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1.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231"/>
  <workbookPr showInkAnnotation="0" codeName="ThisWorkbook"/>
  <mc:AlternateContent xmlns:mc="http://schemas.openxmlformats.org/markup-compatibility/2006">
    <mc:Choice Requires="x15">
      <x15ac:absPath xmlns:x15ac="http://schemas.microsoft.com/office/spreadsheetml/2010/11/ac" url="C:\Users\pined\Documents\HUMBERTO ACUÑA\LEY DE PRESUPUESTO DEL AÑO 2021\Formatos y Directivas de las entidades\Entidades\Salud\"/>
    </mc:Choice>
  </mc:AlternateContent>
  <xr:revisionPtr revIDLastSave="0" documentId="8_{70B2CDAF-BD63-460F-A3BB-47F8E571DF8B}" xr6:coauthVersionLast="45" xr6:coauthVersionMax="45" xr10:uidLastSave="{00000000-0000-0000-0000-000000000000}"/>
  <bookViews>
    <workbookView xWindow="-120" yWindow="-120" windowWidth="20730" windowHeight="11160" tabRatio="825" firstSheet="1" activeTab="17" xr2:uid="{00000000-000D-0000-FFFF-FFFF00000000}"/>
  </bookViews>
  <sheets>
    <sheet name="Índice" sheetId="55" r:id="rId1"/>
    <sheet name="F-01" sheetId="114" r:id="rId2"/>
    <sheet name="F-02" sheetId="73" r:id="rId3"/>
    <sheet name="F-03" sheetId="91" r:id="rId4"/>
    <sheet name="F-04" sheetId="92" r:id="rId5"/>
    <sheet name="F-05" sheetId="76" r:id="rId6"/>
    <sheet name="F-06" sheetId="93" r:id="rId7"/>
    <sheet name="F-07" sheetId="9" r:id="rId8"/>
    <sheet name="F-08" sheetId="21" r:id="rId9"/>
    <sheet name="F-09" sheetId="109" r:id="rId10"/>
    <sheet name="F-10" sheetId="88" r:id="rId11"/>
    <sheet name="F-11" sheetId="96" r:id="rId12"/>
    <sheet name="F-12" sheetId="33" r:id="rId13"/>
    <sheet name="F-13" sheetId="111" r:id="rId14"/>
    <sheet name="F-14" sheetId="97" r:id="rId15"/>
    <sheet name="F-15 " sheetId="39" r:id="rId16"/>
    <sheet name="F-16" sheetId="79" r:id="rId17"/>
    <sheet name="F-17" sheetId="115" r:id="rId18"/>
    <sheet name="F-18" sheetId="103" r:id="rId19"/>
  </sheets>
  <externalReferences>
    <externalReference r:id="rId20"/>
    <externalReference r:id="rId21"/>
  </externalReferences>
  <definedNames>
    <definedName name="_xlnm._FilterDatabase" localSheetId="14" hidden="1">'F-14'!$A$3:$J$4</definedName>
    <definedName name="_xlnm._FilterDatabase" localSheetId="15" hidden="1">'F-15 '!#REF!</definedName>
    <definedName name="_xlnm._FilterDatabase" localSheetId="17" hidden="1">'F-17'!$A$4:$G$5460</definedName>
    <definedName name="_xlnm._FilterDatabase" localSheetId="18" hidden="1">'F-18'!$A$4:$L$4</definedName>
    <definedName name="_xlnm.Print_Area" localSheetId="1">'F-01'!$A$1:$N$50</definedName>
    <definedName name="_xlnm.Print_Area" localSheetId="6">'F-06'!$A$1:$N$52</definedName>
    <definedName name="_xlnm.Print_Area" localSheetId="7">'F-07'!$S$1:$AI$2</definedName>
    <definedName name="_xlnm.Print_Area" localSheetId="8">'F-08'!$T$1:$AK$109</definedName>
    <definedName name="_xlnm.Print_Area" localSheetId="9">'F-09'!$A$1:$W$437</definedName>
    <definedName name="_xlnm.Print_Area" localSheetId="10">'F-10'!$L$1:$T$23</definedName>
    <definedName name="_xlnm.Print_Area" localSheetId="11">'F-11'!$A$1:$AI$433</definedName>
    <definedName name="_xlnm.Print_Area" localSheetId="12">'F-12'!$A$1:$J$51</definedName>
    <definedName name="_xlnm.Print_Area" localSheetId="13">'F-13'!$A$1:$N$26</definedName>
    <definedName name="_xlnm.Print_Area" localSheetId="14">'F-14'!$A$1:$J$49</definedName>
    <definedName name="_xlnm.Print_Area" localSheetId="15">'F-15 '!$A$1:$I$121</definedName>
    <definedName name="_xlnm.Print_Area" localSheetId="16">'F-16'!$A$1:$H$656</definedName>
    <definedName name="_xlnm.Print_Area" localSheetId="17">'F-17'!$A$1:$P$5463</definedName>
    <definedName name="_xlnm.Print_Area" localSheetId="18">'F-18'!$A$1:$N$159</definedName>
    <definedName name="_xlnm.Print_Area" localSheetId="0">Índice!$A$1:$E$36</definedName>
    <definedName name="dd" localSheetId="2">#REF!</definedName>
    <definedName name="dd" localSheetId="3">#REF!</definedName>
    <definedName name="dd" localSheetId="4">#REF!</definedName>
    <definedName name="dd" localSheetId="5">#REF!</definedName>
    <definedName name="dd" localSheetId="6">#REF!</definedName>
    <definedName name="dd" localSheetId="9">#REF!</definedName>
    <definedName name="dd" localSheetId="11">#REF!</definedName>
    <definedName name="dd" localSheetId="13">#REF!</definedName>
    <definedName name="dd" localSheetId="14">#REF!</definedName>
    <definedName name="dd" localSheetId="17">#REF!</definedName>
    <definedName name="dd" localSheetId="18">#REF!</definedName>
    <definedName name="dd">#REF!</definedName>
    <definedName name="DIRECREC" localSheetId="1">#REF!</definedName>
    <definedName name="DIRECREC" localSheetId="2">#REF!</definedName>
    <definedName name="DIRECREC" localSheetId="3">#REF!</definedName>
    <definedName name="DIRECREC" localSheetId="4">#REF!</definedName>
    <definedName name="DIRECREC" localSheetId="5">#REF!</definedName>
    <definedName name="DIRECREC" localSheetId="6">#REF!</definedName>
    <definedName name="DIRECREC" localSheetId="9">#REF!</definedName>
    <definedName name="DIRECREC" localSheetId="11">#REF!</definedName>
    <definedName name="DIRECREC" localSheetId="13">#REF!</definedName>
    <definedName name="DIRECREC" localSheetId="14">#REF!</definedName>
    <definedName name="DIRECREC" localSheetId="17">#REF!</definedName>
    <definedName name="DIRECREC" localSheetId="18">#REF!</definedName>
    <definedName name="DIRECREC">#REF!</definedName>
    <definedName name="DONAC" localSheetId="1">#REF!</definedName>
    <definedName name="DONAC" localSheetId="2">#REF!</definedName>
    <definedName name="DONAC" localSheetId="3">#REF!</definedName>
    <definedName name="DONAC" localSheetId="4">#REF!</definedName>
    <definedName name="DONAC" localSheetId="5">#REF!</definedName>
    <definedName name="DONAC" localSheetId="6">#REF!</definedName>
    <definedName name="DONAC" localSheetId="9">#REF!</definedName>
    <definedName name="DONAC" localSheetId="11">#REF!</definedName>
    <definedName name="DONAC" localSheetId="13">#REF!</definedName>
    <definedName name="DONAC" localSheetId="14">#REF!</definedName>
    <definedName name="DONAC" localSheetId="17">#REF!</definedName>
    <definedName name="DONAC" localSheetId="18">#REF!</definedName>
    <definedName name="DONAC">#REF!</definedName>
    <definedName name="EE" localSheetId="2">#REF!</definedName>
    <definedName name="EE" localSheetId="3">#REF!</definedName>
    <definedName name="EE" localSheetId="4">#REF!</definedName>
    <definedName name="EE" localSheetId="5">#REF!</definedName>
    <definedName name="EE" localSheetId="6">#REF!</definedName>
    <definedName name="EE" localSheetId="9">#REF!</definedName>
    <definedName name="EE" localSheetId="11">#REF!</definedName>
    <definedName name="EE" localSheetId="13">#REF!</definedName>
    <definedName name="EE" localSheetId="14">#REF!</definedName>
    <definedName name="EE" localSheetId="17">#REF!</definedName>
    <definedName name="EE" localSheetId="18">#REF!</definedName>
    <definedName name="EE">#REF!</definedName>
    <definedName name="falta" localSheetId="17">#REF!</definedName>
    <definedName name="falta">#REF!</definedName>
    <definedName name="fffff" localSheetId="17">#REF!</definedName>
    <definedName name="fffff">#REF!</definedName>
    <definedName name="FGDFHGFHGF" localSheetId="17">#REF!</definedName>
    <definedName name="FGDFHGFHGF">#REF!</definedName>
    <definedName name="FORM" localSheetId="17">#REF!</definedName>
    <definedName name="FORM">#REF!</definedName>
    <definedName name="GHJGHJHGJHGKGHKGHK" localSheetId="17">#REF!</definedName>
    <definedName name="GHJGHJHGJHGKGHKGHK">#REF!</definedName>
    <definedName name="MA" localSheetId="17">#REF!</definedName>
    <definedName name="MA">#REF!</definedName>
    <definedName name="RECORD" localSheetId="1">#REF!</definedName>
    <definedName name="RECORD" localSheetId="2">#REF!</definedName>
    <definedName name="RECORD" localSheetId="3">#REF!</definedName>
    <definedName name="RECORD" localSheetId="4">#REF!</definedName>
    <definedName name="RECORD" localSheetId="5">#REF!</definedName>
    <definedName name="RECORD" localSheetId="6">#REF!</definedName>
    <definedName name="RECORD" localSheetId="9">#REF!</definedName>
    <definedName name="RECORD" localSheetId="11">#REF!</definedName>
    <definedName name="RECORD" localSheetId="13">#REF!</definedName>
    <definedName name="RECORD" localSheetId="14">#REF!</definedName>
    <definedName name="RECORD" localSheetId="17">#REF!</definedName>
    <definedName name="RECORD" localSheetId="18">#REF!</definedName>
    <definedName name="RECORD">#REF!</definedName>
    <definedName name="RECPUB" localSheetId="1">#REF!</definedName>
    <definedName name="RECPUB" localSheetId="2">#REF!</definedName>
    <definedName name="RECPUB" localSheetId="3">#REF!</definedName>
    <definedName name="RECPUB" localSheetId="4">#REF!</definedName>
    <definedName name="RECPUB" localSheetId="5">#REF!</definedName>
    <definedName name="RECPUB" localSheetId="6">#REF!</definedName>
    <definedName name="RECPUB" localSheetId="9">#REF!</definedName>
    <definedName name="RECPUB" localSheetId="11">#REF!</definedName>
    <definedName name="RECPUB" localSheetId="13">#REF!</definedName>
    <definedName name="RECPUB" localSheetId="14">#REF!</definedName>
    <definedName name="RECPUB" localSheetId="17">#REF!</definedName>
    <definedName name="RECPUB" localSheetId="18">#REF!</definedName>
    <definedName name="RECPUB">#REF!</definedName>
    <definedName name="TIPO">[1]Hoja3!$L$20:$L$27</definedName>
    <definedName name="_xlnm.Print_Titles" localSheetId="1">'F-01'!$1:$4</definedName>
    <definedName name="_xlnm.Print_Titles" localSheetId="3">'F-03'!$1:$2</definedName>
    <definedName name="_xlnm.Print_Titles" localSheetId="5">'F-05'!$1:$2</definedName>
    <definedName name="_xlnm.Print_Titles" localSheetId="9">'F-09'!$1:$5</definedName>
    <definedName name="_xlnm.Print_Titles" localSheetId="11">'F-11'!$1:$6</definedName>
    <definedName name="_xlnm.Print_Titles" localSheetId="13">'F-13'!$1:$3</definedName>
    <definedName name="_xlnm.Print_Titles" localSheetId="14">'F-14'!$1:$3</definedName>
    <definedName name="_xlnm.Print_Titles" localSheetId="15">'F-15 '!$92:$96</definedName>
    <definedName name="_xlnm.Print_Titles" localSheetId="16">'F-16'!$1:$4</definedName>
    <definedName name="_xlnm.Print_Titles" localSheetId="17">'F-17'!$1:$4</definedName>
    <definedName name="_xlnm.Print_Titles" localSheetId="18">'F-18'!$1:$4</definedName>
    <definedName name="_xlnm.Print_Titles" localSheetId="0">Índice!$1:$1</definedName>
    <definedName name="XPRINT" localSheetId="1">#REF!</definedName>
    <definedName name="XPRINT" localSheetId="2">#REF!</definedName>
    <definedName name="XPRINT" localSheetId="3">#REF!</definedName>
    <definedName name="XPRINT" localSheetId="4">#REF!</definedName>
    <definedName name="XPRINT" localSheetId="5">#REF!</definedName>
    <definedName name="XPRINT" localSheetId="6">#REF!</definedName>
    <definedName name="XPRINT" localSheetId="9">#REF!</definedName>
    <definedName name="XPRINT" localSheetId="11">#REF!</definedName>
    <definedName name="XPRINT" localSheetId="13">#REF!</definedName>
    <definedName name="XPRINT" localSheetId="14">#REF!</definedName>
    <definedName name="XPRINT" localSheetId="17">#REF!</definedName>
    <definedName name="XPRINT" localSheetId="18">#REF!</definedName>
    <definedName name="XPRINT">#REF!</definedName>
    <definedName name="XPRINT2" localSheetId="1">#REF!</definedName>
    <definedName name="XPRINT2" localSheetId="2">#REF!</definedName>
    <definedName name="XPRINT2" localSheetId="3">#REF!</definedName>
    <definedName name="XPRINT2" localSheetId="4">#REF!</definedName>
    <definedName name="XPRINT2" localSheetId="5">#REF!</definedName>
    <definedName name="XPRINT2" localSheetId="6">#REF!</definedName>
    <definedName name="XPRINT2" localSheetId="9">#REF!</definedName>
    <definedName name="XPRINT2" localSheetId="11">#REF!</definedName>
    <definedName name="XPRINT2" localSheetId="13">#REF!</definedName>
    <definedName name="XPRINT2" localSheetId="14">#REF!</definedName>
    <definedName name="XPRINT2" localSheetId="17">#REF!</definedName>
    <definedName name="XPRINT2" localSheetId="18">#REF!</definedName>
    <definedName name="XPRINT2">#REF!</definedName>
    <definedName name="XPRINT3" localSheetId="1">#REF!</definedName>
    <definedName name="XPRINT3" localSheetId="2">#REF!</definedName>
    <definedName name="XPRINT3" localSheetId="3">#REF!</definedName>
    <definedName name="XPRINT3" localSheetId="4">#REF!</definedName>
    <definedName name="XPRINT3" localSheetId="5">#REF!</definedName>
    <definedName name="XPRINT3" localSheetId="6">#REF!</definedName>
    <definedName name="XPRINT3" localSheetId="9">#REF!</definedName>
    <definedName name="XPRINT3" localSheetId="11">#REF!</definedName>
    <definedName name="XPRINT3" localSheetId="13">#REF!</definedName>
    <definedName name="XPRINT3" localSheetId="14">#REF!</definedName>
    <definedName name="XPRINT3" localSheetId="17">#REF!</definedName>
    <definedName name="XPRINT3" localSheetId="18">#REF!</definedName>
    <definedName name="XPRINT3">#REF!</definedName>
    <definedName name="XPRINT4" localSheetId="1">#REF!</definedName>
    <definedName name="XPRINT4" localSheetId="2">#REF!</definedName>
    <definedName name="XPRINT4" localSheetId="3">#REF!</definedName>
    <definedName name="XPRINT4" localSheetId="4">#REF!</definedName>
    <definedName name="XPRINT4" localSheetId="5">#REF!</definedName>
    <definedName name="XPRINT4" localSheetId="6">#REF!</definedName>
    <definedName name="XPRINT4" localSheetId="9">#REF!</definedName>
    <definedName name="XPRINT4" localSheetId="11">#REF!</definedName>
    <definedName name="XPRINT4" localSheetId="13">#REF!</definedName>
    <definedName name="XPRINT4" localSheetId="14">#REF!</definedName>
    <definedName name="XPRINT4" localSheetId="17">#REF!</definedName>
    <definedName name="XPRINT4" localSheetId="18">#REF!</definedName>
    <definedName name="XPRINT4">#REF!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5" i="115" l="1"/>
  <c r="P5" i="115"/>
  <c r="M6" i="115"/>
  <c r="P6" i="115"/>
  <c r="M7" i="115"/>
  <c r="P7" i="115"/>
  <c r="M8" i="115"/>
  <c r="P8" i="115"/>
  <c r="M9" i="115"/>
  <c r="P9" i="115"/>
  <c r="M10" i="115"/>
  <c r="P10" i="115"/>
  <c r="M11" i="115"/>
  <c r="P11" i="115"/>
  <c r="M12" i="115"/>
  <c r="P12" i="115"/>
  <c r="M13" i="115"/>
  <c r="P13" i="115"/>
  <c r="M14" i="115"/>
  <c r="P14" i="115"/>
  <c r="M15" i="115"/>
  <c r="P15" i="115"/>
  <c r="M16" i="115"/>
  <c r="P16" i="115"/>
  <c r="M17" i="115"/>
  <c r="P17" i="115"/>
  <c r="M18" i="115"/>
  <c r="P18" i="115"/>
  <c r="M19" i="115"/>
  <c r="P19" i="115"/>
  <c r="M20" i="115"/>
  <c r="P20" i="115"/>
  <c r="M21" i="115"/>
  <c r="P21" i="115"/>
  <c r="M22" i="115"/>
  <c r="P22" i="115"/>
  <c r="M23" i="115"/>
  <c r="P23" i="115"/>
  <c r="M24" i="115"/>
  <c r="P24" i="115"/>
  <c r="M25" i="115"/>
  <c r="P25" i="115"/>
  <c r="M26" i="115"/>
  <c r="P26" i="115"/>
  <c r="M27" i="115"/>
  <c r="P27" i="115"/>
  <c r="M28" i="115"/>
  <c r="P28" i="115"/>
  <c r="M29" i="115"/>
  <c r="P29" i="115"/>
  <c r="M30" i="115"/>
  <c r="P30" i="115"/>
  <c r="M31" i="115"/>
  <c r="P31" i="115"/>
  <c r="M32" i="115"/>
  <c r="P32" i="115"/>
  <c r="M33" i="115"/>
  <c r="P33" i="115"/>
  <c r="M34" i="115"/>
  <c r="P34" i="115"/>
  <c r="M35" i="115"/>
  <c r="P35" i="115"/>
  <c r="M36" i="115"/>
  <c r="P36" i="115"/>
  <c r="M37" i="115"/>
  <c r="P37" i="115"/>
  <c r="M38" i="115"/>
  <c r="P38" i="115"/>
  <c r="M39" i="115"/>
  <c r="P39" i="115"/>
  <c r="M40" i="115"/>
  <c r="P40" i="115"/>
  <c r="M41" i="115"/>
  <c r="P41" i="115"/>
  <c r="M42" i="115"/>
  <c r="P42" i="115"/>
  <c r="M43" i="115"/>
  <c r="P43" i="115"/>
  <c r="M44" i="115"/>
  <c r="P44" i="115"/>
  <c r="M45" i="115"/>
  <c r="P45" i="115"/>
  <c r="M46" i="115"/>
  <c r="P46" i="115"/>
  <c r="M47" i="115"/>
  <c r="P47" i="115"/>
  <c r="M48" i="115"/>
  <c r="P48" i="115"/>
  <c r="M49" i="115"/>
  <c r="P49" i="115"/>
  <c r="M50" i="115"/>
  <c r="P50" i="115"/>
  <c r="M51" i="115"/>
  <c r="P51" i="115"/>
  <c r="M52" i="115"/>
  <c r="P52" i="115"/>
  <c r="M53" i="115"/>
  <c r="P53" i="115"/>
  <c r="M54" i="115"/>
  <c r="P54" i="115"/>
  <c r="M55" i="115"/>
  <c r="P55" i="115"/>
  <c r="M56" i="115"/>
  <c r="P56" i="115"/>
  <c r="M57" i="115"/>
  <c r="P57" i="115"/>
  <c r="M58" i="115"/>
  <c r="P58" i="115"/>
  <c r="M59" i="115"/>
  <c r="P59" i="115"/>
  <c r="M60" i="115"/>
  <c r="P60" i="115"/>
  <c r="M61" i="115"/>
  <c r="P61" i="115"/>
  <c r="M62" i="115"/>
  <c r="P62" i="115"/>
  <c r="M63" i="115"/>
  <c r="P63" i="115"/>
  <c r="M64" i="115"/>
  <c r="P64" i="115"/>
  <c r="M65" i="115"/>
  <c r="P65" i="115"/>
  <c r="M66" i="115"/>
  <c r="P66" i="115"/>
  <c r="M67" i="115"/>
  <c r="P67" i="115"/>
  <c r="M68" i="115"/>
  <c r="P68" i="115"/>
  <c r="M69" i="115"/>
  <c r="P69" i="115"/>
  <c r="M70" i="115"/>
  <c r="P70" i="115"/>
  <c r="M71" i="115"/>
  <c r="P71" i="115"/>
  <c r="M72" i="115"/>
  <c r="P72" i="115"/>
  <c r="M73" i="115"/>
  <c r="P73" i="115"/>
  <c r="M74" i="115"/>
  <c r="P74" i="115"/>
  <c r="M75" i="115"/>
  <c r="P75" i="115"/>
  <c r="M76" i="115"/>
  <c r="P76" i="115"/>
  <c r="M77" i="115"/>
  <c r="P77" i="115"/>
  <c r="M78" i="115"/>
  <c r="P78" i="115"/>
  <c r="M79" i="115"/>
  <c r="P79" i="115"/>
  <c r="M80" i="115"/>
  <c r="P80" i="115"/>
  <c r="M81" i="115"/>
  <c r="P81" i="115"/>
  <c r="M82" i="115"/>
  <c r="P82" i="115"/>
  <c r="M83" i="115"/>
  <c r="P83" i="115"/>
  <c r="M84" i="115"/>
  <c r="P84" i="115"/>
  <c r="M85" i="115"/>
  <c r="P85" i="115"/>
  <c r="M86" i="115"/>
  <c r="P86" i="115"/>
  <c r="M87" i="115"/>
  <c r="P87" i="115"/>
  <c r="M88" i="115"/>
  <c r="P88" i="115"/>
  <c r="M89" i="115"/>
  <c r="P89" i="115"/>
  <c r="M90" i="115"/>
  <c r="P90" i="115"/>
  <c r="M91" i="115"/>
  <c r="P91" i="115"/>
  <c r="M92" i="115"/>
  <c r="P92" i="115"/>
  <c r="M93" i="115"/>
  <c r="P93" i="115"/>
  <c r="M94" i="115"/>
  <c r="P94" i="115"/>
  <c r="M95" i="115"/>
  <c r="P95" i="115"/>
  <c r="M96" i="115"/>
  <c r="P96" i="115"/>
  <c r="M97" i="115"/>
  <c r="P97" i="115"/>
  <c r="M98" i="115"/>
  <c r="P98" i="115"/>
  <c r="M99" i="115"/>
  <c r="P99" i="115"/>
  <c r="M100" i="115"/>
  <c r="P100" i="115"/>
  <c r="M101" i="115"/>
  <c r="P101" i="115"/>
  <c r="M102" i="115"/>
  <c r="P102" i="115"/>
  <c r="M103" i="115"/>
  <c r="P103" i="115"/>
  <c r="M104" i="115"/>
  <c r="P104" i="115"/>
  <c r="M105" i="115"/>
  <c r="P105" i="115"/>
  <c r="M106" i="115"/>
  <c r="P106" i="115"/>
  <c r="M107" i="115"/>
  <c r="P107" i="115"/>
  <c r="M108" i="115"/>
  <c r="P108" i="115"/>
  <c r="M109" i="115"/>
  <c r="P109" i="115"/>
  <c r="M110" i="115"/>
  <c r="P110" i="115"/>
  <c r="M111" i="115"/>
  <c r="P111" i="115"/>
  <c r="M112" i="115"/>
  <c r="P112" i="115"/>
  <c r="M113" i="115"/>
  <c r="P113" i="115"/>
  <c r="M114" i="115"/>
  <c r="P114" i="115"/>
  <c r="M115" i="115"/>
  <c r="P115" i="115"/>
  <c r="M116" i="115"/>
  <c r="P116" i="115"/>
  <c r="M117" i="115"/>
  <c r="P117" i="115"/>
  <c r="M118" i="115"/>
  <c r="P118" i="115"/>
  <c r="M119" i="115"/>
  <c r="P119" i="115"/>
  <c r="M120" i="115"/>
  <c r="P120" i="115"/>
  <c r="M121" i="115"/>
  <c r="P121" i="115"/>
  <c r="M122" i="115"/>
  <c r="P122" i="115"/>
  <c r="M123" i="115"/>
  <c r="P123" i="115"/>
  <c r="M124" i="115"/>
  <c r="P124" i="115"/>
  <c r="M125" i="115"/>
  <c r="P125" i="115"/>
  <c r="M126" i="115"/>
  <c r="P126" i="115"/>
  <c r="M127" i="115"/>
  <c r="P127" i="115"/>
  <c r="M128" i="115"/>
  <c r="P128" i="115"/>
  <c r="M129" i="115"/>
  <c r="P129" i="115"/>
  <c r="M130" i="115"/>
  <c r="P130" i="115"/>
  <c r="M131" i="115"/>
  <c r="P131" i="115"/>
  <c r="M132" i="115"/>
  <c r="P132" i="115"/>
  <c r="M133" i="115"/>
  <c r="P133" i="115"/>
  <c r="M134" i="115"/>
  <c r="P134" i="115"/>
  <c r="M135" i="115"/>
  <c r="P135" i="115"/>
  <c r="M136" i="115"/>
  <c r="P136" i="115"/>
  <c r="M137" i="115"/>
  <c r="P137" i="115"/>
  <c r="M138" i="115"/>
  <c r="P138" i="115"/>
  <c r="M139" i="115"/>
  <c r="P139" i="115"/>
  <c r="M140" i="115"/>
  <c r="P140" i="115"/>
  <c r="M141" i="115"/>
  <c r="P141" i="115"/>
  <c r="M142" i="115"/>
  <c r="P142" i="115"/>
  <c r="M143" i="115"/>
  <c r="P143" i="115"/>
  <c r="M144" i="115"/>
  <c r="P144" i="115"/>
  <c r="M145" i="115"/>
  <c r="P145" i="115"/>
  <c r="M146" i="115"/>
  <c r="P146" i="115"/>
  <c r="M147" i="115"/>
  <c r="P147" i="115"/>
  <c r="M148" i="115"/>
  <c r="P148" i="115"/>
  <c r="M149" i="115"/>
  <c r="P149" i="115"/>
  <c r="M150" i="115"/>
  <c r="P150" i="115"/>
  <c r="M151" i="115"/>
  <c r="P151" i="115"/>
  <c r="M152" i="115"/>
  <c r="P152" i="115"/>
  <c r="M153" i="115"/>
  <c r="P153" i="115"/>
  <c r="M154" i="115"/>
  <c r="P154" i="115"/>
  <c r="M155" i="115"/>
  <c r="P155" i="115"/>
  <c r="M156" i="115"/>
  <c r="P156" i="115"/>
  <c r="M157" i="115"/>
  <c r="P157" i="115"/>
  <c r="M158" i="115"/>
  <c r="P158" i="115"/>
  <c r="M159" i="115"/>
  <c r="P159" i="115"/>
  <c r="M160" i="115"/>
  <c r="P160" i="115"/>
  <c r="M161" i="115"/>
  <c r="P161" i="115"/>
  <c r="M162" i="115"/>
  <c r="P162" i="115"/>
  <c r="M163" i="115"/>
  <c r="P163" i="115"/>
  <c r="M164" i="115"/>
  <c r="P164" i="115"/>
  <c r="M165" i="115"/>
  <c r="P165" i="115"/>
  <c r="M166" i="115"/>
  <c r="P166" i="115"/>
  <c r="M167" i="115"/>
  <c r="P167" i="115"/>
  <c r="M168" i="115"/>
  <c r="P168" i="115"/>
  <c r="M169" i="115"/>
  <c r="P169" i="115"/>
  <c r="M170" i="115"/>
  <c r="P170" i="115"/>
  <c r="M171" i="115"/>
  <c r="P171" i="115"/>
  <c r="M172" i="115"/>
  <c r="P172" i="115"/>
  <c r="M173" i="115"/>
  <c r="P173" i="115"/>
  <c r="M174" i="115"/>
  <c r="P174" i="115"/>
  <c r="M175" i="115"/>
  <c r="P175" i="115"/>
  <c r="M176" i="115"/>
  <c r="P176" i="115"/>
  <c r="M177" i="115"/>
  <c r="P177" i="115"/>
  <c r="M178" i="115"/>
  <c r="P178" i="115"/>
  <c r="M179" i="115"/>
  <c r="P179" i="115"/>
  <c r="M180" i="115"/>
  <c r="P180" i="115"/>
  <c r="M181" i="115"/>
  <c r="P181" i="115"/>
  <c r="M182" i="115"/>
  <c r="P182" i="115"/>
  <c r="M183" i="115"/>
  <c r="P183" i="115"/>
  <c r="M184" i="115"/>
  <c r="P184" i="115"/>
  <c r="M185" i="115"/>
  <c r="P185" i="115"/>
  <c r="M186" i="115"/>
  <c r="P186" i="115"/>
  <c r="M187" i="115"/>
  <c r="P187" i="115"/>
  <c r="M188" i="115"/>
  <c r="P188" i="115"/>
  <c r="M189" i="115"/>
  <c r="P189" i="115"/>
  <c r="M190" i="115"/>
  <c r="P190" i="115"/>
  <c r="M191" i="115"/>
  <c r="P191" i="115"/>
  <c r="M192" i="115"/>
  <c r="P192" i="115"/>
  <c r="M193" i="115"/>
  <c r="P193" i="115"/>
  <c r="M194" i="115"/>
  <c r="P194" i="115"/>
  <c r="M195" i="115"/>
  <c r="P195" i="115"/>
  <c r="M196" i="115"/>
  <c r="P196" i="115"/>
  <c r="M197" i="115"/>
  <c r="P197" i="115"/>
  <c r="M198" i="115"/>
  <c r="P198" i="115"/>
  <c r="M199" i="115"/>
  <c r="P199" i="115"/>
  <c r="M200" i="115"/>
  <c r="P200" i="115"/>
  <c r="M201" i="115"/>
  <c r="P201" i="115"/>
  <c r="M202" i="115"/>
  <c r="P202" i="115"/>
  <c r="M203" i="115"/>
  <c r="P203" i="115"/>
  <c r="M204" i="115"/>
  <c r="P204" i="115"/>
  <c r="M205" i="115"/>
  <c r="P205" i="115"/>
  <c r="M206" i="115"/>
  <c r="P206" i="115"/>
  <c r="M207" i="115"/>
  <c r="P207" i="115"/>
  <c r="M208" i="115"/>
  <c r="P208" i="115"/>
  <c r="M209" i="115"/>
  <c r="P209" i="115"/>
  <c r="M210" i="115"/>
  <c r="P210" i="115"/>
  <c r="M211" i="115"/>
  <c r="P211" i="115"/>
  <c r="M212" i="115"/>
  <c r="P212" i="115"/>
  <c r="M213" i="115"/>
  <c r="P213" i="115"/>
  <c r="M214" i="115"/>
  <c r="P214" i="115"/>
  <c r="M215" i="115"/>
  <c r="P215" i="115"/>
  <c r="M216" i="115"/>
  <c r="P216" i="115"/>
  <c r="M217" i="115"/>
  <c r="P217" i="115"/>
  <c r="M218" i="115"/>
  <c r="P218" i="115"/>
  <c r="M219" i="115"/>
  <c r="P219" i="115"/>
  <c r="M220" i="115"/>
  <c r="P220" i="115"/>
  <c r="M221" i="115"/>
  <c r="P221" i="115"/>
  <c r="M222" i="115"/>
  <c r="P222" i="115"/>
  <c r="M223" i="115"/>
  <c r="P223" i="115"/>
  <c r="M224" i="115"/>
  <c r="P224" i="115"/>
  <c r="M225" i="115"/>
  <c r="P225" i="115"/>
  <c r="M226" i="115"/>
  <c r="P226" i="115"/>
  <c r="M227" i="115"/>
  <c r="P227" i="115"/>
  <c r="M228" i="115"/>
  <c r="P228" i="115"/>
  <c r="M229" i="115"/>
  <c r="P229" i="115"/>
  <c r="M230" i="115"/>
  <c r="P230" i="115"/>
  <c r="M231" i="115"/>
  <c r="P231" i="115"/>
  <c r="M232" i="115"/>
  <c r="P232" i="115"/>
  <c r="M233" i="115"/>
  <c r="P233" i="115"/>
  <c r="M234" i="115"/>
  <c r="P234" i="115"/>
  <c r="M235" i="115"/>
  <c r="P235" i="115"/>
  <c r="M236" i="115"/>
  <c r="P236" i="115"/>
  <c r="M237" i="115"/>
  <c r="P237" i="115"/>
  <c r="M238" i="115"/>
  <c r="P238" i="115"/>
  <c r="M239" i="115"/>
  <c r="P239" i="115"/>
  <c r="M240" i="115"/>
  <c r="P240" i="115"/>
  <c r="M241" i="115"/>
  <c r="P241" i="115"/>
  <c r="M242" i="115"/>
  <c r="P242" i="115"/>
  <c r="M243" i="115"/>
  <c r="P243" i="115"/>
  <c r="M244" i="115"/>
  <c r="P244" i="115"/>
  <c r="M245" i="115"/>
  <c r="P245" i="115"/>
  <c r="M246" i="115"/>
  <c r="P246" i="115"/>
  <c r="M247" i="115"/>
  <c r="P247" i="115"/>
  <c r="M248" i="115"/>
  <c r="P248" i="115"/>
  <c r="M249" i="115"/>
  <c r="P249" i="115"/>
  <c r="M250" i="115"/>
  <c r="P250" i="115"/>
  <c r="M251" i="115"/>
  <c r="P251" i="115"/>
  <c r="M252" i="115"/>
  <c r="P252" i="115"/>
  <c r="M253" i="115"/>
  <c r="P253" i="115"/>
  <c r="M254" i="115"/>
  <c r="P254" i="115"/>
  <c r="M255" i="115"/>
  <c r="P255" i="115"/>
  <c r="M256" i="115"/>
  <c r="P256" i="115"/>
  <c r="M257" i="115"/>
  <c r="P257" i="115"/>
  <c r="M258" i="115"/>
  <c r="P258" i="115"/>
  <c r="M259" i="115"/>
  <c r="P259" i="115"/>
  <c r="M260" i="115"/>
  <c r="P260" i="115"/>
  <c r="M261" i="115"/>
  <c r="P261" i="115"/>
  <c r="M262" i="115"/>
  <c r="P262" i="115"/>
  <c r="M263" i="115"/>
  <c r="P263" i="115"/>
  <c r="M264" i="115"/>
  <c r="P264" i="115"/>
  <c r="M265" i="115"/>
  <c r="P265" i="115"/>
  <c r="M266" i="115"/>
  <c r="P266" i="115"/>
  <c r="M267" i="115"/>
  <c r="P267" i="115"/>
  <c r="M268" i="115"/>
  <c r="P268" i="115"/>
  <c r="M269" i="115"/>
  <c r="P269" i="115"/>
  <c r="M270" i="115"/>
  <c r="P270" i="115"/>
  <c r="M271" i="115"/>
  <c r="P271" i="115"/>
  <c r="M272" i="115"/>
  <c r="P272" i="115"/>
  <c r="M273" i="115"/>
  <c r="P273" i="115"/>
  <c r="M274" i="115"/>
  <c r="P274" i="115"/>
  <c r="M275" i="115"/>
  <c r="P275" i="115"/>
  <c r="M276" i="115"/>
  <c r="P276" i="115"/>
  <c r="M277" i="115"/>
  <c r="P277" i="115"/>
  <c r="M278" i="115"/>
  <c r="P278" i="115"/>
  <c r="M279" i="115"/>
  <c r="P279" i="115"/>
  <c r="M280" i="115"/>
  <c r="P280" i="115"/>
  <c r="M281" i="115"/>
  <c r="P281" i="115"/>
  <c r="M282" i="115"/>
  <c r="P282" i="115"/>
  <c r="M283" i="115"/>
  <c r="P283" i="115"/>
  <c r="M284" i="115"/>
  <c r="P284" i="115"/>
  <c r="M285" i="115"/>
  <c r="P285" i="115"/>
  <c r="M286" i="115"/>
  <c r="P286" i="115"/>
  <c r="M287" i="115"/>
  <c r="P287" i="115"/>
  <c r="M288" i="115"/>
  <c r="P288" i="115"/>
  <c r="M289" i="115"/>
  <c r="P289" i="115"/>
  <c r="M290" i="115"/>
  <c r="P290" i="115"/>
  <c r="M291" i="115"/>
  <c r="P291" i="115"/>
  <c r="M292" i="115"/>
  <c r="P292" i="115"/>
  <c r="M293" i="115"/>
  <c r="P293" i="115"/>
  <c r="M294" i="115"/>
  <c r="P294" i="115"/>
  <c r="M295" i="115"/>
  <c r="P295" i="115"/>
  <c r="M296" i="115"/>
  <c r="P296" i="115"/>
  <c r="M297" i="115"/>
  <c r="P297" i="115"/>
  <c r="M298" i="115"/>
  <c r="P298" i="115"/>
  <c r="M299" i="115"/>
  <c r="P299" i="115"/>
  <c r="M300" i="115"/>
  <c r="P300" i="115"/>
  <c r="M301" i="115"/>
  <c r="P301" i="115"/>
  <c r="M302" i="115"/>
  <c r="P302" i="115"/>
  <c r="M303" i="115"/>
  <c r="P303" i="115"/>
  <c r="M304" i="115"/>
  <c r="P304" i="115"/>
  <c r="M305" i="115"/>
  <c r="P305" i="115"/>
  <c r="M306" i="115"/>
  <c r="P306" i="115"/>
  <c r="M307" i="115"/>
  <c r="P307" i="115"/>
  <c r="M308" i="115"/>
  <c r="P308" i="115"/>
  <c r="M309" i="115"/>
  <c r="P309" i="115"/>
  <c r="M310" i="115"/>
  <c r="P310" i="115"/>
  <c r="M311" i="115"/>
  <c r="P311" i="115"/>
  <c r="M312" i="115"/>
  <c r="P312" i="115"/>
  <c r="M313" i="115"/>
  <c r="P313" i="115"/>
  <c r="M314" i="115"/>
  <c r="P314" i="115"/>
  <c r="M315" i="115"/>
  <c r="P315" i="115"/>
  <c r="M316" i="115"/>
  <c r="P316" i="115"/>
  <c r="M317" i="115"/>
  <c r="P317" i="115"/>
  <c r="M318" i="115"/>
  <c r="P318" i="115"/>
  <c r="M319" i="115"/>
  <c r="P319" i="115"/>
  <c r="M320" i="115"/>
  <c r="P320" i="115"/>
  <c r="M321" i="115"/>
  <c r="P321" i="115"/>
  <c r="M322" i="115"/>
  <c r="P322" i="115"/>
  <c r="M323" i="115"/>
  <c r="P323" i="115"/>
  <c r="M324" i="115"/>
  <c r="P324" i="115"/>
  <c r="M325" i="115"/>
  <c r="P325" i="115"/>
  <c r="M326" i="115"/>
  <c r="P326" i="115"/>
  <c r="M327" i="115"/>
  <c r="P327" i="115"/>
  <c r="M328" i="115"/>
  <c r="P328" i="115"/>
  <c r="M329" i="115"/>
  <c r="P329" i="115"/>
  <c r="M330" i="115"/>
  <c r="P330" i="115"/>
  <c r="M331" i="115"/>
  <c r="P331" i="115"/>
  <c r="M332" i="115"/>
  <c r="P332" i="115"/>
  <c r="M333" i="115"/>
  <c r="P333" i="115"/>
  <c r="M334" i="115"/>
  <c r="P334" i="115"/>
  <c r="M335" i="115"/>
  <c r="P335" i="115"/>
  <c r="M336" i="115"/>
  <c r="P336" i="115"/>
  <c r="M337" i="115"/>
  <c r="P337" i="115"/>
  <c r="M338" i="115"/>
  <c r="P338" i="115"/>
  <c r="M339" i="115"/>
  <c r="P339" i="115"/>
  <c r="M340" i="115"/>
  <c r="P340" i="115"/>
  <c r="M341" i="115"/>
  <c r="P341" i="115"/>
  <c r="M342" i="115"/>
  <c r="P342" i="115"/>
  <c r="M343" i="115"/>
  <c r="P343" i="115"/>
  <c r="M344" i="115"/>
  <c r="P344" i="115"/>
  <c r="M345" i="115"/>
  <c r="P345" i="115"/>
  <c r="M346" i="115"/>
  <c r="P346" i="115"/>
  <c r="M347" i="115"/>
  <c r="P347" i="115"/>
  <c r="M348" i="115"/>
  <c r="P348" i="115"/>
  <c r="M349" i="115"/>
  <c r="P349" i="115"/>
  <c r="M350" i="115"/>
  <c r="P350" i="115"/>
  <c r="M351" i="115"/>
  <c r="P351" i="115"/>
  <c r="M352" i="115"/>
  <c r="P352" i="115"/>
  <c r="M353" i="115"/>
  <c r="P353" i="115"/>
  <c r="M354" i="115"/>
  <c r="P354" i="115"/>
  <c r="M355" i="115"/>
  <c r="P355" i="115"/>
  <c r="M356" i="115"/>
  <c r="P356" i="115"/>
  <c r="M357" i="115"/>
  <c r="P357" i="115"/>
  <c r="M358" i="115"/>
  <c r="P358" i="115"/>
  <c r="M359" i="115"/>
  <c r="P359" i="115"/>
  <c r="M360" i="115"/>
  <c r="P360" i="115"/>
  <c r="M361" i="115"/>
  <c r="P361" i="115"/>
  <c r="M362" i="115"/>
  <c r="P362" i="115"/>
  <c r="M363" i="115"/>
  <c r="P363" i="115"/>
  <c r="M364" i="115"/>
  <c r="P364" i="115"/>
  <c r="M365" i="115"/>
  <c r="P365" i="115"/>
  <c r="M366" i="115"/>
  <c r="P366" i="115"/>
  <c r="M367" i="115"/>
  <c r="P367" i="115"/>
  <c r="M368" i="115"/>
  <c r="P368" i="115"/>
  <c r="M369" i="115"/>
  <c r="P369" i="115"/>
  <c r="M370" i="115"/>
  <c r="P370" i="115"/>
  <c r="M371" i="115"/>
  <c r="P371" i="115"/>
  <c r="M372" i="115"/>
  <c r="P372" i="115"/>
  <c r="M373" i="115"/>
  <c r="P373" i="115"/>
  <c r="M374" i="115"/>
  <c r="P374" i="115"/>
  <c r="M375" i="115"/>
  <c r="P375" i="115"/>
  <c r="M376" i="115"/>
  <c r="P376" i="115"/>
  <c r="M377" i="115"/>
  <c r="P377" i="115"/>
  <c r="M378" i="115"/>
  <c r="P378" i="115"/>
  <c r="M379" i="115"/>
  <c r="P379" i="115"/>
  <c r="M380" i="115"/>
  <c r="P380" i="115"/>
  <c r="M381" i="115"/>
  <c r="P381" i="115"/>
  <c r="M382" i="115"/>
  <c r="P382" i="115"/>
  <c r="M383" i="115"/>
  <c r="P383" i="115"/>
  <c r="M384" i="115"/>
  <c r="P384" i="115"/>
  <c r="M385" i="115"/>
  <c r="P385" i="115"/>
  <c r="M386" i="115"/>
  <c r="P386" i="115"/>
  <c r="M387" i="115"/>
  <c r="P387" i="115"/>
  <c r="M388" i="115"/>
  <c r="P388" i="115"/>
  <c r="M389" i="115"/>
  <c r="P389" i="115"/>
  <c r="M390" i="115"/>
  <c r="P390" i="115"/>
  <c r="M391" i="115"/>
  <c r="P391" i="115"/>
  <c r="M392" i="115"/>
  <c r="P392" i="115"/>
  <c r="M393" i="115"/>
  <c r="P393" i="115"/>
  <c r="M394" i="115"/>
  <c r="P394" i="115"/>
  <c r="M395" i="115"/>
  <c r="P395" i="115"/>
  <c r="M396" i="115"/>
  <c r="P396" i="115"/>
  <c r="M397" i="115"/>
  <c r="P397" i="115"/>
  <c r="M398" i="115"/>
  <c r="P398" i="115"/>
  <c r="M399" i="115"/>
  <c r="P399" i="115"/>
  <c r="M400" i="115"/>
  <c r="P400" i="115"/>
  <c r="M401" i="115"/>
  <c r="P401" i="115"/>
  <c r="M402" i="115"/>
  <c r="P402" i="115"/>
  <c r="M403" i="115"/>
  <c r="P403" i="115"/>
  <c r="M404" i="115"/>
  <c r="P404" i="115"/>
  <c r="M405" i="115"/>
  <c r="P405" i="115"/>
  <c r="M406" i="115"/>
  <c r="P406" i="115"/>
  <c r="M407" i="115"/>
  <c r="P407" i="115"/>
  <c r="M408" i="115"/>
  <c r="P408" i="115"/>
  <c r="M409" i="115"/>
  <c r="P409" i="115"/>
  <c r="M410" i="115"/>
  <c r="P410" i="115"/>
  <c r="M411" i="115"/>
  <c r="P411" i="115"/>
  <c r="M412" i="115"/>
  <c r="P412" i="115"/>
  <c r="M413" i="115"/>
  <c r="P413" i="115"/>
  <c r="M414" i="115"/>
  <c r="P414" i="115"/>
  <c r="M415" i="115"/>
  <c r="P415" i="115"/>
  <c r="M416" i="115"/>
  <c r="P416" i="115"/>
  <c r="M417" i="115"/>
  <c r="P417" i="115"/>
  <c r="M418" i="115"/>
  <c r="P418" i="115"/>
  <c r="M419" i="115"/>
  <c r="P419" i="115"/>
  <c r="M420" i="115"/>
  <c r="P420" i="115"/>
  <c r="M421" i="115"/>
  <c r="P421" i="115"/>
  <c r="M422" i="115"/>
  <c r="P422" i="115"/>
  <c r="M423" i="115"/>
  <c r="P423" i="115"/>
  <c r="M424" i="115"/>
  <c r="P424" i="115"/>
  <c r="M425" i="115"/>
  <c r="P425" i="115"/>
  <c r="M426" i="115"/>
  <c r="P426" i="115"/>
  <c r="M427" i="115"/>
  <c r="P427" i="115"/>
  <c r="M428" i="115"/>
  <c r="P428" i="115"/>
  <c r="M429" i="115"/>
  <c r="P429" i="115"/>
  <c r="M430" i="115"/>
  <c r="P430" i="115"/>
  <c r="M431" i="115"/>
  <c r="P431" i="115"/>
  <c r="M432" i="115"/>
  <c r="P432" i="115"/>
  <c r="M433" i="115"/>
  <c r="P433" i="115"/>
  <c r="M434" i="115"/>
  <c r="P434" i="115"/>
  <c r="M435" i="115"/>
  <c r="P435" i="115"/>
  <c r="M436" i="115"/>
  <c r="P436" i="115"/>
  <c r="M437" i="115"/>
  <c r="P437" i="115"/>
  <c r="M438" i="115"/>
  <c r="P438" i="115"/>
  <c r="M439" i="115"/>
  <c r="P439" i="115"/>
  <c r="M440" i="115"/>
  <c r="P440" i="115"/>
  <c r="M441" i="115"/>
  <c r="P441" i="115"/>
  <c r="M442" i="115"/>
  <c r="P442" i="115"/>
  <c r="M443" i="115"/>
  <c r="P443" i="115"/>
  <c r="M444" i="115"/>
  <c r="P444" i="115"/>
  <c r="M445" i="115"/>
  <c r="P445" i="115"/>
  <c r="M446" i="115"/>
  <c r="P446" i="115"/>
  <c r="M447" i="115"/>
  <c r="P447" i="115"/>
  <c r="M448" i="115"/>
  <c r="P448" i="115"/>
  <c r="M449" i="115"/>
  <c r="P449" i="115"/>
  <c r="M450" i="115"/>
  <c r="P450" i="115"/>
  <c r="M451" i="115"/>
  <c r="P451" i="115"/>
  <c r="M452" i="115"/>
  <c r="P452" i="115"/>
  <c r="M453" i="115"/>
  <c r="P453" i="115"/>
  <c r="M454" i="115"/>
  <c r="P454" i="115"/>
  <c r="M455" i="115"/>
  <c r="P455" i="115"/>
  <c r="M456" i="115"/>
  <c r="P456" i="115"/>
  <c r="M457" i="115"/>
  <c r="P457" i="115"/>
  <c r="M458" i="115"/>
  <c r="P458" i="115"/>
  <c r="M459" i="115"/>
  <c r="P459" i="115"/>
  <c r="M460" i="115"/>
  <c r="P460" i="115"/>
  <c r="M461" i="115"/>
  <c r="P461" i="115"/>
  <c r="M462" i="115"/>
  <c r="P462" i="115"/>
  <c r="M463" i="115"/>
  <c r="P463" i="115"/>
  <c r="M464" i="115"/>
  <c r="P464" i="115"/>
  <c r="M465" i="115"/>
  <c r="P465" i="115"/>
  <c r="M466" i="115"/>
  <c r="P466" i="115"/>
  <c r="M467" i="115"/>
  <c r="P467" i="115"/>
  <c r="M468" i="115"/>
  <c r="P468" i="115"/>
  <c r="M469" i="115"/>
  <c r="P469" i="115"/>
  <c r="M470" i="115"/>
  <c r="P470" i="115"/>
  <c r="M471" i="115"/>
  <c r="P471" i="115"/>
  <c r="M472" i="115"/>
  <c r="P472" i="115"/>
  <c r="M473" i="115"/>
  <c r="P473" i="115"/>
  <c r="M474" i="115"/>
  <c r="P474" i="115"/>
  <c r="M475" i="115"/>
  <c r="P475" i="115"/>
  <c r="M476" i="115"/>
  <c r="P476" i="115"/>
  <c r="M477" i="115"/>
  <c r="P477" i="115"/>
  <c r="M478" i="115"/>
  <c r="P478" i="115"/>
  <c r="M479" i="115"/>
  <c r="P479" i="115"/>
  <c r="M480" i="115"/>
  <c r="P480" i="115"/>
  <c r="M481" i="115"/>
  <c r="P481" i="115"/>
  <c r="M482" i="115"/>
  <c r="P482" i="115"/>
  <c r="M483" i="115"/>
  <c r="P483" i="115"/>
  <c r="M484" i="115"/>
  <c r="P484" i="115"/>
  <c r="M485" i="115"/>
  <c r="P485" i="115"/>
  <c r="M486" i="115"/>
  <c r="P486" i="115"/>
  <c r="M487" i="115"/>
  <c r="P487" i="115"/>
  <c r="M488" i="115"/>
  <c r="P488" i="115"/>
  <c r="M489" i="115"/>
  <c r="P489" i="115"/>
  <c r="M490" i="115"/>
  <c r="P490" i="115"/>
  <c r="M491" i="115"/>
  <c r="P491" i="115"/>
  <c r="M492" i="115"/>
  <c r="P492" i="115"/>
  <c r="M493" i="115"/>
  <c r="P493" i="115"/>
  <c r="M494" i="115"/>
  <c r="P494" i="115"/>
  <c r="M495" i="115"/>
  <c r="P495" i="115"/>
  <c r="M496" i="115"/>
  <c r="P496" i="115"/>
  <c r="M497" i="115"/>
  <c r="P497" i="115"/>
  <c r="M498" i="115"/>
  <c r="P498" i="115"/>
  <c r="M499" i="115"/>
  <c r="P499" i="115"/>
  <c r="M500" i="115"/>
  <c r="P500" i="115"/>
  <c r="M501" i="115"/>
  <c r="P501" i="115"/>
  <c r="M502" i="115"/>
  <c r="P502" i="115"/>
  <c r="M503" i="115"/>
  <c r="P503" i="115"/>
  <c r="M504" i="115"/>
  <c r="P504" i="115"/>
  <c r="M505" i="115"/>
  <c r="P505" i="115"/>
  <c r="M506" i="115"/>
  <c r="P506" i="115"/>
  <c r="M507" i="115"/>
  <c r="P507" i="115"/>
  <c r="M508" i="115"/>
  <c r="P508" i="115"/>
  <c r="M509" i="115"/>
  <c r="P509" i="115"/>
  <c r="M510" i="115"/>
  <c r="P510" i="115"/>
  <c r="M511" i="115"/>
  <c r="P511" i="115"/>
  <c r="M512" i="115"/>
  <c r="P512" i="115"/>
  <c r="M513" i="115"/>
  <c r="P513" i="115"/>
  <c r="M514" i="115"/>
  <c r="P514" i="115"/>
  <c r="M515" i="115"/>
  <c r="P515" i="115"/>
  <c r="M516" i="115"/>
  <c r="P516" i="115"/>
  <c r="M517" i="115"/>
  <c r="P517" i="115"/>
  <c r="M518" i="115"/>
  <c r="P518" i="115"/>
  <c r="M519" i="115"/>
  <c r="P519" i="115"/>
  <c r="M520" i="115"/>
  <c r="P520" i="115"/>
  <c r="M521" i="115"/>
  <c r="P521" i="115"/>
  <c r="M522" i="115"/>
  <c r="P522" i="115"/>
  <c r="M523" i="115"/>
  <c r="P523" i="115"/>
  <c r="M524" i="115"/>
  <c r="P524" i="115"/>
  <c r="M525" i="115"/>
  <c r="P525" i="115"/>
  <c r="M526" i="115"/>
  <c r="P526" i="115"/>
  <c r="M527" i="115"/>
  <c r="P527" i="115"/>
  <c r="M528" i="115"/>
  <c r="P528" i="115"/>
  <c r="M529" i="115"/>
  <c r="P529" i="115"/>
  <c r="M530" i="115"/>
  <c r="P530" i="115"/>
  <c r="M531" i="115"/>
  <c r="P531" i="115"/>
  <c r="M532" i="115"/>
  <c r="P532" i="115"/>
  <c r="M533" i="115"/>
  <c r="P533" i="115"/>
  <c r="M534" i="115"/>
  <c r="P534" i="115"/>
  <c r="M535" i="115"/>
  <c r="P535" i="115"/>
  <c r="M536" i="115"/>
  <c r="P536" i="115"/>
  <c r="M537" i="115"/>
  <c r="P537" i="115"/>
  <c r="M538" i="115"/>
  <c r="P538" i="115"/>
  <c r="M539" i="115"/>
  <c r="P539" i="115"/>
  <c r="M540" i="115"/>
  <c r="P540" i="115"/>
  <c r="M541" i="115"/>
  <c r="P541" i="115"/>
  <c r="M542" i="115"/>
  <c r="P542" i="115"/>
  <c r="M543" i="115"/>
  <c r="P543" i="115"/>
  <c r="M544" i="115"/>
  <c r="P544" i="115"/>
  <c r="M545" i="115"/>
  <c r="P545" i="115"/>
  <c r="M546" i="115"/>
  <c r="P546" i="115"/>
  <c r="M547" i="115"/>
  <c r="P547" i="115"/>
  <c r="M548" i="115"/>
  <c r="P548" i="115"/>
  <c r="M549" i="115"/>
  <c r="P549" i="115"/>
  <c r="M550" i="115"/>
  <c r="P550" i="115"/>
  <c r="M551" i="115"/>
  <c r="P551" i="115"/>
  <c r="M552" i="115"/>
  <c r="P552" i="115"/>
  <c r="M553" i="115"/>
  <c r="P553" i="115"/>
  <c r="M554" i="115"/>
  <c r="P554" i="115"/>
  <c r="M555" i="115"/>
  <c r="P555" i="115"/>
  <c r="M556" i="115"/>
  <c r="P556" i="115"/>
  <c r="M557" i="115"/>
  <c r="P557" i="115"/>
  <c r="M558" i="115"/>
  <c r="P558" i="115"/>
  <c r="M559" i="115"/>
  <c r="P559" i="115"/>
  <c r="M560" i="115"/>
  <c r="P560" i="115"/>
  <c r="M561" i="115"/>
  <c r="P561" i="115"/>
  <c r="M562" i="115"/>
  <c r="P562" i="115"/>
  <c r="M563" i="115"/>
  <c r="P563" i="115"/>
  <c r="M564" i="115"/>
  <c r="P564" i="115"/>
  <c r="M565" i="115"/>
  <c r="P565" i="115"/>
  <c r="M566" i="115"/>
  <c r="P566" i="115"/>
  <c r="M567" i="115"/>
  <c r="P567" i="115"/>
  <c r="M568" i="115"/>
  <c r="P568" i="115"/>
  <c r="M569" i="115"/>
  <c r="P569" i="115"/>
  <c r="M570" i="115"/>
  <c r="P570" i="115"/>
  <c r="M571" i="115"/>
  <c r="P571" i="115"/>
  <c r="M572" i="115"/>
  <c r="P572" i="115"/>
  <c r="M573" i="115"/>
  <c r="P573" i="115"/>
  <c r="M574" i="115"/>
  <c r="P574" i="115"/>
  <c r="M575" i="115"/>
  <c r="P575" i="115"/>
  <c r="M576" i="115"/>
  <c r="P576" i="115"/>
  <c r="M577" i="115"/>
  <c r="P577" i="115"/>
  <c r="M578" i="115"/>
  <c r="P578" i="115"/>
  <c r="M579" i="115"/>
  <c r="P579" i="115"/>
  <c r="M580" i="115"/>
  <c r="P580" i="115"/>
  <c r="M581" i="115"/>
  <c r="P581" i="115"/>
  <c r="M582" i="115"/>
  <c r="P582" i="115"/>
  <c r="M583" i="115"/>
  <c r="P583" i="115"/>
  <c r="M584" i="115"/>
  <c r="P584" i="115"/>
  <c r="M585" i="115"/>
  <c r="P585" i="115"/>
  <c r="M586" i="115"/>
  <c r="P586" i="115"/>
  <c r="M587" i="115"/>
  <c r="P587" i="115"/>
  <c r="M588" i="115"/>
  <c r="P588" i="115"/>
  <c r="M589" i="115"/>
  <c r="P589" i="115"/>
  <c r="M590" i="115"/>
  <c r="P590" i="115"/>
  <c r="M591" i="115"/>
  <c r="P591" i="115"/>
  <c r="M592" i="115"/>
  <c r="P592" i="115"/>
  <c r="M593" i="115"/>
  <c r="P593" i="115"/>
  <c r="M594" i="115"/>
  <c r="P594" i="115"/>
  <c r="M595" i="115"/>
  <c r="P595" i="115"/>
  <c r="M596" i="115"/>
  <c r="P596" i="115"/>
  <c r="M597" i="115"/>
  <c r="P597" i="115"/>
  <c r="M598" i="115"/>
  <c r="P598" i="115"/>
  <c r="M599" i="115"/>
  <c r="P599" i="115"/>
  <c r="M600" i="115"/>
  <c r="P600" i="115"/>
  <c r="M601" i="115"/>
  <c r="P601" i="115"/>
  <c r="M602" i="115"/>
  <c r="P602" i="115"/>
  <c r="M603" i="115"/>
  <c r="P603" i="115"/>
  <c r="M604" i="115"/>
  <c r="P604" i="115"/>
  <c r="M605" i="115"/>
  <c r="P605" i="115"/>
  <c r="M606" i="115"/>
  <c r="P606" i="115"/>
  <c r="M607" i="115"/>
  <c r="P607" i="115"/>
  <c r="M608" i="115"/>
  <c r="P608" i="115"/>
  <c r="M609" i="115"/>
  <c r="P609" i="115"/>
  <c r="M610" i="115"/>
  <c r="P610" i="115"/>
  <c r="M611" i="115"/>
  <c r="P611" i="115"/>
  <c r="M612" i="115"/>
  <c r="P612" i="115"/>
  <c r="M613" i="115"/>
  <c r="P613" i="115"/>
  <c r="M614" i="115"/>
  <c r="P614" i="115"/>
  <c r="M615" i="115"/>
  <c r="P615" i="115"/>
  <c r="M616" i="115"/>
  <c r="P616" i="115"/>
  <c r="M617" i="115"/>
  <c r="P617" i="115"/>
  <c r="M618" i="115"/>
  <c r="P618" i="115"/>
  <c r="M619" i="115"/>
  <c r="P619" i="115"/>
  <c r="M620" i="115"/>
  <c r="P620" i="115"/>
  <c r="M621" i="115"/>
  <c r="P621" i="115"/>
  <c r="M622" i="115"/>
  <c r="P622" i="115"/>
  <c r="M623" i="115"/>
  <c r="P623" i="115"/>
  <c r="M624" i="115"/>
  <c r="P624" i="115"/>
  <c r="M625" i="115"/>
  <c r="P625" i="115"/>
  <c r="M626" i="115"/>
  <c r="P626" i="115"/>
  <c r="M627" i="115"/>
  <c r="P627" i="115"/>
  <c r="M628" i="115"/>
  <c r="P628" i="115"/>
  <c r="M629" i="115"/>
  <c r="P629" i="115"/>
  <c r="M630" i="115"/>
  <c r="P630" i="115"/>
  <c r="M631" i="115"/>
  <c r="P631" i="115"/>
  <c r="M632" i="115"/>
  <c r="P632" i="115"/>
  <c r="M633" i="115"/>
  <c r="P633" i="115"/>
  <c r="M634" i="115"/>
  <c r="P634" i="115"/>
  <c r="M635" i="115"/>
  <c r="P635" i="115"/>
  <c r="M636" i="115"/>
  <c r="P636" i="115"/>
  <c r="M637" i="115"/>
  <c r="P637" i="115"/>
  <c r="M638" i="115"/>
  <c r="P638" i="115"/>
  <c r="M639" i="115"/>
  <c r="P639" i="115"/>
  <c r="M640" i="115"/>
  <c r="P640" i="115"/>
  <c r="M641" i="115"/>
  <c r="P641" i="115"/>
  <c r="M642" i="115"/>
  <c r="P642" i="115"/>
  <c r="M643" i="115"/>
  <c r="P643" i="115"/>
  <c r="M644" i="115"/>
  <c r="P644" i="115"/>
  <c r="M645" i="115"/>
  <c r="P645" i="115"/>
  <c r="M646" i="115"/>
  <c r="P646" i="115"/>
  <c r="M647" i="115"/>
  <c r="P647" i="115"/>
  <c r="M648" i="115"/>
  <c r="P648" i="115"/>
  <c r="M649" i="115"/>
  <c r="P649" i="115"/>
  <c r="M650" i="115"/>
  <c r="P650" i="115"/>
  <c r="M651" i="115"/>
  <c r="P651" i="115"/>
  <c r="M652" i="115"/>
  <c r="P652" i="115"/>
  <c r="M653" i="115"/>
  <c r="P653" i="115"/>
  <c r="M654" i="115"/>
  <c r="P654" i="115"/>
  <c r="M655" i="115"/>
  <c r="P655" i="115"/>
  <c r="M656" i="115"/>
  <c r="P656" i="115"/>
  <c r="M657" i="115"/>
  <c r="P657" i="115"/>
  <c r="M658" i="115"/>
  <c r="P658" i="115"/>
  <c r="M659" i="115"/>
  <c r="P659" i="115"/>
  <c r="M660" i="115"/>
  <c r="P660" i="115"/>
  <c r="M661" i="115"/>
  <c r="P661" i="115"/>
  <c r="M662" i="115"/>
  <c r="P662" i="115"/>
  <c r="M663" i="115"/>
  <c r="P663" i="115"/>
  <c r="M664" i="115"/>
  <c r="P664" i="115"/>
  <c r="M665" i="115"/>
  <c r="P665" i="115"/>
  <c r="M666" i="115"/>
  <c r="P666" i="115"/>
  <c r="M667" i="115"/>
  <c r="P667" i="115"/>
  <c r="M668" i="115"/>
  <c r="P668" i="115"/>
  <c r="M669" i="115"/>
  <c r="P669" i="115"/>
  <c r="M670" i="115"/>
  <c r="P670" i="115"/>
  <c r="M671" i="115"/>
  <c r="P671" i="115"/>
  <c r="M672" i="115"/>
  <c r="P672" i="115"/>
  <c r="M673" i="115"/>
  <c r="P673" i="115"/>
  <c r="M674" i="115"/>
  <c r="P674" i="115"/>
  <c r="M675" i="115"/>
  <c r="P675" i="115"/>
  <c r="M676" i="115"/>
  <c r="P676" i="115"/>
  <c r="M677" i="115"/>
  <c r="P677" i="115"/>
  <c r="M678" i="115"/>
  <c r="P678" i="115"/>
  <c r="M679" i="115"/>
  <c r="P679" i="115"/>
  <c r="M680" i="115"/>
  <c r="P680" i="115"/>
  <c r="M681" i="115"/>
  <c r="P681" i="115"/>
  <c r="M682" i="115"/>
  <c r="P682" i="115"/>
  <c r="M683" i="115"/>
  <c r="P683" i="115"/>
  <c r="M684" i="115"/>
  <c r="P684" i="115"/>
  <c r="M685" i="115"/>
  <c r="P685" i="115"/>
  <c r="M686" i="115"/>
  <c r="P686" i="115"/>
  <c r="M687" i="115"/>
  <c r="P687" i="115"/>
  <c r="M688" i="115"/>
  <c r="P688" i="115"/>
  <c r="M689" i="115"/>
  <c r="P689" i="115"/>
  <c r="M690" i="115"/>
  <c r="P690" i="115"/>
  <c r="M691" i="115"/>
  <c r="P691" i="115"/>
  <c r="M692" i="115"/>
  <c r="P692" i="115"/>
  <c r="M693" i="115"/>
  <c r="P693" i="115"/>
  <c r="M694" i="115"/>
  <c r="P694" i="115"/>
  <c r="M695" i="115"/>
  <c r="P695" i="115"/>
  <c r="M696" i="115"/>
  <c r="P696" i="115"/>
  <c r="M697" i="115"/>
  <c r="P697" i="115"/>
  <c r="M698" i="115"/>
  <c r="P698" i="115"/>
  <c r="M699" i="115"/>
  <c r="P699" i="115"/>
  <c r="M700" i="115"/>
  <c r="P700" i="115"/>
  <c r="M701" i="115"/>
  <c r="P701" i="115"/>
  <c r="M702" i="115"/>
  <c r="P702" i="115"/>
  <c r="M703" i="115"/>
  <c r="P703" i="115"/>
  <c r="M704" i="115"/>
  <c r="P704" i="115"/>
  <c r="M705" i="115"/>
  <c r="P705" i="115"/>
  <c r="M706" i="115"/>
  <c r="P706" i="115"/>
  <c r="M707" i="115"/>
  <c r="P707" i="115"/>
  <c r="M708" i="115"/>
  <c r="P708" i="115"/>
  <c r="M709" i="115"/>
  <c r="P709" i="115"/>
  <c r="M710" i="115"/>
  <c r="P710" i="115"/>
  <c r="M711" i="115"/>
  <c r="P711" i="115"/>
  <c r="M712" i="115"/>
  <c r="P712" i="115"/>
  <c r="M713" i="115"/>
  <c r="P713" i="115"/>
  <c r="M714" i="115"/>
  <c r="P714" i="115"/>
  <c r="M715" i="115"/>
  <c r="P715" i="115"/>
  <c r="M716" i="115"/>
  <c r="P716" i="115"/>
  <c r="M717" i="115"/>
  <c r="P717" i="115"/>
  <c r="M718" i="115"/>
  <c r="P718" i="115"/>
  <c r="M719" i="115"/>
  <c r="P719" i="115"/>
  <c r="M720" i="115"/>
  <c r="P720" i="115"/>
  <c r="M721" i="115"/>
  <c r="P721" i="115"/>
  <c r="M722" i="115"/>
  <c r="P722" i="115"/>
  <c r="M723" i="115"/>
  <c r="P723" i="115"/>
  <c r="M724" i="115"/>
  <c r="P724" i="115"/>
  <c r="M725" i="115"/>
  <c r="P725" i="115"/>
  <c r="M726" i="115"/>
  <c r="P726" i="115"/>
  <c r="M727" i="115"/>
  <c r="P727" i="115"/>
  <c r="M728" i="115"/>
  <c r="P728" i="115"/>
  <c r="M729" i="115"/>
  <c r="P729" i="115"/>
  <c r="M730" i="115"/>
  <c r="P730" i="115"/>
  <c r="M731" i="115"/>
  <c r="P731" i="115"/>
  <c r="M732" i="115"/>
  <c r="P732" i="115"/>
  <c r="M733" i="115"/>
  <c r="P733" i="115"/>
  <c r="M734" i="115"/>
  <c r="P734" i="115"/>
  <c r="M735" i="115"/>
  <c r="P735" i="115"/>
  <c r="M736" i="115"/>
  <c r="P736" i="115"/>
  <c r="M737" i="115"/>
  <c r="P737" i="115"/>
  <c r="M738" i="115"/>
  <c r="P738" i="115"/>
  <c r="M739" i="115"/>
  <c r="P739" i="115"/>
  <c r="M740" i="115"/>
  <c r="P740" i="115"/>
  <c r="M741" i="115"/>
  <c r="P741" i="115"/>
  <c r="M742" i="115"/>
  <c r="P742" i="115"/>
  <c r="M743" i="115"/>
  <c r="P743" i="115"/>
  <c r="M744" i="115"/>
  <c r="P744" i="115"/>
  <c r="M745" i="115"/>
  <c r="P745" i="115"/>
  <c r="M746" i="115"/>
  <c r="P746" i="115"/>
  <c r="M747" i="115"/>
  <c r="P747" i="115"/>
  <c r="M748" i="115"/>
  <c r="P748" i="115"/>
  <c r="M749" i="115"/>
  <c r="P749" i="115"/>
  <c r="M750" i="115"/>
  <c r="P750" i="115"/>
  <c r="M751" i="115"/>
  <c r="P751" i="115"/>
  <c r="M752" i="115"/>
  <c r="P752" i="115"/>
  <c r="M753" i="115"/>
  <c r="P753" i="115"/>
  <c r="M754" i="115"/>
  <c r="P754" i="115"/>
  <c r="M755" i="115"/>
  <c r="P755" i="115"/>
  <c r="M756" i="115"/>
  <c r="P756" i="115"/>
  <c r="M757" i="115"/>
  <c r="P757" i="115"/>
  <c r="M758" i="115"/>
  <c r="P758" i="115"/>
  <c r="M759" i="115"/>
  <c r="P759" i="115"/>
  <c r="M760" i="115"/>
  <c r="P760" i="115"/>
  <c r="M761" i="115"/>
  <c r="P761" i="115"/>
  <c r="M762" i="115"/>
  <c r="P762" i="115"/>
  <c r="M763" i="115"/>
  <c r="P763" i="115"/>
  <c r="M764" i="115"/>
  <c r="P764" i="115"/>
  <c r="M765" i="115"/>
  <c r="P765" i="115"/>
  <c r="M766" i="115"/>
  <c r="P766" i="115"/>
  <c r="M767" i="115"/>
  <c r="P767" i="115"/>
  <c r="M768" i="115"/>
  <c r="P768" i="115"/>
  <c r="M769" i="115"/>
  <c r="P769" i="115"/>
  <c r="M770" i="115"/>
  <c r="P770" i="115"/>
  <c r="M771" i="115"/>
  <c r="P771" i="115"/>
  <c r="M772" i="115"/>
  <c r="P772" i="115"/>
  <c r="M773" i="115"/>
  <c r="P773" i="115"/>
  <c r="M774" i="115"/>
  <c r="P774" i="115"/>
  <c r="M775" i="115"/>
  <c r="P775" i="115"/>
  <c r="M776" i="115"/>
  <c r="P776" i="115"/>
  <c r="M777" i="115"/>
  <c r="P777" i="115"/>
  <c r="M778" i="115"/>
  <c r="P778" i="115"/>
  <c r="M779" i="115"/>
  <c r="P779" i="115"/>
  <c r="M780" i="115"/>
  <c r="P780" i="115"/>
  <c r="M781" i="115"/>
  <c r="P781" i="115"/>
  <c r="M782" i="115"/>
  <c r="P782" i="115"/>
  <c r="M783" i="115"/>
  <c r="P783" i="115"/>
  <c r="M784" i="115"/>
  <c r="P784" i="115"/>
  <c r="M785" i="115"/>
  <c r="P785" i="115"/>
  <c r="M786" i="115"/>
  <c r="P786" i="115"/>
  <c r="M787" i="115"/>
  <c r="P787" i="115"/>
  <c r="M788" i="115"/>
  <c r="P788" i="115"/>
  <c r="M789" i="115"/>
  <c r="P789" i="115"/>
  <c r="M790" i="115"/>
  <c r="P790" i="115"/>
  <c r="M791" i="115"/>
  <c r="P791" i="115"/>
  <c r="M792" i="115"/>
  <c r="P792" i="115"/>
  <c r="M793" i="115"/>
  <c r="P793" i="115"/>
  <c r="M794" i="115"/>
  <c r="P794" i="115"/>
  <c r="M795" i="115"/>
  <c r="P795" i="115"/>
  <c r="M796" i="115"/>
  <c r="P796" i="115"/>
  <c r="M797" i="115"/>
  <c r="P797" i="115"/>
  <c r="M798" i="115"/>
  <c r="P798" i="115"/>
  <c r="M799" i="115"/>
  <c r="P799" i="115"/>
  <c r="M800" i="115"/>
  <c r="P800" i="115"/>
  <c r="M801" i="115"/>
  <c r="P801" i="115"/>
  <c r="M802" i="115"/>
  <c r="P802" i="115"/>
  <c r="M803" i="115"/>
  <c r="P803" i="115"/>
  <c r="M804" i="115"/>
  <c r="P804" i="115"/>
  <c r="M805" i="115"/>
  <c r="P805" i="115"/>
  <c r="M806" i="115"/>
  <c r="P806" i="115"/>
  <c r="M807" i="115"/>
  <c r="P807" i="115"/>
  <c r="M808" i="115"/>
  <c r="P808" i="115"/>
  <c r="M809" i="115"/>
  <c r="P809" i="115"/>
  <c r="M810" i="115"/>
  <c r="P810" i="115"/>
  <c r="M811" i="115"/>
  <c r="P811" i="115"/>
  <c r="M812" i="115"/>
  <c r="P812" i="115"/>
  <c r="M813" i="115"/>
  <c r="P813" i="115"/>
  <c r="M814" i="115"/>
  <c r="P814" i="115"/>
  <c r="M815" i="115"/>
  <c r="P815" i="115"/>
  <c r="M816" i="115"/>
  <c r="P816" i="115"/>
  <c r="M817" i="115"/>
  <c r="P817" i="115"/>
  <c r="M818" i="115"/>
  <c r="P818" i="115"/>
  <c r="M819" i="115"/>
  <c r="P819" i="115"/>
  <c r="M820" i="115"/>
  <c r="P820" i="115"/>
  <c r="M821" i="115"/>
  <c r="P821" i="115"/>
  <c r="M822" i="115"/>
  <c r="P822" i="115"/>
  <c r="M823" i="115"/>
  <c r="P823" i="115"/>
  <c r="M824" i="115"/>
  <c r="P824" i="115"/>
  <c r="M825" i="115"/>
  <c r="P825" i="115"/>
  <c r="M826" i="115"/>
  <c r="P826" i="115"/>
  <c r="M827" i="115"/>
  <c r="P827" i="115"/>
  <c r="M828" i="115"/>
  <c r="P828" i="115"/>
  <c r="M829" i="115"/>
  <c r="P829" i="115"/>
  <c r="M830" i="115"/>
  <c r="P830" i="115"/>
  <c r="M831" i="115"/>
  <c r="P831" i="115"/>
  <c r="M832" i="115"/>
  <c r="P832" i="115"/>
  <c r="M833" i="115"/>
  <c r="P833" i="115"/>
  <c r="M834" i="115"/>
  <c r="P834" i="115"/>
  <c r="M835" i="115"/>
  <c r="P835" i="115"/>
  <c r="M836" i="115"/>
  <c r="P836" i="115"/>
  <c r="M837" i="115"/>
  <c r="P837" i="115"/>
  <c r="M838" i="115"/>
  <c r="P838" i="115"/>
  <c r="M839" i="115"/>
  <c r="P839" i="115"/>
  <c r="M840" i="115"/>
  <c r="P840" i="115"/>
  <c r="M841" i="115"/>
  <c r="P841" i="115"/>
  <c r="M842" i="115"/>
  <c r="P842" i="115"/>
  <c r="M843" i="115"/>
  <c r="P843" i="115"/>
  <c r="M844" i="115"/>
  <c r="P844" i="115"/>
  <c r="M845" i="115"/>
  <c r="P845" i="115"/>
  <c r="M846" i="115"/>
  <c r="P846" i="115"/>
  <c r="M847" i="115"/>
  <c r="P847" i="115"/>
  <c r="M848" i="115"/>
  <c r="P848" i="115"/>
  <c r="M849" i="115"/>
  <c r="P849" i="115"/>
  <c r="M850" i="115"/>
  <c r="P850" i="115"/>
  <c r="M851" i="115"/>
  <c r="P851" i="115"/>
  <c r="M852" i="115"/>
  <c r="P852" i="115"/>
  <c r="M853" i="115"/>
  <c r="P853" i="115"/>
  <c r="M854" i="115"/>
  <c r="P854" i="115"/>
  <c r="M855" i="115"/>
  <c r="P855" i="115"/>
  <c r="M856" i="115"/>
  <c r="P856" i="115"/>
  <c r="M857" i="115"/>
  <c r="P857" i="115"/>
  <c r="M858" i="115"/>
  <c r="P858" i="115"/>
  <c r="M859" i="115"/>
  <c r="P859" i="115"/>
  <c r="M860" i="115"/>
  <c r="P860" i="115"/>
  <c r="M861" i="115"/>
  <c r="P861" i="115"/>
  <c r="M862" i="115"/>
  <c r="P862" i="115"/>
  <c r="M863" i="115"/>
  <c r="P863" i="115"/>
  <c r="M864" i="115"/>
  <c r="P864" i="115"/>
  <c r="M865" i="115"/>
  <c r="P865" i="115"/>
  <c r="M866" i="115"/>
  <c r="P866" i="115"/>
  <c r="M867" i="115"/>
  <c r="P867" i="115"/>
  <c r="M868" i="115"/>
  <c r="P868" i="115"/>
  <c r="M869" i="115"/>
  <c r="P869" i="115"/>
  <c r="M870" i="115"/>
  <c r="P870" i="115"/>
  <c r="M871" i="115"/>
  <c r="P871" i="115"/>
  <c r="M872" i="115"/>
  <c r="P872" i="115"/>
  <c r="M873" i="115"/>
  <c r="P873" i="115"/>
  <c r="M874" i="115"/>
  <c r="P874" i="115"/>
  <c r="M875" i="115"/>
  <c r="P875" i="115"/>
  <c r="M876" i="115"/>
  <c r="P876" i="115"/>
  <c r="M877" i="115"/>
  <c r="P877" i="115"/>
  <c r="M878" i="115"/>
  <c r="P878" i="115"/>
  <c r="M879" i="115"/>
  <c r="P879" i="115"/>
  <c r="M880" i="115"/>
  <c r="P880" i="115"/>
  <c r="M881" i="115"/>
  <c r="P881" i="115"/>
  <c r="M882" i="115"/>
  <c r="P882" i="115"/>
  <c r="M883" i="115"/>
  <c r="P883" i="115"/>
  <c r="M884" i="115"/>
  <c r="P884" i="115"/>
  <c r="M885" i="115"/>
  <c r="P885" i="115"/>
  <c r="M886" i="115"/>
  <c r="P886" i="115"/>
  <c r="M887" i="115"/>
  <c r="P887" i="115"/>
  <c r="M888" i="115"/>
  <c r="P888" i="115"/>
  <c r="M889" i="115"/>
  <c r="P889" i="115"/>
  <c r="M890" i="115"/>
  <c r="P890" i="115"/>
  <c r="M891" i="115"/>
  <c r="P891" i="115"/>
  <c r="M892" i="115"/>
  <c r="P892" i="115"/>
  <c r="M893" i="115"/>
  <c r="P893" i="115"/>
  <c r="M894" i="115"/>
  <c r="P894" i="115"/>
  <c r="M895" i="115"/>
  <c r="P895" i="115"/>
  <c r="M896" i="115"/>
  <c r="P896" i="115"/>
  <c r="M897" i="115"/>
  <c r="P897" i="115"/>
  <c r="M898" i="115"/>
  <c r="P898" i="115"/>
  <c r="M899" i="115"/>
  <c r="P899" i="115"/>
  <c r="M900" i="115"/>
  <c r="P900" i="115"/>
  <c r="M901" i="115"/>
  <c r="P901" i="115"/>
  <c r="M902" i="115"/>
  <c r="P902" i="115"/>
  <c r="M903" i="115"/>
  <c r="P903" i="115"/>
  <c r="M904" i="115"/>
  <c r="P904" i="115"/>
  <c r="M905" i="115"/>
  <c r="P905" i="115"/>
  <c r="M906" i="115"/>
  <c r="P906" i="115"/>
  <c r="M907" i="115"/>
  <c r="P907" i="115"/>
  <c r="M908" i="115"/>
  <c r="P908" i="115"/>
  <c r="M909" i="115"/>
  <c r="P909" i="115"/>
  <c r="M910" i="115"/>
  <c r="P910" i="115"/>
  <c r="M911" i="115"/>
  <c r="P911" i="115"/>
  <c r="M912" i="115"/>
  <c r="P912" i="115"/>
  <c r="M913" i="115"/>
  <c r="P913" i="115"/>
  <c r="M914" i="115"/>
  <c r="P914" i="115"/>
  <c r="M915" i="115"/>
  <c r="P915" i="115"/>
  <c r="M916" i="115"/>
  <c r="P916" i="115"/>
  <c r="M917" i="115"/>
  <c r="P917" i="115"/>
  <c r="M918" i="115"/>
  <c r="P918" i="115"/>
  <c r="M919" i="115"/>
  <c r="P919" i="115"/>
  <c r="M920" i="115"/>
  <c r="P920" i="115"/>
  <c r="M921" i="115"/>
  <c r="P921" i="115"/>
  <c r="M922" i="115"/>
  <c r="P922" i="115"/>
  <c r="M923" i="115"/>
  <c r="P923" i="115"/>
  <c r="M924" i="115"/>
  <c r="P924" i="115"/>
  <c r="M925" i="115"/>
  <c r="P925" i="115"/>
  <c r="M926" i="115"/>
  <c r="P926" i="115"/>
  <c r="M927" i="115"/>
  <c r="P927" i="115"/>
  <c r="M928" i="115"/>
  <c r="P928" i="115"/>
  <c r="M929" i="115"/>
  <c r="P929" i="115"/>
  <c r="M930" i="115"/>
  <c r="P930" i="115"/>
  <c r="M931" i="115"/>
  <c r="P931" i="115"/>
  <c r="M932" i="115"/>
  <c r="P932" i="115"/>
  <c r="M933" i="115"/>
  <c r="P933" i="115"/>
  <c r="M934" i="115"/>
  <c r="P934" i="115"/>
  <c r="M935" i="115"/>
  <c r="P935" i="115"/>
  <c r="M936" i="115"/>
  <c r="P936" i="115"/>
  <c r="M937" i="115"/>
  <c r="P937" i="115"/>
  <c r="M938" i="115"/>
  <c r="P938" i="115"/>
  <c r="M939" i="115"/>
  <c r="P939" i="115"/>
  <c r="M940" i="115"/>
  <c r="P940" i="115"/>
  <c r="M941" i="115"/>
  <c r="P941" i="115"/>
  <c r="M942" i="115"/>
  <c r="P942" i="115"/>
  <c r="M943" i="115"/>
  <c r="P943" i="115"/>
  <c r="M944" i="115"/>
  <c r="P944" i="115"/>
  <c r="M945" i="115"/>
  <c r="P945" i="115"/>
  <c r="M946" i="115"/>
  <c r="P946" i="115"/>
  <c r="M947" i="115"/>
  <c r="P947" i="115"/>
  <c r="M948" i="115"/>
  <c r="P948" i="115"/>
  <c r="M949" i="115"/>
  <c r="P949" i="115"/>
  <c r="M950" i="115"/>
  <c r="P950" i="115"/>
  <c r="M951" i="115"/>
  <c r="P951" i="115"/>
  <c r="M952" i="115"/>
  <c r="P952" i="115"/>
  <c r="M953" i="115"/>
  <c r="P953" i="115"/>
  <c r="M954" i="115"/>
  <c r="P954" i="115"/>
  <c r="M955" i="115"/>
  <c r="P955" i="115"/>
  <c r="M956" i="115"/>
  <c r="P956" i="115"/>
  <c r="M957" i="115"/>
  <c r="P957" i="115"/>
  <c r="M958" i="115"/>
  <c r="P958" i="115"/>
  <c r="M959" i="115"/>
  <c r="P959" i="115"/>
  <c r="M960" i="115"/>
  <c r="P960" i="115"/>
  <c r="M961" i="115"/>
  <c r="P961" i="115"/>
  <c r="M962" i="115"/>
  <c r="P962" i="115"/>
  <c r="M963" i="115"/>
  <c r="P963" i="115"/>
  <c r="M964" i="115"/>
  <c r="P964" i="115"/>
  <c r="M965" i="115"/>
  <c r="P965" i="115"/>
  <c r="M966" i="115"/>
  <c r="P966" i="115"/>
  <c r="M967" i="115"/>
  <c r="P967" i="115"/>
  <c r="M968" i="115"/>
  <c r="P968" i="115"/>
  <c r="M969" i="115"/>
  <c r="P969" i="115"/>
  <c r="M970" i="115"/>
  <c r="P970" i="115"/>
  <c r="M971" i="115"/>
  <c r="P971" i="115"/>
  <c r="M972" i="115"/>
  <c r="P972" i="115"/>
  <c r="M973" i="115"/>
  <c r="P973" i="115"/>
  <c r="M974" i="115"/>
  <c r="P974" i="115"/>
  <c r="M975" i="115"/>
  <c r="P975" i="115"/>
  <c r="M976" i="115"/>
  <c r="P976" i="115"/>
  <c r="M977" i="115"/>
  <c r="P977" i="115"/>
  <c r="M978" i="115"/>
  <c r="P978" i="115"/>
  <c r="M979" i="115"/>
  <c r="P979" i="115"/>
  <c r="M980" i="115"/>
  <c r="P980" i="115"/>
  <c r="M981" i="115"/>
  <c r="P981" i="115"/>
  <c r="M982" i="115"/>
  <c r="P982" i="115"/>
  <c r="M983" i="115"/>
  <c r="P983" i="115"/>
  <c r="M984" i="115"/>
  <c r="P984" i="115"/>
  <c r="M985" i="115"/>
  <c r="P985" i="115"/>
  <c r="M986" i="115"/>
  <c r="P986" i="115"/>
  <c r="M987" i="115"/>
  <c r="P987" i="115"/>
  <c r="M988" i="115"/>
  <c r="P988" i="115"/>
  <c r="M989" i="115"/>
  <c r="P989" i="115"/>
  <c r="M990" i="115"/>
  <c r="P990" i="115"/>
  <c r="M991" i="115"/>
  <c r="P991" i="115"/>
  <c r="M992" i="115"/>
  <c r="P992" i="115"/>
  <c r="M993" i="115"/>
  <c r="P993" i="115"/>
  <c r="M994" i="115"/>
  <c r="P994" i="115"/>
  <c r="M995" i="115"/>
  <c r="P995" i="115"/>
  <c r="M996" i="115"/>
  <c r="P996" i="115"/>
  <c r="M997" i="115"/>
  <c r="P997" i="115"/>
  <c r="M998" i="115"/>
  <c r="P998" i="115"/>
  <c r="M999" i="115"/>
  <c r="P999" i="115"/>
  <c r="M1000" i="115"/>
  <c r="P1000" i="115"/>
  <c r="M1001" i="115"/>
  <c r="P1001" i="115"/>
  <c r="M1002" i="115"/>
  <c r="P1002" i="115"/>
  <c r="M1003" i="115"/>
  <c r="P1003" i="115"/>
  <c r="M1004" i="115"/>
  <c r="P1004" i="115"/>
  <c r="M1005" i="115"/>
  <c r="P1005" i="115"/>
  <c r="M1006" i="115"/>
  <c r="P1006" i="115"/>
  <c r="M1007" i="115"/>
  <c r="P1007" i="115"/>
  <c r="M1008" i="115"/>
  <c r="P1008" i="115"/>
  <c r="M1009" i="115"/>
  <c r="P1009" i="115"/>
  <c r="M1010" i="115"/>
  <c r="P1010" i="115"/>
  <c r="M1011" i="115"/>
  <c r="P1011" i="115"/>
  <c r="M1012" i="115"/>
  <c r="P1012" i="115"/>
  <c r="M1013" i="115"/>
  <c r="P1013" i="115"/>
  <c r="M1014" i="115"/>
  <c r="P1014" i="115"/>
  <c r="M1015" i="115"/>
  <c r="P1015" i="115"/>
  <c r="M1016" i="115"/>
  <c r="P1016" i="115"/>
  <c r="M1017" i="115"/>
  <c r="P1017" i="115"/>
  <c r="M1018" i="115"/>
  <c r="P1018" i="115"/>
  <c r="M1019" i="115"/>
  <c r="P1019" i="115"/>
  <c r="M1020" i="115"/>
  <c r="P1020" i="115"/>
  <c r="M1021" i="115"/>
  <c r="P1021" i="115"/>
  <c r="M1022" i="115"/>
  <c r="P1022" i="115"/>
  <c r="M1023" i="115"/>
  <c r="P1023" i="115"/>
  <c r="M1024" i="115"/>
  <c r="P1024" i="115"/>
  <c r="M1025" i="115"/>
  <c r="P1025" i="115"/>
  <c r="M1026" i="115"/>
  <c r="P1026" i="115"/>
  <c r="M1027" i="115"/>
  <c r="P1027" i="115"/>
  <c r="M1028" i="115"/>
  <c r="P1028" i="115"/>
  <c r="M1029" i="115"/>
  <c r="P1029" i="115"/>
  <c r="M1030" i="115"/>
  <c r="P1030" i="115"/>
  <c r="M1031" i="115"/>
  <c r="P1031" i="115"/>
  <c r="M1032" i="115"/>
  <c r="P1032" i="115"/>
  <c r="M1033" i="115"/>
  <c r="P1033" i="115"/>
  <c r="M1034" i="115"/>
  <c r="P1034" i="115"/>
  <c r="M1035" i="115"/>
  <c r="P1035" i="115"/>
  <c r="M1036" i="115"/>
  <c r="P1036" i="115"/>
  <c r="M1037" i="115"/>
  <c r="P1037" i="115"/>
  <c r="M1038" i="115"/>
  <c r="P1038" i="115"/>
  <c r="M1039" i="115"/>
  <c r="P1039" i="115"/>
  <c r="M1040" i="115"/>
  <c r="P1040" i="115"/>
  <c r="M1041" i="115"/>
  <c r="P1041" i="115"/>
  <c r="M1042" i="115"/>
  <c r="P1042" i="115"/>
  <c r="M1043" i="115"/>
  <c r="P1043" i="115"/>
  <c r="M1044" i="115"/>
  <c r="P1044" i="115"/>
  <c r="M1045" i="115"/>
  <c r="P1045" i="115"/>
  <c r="M1046" i="115"/>
  <c r="P1046" i="115"/>
  <c r="M1047" i="115"/>
  <c r="P1047" i="115"/>
  <c r="M1048" i="115"/>
  <c r="P1048" i="115"/>
  <c r="M1049" i="115"/>
  <c r="P1049" i="115"/>
  <c r="M1050" i="115"/>
  <c r="P1050" i="115"/>
  <c r="M1051" i="115"/>
  <c r="P1051" i="115"/>
  <c r="M1052" i="115"/>
  <c r="P1052" i="115"/>
  <c r="M1053" i="115"/>
  <c r="P1053" i="115"/>
  <c r="M1054" i="115"/>
  <c r="P1054" i="115"/>
  <c r="M1055" i="115"/>
  <c r="P1055" i="115"/>
  <c r="M1056" i="115"/>
  <c r="P1056" i="115"/>
  <c r="M1057" i="115"/>
  <c r="P1057" i="115"/>
  <c r="M1058" i="115"/>
  <c r="P1058" i="115"/>
  <c r="M1059" i="115"/>
  <c r="P1059" i="115"/>
  <c r="M1060" i="115"/>
  <c r="P1060" i="115"/>
  <c r="M1061" i="115"/>
  <c r="P1061" i="115"/>
  <c r="M1062" i="115"/>
  <c r="P1062" i="115"/>
  <c r="M1063" i="115"/>
  <c r="P1063" i="115"/>
  <c r="M1064" i="115"/>
  <c r="P1064" i="115"/>
  <c r="M1065" i="115"/>
  <c r="P1065" i="115"/>
  <c r="M1066" i="115"/>
  <c r="P1066" i="115"/>
  <c r="M1067" i="115"/>
  <c r="P1067" i="115"/>
  <c r="M1068" i="115"/>
  <c r="P1068" i="115"/>
  <c r="M1069" i="115"/>
  <c r="P1069" i="115"/>
  <c r="M1070" i="115"/>
  <c r="P1070" i="115"/>
  <c r="M1071" i="115"/>
  <c r="P1071" i="115"/>
  <c r="M1072" i="115"/>
  <c r="P1072" i="115"/>
  <c r="M1073" i="115"/>
  <c r="P1073" i="115"/>
  <c r="M1074" i="115"/>
  <c r="P1074" i="115"/>
  <c r="M1075" i="115"/>
  <c r="P1075" i="115"/>
  <c r="M1076" i="115"/>
  <c r="P1076" i="115"/>
  <c r="M1077" i="115"/>
  <c r="P1077" i="115"/>
  <c r="M1078" i="115"/>
  <c r="P1078" i="115"/>
  <c r="M1079" i="115"/>
  <c r="P1079" i="115"/>
  <c r="M1080" i="115"/>
  <c r="P1080" i="115"/>
  <c r="M1081" i="115"/>
  <c r="P1081" i="115"/>
  <c r="M1082" i="115"/>
  <c r="P1082" i="115"/>
  <c r="M1083" i="115"/>
  <c r="P1083" i="115"/>
  <c r="M1084" i="115"/>
  <c r="P1084" i="115"/>
  <c r="M1085" i="115"/>
  <c r="P1085" i="115"/>
  <c r="M1086" i="115"/>
  <c r="P1086" i="115"/>
  <c r="M1087" i="115"/>
  <c r="P1087" i="115"/>
  <c r="M1088" i="115"/>
  <c r="P1088" i="115"/>
  <c r="M1089" i="115"/>
  <c r="P1089" i="115"/>
  <c r="M1090" i="115"/>
  <c r="P1090" i="115"/>
  <c r="M1091" i="115"/>
  <c r="P1091" i="115"/>
  <c r="M1092" i="115"/>
  <c r="P1092" i="115"/>
  <c r="M1093" i="115"/>
  <c r="P1093" i="115"/>
  <c r="M1094" i="115"/>
  <c r="P1094" i="115"/>
  <c r="M1095" i="115"/>
  <c r="P1095" i="115"/>
  <c r="M1096" i="115"/>
  <c r="P1096" i="115"/>
  <c r="M1097" i="115"/>
  <c r="P1097" i="115"/>
  <c r="M1098" i="115"/>
  <c r="P1098" i="115"/>
  <c r="M1099" i="115"/>
  <c r="P1099" i="115"/>
  <c r="M1100" i="115"/>
  <c r="P1100" i="115"/>
  <c r="M1101" i="115"/>
  <c r="P1101" i="115"/>
  <c r="M1102" i="115"/>
  <c r="P1102" i="115"/>
  <c r="M1103" i="115"/>
  <c r="P1103" i="115"/>
  <c r="M1104" i="115"/>
  <c r="P1104" i="115"/>
  <c r="M1105" i="115"/>
  <c r="P1105" i="115"/>
  <c r="M1106" i="115"/>
  <c r="P1106" i="115"/>
  <c r="M1107" i="115"/>
  <c r="P1107" i="115"/>
  <c r="M1108" i="115"/>
  <c r="P1108" i="115"/>
  <c r="M1109" i="115"/>
  <c r="P1109" i="115"/>
  <c r="M1110" i="115"/>
  <c r="P1110" i="115"/>
  <c r="M1111" i="115"/>
  <c r="P1111" i="115"/>
  <c r="M1112" i="115"/>
  <c r="P1112" i="115"/>
  <c r="M1113" i="115"/>
  <c r="P1113" i="115"/>
  <c r="M1114" i="115"/>
  <c r="P1114" i="115"/>
  <c r="M1115" i="115"/>
  <c r="P1115" i="115"/>
  <c r="M1116" i="115"/>
  <c r="P1116" i="115"/>
  <c r="M1117" i="115"/>
  <c r="P1117" i="115"/>
  <c r="M1118" i="115"/>
  <c r="P1118" i="115"/>
  <c r="M1119" i="115"/>
  <c r="P1119" i="115"/>
  <c r="M1120" i="115"/>
  <c r="P1120" i="115"/>
  <c r="M1121" i="115"/>
  <c r="P1121" i="115"/>
  <c r="M1122" i="115"/>
  <c r="P1122" i="115"/>
  <c r="M1123" i="115"/>
  <c r="P1123" i="115"/>
  <c r="M1124" i="115"/>
  <c r="P1124" i="115"/>
  <c r="M1125" i="115"/>
  <c r="P1125" i="115"/>
  <c r="M1126" i="115"/>
  <c r="P1126" i="115"/>
  <c r="M1127" i="115"/>
  <c r="P1127" i="115"/>
  <c r="M1128" i="115"/>
  <c r="P1128" i="115"/>
  <c r="M1129" i="115"/>
  <c r="P1129" i="115"/>
  <c r="M1130" i="115"/>
  <c r="P1130" i="115"/>
  <c r="M1131" i="115"/>
  <c r="P1131" i="115"/>
  <c r="M1132" i="115"/>
  <c r="P1132" i="115"/>
  <c r="M1133" i="115"/>
  <c r="P1133" i="115"/>
  <c r="M1134" i="115"/>
  <c r="P1134" i="115"/>
  <c r="M1135" i="115"/>
  <c r="P1135" i="115"/>
  <c r="M1136" i="115"/>
  <c r="P1136" i="115"/>
  <c r="M1137" i="115"/>
  <c r="P1137" i="115"/>
  <c r="M1138" i="115"/>
  <c r="P1138" i="115"/>
  <c r="M1139" i="115"/>
  <c r="P1139" i="115"/>
  <c r="M1140" i="115"/>
  <c r="P1140" i="115"/>
  <c r="M1141" i="115"/>
  <c r="P1141" i="115"/>
  <c r="M1142" i="115"/>
  <c r="P1142" i="115"/>
  <c r="M1143" i="115"/>
  <c r="P1143" i="115"/>
  <c r="M1144" i="115"/>
  <c r="P1144" i="115"/>
  <c r="M1145" i="115"/>
  <c r="P1145" i="115"/>
  <c r="M1146" i="115"/>
  <c r="P1146" i="115"/>
  <c r="M1147" i="115"/>
  <c r="P1147" i="115"/>
  <c r="M1148" i="115"/>
  <c r="P1148" i="115"/>
  <c r="M1149" i="115"/>
  <c r="P1149" i="115"/>
  <c r="M1150" i="115"/>
  <c r="P1150" i="115"/>
  <c r="M1151" i="115"/>
  <c r="P1151" i="115"/>
  <c r="M1152" i="115"/>
  <c r="P1152" i="115"/>
  <c r="M1153" i="115"/>
  <c r="P1153" i="115"/>
  <c r="M1154" i="115"/>
  <c r="P1154" i="115"/>
  <c r="M1155" i="115"/>
  <c r="P1155" i="115"/>
  <c r="M1156" i="115"/>
  <c r="P1156" i="115"/>
  <c r="M1157" i="115"/>
  <c r="P1157" i="115"/>
  <c r="M1158" i="115"/>
  <c r="P1158" i="115"/>
  <c r="M1159" i="115"/>
  <c r="P1159" i="115"/>
  <c r="M1160" i="115"/>
  <c r="P1160" i="115"/>
  <c r="M1161" i="115"/>
  <c r="P1161" i="115"/>
  <c r="M1162" i="115"/>
  <c r="P1162" i="115"/>
  <c r="M1163" i="115"/>
  <c r="P1163" i="115"/>
  <c r="M1164" i="115"/>
  <c r="P1164" i="115"/>
  <c r="M1165" i="115"/>
  <c r="P1165" i="115"/>
  <c r="M1166" i="115"/>
  <c r="P1166" i="115"/>
  <c r="M1167" i="115"/>
  <c r="P1167" i="115"/>
  <c r="M1168" i="115"/>
  <c r="P1168" i="115"/>
  <c r="M1169" i="115"/>
  <c r="P1169" i="115"/>
  <c r="M1170" i="115"/>
  <c r="P1170" i="115"/>
  <c r="M1171" i="115"/>
  <c r="P1171" i="115"/>
  <c r="M1172" i="115"/>
  <c r="P1172" i="115"/>
  <c r="M1173" i="115"/>
  <c r="P1173" i="115"/>
  <c r="M1174" i="115"/>
  <c r="P1174" i="115"/>
  <c r="M1175" i="115"/>
  <c r="P1175" i="115"/>
  <c r="M1176" i="115"/>
  <c r="P1176" i="115"/>
  <c r="M1177" i="115"/>
  <c r="P1177" i="115"/>
  <c r="M1178" i="115"/>
  <c r="P1178" i="115"/>
  <c r="M1179" i="115"/>
  <c r="P1179" i="115"/>
  <c r="M1180" i="115"/>
  <c r="P1180" i="115"/>
  <c r="M1181" i="115"/>
  <c r="P1181" i="115"/>
  <c r="M1182" i="115"/>
  <c r="P1182" i="115"/>
  <c r="M1183" i="115"/>
  <c r="P1183" i="115"/>
  <c r="M1184" i="115"/>
  <c r="P1184" i="115"/>
  <c r="M1185" i="115"/>
  <c r="P1185" i="115"/>
  <c r="M1186" i="115"/>
  <c r="P1186" i="115"/>
  <c r="M1187" i="115"/>
  <c r="P1187" i="115"/>
  <c r="M1188" i="115"/>
  <c r="P1188" i="115"/>
  <c r="M1189" i="115"/>
  <c r="P1189" i="115"/>
  <c r="M1190" i="115"/>
  <c r="P1190" i="115"/>
  <c r="M1191" i="115"/>
  <c r="P1191" i="115"/>
  <c r="M1192" i="115"/>
  <c r="P1192" i="115"/>
  <c r="M1193" i="115"/>
  <c r="P1193" i="115"/>
  <c r="M1194" i="115"/>
  <c r="P1194" i="115"/>
  <c r="M1195" i="115"/>
  <c r="P1195" i="115"/>
  <c r="M1196" i="115"/>
  <c r="P1196" i="115"/>
  <c r="M1197" i="115"/>
  <c r="P1197" i="115"/>
  <c r="M1198" i="115"/>
  <c r="P1198" i="115"/>
  <c r="M1199" i="115"/>
  <c r="P1199" i="115"/>
  <c r="M1200" i="115"/>
  <c r="P1200" i="115"/>
  <c r="M1201" i="115"/>
  <c r="P1201" i="115"/>
  <c r="M1202" i="115"/>
  <c r="P1202" i="115"/>
  <c r="M1203" i="115"/>
  <c r="P1203" i="115"/>
  <c r="M1204" i="115"/>
  <c r="P1204" i="115"/>
  <c r="M1205" i="115"/>
  <c r="P1205" i="115"/>
  <c r="M1206" i="115"/>
  <c r="P1206" i="115"/>
  <c r="M1207" i="115"/>
  <c r="P1207" i="115"/>
  <c r="M1208" i="115"/>
  <c r="P1208" i="115"/>
  <c r="M1209" i="115"/>
  <c r="P1209" i="115"/>
  <c r="M1210" i="115"/>
  <c r="P1210" i="115"/>
  <c r="M1211" i="115"/>
  <c r="P1211" i="115"/>
  <c r="M1212" i="115"/>
  <c r="P1212" i="115"/>
  <c r="M1213" i="115"/>
  <c r="P1213" i="115"/>
  <c r="M1214" i="115"/>
  <c r="P1214" i="115"/>
  <c r="M1215" i="115"/>
  <c r="P1215" i="115"/>
  <c r="M1216" i="115"/>
  <c r="P1216" i="115"/>
  <c r="M1217" i="115"/>
  <c r="P1217" i="115"/>
  <c r="M1218" i="115"/>
  <c r="P1218" i="115"/>
  <c r="M1219" i="115"/>
  <c r="P1219" i="115"/>
  <c r="M1220" i="115"/>
  <c r="P1220" i="115"/>
  <c r="M1221" i="115"/>
  <c r="P1221" i="115"/>
  <c r="M1222" i="115"/>
  <c r="P1222" i="115"/>
  <c r="M1223" i="115"/>
  <c r="P1223" i="115"/>
  <c r="M1224" i="115"/>
  <c r="P1224" i="115"/>
  <c r="M1225" i="115"/>
  <c r="P1225" i="115"/>
  <c r="M1226" i="115"/>
  <c r="P1226" i="115"/>
  <c r="M1227" i="115"/>
  <c r="P1227" i="115"/>
  <c r="M1228" i="115"/>
  <c r="P1228" i="115"/>
  <c r="M1229" i="115"/>
  <c r="P1229" i="115"/>
  <c r="M1230" i="115"/>
  <c r="P1230" i="115"/>
  <c r="M1231" i="115"/>
  <c r="P1231" i="115"/>
  <c r="M1232" i="115"/>
  <c r="P1232" i="115"/>
  <c r="M1233" i="115"/>
  <c r="P1233" i="115"/>
  <c r="M1234" i="115"/>
  <c r="P1234" i="115"/>
  <c r="M1235" i="115"/>
  <c r="P1235" i="115"/>
  <c r="M1236" i="115"/>
  <c r="P1236" i="115"/>
  <c r="M1237" i="115"/>
  <c r="P1237" i="115"/>
  <c r="M1238" i="115"/>
  <c r="P1238" i="115"/>
  <c r="M1239" i="115"/>
  <c r="P1239" i="115"/>
  <c r="M1240" i="115"/>
  <c r="P1240" i="115"/>
  <c r="M1241" i="115"/>
  <c r="P1241" i="115"/>
  <c r="M1242" i="115"/>
  <c r="P1242" i="115"/>
  <c r="M1243" i="115"/>
  <c r="P1243" i="115"/>
  <c r="M1244" i="115"/>
  <c r="P1244" i="115"/>
  <c r="M1245" i="115"/>
  <c r="P1245" i="115"/>
  <c r="M1246" i="115"/>
  <c r="P1246" i="115"/>
  <c r="M1247" i="115"/>
  <c r="P1247" i="115"/>
  <c r="M1248" i="115"/>
  <c r="P1248" i="115"/>
  <c r="M1249" i="115"/>
  <c r="P1249" i="115"/>
  <c r="M1250" i="115"/>
  <c r="P1250" i="115"/>
  <c r="M1251" i="115"/>
  <c r="P1251" i="115"/>
  <c r="M1252" i="115"/>
  <c r="P1252" i="115"/>
  <c r="M1253" i="115"/>
  <c r="P1253" i="115"/>
  <c r="M1254" i="115"/>
  <c r="P1254" i="115"/>
  <c r="M1255" i="115"/>
  <c r="P1255" i="115"/>
  <c r="M1256" i="115"/>
  <c r="P1256" i="115"/>
  <c r="M1257" i="115"/>
  <c r="P1257" i="115"/>
  <c r="M1258" i="115"/>
  <c r="P1258" i="115"/>
  <c r="M1259" i="115"/>
  <c r="P1259" i="115"/>
  <c r="M1260" i="115"/>
  <c r="P1260" i="115"/>
  <c r="M1261" i="115"/>
  <c r="P1261" i="115"/>
  <c r="M1262" i="115"/>
  <c r="P1262" i="115"/>
  <c r="M1263" i="115"/>
  <c r="P1263" i="115"/>
  <c r="M1264" i="115"/>
  <c r="P1264" i="115"/>
  <c r="M1265" i="115"/>
  <c r="P1265" i="115"/>
  <c r="M1266" i="115"/>
  <c r="P1266" i="115"/>
  <c r="M1267" i="115"/>
  <c r="P1267" i="115"/>
  <c r="M1268" i="115"/>
  <c r="P1268" i="115"/>
  <c r="M1269" i="115"/>
  <c r="P1269" i="115"/>
  <c r="M1270" i="115"/>
  <c r="P1270" i="115"/>
  <c r="M1271" i="115"/>
  <c r="P1271" i="115"/>
  <c r="M1272" i="115"/>
  <c r="P1272" i="115"/>
  <c r="M1273" i="115"/>
  <c r="P1273" i="115"/>
  <c r="M1274" i="115"/>
  <c r="P1274" i="115"/>
  <c r="M1275" i="115"/>
  <c r="P1275" i="115"/>
  <c r="M1276" i="115"/>
  <c r="P1276" i="115"/>
  <c r="M1277" i="115"/>
  <c r="P1277" i="115"/>
  <c r="M1278" i="115"/>
  <c r="P1278" i="115"/>
  <c r="M1279" i="115"/>
  <c r="P1279" i="115"/>
  <c r="M1280" i="115"/>
  <c r="P1280" i="115"/>
  <c r="M1281" i="115"/>
  <c r="P1281" i="115"/>
  <c r="M1282" i="115"/>
  <c r="P1282" i="115"/>
  <c r="M1283" i="115"/>
  <c r="P1283" i="115"/>
  <c r="M1284" i="115"/>
  <c r="P1284" i="115"/>
  <c r="M1285" i="115"/>
  <c r="P1285" i="115"/>
  <c r="M1286" i="115"/>
  <c r="P1286" i="115"/>
  <c r="M1287" i="115"/>
  <c r="P1287" i="115"/>
  <c r="M1288" i="115"/>
  <c r="P1288" i="115"/>
  <c r="M1289" i="115"/>
  <c r="P1289" i="115"/>
  <c r="M1290" i="115"/>
  <c r="P1290" i="115"/>
  <c r="M1291" i="115"/>
  <c r="P1291" i="115"/>
  <c r="M1292" i="115"/>
  <c r="P1292" i="115"/>
  <c r="M1293" i="115"/>
  <c r="P1293" i="115"/>
  <c r="M1294" i="115"/>
  <c r="P1294" i="115"/>
  <c r="M1295" i="115"/>
  <c r="P1295" i="115"/>
  <c r="M1296" i="115"/>
  <c r="P1296" i="115"/>
  <c r="M1297" i="115"/>
  <c r="P1297" i="115"/>
  <c r="M1298" i="115"/>
  <c r="P1298" i="115"/>
  <c r="M1299" i="115"/>
  <c r="P1299" i="115"/>
  <c r="M1300" i="115"/>
  <c r="P1300" i="115"/>
  <c r="M1301" i="115"/>
  <c r="P1301" i="115"/>
  <c r="M1302" i="115"/>
  <c r="P1302" i="115"/>
  <c r="M1303" i="115"/>
  <c r="P1303" i="115"/>
  <c r="M1304" i="115"/>
  <c r="P1304" i="115"/>
  <c r="M1305" i="115"/>
  <c r="P1305" i="115"/>
  <c r="M1306" i="115"/>
  <c r="P1306" i="115"/>
  <c r="M1307" i="115"/>
  <c r="P1307" i="115"/>
  <c r="M1308" i="115"/>
  <c r="P1308" i="115"/>
  <c r="M1309" i="115"/>
  <c r="P1309" i="115"/>
  <c r="M1310" i="115"/>
  <c r="P1310" i="115"/>
  <c r="M1311" i="115"/>
  <c r="P1311" i="115"/>
  <c r="M1312" i="115"/>
  <c r="P1312" i="115"/>
  <c r="M1313" i="115"/>
  <c r="P1313" i="115"/>
  <c r="M1314" i="115"/>
  <c r="P1314" i="115"/>
  <c r="M1315" i="115"/>
  <c r="P1315" i="115"/>
  <c r="M1316" i="115"/>
  <c r="P1316" i="115"/>
  <c r="M1317" i="115"/>
  <c r="P1317" i="115"/>
  <c r="M1318" i="115"/>
  <c r="P1318" i="115"/>
  <c r="M1319" i="115"/>
  <c r="P1319" i="115"/>
  <c r="M1320" i="115"/>
  <c r="P1320" i="115"/>
  <c r="M1321" i="115"/>
  <c r="P1321" i="115"/>
  <c r="M1322" i="115"/>
  <c r="P1322" i="115"/>
  <c r="M1323" i="115"/>
  <c r="P1323" i="115"/>
  <c r="M1324" i="115"/>
  <c r="P1324" i="115"/>
  <c r="M1325" i="115"/>
  <c r="P1325" i="115"/>
  <c r="M1326" i="115"/>
  <c r="P1326" i="115"/>
  <c r="M1327" i="115"/>
  <c r="P1327" i="115"/>
  <c r="M1328" i="115"/>
  <c r="P1328" i="115"/>
  <c r="M1329" i="115"/>
  <c r="P1329" i="115"/>
  <c r="M1330" i="115"/>
  <c r="P1330" i="115"/>
  <c r="M1331" i="115"/>
  <c r="P1331" i="115"/>
  <c r="M1332" i="115"/>
  <c r="P1332" i="115"/>
  <c r="M1333" i="115"/>
  <c r="P1333" i="115"/>
  <c r="M1334" i="115"/>
  <c r="P1334" i="115"/>
  <c r="M1335" i="115"/>
  <c r="P1335" i="115"/>
  <c r="M1336" i="115"/>
  <c r="P1336" i="115"/>
  <c r="M1337" i="115"/>
  <c r="P1337" i="115"/>
  <c r="M1338" i="115"/>
  <c r="P1338" i="115"/>
  <c r="M1339" i="115"/>
  <c r="P1339" i="115"/>
  <c r="M1340" i="115"/>
  <c r="P1340" i="115"/>
  <c r="M1341" i="115"/>
  <c r="P1341" i="115"/>
  <c r="M1342" i="115"/>
  <c r="P1342" i="115"/>
  <c r="M1343" i="115"/>
  <c r="P1343" i="115"/>
  <c r="M1344" i="115"/>
  <c r="P1344" i="115"/>
  <c r="M1345" i="115"/>
  <c r="P1345" i="115"/>
  <c r="M1346" i="115"/>
  <c r="P1346" i="115"/>
  <c r="M1347" i="115"/>
  <c r="P1347" i="115"/>
  <c r="M1348" i="115"/>
  <c r="P1348" i="115"/>
  <c r="M1349" i="115"/>
  <c r="P1349" i="115"/>
  <c r="M1350" i="115"/>
  <c r="P1350" i="115"/>
  <c r="M1351" i="115"/>
  <c r="P1351" i="115"/>
  <c r="M1352" i="115"/>
  <c r="P1352" i="115"/>
  <c r="M1353" i="115"/>
  <c r="P1353" i="115"/>
  <c r="M1354" i="115"/>
  <c r="P1354" i="115"/>
  <c r="M1355" i="115"/>
  <c r="P1355" i="115"/>
  <c r="M1356" i="115"/>
  <c r="P1356" i="115"/>
  <c r="M1357" i="115"/>
  <c r="P1357" i="115"/>
  <c r="M1358" i="115"/>
  <c r="P1358" i="115"/>
  <c r="M1359" i="115"/>
  <c r="P1359" i="115"/>
  <c r="M1360" i="115"/>
  <c r="P1360" i="115"/>
  <c r="M1361" i="115"/>
  <c r="P1361" i="115"/>
  <c r="M1362" i="115"/>
  <c r="P1362" i="115"/>
  <c r="M1363" i="115"/>
  <c r="P1363" i="115"/>
  <c r="M1364" i="115"/>
  <c r="P1364" i="115"/>
  <c r="M1365" i="115"/>
  <c r="P1365" i="115"/>
  <c r="M1366" i="115"/>
  <c r="P1366" i="115"/>
  <c r="M1367" i="115"/>
  <c r="P1367" i="115"/>
  <c r="M1368" i="115"/>
  <c r="P1368" i="115"/>
  <c r="M1369" i="115"/>
  <c r="P1369" i="115"/>
  <c r="M1370" i="115"/>
  <c r="P1370" i="115"/>
  <c r="M1371" i="115"/>
  <c r="P1371" i="115"/>
  <c r="M1372" i="115"/>
  <c r="P1372" i="115"/>
  <c r="M1373" i="115"/>
  <c r="P1373" i="115"/>
  <c r="M1374" i="115"/>
  <c r="P1374" i="115"/>
  <c r="M1375" i="115"/>
  <c r="P1375" i="115"/>
  <c r="M1376" i="115"/>
  <c r="P1376" i="115"/>
  <c r="M1377" i="115"/>
  <c r="P1377" i="115"/>
  <c r="M1378" i="115"/>
  <c r="P1378" i="115"/>
  <c r="M1379" i="115"/>
  <c r="P1379" i="115"/>
  <c r="M1380" i="115"/>
  <c r="P1380" i="115"/>
  <c r="M1381" i="115"/>
  <c r="P1381" i="115"/>
  <c r="M1382" i="115"/>
  <c r="P1382" i="115"/>
  <c r="M1383" i="115"/>
  <c r="P1383" i="115"/>
  <c r="M1384" i="115"/>
  <c r="P1384" i="115"/>
  <c r="M1385" i="115"/>
  <c r="P1385" i="115"/>
  <c r="M1386" i="115"/>
  <c r="P1386" i="115"/>
  <c r="M1387" i="115"/>
  <c r="P1387" i="115"/>
  <c r="M1388" i="115"/>
  <c r="P1388" i="115"/>
  <c r="M1389" i="115"/>
  <c r="P1389" i="115"/>
  <c r="M1390" i="115"/>
  <c r="P1390" i="115"/>
  <c r="M1391" i="115"/>
  <c r="P1391" i="115"/>
  <c r="M1392" i="115"/>
  <c r="P1392" i="115"/>
  <c r="M1393" i="115"/>
  <c r="P1393" i="115"/>
  <c r="M1394" i="115"/>
  <c r="P1394" i="115"/>
  <c r="M1395" i="115"/>
  <c r="P1395" i="115"/>
  <c r="M1396" i="115"/>
  <c r="P1396" i="115"/>
  <c r="M1397" i="115"/>
  <c r="P1397" i="115"/>
  <c r="M1398" i="115"/>
  <c r="P1398" i="115"/>
  <c r="M1399" i="115"/>
  <c r="P1399" i="115"/>
  <c r="M1400" i="115"/>
  <c r="P1400" i="115"/>
  <c r="M1401" i="115"/>
  <c r="P1401" i="115"/>
  <c r="M1402" i="115"/>
  <c r="P1402" i="115"/>
  <c r="M1403" i="115"/>
  <c r="P1403" i="115"/>
  <c r="M1404" i="115"/>
  <c r="P1404" i="115"/>
  <c r="M1405" i="115"/>
  <c r="P1405" i="115"/>
  <c r="M1406" i="115"/>
  <c r="P1406" i="115"/>
  <c r="M1407" i="115"/>
  <c r="P1407" i="115"/>
  <c r="M1408" i="115"/>
  <c r="P1408" i="115"/>
  <c r="M1409" i="115"/>
  <c r="P1409" i="115"/>
  <c r="M1410" i="115"/>
  <c r="P1410" i="115"/>
  <c r="M1411" i="115"/>
  <c r="P1411" i="115"/>
  <c r="M1412" i="115"/>
  <c r="P1412" i="115"/>
  <c r="M1413" i="115"/>
  <c r="P1413" i="115"/>
  <c r="M1414" i="115"/>
  <c r="P1414" i="115"/>
  <c r="M1415" i="115"/>
  <c r="P1415" i="115"/>
  <c r="M1416" i="115"/>
  <c r="P1416" i="115"/>
  <c r="M1417" i="115"/>
  <c r="P1417" i="115"/>
  <c r="M1418" i="115"/>
  <c r="P1418" i="115"/>
  <c r="M1419" i="115"/>
  <c r="P1419" i="115"/>
  <c r="M1420" i="115"/>
  <c r="P1420" i="115"/>
  <c r="M1421" i="115"/>
  <c r="P1421" i="115"/>
  <c r="M1422" i="115"/>
  <c r="P1422" i="115"/>
  <c r="M1423" i="115"/>
  <c r="P1423" i="115"/>
  <c r="M1424" i="115"/>
  <c r="P1424" i="115"/>
  <c r="M1425" i="115"/>
  <c r="P1425" i="115"/>
  <c r="M1426" i="115"/>
  <c r="P1426" i="115"/>
  <c r="M1427" i="115"/>
  <c r="P1427" i="115"/>
  <c r="M1428" i="115"/>
  <c r="P1428" i="115"/>
  <c r="M1429" i="115"/>
  <c r="P1429" i="115"/>
  <c r="M1430" i="115"/>
  <c r="P1430" i="115"/>
  <c r="M1431" i="115"/>
  <c r="P1431" i="115"/>
  <c r="M1432" i="115"/>
  <c r="P1432" i="115"/>
  <c r="M1433" i="115"/>
  <c r="P1433" i="115"/>
  <c r="M1434" i="115"/>
  <c r="P1434" i="115"/>
  <c r="M1435" i="115"/>
  <c r="P1435" i="115"/>
  <c r="M1436" i="115"/>
  <c r="P1436" i="115"/>
  <c r="M1437" i="115"/>
  <c r="P1437" i="115"/>
  <c r="M1438" i="115"/>
  <c r="P1438" i="115"/>
  <c r="M1439" i="115"/>
  <c r="P1439" i="115"/>
  <c r="M1440" i="115"/>
  <c r="P1440" i="115"/>
  <c r="M1441" i="115"/>
  <c r="P1441" i="115"/>
  <c r="M1442" i="115"/>
  <c r="P1442" i="115"/>
  <c r="M1443" i="115"/>
  <c r="P1443" i="115"/>
  <c r="M1444" i="115"/>
  <c r="P1444" i="115"/>
  <c r="M1445" i="115"/>
  <c r="P1445" i="115"/>
  <c r="M1446" i="115"/>
  <c r="P1446" i="115"/>
  <c r="M1447" i="115"/>
  <c r="P1447" i="115"/>
  <c r="M1448" i="115"/>
  <c r="P1448" i="115"/>
  <c r="M1449" i="115"/>
  <c r="P1449" i="115"/>
  <c r="M1450" i="115"/>
  <c r="P1450" i="115"/>
  <c r="M1451" i="115"/>
  <c r="P1451" i="115"/>
  <c r="M1452" i="115"/>
  <c r="P1452" i="115"/>
  <c r="M1453" i="115"/>
  <c r="P1453" i="115"/>
  <c r="M1454" i="115"/>
  <c r="P1454" i="115"/>
  <c r="M1455" i="115"/>
  <c r="P1455" i="115"/>
  <c r="M1456" i="115"/>
  <c r="P1456" i="115"/>
  <c r="M1457" i="115"/>
  <c r="P1457" i="115"/>
  <c r="M1458" i="115"/>
  <c r="P1458" i="115"/>
  <c r="M1459" i="115"/>
  <c r="P1459" i="115"/>
  <c r="M1460" i="115"/>
  <c r="P1460" i="115"/>
  <c r="M1461" i="115"/>
  <c r="P1461" i="115"/>
  <c r="M1462" i="115"/>
  <c r="P1462" i="115"/>
  <c r="M1463" i="115"/>
  <c r="P1463" i="115"/>
  <c r="M1464" i="115"/>
  <c r="P1464" i="115"/>
  <c r="M1465" i="115"/>
  <c r="P1465" i="115"/>
  <c r="M1466" i="115"/>
  <c r="P1466" i="115"/>
  <c r="M1467" i="115"/>
  <c r="P1467" i="115"/>
  <c r="M1468" i="115"/>
  <c r="P1468" i="115"/>
  <c r="M1469" i="115"/>
  <c r="P1469" i="115"/>
  <c r="M1470" i="115"/>
  <c r="P1470" i="115"/>
  <c r="M1471" i="115"/>
  <c r="P1471" i="115"/>
  <c r="M1472" i="115"/>
  <c r="P1472" i="115"/>
  <c r="M1473" i="115"/>
  <c r="P1473" i="115"/>
  <c r="M1474" i="115"/>
  <c r="P1474" i="115"/>
  <c r="M1475" i="115"/>
  <c r="P1475" i="115"/>
  <c r="M1476" i="115"/>
  <c r="P1476" i="115"/>
  <c r="M1477" i="115"/>
  <c r="P1477" i="115"/>
  <c r="M1478" i="115"/>
  <c r="P1478" i="115"/>
  <c r="M1479" i="115"/>
  <c r="P1479" i="115"/>
  <c r="M1480" i="115"/>
  <c r="P1480" i="115"/>
  <c r="M1481" i="115"/>
  <c r="P1481" i="115"/>
  <c r="M1482" i="115"/>
  <c r="P1482" i="115"/>
  <c r="M1483" i="115"/>
  <c r="P1483" i="115"/>
  <c r="M1484" i="115"/>
  <c r="P1484" i="115"/>
  <c r="M1485" i="115"/>
  <c r="P1485" i="115"/>
  <c r="M1486" i="115"/>
  <c r="P1486" i="115"/>
  <c r="M1487" i="115"/>
  <c r="P1487" i="115"/>
  <c r="M1488" i="115"/>
  <c r="P1488" i="115"/>
  <c r="M1489" i="115"/>
  <c r="P1489" i="115"/>
  <c r="M1490" i="115"/>
  <c r="P1490" i="115"/>
  <c r="M1491" i="115"/>
  <c r="P1491" i="115"/>
  <c r="M1492" i="115"/>
  <c r="P1492" i="115"/>
  <c r="M1493" i="115"/>
  <c r="P1493" i="115"/>
  <c r="M1494" i="115"/>
  <c r="P1494" i="115"/>
  <c r="M1495" i="115"/>
  <c r="P1495" i="115"/>
  <c r="M1496" i="115"/>
  <c r="P1496" i="115"/>
  <c r="M1497" i="115"/>
  <c r="P1497" i="115"/>
  <c r="M1498" i="115"/>
  <c r="P1498" i="115"/>
  <c r="M1499" i="115"/>
  <c r="P1499" i="115"/>
  <c r="M1500" i="115"/>
  <c r="P1500" i="115"/>
  <c r="M1501" i="115"/>
  <c r="P1501" i="115"/>
  <c r="M1502" i="115"/>
  <c r="P1502" i="115"/>
  <c r="M1503" i="115"/>
  <c r="P1503" i="115"/>
  <c r="M1504" i="115"/>
  <c r="P1504" i="115"/>
  <c r="M1505" i="115"/>
  <c r="P1505" i="115"/>
  <c r="M1506" i="115"/>
  <c r="P1506" i="115"/>
  <c r="M1507" i="115"/>
  <c r="P1507" i="115"/>
  <c r="M1508" i="115"/>
  <c r="P1508" i="115"/>
  <c r="M1509" i="115"/>
  <c r="P1509" i="115"/>
  <c r="M1510" i="115"/>
  <c r="P1510" i="115"/>
  <c r="M1511" i="115"/>
  <c r="P1511" i="115"/>
  <c r="M1512" i="115"/>
  <c r="P1512" i="115"/>
  <c r="M1513" i="115"/>
  <c r="P1513" i="115"/>
  <c r="M1514" i="115"/>
  <c r="P1514" i="115"/>
  <c r="M1515" i="115"/>
  <c r="P1515" i="115"/>
  <c r="M1516" i="115"/>
  <c r="P1516" i="115"/>
  <c r="M1517" i="115"/>
  <c r="P1517" i="115"/>
  <c r="M1518" i="115"/>
  <c r="P1518" i="115"/>
  <c r="M1519" i="115"/>
  <c r="P1519" i="115"/>
  <c r="M1520" i="115"/>
  <c r="P1520" i="115"/>
  <c r="M1521" i="115"/>
  <c r="P1521" i="115"/>
  <c r="M1522" i="115"/>
  <c r="P1522" i="115"/>
  <c r="M1523" i="115"/>
  <c r="P1523" i="115"/>
  <c r="M1524" i="115"/>
  <c r="P1524" i="115"/>
  <c r="M1525" i="115"/>
  <c r="P1525" i="115"/>
  <c r="M1526" i="115"/>
  <c r="P1526" i="115"/>
  <c r="M1527" i="115"/>
  <c r="P1527" i="115"/>
  <c r="M1528" i="115"/>
  <c r="P1528" i="115"/>
  <c r="M1529" i="115"/>
  <c r="P1529" i="115"/>
  <c r="M1530" i="115"/>
  <c r="P1530" i="115"/>
  <c r="M1531" i="115"/>
  <c r="P1531" i="115"/>
  <c r="M1532" i="115"/>
  <c r="P1532" i="115"/>
  <c r="M1533" i="115"/>
  <c r="P1533" i="115"/>
  <c r="M1534" i="115"/>
  <c r="P1534" i="115"/>
  <c r="M1535" i="115"/>
  <c r="P1535" i="115"/>
  <c r="M1536" i="115"/>
  <c r="P1536" i="115"/>
  <c r="M1537" i="115"/>
  <c r="P1537" i="115"/>
  <c r="M1538" i="115"/>
  <c r="P1538" i="115"/>
  <c r="M1539" i="115"/>
  <c r="P1539" i="115"/>
  <c r="M1540" i="115"/>
  <c r="P1540" i="115"/>
  <c r="M1541" i="115"/>
  <c r="P1541" i="115"/>
  <c r="M1542" i="115"/>
  <c r="P1542" i="115"/>
  <c r="M1543" i="115"/>
  <c r="P1543" i="115"/>
  <c r="M1544" i="115"/>
  <c r="P1544" i="115"/>
  <c r="M1545" i="115"/>
  <c r="P1545" i="115"/>
  <c r="M1546" i="115"/>
  <c r="P1546" i="115"/>
  <c r="M1547" i="115"/>
  <c r="P1547" i="115"/>
  <c r="M1548" i="115"/>
  <c r="P1548" i="115"/>
  <c r="M1549" i="115"/>
  <c r="P1549" i="115"/>
  <c r="M1550" i="115"/>
  <c r="P1550" i="115"/>
  <c r="M1551" i="115"/>
  <c r="P1551" i="115"/>
  <c r="M1552" i="115"/>
  <c r="P1552" i="115"/>
  <c r="M1553" i="115"/>
  <c r="P1553" i="115"/>
  <c r="M1554" i="115"/>
  <c r="P1554" i="115"/>
  <c r="M1555" i="115"/>
  <c r="P1555" i="115"/>
  <c r="M1556" i="115"/>
  <c r="P1556" i="115"/>
  <c r="M1557" i="115"/>
  <c r="P1557" i="115"/>
  <c r="M1558" i="115"/>
  <c r="P1558" i="115"/>
  <c r="M1559" i="115"/>
  <c r="P1559" i="115"/>
  <c r="M1560" i="115"/>
  <c r="P1560" i="115"/>
  <c r="M1561" i="115"/>
  <c r="P1561" i="115"/>
  <c r="M1562" i="115"/>
  <c r="P1562" i="115"/>
  <c r="M1563" i="115"/>
  <c r="P1563" i="115"/>
  <c r="M1564" i="115"/>
  <c r="P1564" i="115"/>
  <c r="M1565" i="115"/>
  <c r="P1565" i="115"/>
  <c r="M1566" i="115"/>
  <c r="P1566" i="115"/>
  <c r="M1567" i="115"/>
  <c r="P1567" i="115"/>
  <c r="M1568" i="115"/>
  <c r="P1568" i="115"/>
  <c r="M1569" i="115"/>
  <c r="P1569" i="115"/>
  <c r="M1570" i="115"/>
  <c r="P1570" i="115"/>
  <c r="M1571" i="115"/>
  <c r="P1571" i="115"/>
  <c r="M1572" i="115"/>
  <c r="P1572" i="115"/>
  <c r="M1573" i="115"/>
  <c r="P1573" i="115"/>
  <c r="M1574" i="115"/>
  <c r="P1574" i="115"/>
  <c r="M1575" i="115"/>
  <c r="P1575" i="115"/>
  <c r="M1576" i="115"/>
  <c r="P1576" i="115"/>
  <c r="M1577" i="115"/>
  <c r="P1577" i="115"/>
  <c r="M1578" i="115"/>
  <c r="P1578" i="115"/>
  <c r="M1579" i="115"/>
  <c r="P1579" i="115"/>
  <c r="M1580" i="115"/>
  <c r="P1580" i="115"/>
  <c r="M1581" i="115"/>
  <c r="P1581" i="115"/>
  <c r="M1582" i="115"/>
  <c r="P1582" i="115"/>
  <c r="M1583" i="115"/>
  <c r="P1583" i="115"/>
  <c r="M1584" i="115"/>
  <c r="P1584" i="115"/>
  <c r="M1585" i="115"/>
  <c r="P1585" i="115"/>
  <c r="M1586" i="115"/>
  <c r="P1586" i="115"/>
  <c r="M1587" i="115"/>
  <c r="P1587" i="115"/>
  <c r="M1588" i="115"/>
  <c r="P1588" i="115"/>
  <c r="M1589" i="115"/>
  <c r="P1589" i="115"/>
  <c r="M1590" i="115"/>
  <c r="P1590" i="115"/>
  <c r="M1591" i="115"/>
  <c r="P1591" i="115"/>
  <c r="M1592" i="115"/>
  <c r="P1592" i="115"/>
  <c r="M1593" i="115"/>
  <c r="P1593" i="115"/>
  <c r="M1594" i="115"/>
  <c r="P1594" i="115"/>
  <c r="M1595" i="115"/>
  <c r="P1595" i="115"/>
  <c r="M1596" i="115"/>
  <c r="P1596" i="115"/>
  <c r="M1597" i="115"/>
  <c r="P1597" i="115"/>
  <c r="M1598" i="115"/>
  <c r="P1598" i="115"/>
  <c r="M1599" i="115"/>
  <c r="P1599" i="115"/>
  <c r="M1600" i="115"/>
  <c r="P1600" i="115"/>
  <c r="M1601" i="115"/>
  <c r="P1601" i="115"/>
  <c r="M1602" i="115"/>
  <c r="P1602" i="115"/>
  <c r="M1603" i="115"/>
  <c r="P1603" i="115"/>
  <c r="M1604" i="115"/>
  <c r="P1604" i="115"/>
  <c r="M1605" i="115"/>
  <c r="P1605" i="115"/>
  <c r="M1606" i="115"/>
  <c r="P1606" i="115"/>
  <c r="M1607" i="115"/>
  <c r="P1607" i="115"/>
  <c r="M1608" i="115"/>
  <c r="P1608" i="115"/>
  <c r="M1609" i="115"/>
  <c r="P1609" i="115"/>
  <c r="M1610" i="115"/>
  <c r="P1610" i="115"/>
  <c r="M1611" i="115"/>
  <c r="P1611" i="115"/>
  <c r="M1612" i="115"/>
  <c r="P1612" i="115"/>
  <c r="M1613" i="115"/>
  <c r="P1613" i="115"/>
  <c r="M1614" i="115"/>
  <c r="P1614" i="115"/>
  <c r="M1615" i="115"/>
  <c r="P1615" i="115"/>
  <c r="M1616" i="115"/>
  <c r="P1616" i="115"/>
  <c r="M1617" i="115"/>
  <c r="P1617" i="115"/>
  <c r="M1618" i="115"/>
  <c r="P1618" i="115"/>
  <c r="M1619" i="115"/>
  <c r="P1619" i="115"/>
  <c r="M1620" i="115"/>
  <c r="P1620" i="115"/>
  <c r="M1621" i="115"/>
  <c r="P1621" i="115"/>
  <c r="M1622" i="115"/>
  <c r="P1622" i="115"/>
  <c r="M1623" i="115"/>
  <c r="P1623" i="115"/>
  <c r="M1624" i="115"/>
  <c r="P1624" i="115"/>
  <c r="M1625" i="115"/>
  <c r="P1625" i="115"/>
  <c r="M1626" i="115"/>
  <c r="P1626" i="115"/>
  <c r="M1627" i="115"/>
  <c r="P1627" i="115"/>
  <c r="M1628" i="115"/>
  <c r="P1628" i="115"/>
  <c r="M1629" i="115"/>
  <c r="P1629" i="115"/>
  <c r="M1630" i="115"/>
  <c r="P1630" i="115"/>
  <c r="M1631" i="115"/>
  <c r="P1631" i="115"/>
  <c r="M1632" i="115"/>
  <c r="P1632" i="115"/>
  <c r="M1633" i="115"/>
  <c r="P1633" i="115"/>
  <c r="M1634" i="115"/>
  <c r="P1634" i="115"/>
  <c r="M1635" i="115"/>
  <c r="P1635" i="115"/>
  <c r="M1636" i="115"/>
  <c r="P1636" i="115"/>
  <c r="M1637" i="115"/>
  <c r="P1637" i="115"/>
  <c r="M1638" i="115"/>
  <c r="P1638" i="115"/>
  <c r="M1639" i="115"/>
  <c r="P1639" i="115"/>
  <c r="M1640" i="115"/>
  <c r="P1640" i="115"/>
  <c r="M1641" i="115"/>
  <c r="P1641" i="115"/>
  <c r="M1642" i="115"/>
  <c r="P1642" i="115"/>
  <c r="M1643" i="115"/>
  <c r="P1643" i="115"/>
  <c r="M1644" i="115"/>
  <c r="P1644" i="115"/>
  <c r="M1645" i="115"/>
  <c r="P1645" i="115"/>
  <c r="M1646" i="115"/>
  <c r="P1646" i="115"/>
  <c r="M1647" i="115"/>
  <c r="P1647" i="115"/>
  <c r="M1648" i="115"/>
  <c r="P1648" i="115"/>
  <c r="M1649" i="115"/>
  <c r="P1649" i="115"/>
  <c r="M1650" i="115"/>
  <c r="P1650" i="115"/>
  <c r="M1651" i="115"/>
  <c r="P1651" i="115"/>
  <c r="M1652" i="115"/>
  <c r="P1652" i="115"/>
  <c r="M1653" i="115"/>
  <c r="P1653" i="115"/>
  <c r="M1654" i="115"/>
  <c r="P1654" i="115"/>
  <c r="M1655" i="115"/>
  <c r="P1655" i="115"/>
  <c r="M1656" i="115"/>
  <c r="P1656" i="115"/>
  <c r="M1657" i="115"/>
  <c r="P1657" i="115"/>
  <c r="M1658" i="115"/>
  <c r="P1658" i="115"/>
  <c r="M1659" i="115"/>
  <c r="P1659" i="115"/>
  <c r="M1660" i="115"/>
  <c r="P1660" i="115"/>
  <c r="M1661" i="115"/>
  <c r="P1661" i="115"/>
  <c r="M1662" i="115"/>
  <c r="P1662" i="115"/>
  <c r="M1663" i="115"/>
  <c r="P1663" i="115"/>
  <c r="M1664" i="115"/>
  <c r="P1664" i="115"/>
  <c r="M1665" i="115"/>
  <c r="P1665" i="115"/>
  <c r="M1666" i="115"/>
  <c r="P1666" i="115"/>
  <c r="M1667" i="115"/>
  <c r="P1667" i="115"/>
  <c r="M1668" i="115"/>
  <c r="P1668" i="115"/>
  <c r="M1669" i="115"/>
  <c r="P1669" i="115"/>
  <c r="M1670" i="115"/>
  <c r="P1670" i="115"/>
  <c r="M1671" i="115"/>
  <c r="P1671" i="115"/>
  <c r="M1672" i="115"/>
  <c r="P1672" i="115"/>
  <c r="M1673" i="115"/>
  <c r="P1673" i="115"/>
  <c r="M1674" i="115"/>
  <c r="P1674" i="115"/>
  <c r="M1675" i="115"/>
  <c r="P1675" i="115"/>
  <c r="M1676" i="115"/>
  <c r="P1676" i="115"/>
  <c r="M1677" i="115"/>
  <c r="P1677" i="115"/>
  <c r="M1678" i="115"/>
  <c r="P1678" i="115"/>
  <c r="M1679" i="115"/>
  <c r="P1679" i="115"/>
  <c r="M1680" i="115"/>
  <c r="P1680" i="115"/>
  <c r="M1681" i="115"/>
  <c r="P1681" i="115"/>
  <c r="M1682" i="115"/>
  <c r="P1682" i="115"/>
  <c r="M1683" i="115"/>
  <c r="P1683" i="115"/>
  <c r="M1684" i="115"/>
  <c r="P1684" i="115"/>
  <c r="M1685" i="115"/>
  <c r="P1685" i="115"/>
  <c r="M1686" i="115"/>
  <c r="P1686" i="115"/>
  <c r="M1687" i="115"/>
  <c r="P1687" i="115"/>
  <c r="M1688" i="115"/>
  <c r="P1688" i="115"/>
  <c r="M1689" i="115"/>
  <c r="P1689" i="115"/>
  <c r="M1690" i="115"/>
  <c r="P1690" i="115"/>
  <c r="M1691" i="115"/>
  <c r="P1691" i="115"/>
  <c r="M1692" i="115"/>
  <c r="P1692" i="115"/>
  <c r="M1693" i="115"/>
  <c r="P1693" i="115"/>
  <c r="M1694" i="115"/>
  <c r="P1694" i="115"/>
  <c r="M1695" i="115"/>
  <c r="P1695" i="115"/>
  <c r="M1696" i="115"/>
  <c r="P1696" i="115"/>
  <c r="M1697" i="115"/>
  <c r="P1697" i="115"/>
  <c r="M1698" i="115"/>
  <c r="P1698" i="115"/>
  <c r="M1699" i="115"/>
  <c r="P1699" i="115"/>
  <c r="M1700" i="115"/>
  <c r="P1700" i="115"/>
  <c r="M1701" i="115"/>
  <c r="P1701" i="115"/>
  <c r="M1702" i="115"/>
  <c r="P1702" i="115"/>
  <c r="M1703" i="115"/>
  <c r="P1703" i="115"/>
  <c r="M1704" i="115"/>
  <c r="P1704" i="115"/>
  <c r="M1705" i="115"/>
  <c r="P1705" i="115"/>
  <c r="M1706" i="115"/>
  <c r="P1706" i="115"/>
  <c r="M1707" i="115"/>
  <c r="P1707" i="115"/>
  <c r="M1708" i="115"/>
  <c r="P1708" i="115"/>
  <c r="M1709" i="115"/>
  <c r="P1709" i="115"/>
  <c r="M1710" i="115"/>
  <c r="P1710" i="115"/>
  <c r="M1711" i="115"/>
  <c r="P1711" i="115"/>
  <c r="M1712" i="115"/>
  <c r="P1712" i="115"/>
  <c r="M1713" i="115"/>
  <c r="P1713" i="115"/>
  <c r="M1714" i="115"/>
  <c r="P1714" i="115"/>
  <c r="M1715" i="115"/>
  <c r="P1715" i="115"/>
  <c r="M1716" i="115"/>
  <c r="P1716" i="115"/>
  <c r="M1717" i="115"/>
  <c r="P1717" i="115"/>
  <c r="M1718" i="115"/>
  <c r="P1718" i="115"/>
  <c r="M1719" i="115"/>
  <c r="P1719" i="115"/>
  <c r="M1720" i="115"/>
  <c r="P1720" i="115"/>
  <c r="M1721" i="115"/>
  <c r="P1721" i="115"/>
  <c r="M1722" i="115"/>
  <c r="P1722" i="115"/>
  <c r="M1723" i="115"/>
  <c r="P1723" i="115"/>
  <c r="M1724" i="115"/>
  <c r="P1724" i="115"/>
  <c r="M1725" i="115"/>
  <c r="P1725" i="115"/>
  <c r="M1726" i="115"/>
  <c r="P1726" i="115"/>
  <c r="M1727" i="115"/>
  <c r="P1727" i="115"/>
  <c r="M1728" i="115"/>
  <c r="P1728" i="115"/>
  <c r="M1729" i="115"/>
  <c r="P1729" i="115"/>
  <c r="M1730" i="115"/>
  <c r="P1730" i="115"/>
  <c r="M1731" i="115"/>
  <c r="P1731" i="115"/>
  <c r="M1732" i="115"/>
  <c r="P1732" i="115"/>
  <c r="M1733" i="115"/>
  <c r="P1733" i="115"/>
  <c r="M1734" i="115"/>
  <c r="P1734" i="115"/>
  <c r="M1735" i="115"/>
  <c r="P1735" i="115"/>
  <c r="M1736" i="115"/>
  <c r="P1736" i="115"/>
  <c r="M1737" i="115"/>
  <c r="P1737" i="115"/>
  <c r="M1738" i="115"/>
  <c r="P1738" i="115"/>
  <c r="M1739" i="115"/>
  <c r="P1739" i="115"/>
  <c r="M1740" i="115"/>
  <c r="P1740" i="115"/>
  <c r="M1741" i="115"/>
  <c r="P1741" i="115"/>
  <c r="M1742" i="115"/>
  <c r="P1742" i="115"/>
  <c r="M1743" i="115"/>
  <c r="P1743" i="115"/>
  <c r="M1744" i="115"/>
  <c r="P1744" i="115"/>
  <c r="M1745" i="115"/>
  <c r="P1745" i="115"/>
  <c r="M1746" i="115"/>
  <c r="P1746" i="115"/>
  <c r="M1747" i="115"/>
  <c r="P1747" i="115"/>
  <c r="M1748" i="115"/>
  <c r="P1748" i="115"/>
  <c r="M1749" i="115"/>
  <c r="P1749" i="115"/>
  <c r="M1750" i="115"/>
  <c r="P1750" i="115"/>
  <c r="M1751" i="115"/>
  <c r="P1751" i="115"/>
  <c r="M1752" i="115"/>
  <c r="P1752" i="115"/>
  <c r="M1753" i="115"/>
  <c r="P1753" i="115"/>
  <c r="M1754" i="115"/>
  <c r="P1754" i="115"/>
  <c r="M1755" i="115"/>
  <c r="P1755" i="115"/>
  <c r="M1756" i="115"/>
  <c r="P1756" i="115"/>
  <c r="M1757" i="115"/>
  <c r="P1757" i="115"/>
  <c r="M1758" i="115"/>
  <c r="P1758" i="115"/>
  <c r="M1759" i="115"/>
  <c r="P1759" i="115"/>
  <c r="M1760" i="115"/>
  <c r="P1760" i="115"/>
  <c r="M1761" i="115"/>
  <c r="P1761" i="115"/>
  <c r="M1762" i="115"/>
  <c r="P1762" i="115"/>
  <c r="M1763" i="115"/>
  <c r="P1763" i="115"/>
  <c r="M1764" i="115"/>
  <c r="P1764" i="115"/>
  <c r="M1765" i="115"/>
  <c r="P1765" i="115"/>
  <c r="M1766" i="115"/>
  <c r="P1766" i="115"/>
  <c r="M1767" i="115"/>
  <c r="P1767" i="115"/>
  <c r="M1768" i="115"/>
  <c r="P1768" i="115"/>
  <c r="M1769" i="115"/>
  <c r="P1769" i="115"/>
  <c r="M1770" i="115"/>
  <c r="P1770" i="115"/>
  <c r="M1771" i="115"/>
  <c r="P1771" i="115"/>
  <c r="M1772" i="115"/>
  <c r="P1772" i="115"/>
  <c r="M1773" i="115"/>
  <c r="P1773" i="115"/>
  <c r="M1774" i="115"/>
  <c r="P1774" i="115"/>
  <c r="M1775" i="115"/>
  <c r="P1775" i="115"/>
  <c r="M1776" i="115"/>
  <c r="P1776" i="115"/>
  <c r="M1777" i="115"/>
  <c r="P1777" i="115"/>
  <c r="M1778" i="115"/>
  <c r="P1778" i="115"/>
  <c r="M1779" i="115"/>
  <c r="P1779" i="115"/>
  <c r="M1780" i="115"/>
  <c r="P1780" i="115"/>
  <c r="M1781" i="115"/>
  <c r="P1781" i="115"/>
  <c r="M1782" i="115"/>
  <c r="P1782" i="115"/>
  <c r="M1783" i="115"/>
  <c r="P1783" i="115"/>
  <c r="M1784" i="115"/>
  <c r="P1784" i="115"/>
  <c r="M1785" i="115"/>
  <c r="P1785" i="115"/>
  <c r="M1786" i="115"/>
  <c r="P1786" i="115"/>
  <c r="M1787" i="115"/>
  <c r="P1787" i="115"/>
  <c r="M1788" i="115"/>
  <c r="P1788" i="115"/>
  <c r="M1789" i="115"/>
  <c r="P1789" i="115"/>
  <c r="M1790" i="115"/>
  <c r="P1790" i="115"/>
  <c r="M1791" i="115"/>
  <c r="P1791" i="115"/>
  <c r="M1792" i="115"/>
  <c r="P1792" i="115"/>
  <c r="M1793" i="115"/>
  <c r="P1793" i="115"/>
  <c r="M1794" i="115"/>
  <c r="P1794" i="115"/>
  <c r="M1795" i="115"/>
  <c r="P1795" i="115"/>
  <c r="M1796" i="115"/>
  <c r="P1796" i="115"/>
  <c r="M1797" i="115"/>
  <c r="P1797" i="115"/>
  <c r="M1798" i="115"/>
  <c r="P1798" i="115"/>
  <c r="M1799" i="115"/>
  <c r="P1799" i="115"/>
  <c r="M1800" i="115"/>
  <c r="P1800" i="115"/>
  <c r="M1801" i="115"/>
  <c r="P1801" i="115"/>
  <c r="M1802" i="115"/>
  <c r="P1802" i="115"/>
  <c r="M1803" i="115"/>
  <c r="P1803" i="115"/>
  <c r="M1804" i="115"/>
  <c r="P1804" i="115"/>
  <c r="M1805" i="115"/>
  <c r="P1805" i="115"/>
  <c r="M1806" i="115"/>
  <c r="P1806" i="115"/>
  <c r="M1807" i="115"/>
  <c r="P1807" i="115"/>
  <c r="M1808" i="115"/>
  <c r="P1808" i="115"/>
  <c r="M1809" i="115"/>
  <c r="P1809" i="115"/>
  <c r="M1810" i="115"/>
  <c r="P1810" i="115"/>
  <c r="M1811" i="115"/>
  <c r="P1811" i="115"/>
  <c r="M1812" i="115"/>
  <c r="P1812" i="115"/>
  <c r="M1813" i="115"/>
  <c r="P1813" i="115"/>
  <c r="M1814" i="115"/>
  <c r="P1814" i="115"/>
  <c r="M1815" i="115"/>
  <c r="P1815" i="115"/>
  <c r="M1816" i="115"/>
  <c r="P1816" i="115"/>
  <c r="M1817" i="115"/>
  <c r="P1817" i="115"/>
  <c r="M1818" i="115"/>
  <c r="P1818" i="115"/>
  <c r="M1819" i="115"/>
  <c r="P1819" i="115"/>
  <c r="M1820" i="115"/>
  <c r="P1820" i="115"/>
  <c r="M1821" i="115"/>
  <c r="P1821" i="115"/>
  <c r="M1822" i="115"/>
  <c r="P1822" i="115"/>
  <c r="M1823" i="115"/>
  <c r="P1823" i="115"/>
  <c r="M1824" i="115"/>
  <c r="P1824" i="115"/>
  <c r="M1825" i="115"/>
  <c r="P1825" i="115"/>
  <c r="M1826" i="115"/>
  <c r="P1826" i="115"/>
  <c r="M1827" i="115"/>
  <c r="P1827" i="115"/>
  <c r="M1828" i="115"/>
  <c r="P1828" i="115"/>
  <c r="M1829" i="115"/>
  <c r="P1829" i="115"/>
  <c r="M1830" i="115"/>
  <c r="P1830" i="115"/>
  <c r="M1831" i="115"/>
  <c r="P1831" i="115"/>
  <c r="M1832" i="115"/>
  <c r="P1832" i="115"/>
  <c r="M1833" i="115"/>
  <c r="P1833" i="115"/>
  <c r="M1834" i="115"/>
  <c r="P1834" i="115"/>
  <c r="M1835" i="115"/>
  <c r="P1835" i="115"/>
  <c r="M1836" i="115"/>
  <c r="P1836" i="115"/>
  <c r="M1837" i="115"/>
  <c r="P1837" i="115"/>
  <c r="M1838" i="115"/>
  <c r="P1838" i="115"/>
  <c r="M1839" i="115"/>
  <c r="P1839" i="115"/>
  <c r="M1840" i="115"/>
  <c r="P1840" i="115"/>
  <c r="M1841" i="115"/>
  <c r="P1841" i="115"/>
  <c r="M1842" i="115"/>
  <c r="P1842" i="115"/>
  <c r="M1843" i="115"/>
  <c r="P1843" i="115"/>
  <c r="M1844" i="115"/>
  <c r="P1844" i="115"/>
  <c r="M1845" i="115"/>
  <c r="P1845" i="115"/>
  <c r="M1846" i="115"/>
  <c r="P1846" i="115"/>
  <c r="M1847" i="115"/>
  <c r="P1847" i="115"/>
  <c r="M1848" i="115"/>
  <c r="P1848" i="115"/>
  <c r="M1849" i="115"/>
  <c r="P1849" i="115"/>
  <c r="M1850" i="115"/>
  <c r="P1850" i="115"/>
  <c r="M1851" i="115"/>
  <c r="P1851" i="115"/>
  <c r="M1852" i="115"/>
  <c r="P1852" i="115"/>
  <c r="M1853" i="115"/>
  <c r="P1853" i="115"/>
  <c r="M1854" i="115"/>
  <c r="P1854" i="115"/>
  <c r="M1855" i="115"/>
  <c r="P1855" i="115"/>
  <c r="M1856" i="115"/>
  <c r="P1856" i="115"/>
  <c r="M1857" i="115"/>
  <c r="P1857" i="115"/>
  <c r="M1858" i="115"/>
  <c r="P1858" i="115"/>
  <c r="M1859" i="115"/>
  <c r="P1859" i="115"/>
  <c r="M1860" i="115"/>
  <c r="P1860" i="115"/>
  <c r="M1861" i="115"/>
  <c r="P1861" i="115"/>
  <c r="M1862" i="115"/>
  <c r="P1862" i="115"/>
  <c r="M1863" i="115"/>
  <c r="P1863" i="115"/>
  <c r="M1864" i="115"/>
  <c r="P1864" i="115"/>
  <c r="M1865" i="115"/>
  <c r="P1865" i="115"/>
  <c r="M1866" i="115"/>
  <c r="P1866" i="115"/>
  <c r="M1867" i="115"/>
  <c r="P1867" i="115"/>
  <c r="M1868" i="115"/>
  <c r="P1868" i="115"/>
  <c r="M1869" i="115"/>
  <c r="P1869" i="115"/>
  <c r="M1870" i="115"/>
  <c r="P1870" i="115"/>
  <c r="M1871" i="115"/>
  <c r="P1871" i="115"/>
  <c r="M1872" i="115"/>
  <c r="P1872" i="115"/>
  <c r="M1873" i="115"/>
  <c r="P1873" i="115"/>
  <c r="M1874" i="115"/>
  <c r="P1874" i="115"/>
  <c r="M1875" i="115"/>
  <c r="P1875" i="115"/>
  <c r="M1876" i="115"/>
  <c r="P1876" i="115"/>
  <c r="M1877" i="115"/>
  <c r="P1877" i="115"/>
  <c r="M1878" i="115"/>
  <c r="P1878" i="115"/>
  <c r="M1879" i="115"/>
  <c r="P1879" i="115"/>
  <c r="M1880" i="115"/>
  <c r="P1880" i="115"/>
  <c r="M1881" i="115"/>
  <c r="P1881" i="115"/>
  <c r="M1882" i="115"/>
  <c r="P1882" i="115"/>
  <c r="M1883" i="115"/>
  <c r="P1883" i="115"/>
  <c r="M1884" i="115"/>
  <c r="P1884" i="115"/>
  <c r="M1885" i="115"/>
  <c r="P1885" i="115"/>
  <c r="M1886" i="115"/>
  <c r="P1886" i="115"/>
  <c r="M1887" i="115"/>
  <c r="P1887" i="115"/>
  <c r="M1888" i="115"/>
  <c r="P1888" i="115"/>
  <c r="M1889" i="115"/>
  <c r="P1889" i="115"/>
  <c r="M1890" i="115"/>
  <c r="P1890" i="115"/>
  <c r="M1891" i="115"/>
  <c r="P1891" i="115"/>
  <c r="M1892" i="115"/>
  <c r="P1892" i="115"/>
  <c r="M1893" i="115"/>
  <c r="P1893" i="115"/>
  <c r="M1894" i="115"/>
  <c r="P1894" i="115"/>
  <c r="M1895" i="115"/>
  <c r="P1895" i="115"/>
  <c r="M1896" i="115"/>
  <c r="P1896" i="115"/>
  <c r="M1897" i="115"/>
  <c r="P1897" i="115"/>
  <c r="M1898" i="115"/>
  <c r="P1898" i="115"/>
  <c r="M1899" i="115"/>
  <c r="P1899" i="115"/>
  <c r="M1900" i="115"/>
  <c r="P1900" i="115"/>
  <c r="M1901" i="115"/>
  <c r="P1901" i="115"/>
  <c r="M1902" i="115"/>
  <c r="P1902" i="115"/>
  <c r="M1903" i="115"/>
  <c r="P1903" i="115"/>
  <c r="M1904" i="115"/>
  <c r="P1904" i="115"/>
  <c r="M1905" i="115"/>
  <c r="P1905" i="115"/>
  <c r="M1906" i="115"/>
  <c r="P1906" i="115"/>
  <c r="M1907" i="115"/>
  <c r="P1907" i="115"/>
  <c r="M1908" i="115"/>
  <c r="P1908" i="115"/>
  <c r="M1909" i="115"/>
  <c r="P1909" i="115"/>
  <c r="M1910" i="115"/>
  <c r="P1910" i="115"/>
  <c r="M1911" i="115"/>
  <c r="P1911" i="115"/>
  <c r="M1912" i="115"/>
  <c r="P1912" i="115"/>
  <c r="M1913" i="115"/>
  <c r="P1913" i="115"/>
  <c r="M1914" i="115"/>
  <c r="P1914" i="115"/>
  <c r="M1915" i="115"/>
  <c r="P1915" i="115"/>
  <c r="M1916" i="115"/>
  <c r="P1916" i="115"/>
  <c r="M1917" i="115"/>
  <c r="P1917" i="115"/>
  <c r="M1918" i="115"/>
  <c r="P1918" i="115"/>
  <c r="M1919" i="115"/>
  <c r="P1919" i="115"/>
  <c r="M1920" i="115"/>
  <c r="P1920" i="115"/>
  <c r="M1921" i="115"/>
  <c r="P1921" i="115"/>
  <c r="M1922" i="115"/>
  <c r="P1922" i="115"/>
  <c r="M1923" i="115"/>
  <c r="P1923" i="115"/>
  <c r="M1924" i="115"/>
  <c r="P1924" i="115"/>
  <c r="M1925" i="115"/>
  <c r="P1925" i="115"/>
  <c r="M1926" i="115"/>
  <c r="P1926" i="115"/>
  <c r="M1927" i="115"/>
  <c r="P1927" i="115"/>
  <c r="M1928" i="115"/>
  <c r="P1928" i="115"/>
  <c r="M1929" i="115"/>
  <c r="P1929" i="115"/>
  <c r="M1930" i="115"/>
  <c r="P1930" i="115"/>
  <c r="M1931" i="115"/>
  <c r="P1931" i="115"/>
  <c r="M1932" i="115"/>
  <c r="P1932" i="115"/>
  <c r="M1933" i="115"/>
  <c r="P1933" i="115"/>
  <c r="M1934" i="115"/>
  <c r="P1934" i="115"/>
  <c r="M1935" i="115"/>
  <c r="P1935" i="115"/>
  <c r="M1936" i="115"/>
  <c r="P1936" i="115"/>
  <c r="M1937" i="115"/>
  <c r="P1937" i="115"/>
  <c r="M1938" i="115"/>
  <c r="P1938" i="115"/>
  <c r="M1939" i="115"/>
  <c r="P1939" i="115"/>
  <c r="M1940" i="115"/>
  <c r="P1940" i="115"/>
  <c r="M1941" i="115"/>
  <c r="P1941" i="115"/>
  <c r="M1942" i="115"/>
  <c r="P1942" i="115"/>
  <c r="M1943" i="115"/>
  <c r="P1943" i="115"/>
  <c r="M1944" i="115"/>
  <c r="P1944" i="115"/>
  <c r="M1945" i="115"/>
  <c r="P1945" i="115"/>
  <c r="M1946" i="115"/>
  <c r="P1946" i="115"/>
  <c r="M1947" i="115"/>
  <c r="P1947" i="115"/>
  <c r="M1948" i="115"/>
  <c r="P1948" i="115"/>
  <c r="M1949" i="115"/>
  <c r="P1949" i="115"/>
  <c r="M1950" i="115"/>
  <c r="P1950" i="115"/>
  <c r="M1951" i="115"/>
  <c r="P1951" i="115"/>
  <c r="M1952" i="115"/>
  <c r="P1952" i="115"/>
  <c r="M1953" i="115"/>
  <c r="P1953" i="115"/>
  <c r="M1954" i="115"/>
  <c r="P1954" i="115"/>
  <c r="M1955" i="115"/>
  <c r="P1955" i="115"/>
  <c r="M1956" i="115"/>
  <c r="P1956" i="115"/>
  <c r="M1957" i="115"/>
  <c r="P1957" i="115"/>
  <c r="M1958" i="115"/>
  <c r="P1958" i="115"/>
  <c r="M1959" i="115"/>
  <c r="P1959" i="115"/>
  <c r="M1960" i="115"/>
  <c r="P1960" i="115"/>
  <c r="M1961" i="115"/>
  <c r="P1961" i="115"/>
  <c r="M1962" i="115"/>
  <c r="P1962" i="115"/>
  <c r="M1963" i="115"/>
  <c r="P1963" i="115"/>
  <c r="M1964" i="115"/>
  <c r="P1964" i="115"/>
  <c r="M1965" i="115"/>
  <c r="P1965" i="115"/>
  <c r="M1966" i="115"/>
  <c r="P1966" i="115"/>
  <c r="M1967" i="115"/>
  <c r="P1967" i="115"/>
  <c r="M1968" i="115"/>
  <c r="P1968" i="115"/>
  <c r="M1969" i="115"/>
  <c r="P1969" i="115"/>
  <c r="M1970" i="115"/>
  <c r="P1970" i="115"/>
  <c r="M1971" i="115"/>
  <c r="P1971" i="115"/>
  <c r="M1972" i="115"/>
  <c r="P1972" i="115"/>
  <c r="M1973" i="115"/>
  <c r="P1973" i="115"/>
  <c r="M1974" i="115"/>
  <c r="P1974" i="115"/>
  <c r="M1975" i="115"/>
  <c r="P1975" i="115"/>
  <c r="M1976" i="115"/>
  <c r="P1976" i="115"/>
  <c r="M1977" i="115"/>
  <c r="P1977" i="115"/>
  <c r="M1978" i="115"/>
  <c r="P1978" i="115"/>
  <c r="M1979" i="115"/>
  <c r="P1979" i="115"/>
  <c r="M1980" i="115"/>
  <c r="P1980" i="115"/>
  <c r="M1981" i="115"/>
  <c r="P1981" i="115"/>
  <c r="M1982" i="115"/>
  <c r="P1982" i="115"/>
  <c r="M1983" i="115"/>
  <c r="P1983" i="115"/>
  <c r="M1984" i="115"/>
  <c r="P1984" i="115"/>
  <c r="M1985" i="115"/>
  <c r="P1985" i="115"/>
  <c r="M1986" i="115"/>
  <c r="P1986" i="115"/>
  <c r="M1987" i="115"/>
  <c r="P1987" i="115"/>
  <c r="M1988" i="115"/>
  <c r="P1988" i="115"/>
  <c r="M1989" i="115"/>
  <c r="P1989" i="115"/>
  <c r="M1990" i="115"/>
  <c r="P1990" i="115"/>
  <c r="M1991" i="115"/>
  <c r="P1991" i="115"/>
  <c r="M1992" i="115"/>
  <c r="P1992" i="115"/>
  <c r="M1993" i="115"/>
  <c r="P1993" i="115"/>
  <c r="M1994" i="115"/>
  <c r="P1994" i="115"/>
  <c r="M1995" i="115"/>
  <c r="P1995" i="115"/>
  <c r="M1996" i="115"/>
  <c r="P1996" i="115"/>
  <c r="M1997" i="115"/>
  <c r="P1997" i="115"/>
  <c r="M1998" i="115"/>
  <c r="P1998" i="115"/>
  <c r="M1999" i="115"/>
  <c r="P1999" i="115"/>
  <c r="M2000" i="115"/>
  <c r="P2000" i="115"/>
  <c r="M2001" i="115"/>
  <c r="P2001" i="115"/>
  <c r="M2002" i="115"/>
  <c r="P2002" i="115"/>
  <c r="M2003" i="115"/>
  <c r="P2003" i="115"/>
  <c r="M2004" i="115"/>
  <c r="P2004" i="115"/>
  <c r="M2005" i="115"/>
  <c r="P2005" i="115"/>
  <c r="M2006" i="115"/>
  <c r="P2006" i="115"/>
  <c r="M2007" i="115"/>
  <c r="P2007" i="115"/>
  <c r="M2008" i="115"/>
  <c r="P2008" i="115"/>
  <c r="M2009" i="115"/>
  <c r="P2009" i="115"/>
  <c r="M2010" i="115"/>
  <c r="P2010" i="115"/>
  <c r="M2011" i="115"/>
  <c r="P2011" i="115"/>
  <c r="M2012" i="115"/>
  <c r="P2012" i="115"/>
  <c r="M2013" i="115"/>
  <c r="P2013" i="115"/>
  <c r="M2014" i="115"/>
  <c r="P2014" i="115"/>
  <c r="M2015" i="115"/>
  <c r="P2015" i="115"/>
  <c r="M2016" i="115"/>
  <c r="P2016" i="115"/>
  <c r="M2017" i="115"/>
  <c r="P2017" i="115"/>
  <c r="M2018" i="115"/>
  <c r="P2018" i="115"/>
  <c r="M2019" i="115"/>
  <c r="P2019" i="115"/>
  <c r="M2020" i="115"/>
  <c r="P2020" i="115"/>
  <c r="M2021" i="115"/>
  <c r="P2021" i="115"/>
  <c r="M2022" i="115"/>
  <c r="P2022" i="115"/>
  <c r="M2023" i="115"/>
  <c r="P2023" i="115"/>
  <c r="M2024" i="115"/>
  <c r="P2024" i="115"/>
  <c r="M2025" i="115"/>
  <c r="P2025" i="115"/>
  <c r="M2026" i="115"/>
  <c r="P2026" i="115"/>
  <c r="M2027" i="115"/>
  <c r="P2027" i="115"/>
  <c r="M2028" i="115"/>
  <c r="P2028" i="115"/>
  <c r="M2029" i="115"/>
  <c r="P2029" i="115"/>
  <c r="M2030" i="115"/>
  <c r="P2030" i="115"/>
  <c r="M2031" i="115"/>
  <c r="P2031" i="115"/>
  <c r="M2032" i="115"/>
  <c r="P2032" i="115"/>
  <c r="M2033" i="115"/>
  <c r="P2033" i="115"/>
  <c r="M2034" i="115"/>
  <c r="P2034" i="115"/>
  <c r="M2035" i="115"/>
  <c r="P2035" i="115"/>
  <c r="M2036" i="115"/>
  <c r="P2036" i="115"/>
  <c r="M2037" i="115"/>
  <c r="P2037" i="115"/>
  <c r="M2038" i="115"/>
  <c r="P2038" i="115"/>
  <c r="M2039" i="115"/>
  <c r="P2039" i="115"/>
  <c r="M2040" i="115"/>
  <c r="P2040" i="115"/>
  <c r="M2041" i="115"/>
  <c r="P2041" i="115"/>
  <c r="M2042" i="115"/>
  <c r="P2042" i="115"/>
  <c r="M2043" i="115"/>
  <c r="P2043" i="115"/>
  <c r="M2044" i="115"/>
  <c r="P2044" i="115"/>
  <c r="M2045" i="115"/>
  <c r="P2045" i="115"/>
  <c r="M2046" i="115"/>
  <c r="P2046" i="115"/>
  <c r="M2047" i="115"/>
  <c r="P2047" i="115"/>
  <c r="M2048" i="115"/>
  <c r="P2048" i="115"/>
  <c r="M2049" i="115"/>
  <c r="P2049" i="115"/>
  <c r="M2050" i="115"/>
  <c r="P2050" i="115"/>
  <c r="M2051" i="115"/>
  <c r="P2051" i="115"/>
  <c r="M2052" i="115"/>
  <c r="P2052" i="115"/>
  <c r="M2053" i="115"/>
  <c r="P2053" i="115"/>
  <c r="M2054" i="115"/>
  <c r="P2054" i="115"/>
  <c r="M2055" i="115"/>
  <c r="P2055" i="115"/>
  <c r="M2056" i="115"/>
  <c r="P2056" i="115"/>
  <c r="M2057" i="115"/>
  <c r="P2057" i="115"/>
  <c r="M2058" i="115"/>
  <c r="P2058" i="115"/>
  <c r="M2059" i="115"/>
  <c r="P2059" i="115"/>
  <c r="M2060" i="115"/>
  <c r="P2060" i="115"/>
  <c r="M2061" i="115"/>
  <c r="P2061" i="115"/>
  <c r="M2062" i="115"/>
  <c r="P2062" i="115"/>
  <c r="M2063" i="115"/>
  <c r="P2063" i="115"/>
  <c r="M2064" i="115"/>
  <c r="P2064" i="115"/>
  <c r="M2065" i="115"/>
  <c r="P2065" i="115"/>
  <c r="M2066" i="115"/>
  <c r="P2066" i="115"/>
  <c r="M2067" i="115"/>
  <c r="P2067" i="115"/>
  <c r="M2068" i="115"/>
  <c r="P2068" i="115"/>
  <c r="M2069" i="115"/>
  <c r="P2069" i="115"/>
  <c r="M2070" i="115"/>
  <c r="P2070" i="115"/>
  <c r="M2071" i="115"/>
  <c r="P2071" i="115"/>
  <c r="M2072" i="115"/>
  <c r="P2072" i="115"/>
  <c r="M2073" i="115"/>
  <c r="P2073" i="115"/>
  <c r="M2074" i="115"/>
  <c r="P2074" i="115"/>
  <c r="M2075" i="115"/>
  <c r="P2075" i="115"/>
  <c r="M2076" i="115"/>
  <c r="P2076" i="115"/>
  <c r="M2077" i="115"/>
  <c r="P2077" i="115"/>
  <c r="M2078" i="115"/>
  <c r="P2078" i="115"/>
  <c r="M2079" i="115"/>
  <c r="P2079" i="115"/>
  <c r="M2080" i="115"/>
  <c r="P2080" i="115"/>
  <c r="M2081" i="115"/>
  <c r="P2081" i="115"/>
  <c r="M2082" i="115"/>
  <c r="P2082" i="115"/>
  <c r="M2083" i="115"/>
  <c r="P2083" i="115"/>
  <c r="M2084" i="115"/>
  <c r="P2084" i="115"/>
  <c r="M2085" i="115"/>
  <c r="P2085" i="115"/>
  <c r="M2086" i="115"/>
  <c r="P2086" i="115"/>
  <c r="M2087" i="115"/>
  <c r="P2087" i="115"/>
  <c r="M2088" i="115"/>
  <c r="P2088" i="115"/>
  <c r="M2089" i="115"/>
  <c r="P2089" i="115"/>
  <c r="M2090" i="115"/>
  <c r="P2090" i="115"/>
  <c r="M2091" i="115"/>
  <c r="P2091" i="115"/>
  <c r="M2092" i="115"/>
  <c r="P2092" i="115"/>
  <c r="M2093" i="115"/>
  <c r="P2093" i="115"/>
  <c r="M2094" i="115"/>
  <c r="P2094" i="115"/>
  <c r="M2095" i="115"/>
  <c r="P2095" i="115"/>
  <c r="M2096" i="115"/>
  <c r="P2096" i="115"/>
  <c r="M2097" i="115"/>
  <c r="P2097" i="115"/>
  <c r="M2098" i="115"/>
  <c r="P2098" i="115"/>
  <c r="M2099" i="115"/>
  <c r="P2099" i="115"/>
  <c r="M2100" i="115"/>
  <c r="P2100" i="115"/>
  <c r="M2101" i="115"/>
  <c r="P2101" i="115"/>
  <c r="M2102" i="115"/>
  <c r="P2102" i="115"/>
  <c r="M2103" i="115"/>
  <c r="P2103" i="115"/>
  <c r="M2104" i="115"/>
  <c r="P2104" i="115"/>
  <c r="M2105" i="115"/>
  <c r="P2105" i="115"/>
  <c r="M2106" i="115"/>
  <c r="P2106" i="115"/>
  <c r="M2107" i="115"/>
  <c r="P2107" i="115"/>
  <c r="M2108" i="115"/>
  <c r="P2108" i="115"/>
  <c r="M2109" i="115"/>
  <c r="P2109" i="115"/>
  <c r="M2110" i="115"/>
  <c r="P2110" i="115"/>
  <c r="M2111" i="115"/>
  <c r="P2111" i="115"/>
  <c r="M2112" i="115"/>
  <c r="P2112" i="115"/>
  <c r="M2113" i="115"/>
  <c r="P2113" i="115"/>
  <c r="M2114" i="115"/>
  <c r="P2114" i="115"/>
  <c r="M2115" i="115"/>
  <c r="P2115" i="115"/>
  <c r="M2116" i="115"/>
  <c r="P2116" i="115"/>
  <c r="M2117" i="115"/>
  <c r="P2117" i="115"/>
  <c r="M2118" i="115"/>
  <c r="P2118" i="115"/>
  <c r="M2119" i="115"/>
  <c r="P2119" i="115"/>
  <c r="M2120" i="115"/>
  <c r="P2120" i="115"/>
  <c r="M2121" i="115"/>
  <c r="P2121" i="115"/>
  <c r="M2122" i="115"/>
  <c r="P2122" i="115"/>
  <c r="M2123" i="115"/>
  <c r="P2123" i="115"/>
  <c r="M2124" i="115"/>
  <c r="P2124" i="115"/>
  <c r="M2125" i="115"/>
  <c r="P2125" i="115"/>
  <c r="M2126" i="115"/>
  <c r="P2126" i="115"/>
  <c r="M2127" i="115"/>
  <c r="P2127" i="115"/>
  <c r="M2128" i="115"/>
  <c r="P2128" i="115"/>
  <c r="M2129" i="115"/>
  <c r="P2129" i="115"/>
  <c r="M2130" i="115"/>
  <c r="P2130" i="115"/>
  <c r="M2131" i="115"/>
  <c r="P2131" i="115"/>
  <c r="M2132" i="115"/>
  <c r="P2132" i="115"/>
  <c r="M2133" i="115"/>
  <c r="P2133" i="115"/>
  <c r="M2134" i="115"/>
  <c r="P2134" i="115"/>
  <c r="M2135" i="115"/>
  <c r="P2135" i="115"/>
  <c r="M2136" i="115"/>
  <c r="P2136" i="115"/>
  <c r="M2137" i="115"/>
  <c r="P2137" i="115"/>
  <c r="M2138" i="115"/>
  <c r="P2138" i="115"/>
  <c r="M2139" i="115"/>
  <c r="P2139" i="115"/>
  <c r="M2140" i="115"/>
  <c r="P2140" i="115"/>
  <c r="M2141" i="115"/>
  <c r="P2141" i="115"/>
  <c r="M2142" i="115"/>
  <c r="P2142" i="115"/>
  <c r="M2143" i="115"/>
  <c r="P2143" i="115"/>
  <c r="M2144" i="115"/>
  <c r="P2144" i="115"/>
  <c r="M2145" i="115"/>
  <c r="P2145" i="115"/>
  <c r="M2146" i="115"/>
  <c r="P2146" i="115"/>
  <c r="M2147" i="115"/>
  <c r="P2147" i="115"/>
  <c r="M2148" i="115"/>
  <c r="P2148" i="115"/>
  <c r="M2149" i="115"/>
  <c r="P2149" i="115"/>
  <c r="M2150" i="115"/>
  <c r="P2150" i="115"/>
  <c r="M2151" i="115"/>
  <c r="P2151" i="115"/>
  <c r="M2152" i="115"/>
  <c r="P2152" i="115"/>
  <c r="M2153" i="115"/>
  <c r="P2153" i="115"/>
  <c r="M2154" i="115"/>
  <c r="P2154" i="115"/>
  <c r="M2155" i="115"/>
  <c r="P2155" i="115"/>
  <c r="M2156" i="115"/>
  <c r="P2156" i="115"/>
  <c r="M2157" i="115"/>
  <c r="P2157" i="115"/>
  <c r="M2158" i="115"/>
  <c r="P2158" i="115"/>
  <c r="M2159" i="115"/>
  <c r="P2159" i="115"/>
  <c r="M2160" i="115"/>
  <c r="P2160" i="115"/>
  <c r="M2161" i="115"/>
  <c r="P2161" i="115"/>
  <c r="M2162" i="115"/>
  <c r="P2162" i="115"/>
  <c r="M2163" i="115"/>
  <c r="P2163" i="115"/>
  <c r="M2164" i="115"/>
  <c r="P2164" i="115"/>
  <c r="M2165" i="115"/>
  <c r="P2165" i="115"/>
  <c r="M2166" i="115"/>
  <c r="P2166" i="115"/>
  <c r="M2167" i="115"/>
  <c r="P2167" i="115"/>
  <c r="M2168" i="115"/>
  <c r="P2168" i="115"/>
  <c r="M2169" i="115"/>
  <c r="P2169" i="115"/>
  <c r="M2170" i="115"/>
  <c r="P2170" i="115"/>
  <c r="M2171" i="115"/>
  <c r="P2171" i="115"/>
  <c r="M2172" i="115"/>
  <c r="P2172" i="115"/>
  <c r="M2173" i="115"/>
  <c r="P2173" i="115"/>
  <c r="M2174" i="115"/>
  <c r="P2174" i="115"/>
  <c r="M2175" i="115"/>
  <c r="P2175" i="115"/>
  <c r="M2176" i="115"/>
  <c r="P2176" i="115"/>
  <c r="M2177" i="115"/>
  <c r="P2177" i="115"/>
  <c r="M2178" i="115"/>
  <c r="P2178" i="115"/>
  <c r="M2179" i="115"/>
  <c r="P2179" i="115"/>
  <c r="M2180" i="115"/>
  <c r="P2180" i="115"/>
  <c r="M2181" i="115"/>
  <c r="P2181" i="115"/>
  <c r="M2182" i="115"/>
  <c r="P2182" i="115"/>
  <c r="M2183" i="115"/>
  <c r="P2183" i="115"/>
  <c r="M2184" i="115"/>
  <c r="P2184" i="115"/>
  <c r="M2185" i="115"/>
  <c r="P2185" i="115"/>
  <c r="M2186" i="115"/>
  <c r="P2186" i="115"/>
  <c r="M2187" i="115"/>
  <c r="P2187" i="115"/>
  <c r="M2188" i="115"/>
  <c r="P2188" i="115"/>
  <c r="M2189" i="115"/>
  <c r="P2189" i="115"/>
  <c r="M2190" i="115"/>
  <c r="P2190" i="115"/>
  <c r="M2191" i="115"/>
  <c r="P2191" i="115"/>
  <c r="M2192" i="115"/>
  <c r="P2192" i="115"/>
  <c r="M2193" i="115"/>
  <c r="P2193" i="115"/>
  <c r="M2194" i="115"/>
  <c r="P2194" i="115"/>
  <c r="M2195" i="115"/>
  <c r="P2195" i="115"/>
  <c r="M2196" i="115"/>
  <c r="P2196" i="115"/>
  <c r="M2197" i="115"/>
  <c r="P2197" i="115"/>
  <c r="M2198" i="115"/>
  <c r="P2198" i="115"/>
  <c r="M2199" i="115"/>
  <c r="P2199" i="115"/>
  <c r="M2200" i="115"/>
  <c r="P2200" i="115"/>
  <c r="M2201" i="115"/>
  <c r="P2201" i="115"/>
  <c r="M2202" i="115"/>
  <c r="P2202" i="115"/>
  <c r="M2203" i="115"/>
  <c r="P2203" i="115"/>
  <c r="M2204" i="115"/>
  <c r="P2204" i="115"/>
  <c r="M2205" i="115"/>
  <c r="P2205" i="115"/>
  <c r="M2206" i="115"/>
  <c r="P2206" i="115"/>
  <c r="M2207" i="115"/>
  <c r="P2207" i="115"/>
  <c r="M2208" i="115"/>
  <c r="P2208" i="115"/>
  <c r="M2209" i="115"/>
  <c r="P2209" i="115"/>
  <c r="M2210" i="115"/>
  <c r="P2210" i="115"/>
  <c r="M2211" i="115"/>
  <c r="P2211" i="115"/>
  <c r="M2212" i="115"/>
  <c r="P2212" i="115"/>
  <c r="M2213" i="115"/>
  <c r="P2213" i="115"/>
  <c r="M2214" i="115"/>
  <c r="P2214" i="115"/>
  <c r="M2215" i="115"/>
  <c r="P2215" i="115"/>
  <c r="M2216" i="115"/>
  <c r="P2216" i="115"/>
  <c r="M2217" i="115"/>
  <c r="P2217" i="115"/>
  <c r="M2218" i="115"/>
  <c r="P2218" i="115"/>
  <c r="M2219" i="115"/>
  <c r="P2219" i="115"/>
  <c r="M2220" i="115"/>
  <c r="P2220" i="115"/>
  <c r="M2221" i="115"/>
  <c r="P2221" i="115"/>
  <c r="M2222" i="115"/>
  <c r="P2222" i="115"/>
  <c r="M2223" i="115"/>
  <c r="P2223" i="115"/>
  <c r="M2224" i="115"/>
  <c r="P2224" i="115"/>
  <c r="M2225" i="115"/>
  <c r="P2225" i="115"/>
  <c r="M2226" i="115"/>
  <c r="P2226" i="115"/>
  <c r="M2227" i="115"/>
  <c r="P2227" i="115"/>
  <c r="M2228" i="115"/>
  <c r="P2228" i="115"/>
  <c r="M2229" i="115"/>
  <c r="P2229" i="115"/>
  <c r="M2230" i="115"/>
  <c r="P2230" i="115"/>
  <c r="M2231" i="115"/>
  <c r="P2231" i="115"/>
  <c r="M2232" i="115"/>
  <c r="P2232" i="115"/>
  <c r="M2233" i="115"/>
  <c r="P2233" i="115"/>
  <c r="M2234" i="115"/>
  <c r="P2234" i="115"/>
  <c r="M2235" i="115"/>
  <c r="P2235" i="115"/>
  <c r="M2236" i="115"/>
  <c r="P2236" i="115"/>
  <c r="M2237" i="115"/>
  <c r="P2237" i="115"/>
  <c r="M2238" i="115"/>
  <c r="P2238" i="115"/>
  <c r="M2239" i="115"/>
  <c r="P2239" i="115"/>
  <c r="M2240" i="115"/>
  <c r="P2240" i="115"/>
  <c r="M2241" i="115"/>
  <c r="P2241" i="115"/>
  <c r="M2242" i="115"/>
  <c r="P2242" i="115"/>
  <c r="M2243" i="115"/>
  <c r="P2243" i="115"/>
  <c r="M2244" i="115"/>
  <c r="P2244" i="115"/>
  <c r="M2245" i="115"/>
  <c r="P2245" i="115"/>
  <c r="M2246" i="115"/>
  <c r="P2246" i="115"/>
  <c r="M2247" i="115"/>
  <c r="P2247" i="115"/>
  <c r="M2248" i="115"/>
  <c r="P2248" i="115"/>
  <c r="M2249" i="115"/>
  <c r="P2249" i="115"/>
  <c r="M2250" i="115"/>
  <c r="P2250" i="115"/>
  <c r="M2251" i="115"/>
  <c r="P2251" i="115"/>
  <c r="M2252" i="115"/>
  <c r="P2252" i="115"/>
  <c r="M2253" i="115"/>
  <c r="P2253" i="115"/>
  <c r="M2254" i="115"/>
  <c r="P2254" i="115"/>
  <c r="M2255" i="115"/>
  <c r="P2255" i="115"/>
  <c r="M2256" i="115"/>
  <c r="P2256" i="115"/>
  <c r="M2257" i="115"/>
  <c r="P2257" i="115"/>
  <c r="M2258" i="115"/>
  <c r="P2258" i="115"/>
  <c r="M2259" i="115"/>
  <c r="P2259" i="115"/>
  <c r="M2260" i="115"/>
  <c r="P2260" i="115"/>
  <c r="M2261" i="115"/>
  <c r="P2261" i="115"/>
  <c r="M2262" i="115"/>
  <c r="P2262" i="115"/>
  <c r="M2263" i="115"/>
  <c r="P2263" i="115"/>
  <c r="M2264" i="115"/>
  <c r="P2264" i="115"/>
  <c r="M2265" i="115"/>
  <c r="P2265" i="115"/>
  <c r="M2266" i="115"/>
  <c r="P2266" i="115"/>
  <c r="M2267" i="115"/>
  <c r="P2267" i="115"/>
  <c r="M2268" i="115"/>
  <c r="P2268" i="115"/>
  <c r="M2269" i="115"/>
  <c r="P2269" i="115"/>
  <c r="M2270" i="115"/>
  <c r="P2270" i="115"/>
  <c r="M2271" i="115"/>
  <c r="P2271" i="115"/>
  <c r="M2272" i="115"/>
  <c r="P2272" i="115"/>
  <c r="M2273" i="115"/>
  <c r="P2273" i="115"/>
  <c r="M2274" i="115"/>
  <c r="P2274" i="115"/>
  <c r="M2275" i="115"/>
  <c r="P2275" i="115"/>
  <c r="M2276" i="115"/>
  <c r="P2276" i="115"/>
  <c r="M2277" i="115"/>
  <c r="P2277" i="115"/>
  <c r="M2278" i="115"/>
  <c r="P2278" i="115"/>
  <c r="M2279" i="115"/>
  <c r="P2279" i="115"/>
  <c r="M2280" i="115"/>
  <c r="P2280" i="115"/>
  <c r="M2281" i="115"/>
  <c r="P2281" i="115"/>
  <c r="M2282" i="115"/>
  <c r="P2282" i="115"/>
  <c r="M2283" i="115"/>
  <c r="P2283" i="115"/>
  <c r="M2284" i="115"/>
  <c r="P2284" i="115"/>
  <c r="M2285" i="115"/>
  <c r="P2285" i="115"/>
  <c r="M2286" i="115"/>
  <c r="P2286" i="115"/>
  <c r="M2287" i="115"/>
  <c r="P2287" i="115"/>
  <c r="M2288" i="115"/>
  <c r="P2288" i="115"/>
  <c r="M2289" i="115"/>
  <c r="P2289" i="115"/>
  <c r="M2290" i="115"/>
  <c r="P2290" i="115"/>
  <c r="M2291" i="115"/>
  <c r="P2291" i="115"/>
  <c r="M2292" i="115"/>
  <c r="P2292" i="115"/>
  <c r="M2293" i="115"/>
  <c r="P2293" i="115"/>
  <c r="M2294" i="115"/>
  <c r="P2294" i="115"/>
  <c r="M2295" i="115"/>
  <c r="P2295" i="115"/>
  <c r="M2296" i="115"/>
  <c r="P2296" i="115"/>
  <c r="M2297" i="115"/>
  <c r="P2297" i="115"/>
  <c r="M2298" i="115"/>
  <c r="P2298" i="115"/>
  <c r="M2299" i="115"/>
  <c r="P2299" i="115"/>
  <c r="M2300" i="115"/>
  <c r="P2300" i="115"/>
  <c r="M2301" i="115"/>
  <c r="P2301" i="115"/>
  <c r="M2302" i="115"/>
  <c r="P2302" i="115"/>
  <c r="M2303" i="115"/>
  <c r="P2303" i="115"/>
  <c r="M2304" i="115"/>
  <c r="P2304" i="115"/>
  <c r="M2305" i="115"/>
  <c r="P2305" i="115"/>
  <c r="M2306" i="115"/>
  <c r="P2306" i="115"/>
  <c r="M2307" i="115"/>
  <c r="P2307" i="115"/>
  <c r="M2308" i="115"/>
  <c r="P2308" i="115"/>
  <c r="M2309" i="115"/>
  <c r="P2309" i="115"/>
  <c r="M2310" i="115"/>
  <c r="P2310" i="115"/>
  <c r="M2311" i="115"/>
  <c r="P2311" i="115"/>
  <c r="M2312" i="115"/>
  <c r="P2312" i="115"/>
  <c r="M2313" i="115"/>
  <c r="P2313" i="115"/>
  <c r="M2314" i="115"/>
  <c r="P2314" i="115"/>
  <c r="M2315" i="115"/>
  <c r="P2315" i="115"/>
  <c r="M2316" i="115"/>
  <c r="P2316" i="115"/>
  <c r="M2317" i="115"/>
  <c r="P2317" i="115"/>
  <c r="M2318" i="115"/>
  <c r="P2318" i="115"/>
  <c r="M2319" i="115"/>
  <c r="P2319" i="115"/>
  <c r="M2320" i="115"/>
  <c r="P2320" i="115"/>
  <c r="M2321" i="115"/>
  <c r="P2321" i="115"/>
  <c r="M2322" i="115"/>
  <c r="P2322" i="115"/>
  <c r="M2323" i="115"/>
  <c r="P2323" i="115"/>
  <c r="M2324" i="115"/>
  <c r="P2324" i="115"/>
  <c r="M2325" i="115"/>
  <c r="P2325" i="115"/>
  <c r="M2326" i="115"/>
  <c r="P2326" i="115"/>
  <c r="M2327" i="115"/>
  <c r="P2327" i="115"/>
  <c r="M2328" i="115"/>
  <c r="P2328" i="115"/>
  <c r="M2329" i="115"/>
  <c r="P2329" i="115"/>
  <c r="M2330" i="115"/>
  <c r="P2330" i="115"/>
  <c r="M2331" i="115"/>
  <c r="P2331" i="115"/>
  <c r="M2332" i="115"/>
  <c r="P2332" i="115"/>
  <c r="M2333" i="115"/>
  <c r="P2333" i="115"/>
  <c r="M2334" i="115"/>
  <c r="P2334" i="115"/>
  <c r="M2335" i="115"/>
  <c r="P2335" i="115"/>
  <c r="M2336" i="115"/>
  <c r="P2336" i="115"/>
  <c r="M2337" i="115"/>
  <c r="P2337" i="115"/>
  <c r="M2338" i="115"/>
  <c r="P2338" i="115"/>
  <c r="M2339" i="115"/>
  <c r="P2339" i="115"/>
  <c r="M2340" i="115"/>
  <c r="P2340" i="115"/>
  <c r="M2341" i="115"/>
  <c r="P2341" i="115"/>
  <c r="M2342" i="115"/>
  <c r="P2342" i="115"/>
  <c r="M2343" i="115"/>
  <c r="P2343" i="115"/>
  <c r="M2344" i="115"/>
  <c r="P2344" i="115"/>
  <c r="M2345" i="115"/>
  <c r="P2345" i="115"/>
  <c r="M2346" i="115"/>
  <c r="P2346" i="115"/>
  <c r="M2347" i="115"/>
  <c r="P2347" i="115"/>
  <c r="M2348" i="115"/>
  <c r="P2348" i="115"/>
  <c r="M2349" i="115"/>
  <c r="P2349" i="115"/>
  <c r="M2350" i="115"/>
  <c r="P2350" i="115"/>
  <c r="M2351" i="115"/>
  <c r="P2351" i="115"/>
  <c r="M2352" i="115"/>
  <c r="P2352" i="115"/>
  <c r="M2353" i="115"/>
  <c r="P2353" i="115"/>
  <c r="M2354" i="115"/>
  <c r="P2354" i="115"/>
  <c r="M2355" i="115"/>
  <c r="P2355" i="115"/>
  <c r="M2356" i="115"/>
  <c r="P2356" i="115"/>
  <c r="M2357" i="115"/>
  <c r="P2357" i="115"/>
  <c r="M2358" i="115"/>
  <c r="P2358" i="115"/>
  <c r="M2359" i="115"/>
  <c r="P2359" i="115"/>
  <c r="M2360" i="115"/>
  <c r="P2360" i="115"/>
  <c r="M2361" i="115"/>
  <c r="P2361" i="115"/>
  <c r="M2362" i="115"/>
  <c r="P2362" i="115"/>
  <c r="M2363" i="115"/>
  <c r="P2363" i="115"/>
  <c r="M2364" i="115"/>
  <c r="P2364" i="115"/>
  <c r="M2365" i="115"/>
  <c r="P2365" i="115"/>
  <c r="M2366" i="115"/>
  <c r="P2366" i="115"/>
  <c r="M2367" i="115"/>
  <c r="P2367" i="115"/>
  <c r="M2368" i="115"/>
  <c r="P2368" i="115"/>
  <c r="M2369" i="115"/>
  <c r="P2369" i="115"/>
  <c r="M2370" i="115"/>
  <c r="P2370" i="115"/>
  <c r="M2371" i="115"/>
  <c r="P2371" i="115"/>
  <c r="M2372" i="115"/>
  <c r="P2372" i="115"/>
  <c r="M2373" i="115"/>
  <c r="P2373" i="115"/>
  <c r="M2374" i="115"/>
  <c r="P2374" i="115"/>
  <c r="M2375" i="115"/>
  <c r="P2375" i="115"/>
  <c r="M2376" i="115"/>
  <c r="P2376" i="115"/>
  <c r="M2377" i="115"/>
  <c r="P2377" i="115"/>
  <c r="M2378" i="115"/>
  <c r="P2378" i="115"/>
  <c r="M2379" i="115"/>
  <c r="P2379" i="115"/>
  <c r="M2380" i="115"/>
  <c r="P2380" i="115"/>
  <c r="M2381" i="115"/>
  <c r="P2381" i="115"/>
  <c r="M2382" i="115"/>
  <c r="P2382" i="115"/>
  <c r="M2383" i="115"/>
  <c r="P2383" i="115"/>
  <c r="M2384" i="115"/>
  <c r="P2384" i="115"/>
  <c r="M2385" i="115"/>
  <c r="P2385" i="115"/>
  <c r="M2386" i="115"/>
  <c r="P2386" i="115"/>
  <c r="M2387" i="115"/>
  <c r="P2387" i="115"/>
  <c r="M2388" i="115"/>
  <c r="P2388" i="115"/>
  <c r="M2389" i="115"/>
  <c r="P2389" i="115"/>
  <c r="M2390" i="115"/>
  <c r="P2390" i="115"/>
  <c r="M2391" i="115"/>
  <c r="P2391" i="115"/>
  <c r="M2392" i="115"/>
  <c r="P2392" i="115"/>
  <c r="M2393" i="115"/>
  <c r="P2393" i="115"/>
  <c r="M2394" i="115"/>
  <c r="P2394" i="115"/>
  <c r="M2395" i="115"/>
  <c r="P2395" i="115"/>
  <c r="M2396" i="115"/>
  <c r="P2396" i="115"/>
  <c r="M2397" i="115"/>
  <c r="P2397" i="115"/>
  <c r="M2398" i="115"/>
  <c r="P2398" i="115"/>
  <c r="M2399" i="115"/>
  <c r="P2399" i="115"/>
  <c r="M2400" i="115"/>
  <c r="P2400" i="115"/>
  <c r="M2401" i="115"/>
  <c r="P2401" i="115"/>
  <c r="M2402" i="115"/>
  <c r="P2402" i="115"/>
  <c r="M2403" i="115"/>
  <c r="P2403" i="115"/>
  <c r="M2404" i="115"/>
  <c r="P2404" i="115"/>
  <c r="M2405" i="115"/>
  <c r="P2405" i="115"/>
  <c r="M2406" i="115"/>
  <c r="P2406" i="115"/>
  <c r="M2407" i="115"/>
  <c r="P2407" i="115"/>
  <c r="M2408" i="115"/>
  <c r="P2408" i="115"/>
  <c r="M2409" i="115"/>
  <c r="P2409" i="115"/>
  <c r="M2410" i="115"/>
  <c r="P2410" i="115"/>
  <c r="M2411" i="115"/>
  <c r="P2411" i="115"/>
  <c r="M2412" i="115"/>
  <c r="P2412" i="115"/>
  <c r="M2413" i="115"/>
  <c r="P2413" i="115"/>
  <c r="M2414" i="115"/>
  <c r="P2414" i="115"/>
  <c r="M2415" i="115"/>
  <c r="P2415" i="115"/>
  <c r="M2416" i="115"/>
  <c r="P2416" i="115"/>
  <c r="M2417" i="115"/>
  <c r="P2417" i="115"/>
  <c r="M2418" i="115"/>
  <c r="P2418" i="115"/>
  <c r="M2419" i="115"/>
  <c r="P2419" i="115"/>
  <c r="M2420" i="115"/>
  <c r="P2420" i="115"/>
  <c r="M2421" i="115"/>
  <c r="P2421" i="115"/>
  <c r="M2422" i="115"/>
  <c r="P2422" i="115"/>
  <c r="M2423" i="115"/>
  <c r="P2423" i="115"/>
  <c r="M2424" i="115"/>
  <c r="P2424" i="115"/>
  <c r="M2425" i="115"/>
  <c r="P2425" i="115"/>
  <c r="M2426" i="115"/>
  <c r="P2426" i="115"/>
  <c r="M2427" i="115"/>
  <c r="P2427" i="115"/>
  <c r="M2428" i="115"/>
  <c r="P2428" i="115"/>
  <c r="M2429" i="115"/>
  <c r="P2429" i="115"/>
  <c r="M2430" i="115"/>
  <c r="P2430" i="115"/>
  <c r="M2431" i="115"/>
  <c r="P2431" i="115"/>
  <c r="M2432" i="115"/>
  <c r="P2432" i="115"/>
  <c r="M2433" i="115"/>
  <c r="P2433" i="115"/>
  <c r="M2434" i="115"/>
  <c r="P2434" i="115"/>
  <c r="M2435" i="115"/>
  <c r="P2435" i="115"/>
  <c r="M2436" i="115"/>
  <c r="P2436" i="115"/>
  <c r="M2437" i="115"/>
  <c r="P2437" i="115"/>
  <c r="M2438" i="115"/>
  <c r="P2438" i="115"/>
  <c r="M2439" i="115"/>
  <c r="P2439" i="115"/>
  <c r="M2440" i="115"/>
  <c r="P2440" i="115"/>
  <c r="M2441" i="115"/>
  <c r="P2441" i="115"/>
  <c r="M2442" i="115"/>
  <c r="P2442" i="115"/>
  <c r="M2443" i="115"/>
  <c r="P2443" i="115"/>
  <c r="M2444" i="115"/>
  <c r="P2444" i="115"/>
  <c r="M2445" i="115"/>
  <c r="P2445" i="115"/>
  <c r="M2446" i="115"/>
  <c r="P2446" i="115"/>
  <c r="M2447" i="115"/>
  <c r="P2447" i="115"/>
  <c r="M2448" i="115"/>
  <c r="P2448" i="115"/>
  <c r="M2449" i="115"/>
  <c r="P2449" i="115"/>
  <c r="M2450" i="115"/>
  <c r="P2450" i="115"/>
  <c r="M2451" i="115"/>
  <c r="P2451" i="115"/>
  <c r="M2452" i="115"/>
  <c r="P2452" i="115"/>
  <c r="M2453" i="115"/>
  <c r="P2453" i="115"/>
  <c r="M2454" i="115"/>
  <c r="P2454" i="115"/>
  <c r="M2455" i="115"/>
  <c r="P2455" i="115"/>
  <c r="M2456" i="115"/>
  <c r="P2456" i="115"/>
  <c r="M2457" i="115"/>
  <c r="P2457" i="115"/>
  <c r="M2458" i="115"/>
  <c r="P2458" i="115"/>
  <c r="M2459" i="115"/>
  <c r="P2459" i="115"/>
  <c r="M2460" i="115"/>
  <c r="P2460" i="115"/>
  <c r="M2461" i="115"/>
  <c r="P2461" i="115"/>
  <c r="M2462" i="115"/>
  <c r="P2462" i="115"/>
  <c r="M2463" i="115"/>
  <c r="P2463" i="115"/>
  <c r="M2464" i="115"/>
  <c r="P2464" i="115"/>
  <c r="M2465" i="115"/>
  <c r="P2465" i="115"/>
  <c r="M2466" i="115"/>
  <c r="P2466" i="115"/>
  <c r="M2467" i="115"/>
  <c r="P2467" i="115"/>
  <c r="M2468" i="115"/>
  <c r="P2468" i="115"/>
  <c r="M2469" i="115"/>
  <c r="P2469" i="115"/>
  <c r="M2470" i="115"/>
  <c r="P2470" i="115"/>
  <c r="M2471" i="115"/>
  <c r="P2471" i="115"/>
  <c r="M2472" i="115"/>
  <c r="P2472" i="115"/>
  <c r="M2473" i="115"/>
  <c r="P2473" i="115"/>
  <c r="M2474" i="115"/>
  <c r="P2474" i="115"/>
  <c r="M2475" i="115"/>
  <c r="P2475" i="115"/>
  <c r="M2476" i="115"/>
  <c r="P2476" i="115"/>
  <c r="M2477" i="115"/>
  <c r="P2477" i="115"/>
  <c r="M2478" i="115"/>
  <c r="P2478" i="115"/>
  <c r="M2479" i="115"/>
  <c r="P2479" i="115"/>
  <c r="M2480" i="115"/>
  <c r="P2480" i="115"/>
  <c r="M2481" i="115"/>
  <c r="P2481" i="115"/>
  <c r="M2482" i="115"/>
  <c r="P2482" i="115"/>
  <c r="M2483" i="115"/>
  <c r="P2483" i="115"/>
  <c r="M2484" i="115"/>
  <c r="P2484" i="115"/>
  <c r="M2485" i="115"/>
  <c r="P2485" i="115"/>
  <c r="M2486" i="115"/>
  <c r="P2486" i="115"/>
  <c r="M2487" i="115"/>
  <c r="P2487" i="115"/>
  <c r="M2488" i="115"/>
  <c r="P2488" i="115"/>
  <c r="M2489" i="115"/>
  <c r="P2489" i="115"/>
  <c r="M2490" i="115"/>
  <c r="P2490" i="115"/>
  <c r="M2491" i="115"/>
  <c r="P2491" i="115"/>
  <c r="M2492" i="115"/>
  <c r="P2492" i="115"/>
  <c r="M2493" i="115"/>
  <c r="P2493" i="115"/>
  <c r="M2494" i="115"/>
  <c r="P2494" i="115"/>
  <c r="M2495" i="115"/>
  <c r="P2495" i="115"/>
  <c r="M2496" i="115"/>
  <c r="P2496" i="115"/>
  <c r="M2497" i="115"/>
  <c r="P2497" i="115"/>
  <c r="M2498" i="115"/>
  <c r="P2498" i="115"/>
  <c r="M2499" i="115"/>
  <c r="P2499" i="115"/>
  <c r="M2500" i="115"/>
  <c r="P2500" i="115"/>
  <c r="M2501" i="115"/>
  <c r="P2501" i="115"/>
  <c r="M2502" i="115"/>
  <c r="P2502" i="115"/>
  <c r="M2503" i="115"/>
  <c r="P2503" i="115"/>
  <c r="M2504" i="115"/>
  <c r="P2504" i="115"/>
  <c r="M2505" i="115"/>
  <c r="P2505" i="115"/>
  <c r="M2506" i="115"/>
  <c r="P2506" i="115"/>
  <c r="M2507" i="115"/>
  <c r="P2507" i="115"/>
  <c r="M2508" i="115"/>
  <c r="P2508" i="115"/>
  <c r="M2509" i="115"/>
  <c r="P2509" i="115"/>
  <c r="M2510" i="115"/>
  <c r="P2510" i="115"/>
  <c r="M2511" i="115"/>
  <c r="P2511" i="115"/>
  <c r="M2512" i="115"/>
  <c r="P2512" i="115"/>
  <c r="M2513" i="115"/>
  <c r="P2513" i="115"/>
  <c r="M2514" i="115"/>
  <c r="P2514" i="115"/>
  <c r="M2515" i="115"/>
  <c r="P2515" i="115"/>
  <c r="M2516" i="115"/>
  <c r="P2516" i="115"/>
  <c r="M2517" i="115"/>
  <c r="P2517" i="115"/>
  <c r="M2518" i="115"/>
  <c r="P2518" i="115"/>
  <c r="M2519" i="115"/>
  <c r="P2519" i="115"/>
  <c r="M2520" i="115"/>
  <c r="P2520" i="115"/>
  <c r="M2521" i="115"/>
  <c r="P2521" i="115"/>
  <c r="M2522" i="115"/>
  <c r="P2522" i="115"/>
  <c r="M2523" i="115"/>
  <c r="P2523" i="115"/>
  <c r="M2524" i="115"/>
  <c r="P2524" i="115"/>
  <c r="M2525" i="115"/>
  <c r="P2525" i="115"/>
  <c r="M2526" i="115"/>
  <c r="P2526" i="115"/>
  <c r="M2527" i="115"/>
  <c r="P2527" i="115"/>
  <c r="M2528" i="115"/>
  <c r="P2528" i="115"/>
  <c r="M2529" i="115"/>
  <c r="P2529" i="115"/>
  <c r="M2530" i="115"/>
  <c r="P2530" i="115"/>
  <c r="M2531" i="115"/>
  <c r="P2531" i="115"/>
  <c r="M2532" i="115"/>
  <c r="P2532" i="115"/>
  <c r="M2533" i="115"/>
  <c r="P2533" i="115"/>
  <c r="M2534" i="115"/>
  <c r="P2534" i="115"/>
  <c r="M2535" i="115"/>
  <c r="P2535" i="115"/>
  <c r="M2536" i="115"/>
  <c r="P2536" i="115"/>
  <c r="M2537" i="115"/>
  <c r="P2537" i="115"/>
  <c r="M2538" i="115"/>
  <c r="P2538" i="115"/>
  <c r="M2539" i="115"/>
  <c r="P2539" i="115"/>
  <c r="M2540" i="115"/>
  <c r="P2540" i="115"/>
  <c r="M2541" i="115"/>
  <c r="P2541" i="115"/>
  <c r="M2542" i="115"/>
  <c r="P2542" i="115"/>
  <c r="M2543" i="115"/>
  <c r="P2543" i="115"/>
  <c r="M2544" i="115"/>
  <c r="P2544" i="115"/>
  <c r="M2545" i="115"/>
  <c r="P2545" i="115"/>
  <c r="M2546" i="115"/>
  <c r="P2546" i="115"/>
  <c r="M2547" i="115"/>
  <c r="P2547" i="115"/>
  <c r="M2548" i="115"/>
  <c r="P2548" i="115"/>
  <c r="M2549" i="115"/>
  <c r="P2549" i="115"/>
  <c r="M2550" i="115"/>
  <c r="P2550" i="115"/>
  <c r="M2551" i="115"/>
  <c r="P2551" i="115"/>
  <c r="M2552" i="115"/>
  <c r="P2552" i="115"/>
  <c r="M2553" i="115"/>
  <c r="P2553" i="115"/>
  <c r="M2554" i="115"/>
  <c r="P2554" i="115"/>
  <c r="M2555" i="115"/>
  <c r="P2555" i="115"/>
  <c r="M2556" i="115"/>
  <c r="P2556" i="115"/>
  <c r="M2557" i="115"/>
  <c r="P2557" i="115"/>
  <c r="M2558" i="115"/>
  <c r="P2558" i="115"/>
  <c r="M2559" i="115"/>
  <c r="P2559" i="115"/>
  <c r="M2560" i="115"/>
  <c r="P2560" i="115"/>
  <c r="M2561" i="115"/>
  <c r="P2561" i="115"/>
  <c r="M2562" i="115"/>
  <c r="P2562" i="115"/>
  <c r="M2563" i="115"/>
  <c r="P2563" i="115"/>
  <c r="M2564" i="115"/>
  <c r="P2564" i="115"/>
  <c r="M2565" i="115"/>
  <c r="P2565" i="115"/>
  <c r="M2566" i="115"/>
  <c r="P2566" i="115"/>
  <c r="M2567" i="115"/>
  <c r="P2567" i="115"/>
  <c r="M2568" i="115"/>
  <c r="P2568" i="115"/>
  <c r="M2569" i="115"/>
  <c r="P2569" i="115"/>
  <c r="M2570" i="115"/>
  <c r="P2570" i="115"/>
  <c r="M2571" i="115"/>
  <c r="P2571" i="115"/>
  <c r="M2572" i="115"/>
  <c r="P2572" i="115"/>
  <c r="M2573" i="115"/>
  <c r="P2573" i="115"/>
  <c r="M2574" i="115"/>
  <c r="P2574" i="115"/>
  <c r="M2575" i="115"/>
  <c r="P2575" i="115"/>
  <c r="M2576" i="115"/>
  <c r="P2576" i="115"/>
  <c r="M2577" i="115"/>
  <c r="P2577" i="115"/>
  <c r="M2578" i="115"/>
  <c r="P2578" i="115"/>
  <c r="M2579" i="115"/>
  <c r="P2579" i="115"/>
  <c r="M2580" i="115"/>
  <c r="P2580" i="115"/>
  <c r="M2581" i="115"/>
  <c r="P2581" i="115"/>
  <c r="M2582" i="115"/>
  <c r="P2582" i="115"/>
  <c r="M2583" i="115"/>
  <c r="P2583" i="115"/>
  <c r="M2584" i="115"/>
  <c r="P2584" i="115"/>
  <c r="M2585" i="115"/>
  <c r="P2585" i="115"/>
  <c r="M2586" i="115"/>
  <c r="P2586" i="115"/>
  <c r="M2587" i="115"/>
  <c r="P2587" i="115"/>
  <c r="M2588" i="115"/>
  <c r="P2588" i="115"/>
  <c r="M2589" i="115"/>
  <c r="P2589" i="115"/>
  <c r="M2590" i="115"/>
  <c r="P2590" i="115"/>
  <c r="M2591" i="115"/>
  <c r="P2591" i="115"/>
  <c r="M2592" i="115"/>
  <c r="P2592" i="115"/>
  <c r="M2593" i="115"/>
  <c r="P2593" i="115"/>
  <c r="M2594" i="115"/>
  <c r="P2594" i="115"/>
  <c r="M2595" i="115"/>
  <c r="P2595" i="115"/>
  <c r="M2596" i="115"/>
  <c r="P2596" i="115"/>
  <c r="M2597" i="115"/>
  <c r="P2597" i="115"/>
  <c r="M2598" i="115"/>
  <c r="P2598" i="115"/>
  <c r="M2599" i="115"/>
  <c r="P2599" i="115"/>
  <c r="M2600" i="115"/>
  <c r="P2600" i="115"/>
  <c r="M2601" i="115"/>
  <c r="P2601" i="115"/>
  <c r="M2602" i="115"/>
  <c r="P2602" i="115"/>
  <c r="M2603" i="115"/>
  <c r="P2603" i="115"/>
  <c r="M2604" i="115"/>
  <c r="P2604" i="115"/>
  <c r="M2605" i="115"/>
  <c r="P2605" i="115"/>
  <c r="M2606" i="115"/>
  <c r="P2606" i="115"/>
  <c r="M2607" i="115"/>
  <c r="P2607" i="115"/>
  <c r="M2608" i="115"/>
  <c r="P2608" i="115"/>
  <c r="M2609" i="115"/>
  <c r="P2609" i="115"/>
  <c r="M2610" i="115"/>
  <c r="P2610" i="115"/>
  <c r="M2611" i="115"/>
  <c r="P2611" i="115"/>
  <c r="M2612" i="115"/>
  <c r="P2612" i="115"/>
  <c r="M2613" i="115"/>
  <c r="P2613" i="115"/>
  <c r="M2614" i="115"/>
  <c r="P2614" i="115"/>
  <c r="M2615" i="115"/>
  <c r="P2615" i="115"/>
  <c r="M2616" i="115"/>
  <c r="P2616" i="115"/>
  <c r="M2617" i="115"/>
  <c r="P2617" i="115"/>
  <c r="M2618" i="115"/>
  <c r="P2618" i="115"/>
  <c r="M2619" i="115"/>
  <c r="P2619" i="115"/>
  <c r="M2620" i="115"/>
  <c r="P2620" i="115"/>
  <c r="M2621" i="115"/>
  <c r="P2621" i="115"/>
  <c r="M2622" i="115"/>
  <c r="P2622" i="115"/>
  <c r="M2623" i="115"/>
  <c r="P2623" i="115"/>
  <c r="M2624" i="115"/>
  <c r="P2624" i="115"/>
  <c r="M2625" i="115"/>
  <c r="P2625" i="115"/>
  <c r="M2626" i="115"/>
  <c r="P2626" i="115"/>
  <c r="M2627" i="115"/>
  <c r="P2627" i="115"/>
  <c r="M2628" i="115"/>
  <c r="P2628" i="115"/>
  <c r="M2629" i="115"/>
  <c r="P2629" i="115"/>
  <c r="M2630" i="115"/>
  <c r="P2630" i="115"/>
  <c r="M2631" i="115"/>
  <c r="P2631" i="115"/>
  <c r="M2632" i="115"/>
  <c r="P2632" i="115"/>
  <c r="M2633" i="115"/>
  <c r="P2633" i="115"/>
  <c r="M2634" i="115"/>
  <c r="P2634" i="115"/>
  <c r="M2635" i="115"/>
  <c r="P2635" i="115"/>
  <c r="M2636" i="115"/>
  <c r="P2636" i="115"/>
  <c r="M2637" i="115"/>
  <c r="P2637" i="115"/>
  <c r="M2638" i="115"/>
  <c r="P2638" i="115"/>
  <c r="M2639" i="115"/>
  <c r="P2639" i="115"/>
  <c r="M2640" i="115"/>
  <c r="P2640" i="115"/>
  <c r="M2641" i="115"/>
  <c r="P2641" i="115"/>
  <c r="M2642" i="115"/>
  <c r="P2642" i="115"/>
  <c r="M2643" i="115"/>
  <c r="P2643" i="115"/>
  <c r="M2644" i="115"/>
  <c r="P2644" i="115"/>
  <c r="M2645" i="115"/>
  <c r="P2645" i="115"/>
  <c r="M2646" i="115"/>
  <c r="P2646" i="115"/>
  <c r="M2647" i="115"/>
  <c r="P2647" i="115"/>
  <c r="M2648" i="115"/>
  <c r="P2648" i="115"/>
  <c r="M2649" i="115"/>
  <c r="P2649" i="115"/>
  <c r="M2650" i="115"/>
  <c r="P2650" i="115"/>
  <c r="M2651" i="115"/>
  <c r="P2651" i="115"/>
  <c r="M2652" i="115"/>
  <c r="P2652" i="115"/>
  <c r="M2653" i="115"/>
  <c r="P2653" i="115"/>
  <c r="M2654" i="115"/>
  <c r="P2654" i="115"/>
  <c r="M2655" i="115"/>
  <c r="P2655" i="115"/>
  <c r="M2656" i="115"/>
  <c r="P2656" i="115"/>
  <c r="M2657" i="115"/>
  <c r="P2657" i="115"/>
  <c r="M2658" i="115"/>
  <c r="P2658" i="115"/>
  <c r="M2659" i="115"/>
  <c r="P2659" i="115"/>
  <c r="M2660" i="115"/>
  <c r="P2660" i="115"/>
  <c r="M2661" i="115"/>
  <c r="P2661" i="115"/>
  <c r="M2662" i="115"/>
  <c r="P2662" i="115"/>
  <c r="M2663" i="115"/>
  <c r="P2663" i="115"/>
  <c r="M2664" i="115"/>
  <c r="P2664" i="115"/>
  <c r="M2665" i="115"/>
  <c r="P2665" i="115"/>
  <c r="M2666" i="115"/>
  <c r="P2666" i="115"/>
  <c r="M2667" i="115"/>
  <c r="P2667" i="115"/>
  <c r="M2668" i="115"/>
  <c r="P2668" i="115"/>
  <c r="M2669" i="115"/>
  <c r="P2669" i="115"/>
  <c r="M2670" i="115"/>
  <c r="P2670" i="115"/>
  <c r="M2671" i="115"/>
  <c r="P2671" i="115"/>
  <c r="M2672" i="115"/>
  <c r="P2672" i="115"/>
  <c r="M2673" i="115"/>
  <c r="P2673" i="115"/>
  <c r="M2674" i="115"/>
  <c r="P2674" i="115"/>
  <c r="M2675" i="115"/>
  <c r="P2675" i="115"/>
  <c r="M2676" i="115"/>
  <c r="P2676" i="115"/>
  <c r="M2677" i="115"/>
  <c r="P2677" i="115"/>
  <c r="M2678" i="115"/>
  <c r="P2678" i="115"/>
  <c r="M2679" i="115"/>
  <c r="P2679" i="115"/>
  <c r="M2680" i="115"/>
  <c r="P2680" i="115"/>
  <c r="M2681" i="115"/>
  <c r="P2681" i="115"/>
  <c r="M2682" i="115"/>
  <c r="P2682" i="115"/>
  <c r="M2683" i="115"/>
  <c r="P2683" i="115"/>
  <c r="M2684" i="115"/>
  <c r="P2684" i="115"/>
  <c r="M2685" i="115"/>
  <c r="P2685" i="115"/>
  <c r="M2686" i="115"/>
  <c r="P2686" i="115"/>
  <c r="M2687" i="115"/>
  <c r="P2687" i="115"/>
  <c r="M2688" i="115"/>
  <c r="P2688" i="115"/>
  <c r="M2689" i="115"/>
  <c r="P2689" i="115"/>
  <c r="M2690" i="115"/>
  <c r="P2690" i="115"/>
  <c r="M2691" i="115"/>
  <c r="P2691" i="115"/>
  <c r="M2692" i="115"/>
  <c r="P2692" i="115"/>
  <c r="M2693" i="115"/>
  <c r="P2693" i="115"/>
  <c r="M2694" i="115"/>
  <c r="P2694" i="115"/>
  <c r="M2695" i="115"/>
  <c r="P2695" i="115"/>
  <c r="M2696" i="115"/>
  <c r="P2696" i="115"/>
  <c r="M2697" i="115"/>
  <c r="P2697" i="115"/>
  <c r="M2698" i="115"/>
  <c r="P2698" i="115"/>
  <c r="M2699" i="115"/>
  <c r="P2699" i="115"/>
  <c r="M2700" i="115"/>
  <c r="P2700" i="115"/>
  <c r="M2701" i="115"/>
  <c r="P2701" i="115"/>
  <c r="M2702" i="115"/>
  <c r="P2702" i="115"/>
  <c r="M2703" i="115"/>
  <c r="P2703" i="115"/>
  <c r="M2704" i="115"/>
  <c r="P2704" i="115"/>
  <c r="M2705" i="115"/>
  <c r="P2705" i="115"/>
  <c r="M2706" i="115"/>
  <c r="P2706" i="115"/>
  <c r="M2707" i="115"/>
  <c r="P2707" i="115"/>
  <c r="M2708" i="115"/>
  <c r="P2708" i="115"/>
  <c r="M2709" i="115"/>
  <c r="P2709" i="115"/>
  <c r="M2710" i="115"/>
  <c r="P2710" i="115"/>
  <c r="M2711" i="115"/>
  <c r="P2711" i="115"/>
  <c r="M2712" i="115"/>
  <c r="P2712" i="115"/>
  <c r="M2713" i="115"/>
  <c r="P2713" i="115"/>
  <c r="M2714" i="115"/>
  <c r="P2714" i="115"/>
  <c r="M2715" i="115"/>
  <c r="P2715" i="115"/>
  <c r="M2716" i="115"/>
  <c r="P2716" i="115"/>
  <c r="M2717" i="115"/>
  <c r="P2717" i="115"/>
  <c r="M2718" i="115"/>
  <c r="P2718" i="115"/>
  <c r="M2719" i="115"/>
  <c r="P2719" i="115"/>
  <c r="M2720" i="115"/>
  <c r="P2720" i="115"/>
  <c r="M2721" i="115"/>
  <c r="P2721" i="115"/>
  <c r="M2722" i="115"/>
  <c r="P2722" i="115"/>
  <c r="M2723" i="115"/>
  <c r="P2723" i="115"/>
  <c r="M2724" i="115"/>
  <c r="P2724" i="115"/>
  <c r="M2725" i="115"/>
  <c r="P2725" i="115"/>
  <c r="M2726" i="115"/>
  <c r="P2726" i="115"/>
  <c r="M2727" i="115"/>
  <c r="P2727" i="115"/>
  <c r="M2728" i="115"/>
  <c r="P2728" i="115"/>
  <c r="M2729" i="115"/>
  <c r="P2729" i="115"/>
  <c r="M2730" i="115"/>
  <c r="P2730" i="115"/>
  <c r="M2731" i="115"/>
  <c r="P2731" i="115"/>
  <c r="M2732" i="115"/>
  <c r="P2732" i="115"/>
  <c r="M2733" i="115"/>
  <c r="P2733" i="115"/>
  <c r="M2734" i="115"/>
  <c r="P2734" i="115"/>
  <c r="M2735" i="115"/>
  <c r="P2735" i="115"/>
  <c r="M2736" i="115"/>
  <c r="P2736" i="115"/>
  <c r="M2737" i="115"/>
  <c r="P2737" i="115"/>
  <c r="M2738" i="115"/>
  <c r="P2738" i="115"/>
  <c r="M2739" i="115"/>
  <c r="P2739" i="115"/>
  <c r="M2740" i="115"/>
  <c r="P2740" i="115"/>
  <c r="M2741" i="115"/>
  <c r="P2741" i="115"/>
  <c r="M2742" i="115"/>
  <c r="P2742" i="115"/>
  <c r="M2743" i="115"/>
  <c r="P2743" i="115"/>
  <c r="M2744" i="115"/>
  <c r="P2744" i="115"/>
  <c r="M2745" i="115"/>
  <c r="P2745" i="115"/>
  <c r="M2746" i="115"/>
  <c r="P2746" i="115"/>
  <c r="M2747" i="115"/>
  <c r="P2747" i="115"/>
  <c r="M2748" i="115"/>
  <c r="P2748" i="115"/>
  <c r="M2749" i="115"/>
  <c r="P2749" i="115"/>
  <c r="M2750" i="115"/>
  <c r="P2750" i="115"/>
  <c r="M2751" i="115"/>
  <c r="P2751" i="115"/>
  <c r="M2752" i="115"/>
  <c r="P2752" i="115"/>
  <c r="M2753" i="115"/>
  <c r="P2753" i="115"/>
  <c r="M2754" i="115"/>
  <c r="P2754" i="115"/>
  <c r="M2755" i="115"/>
  <c r="P2755" i="115"/>
  <c r="M2756" i="115"/>
  <c r="P2756" i="115"/>
  <c r="M2757" i="115"/>
  <c r="P2757" i="115"/>
  <c r="M2758" i="115"/>
  <c r="P2758" i="115"/>
  <c r="M2759" i="115"/>
  <c r="P2759" i="115"/>
  <c r="M2760" i="115"/>
  <c r="P2760" i="115"/>
  <c r="M2761" i="115"/>
  <c r="P2761" i="115"/>
  <c r="M2762" i="115"/>
  <c r="P2762" i="115"/>
  <c r="M2763" i="115"/>
  <c r="P2763" i="115"/>
  <c r="M2764" i="115"/>
  <c r="P2764" i="115"/>
  <c r="M2765" i="115"/>
  <c r="P2765" i="115"/>
  <c r="M2766" i="115"/>
  <c r="P2766" i="115"/>
  <c r="M2767" i="115"/>
  <c r="P2767" i="115"/>
  <c r="M2768" i="115"/>
  <c r="P2768" i="115"/>
  <c r="M2769" i="115"/>
  <c r="P2769" i="115"/>
  <c r="M2770" i="115"/>
  <c r="P2770" i="115"/>
  <c r="M2771" i="115"/>
  <c r="P2771" i="115"/>
  <c r="M2772" i="115"/>
  <c r="P2772" i="115"/>
  <c r="M2773" i="115"/>
  <c r="P2773" i="115"/>
  <c r="M2774" i="115"/>
  <c r="P2774" i="115"/>
  <c r="M2775" i="115"/>
  <c r="P2775" i="115"/>
  <c r="M2776" i="115"/>
  <c r="P2776" i="115"/>
  <c r="M2777" i="115"/>
  <c r="P2777" i="115"/>
  <c r="M2778" i="115"/>
  <c r="P2778" i="115"/>
  <c r="M2779" i="115"/>
  <c r="P2779" i="115"/>
  <c r="M2780" i="115"/>
  <c r="P2780" i="115"/>
  <c r="L2781" i="115"/>
  <c r="M2781" i="115"/>
  <c r="O2781" i="115"/>
  <c r="P2781" i="115"/>
  <c r="L2782" i="115"/>
  <c r="M2782" i="115"/>
  <c r="O2782" i="115"/>
  <c r="P2782" i="115"/>
  <c r="L2783" i="115"/>
  <c r="M2783" i="115"/>
  <c r="O2783" i="115"/>
  <c r="P2783" i="115"/>
  <c r="L2784" i="115"/>
  <c r="M2784" i="115"/>
  <c r="O2784" i="115"/>
  <c r="P2784" i="115"/>
  <c r="L2785" i="115"/>
  <c r="M2785" i="115"/>
  <c r="O2785" i="115"/>
  <c r="P2785" i="115"/>
  <c r="L2786" i="115"/>
  <c r="M2786" i="115"/>
  <c r="O2786" i="115"/>
  <c r="P2786" i="115"/>
  <c r="L2787" i="115"/>
  <c r="M2787" i="115"/>
  <c r="O2787" i="115"/>
  <c r="P2787" i="115"/>
  <c r="L2788" i="115"/>
  <c r="M2788" i="115"/>
  <c r="O2788" i="115"/>
  <c r="P2788" i="115"/>
  <c r="L2789" i="115"/>
  <c r="M2789" i="115"/>
  <c r="O2789" i="115"/>
  <c r="P2789" i="115"/>
  <c r="L2790" i="115"/>
  <c r="M2790" i="115"/>
  <c r="O2790" i="115"/>
  <c r="P2790" i="115"/>
  <c r="L2791" i="115"/>
  <c r="M2791" i="115"/>
  <c r="O2791" i="115"/>
  <c r="P2791" i="115"/>
  <c r="L2792" i="115"/>
  <c r="M2792" i="115"/>
  <c r="O2792" i="115"/>
  <c r="P2792" i="115"/>
  <c r="L2793" i="115"/>
  <c r="M2793" i="115"/>
  <c r="O2793" i="115"/>
  <c r="P2793" i="115"/>
  <c r="L2794" i="115"/>
  <c r="M2794" i="115"/>
  <c r="O2794" i="115"/>
  <c r="P2794" i="115"/>
  <c r="L2795" i="115"/>
  <c r="M2795" i="115"/>
  <c r="O2795" i="115"/>
  <c r="P2795" i="115"/>
  <c r="L2796" i="115"/>
  <c r="M2796" i="115"/>
  <c r="O2796" i="115"/>
  <c r="P2796" i="115"/>
  <c r="L2797" i="115"/>
  <c r="M2797" i="115"/>
  <c r="O2797" i="115"/>
  <c r="P2797" i="115"/>
  <c r="L2798" i="115"/>
  <c r="M2798" i="115"/>
  <c r="O2798" i="115"/>
  <c r="P2798" i="115"/>
  <c r="L2799" i="115"/>
  <c r="M2799" i="115"/>
  <c r="O2799" i="115"/>
  <c r="P2799" i="115"/>
  <c r="L2800" i="115"/>
  <c r="M2800" i="115"/>
  <c r="O2800" i="115"/>
  <c r="P2800" i="115"/>
  <c r="L2801" i="115"/>
  <c r="M2801" i="115"/>
  <c r="O2801" i="115"/>
  <c r="P2801" i="115"/>
  <c r="L2802" i="115"/>
  <c r="M2802" i="115"/>
  <c r="O2802" i="115"/>
  <c r="P2802" i="115"/>
  <c r="L2803" i="115"/>
  <c r="M2803" i="115"/>
  <c r="O2803" i="115"/>
  <c r="P2803" i="115"/>
  <c r="L2804" i="115"/>
  <c r="M2804" i="115"/>
  <c r="O2804" i="115"/>
  <c r="P2804" i="115"/>
  <c r="L2805" i="115"/>
  <c r="M2805" i="115"/>
  <c r="O2805" i="115"/>
  <c r="P2805" i="115"/>
  <c r="L2806" i="115"/>
  <c r="M2806" i="115"/>
  <c r="O2806" i="115"/>
  <c r="P2806" i="115"/>
  <c r="L2807" i="115"/>
  <c r="M2807" i="115"/>
  <c r="O2807" i="115"/>
  <c r="P2807" i="115"/>
  <c r="L2808" i="115"/>
  <c r="M2808" i="115"/>
  <c r="O2808" i="115"/>
  <c r="P2808" i="115"/>
  <c r="L2809" i="115"/>
  <c r="M2809" i="115"/>
  <c r="O2809" i="115"/>
  <c r="P2809" i="115"/>
  <c r="L2810" i="115"/>
  <c r="M2810" i="115"/>
  <c r="O2810" i="115"/>
  <c r="P2810" i="115"/>
  <c r="L2811" i="115"/>
  <c r="M2811" i="115"/>
  <c r="O2811" i="115"/>
  <c r="P2811" i="115"/>
  <c r="L2812" i="115"/>
  <c r="M2812" i="115"/>
  <c r="O2812" i="115"/>
  <c r="P2812" i="115"/>
  <c r="L2813" i="115"/>
  <c r="M2813" i="115"/>
  <c r="O2813" i="115"/>
  <c r="P2813" i="115"/>
  <c r="L2814" i="115"/>
  <c r="M2814" i="115"/>
  <c r="O2814" i="115"/>
  <c r="P2814" i="115"/>
  <c r="L2815" i="115"/>
  <c r="M2815" i="115"/>
  <c r="O2815" i="115"/>
  <c r="P2815" i="115"/>
  <c r="L2816" i="115"/>
  <c r="M2816" i="115"/>
  <c r="O2816" i="115"/>
  <c r="P2816" i="115"/>
  <c r="L2817" i="115"/>
  <c r="M2817" i="115"/>
  <c r="O2817" i="115"/>
  <c r="P2817" i="115"/>
  <c r="L2818" i="115"/>
  <c r="M2818" i="115"/>
  <c r="O2818" i="115"/>
  <c r="P2818" i="115"/>
  <c r="L2819" i="115"/>
  <c r="M2819" i="115"/>
  <c r="O2819" i="115"/>
  <c r="P2819" i="115"/>
  <c r="L2820" i="115"/>
  <c r="M2820" i="115"/>
  <c r="O2820" i="115"/>
  <c r="P2820" i="115"/>
  <c r="L2821" i="115"/>
  <c r="M2821" i="115"/>
  <c r="O2821" i="115"/>
  <c r="P2821" i="115"/>
  <c r="L2822" i="115"/>
  <c r="M2822" i="115"/>
  <c r="O2822" i="115"/>
  <c r="P2822" i="115"/>
  <c r="L2823" i="115"/>
  <c r="M2823" i="115"/>
  <c r="O2823" i="115"/>
  <c r="P2823" i="115"/>
  <c r="L2824" i="115"/>
  <c r="M2824" i="115"/>
  <c r="O2824" i="115"/>
  <c r="P2824" i="115"/>
  <c r="L2825" i="115"/>
  <c r="M2825" i="115"/>
  <c r="O2825" i="115"/>
  <c r="P2825" i="115"/>
  <c r="L2826" i="115"/>
  <c r="M2826" i="115"/>
  <c r="O2826" i="115"/>
  <c r="P2826" i="115"/>
  <c r="L2827" i="115"/>
  <c r="M2827" i="115"/>
  <c r="O2827" i="115"/>
  <c r="P2827" i="115"/>
  <c r="L2828" i="115"/>
  <c r="M2828" i="115"/>
  <c r="O2828" i="115"/>
  <c r="P2828" i="115"/>
  <c r="L2829" i="115"/>
  <c r="M2829" i="115"/>
  <c r="O2829" i="115"/>
  <c r="P2829" i="115"/>
  <c r="L2830" i="115"/>
  <c r="M2830" i="115"/>
  <c r="O2830" i="115"/>
  <c r="P2830" i="115"/>
  <c r="L2831" i="115"/>
  <c r="M2831" i="115"/>
  <c r="O2831" i="115"/>
  <c r="P2831" i="115"/>
  <c r="L2832" i="115"/>
  <c r="M2832" i="115"/>
  <c r="O2832" i="115"/>
  <c r="P2832" i="115"/>
  <c r="L2833" i="115"/>
  <c r="M2833" i="115"/>
  <c r="O2833" i="115"/>
  <c r="P2833" i="115"/>
  <c r="L2834" i="115"/>
  <c r="M2834" i="115"/>
  <c r="O2834" i="115"/>
  <c r="P2834" i="115"/>
  <c r="L2835" i="115"/>
  <c r="M2835" i="115"/>
  <c r="O2835" i="115"/>
  <c r="P2835" i="115"/>
  <c r="L2836" i="115"/>
  <c r="M2836" i="115"/>
  <c r="O2836" i="115"/>
  <c r="P2836" i="115"/>
  <c r="L2837" i="115"/>
  <c r="M2837" i="115"/>
  <c r="O2837" i="115"/>
  <c r="P2837" i="115"/>
  <c r="L2838" i="115"/>
  <c r="M2838" i="115"/>
  <c r="O2838" i="115"/>
  <c r="P2838" i="115"/>
  <c r="L2839" i="115"/>
  <c r="M2839" i="115"/>
  <c r="O2839" i="115"/>
  <c r="P2839" i="115"/>
  <c r="L2840" i="115"/>
  <c r="M2840" i="115"/>
  <c r="O2840" i="115"/>
  <c r="P2840" i="115"/>
  <c r="L2841" i="115"/>
  <c r="M2841" i="115"/>
  <c r="O2841" i="115"/>
  <c r="P2841" i="115"/>
  <c r="L2842" i="115"/>
  <c r="M2842" i="115"/>
  <c r="O2842" i="115"/>
  <c r="P2842" i="115"/>
  <c r="L2843" i="115"/>
  <c r="M2843" i="115"/>
  <c r="O2843" i="115"/>
  <c r="P2843" i="115"/>
  <c r="L2844" i="115"/>
  <c r="M2844" i="115"/>
  <c r="O2844" i="115"/>
  <c r="P2844" i="115"/>
  <c r="L2845" i="115"/>
  <c r="M2845" i="115"/>
  <c r="O2845" i="115"/>
  <c r="P2845" i="115"/>
  <c r="L2846" i="115"/>
  <c r="M2846" i="115"/>
  <c r="O2846" i="115"/>
  <c r="P2846" i="115"/>
  <c r="L2847" i="115"/>
  <c r="M2847" i="115"/>
  <c r="O2847" i="115"/>
  <c r="P2847" i="115"/>
  <c r="L2848" i="115"/>
  <c r="M2848" i="115"/>
  <c r="O2848" i="115"/>
  <c r="P2848" i="115"/>
  <c r="L2849" i="115"/>
  <c r="M2849" i="115"/>
  <c r="O2849" i="115"/>
  <c r="P2849" i="115"/>
  <c r="L2850" i="115"/>
  <c r="M2850" i="115"/>
  <c r="O2850" i="115"/>
  <c r="P2850" i="115"/>
  <c r="L2851" i="115"/>
  <c r="M2851" i="115"/>
  <c r="O2851" i="115"/>
  <c r="P2851" i="115"/>
  <c r="L2852" i="115"/>
  <c r="M2852" i="115"/>
  <c r="O2852" i="115"/>
  <c r="P2852" i="115"/>
  <c r="L2853" i="115"/>
  <c r="M2853" i="115"/>
  <c r="O2853" i="115"/>
  <c r="P2853" i="115"/>
  <c r="L2854" i="115"/>
  <c r="M2854" i="115"/>
  <c r="O2854" i="115"/>
  <c r="P2854" i="115"/>
  <c r="L2855" i="115"/>
  <c r="M2855" i="115"/>
  <c r="O2855" i="115"/>
  <c r="P2855" i="115"/>
  <c r="L2856" i="115"/>
  <c r="M2856" i="115"/>
  <c r="O2856" i="115"/>
  <c r="P2856" i="115"/>
  <c r="L2857" i="115"/>
  <c r="M2857" i="115"/>
  <c r="O2857" i="115"/>
  <c r="P2857" i="115"/>
  <c r="L2858" i="115"/>
  <c r="M2858" i="115"/>
  <c r="O2858" i="115"/>
  <c r="P2858" i="115"/>
  <c r="L2859" i="115"/>
  <c r="M2859" i="115"/>
  <c r="O2859" i="115"/>
  <c r="P2859" i="115"/>
  <c r="L2860" i="115"/>
  <c r="M2860" i="115"/>
  <c r="O2860" i="115"/>
  <c r="P2860" i="115"/>
  <c r="L2861" i="115"/>
  <c r="M2861" i="115"/>
  <c r="O2861" i="115"/>
  <c r="P2861" i="115"/>
  <c r="L2862" i="115"/>
  <c r="M2862" i="115"/>
  <c r="O2862" i="115"/>
  <c r="P2862" i="115"/>
  <c r="L2863" i="115"/>
  <c r="M2863" i="115"/>
  <c r="O2863" i="115"/>
  <c r="P2863" i="115"/>
  <c r="L2864" i="115"/>
  <c r="M2864" i="115"/>
  <c r="O2864" i="115"/>
  <c r="P2864" i="115"/>
  <c r="L2865" i="115"/>
  <c r="M2865" i="115"/>
  <c r="O2865" i="115"/>
  <c r="P2865" i="115"/>
  <c r="L2866" i="115"/>
  <c r="M2866" i="115"/>
  <c r="O2866" i="115"/>
  <c r="P2866" i="115"/>
  <c r="L2867" i="115"/>
  <c r="M2867" i="115"/>
  <c r="O2867" i="115"/>
  <c r="P2867" i="115"/>
  <c r="L2868" i="115"/>
  <c r="M2868" i="115"/>
  <c r="O2868" i="115"/>
  <c r="P2868" i="115"/>
  <c r="L2869" i="115"/>
  <c r="M2869" i="115"/>
  <c r="O2869" i="115"/>
  <c r="P2869" i="115"/>
  <c r="L2870" i="115"/>
  <c r="M2870" i="115"/>
  <c r="O2870" i="115"/>
  <c r="P2870" i="115"/>
  <c r="L2871" i="115"/>
  <c r="M2871" i="115"/>
  <c r="O2871" i="115"/>
  <c r="P2871" i="115"/>
  <c r="L2872" i="115"/>
  <c r="M2872" i="115"/>
  <c r="O2872" i="115"/>
  <c r="P2872" i="115"/>
  <c r="L2873" i="115"/>
  <c r="M2873" i="115"/>
  <c r="O2873" i="115"/>
  <c r="P2873" i="115"/>
  <c r="L2874" i="115"/>
  <c r="M2874" i="115"/>
  <c r="O2874" i="115"/>
  <c r="P2874" i="115"/>
  <c r="L2875" i="115"/>
  <c r="M2875" i="115"/>
  <c r="O2875" i="115"/>
  <c r="P2875" i="115"/>
  <c r="L2876" i="115"/>
  <c r="M2876" i="115"/>
  <c r="O2876" i="115"/>
  <c r="P2876" i="115"/>
  <c r="L2877" i="115"/>
  <c r="M2877" i="115"/>
  <c r="O2877" i="115"/>
  <c r="P2877" i="115"/>
  <c r="L2878" i="115"/>
  <c r="M2878" i="115"/>
  <c r="O2878" i="115"/>
  <c r="P2878" i="115"/>
  <c r="L2879" i="115"/>
  <c r="M2879" i="115"/>
  <c r="O2879" i="115"/>
  <c r="P2879" i="115"/>
  <c r="L2880" i="115"/>
  <c r="M2880" i="115"/>
  <c r="O2880" i="115"/>
  <c r="P2880" i="115"/>
  <c r="L2881" i="115"/>
  <c r="M2881" i="115"/>
  <c r="O2881" i="115"/>
  <c r="P2881" i="115"/>
  <c r="L2882" i="115"/>
  <c r="M2882" i="115"/>
  <c r="O2882" i="115"/>
  <c r="P2882" i="115"/>
  <c r="L2883" i="115"/>
  <c r="M2883" i="115"/>
  <c r="O2883" i="115"/>
  <c r="P2883" i="115"/>
  <c r="L2884" i="115"/>
  <c r="M2884" i="115"/>
  <c r="O2884" i="115"/>
  <c r="P2884" i="115"/>
  <c r="L2885" i="115"/>
  <c r="M2885" i="115"/>
  <c r="O2885" i="115"/>
  <c r="P2885" i="115"/>
  <c r="L2886" i="115"/>
  <c r="M2886" i="115"/>
  <c r="O2886" i="115"/>
  <c r="P2886" i="115"/>
  <c r="L2887" i="115"/>
  <c r="M2887" i="115"/>
  <c r="O2887" i="115"/>
  <c r="P2887" i="115"/>
  <c r="L2888" i="115"/>
  <c r="M2888" i="115"/>
  <c r="O2888" i="115"/>
  <c r="P2888" i="115"/>
  <c r="L2889" i="115"/>
  <c r="M2889" i="115"/>
  <c r="O2889" i="115"/>
  <c r="P2889" i="115"/>
  <c r="L2890" i="115"/>
  <c r="M2890" i="115"/>
  <c r="O2890" i="115"/>
  <c r="P2890" i="115"/>
  <c r="L2891" i="115"/>
  <c r="M2891" i="115"/>
  <c r="O2891" i="115"/>
  <c r="P2891" i="115"/>
  <c r="L2892" i="115"/>
  <c r="M2892" i="115"/>
  <c r="O2892" i="115"/>
  <c r="P2892" i="115"/>
  <c r="L2893" i="115"/>
  <c r="M2893" i="115"/>
  <c r="O2893" i="115"/>
  <c r="P2893" i="115"/>
  <c r="L2894" i="115"/>
  <c r="M2894" i="115"/>
  <c r="O2894" i="115"/>
  <c r="P2894" i="115"/>
  <c r="L2895" i="115"/>
  <c r="M2895" i="115"/>
  <c r="O2895" i="115"/>
  <c r="P2895" i="115"/>
  <c r="L2896" i="115"/>
  <c r="M2896" i="115"/>
  <c r="O2896" i="115"/>
  <c r="P2896" i="115"/>
  <c r="L2897" i="115"/>
  <c r="M2897" i="115"/>
  <c r="O2897" i="115"/>
  <c r="P2897" i="115"/>
  <c r="L2898" i="115"/>
  <c r="M2898" i="115"/>
  <c r="O2898" i="115"/>
  <c r="P2898" i="115"/>
  <c r="L2899" i="115"/>
  <c r="M2899" i="115"/>
  <c r="O2899" i="115"/>
  <c r="P2899" i="115"/>
  <c r="L2900" i="115"/>
  <c r="M2900" i="115"/>
  <c r="O2900" i="115"/>
  <c r="P2900" i="115"/>
  <c r="L2901" i="115"/>
  <c r="M2901" i="115"/>
  <c r="O2901" i="115"/>
  <c r="P2901" i="115"/>
  <c r="L2902" i="115"/>
  <c r="M2902" i="115"/>
  <c r="O2902" i="115"/>
  <c r="P2902" i="115"/>
  <c r="L2903" i="115"/>
  <c r="M2903" i="115"/>
  <c r="O2903" i="115"/>
  <c r="P2903" i="115"/>
  <c r="L2904" i="115"/>
  <c r="M2904" i="115"/>
  <c r="O2904" i="115"/>
  <c r="P2904" i="115"/>
  <c r="L2905" i="115"/>
  <c r="M2905" i="115"/>
  <c r="O2905" i="115"/>
  <c r="P2905" i="115"/>
  <c r="L2906" i="115"/>
  <c r="M2906" i="115"/>
  <c r="O2906" i="115"/>
  <c r="P2906" i="115"/>
  <c r="L2907" i="115"/>
  <c r="M2907" i="115"/>
  <c r="O2907" i="115"/>
  <c r="P2907" i="115"/>
  <c r="L2908" i="115"/>
  <c r="M2908" i="115"/>
  <c r="O2908" i="115"/>
  <c r="P2908" i="115"/>
  <c r="L2909" i="115"/>
  <c r="M2909" i="115"/>
  <c r="O2909" i="115"/>
  <c r="P2909" i="115"/>
  <c r="L2910" i="115"/>
  <c r="M2910" i="115"/>
  <c r="O2910" i="115"/>
  <c r="P2910" i="115"/>
  <c r="L2911" i="115"/>
  <c r="M2911" i="115"/>
  <c r="O2911" i="115"/>
  <c r="P2911" i="115"/>
  <c r="L2912" i="115"/>
  <c r="M2912" i="115"/>
  <c r="O2912" i="115"/>
  <c r="P2912" i="115"/>
  <c r="L2913" i="115"/>
  <c r="M2913" i="115"/>
  <c r="O2913" i="115"/>
  <c r="P2913" i="115"/>
  <c r="L2914" i="115"/>
  <c r="M2914" i="115"/>
  <c r="O2914" i="115"/>
  <c r="P2914" i="115"/>
  <c r="L2915" i="115"/>
  <c r="M2915" i="115"/>
  <c r="O2915" i="115"/>
  <c r="P2915" i="115"/>
  <c r="L2916" i="115"/>
  <c r="M2916" i="115"/>
  <c r="O2916" i="115"/>
  <c r="P2916" i="115"/>
  <c r="L2917" i="115"/>
  <c r="M2917" i="115"/>
  <c r="O2917" i="115"/>
  <c r="P2917" i="115"/>
  <c r="L2918" i="115"/>
  <c r="M2918" i="115"/>
  <c r="O2918" i="115"/>
  <c r="P2918" i="115"/>
  <c r="L2919" i="115"/>
  <c r="M2919" i="115"/>
  <c r="O2919" i="115"/>
  <c r="P2919" i="115"/>
  <c r="L2920" i="115"/>
  <c r="M2920" i="115"/>
  <c r="O2920" i="115"/>
  <c r="P2920" i="115"/>
  <c r="L2921" i="115"/>
  <c r="M2921" i="115"/>
  <c r="O2921" i="115"/>
  <c r="P2921" i="115"/>
  <c r="L2922" i="115"/>
  <c r="M2922" i="115"/>
  <c r="O2922" i="115"/>
  <c r="P2922" i="115"/>
  <c r="L2923" i="115"/>
  <c r="M2923" i="115"/>
  <c r="O2923" i="115"/>
  <c r="P2923" i="115"/>
  <c r="L2924" i="115"/>
  <c r="M2924" i="115"/>
  <c r="O2924" i="115"/>
  <c r="P2924" i="115"/>
  <c r="L2925" i="115"/>
  <c r="M2925" i="115"/>
  <c r="O2925" i="115"/>
  <c r="P2925" i="115"/>
  <c r="L2926" i="115"/>
  <c r="M2926" i="115"/>
  <c r="O2926" i="115"/>
  <c r="P2926" i="115"/>
  <c r="L2927" i="115"/>
  <c r="M2927" i="115"/>
  <c r="O2927" i="115"/>
  <c r="P2927" i="115"/>
  <c r="L2928" i="115"/>
  <c r="M2928" i="115"/>
  <c r="O2928" i="115"/>
  <c r="P2928" i="115"/>
  <c r="L2929" i="115"/>
  <c r="M2929" i="115"/>
  <c r="O2929" i="115"/>
  <c r="P2929" i="115"/>
  <c r="L2930" i="115"/>
  <c r="M2930" i="115"/>
  <c r="O2930" i="115"/>
  <c r="P2930" i="115"/>
  <c r="L2931" i="115"/>
  <c r="M2931" i="115"/>
  <c r="O2931" i="115"/>
  <c r="P2931" i="115"/>
  <c r="L2932" i="115"/>
  <c r="M2932" i="115"/>
  <c r="O2932" i="115"/>
  <c r="P2932" i="115"/>
  <c r="L2933" i="115"/>
  <c r="M2933" i="115"/>
  <c r="O2933" i="115"/>
  <c r="P2933" i="115"/>
  <c r="L2934" i="115"/>
  <c r="M2934" i="115"/>
  <c r="O2934" i="115"/>
  <c r="P2934" i="115"/>
  <c r="L2935" i="115"/>
  <c r="M2935" i="115"/>
  <c r="O2935" i="115"/>
  <c r="P2935" i="115"/>
  <c r="L2936" i="115"/>
  <c r="M2936" i="115"/>
  <c r="O2936" i="115"/>
  <c r="P2936" i="115"/>
  <c r="L2937" i="115"/>
  <c r="M2937" i="115"/>
  <c r="O2937" i="115"/>
  <c r="P2937" i="115"/>
  <c r="L2938" i="115"/>
  <c r="M2938" i="115"/>
  <c r="O2938" i="115"/>
  <c r="P2938" i="115"/>
  <c r="L2939" i="115"/>
  <c r="M2939" i="115"/>
  <c r="O2939" i="115"/>
  <c r="P2939" i="115"/>
  <c r="L2940" i="115"/>
  <c r="M2940" i="115"/>
  <c r="O2940" i="115"/>
  <c r="P2940" i="115"/>
  <c r="L2941" i="115"/>
  <c r="M2941" i="115"/>
  <c r="O2941" i="115"/>
  <c r="P2941" i="115"/>
  <c r="L2942" i="115"/>
  <c r="M2942" i="115"/>
  <c r="O2942" i="115"/>
  <c r="P2942" i="115"/>
  <c r="L2943" i="115"/>
  <c r="M2943" i="115"/>
  <c r="O2943" i="115"/>
  <c r="P2943" i="115"/>
  <c r="L2944" i="115"/>
  <c r="M2944" i="115"/>
  <c r="O2944" i="115"/>
  <c r="P2944" i="115"/>
  <c r="L2945" i="115"/>
  <c r="M2945" i="115"/>
  <c r="O2945" i="115"/>
  <c r="P2945" i="115"/>
  <c r="L2946" i="115"/>
  <c r="M2946" i="115"/>
  <c r="O2946" i="115"/>
  <c r="P2946" i="115"/>
  <c r="L2947" i="115"/>
  <c r="M2947" i="115"/>
  <c r="O2947" i="115"/>
  <c r="P2947" i="115"/>
  <c r="L2948" i="115"/>
  <c r="M2948" i="115"/>
  <c r="O2948" i="115"/>
  <c r="P2948" i="115"/>
  <c r="L2949" i="115"/>
  <c r="M2949" i="115"/>
  <c r="O2949" i="115"/>
  <c r="P2949" i="115"/>
  <c r="L2950" i="115"/>
  <c r="M2950" i="115"/>
  <c r="O2950" i="115"/>
  <c r="P2950" i="115"/>
  <c r="L2951" i="115"/>
  <c r="M2951" i="115"/>
  <c r="O2951" i="115"/>
  <c r="P2951" i="115"/>
  <c r="L2952" i="115"/>
  <c r="M2952" i="115"/>
  <c r="O2952" i="115"/>
  <c r="P2952" i="115"/>
  <c r="L2953" i="115"/>
  <c r="M2953" i="115"/>
  <c r="O2953" i="115"/>
  <c r="P2953" i="115"/>
  <c r="L2954" i="115"/>
  <c r="M2954" i="115"/>
  <c r="O2954" i="115"/>
  <c r="P2954" i="115"/>
  <c r="L2955" i="115"/>
  <c r="M2955" i="115"/>
  <c r="O2955" i="115"/>
  <c r="P2955" i="115"/>
  <c r="L2956" i="115"/>
  <c r="M2956" i="115"/>
  <c r="O2956" i="115"/>
  <c r="P2956" i="115"/>
  <c r="L2957" i="115"/>
  <c r="M2957" i="115"/>
  <c r="O2957" i="115"/>
  <c r="P2957" i="115"/>
  <c r="L2958" i="115"/>
  <c r="M2958" i="115"/>
  <c r="O2958" i="115"/>
  <c r="P2958" i="115"/>
  <c r="L2959" i="115"/>
  <c r="M2959" i="115"/>
  <c r="O2959" i="115"/>
  <c r="P2959" i="115"/>
  <c r="L2960" i="115"/>
  <c r="M2960" i="115"/>
  <c r="O2960" i="115"/>
  <c r="P2960" i="115"/>
  <c r="L2961" i="115"/>
  <c r="M2961" i="115"/>
  <c r="O2961" i="115"/>
  <c r="P2961" i="115"/>
  <c r="L2962" i="115"/>
  <c r="M2962" i="115"/>
  <c r="O2962" i="115"/>
  <c r="P2962" i="115"/>
  <c r="L2963" i="115"/>
  <c r="M2963" i="115"/>
  <c r="O2963" i="115"/>
  <c r="P2963" i="115"/>
  <c r="L2964" i="115"/>
  <c r="M2964" i="115"/>
  <c r="O2964" i="115"/>
  <c r="P2964" i="115"/>
  <c r="L2965" i="115"/>
  <c r="M2965" i="115"/>
  <c r="O2965" i="115"/>
  <c r="P2965" i="115"/>
  <c r="L2966" i="115"/>
  <c r="M2966" i="115"/>
  <c r="O2966" i="115"/>
  <c r="P2966" i="115"/>
  <c r="L2967" i="115"/>
  <c r="M2967" i="115"/>
  <c r="O2967" i="115"/>
  <c r="P2967" i="115"/>
  <c r="L2968" i="115"/>
  <c r="M2968" i="115"/>
  <c r="O2968" i="115"/>
  <c r="P2968" i="115"/>
  <c r="L2969" i="115"/>
  <c r="M2969" i="115"/>
  <c r="O2969" i="115"/>
  <c r="P2969" i="115"/>
  <c r="L2970" i="115"/>
  <c r="M2970" i="115"/>
  <c r="O2970" i="115"/>
  <c r="P2970" i="115"/>
  <c r="L2971" i="115"/>
  <c r="M2971" i="115"/>
  <c r="O2971" i="115"/>
  <c r="P2971" i="115"/>
  <c r="L2972" i="115"/>
  <c r="M2972" i="115"/>
  <c r="O2972" i="115"/>
  <c r="P2972" i="115"/>
  <c r="L2973" i="115"/>
  <c r="M2973" i="115"/>
  <c r="O2973" i="115"/>
  <c r="P2973" i="115"/>
  <c r="L2974" i="115"/>
  <c r="M2974" i="115"/>
  <c r="O2974" i="115"/>
  <c r="P2974" i="115"/>
  <c r="L2975" i="115"/>
  <c r="M2975" i="115"/>
  <c r="O2975" i="115"/>
  <c r="P2975" i="115"/>
  <c r="L2976" i="115"/>
  <c r="M2976" i="115"/>
  <c r="O2976" i="115"/>
  <c r="P2976" i="115"/>
  <c r="L2977" i="115"/>
  <c r="M2977" i="115"/>
  <c r="O2977" i="115"/>
  <c r="P2977" i="115"/>
  <c r="L2978" i="115"/>
  <c r="M2978" i="115"/>
  <c r="O2978" i="115"/>
  <c r="P2978" i="115"/>
  <c r="L2979" i="115"/>
  <c r="M2979" i="115"/>
  <c r="O2979" i="115"/>
  <c r="P2979" i="115"/>
  <c r="L2980" i="115"/>
  <c r="M2980" i="115"/>
  <c r="O2980" i="115"/>
  <c r="P2980" i="115"/>
  <c r="L2981" i="115"/>
  <c r="M2981" i="115"/>
  <c r="O2981" i="115"/>
  <c r="P2981" i="115"/>
  <c r="L2982" i="115"/>
  <c r="M2982" i="115"/>
  <c r="O2982" i="115"/>
  <c r="P2982" i="115"/>
  <c r="L2983" i="115"/>
  <c r="M2983" i="115"/>
  <c r="O2983" i="115"/>
  <c r="P2983" i="115"/>
  <c r="L2984" i="115"/>
  <c r="M2984" i="115"/>
  <c r="O2984" i="115"/>
  <c r="P2984" i="115"/>
  <c r="L2985" i="115"/>
  <c r="M2985" i="115"/>
  <c r="O2985" i="115"/>
  <c r="P2985" i="115"/>
  <c r="L2986" i="115"/>
  <c r="M2986" i="115"/>
  <c r="O2986" i="115"/>
  <c r="P2986" i="115"/>
  <c r="L2987" i="115"/>
  <c r="M2987" i="115"/>
  <c r="O2987" i="115"/>
  <c r="P2987" i="115"/>
  <c r="L2988" i="115"/>
  <c r="M2988" i="115"/>
  <c r="O2988" i="115"/>
  <c r="P2988" i="115"/>
  <c r="L2989" i="115"/>
  <c r="M2989" i="115"/>
  <c r="O2989" i="115"/>
  <c r="P2989" i="115"/>
  <c r="L2990" i="115"/>
  <c r="M2990" i="115"/>
  <c r="O2990" i="115"/>
  <c r="P2990" i="115"/>
  <c r="L2991" i="115"/>
  <c r="M2991" i="115"/>
  <c r="O2991" i="115"/>
  <c r="P2991" i="115"/>
  <c r="L2992" i="115"/>
  <c r="M2992" i="115"/>
  <c r="O2992" i="115"/>
  <c r="P2992" i="115"/>
  <c r="L2993" i="115"/>
  <c r="M2993" i="115"/>
  <c r="O2993" i="115"/>
  <c r="P2993" i="115"/>
  <c r="L2994" i="115"/>
  <c r="M2994" i="115"/>
  <c r="O2994" i="115"/>
  <c r="P2994" i="115"/>
  <c r="L2995" i="115"/>
  <c r="M2995" i="115"/>
  <c r="O2995" i="115"/>
  <c r="P2995" i="115"/>
  <c r="L2996" i="115"/>
  <c r="M2996" i="115"/>
  <c r="O2996" i="115"/>
  <c r="P2996" i="115"/>
  <c r="L2997" i="115"/>
  <c r="M2997" i="115"/>
  <c r="O2997" i="115"/>
  <c r="P2997" i="115"/>
  <c r="L2998" i="115"/>
  <c r="M2998" i="115"/>
  <c r="O2998" i="115"/>
  <c r="P2998" i="115"/>
  <c r="L2999" i="115"/>
  <c r="M2999" i="115"/>
  <c r="O2999" i="115"/>
  <c r="P2999" i="115"/>
  <c r="L3000" i="115"/>
  <c r="M3000" i="115"/>
  <c r="O3000" i="115"/>
  <c r="P3000" i="115"/>
  <c r="L3001" i="115"/>
  <c r="M3001" i="115"/>
  <c r="O3001" i="115"/>
  <c r="P3001" i="115"/>
  <c r="L3002" i="115"/>
  <c r="M3002" i="115"/>
  <c r="O3002" i="115"/>
  <c r="P3002" i="115"/>
  <c r="L3003" i="115"/>
  <c r="M3003" i="115"/>
  <c r="O3003" i="115"/>
  <c r="P3003" i="115"/>
  <c r="L3004" i="115"/>
  <c r="M3004" i="115"/>
  <c r="O3004" i="115"/>
  <c r="P3004" i="115"/>
  <c r="L3005" i="115"/>
  <c r="M3005" i="115"/>
  <c r="O3005" i="115"/>
  <c r="P3005" i="115"/>
  <c r="L3006" i="115"/>
  <c r="M3006" i="115"/>
  <c r="O3006" i="115"/>
  <c r="P3006" i="115"/>
  <c r="L3007" i="115"/>
  <c r="M3007" i="115"/>
  <c r="O3007" i="115"/>
  <c r="P3007" i="115"/>
  <c r="L3008" i="115"/>
  <c r="M3008" i="115"/>
  <c r="O3008" i="115"/>
  <c r="P3008" i="115"/>
  <c r="L3009" i="115"/>
  <c r="M3009" i="115"/>
  <c r="O3009" i="115"/>
  <c r="P3009" i="115"/>
  <c r="L3010" i="115"/>
  <c r="M3010" i="115"/>
  <c r="O3010" i="115"/>
  <c r="P3010" i="115"/>
  <c r="L3011" i="115"/>
  <c r="M3011" i="115"/>
  <c r="O3011" i="115"/>
  <c r="P3011" i="115"/>
  <c r="L3012" i="115"/>
  <c r="M3012" i="115"/>
  <c r="O3012" i="115"/>
  <c r="P3012" i="115"/>
  <c r="L3013" i="115"/>
  <c r="M3013" i="115"/>
  <c r="O3013" i="115"/>
  <c r="P3013" i="115"/>
  <c r="L3014" i="115"/>
  <c r="M3014" i="115"/>
  <c r="O3014" i="115"/>
  <c r="P3014" i="115"/>
  <c r="L3015" i="115"/>
  <c r="M3015" i="115"/>
  <c r="O3015" i="115"/>
  <c r="P3015" i="115"/>
  <c r="L3016" i="115"/>
  <c r="M3016" i="115"/>
  <c r="O3016" i="115"/>
  <c r="P3016" i="115"/>
  <c r="L3017" i="115"/>
  <c r="M3017" i="115"/>
  <c r="O3017" i="115"/>
  <c r="P3017" i="115"/>
  <c r="L3018" i="115"/>
  <c r="M3018" i="115"/>
  <c r="O3018" i="115"/>
  <c r="P3018" i="115"/>
  <c r="L3019" i="115"/>
  <c r="M3019" i="115"/>
  <c r="O3019" i="115"/>
  <c r="P3019" i="115"/>
  <c r="L3020" i="115"/>
  <c r="M3020" i="115"/>
  <c r="O3020" i="115"/>
  <c r="P3020" i="115"/>
  <c r="L3021" i="115"/>
  <c r="M3021" i="115"/>
  <c r="O3021" i="115"/>
  <c r="P3021" i="115"/>
  <c r="L3022" i="115"/>
  <c r="M3022" i="115"/>
  <c r="O3022" i="115"/>
  <c r="P3022" i="115"/>
  <c r="L3023" i="115"/>
  <c r="M3023" i="115"/>
  <c r="O3023" i="115"/>
  <c r="P3023" i="115"/>
  <c r="L3024" i="115"/>
  <c r="M3024" i="115"/>
  <c r="O3024" i="115"/>
  <c r="P3024" i="115"/>
  <c r="L3025" i="115"/>
  <c r="M3025" i="115"/>
  <c r="O3025" i="115"/>
  <c r="P3025" i="115"/>
  <c r="L3026" i="115"/>
  <c r="M3026" i="115"/>
  <c r="O3026" i="115"/>
  <c r="P3026" i="115"/>
  <c r="L3027" i="115"/>
  <c r="M3027" i="115"/>
  <c r="O3027" i="115"/>
  <c r="P3027" i="115"/>
  <c r="L3028" i="115"/>
  <c r="M3028" i="115"/>
  <c r="O3028" i="115"/>
  <c r="P3028" i="115"/>
  <c r="L3029" i="115"/>
  <c r="M3029" i="115"/>
  <c r="O3029" i="115"/>
  <c r="P3029" i="115"/>
  <c r="L3030" i="115"/>
  <c r="M3030" i="115"/>
  <c r="O3030" i="115"/>
  <c r="P3030" i="115"/>
  <c r="L3031" i="115"/>
  <c r="M3031" i="115"/>
  <c r="O3031" i="115"/>
  <c r="P3031" i="115"/>
  <c r="L3032" i="115"/>
  <c r="M3032" i="115"/>
  <c r="O3032" i="115"/>
  <c r="P3032" i="115"/>
  <c r="L3033" i="115"/>
  <c r="M3033" i="115"/>
  <c r="O3033" i="115"/>
  <c r="P3033" i="115"/>
  <c r="L3034" i="115"/>
  <c r="M3034" i="115"/>
  <c r="O3034" i="115"/>
  <c r="P3034" i="115"/>
  <c r="L3035" i="115"/>
  <c r="M3035" i="115"/>
  <c r="O3035" i="115"/>
  <c r="P3035" i="115"/>
  <c r="L3036" i="115"/>
  <c r="M3036" i="115"/>
  <c r="O3036" i="115"/>
  <c r="P3036" i="115"/>
  <c r="L3037" i="115"/>
  <c r="M3037" i="115"/>
  <c r="O3037" i="115"/>
  <c r="P3037" i="115"/>
  <c r="L3038" i="115"/>
  <c r="M3038" i="115"/>
  <c r="O3038" i="115"/>
  <c r="P3038" i="115"/>
  <c r="L3039" i="115"/>
  <c r="M3039" i="115"/>
  <c r="O3039" i="115"/>
  <c r="P3039" i="115"/>
  <c r="L3040" i="115"/>
  <c r="M3040" i="115"/>
  <c r="O3040" i="115"/>
  <c r="P3040" i="115"/>
  <c r="L3041" i="115"/>
  <c r="M3041" i="115"/>
  <c r="O3041" i="115"/>
  <c r="P3041" i="115"/>
  <c r="L3042" i="115"/>
  <c r="M3042" i="115"/>
  <c r="O3042" i="115"/>
  <c r="P3042" i="115"/>
  <c r="L3043" i="115"/>
  <c r="M3043" i="115"/>
  <c r="O3043" i="115"/>
  <c r="P3043" i="115"/>
  <c r="L3044" i="115"/>
  <c r="M3044" i="115"/>
  <c r="O3044" i="115"/>
  <c r="P3044" i="115"/>
  <c r="L3045" i="115"/>
  <c r="M3045" i="115"/>
  <c r="O3045" i="115"/>
  <c r="P3045" i="115"/>
  <c r="L3046" i="115"/>
  <c r="M3046" i="115"/>
  <c r="O3046" i="115"/>
  <c r="P3046" i="115"/>
  <c r="L3047" i="115"/>
  <c r="M3047" i="115"/>
  <c r="O3047" i="115"/>
  <c r="P3047" i="115"/>
  <c r="L3048" i="115"/>
  <c r="M3048" i="115"/>
  <c r="O3048" i="115"/>
  <c r="P3048" i="115"/>
  <c r="L3049" i="115"/>
  <c r="M3049" i="115"/>
  <c r="O3049" i="115"/>
  <c r="P3049" i="115"/>
  <c r="L3050" i="115"/>
  <c r="M3050" i="115"/>
  <c r="O3050" i="115"/>
  <c r="P3050" i="115"/>
  <c r="L3051" i="115"/>
  <c r="M3051" i="115"/>
  <c r="O3051" i="115"/>
  <c r="P3051" i="115"/>
  <c r="L3052" i="115"/>
  <c r="M3052" i="115"/>
  <c r="O3052" i="115"/>
  <c r="P3052" i="115"/>
  <c r="L3053" i="115"/>
  <c r="M3053" i="115"/>
  <c r="O3053" i="115"/>
  <c r="P3053" i="115"/>
  <c r="L3054" i="115"/>
  <c r="M3054" i="115"/>
  <c r="O3054" i="115"/>
  <c r="P3054" i="115"/>
  <c r="L3055" i="115"/>
  <c r="M3055" i="115"/>
  <c r="O3055" i="115"/>
  <c r="P3055" i="115"/>
  <c r="L3056" i="115"/>
  <c r="M3056" i="115"/>
  <c r="O3056" i="115"/>
  <c r="P3056" i="115"/>
  <c r="L3057" i="115"/>
  <c r="M3057" i="115"/>
  <c r="O3057" i="115"/>
  <c r="P3057" i="115"/>
  <c r="L3058" i="115"/>
  <c r="M3058" i="115"/>
  <c r="O3058" i="115"/>
  <c r="P3058" i="115"/>
  <c r="L3059" i="115"/>
  <c r="M3059" i="115"/>
  <c r="O3059" i="115"/>
  <c r="P3059" i="115"/>
  <c r="L3060" i="115"/>
  <c r="M3060" i="115"/>
  <c r="O3060" i="115"/>
  <c r="P3060" i="115"/>
  <c r="L3061" i="115"/>
  <c r="M3061" i="115"/>
  <c r="O3061" i="115"/>
  <c r="P3061" i="115"/>
  <c r="L3062" i="115"/>
  <c r="M3062" i="115"/>
  <c r="O3062" i="115"/>
  <c r="P3062" i="115"/>
  <c r="L3063" i="115"/>
  <c r="M3063" i="115"/>
  <c r="O3063" i="115"/>
  <c r="P3063" i="115"/>
  <c r="L3064" i="115"/>
  <c r="M3064" i="115"/>
  <c r="O3064" i="115"/>
  <c r="P3064" i="115"/>
  <c r="L3065" i="115"/>
  <c r="M3065" i="115"/>
  <c r="O3065" i="115"/>
  <c r="P3065" i="115"/>
  <c r="L3066" i="115"/>
  <c r="M3066" i="115"/>
  <c r="O3066" i="115"/>
  <c r="P3066" i="115"/>
  <c r="L3067" i="115"/>
  <c r="M3067" i="115"/>
  <c r="O3067" i="115"/>
  <c r="P3067" i="115"/>
  <c r="L3068" i="115"/>
  <c r="M3068" i="115"/>
  <c r="O3068" i="115"/>
  <c r="P3068" i="115"/>
  <c r="L3069" i="115"/>
  <c r="M3069" i="115"/>
  <c r="O3069" i="115"/>
  <c r="P3069" i="115"/>
  <c r="L3070" i="115"/>
  <c r="M3070" i="115"/>
  <c r="O3070" i="115"/>
  <c r="P3070" i="115"/>
  <c r="L3071" i="115"/>
  <c r="M3071" i="115"/>
  <c r="O3071" i="115"/>
  <c r="P3071" i="115"/>
  <c r="L3072" i="115"/>
  <c r="M3072" i="115"/>
  <c r="O3072" i="115"/>
  <c r="P3072" i="115"/>
  <c r="L3073" i="115"/>
  <c r="M3073" i="115"/>
  <c r="O3073" i="115"/>
  <c r="P3073" i="115"/>
  <c r="L3074" i="115"/>
  <c r="M3074" i="115"/>
  <c r="O3074" i="115"/>
  <c r="P3074" i="115"/>
  <c r="L3075" i="115"/>
  <c r="M3075" i="115"/>
  <c r="O3075" i="115"/>
  <c r="P3075" i="115"/>
  <c r="L3076" i="115"/>
  <c r="M3076" i="115"/>
  <c r="O3076" i="115"/>
  <c r="P3076" i="115"/>
  <c r="L3077" i="115"/>
  <c r="M3077" i="115"/>
  <c r="O3077" i="115"/>
  <c r="P3077" i="115"/>
  <c r="L3078" i="115"/>
  <c r="M3078" i="115"/>
  <c r="O3078" i="115"/>
  <c r="P3078" i="115"/>
  <c r="L3079" i="115"/>
  <c r="M3079" i="115"/>
  <c r="O3079" i="115"/>
  <c r="P3079" i="115"/>
  <c r="L3080" i="115"/>
  <c r="M3080" i="115"/>
  <c r="O3080" i="115"/>
  <c r="P3080" i="115"/>
  <c r="L3081" i="115"/>
  <c r="M3081" i="115"/>
  <c r="O3081" i="115"/>
  <c r="P3081" i="115"/>
  <c r="L3082" i="115"/>
  <c r="M3082" i="115"/>
  <c r="O3082" i="115"/>
  <c r="P3082" i="115"/>
  <c r="L3083" i="115"/>
  <c r="M3083" i="115"/>
  <c r="O3083" i="115"/>
  <c r="P3083" i="115"/>
  <c r="L3084" i="115"/>
  <c r="M3084" i="115"/>
  <c r="O3084" i="115"/>
  <c r="P3084" i="115"/>
  <c r="L3085" i="115"/>
  <c r="M3085" i="115"/>
  <c r="O3085" i="115"/>
  <c r="P3085" i="115"/>
  <c r="L3086" i="115"/>
  <c r="M3086" i="115"/>
  <c r="O3086" i="115"/>
  <c r="P3086" i="115"/>
  <c r="L3087" i="115"/>
  <c r="M3087" i="115"/>
  <c r="O3087" i="115"/>
  <c r="P3087" i="115"/>
  <c r="L3088" i="115"/>
  <c r="M3088" i="115"/>
  <c r="O3088" i="115"/>
  <c r="P3088" i="115"/>
  <c r="L3089" i="115"/>
  <c r="M3089" i="115"/>
  <c r="O3089" i="115"/>
  <c r="P3089" i="115"/>
  <c r="L3090" i="115"/>
  <c r="M3090" i="115"/>
  <c r="O3090" i="115"/>
  <c r="P3090" i="115"/>
  <c r="L3091" i="115"/>
  <c r="M3091" i="115"/>
  <c r="O3091" i="115"/>
  <c r="P3091" i="115"/>
  <c r="L3092" i="115"/>
  <c r="M3092" i="115"/>
  <c r="O3092" i="115"/>
  <c r="P3092" i="115"/>
  <c r="L3093" i="115"/>
  <c r="M3093" i="115"/>
  <c r="O3093" i="115"/>
  <c r="P3093" i="115"/>
  <c r="L3094" i="115"/>
  <c r="M3094" i="115"/>
  <c r="O3094" i="115"/>
  <c r="P3094" i="115"/>
  <c r="L3095" i="115"/>
  <c r="M3095" i="115"/>
  <c r="O3095" i="115"/>
  <c r="P3095" i="115"/>
  <c r="L3096" i="115"/>
  <c r="M3096" i="115"/>
  <c r="O3096" i="115"/>
  <c r="P3096" i="115"/>
  <c r="L3097" i="115"/>
  <c r="M3097" i="115"/>
  <c r="O3097" i="115"/>
  <c r="P3097" i="115"/>
  <c r="L3098" i="115"/>
  <c r="M3098" i="115"/>
  <c r="O3098" i="115"/>
  <c r="P3098" i="115"/>
  <c r="L3099" i="115"/>
  <c r="M3099" i="115"/>
  <c r="O3099" i="115"/>
  <c r="P3099" i="115"/>
  <c r="L3100" i="115"/>
  <c r="M3100" i="115"/>
  <c r="O3100" i="115"/>
  <c r="P3100" i="115"/>
  <c r="L3101" i="115"/>
  <c r="M3101" i="115"/>
  <c r="O3101" i="115"/>
  <c r="P3101" i="115"/>
  <c r="L3102" i="115"/>
  <c r="M3102" i="115"/>
  <c r="O3102" i="115"/>
  <c r="P3102" i="115"/>
  <c r="L3103" i="115"/>
  <c r="M3103" i="115"/>
  <c r="O3103" i="115"/>
  <c r="P3103" i="115"/>
  <c r="L3104" i="115"/>
  <c r="M3104" i="115"/>
  <c r="O3104" i="115"/>
  <c r="P3104" i="115"/>
  <c r="L3105" i="115"/>
  <c r="M3105" i="115"/>
  <c r="O3105" i="115"/>
  <c r="P3105" i="115"/>
  <c r="L3106" i="115"/>
  <c r="M3106" i="115"/>
  <c r="O3106" i="115"/>
  <c r="P3106" i="115"/>
  <c r="L3107" i="115"/>
  <c r="M3107" i="115"/>
  <c r="O3107" i="115"/>
  <c r="P3107" i="115"/>
  <c r="L3108" i="115"/>
  <c r="M3108" i="115"/>
  <c r="O3108" i="115"/>
  <c r="P3108" i="115"/>
  <c r="L3109" i="115"/>
  <c r="M3109" i="115"/>
  <c r="O3109" i="115"/>
  <c r="P3109" i="115"/>
  <c r="L3110" i="115"/>
  <c r="M3110" i="115"/>
  <c r="O3110" i="115"/>
  <c r="P3110" i="115"/>
  <c r="L3111" i="115"/>
  <c r="M3111" i="115"/>
  <c r="O3111" i="115"/>
  <c r="P3111" i="115"/>
  <c r="L3112" i="115"/>
  <c r="M3112" i="115"/>
  <c r="O3112" i="115"/>
  <c r="P3112" i="115"/>
  <c r="L3113" i="115"/>
  <c r="M3113" i="115"/>
  <c r="O3113" i="115"/>
  <c r="P3113" i="115"/>
  <c r="L3114" i="115"/>
  <c r="M3114" i="115"/>
  <c r="O3114" i="115"/>
  <c r="P3114" i="115"/>
  <c r="L3115" i="115"/>
  <c r="M3115" i="115"/>
  <c r="O3115" i="115"/>
  <c r="P3115" i="115"/>
  <c r="L3116" i="115"/>
  <c r="M3116" i="115"/>
  <c r="O3116" i="115"/>
  <c r="P3116" i="115"/>
  <c r="L3117" i="115"/>
  <c r="M3117" i="115"/>
  <c r="O3117" i="115"/>
  <c r="P3117" i="115"/>
  <c r="L3118" i="115"/>
  <c r="M3118" i="115"/>
  <c r="O3118" i="115"/>
  <c r="P3118" i="115"/>
  <c r="L3119" i="115"/>
  <c r="M3119" i="115"/>
  <c r="O3119" i="115"/>
  <c r="P3119" i="115"/>
  <c r="L3120" i="115"/>
  <c r="M3120" i="115"/>
  <c r="O3120" i="115"/>
  <c r="P3120" i="115"/>
  <c r="L3121" i="115"/>
  <c r="M3121" i="115"/>
  <c r="O3121" i="115"/>
  <c r="P3121" i="115"/>
  <c r="L3122" i="115"/>
  <c r="M3122" i="115"/>
  <c r="O3122" i="115"/>
  <c r="P3122" i="115"/>
  <c r="L3123" i="115"/>
  <c r="M3123" i="115"/>
  <c r="O3123" i="115"/>
  <c r="P3123" i="115"/>
  <c r="L3124" i="115"/>
  <c r="M3124" i="115"/>
  <c r="O3124" i="115"/>
  <c r="P3124" i="115"/>
  <c r="L3125" i="115"/>
  <c r="M3125" i="115"/>
  <c r="O3125" i="115"/>
  <c r="P3125" i="115"/>
  <c r="L3126" i="115"/>
  <c r="M3126" i="115"/>
  <c r="O3126" i="115"/>
  <c r="P3126" i="115"/>
  <c r="L3127" i="115"/>
  <c r="M3127" i="115"/>
  <c r="O3127" i="115"/>
  <c r="P3127" i="115"/>
  <c r="L3128" i="115"/>
  <c r="M3128" i="115"/>
  <c r="O3128" i="115"/>
  <c r="P3128" i="115"/>
  <c r="L3129" i="115"/>
  <c r="M3129" i="115"/>
  <c r="O3129" i="115"/>
  <c r="P3129" i="115"/>
  <c r="L3130" i="115"/>
  <c r="M3130" i="115"/>
  <c r="O3130" i="115"/>
  <c r="P3130" i="115"/>
  <c r="L3131" i="115"/>
  <c r="M3131" i="115"/>
  <c r="O3131" i="115"/>
  <c r="P3131" i="115"/>
  <c r="L3132" i="115"/>
  <c r="M3132" i="115"/>
  <c r="O3132" i="115"/>
  <c r="P3132" i="115"/>
  <c r="L3133" i="115"/>
  <c r="M3133" i="115"/>
  <c r="O3133" i="115"/>
  <c r="P3133" i="115"/>
  <c r="L3134" i="115"/>
  <c r="M3134" i="115"/>
  <c r="O3134" i="115"/>
  <c r="P3134" i="115"/>
  <c r="L3135" i="115"/>
  <c r="M3135" i="115"/>
  <c r="O3135" i="115"/>
  <c r="P3135" i="115"/>
  <c r="L3136" i="115"/>
  <c r="M3136" i="115"/>
  <c r="O3136" i="115"/>
  <c r="P3136" i="115"/>
  <c r="L3137" i="115"/>
  <c r="M3137" i="115"/>
  <c r="O3137" i="115"/>
  <c r="P3137" i="115"/>
  <c r="L3138" i="115"/>
  <c r="M3138" i="115"/>
  <c r="O3138" i="115"/>
  <c r="P3138" i="115"/>
  <c r="L3139" i="115"/>
  <c r="M3139" i="115"/>
  <c r="O3139" i="115"/>
  <c r="P3139" i="115"/>
  <c r="L3140" i="115"/>
  <c r="M3140" i="115"/>
  <c r="O3140" i="115"/>
  <c r="P3140" i="115"/>
  <c r="L3141" i="115"/>
  <c r="M3141" i="115"/>
  <c r="O3141" i="115"/>
  <c r="P3141" i="115"/>
  <c r="L3142" i="115"/>
  <c r="M3142" i="115"/>
  <c r="O3142" i="115"/>
  <c r="P3142" i="115"/>
  <c r="L3143" i="115"/>
  <c r="M3143" i="115"/>
  <c r="O3143" i="115"/>
  <c r="P3143" i="115"/>
  <c r="L3144" i="115"/>
  <c r="M3144" i="115"/>
  <c r="O3144" i="115"/>
  <c r="P3144" i="115"/>
  <c r="L3145" i="115"/>
  <c r="M3145" i="115"/>
  <c r="O3145" i="115"/>
  <c r="P3145" i="115"/>
  <c r="L3146" i="115"/>
  <c r="M3146" i="115"/>
  <c r="O3146" i="115"/>
  <c r="P3146" i="115"/>
  <c r="L3147" i="115"/>
  <c r="M3147" i="115"/>
  <c r="O3147" i="115"/>
  <c r="P3147" i="115"/>
  <c r="L3148" i="115"/>
  <c r="M3148" i="115"/>
  <c r="O3148" i="115"/>
  <c r="P3148" i="115"/>
  <c r="L3149" i="115"/>
  <c r="M3149" i="115"/>
  <c r="O3149" i="115"/>
  <c r="P3149" i="115"/>
  <c r="L3150" i="115"/>
  <c r="M3150" i="115"/>
  <c r="O3150" i="115"/>
  <c r="P3150" i="115"/>
  <c r="L3151" i="115"/>
  <c r="M3151" i="115"/>
  <c r="O3151" i="115"/>
  <c r="P3151" i="115"/>
  <c r="L3152" i="115"/>
  <c r="M3152" i="115"/>
  <c r="O3152" i="115"/>
  <c r="P3152" i="115"/>
  <c r="L3153" i="115"/>
  <c r="M3153" i="115"/>
  <c r="O3153" i="115"/>
  <c r="P3153" i="115"/>
  <c r="L3154" i="115"/>
  <c r="M3154" i="115"/>
  <c r="O3154" i="115"/>
  <c r="P3154" i="115"/>
  <c r="L3155" i="115"/>
  <c r="M3155" i="115"/>
  <c r="O3155" i="115"/>
  <c r="P3155" i="115"/>
  <c r="L3156" i="115"/>
  <c r="M3156" i="115"/>
  <c r="O3156" i="115"/>
  <c r="P3156" i="115"/>
  <c r="L3157" i="115"/>
  <c r="M3157" i="115"/>
  <c r="O3157" i="115"/>
  <c r="P3157" i="115"/>
  <c r="L3158" i="115"/>
  <c r="M3158" i="115"/>
  <c r="O3158" i="115"/>
  <c r="P3158" i="115"/>
  <c r="L3159" i="115"/>
  <c r="M3159" i="115"/>
  <c r="O3159" i="115"/>
  <c r="P3159" i="115"/>
  <c r="L3160" i="115"/>
  <c r="M3160" i="115"/>
  <c r="O3160" i="115"/>
  <c r="P3160" i="115"/>
  <c r="L3161" i="115"/>
  <c r="M3161" i="115"/>
  <c r="O3161" i="115"/>
  <c r="P3161" i="115"/>
  <c r="L3162" i="115"/>
  <c r="M3162" i="115"/>
  <c r="O3162" i="115"/>
  <c r="P3162" i="115"/>
  <c r="L3163" i="115"/>
  <c r="M3163" i="115"/>
  <c r="O3163" i="115"/>
  <c r="P3163" i="115"/>
  <c r="L3164" i="115"/>
  <c r="M3164" i="115"/>
  <c r="O3164" i="115"/>
  <c r="P3164" i="115"/>
  <c r="L3165" i="115"/>
  <c r="M3165" i="115"/>
  <c r="O3165" i="115"/>
  <c r="P3165" i="115"/>
  <c r="L3166" i="115"/>
  <c r="M3166" i="115"/>
  <c r="O3166" i="115"/>
  <c r="P3166" i="115"/>
  <c r="L3167" i="115"/>
  <c r="M3167" i="115"/>
  <c r="O3167" i="115"/>
  <c r="P3167" i="115"/>
  <c r="L3168" i="115"/>
  <c r="M3168" i="115"/>
  <c r="O3168" i="115"/>
  <c r="P3168" i="115"/>
  <c r="L3169" i="115"/>
  <c r="M3169" i="115"/>
  <c r="O3169" i="115"/>
  <c r="P3169" i="115"/>
  <c r="L3170" i="115"/>
  <c r="M3170" i="115"/>
  <c r="O3170" i="115"/>
  <c r="P3170" i="115"/>
  <c r="L3171" i="115"/>
  <c r="M3171" i="115"/>
  <c r="O3171" i="115"/>
  <c r="P3171" i="115"/>
  <c r="L3172" i="115"/>
  <c r="M3172" i="115"/>
  <c r="O3172" i="115"/>
  <c r="P3172" i="115"/>
  <c r="L3173" i="115"/>
  <c r="M3173" i="115"/>
  <c r="O3173" i="115"/>
  <c r="P3173" i="115"/>
  <c r="L3174" i="115"/>
  <c r="M3174" i="115"/>
  <c r="O3174" i="115"/>
  <c r="P3174" i="115"/>
  <c r="L3175" i="115"/>
  <c r="M3175" i="115"/>
  <c r="O3175" i="115"/>
  <c r="P3175" i="115"/>
  <c r="L3176" i="115"/>
  <c r="M3176" i="115"/>
  <c r="O3176" i="115"/>
  <c r="P3176" i="115"/>
  <c r="L3177" i="115"/>
  <c r="M3177" i="115"/>
  <c r="O3177" i="115"/>
  <c r="P3177" i="115"/>
  <c r="L3178" i="115"/>
  <c r="M3178" i="115"/>
  <c r="O3178" i="115"/>
  <c r="P3178" i="115"/>
  <c r="L3179" i="115"/>
  <c r="M3179" i="115"/>
  <c r="O3179" i="115"/>
  <c r="P3179" i="115"/>
  <c r="L3180" i="115"/>
  <c r="M3180" i="115"/>
  <c r="O3180" i="115"/>
  <c r="P3180" i="115"/>
  <c r="L3181" i="115"/>
  <c r="M3181" i="115"/>
  <c r="O3181" i="115"/>
  <c r="P3181" i="115"/>
  <c r="L3182" i="115"/>
  <c r="M3182" i="115"/>
  <c r="O3182" i="115"/>
  <c r="P3182" i="115"/>
  <c r="L3183" i="115"/>
  <c r="M3183" i="115"/>
  <c r="O3183" i="115"/>
  <c r="P3183" i="115"/>
  <c r="L3184" i="115"/>
  <c r="M3184" i="115"/>
  <c r="O3184" i="115"/>
  <c r="P3184" i="115"/>
  <c r="L3185" i="115"/>
  <c r="M3185" i="115"/>
  <c r="O3185" i="115"/>
  <c r="P3185" i="115"/>
  <c r="L3186" i="115"/>
  <c r="M3186" i="115"/>
  <c r="O3186" i="115"/>
  <c r="P3186" i="115"/>
  <c r="L3187" i="115"/>
  <c r="M3187" i="115"/>
  <c r="O3187" i="115"/>
  <c r="P3187" i="115"/>
  <c r="L3188" i="115"/>
  <c r="M3188" i="115"/>
  <c r="O3188" i="115"/>
  <c r="P3188" i="115"/>
  <c r="L3189" i="115"/>
  <c r="M3189" i="115"/>
  <c r="O3189" i="115"/>
  <c r="P3189" i="115"/>
  <c r="L3190" i="115"/>
  <c r="M3190" i="115"/>
  <c r="O3190" i="115"/>
  <c r="P3190" i="115"/>
  <c r="L3191" i="115"/>
  <c r="M3191" i="115"/>
  <c r="O3191" i="115"/>
  <c r="P3191" i="115"/>
  <c r="L3192" i="115"/>
  <c r="M3192" i="115"/>
  <c r="O3192" i="115"/>
  <c r="P3192" i="115"/>
  <c r="L3193" i="115"/>
  <c r="M3193" i="115"/>
  <c r="O3193" i="115"/>
  <c r="P3193" i="115"/>
  <c r="L3194" i="115"/>
  <c r="M3194" i="115"/>
  <c r="O3194" i="115"/>
  <c r="P3194" i="115"/>
  <c r="L3195" i="115"/>
  <c r="M3195" i="115"/>
  <c r="O3195" i="115"/>
  <c r="P3195" i="115"/>
  <c r="L3196" i="115"/>
  <c r="M3196" i="115"/>
  <c r="O3196" i="115"/>
  <c r="P3196" i="115"/>
  <c r="L3197" i="115"/>
  <c r="M3197" i="115"/>
  <c r="O3197" i="115"/>
  <c r="P3197" i="115"/>
  <c r="L3198" i="115"/>
  <c r="M3198" i="115"/>
  <c r="O3198" i="115"/>
  <c r="P3198" i="115"/>
  <c r="L3199" i="115"/>
  <c r="M3199" i="115"/>
  <c r="O3199" i="115"/>
  <c r="P3199" i="115"/>
  <c r="L3200" i="115"/>
  <c r="M3200" i="115"/>
  <c r="O3200" i="115"/>
  <c r="P3200" i="115"/>
  <c r="L3201" i="115"/>
  <c r="M3201" i="115"/>
  <c r="O3201" i="115"/>
  <c r="P3201" i="115"/>
  <c r="L3202" i="115"/>
  <c r="M3202" i="115"/>
  <c r="O3202" i="115"/>
  <c r="P3202" i="115"/>
  <c r="L3203" i="115"/>
  <c r="M3203" i="115"/>
  <c r="O3203" i="115"/>
  <c r="P3203" i="115"/>
  <c r="L3204" i="115"/>
  <c r="M3204" i="115"/>
  <c r="O3204" i="115"/>
  <c r="P3204" i="115"/>
  <c r="L3205" i="115"/>
  <c r="M3205" i="115"/>
  <c r="O3205" i="115"/>
  <c r="P3205" i="115"/>
  <c r="L3206" i="115"/>
  <c r="M3206" i="115"/>
  <c r="O3206" i="115"/>
  <c r="P3206" i="115"/>
  <c r="L3207" i="115"/>
  <c r="M3207" i="115"/>
  <c r="O3207" i="115"/>
  <c r="P3207" i="115"/>
  <c r="L3208" i="115"/>
  <c r="M3208" i="115"/>
  <c r="O3208" i="115"/>
  <c r="P3208" i="115"/>
  <c r="L3209" i="115"/>
  <c r="M3209" i="115"/>
  <c r="O3209" i="115"/>
  <c r="P3209" i="115"/>
  <c r="L3210" i="115"/>
  <c r="M3210" i="115"/>
  <c r="O3210" i="115"/>
  <c r="P3210" i="115"/>
  <c r="L3211" i="115"/>
  <c r="M3211" i="115"/>
  <c r="O3211" i="115"/>
  <c r="P3211" i="115"/>
  <c r="L3212" i="115"/>
  <c r="M3212" i="115"/>
  <c r="O3212" i="115"/>
  <c r="P3212" i="115"/>
  <c r="L3213" i="115"/>
  <c r="M3213" i="115"/>
  <c r="O3213" i="115"/>
  <c r="P3213" i="115"/>
  <c r="L3214" i="115"/>
  <c r="M3214" i="115"/>
  <c r="O3214" i="115"/>
  <c r="P3214" i="115"/>
  <c r="L3215" i="115"/>
  <c r="M3215" i="115"/>
  <c r="O3215" i="115"/>
  <c r="P3215" i="115"/>
  <c r="L3216" i="115"/>
  <c r="M3216" i="115"/>
  <c r="O3216" i="115"/>
  <c r="P3216" i="115"/>
  <c r="L3217" i="115"/>
  <c r="M3217" i="115"/>
  <c r="O3217" i="115"/>
  <c r="P3217" i="115"/>
  <c r="L3218" i="115"/>
  <c r="M3218" i="115"/>
  <c r="O3218" i="115"/>
  <c r="P3218" i="115"/>
  <c r="L3219" i="115"/>
  <c r="M3219" i="115"/>
  <c r="O3219" i="115"/>
  <c r="P3219" i="115"/>
  <c r="L3220" i="115"/>
  <c r="M3220" i="115"/>
  <c r="O3220" i="115"/>
  <c r="P3220" i="115"/>
  <c r="L3221" i="115"/>
  <c r="M3221" i="115"/>
  <c r="O3221" i="115"/>
  <c r="P3221" i="115"/>
  <c r="L3222" i="115"/>
  <c r="M3222" i="115"/>
  <c r="O3222" i="115"/>
  <c r="P3222" i="115"/>
  <c r="L3223" i="115"/>
  <c r="M3223" i="115"/>
  <c r="O3223" i="115"/>
  <c r="P3223" i="115"/>
  <c r="L3224" i="115"/>
  <c r="M3224" i="115"/>
  <c r="O3224" i="115"/>
  <c r="P3224" i="115"/>
  <c r="L3225" i="115"/>
  <c r="M3225" i="115"/>
  <c r="O3225" i="115"/>
  <c r="P3225" i="115"/>
  <c r="L3226" i="115"/>
  <c r="M3226" i="115"/>
  <c r="O3226" i="115"/>
  <c r="P3226" i="115"/>
  <c r="L3227" i="115"/>
  <c r="M3227" i="115"/>
  <c r="O3227" i="115"/>
  <c r="P3227" i="115"/>
  <c r="L3228" i="115"/>
  <c r="M3228" i="115"/>
  <c r="O3228" i="115"/>
  <c r="P3228" i="115"/>
  <c r="L3229" i="115"/>
  <c r="M3229" i="115"/>
  <c r="O3229" i="115"/>
  <c r="P3229" i="115"/>
  <c r="L3230" i="115"/>
  <c r="M3230" i="115"/>
  <c r="O3230" i="115"/>
  <c r="P3230" i="115"/>
  <c r="L3231" i="115"/>
  <c r="M3231" i="115"/>
  <c r="O3231" i="115"/>
  <c r="P3231" i="115"/>
  <c r="L3232" i="115"/>
  <c r="M3232" i="115"/>
  <c r="O3232" i="115"/>
  <c r="P3232" i="115"/>
  <c r="L3233" i="115"/>
  <c r="M3233" i="115"/>
  <c r="O3233" i="115"/>
  <c r="P3233" i="115"/>
  <c r="L3234" i="115"/>
  <c r="M3234" i="115"/>
  <c r="O3234" i="115"/>
  <c r="P3234" i="115"/>
  <c r="L3235" i="115"/>
  <c r="M3235" i="115"/>
  <c r="O3235" i="115"/>
  <c r="P3235" i="115"/>
  <c r="L3236" i="115"/>
  <c r="M3236" i="115"/>
  <c r="O3236" i="115"/>
  <c r="P3236" i="115"/>
  <c r="L3237" i="115"/>
  <c r="M3237" i="115"/>
  <c r="O3237" i="115"/>
  <c r="P3237" i="115"/>
  <c r="L3238" i="115"/>
  <c r="M3238" i="115"/>
  <c r="O3238" i="115"/>
  <c r="P3238" i="115"/>
  <c r="L3239" i="115"/>
  <c r="M3239" i="115"/>
  <c r="O3239" i="115"/>
  <c r="P3239" i="115"/>
  <c r="L3240" i="115"/>
  <c r="M3240" i="115"/>
  <c r="O3240" i="115"/>
  <c r="P3240" i="115"/>
  <c r="L3241" i="115"/>
  <c r="M3241" i="115"/>
  <c r="O3241" i="115"/>
  <c r="P3241" i="115"/>
  <c r="L3242" i="115"/>
  <c r="M3242" i="115"/>
  <c r="O3242" i="115"/>
  <c r="P3242" i="115"/>
  <c r="L3243" i="115"/>
  <c r="M3243" i="115"/>
  <c r="O3243" i="115"/>
  <c r="P3243" i="115"/>
  <c r="L3244" i="115"/>
  <c r="M3244" i="115"/>
  <c r="O3244" i="115"/>
  <c r="P3244" i="115"/>
  <c r="L3245" i="115"/>
  <c r="M3245" i="115"/>
  <c r="O3245" i="115"/>
  <c r="P3245" i="115"/>
  <c r="L3246" i="115"/>
  <c r="M3246" i="115"/>
  <c r="O3246" i="115"/>
  <c r="P3246" i="115"/>
  <c r="L3247" i="115"/>
  <c r="M3247" i="115"/>
  <c r="O3247" i="115"/>
  <c r="P3247" i="115"/>
  <c r="L3248" i="115"/>
  <c r="M3248" i="115"/>
  <c r="O3248" i="115"/>
  <c r="P3248" i="115"/>
  <c r="L3249" i="115"/>
  <c r="M3249" i="115"/>
  <c r="O3249" i="115"/>
  <c r="P3249" i="115"/>
  <c r="L3250" i="115"/>
  <c r="M3250" i="115"/>
  <c r="O3250" i="115"/>
  <c r="P3250" i="115"/>
  <c r="L3251" i="115"/>
  <c r="M3251" i="115"/>
  <c r="O3251" i="115"/>
  <c r="P3251" i="115"/>
  <c r="L3252" i="115"/>
  <c r="M3252" i="115"/>
  <c r="O3252" i="115"/>
  <c r="P3252" i="115"/>
  <c r="L3253" i="115"/>
  <c r="M3253" i="115"/>
  <c r="O3253" i="115"/>
  <c r="P3253" i="115"/>
  <c r="L3254" i="115"/>
  <c r="M3254" i="115"/>
  <c r="O3254" i="115"/>
  <c r="P3254" i="115"/>
  <c r="L3255" i="115"/>
  <c r="M3255" i="115"/>
  <c r="O3255" i="115"/>
  <c r="P3255" i="115"/>
  <c r="L3256" i="115"/>
  <c r="M3256" i="115"/>
  <c r="O3256" i="115"/>
  <c r="P3256" i="115"/>
  <c r="L3257" i="115"/>
  <c r="M3257" i="115"/>
  <c r="O3257" i="115"/>
  <c r="P3257" i="115"/>
  <c r="L3258" i="115"/>
  <c r="M3258" i="115"/>
  <c r="O3258" i="115"/>
  <c r="P3258" i="115"/>
  <c r="L3259" i="115"/>
  <c r="M3259" i="115"/>
  <c r="O3259" i="115"/>
  <c r="P3259" i="115"/>
  <c r="L3260" i="115"/>
  <c r="M3260" i="115"/>
  <c r="O3260" i="115"/>
  <c r="P3260" i="115"/>
  <c r="L3261" i="115"/>
  <c r="M3261" i="115"/>
  <c r="O3261" i="115"/>
  <c r="P3261" i="115"/>
  <c r="L3262" i="115"/>
  <c r="M3262" i="115"/>
  <c r="O3262" i="115"/>
  <c r="P3262" i="115"/>
  <c r="L3263" i="115"/>
  <c r="M3263" i="115"/>
  <c r="O3263" i="115"/>
  <c r="P3263" i="115"/>
  <c r="L3264" i="115"/>
  <c r="M3264" i="115"/>
  <c r="O3264" i="115"/>
  <c r="P3264" i="115"/>
  <c r="L3265" i="115"/>
  <c r="M3265" i="115"/>
  <c r="O3265" i="115"/>
  <c r="P3265" i="115"/>
  <c r="L3266" i="115"/>
  <c r="M3266" i="115"/>
  <c r="O3266" i="115"/>
  <c r="P3266" i="115"/>
  <c r="L3267" i="115"/>
  <c r="M3267" i="115"/>
  <c r="O3267" i="115"/>
  <c r="P3267" i="115"/>
  <c r="L3268" i="115"/>
  <c r="M3268" i="115"/>
  <c r="O3268" i="115"/>
  <c r="P3268" i="115"/>
  <c r="L3269" i="115"/>
  <c r="M3269" i="115"/>
  <c r="O3269" i="115"/>
  <c r="P3269" i="115"/>
  <c r="L3270" i="115"/>
  <c r="M3270" i="115"/>
  <c r="O3270" i="115"/>
  <c r="P3270" i="115"/>
  <c r="L3271" i="115"/>
  <c r="M3271" i="115"/>
  <c r="O3271" i="115"/>
  <c r="P3271" i="115"/>
  <c r="L3272" i="115"/>
  <c r="M3272" i="115"/>
  <c r="O3272" i="115"/>
  <c r="P3272" i="115"/>
  <c r="L3273" i="115"/>
  <c r="M3273" i="115"/>
  <c r="O3273" i="115"/>
  <c r="P3273" i="115"/>
  <c r="L3274" i="115"/>
  <c r="M3274" i="115"/>
  <c r="O3274" i="115"/>
  <c r="P3274" i="115"/>
  <c r="L3275" i="115"/>
  <c r="M3275" i="115"/>
  <c r="O3275" i="115"/>
  <c r="P3275" i="115"/>
  <c r="L3276" i="115"/>
  <c r="M3276" i="115"/>
  <c r="O3276" i="115"/>
  <c r="P3276" i="115"/>
  <c r="L3277" i="115"/>
  <c r="M3277" i="115"/>
  <c r="O3277" i="115"/>
  <c r="P3277" i="115"/>
  <c r="L3278" i="115"/>
  <c r="M3278" i="115"/>
  <c r="O3278" i="115"/>
  <c r="P3278" i="115"/>
  <c r="L3279" i="115"/>
  <c r="M3279" i="115"/>
  <c r="O3279" i="115"/>
  <c r="P3279" i="115"/>
  <c r="L3280" i="115"/>
  <c r="M3280" i="115"/>
  <c r="O3280" i="115"/>
  <c r="P3280" i="115"/>
  <c r="L3281" i="115"/>
  <c r="M3281" i="115"/>
  <c r="O3281" i="115"/>
  <c r="P3281" i="115"/>
  <c r="L3282" i="115"/>
  <c r="M3282" i="115"/>
  <c r="O3282" i="115"/>
  <c r="P3282" i="115"/>
  <c r="L3283" i="115"/>
  <c r="M3283" i="115"/>
  <c r="O3283" i="115"/>
  <c r="P3283" i="115"/>
  <c r="L3284" i="115"/>
  <c r="M3284" i="115"/>
  <c r="O3284" i="115"/>
  <c r="P3284" i="115"/>
  <c r="L3285" i="115"/>
  <c r="M3285" i="115"/>
  <c r="O3285" i="115"/>
  <c r="P3285" i="115"/>
  <c r="L3286" i="115"/>
  <c r="M3286" i="115"/>
  <c r="O3286" i="115"/>
  <c r="P3286" i="115"/>
  <c r="L3287" i="115"/>
  <c r="M3287" i="115"/>
  <c r="O3287" i="115"/>
  <c r="P3287" i="115"/>
  <c r="L3288" i="115"/>
  <c r="M3288" i="115"/>
  <c r="O3288" i="115"/>
  <c r="P3288" i="115"/>
  <c r="L3289" i="115"/>
  <c r="M3289" i="115"/>
  <c r="O3289" i="115"/>
  <c r="P3289" i="115"/>
  <c r="L3290" i="115"/>
  <c r="M3290" i="115"/>
  <c r="O3290" i="115"/>
  <c r="P3290" i="115"/>
  <c r="L3291" i="115"/>
  <c r="M3291" i="115"/>
  <c r="O3291" i="115"/>
  <c r="P3291" i="115"/>
  <c r="L3292" i="115"/>
  <c r="M3292" i="115"/>
  <c r="O3292" i="115"/>
  <c r="P3292" i="115"/>
  <c r="L3293" i="115"/>
  <c r="M3293" i="115"/>
  <c r="O3293" i="115"/>
  <c r="P3293" i="115"/>
  <c r="L3294" i="115"/>
  <c r="M3294" i="115"/>
  <c r="O3294" i="115"/>
  <c r="P3294" i="115"/>
  <c r="L3295" i="115"/>
  <c r="M3295" i="115"/>
  <c r="O3295" i="115"/>
  <c r="P3295" i="115"/>
  <c r="L3296" i="115"/>
  <c r="M3296" i="115"/>
  <c r="O3296" i="115"/>
  <c r="P3296" i="115"/>
  <c r="L3297" i="115"/>
  <c r="M3297" i="115"/>
  <c r="O3297" i="115"/>
  <c r="P3297" i="115"/>
  <c r="L3298" i="115"/>
  <c r="M3298" i="115"/>
  <c r="O3298" i="115"/>
  <c r="P3298" i="115"/>
  <c r="L3299" i="115"/>
  <c r="M3299" i="115"/>
  <c r="O3299" i="115"/>
  <c r="P3299" i="115"/>
  <c r="L3300" i="115"/>
  <c r="M3300" i="115"/>
  <c r="O3300" i="115"/>
  <c r="P3300" i="115"/>
  <c r="L3301" i="115"/>
  <c r="M3301" i="115"/>
  <c r="O3301" i="115"/>
  <c r="P3301" i="115"/>
  <c r="L3302" i="115"/>
  <c r="M3302" i="115"/>
  <c r="O3302" i="115"/>
  <c r="P3302" i="115"/>
  <c r="L3303" i="115"/>
  <c r="M3303" i="115"/>
  <c r="O3303" i="115"/>
  <c r="P3303" i="115"/>
  <c r="L3304" i="115"/>
  <c r="M3304" i="115"/>
  <c r="O3304" i="115"/>
  <c r="P3304" i="115"/>
  <c r="L3305" i="115"/>
  <c r="M3305" i="115"/>
  <c r="O3305" i="115"/>
  <c r="P3305" i="115"/>
  <c r="L3306" i="115"/>
  <c r="M3306" i="115"/>
  <c r="O3306" i="115"/>
  <c r="P3306" i="115"/>
  <c r="L3307" i="115"/>
  <c r="M3307" i="115"/>
  <c r="O3307" i="115"/>
  <c r="P3307" i="115"/>
  <c r="L3308" i="115"/>
  <c r="M3308" i="115"/>
  <c r="O3308" i="115"/>
  <c r="P3308" i="115"/>
  <c r="L3309" i="115"/>
  <c r="M3309" i="115"/>
  <c r="O3309" i="115"/>
  <c r="P3309" i="115"/>
  <c r="L3310" i="115"/>
  <c r="M3310" i="115"/>
  <c r="O3310" i="115"/>
  <c r="P3310" i="115"/>
  <c r="L3311" i="115"/>
  <c r="M3311" i="115"/>
  <c r="O3311" i="115"/>
  <c r="P3311" i="115"/>
  <c r="L3312" i="115"/>
  <c r="M3312" i="115"/>
  <c r="O3312" i="115"/>
  <c r="P3312" i="115"/>
  <c r="L3313" i="115"/>
  <c r="M3313" i="115"/>
  <c r="O3313" i="115"/>
  <c r="P3313" i="115"/>
  <c r="L3314" i="115"/>
  <c r="M3314" i="115"/>
  <c r="O3314" i="115"/>
  <c r="P3314" i="115"/>
  <c r="L3315" i="115"/>
  <c r="M3315" i="115"/>
  <c r="O3315" i="115"/>
  <c r="P3315" i="115"/>
  <c r="L3316" i="115"/>
  <c r="M3316" i="115"/>
  <c r="O3316" i="115"/>
  <c r="P3316" i="115"/>
  <c r="L3317" i="115"/>
  <c r="M3317" i="115"/>
  <c r="O3317" i="115"/>
  <c r="P3317" i="115"/>
  <c r="L3318" i="115"/>
  <c r="M3318" i="115"/>
  <c r="O3318" i="115"/>
  <c r="P3318" i="115"/>
  <c r="L3319" i="115"/>
  <c r="M3319" i="115"/>
  <c r="O3319" i="115"/>
  <c r="P3319" i="115"/>
  <c r="L3320" i="115"/>
  <c r="M3320" i="115"/>
  <c r="O3320" i="115"/>
  <c r="P3320" i="115"/>
  <c r="L3321" i="115"/>
  <c r="M3321" i="115"/>
  <c r="O3321" i="115"/>
  <c r="P3321" i="115"/>
  <c r="L3322" i="115"/>
  <c r="M3322" i="115"/>
  <c r="O3322" i="115"/>
  <c r="P3322" i="115"/>
  <c r="L3323" i="115"/>
  <c r="M3323" i="115"/>
  <c r="O3323" i="115"/>
  <c r="P3323" i="115"/>
  <c r="L3324" i="115"/>
  <c r="M3324" i="115"/>
  <c r="O3324" i="115"/>
  <c r="P3324" i="115"/>
  <c r="L3325" i="115"/>
  <c r="M3325" i="115"/>
  <c r="O3325" i="115"/>
  <c r="P3325" i="115"/>
  <c r="L3326" i="115"/>
  <c r="M3326" i="115"/>
  <c r="O3326" i="115"/>
  <c r="P3326" i="115"/>
  <c r="L3327" i="115"/>
  <c r="M3327" i="115"/>
  <c r="O3327" i="115"/>
  <c r="P3327" i="115"/>
  <c r="L3328" i="115"/>
  <c r="M3328" i="115"/>
  <c r="O3328" i="115"/>
  <c r="P3328" i="115"/>
  <c r="L3329" i="115"/>
  <c r="M3329" i="115"/>
  <c r="O3329" i="115"/>
  <c r="P3329" i="115"/>
  <c r="L3330" i="115"/>
  <c r="M3330" i="115"/>
  <c r="O3330" i="115"/>
  <c r="P3330" i="115"/>
  <c r="L3331" i="115"/>
  <c r="M3331" i="115"/>
  <c r="O3331" i="115"/>
  <c r="P3331" i="115"/>
  <c r="L3332" i="115"/>
  <c r="M3332" i="115"/>
  <c r="O3332" i="115"/>
  <c r="P3332" i="115"/>
  <c r="L3333" i="115"/>
  <c r="M3333" i="115"/>
  <c r="O3333" i="115"/>
  <c r="P3333" i="115"/>
  <c r="L3334" i="115"/>
  <c r="M3334" i="115"/>
  <c r="O3334" i="115"/>
  <c r="P3334" i="115"/>
  <c r="L3335" i="115"/>
  <c r="M3335" i="115"/>
  <c r="O3335" i="115"/>
  <c r="P3335" i="115"/>
  <c r="L3336" i="115"/>
  <c r="M3336" i="115"/>
  <c r="O3336" i="115"/>
  <c r="P3336" i="115"/>
  <c r="L3337" i="115"/>
  <c r="M3337" i="115"/>
  <c r="O3337" i="115"/>
  <c r="P3337" i="115"/>
  <c r="L3338" i="115"/>
  <c r="M3338" i="115"/>
  <c r="O3338" i="115"/>
  <c r="P3338" i="115"/>
  <c r="L3339" i="115"/>
  <c r="M3339" i="115"/>
  <c r="O3339" i="115"/>
  <c r="P3339" i="115"/>
  <c r="L3340" i="115"/>
  <c r="M3340" i="115"/>
  <c r="O3340" i="115"/>
  <c r="P3340" i="115"/>
  <c r="L3341" i="115"/>
  <c r="M3341" i="115"/>
  <c r="O3341" i="115"/>
  <c r="P3341" i="115"/>
  <c r="L3342" i="115"/>
  <c r="M3342" i="115"/>
  <c r="O3342" i="115"/>
  <c r="P3342" i="115"/>
  <c r="L3343" i="115"/>
  <c r="M3343" i="115"/>
  <c r="O3343" i="115"/>
  <c r="P3343" i="115"/>
  <c r="L3344" i="115"/>
  <c r="M3344" i="115"/>
  <c r="O3344" i="115"/>
  <c r="P3344" i="115"/>
  <c r="L3345" i="115"/>
  <c r="M3345" i="115"/>
  <c r="O3345" i="115"/>
  <c r="P3345" i="115"/>
  <c r="L3346" i="115"/>
  <c r="M3346" i="115"/>
  <c r="O3346" i="115"/>
  <c r="P3346" i="115"/>
  <c r="L3347" i="115"/>
  <c r="M3347" i="115"/>
  <c r="O3347" i="115"/>
  <c r="P3347" i="115"/>
  <c r="L3348" i="115"/>
  <c r="M3348" i="115"/>
  <c r="O3348" i="115"/>
  <c r="P3348" i="115"/>
  <c r="L3349" i="115"/>
  <c r="M3349" i="115"/>
  <c r="O3349" i="115"/>
  <c r="P3349" i="115"/>
  <c r="L3350" i="115"/>
  <c r="M3350" i="115"/>
  <c r="O3350" i="115"/>
  <c r="P3350" i="115"/>
  <c r="L3351" i="115"/>
  <c r="M3351" i="115"/>
  <c r="O3351" i="115"/>
  <c r="P3351" i="115"/>
  <c r="L3352" i="115"/>
  <c r="M3352" i="115"/>
  <c r="O3352" i="115"/>
  <c r="P3352" i="115"/>
  <c r="L3353" i="115"/>
  <c r="M3353" i="115"/>
  <c r="O3353" i="115"/>
  <c r="P3353" i="115"/>
  <c r="L3354" i="115"/>
  <c r="M3354" i="115"/>
  <c r="O3354" i="115"/>
  <c r="P3354" i="115"/>
  <c r="L3355" i="115"/>
  <c r="M3355" i="115"/>
  <c r="O3355" i="115"/>
  <c r="P3355" i="115"/>
  <c r="L3356" i="115"/>
  <c r="M3356" i="115"/>
  <c r="O3356" i="115"/>
  <c r="P3356" i="115"/>
  <c r="L3357" i="115"/>
  <c r="M3357" i="115"/>
  <c r="O3357" i="115"/>
  <c r="P3357" i="115"/>
  <c r="L3358" i="115"/>
  <c r="M3358" i="115"/>
  <c r="O3358" i="115"/>
  <c r="P3358" i="115"/>
  <c r="L3359" i="115"/>
  <c r="M3359" i="115"/>
  <c r="O3359" i="115"/>
  <c r="P3359" i="115"/>
  <c r="L3360" i="115"/>
  <c r="M3360" i="115"/>
  <c r="O3360" i="115"/>
  <c r="P3360" i="115"/>
  <c r="L3361" i="115"/>
  <c r="M3361" i="115"/>
  <c r="O3361" i="115"/>
  <c r="P3361" i="115"/>
  <c r="L3362" i="115"/>
  <c r="M3362" i="115"/>
  <c r="O3362" i="115"/>
  <c r="P3362" i="115"/>
  <c r="L3363" i="115"/>
  <c r="M3363" i="115"/>
  <c r="O3363" i="115"/>
  <c r="P3363" i="115"/>
  <c r="L3364" i="115"/>
  <c r="M3364" i="115"/>
  <c r="O3364" i="115"/>
  <c r="P3364" i="115"/>
  <c r="L3365" i="115"/>
  <c r="M3365" i="115"/>
  <c r="O3365" i="115"/>
  <c r="P3365" i="115"/>
  <c r="L3366" i="115"/>
  <c r="M3366" i="115"/>
  <c r="O3366" i="115"/>
  <c r="P3366" i="115"/>
  <c r="L3367" i="115"/>
  <c r="M3367" i="115"/>
  <c r="O3367" i="115"/>
  <c r="P3367" i="115"/>
  <c r="L3368" i="115"/>
  <c r="M3368" i="115"/>
  <c r="O3368" i="115"/>
  <c r="P3368" i="115"/>
  <c r="L3369" i="115"/>
  <c r="M3369" i="115"/>
  <c r="O3369" i="115"/>
  <c r="P3369" i="115"/>
  <c r="L3370" i="115"/>
  <c r="M3370" i="115"/>
  <c r="O3370" i="115"/>
  <c r="P3370" i="115"/>
  <c r="L3371" i="115"/>
  <c r="M3371" i="115"/>
  <c r="O3371" i="115"/>
  <c r="P3371" i="115"/>
  <c r="L3372" i="115"/>
  <c r="M3372" i="115"/>
  <c r="O3372" i="115"/>
  <c r="P3372" i="115"/>
  <c r="L3373" i="115"/>
  <c r="M3373" i="115"/>
  <c r="O3373" i="115"/>
  <c r="P3373" i="115"/>
  <c r="L3374" i="115"/>
  <c r="M3374" i="115"/>
  <c r="O3374" i="115"/>
  <c r="P3374" i="115"/>
  <c r="L3375" i="115"/>
  <c r="M3375" i="115"/>
  <c r="O3375" i="115"/>
  <c r="P3375" i="115"/>
  <c r="L3376" i="115"/>
  <c r="M3376" i="115"/>
  <c r="O3376" i="115"/>
  <c r="P3376" i="115"/>
  <c r="L3377" i="115"/>
  <c r="M3377" i="115"/>
  <c r="O3377" i="115"/>
  <c r="P3377" i="115"/>
  <c r="L3378" i="115"/>
  <c r="M3378" i="115"/>
  <c r="O3378" i="115"/>
  <c r="P3378" i="115"/>
  <c r="L3379" i="115"/>
  <c r="M3379" i="115"/>
  <c r="O3379" i="115"/>
  <c r="P3379" i="115"/>
  <c r="L3380" i="115"/>
  <c r="M3380" i="115"/>
  <c r="O3380" i="115"/>
  <c r="P3380" i="115"/>
  <c r="L3381" i="115"/>
  <c r="M3381" i="115"/>
  <c r="O3381" i="115"/>
  <c r="P3381" i="115"/>
  <c r="L3382" i="115"/>
  <c r="M3382" i="115"/>
  <c r="O3382" i="115"/>
  <c r="P3382" i="115"/>
  <c r="L3383" i="115"/>
  <c r="M3383" i="115"/>
  <c r="O3383" i="115"/>
  <c r="P3383" i="115"/>
  <c r="L3384" i="115"/>
  <c r="M3384" i="115"/>
  <c r="O3384" i="115"/>
  <c r="P3384" i="115"/>
  <c r="L3385" i="115"/>
  <c r="M3385" i="115"/>
  <c r="O3385" i="115"/>
  <c r="P3385" i="115"/>
  <c r="L3386" i="115"/>
  <c r="M3386" i="115"/>
  <c r="O3386" i="115"/>
  <c r="P3386" i="115"/>
  <c r="L3387" i="115"/>
  <c r="M3387" i="115"/>
  <c r="O3387" i="115"/>
  <c r="P3387" i="115"/>
  <c r="L3388" i="115"/>
  <c r="M3388" i="115"/>
  <c r="O3388" i="115"/>
  <c r="P3388" i="115"/>
  <c r="L3389" i="115"/>
  <c r="M3389" i="115"/>
  <c r="O3389" i="115"/>
  <c r="P3389" i="115"/>
  <c r="L3390" i="115"/>
  <c r="M3390" i="115"/>
  <c r="O3390" i="115"/>
  <c r="P3390" i="115"/>
  <c r="L3391" i="115"/>
  <c r="M3391" i="115"/>
  <c r="O3391" i="115"/>
  <c r="P3391" i="115"/>
  <c r="L3392" i="115"/>
  <c r="M3392" i="115"/>
  <c r="O3392" i="115"/>
  <c r="P3392" i="115"/>
  <c r="L3393" i="115"/>
  <c r="M3393" i="115"/>
  <c r="O3393" i="115"/>
  <c r="P3393" i="115"/>
  <c r="L3394" i="115"/>
  <c r="M3394" i="115"/>
  <c r="O3394" i="115"/>
  <c r="P3394" i="115"/>
  <c r="L3395" i="115"/>
  <c r="M3395" i="115"/>
  <c r="O3395" i="115"/>
  <c r="P3395" i="115"/>
  <c r="L3396" i="115"/>
  <c r="M3396" i="115"/>
  <c r="O3396" i="115"/>
  <c r="P3396" i="115"/>
  <c r="L3397" i="115"/>
  <c r="M3397" i="115"/>
  <c r="O3397" i="115"/>
  <c r="P3397" i="115"/>
  <c r="L3398" i="115"/>
  <c r="M3398" i="115"/>
  <c r="O3398" i="115"/>
  <c r="P3398" i="115"/>
  <c r="L3399" i="115"/>
  <c r="M3399" i="115"/>
  <c r="O3399" i="115"/>
  <c r="P3399" i="115"/>
  <c r="L3400" i="115"/>
  <c r="M3400" i="115"/>
  <c r="O3400" i="115"/>
  <c r="P3400" i="115"/>
  <c r="L3401" i="115"/>
  <c r="M3401" i="115"/>
  <c r="O3401" i="115"/>
  <c r="P3401" i="115"/>
  <c r="L3402" i="115"/>
  <c r="M3402" i="115"/>
  <c r="O3402" i="115"/>
  <c r="P3402" i="115"/>
  <c r="L3403" i="115"/>
  <c r="M3403" i="115"/>
  <c r="O3403" i="115"/>
  <c r="P3403" i="115"/>
  <c r="L3404" i="115"/>
  <c r="M3404" i="115"/>
  <c r="O3404" i="115"/>
  <c r="P3404" i="115"/>
  <c r="L3405" i="115"/>
  <c r="M3405" i="115"/>
  <c r="O3405" i="115"/>
  <c r="P3405" i="115"/>
  <c r="L3406" i="115"/>
  <c r="M3406" i="115"/>
  <c r="O3406" i="115"/>
  <c r="P3406" i="115"/>
  <c r="L3407" i="115"/>
  <c r="M3407" i="115"/>
  <c r="O3407" i="115"/>
  <c r="P3407" i="115"/>
  <c r="L3408" i="115"/>
  <c r="M3408" i="115"/>
  <c r="O3408" i="115"/>
  <c r="P3408" i="115"/>
  <c r="L3409" i="115"/>
  <c r="M3409" i="115"/>
  <c r="O3409" i="115"/>
  <c r="P3409" i="115"/>
  <c r="L3410" i="115"/>
  <c r="M3410" i="115"/>
  <c r="O3410" i="115"/>
  <c r="P3410" i="115"/>
  <c r="M3412" i="115"/>
  <c r="M3413" i="115"/>
  <c r="M3414" i="115"/>
  <c r="M3415" i="115"/>
  <c r="M3416" i="115"/>
  <c r="M3417" i="115"/>
  <c r="M3418" i="115"/>
  <c r="M3419" i="115"/>
  <c r="M3420" i="115"/>
  <c r="M3421" i="115"/>
  <c r="M3422" i="115"/>
  <c r="M3423" i="115"/>
  <c r="M3424" i="115"/>
  <c r="M3425" i="115"/>
  <c r="M3426" i="115"/>
  <c r="M3427" i="115"/>
  <c r="M3428" i="115"/>
  <c r="M3430" i="115"/>
  <c r="M3431" i="115"/>
  <c r="M3432" i="115"/>
  <c r="M3433" i="115"/>
  <c r="M3434" i="115"/>
  <c r="M3435" i="115"/>
  <c r="M3436" i="115"/>
  <c r="M3437" i="115"/>
  <c r="M3438" i="115"/>
  <c r="M3439" i="115"/>
  <c r="M3440" i="115"/>
  <c r="M3441" i="115"/>
  <c r="M3442" i="115"/>
  <c r="M3443" i="115"/>
  <c r="M3444" i="115"/>
  <c r="M3445" i="115"/>
  <c r="M3446" i="115"/>
  <c r="M3447" i="115"/>
  <c r="M3448" i="115"/>
  <c r="M3449" i="115"/>
  <c r="M3450" i="115"/>
  <c r="M3451" i="115"/>
  <c r="M3452" i="115"/>
  <c r="M3454" i="115"/>
  <c r="M3455" i="115"/>
  <c r="M3456" i="115"/>
  <c r="M3458" i="115"/>
  <c r="M3459" i="115"/>
  <c r="M3460" i="115"/>
  <c r="M3461" i="115"/>
  <c r="M3462" i="115"/>
  <c r="M3463" i="115"/>
  <c r="M3464" i="115"/>
  <c r="M3465" i="115"/>
  <c r="M3466" i="115"/>
  <c r="M3467" i="115"/>
  <c r="M3468" i="115"/>
  <c r="M3469" i="115"/>
  <c r="M3470" i="115"/>
  <c r="M3471" i="115"/>
  <c r="M3472" i="115"/>
  <c r="M3473" i="115"/>
  <c r="M3474" i="115"/>
  <c r="M3475" i="115"/>
  <c r="M3478" i="115"/>
  <c r="M3479" i="115"/>
  <c r="M3480" i="115"/>
  <c r="M3481" i="115"/>
  <c r="M3482" i="115"/>
  <c r="M3483" i="115"/>
  <c r="M3484" i="115"/>
  <c r="M3485" i="115"/>
  <c r="M3486" i="115"/>
  <c r="M3487" i="115"/>
  <c r="M3488" i="115"/>
  <c r="M3489" i="115"/>
  <c r="M3490" i="115"/>
  <c r="M3491" i="115"/>
  <c r="M3492" i="115"/>
  <c r="M3493" i="115"/>
  <c r="M3494" i="115"/>
  <c r="M3495" i="115"/>
  <c r="M3496" i="115"/>
  <c r="M3497" i="115"/>
  <c r="M3498" i="115"/>
  <c r="M3499" i="115"/>
  <c r="M3500" i="115"/>
  <c r="M3501" i="115"/>
  <c r="M3502" i="115"/>
  <c r="M3503" i="115"/>
  <c r="M3504" i="115"/>
  <c r="M3505" i="115"/>
  <c r="M3506" i="115"/>
  <c r="M3507" i="115"/>
  <c r="M3508" i="115"/>
  <c r="M3509" i="115"/>
  <c r="M3510" i="115"/>
  <c r="M3511" i="115"/>
  <c r="M3512" i="115"/>
  <c r="M3513" i="115"/>
  <c r="M3514" i="115"/>
  <c r="M3515" i="115"/>
  <c r="M3516" i="115"/>
  <c r="M3517" i="115"/>
  <c r="M3518" i="115"/>
  <c r="M3519" i="115"/>
  <c r="M3520" i="115"/>
  <c r="M3521" i="115"/>
  <c r="M3522" i="115"/>
  <c r="M3523" i="115"/>
  <c r="M3524" i="115"/>
  <c r="M3525" i="115"/>
  <c r="M3527" i="115"/>
  <c r="M3528" i="115"/>
  <c r="M3529" i="115"/>
  <c r="M3530" i="115"/>
  <c r="M3531" i="115"/>
  <c r="M3533" i="115"/>
  <c r="M3534" i="115"/>
  <c r="M3535" i="115"/>
  <c r="M3536" i="115"/>
  <c r="M3537" i="115"/>
  <c r="M3538" i="115"/>
  <c r="M3539" i="115"/>
  <c r="M3540" i="115"/>
  <c r="M3541" i="115"/>
  <c r="M3542" i="115"/>
  <c r="M3543" i="115"/>
  <c r="M3544" i="115"/>
  <c r="M3545" i="115"/>
  <c r="M3546" i="115"/>
  <c r="M3547" i="115"/>
  <c r="M3548" i="115"/>
  <c r="M3550" i="115"/>
  <c r="M3551" i="115"/>
  <c r="M3552" i="115"/>
  <c r="M3553" i="115"/>
  <c r="M3554" i="115"/>
  <c r="M3555" i="115"/>
  <c r="M3556" i="115"/>
  <c r="M3557" i="115"/>
  <c r="M3558" i="115"/>
  <c r="M3560" i="115"/>
  <c r="M3561" i="115"/>
  <c r="M3562" i="115"/>
  <c r="M3563" i="115"/>
  <c r="M3564" i="115"/>
  <c r="M3565" i="115"/>
  <c r="M3566" i="115"/>
  <c r="M3567" i="115"/>
  <c r="M3568" i="115"/>
  <c r="M3569" i="115"/>
  <c r="M3570" i="115"/>
  <c r="M3571" i="115"/>
  <c r="M3572" i="115"/>
  <c r="M3573" i="115"/>
  <c r="M3574" i="115"/>
  <c r="M3575" i="115"/>
  <c r="M3576" i="115"/>
  <c r="M3577" i="115"/>
  <c r="M3578" i="115"/>
  <c r="M3579" i="115"/>
  <c r="M3580" i="115"/>
  <c r="M3581" i="115"/>
  <c r="M3582" i="115"/>
  <c r="M3583" i="115"/>
  <c r="M3584" i="115"/>
  <c r="M3585" i="115"/>
  <c r="M3586" i="115"/>
  <c r="M3587" i="115"/>
  <c r="M3588" i="115"/>
  <c r="M3589" i="115"/>
  <c r="M3590" i="115"/>
  <c r="M3591" i="115"/>
  <c r="M3593" i="115"/>
  <c r="M3594" i="115"/>
  <c r="M3595" i="115"/>
  <c r="M3596" i="115"/>
  <c r="M3597" i="115"/>
  <c r="M3598" i="115"/>
  <c r="M3599" i="115"/>
  <c r="M3600" i="115"/>
  <c r="M3601" i="115"/>
  <c r="M3602" i="115"/>
  <c r="M3603" i="115"/>
  <c r="M3605" i="115"/>
  <c r="M3606" i="115"/>
  <c r="M3607" i="115"/>
  <c r="M3608" i="115"/>
  <c r="M3609" i="115"/>
  <c r="M3610" i="115"/>
  <c r="M3611" i="115"/>
  <c r="M3612" i="115"/>
  <c r="M3613" i="115"/>
  <c r="M3614" i="115"/>
  <c r="M3615" i="115"/>
  <c r="M3616" i="115"/>
  <c r="M3617" i="115"/>
  <c r="M3619" i="115"/>
  <c r="M3620" i="115"/>
  <c r="M3621" i="115"/>
  <c r="M3622" i="115"/>
  <c r="M3623" i="115"/>
  <c r="M3624" i="115"/>
  <c r="M3625" i="115"/>
  <c r="M3626" i="115"/>
  <c r="M3627" i="115"/>
  <c r="M3628" i="115"/>
  <c r="M3630" i="115"/>
  <c r="M3631" i="115"/>
  <c r="M3632" i="115"/>
  <c r="M3633" i="115"/>
  <c r="M3634" i="115"/>
  <c r="M3635" i="115"/>
  <c r="M3636" i="115"/>
  <c r="M3637" i="115"/>
  <c r="M3638" i="115"/>
  <c r="M3640" i="115"/>
  <c r="M3641" i="115"/>
  <c r="M3642" i="115"/>
  <c r="M3643" i="115"/>
  <c r="M3644" i="115"/>
  <c r="M3645" i="115"/>
  <c r="M3646" i="115"/>
  <c r="M3647" i="115"/>
  <c r="M3648" i="115"/>
  <c r="M3649" i="115"/>
  <c r="M3650" i="115"/>
  <c r="M3651" i="115"/>
  <c r="M3652" i="115"/>
  <c r="M3653" i="115"/>
  <c r="M3654" i="115"/>
  <c r="M3655" i="115"/>
  <c r="M3656" i="115"/>
  <c r="M3657" i="115"/>
  <c r="M3658" i="115"/>
  <c r="M3659" i="115"/>
  <c r="M3661" i="115"/>
  <c r="M3662" i="115"/>
  <c r="M3663" i="115"/>
  <c r="M3664" i="115"/>
  <c r="M3665" i="115"/>
  <c r="M3666" i="115"/>
  <c r="M3667" i="115"/>
  <c r="M3668" i="115"/>
  <c r="M3670" i="115"/>
  <c r="M3671" i="115"/>
  <c r="M3672" i="115"/>
  <c r="M3673" i="115"/>
  <c r="M3674" i="115"/>
  <c r="M3675" i="115"/>
  <c r="M3676" i="115"/>
  <c r="M3677" i="115"/>
  <c r="M3678" i="115"/>
  <c r="M3679" i="115"/>
  <c r="M3680" i="115"/>
  <c r="M3681" i="115"/>
  <c r="M3682" i="115"/>
  <c r="M3683" i="115"/>
  <c r="M3684" i="115"/>
  <c r="M3685" i="115"/>
  <c r="M3686" i="115"/>
  <c r="M3687" i="115"/>
  <c r="M3688" i="115"/>
  <c r="M3690" i="115"/>
  <c r="M3691" i="115"/>
  <c r="M3693" i="115"/>
  <c r="M3694" i="115"/>
  <c r="M3696" i="115"/>
  <c r="M3697" i="115"/>
  <c r="M3698" i="115"/>
  <c r="M3699" i="115"/>
  <c r="M3700" i="115"/>
  <c r="M3701" i="115"/>
  <c r="M3702" i="115"/>
  <c r="M3703" i="115"/>
  <c r="M3704" i="115"/>
  <c r="M3705" i="115"/>
  <c r="M3706" i="115"/>
  <c r="M3708" i="115"/>
  <c r="M3709" i="115"/>
  <c r="M3711" i="115"/>
  <c r="M3712" i="115"/>
  <c r="M3713" i="115"/>
  <c r="M3714" i="115"/>
  <c r="M3715" i="115"/>
  <c r="M3716" i="115"/>
  <c r="M3717" i="115"/>
  <c r="M3718" i="115"/>
  <c r="M3719" i="115"/>
  <c r="M3720" i="115"/>
  <c r="M3721" i="115"/>
  <c r="M3722" i="115"/>
  <c r="M3723" i="115"/>
  <c r="M3724" i="115"/>
  <c r="M3725" i="115"/>
  <c r="M3726" i="115"/>
  <c r="M3727" i="115"/>
  <c r="M3728" i="115"/>
  <c r="M3729" i="115"/>
  <c r="M3730" i="115"/>
  <c r="M3731" i="115"/>
  <c r="M3732" i="115"/>
  <c r="M3733" i="115"/>
  <c r="M3734" i="115"/>
  <c r="M3735" i="115"/>
  <c r="M3736" i="115"/>
  <c r="M3737" i="115"/>
  <c r="M3738" i="115"/>
  <c r="M3739" i="115"/>
  <c r="M3740" i="115"/>
  <c r="M3741" i="115"/>
  <c r="M3742" i="115"/>
  <c r="M3743" i="115"/>
  <c r="M3744" i="115"/>
  <c r="M3745" i="115"/>
  <c r="M3746" i="115"/>
  <c r="M3747" i="115"/>
  <c r="M3748" i="115"/>
  <c r="M3749" i="115"/>
  <c r="M3750" i="115"/>
  <c r="M3751" i="115"/>
  <c r="M3752" i="115"/>
  <c r="M3753" i="115"/>
  <c r="M3754" i="115"/>
  <c r="M3755" i="115"/>
  <c r="M3756" i="115"/>
  <c r="M3757" i="115"/>
  <c r="M3758" i="115"/>
  <c r="M3759" i="115"/>
  <c r="M3760" i="115"/>
  <c r="M3761" i="115"/>
  <c r="M3763" i="115"/>
  <c r="M3764" i="115"/>
  <c r="M3765" i="115"/>
  <c r="M3766" i="115"/>
  <c r="M3767" i="115"/>
  <c r="M3768" i="115"/>
  <c r="M3769" i="115"/>
  <c r="M3770" i="115"/>
  <c r="M3771" i="115"/>
  <c r="M3772" i="115"/>
  <c r="M3773" i="115"/>
  <c r="M3774" i="115"/>
  <c r="M3775" i="115"/>
  <c r="M3776" i="115"/>
  <c r="M3777" i="115"/>
  <c r="M3778" i="115"/>
  <c r="M3779" i="115"/>
  <c r="M3780" i="115"/>
  <c r="M3781" i="115"/>
  <c r="M3782" i="115"/>
  <c r="M3783" i="115"/>
  <c r="M3784" i="115"/>
  <c r="M3785" i="115"/>
  <c r="M3786" i="115"/>
  <c r="M3788" i="115"/>
  <c r="M3789" i="115"/>
  <c r="M3790" i="115"/>
  <c r="M3791" i="115"/>
  <c r="M3792" i="115"/>
  <c r="M3793" i="115"/>
  <c r="M3794" i="115"/>
  <c r="M3795" i="115"/>
  <c r="M3796" i="115"/>
  <c r="M3797" i="115"/>
  <c r="M3798" i="115"/>
  <c r="M3799" i="115"/>
  <c r="M3800" i="115"/>
  <c r="M3801" i="115"/>
  <c r="M3802" i="115"/>
  <c r="M3803" i="115"/>
  <c r="M3804" i="115"/>
  <c r="M3805" i="115"/>
  <c r="M3806" i="115"/>
  <c r="M3807" i="115"/>
  <c r="M3808" i="115"/>
  <c r="M3809" i="115"/>
  <c r="M3811" i="115"/>
  <c r="M3812" i="115"/>
  <c r="M3813" i="115"/>
  <c r="M3814" i="115"/>
  <c r="M3815" i="115"/>
  <c r="M3816" i="115"/>
  <c r="M3817" i="115"/>
  <c r="M3818" i="115"/>
  <c r="M3819" i="115"/>
  <c r="M3820" i="115"/>
  <c r="M3821" i="115"/>
  <c r="M3822" i="115"/>
  <c r="M3823" i="115"/>
  <c r="M3824" i="115"/>
  <c r="M3825" i="115"/>
  <c r="M3826" i="115"/>
  <c r="M3827" i="115"/>
  <c r="M3828" i="115"/>
  <c r="M3829" i="115"/>
  <c r="M3830" i="115"/>
  <c r="M3831" i="115"/>
  <c r="M3832" i="115"/>
  <c r="M3833" i="115"/>
  <c r="M3834" i="115"/>
  <c r="M3835" i="115"/>
  <c r="M3836" i="115"/>
  <c r="M3837" i="115"/>
  <c r="M3838" i="115"/>
  <c r="M3839" i="115"/>
  <c r="M3840" i="115"/>
  <c r="M3841" i="115"/>
  <c r="M3842" i="115"/>
  <c r="M3843" i="115"/>
  <c r="M3845" i="115"/>
  <c r="M3846" i="115"/>
  <c r="M3847" i="115"/>
  <c r="M3849" i="115"/>
  <c r="M3850" i="115"/>
  <c r="M3851" i="115"/>
  <c r="M3852" i="115"/>
  <c r="M3853" i="115"/>
  <c r="M3854" i="115"/>
  <c r="M3855" i="115"/>
  <c r="M3856" i="115"/>
  <c r="M3858" i="115"/>
  <c r="M3859" i="115"/>
  <c r="M3860" i="115"/>
  <c r="M3862" i="115"/>
  <c r="M3863" i="115"/>
  <c r="M3864" i="115"/>
  <c r="M3865" i="115"/>
  <c r="M3866" i="115"/>
  <c r="M3867" i="115"/>
  <c r="M3868" i="115"/>
  <c r="M3870" i="115"/>
  <c r="M3871" i="115"/>
  <c r="M3872" i="115"/>
  <c r="M3873" i="115"/>
  <c r="M3874" i="115"/>
  <c r="M3875" i="115"/>
  <c r="M3876" i="115"/>
  <c r="M3877" i="115"/>
  <c r="M3878" i="115"/>
  <c r="M3879" i="115"/>
  <c r="M3880" i="115"/>
  <c r="M3881" i="115"/>
  <c r="M3882" i="115"/>
  <c r="M3883" i="115"/>
  <c r="M3884" i="115"/>
  <c r="M3885" i="115"/>
  <c r="M3886" i="115"/>
  <c r="M3887" i="115"/>
  <c r="M3888" i="115"/>
  <c r="M3889" i="115"/>
  <c r="M3890" i="115"/>
  <c r="M3891" i="115"/>
  <c r="M3892" i="115"/>
  <c r="M3894" i="115"/>
  <c r="M3895" i="115"/>
  <c r="M3896" i="115"/>
  <c r="M3898" i="115"/>
  <c r="M3899" i="115"/>
  <c r="M3900" i="115"/>
  <c r="M3901" i="115"/>
  <c r="M3902" i="115"/>
  <c r="M3904" i="115"/>
  <c r="M3905" i="115"/>
  <c r="M3906" i="115"/>
  <c r="M3907" i="115"/>
  <c r="M3908" i="115"/>
  <c r="M3909" i="115"/>
  <c r="M3910" i="115"/>
  <c r="M3911" i="115"/>
  <c r="M3912" i="115"/>
  <c r="M3913" i="115"/>
  <c r="M3914" i="115"/>
  <c r="M3915" i="115"/>
  <c r="M3916" i="115"/>
  <c r="M3917" i="115"/>
  <c r="M3918" i="115"/>
  <c r="M3919" i="115"/>
  <c r="M3920" i="115"/>
  <c r="M3921" i="115"/>
  <c r="M3922" i="115"/>
  <c r="M3923" i="115"/>
  <c r="M3925" i="115"/>
  <c r="M3926" i="115"/>
  <c r="M3927" i="115"/>
  <c r="M3929" i="115"/>
  <c r="M3930" i="115"/>
  <c r="M3931" i="115"/>
  <c r="M3932" i="115"/>
  <c r="M3933" i="115"/>
  <c r="M3934" i="115"/>
  <c r="M3935" i="115"/>
  <c r="M3936" i="115"/>
  <c r="M3937" i="115"/>
  <c r="M3938" i="115"/>
  <c r="M3939" i="115"/>
  <c r="M3940" i="115"/>
  <c r="M3941" i="115"/>
  <c r="M3942" i="115"/>
  <c r="M3943" i="115"/>
  <c r="M3944" i="115"/>
  <c r="M3945" i="115"/>
  <c r="M3947" i="115"/>
  <c r="M3948" i="115"/>
  <c r="M3949" i="115"/>
  <c r="M3952" i="115"/>
  <c r="M3953" i="115"/>
  <c r="M3954" i="115"/>
  <c r="M3955" i="115"/>
  <c r="M3956" i="115"/>
  <c r="M3957" i="115"/>
  <c r="M3958" i="115"/>
  <c r="M3959" i="115"/>
  <c r="M3961" i="115"/>
  <c r="M3962" i="115"/>
  <c r="M3963" i="115"/>
  <c r="M3964" i="115"/>
  <c r="M3965" i="115"/>
  <c r="M3966" i="115"/>
  <c r="M3967" i="115"/>
  <c r="M3968" i="115"/>
  <c r="M3969" i="115"/>
  <c r="M3970" i="115"/>
  <c r="M3971" i="115"/>
  <c r="M3972" i="115"/>
  <c r="M3973" i="115"/>
  <c r="M3975" i="115"/>
  <c r="M3976" i="115"/>
  <c r="M3977" i="115"/>
  <c r="M3978" i="115"/>
  <c r="M3979" i="115"/>
  <c r="M3980" i="115"/>
  <c r="M3981" i="115"/>
  <c r="M3982" i="115"/>
  <c r="M3983" i="115"/>
  <c r="M3984" i="115"/>
  <c r="M3985" i="115"/>
  <c r="M3986" i="115"/>
  <c r="M3987" i="115"/>
  <c r="M3988" i="115"/>
  <c r="M3989" i="115"/>
  <c r="M3990" i="115"/>
  <c r="M3991" i="115"/>
  <c r="M3992" i="115"/>
  <c r="M3994" i="115"/>
  <c r="M3995" i="115"/>
  <c r="M3996" i="115"/>
  <c r="M3997" i="115"/>
  <c r="M3998" i="115"/>
  <c r="M3999" i="115"/>
  <c r="M4000" i="115"/>
  <c r="M4001" i="115"/>
  <c r="M4002" i="115"/>
  <c r="M4003" i="115"/>
  <c r="M4004" i="115"/>
  <c r="M4006" i="115"/>
  <c r="M4007" i="115"/>
  <c r="M4009" i="115"/>
  <c r="M4010" i="115"/>
  <c r="M4011" i="115"/>
  <c r="M4012" i="115"/>
  <c r="M4013" i="115"/>
  <c r="M4014" i="115"/>
  <c r="M4015" i="115"/>
  <c r="M4016" i="115"/>
  <c r="M4017" i="115"/>
  <c r="M4018" i="115"/>
  <c r="M4019" i="115"/>
  <c r="M4020" i="115"/>
  <c r="M4022" i="115"/>
  <c r="M4023" i="115"/>
  <c r="M4024" i="115"/>
  <c r="M4025" i="115"/>
  <c r="M4026" i="115"/>
  <c r="M4027" i="115"/>
  <c r="M4028" i="115"/>
  <c r="M4029" i="115"/>
  <c r="M4030" i="115"/>
  <c r="M4031" i="115"/>
  <c r="M4032" i="115"/>
  <c r="M4033" i="115"/>
  <c r="M4034" i="115"/>
  <c r="M4035" i="115"/>
  <c r="M4036" i="115"/>
  <c r="M4037" i="115"/>
  <c r="M4038" i="115"/>
  <c r="M4039" i="115"/>
  <c r="M4040" i="115"/>
  <c r="M4041" i="115"/>
  <c r="M4042" i="115"/>
  <c r="M4043" i="115"/>
  <c r="M4044" i="115"/>
  <c r="M4045" i="115"/>
  <c r="M4046" i="115"/>
  <c r="M4047" i="115"/>
  <c r="M4048" i="115"/>
  <c r="M4049" i="115"/>
  <c r="M4051" i="115"/>
  <c r="M4052" i="115"/>
  <c r="M4053" i="115"/>
  <c r="M4054" i="115"/>
  <c r="M4055" i="115"/>
  <c r="M4056" i="115"/>
  <c r="M4058" i="115"/>
  <c r="P4059" i="115"/>
  <c r="M4060" i="115"/>
  <c r="P4060" i="115"/>
  <c r="M4061" i="115"/>
  <c r="P4061" i="115"/>
  <c r="M4062" i="115"/>
  <c r="P4062" i="115"/>
  <c r="M4063" i="115"/>
  <c r="P4063" i="115"/>
  <c r="M4064" i="115"/>
  <c r="P4064" i="115"/>
  <c r="M4065" i="115"/>
  <c r="P4065" i="115"/>
  <c r="M4066" i="115"/>
  <c r="P4066" i="115"/>
  <c r="M4067" i="115"/>
  <c r="P4067" i="115"/>
  <c r="M4068" i="115"/>
  <c r="P4068" i="115"/>
  <c r="M4069" i="115"/>
  <c r="P4069" i="115"/>
  <c r="M4070" i="115"/>
  <c r="P4070" i="115"/>
  <c r="M4071" i="115"/>
  <c r="P4071" i="115"/>
  <c r="M4072" i="115"/>
  <c r="P4072" i="115"/>
  <c r="M4073" i="115"/>
  <c r="P4073" i="115"/>
  <c r="M4074" i="115"/>
  <c r="P4074" i="115"/>
  <c r="M4075" i="115"/>
  <c r="P4075" i="115"/>
  <c r="M4076" i="115"/>
  <c r="P4076" i="115"/>
  <c r="M4077" i="115"/>
  <c r="P4077" i="115"/>
  <c r="M4078" i="115"/>
  <c r="P4078" i="115"/>
  <c r="M4079" i="115"/>
  <c r="P4079" i="115"/>
  <c r="M4080" i="115"/>
  <c r="P4080" i="115"/>
  <c r="M4081" i="115"/>
  <c r="P4081" i="115"/>
  <c r="M4082" i="115"/>
  <c r="P4082" i="115"/>
  <c r="M4083" i="115"/>
  <c r="P4083" i="115"/>
  <c r="M4084" i="115"/>
  <c r="P4084" i="115"/>
  <c r="M4085" i="115"/>
  <c r="P4085" i="115"/>
  <c r="M4086" i="115"/>
  <c r="P4086" i="115"/>
  <c r="M4087" i="115"/>
  <c r="P4087" i="115"/>
  <c r="M4088" i="115"/>
  <c r="P4088" i="115"/>
  <c r="M4089" i="115"/>
  <c r="P4089" i="115"/>
  <c r="M4090" i="115"/>
  <c r="P4090" i="115"/>
  <c r="M4091" i="115"/>
  <c r="P4091" i="115"/>
  <c r="M4092" i="115"/>
  <c r="P4092" i="115"/>
  <c r="M4093" i="115"/>
  <c r="P4093" i="115"/>
  <c r="M4094" i="115"/>
  <c r="P4094" i="115"/>
  <c r="M4095" i="115"/>
  <c r="P4095" i="115"/>
  <c r="M4096" i="115"/>
  <c r="P4096" i="115"/>
  <c r="M4097" i="115"/>
  <c r="P4097" i="115"/>
  <c r="M4098" i="115"/>
  <c r="P4098" i="115"/>
  <c r="M4099" i="115"/>
  <c r="P4099" i="115"/>
  <c r="M4100" i="115"/>
  <c r="P4100" i="115"/>
  <c r="M4101" i="115"/>
  <c r="P4101" i="115"/>
  <c r="M4102" i="115"/>
  <c r="P4102" i="115"/>
  <c r="M4103" i="115"/>
  <c r="P4103" i="115"/>
  <c r="M4104" i="115"/>
  <c r="P4104" i="115"/>
  <c r="M4105" i="115"/>
  <c r="P4105" i="115"/>
  <c r="M4106" i="115"/>
  <c r="P4106" i="115"/>
  <c r="M4107" i="115"/>
  <c r="P4107" i="115"/>
  <c r="M4108" i="115"/>
  <c r="P4108" i="115"/>
  <c r="M4109" i="115"/>
  <c r="P4109" i="115"/>
  <c r="M4110" i="115"/>
  <c r="P4110" i="115"/>
  <c r="M4111" i="115"/>
  <c r="P4111" i="115"/>
  <c r="M4112" i="115"/>
  <c r="P4112" i="115"/>
  <c r="M4113" i="115"/>
  <c r="P4113" i="115"/>
  <c r="M4114" i="115"/>
  <c r="P4114" i="115"/>
  <c r="M4115" i="115"/>
  <c r="P4115" i="115"/>
  <c r="M4116" i="115"/>
  <c r="P4116" i="115"/>
  <c r="M4117" i="115"/>
  <c r="P4117" i="115"/>
  <c r="M4118" i="115"/>
  <c r="P4118" i="115"/>
  <c r="M4119" i="115"/>
  <c r="P4119" i="115"/>
  <c r="M4120" i="115"/>
  <c r="P4120" i="115"/>
  <c r="M4121" i="115"/>
  <c r="P4121" i="115"/>
  <c r="M4122" i="115"/>
  <c r="P4122" i="115"/>
  <c r="M4123" i="115"/>
  <c r="P4123" i="115"/>
  <c r="M4124" i="115"/>
  <c r="P4124" i="115"/>
  <c r="M4125" i="115"/>
  <c r="P4125" i="115"/>
  <c r="M4126" i="115"/>
  <c r="P4126" i="115"/>
  <c r="M4127" i="115"/>
  <c r="P4127" i="115"/>
  <c r="M4128" i="115"/>
  <c r="P4128" i="115"/>
  <c r="M4129" i="115"/>
  <c r="P4129" i="115"/>
  <c r="M4130" i="115"/>
  <c r="P4130" i="115"/>
  <c r="M4131" i="115"/>
  <c r="P4131" i="115"/>
  <c r="M4132" i="115"/>
  <c r="P4132" i="115"/>
  <c r="M4133" i="115"/>
  <c r="P4133" i="115"/>
  <c r="M4134" i="115"/>
  <c r="P4134" i="115"/>
  <c r="M4135" i="115"/>
  <c r="P4135" i="115"/>
  <c r="M4136" i="115"/>
  <c r="P4136" i="115"/>
  <c r="M4137" i="115"/>
  <c r="P4137" i="115"/>
  <c r="M4138" i="115"/>
  <c r="P4138" i="115"/>
  <c r="M4139" i="115"/>
  <c r="P4139" i="115"/>
  <c r="M4140" i="115"/>
  <c r="P4140" i="115"/>
  <c r="M4141" i="115"/>
  <c r="P4141" i="115"/>
  <c r="M4142" i="115"/>
  <c r="P4142" i="115"/>
  <c r="M4143" i="115"/>
  <c r="P4143" i="115"/>
  <c r="M4144" i="115"/>
  <c r="P4144" i="115"/>
  <c r="M4145" i="115"/>
  <c r="P4145" i="115"/>
  <c r="M4146" i="115"/>
  <c r="P4146" i="115"/>
  <c r="M4147" i="115"/>
  <c r="P4147" i="115"/>
  <c r="M4148" i="115"/>
  <c r="P4148" i="115"/>
  <c r="M4149" i="115"/>
  <c r="P4149" i="115"/>
  <c r="M4150" i="115"/>
  <c r="P4150" i="115"/>
  <c r="M4151" i="115"/>
  <c r="P4151" i="115"/>
  <c r="M4152" i="115"/>
  <c r="P4152" i="115"/>
  <c r="M4153" i="115"/>
  <c r="P4153" i="115"/>
  <c r="M4154" i="115"/>
  <c r="P4154" i="115"/>
  <c r="M4155" i="115"/>
  <c r="P4155" i="115"/>
  <c r="M4156" i="115"/>
  <c r="P4156" i="115"/>
  <c r="M4157" i="115"/>
  <c r="P4157" i="115"/>
  <c r="M4158" i="115"/>
  <c r="P4158" i="115"/>
  <c r="M4159" i="115"/>
  <c r="P4159" i="115"/>
  <c r="M4160" i="115"/>
  <c r="P4160" i="115"/>
  <c r="M4161" i="115"/>
  <c r="P4161" i="115"/>
  <c r="M4162" i="115"/>
  <c r="P4162" i="115"/>
  <c r="M4163" i="115"/>
  <c r="P4163" i="115"/>
  <c r="M4164" i="115"/>
  <c r="P4164" i="115"/>
  <c r="M4165" i="115"/>
  <c r="P4165" i="115"/>
  <c r="M4166" i="115"/>
  <c r="P4166" i="115"/>
  <c r="M4167" i="115"/>
  <c r="P4167" i="115"/>
  <c r="M4168" i="115"/>
  <c r="P4168" i="115"/>
  <c r="M4169" i="115"/>
  <c r="P4169" i="115"/>
  <c r="M4170" i="115"/>
  <c r="P4170" i="115"/>
  <c r="M4171" i="115"/>
  <c r="P4171" i="115"/>
  <c r="M4172" i="115"/>
  <c r="P4172" i="115"/>
  <c r="M4173" i="115"/>
  <c r="P4173" i="115"/>
  <c r="M4174" i="115"/>
  <c r="P4174" i="115"/>
  <c r="M4175" i="115"/>
  <c r="P4175" i="115"/>
  <c r="M4176" i="115"/>
  <c r="P4176" i="115"/>
  <c r="M4177" i="115"/>
  <c r="P4177" i="115"/>
  <c r="M4178" i="115"/>
  <c r="P4178" i="115"/>
  <c r="M4179" i="115"/>
  <c r="P4179" i="115"/>
  <c r="M4180" i="115"/>
  <c r="P4180" i="115"/>
  <c r="M4181" i="115"/>
  <c r="P4181" i="115"/>
  <c r="M4182" i="115"/>
  <c r="P4182" i="115"/>
  <c r="M4183" i="115"/>
  <c r="P4183" i="115"/>
  <c r="M4184" i="115"/>
  <c r="P4184" i="115"/>
  <c r="M4185" i="115"/>
  <c r="P4185" i="115"/>
  <c r="M4186" i="115"/>
  <c r="P4186" i="115"/>
  <c r="M4187" i="115"/>
  <c r="P4187" i="115"/>
  <c r="M4188" i="115"/>
  <c r="P4188" i="115"/>
  <c r="M4189" i="115"/>
  <c r="P4189" i="115"/>
  <c r="M4190" i="115"/>
  <c r="P4190" i="115"/>
  <c r="M4191" i="115"/>
  <c r="P4191" i="115"/>
  <c r="M4192" i="115"/>
  <c r="P4192" i="115"/>
  <c r="M4193" i="115"/>
  <c r="P4193" i="115"/>
  <c r="M4194" i="115"/>
  <c r="P4194" i="115"/>
  <c r="M4195" i="115"/>
  <c r="P4195" i="115"/>
  <c r="M4196" i="115"/>
  <c r="P4196" i="115"/>
  <c r="M4197" i="115"/>
  <c r="P4197" i="115"/>
  <c r="M4198" i="115"/>
  <c r="P4198" i="115"/>
  <c r="M4199" i="115"/>
  <c r="P4199" i="115"/>
  <c r="M4200" i="115"/>
  <c r="P4200" i="115"/>
  <c r="M4201" i="115"/>
  <c r="P4201" i="115"/>
  <c r="M4202" i="115"/>
  <c r="P4202" i="115"/>
  <c r="M4203" i="115"/>
  <c r="P4203" i="115"/>
  <c r="M4204" i="115"/>
  <c r="P4204" i="115"/>
  <c r="M4205" i="115"/>
  <c r="P4205" i="115"/>
  <c r="M4206" i="115"/>
  <c r="P4206" i="115"/>
  <c r="M4207" i="115"/>
  <c r="P4207" i="115"/>
  <c r="M4208" i="115"/>
  <c r="P4208" i="115"/>
  <c r="M4209" i="115"/>
  <c r="P4209" i="115"/>
  <c r="M4210" i="115"/>
  <c r="P4210" i="115"/>
  <c r="M4211" i="115"/>
  <c r="P4211" i="115"/>
  <c r="M4212" i="115"/>
  <c r="P4212" i="115"/>
  <c r="M4213" i="115"/>
  <c r="P4213" i="115"/>
  <c r="M4214" i="115"/>
  <c r="P4214" i="115"/>
  <c r="M4215" i="115"/>
  <c r="P4215" i="115"/>
  <c r="M4216" i="115"/>
  <c r="P4216" i="115"/>
  <c r="M4217" i="115"/>
  <c r="P4217" i="115"/>
  <c r="M4218" i="115"/>
  <c r="P4218" i="115"/>
  <c r="M4219" i="115"/>
  <c r="P4219" i="115"/>
  <c r="M4220" i="115"/>
  <c r="P4220" i="115"/>
  <c r="M4221" i="115"/>
  <c r="P4221" i="115"/>
  <c r="M4222" i="115"/>
  <c r="P4222" i="115"/>
  <c r="M4223" i="115"/>
  <c r="P4223" i="115"/>
  <c r="M4224" i="115"/>
  <c r="P4224" i="115"/>
  <c r="M4225" i="115"/>
  <c r="P4225" i="115"/>
  <c r="M4226" i="115"/>
  <c r="P4226" i="115"/>
  <c r="M4227" i="115"/>
  <c r="P4227" i="115"/>
  <c r="M4228" i="115"/>
  <c r="P4228" i="115"/>
  <c r="M4229" i="115"/>
  <c r="P4229" i="115"/>
  <c r="M4230" i="115"/>
  <c r="P4230" i="115"/>
  <c r="M4231" i="115"/>
  <c r="P4231" i="115"/>
  <c r="M4232" i="115"/>
  <c r="P4232" i="115"/>
  <c r="M4233" i="115"/>
  <c r="P4233" i="115"/>
  <c r="M4234" i="115"/>
  <c r="P4234" i="115"/>
  <c r="M4235" i="115"/>
  <c r="P4235" i="115"/>
  <c r="M4236" i="115"/>
  <c r="P4236" i="115"/>
  <c r="M4237" i="115"/>
  <c r="P4237" i="115"/>
  <c r="M4238" i="115"/>
  <c r="P4238" i="115"/>
  <c r="M4239" i="115"/>
  <c r="P4239" i="115"/>
  <c r="M4240" i="115"/>
  <c r="P4240" i="115"/>
  <c r="M4241" i="115"/>
  <c r="P4241" i="115"/>
  <c r="M4242" i="115"/>
  <c r="P4242" i="115"/>
  <c r="M4243" i="115"/>
  <c r="P4243" i="115"/>
  <c r="M4244" i="115"/>
  <c r="P4244" i="115"/>
  <c r="M4245" i="115"/>
  <c r="P4245" i="115"/>
  <c r="M4246" i="115"/>
  <c r="P4246" i="115"/>
  <c r="M4247" i="115"/>
  <c r="P4247" i="115"/>
  <c r="M4248" i="115"/>
  <c r="P4248" i="115"/>
  <c r="M4249" i="115"/>
  <c r="P4249" i="115"/>
  <c r="M4250" i="115"/>
  <c r="P4250" i="115"/>
  <c r="M4251" i="115"/>
  <c r="P4251" i="115"/>
  <c r="M4252" i="115"/>
  <c r="P4252" i="115"/>
  <c r="M4253" i="115"/>
  <c r="P4253" i="115"/>
  <c r="M4254" i="115"/>
  <c r="P4254" i="115"/>
  <c r="M4255" i="115"/>
  <c r="P4255" i="115"/>
  <c r="M4256" i="115"/>
  <c r="P4256" i="115"/>
  <c r="M4257" i="115"/>
  <c r="P4257" i="115"/>
  <c r="M4258" i="115"/>
  <c r="P4258" i="115"/>
  <c r="M4259" i="115"/>
  <c r="P4259" i="115"/>
  <c r="M4260" i="115"/>
  <c r="P4260" i="115"/>
  <c r="M4261" i="115"/>
  <c r="P4261" i="115"/>
  <c r="M4262" i="115"/>
  <c r="P4262" i="115"/>
  <c r="M4263" i="115"/>
  <c r="P4263" i="115"/>
  <c r="M4264" i="115"/>
  <c r="P4264" i="115"/>
  <c r="M4265" i="115"/>
  <c r="P4265" i="115"/>
  <c r="M4266" i="115"/>
  <c r="P4266" i="115"/>
  <c r="M4267" i="115"/>
  <c r="P4267" i="115"/>
  <c r="M4268" i="115"/>
  <c r="P4268" i="115"/>
  <c r="M4269" i="115"/>
  <c r="P4269" i="115"/>
  <c r="M4270" i="115"/>
  <c r="P4270" i="115"/>
  <c r="M4271" i="115"/>
  <c r="P4271" i="115"/>
  <c r="M4272" i="115"/>
  <c r="P4272" i="115"/>
  <c r="M4273" i="115"/>
  <c r="P4273" i="115"/>
  <c r="M4274" i="115"/>
  <c r="P4274" i="115"/>
  <c r="M4275" i="115"/>
  <c r="P4275" i="115"/>
  <c r="M4276" i="115"/>
  <c r="P4276" i="115"/>
  <c r="M4277" i="115"/>
  <c r="P4277" i="115"/>
  <c r="M4278" i="115"/>
  <c r="P4278" i="115"/>
  <c r="M4279" i="115"/>
  <c r="P4279" i="115"/>
  <c r="M4280" i="115"/>
  <c r="P4280" i="115"/>
  <c r="M4281" i="115"/>
  <c r="P4281" i="115"/>
  <c r="M4282" i="115"/>
  <c r="P4282" i="115"/>
  <c r="M4283" i="115"/>
  <c r="P4283" i="115"/>
  <c r="M4284" i="115"/>
  <c r="P4284" i="115"/>
  <c r="M4285" i="115"/>
  <c r="P4285" i="115"/>
  <c r="M4286" i="115"/>
  <c r="P4286" i="115"/>
  <c r="M4287" i="115"/>
  <c r="P4287" i="115"/>
  <c r="M4288" i="115"/>
  <c r="P4288" i="115"/>
  <c r="M4289" i="115"/>
  <c r="P4289" i="115"/>
  <c r="M4290" i="115"/>
  <c r="P4290" i="115"/>
  <c r="M4291" i="115"/>
  <c r="P4291" i="115"/>
  <c r="M4292" i="115"/>
  <c r="P4292" i="115"/>
  <c r="M4293" i="115"/>
  <c r="P4293" i="115"/>
  <c r="M4294" i="115"/>
  <c r="P4294" i="115"/>
  <c r="M4295" i="115"/>
  <c r="P4295" i="115"/>
  <c r="M4296" i="115"/>
  <c r="P4296" i="115"/>
  <c r="M4297" i="115"/>
  <c r="P4297" i="115"/>
  <c r="M4298" i="115"/>
  <c r="P4298" i="115"/>
  <c r="M4299" i="115"/>
  <c r="P4299" i="115"/>
  <c r="M4300" i="115"/>
  <c r="P4300" i="115"/>
  <c r="M4301" i="115"/>
  <c r="P4301" i="115"/>
  <c r="M4302" i="115"/>
  <c r="P4302" i="115"/>
  <c r="M4303" i="115"/>
  <c r="P4303" i="115"/>
  <c r="M4304" i="115"/>
  <c r="P4304" i="115"/>
  <c r="M4305" i="115"/>
  <c r="P4305" i="115"/>
  <c r="M4306" i="115"/>
  <c r="P4306" i="115"/>
  <c r="M4307" i="115"/>
  <c r="P4307" i="115"/>
  <c r="M4308" i="115"/>
  <c r="P4308" i="115"/>
  <c r="M4309" i="115"/>
  <c r="P4309" i="115"/>
  <c r="M4310" i="115"/>
  <c r="P4310" i="115"/>
  <c r="M4311" i="115"/>
  <c r="P4311" i="115"/>
  <c r="M4312" i="115"/>
  <c r="P4312" i="115"/>
  <c r="M4313" i="115"/>
  <c r="P4313" i="115"/>
  <c r="M4314" i="115"/>
  <c r="P4314" i="115"/>
  <c r="M4315" i="115"/>
  <c r="P4315" i="115"/>
  <c r="M4316" i="115"/>
  <c r="P4316" i="115"/>
  <c r="M4317" i="115"/>
  <c r="P4317" i="115"/>
  <c r="M4318" i="115"/>
  <c r="P4318" i="115"/>
  <c r="M4319" i="115"/>
  <c r="P4319" i="115"/>
  <c r="M4320" i="115"/>
  <c r="P4320" i="115"/>
  <c r="M4321" i="115"/>
  <c r="P4321" i="115"/>
  <c r="M4322" i="115"/>
  <c r="P4322" i="115"/>
  <c r="M4323" i="115"/>
  <c r="P4323" i="115"/>
  <c r="M4324" i="115"/>
  <c r="P4324" i="115"/>
  <c r="M4325" i="115"/>
  <c r="P4325" i="115"/>
  <c r="M4326" i="115"/>
  <c r="P4326" i="115"/>
  <c r="M4327" i="115"/>
  <c r="P4327" i="115"/>
  <c r="M4328" i="115"/>
  <c r="P4328" i="115"/>
  <c r="M4329" i="115"/>
  <c r="P4329" i="115"/>
  <c r="M4330" i="115"/>
  <c r="P4330" i="115"/>
  <c r="M4331" i="115"/>
  <c r="P4331" i="115"/>
  <c r="M4332" i="115"/>
  <c r="P4332" i="115"/>
  <c r="M4333" i="115"/>
  <c r="P4333" i="115"/>
  <c r="M4334" i="115"/>
  <c r="P4334" i="115"/>
  <c r="M4335" i="115"/>
  <c r="P4335" i="115"/>
  <c r="M4336" i="115"/>
  <c r="P4336" i="115"/>
  <c r="M4337" i="115"/>
  <c r="P4337" i="115"/>
  <c r="M4338" i="115"/>
  <c r="P4338" i="115"/>
  <c r="M4339" i="115"/>
  <c r="P4339" i="115"/>
  <c r="M4340" i="115"/>
  <c r="P4340" i="115"/>
  <c r="M4341" i="115"/>
  <c r="P4341" i="115"/>
  <c r="M4342" i="115"/>
  <c r="P4342" i="115"/>
  <c r="M4343" i="115"/>
  <c r="P4343" i="115"/>
  <c r="M4344" i="115"/>
  <c r="P4344" i="115"/>
  <c r="M4345" i="115"/>
  <c r="P4345" i="115"/>
  <c r="M4346" i="115"/>
  <c r="P4346" i="115"/>
  <c r="M4347" i="115"/>
  <c r="P4347" i="115"/>
  <c r="M4348" i="115"/>
  <c r="P4348" i="115"/>
  <c r="M4349" i="115"/>
  <c r="P4349" i="115"/>
  <c r="M4350" i="115"/>
  <c r="P4350" i="115"/>
  <c r="M4351" i="115"/>
  <c r="P4351" i="115"/>
  <c r="M4352" i="115"/>
  <c r="P4352" i="115"/>
  <c r="M4353" i="115"/>
  <c r="P4353" i="115"/>
  <c r="M4354" i="115"/>
  <c r="P4354" i="115"/>
  <c r="M4355" i="115"/>
  <c r="P4355" i="115"/>
  <c r="M4356" i="115"/>
  <c r="P4356" i="115"/>
  <c r="M4357" i="115"/>
  <c r="P4357" i="115"/>
  <c r="M4358" i="115"/>
  <c r="P4358" i="115"/>
  <c r="M4359" i="115"/>
  <c r="P4359" i="115"/>
  <c r="M4360" i="115"/>
  <c r="P4360" i="115"/>
  <c r="M4361" i="115"/>
  <c r="P4361" i="115"/>
  <c r="M4362" i="115"/>
  <c r="P4362" i="115"/>
  <c r="M4363" i="115"/>
  <c r="P4363" i="115"/>
  <c r="M4364" i="115"/>
  <c r="P4364" i="115"/>
  <c r="M4365" i="115"/>
  <c r="P4365" i="115"/>
  <c r="M4366" i="115"/>
  <c r="P4366" i="115"/>
  <c r="M4367" i="115"/>
  <c r="P4367" i="115"/>
  <c r="M4368" i="115"/>
  <c r="P4368" i="115"/>
  <c r="M4369" i="115"/>
  <c r="P4369" i="115"/>
  <c r="M4370" i="115"/>
  <c r="P4370" i="115"/>
  <c r="M4371" i="115"/>
  <c r="P4371" i="115"/>
  <c r="M4372" i="115"/>
  <c r="P4372" i="115"/>
  <c r="M4373" i="115"/>
  <c r="P4373" i="115"/>
  <c r="M4374" i="115"/>
  <c r="P4374" i="115"/>
  <c r="M4375" i="115"/>
  <c r="P4375" i="115"/>
  <c r="M4376" i="115"/>
  <c r="P4376" i="115"/>
  <c r="M4377" i="115"/>
  <c r="P4377" i="115"/>
  <c r="M4378" i="115"/>
  <c r="P4378" i="115"/>
  <c r="M4379" i="115"/>
  <c r="P4379" i="115"/>
  <c r="M4380" i="115"/>
  <c r="P4380" i="115"/>
  <c r="M4381" i="115"/>
  <c r="P4381" i="115"/>
  <c r="M4382" i="115"/>
  <c r="P4382" i="115"/>
  <c r="M4383" i="115"/>
  <c r="P4383" i="115"/>
  <c r="M4384" i="115"/>
  <c r="P4384" i="115"/>
  <c r="M4385" i="115"/>
  <c r="P4385" i="115"/>
  <c r="M4386" i="115"/>
  <c r="P4386" i="115"/>
  <c r="M4387" i="115"/>
  <c r="P4387" i="115"/>
  <c r="M4388" i="115"/>
  <c r="P4388" i="115"/>
  <c r="M4389" i="115"/>
  <c r="P4389" i="115"/>
  <c r="M4390" i="115"/>
  <c r="P4390" i="115"/>
  <c r="M4391" i="115"/>
  <c r="P4391" i="115"/>
  <c r="M4392" i="115"/>
  <c r="P4392" i="115"/>
  <c r="M4393" i="115"/>
  <c r="P4393" i="115"/>
  <c r="M4394" i="115"/>
  <c r="P4394" i="115"/>
  <c r="M4395" i="115"/>
  <c r="P4395" i="115"/>
  <c r="M4396" i="115"/>
  <c r="P4396" i="115"/>
  <c r="M4397" i="115"/>
  <c r="P4397" i="115"/>
  <c r="M4398" i="115"/>
  <c r="P4398" i="115"/>
  <c r="M4399" i="115"/>
  <c r="P4399" i="115"/>
  <c r="M4400" i="115"/>
  <c r="P4400" i="115"/>
  <c r="M4401" i="115"/>
  <c r="P4401" i="115"/>
  <c r="M4402" i="115"/>
  <c r="P4402" i="115"/>
  <c r="M4403" i="115"/>
  <c r="P4403" i="115"/>
  <c r="M4404" i="115"/>
  <c r="P4404" i="115"/>
  <c r="M4405" i="115"/>
  <c r="P4405" i="115"/>
  <c r="M4406" i="115"/>
  <c r="P4406" i="115"/>
  <c r="M4407" i="115"/>
  <c r="P4407" i="115"/>
  <c r="M4408" i="115"/>
  <c r="P4408" i="115"/>
  <c r="M4409" i="115"/>
  <c r="P4409" i="115"/>
  <c r="M4410" i="115"/>
  <c r="P4410" i="115"/>
  <c r="M4411" i="115"/>
  <c r="P4411" i="115"/>
  <c r="M4412" i="115"/>
  <c r="P4412" i="115"/>
  <c r="M4413" i="115"/>
  <c r="P4413" i="115"/>
  <c r="M4414" i="115"/>
  <c r="P4414" i="115"/>
  <c r="M4415" i="115"/>
  <c r="P4415" i="115"/>
  <c r="M4416" i="115"/>
  <c r="P4416" i="115"/>
  <c r="M4417" i="115"/>
  <c r="P4417" i="115"/>
  <c r="M4418" i="115"/>
  <c r="P4418" i="115"/>
  <c r="M4419" i="115"/>
  <c r="P4419" i="115"/>
  <c r="M4420" i="115"/>
  <c r="P4420" i="115"/>
  <c r="M4421" i="115"/>
  <c r="P4421" i="115"/>
  <c r="M4422" i="115"/>
  <c r="P4422" i="115"/>
  <c r="M4423" i="115"/>
  <c r="P4423" i="115"/>
  <c r="M4424" i="115"/>
  <c r="P4424" i="115"/>
  <c r="M4425" i="115"/>
  <c r="P4425" i="115"/>
  <c r="M4426" i="115"/>
  <c r="P4426" i="115"/>
  <c r="M4427" i="115"/>
  <c r="P4427" i="115"/>
  <c r="M4428" i="115"/>
  <c r="P4428" i="115"/>
  <c r="M4429" i="115"/>
  <c r="P4429" i="115"/>
  <c r="M4430" i="115"/>
  <c r="P4430" i="115"/>
  <c r="M4431" i="115"/>
  <c r="P4431" i="115"/>
  <c r="M4432" i="115"/>
  <c r="P4432" i="115"/>
  <c r="M4433" i="115"/>
  <c r="P4433" i="115"/>
  <c r="M4434" i="115"/>
  <c r="P4434" i="115"/>
  <c r="M4435" i="115"/>
  <c r="P4435" i="115"/>
  <c r="M4436" i="115"/>
  <c r="P4436" i="115"/>
  <c r="M4437" i="115"/>
  <c r="P4437" i="115"/>
  <c r="M4438" i="115"/>
  <c r="P4438" i="115"/>
  <c r="M4439" i="115"/>
  <c r="P4439" i="115"/>
  <c r="M4440" i="115"/>
  <c r="P4440" i="115"/>
  <c r="M4441" i="115"/>
  <c r="P4441" i="115"/>
  <c r="M4442" i="115"/>
  <c r="P4442" i="115"/>
  <c r="M4443" i="115"/>
  <c r="P4443" i="115"/>
  <c r="M4444" i="115"/>
  <c r="P4444" i="115"/>
  <c r="M4445" i="115"/>
  <c r="P4445" i="115"/>
  <c r="M4446" i="115"/>
  <c r="P4446" i="115"/>
  <c r="M4447" i="115"/>
  <c r="P4447" i="115"/>
  <c r="M4448" i="115"/>
  <c r="P4448" i="115"/>
  <c r="M4449" i="115"/>
  <c r="P4449" i="115"/>
  <c r="M4450" i="115"/>
  <c r="P4450" i="115"/>
  <c r="M4451" i="115"/>
  <c r="P4451" i="115"/>
  <c r="M4452" i="115"/>
  <c r="P4452" i="115"/>
  <c r="M4453" i="115"/>
  <c r="P4453" i="115"/>
  <c r="M4454" i="115"/>
  <c r="P4454" i="115"/>
  <c r="M4455" i="115"/>
  <c r="P4455" i="115"/>
  <c r="M4456" i="115"/>
  <c r="P4456" i="115"/>
  <c r="M4457" i="115"/>
  <c r="P4457" i="115"/>
  <c r="M4458" i="115"/>
  <c r="P4458" i="115"/>
  <c r="M4459" i="115"/>
  <c r="P4459" i="115"/>
  <c r="M4460" i="115"/>
  <c r="P4460" i="115"/>
  <c r="M4461" i="115"/>
  <c r="P4461" i="115"/>
  <c r="M4462" i="115"/>
  <c r="P4462" i="115"/>
  <c r="M4463" i="115"/>
  <c r="P4463" i="115"/>
  <c r="M4464" i="115"/>
  <c r="P4464" i="115"/>
  <c r="M4465" i="115"/>
  <c r="P4465" i="115"/>
  <c r="M4466" i="115"/>
  <c r="P4466" i="115"/>
  <c r="M4467" i="115"/>
  <c r="P4467" i="115"/>
  <c r="M4468" i="115"/>
  <c r="P4468" i="115"/>
  <c r="M4469" i="115"/>
  <c r="P4469" i="115"/>
  <c r="M4470" i="115"/>
  <c r="P4470" i="115"/>
  <c r="M4471" i="115"/>
  <c r="P4471" i="115"/>
  <c r="M4472" i="115"/>
  <c r="P4472" i="115"/>
  <c r="M4473" i="115"/>
  <c r="P4473" i="115"/>
  <c r="M4474" i="115"/>
  <c r="P4474" i="115"/>
  <c r="M4475" i="115"/>
  <c r="P4475" i="115"/>
  <c r="M4476" i="115"/>
  <c r="P4476" i="115"/>
  <c r="M4477" i="115"/>
  <c r="P4477" i="115"/>
  <c r="M4478" i="115"/>
  <c r="P4478" i="115"/>
  <c r="M4479" i="115"/>
  <c r="P4479" i="115"/>
  <c r="M4480" i="115"/>
  <c r="P4480" i="115"/>
  <c r="M4481" i="115"/>
  <c r="P4481" i="115"/>
  <c r="M4482" i="115"/>
  <c r="P4482" i="115"/>
  <c r="M4483" i="115"/>
  <c r="P4483" i="115"/>
  <c r="M4484" i="115"/>
  <c r="P4484" i="115"/>
  <c r="M4485" i="115"/>
  <c r="P4485" i="115"/>
  <c r="M4486" i="115"/>
  <c r="P4486" i="115"/>
  <c r="M4487" i="115"/>
  <c r="P4487" i="115"/>
  <c r="M4488" i="115"/>
  <c r="P4488" i="115"/>
  <c r="M4489" i="115"/>
  <c r="P4489" i="115"/>
  <c r="M4490" i="115"/>
  <c r="P4490" i="115"/>
  <c r="M4491" i="115"/>
  <c r="P4491" i="115"/>
  <c r="M4492" i="115"/>
  <c r="P4492" i="115"/>
  <c r="M4493" i="115"/>
  <c r="P4493" i="115"/>
  <c r="M4494" i="115"/>
  <c r="P4494" i="115"/>
  <c r="M4495" i="115"/>
  <c r="P4495" i="115"/>
  <c r="M4496" i="115"/>
  <c r="P4496" i="115"/>
  <c r="M4497" i="115"/>
  <c r="P4497" i="115"/>
  <c r="M4498" i="115"/>
  <c r="P4498" i="115"/>
  <c r="M4499" i="115"/>
  <c r="P4499" i="115"/>
  <c r="M4500" i="115"/>
  <c r="P4500" i="115"/>
  <c r="M4501" i="115"/>
  <c r="P4501" i="115"/>
  <c r="M4502" i="115"/>
  <c r="P4502" i="115"/>
  <c r="M4503" i="115"/>
  <c r="P4503" i="115"/>
  <c r="M4504" i="115"/>
  <c r="P4504" i="115"/>
  <c r="M4505" i="115"/>
  <c r="P4505" i="115"/>
  <c r="M4506" i="115"/>
  <c r="P4506" i="115"/>
  <c r="M4507" i="115"/>
  <c r="P4507" i="115"/>
  <c r="M4508" i="115"/>
  <c r="P4508" i="115"/>
  <c r="M4509" i="115"/>
  <c r="P4509" i="115"/>
  <c r="M4510" i="115"/>
  <c r="P4510" i="115"/>
  <c r="M4511" i="115"/>
  <c r="P4511" i="115"/>
  <c r="M4512" i="115"/>
  <c r="P4512" i="115"/>
  <c r="M4513" i="115"/>
  <c r="P4513" i="115"/>
  <c r="M4514" i="115"/>
  <c r="P4514" i="115"/>
  <c r="M4515" i="115"/>
  <c r="P4515" i="115"/>
  <c r="M4516" i="115"/>
  <c r="P4516" i="115"/>
  <c r="M4517" i="115"/>
  <c r="P4517" i="115"/>
  <c r="M4518" i="115"/>
  <c r="P4518" i="115"/>
  <c r="M4519" i="115"/>
  <c r="P4519" i="115"/>
  <c r="M4520" i="115"/>
  <c r="P4520" i="115"/>
  <c r="M4521" i="115"/>
  <c r="P4521" i="115"/>
  <c r="M4522" i="115"/>
  <c r="P4522" i="115"/>
  <c r="M4523" i="115"/>
  <c r="P4523" i="115"/>
  <c r="M4524" i="115"/>
  <c r="P4524" i="115"/>
  <c r="M4525" i="115"/>
  <c r="P4525" i="115"/>
  <c r="M4526" i="115"/>
  <c r="P4526" i="115"/>
  <c r="M4527" i="115"/>
  <c r="P4527" i="115"/>
  <c r="M4528" i="115"/>
  <c r="P4528" i="115"/>
  <c r="M4529" i="115"/>
  <c r="P4529" i="115"/>
  <c r="M4530" i="115"/>
  <c r="P4530" i="115"/>
  <c r="M4531" i="115"/>
  <c r="P4531" i="115"/>
  <c r="M4532" i="115"/>
  <c r="P4532" i="115"/>
  <c r="M4533" i="115"/>
  <c r="P4533" i="115"/>
  <c r="M4534" i="115"/>
  <c r="P4534" i="115"/>
  <c r="M4535" i="115"/>
  <c r="P4535" i="115"/>
  <c r="M4536" i="115"/>
  <c r="P4536" i="115"/>
  <c r="M4537" i="115"/>
  <c r="P4537" i="115"/>
  <c r="M4538" i="115"/>
  <c r="P4538" i="115"/>
  <c r="M4539" i="115"/>
  <c r="P4539" i="115"/>
  <c r="M4540" i="115"/>
  <c r="P4540" i="115"/>
  <c r="M4541" i="115"/>
  <c r="P4541" i="115"/>
  <c r="M4542" i="115"/>
  <c r="P4542" i="115"/>
  <c r="M4543" i="115"/>
  <c r="P4543" i="115"/>
  <c r="M4544" i="115"/>
  <c r="P4544" i="115"/>
  <c r="M4545" i="115"/>
  <c r="P4545" i="115"/>
  <c r="M4546" i="115"/>
  <c r="P4546" i="115"/>
  <c r="M4547" i="115"/>
  <c r="P4547" i="115"/>
  <c r="M4548" i="115"/>
  <c r="P4548" i="115"/>
  <c r="M4549" i="115"/>
  <c r="P4549" i="115"/>
  <c r="M4550" i="115"/>
  <c r="P4550" i="115"/>
  <c r="M4551" i="115"/>
  <c r="P4551" i="115"/>
  <c r="M4552" i="115"/>
  <c r="P4552" i="115"/>
  <c r="M4553" i="115"/>
  <c r="P4553" i="115"/>
  <c r="M4554" i="115"/>
  <c r="P4554" i="115"/>
  <c r="M4555" i="115"/>
  <c r="P4555" i="115"/>
  <c r="M4556" i="115"/>
  <c r="P4556" i="115"/>
  <c r="M4557" i="115"/>
  <c r="P4557" i="115"/>
  <c r="M4558" i="115"/>
  <c r="P4558" i="115"/>
  <c r="M4559" i="115"/>
  <c r="P4559" i="115"/>
  <c r="P4560" i="115"/>
  <c r="M4561" i="115"/>
  <c r="P4561" i="115"/>
  <c r="M4562" i="115"/>
  <c r="P4562" i="115"/>
  <c r="M4563" i="115"/>
  <c r="P4563" i="115"/>
  <c r="M4564" i="115"/>
  <c r="P4564" i="115"/>
  <c r="M4565" i="115"/>
  <c r="P4565" i="115"/>
  <c r="M4566" i="115"/>
  <c r="P4566" i="115"/>
  <c r="P4567" i="115"/>
  <c r="M4568" i="115"/>
  <c r="P4568" i="115"/>
  <c r="P4569" i="115"/>
  <c r="M4570" i="115"/>
  <c r="P4570" i="115"/>
  <c r="P4571" i="115"/>
  <c r="M4572" i="115"/>
  <c r="P4572" i="115"/>
  <c r="M4573" i="115"/>
  <c r="P4573" i="115"/>
  <c r="M4574" i="115"/>
  <c r="P4574" i="115"/>
  <c r="M4575" i="115"/>
  <c r="P4575" i="115"/>
  <c r="M4576" i="115"/>
  <c r="P4576" i="115"/>
  <c r="M4577" i="115"/>
  <c r="P4577" i="115"/>
  <c r="M4578" i="115"/>
  <c r="P4578" i="115"/>
  <c r="M4579" i="115"/>
  <c r="P4579" i="115"/>
  <c r="M4580" i="115"/>
  <c r="P4580" i="115"/>
  <c r="M4581" i="115"/>
  <c r="P4581" i="115"/>
  <c r="M4582" i="115"/>
  <c r="P4582" i="115"/>
  <c r="M4583" i="115"/>
  <c r="P4583" i="115"/>
  <c r="M4584" i="115"/>
  <c r="P4584" i="115"/>
  <c r="M4585" i="115"/>
  <c r="P4585" i="115"/>
  <c r="M4586" i="115"/>
  <c r="P4586" i="115"/>
  <c r="M4587" i="115"/>
  <c r="P4587" i="115"/>
  <c r="M4588" i="115"/>
  <c r="P4588" i="115"/>
  <c r="M4589" i="115"/>
  <c r="P4589" i="115"/>
  <c r="M4590" i="115"/>
  <c r="P4590" i="115"/>
  <c r="M4591" i="115"/>
  <c r="P4591" i="115"/>
  <c r="M4592" i="115"/>
  <c r="P4592" i="115"/>
  <c r="P4593" i="115"/>
  <c r="P4594" i="115"/>
  <c r="M4595" i="115"/>
  <c r="P4595" i="115"/>
  <c r="M4596" i="115"/>
  <c r="P4596" i="115"/>
  <c r="M4597" i="115"/>
  <c r="P4597" i="115"/>
  <c r="M4598" i="115"/>
  <c r="P4598" i="115"/>
  <c r="M4599" i="115"/>
  <c r="P4599" i="115"/>
  <c r="M4600" i="115"/>
  <c r="P4600" i="115"/>
  <c r="M4601" i="115"/>
  <c r="P4601" i="115"/>
  <c r="M4602" i="115"/>
  <c r="P4602" i="115"/>
  <c r="M4603" i="115"/>
  <c r="P4603" i="115"/>
  <c r="M4604" i="115"/>
  <c r="P4604" i="115"/>
  <c r="M4605" i="115"/>
  <c r="P4605" i="115"/>
  <c r="M4606" i="115"/>
  <c r="P4606" i="115"/>
  <c r="M4607" i="115"/>
  <c r="P4607" i="115"/>
  <c r="M4608" i="115"/>
  <c r="P4608" i="115"/>
  <c r="M4609" i="115"/>
  <c r="P4609" i="115"/>
  <c r="M4610" i="115"/>
  <c r="P4610" i="115"/>
  <c r="M4611" i="115"/>
  <c r="P4611" i="115"/>
  <c r="M4612" i="115"/>
  <c r="P4612" i="115"/>
  <c r="M4613" i="115"/>
  <c r="P4613" i="115"/>
  <c r="M4614" i="115"/>
  <c r="P4614" i="115"/>
  <c r="M4615" i="115"/>
  <c r="P4615" i="115"/>
  <c r="M4616" i="115"/>
  <c r="P4616" i="115"/>
  <c r="M4617" i="115"/>
  <c r="P4617" i="115"/>
  <c r="M4618" i="115"/>
  <c r="P4618" i="115"/>
  <c r="M4619" i="115"/>
  <c r="P4619" i="115"/>
  <c r="M4620" i="115"/>
  <c r="P4620" i="115"/>
  <c r="M4621" i="115"/>
  <c r="P4621" i="115"/>
  <c r="M4622" i="115"/>
  <c r="P4622" i="115"/>
  <c r="M4623" i="115"/>
  <c r="P4623" i="115"/>
  <c r="M4624" i="115"/>
  <c r="P4624" i="115"/>
  <c r="M4625" i="115"/>
  <c r="P4625" i="115"/>
  <c r="M4626" i="115"/>
  <c r="P4626" i="115"/>
  <c r="M4627" i="115"/>
  <c r="P4627" i="115"/>
  <c r="M4628" i="115"/>
  <c r="P4628" i="115"/>
  <c r="M4629" i="115"/>
  <c r="P4629" i="115"/>
  <c r="M4630" i="115"/>
  <c r="P4630" i="115"/>
  <c r="M4631" i="115"/>
  <c r="P4631" i="115"/>
  <c r="M4632" i="115"/>
  <c r="P4632" i="115"/>
  <c r="M4633" i="115"/>
  <c r="P4633" i="115"/>
  <c r="M4634" i="115"/>
  <c r="P4634" i="115"/>
  <c r="M4635" i="115"/>
  <c r="P4635" i="115"/>
  <c r="M4636" i="115"/>
  <c r="P4636" i="115"/>
  <c r="M4637" i="115"/>
  <c r="P4637" i="115"/>
  <c r="M4638" i="115"/>
  <c r="P4638" i="115"/>
  <c r="M4639" i="115"/>
  <c r="P4639" i="115"/>
  <c r="M4640" i="115"/>
  <c r="P4640" i="115"/>
  <c r="M4641" i="115"/>
  <c r="P4641" i="115"/>
  <c r="M4642" i="115"/>
  <c r="P4642" i="115"/>
  <c r="M4643" i="115"/>
  <c r="P4643" i="115"/>
  <c r="M4644" i="115"/>
  <c r="P4644" i="115"/>
  <c r="M4645" i="115"/>
  <c r="P4645" i="115"/>
  <c r="M4646" i="115"/>
  <c r="P4646" i="115"/>
  <c r="P4647" i="115"/>
  <c r="M4648" i="115"/>
  <c r="P4648" i="115"/>
  <c r="M4649" i="115"/>
  <c r="P4649" i="115"/>
  <c r="M4650" i="115"/>
  <c r="P4650" i="115"/>
  <c r="M4651" i="115"/>
  <c r="P4651" i="115"/>
  <c r="M4652" i="115"/>
  <c r="P4652" i="115"/>
  <c r="M4653" i="115"/>
  <c r="P4653" i="115"/>
  <c r="M4654" i="115"/>
  <c r="P4654" i="115"/>
  <c r="M4655" i="115"/>
  <c r="P4655" i="115"/>
  <c r="M4656" i="115"/>
  <c r="P4656" i="115"/>
  <c r="M4657" i="115"/>
  <c r="P4657" i="115"/>
  <c r="M4658" i="115"/>
  <c r="P4658" i="115"/>
  <c r="M4659" i="115"/>
  <c r="P4659" i="115"/>
  <c r="M4660" i="115"/>
  <c r="P4660" i="115"/>
  <c r="M4661" i="115"/>
  <c r="P4661" i="115"/>
  <c r="M4662" i="115"/>
  <c r="P4662" i="115"/>
  <c r="M4663" i="115"/>
  <c r="P4663" i="115"/>
  <c r="M4664" i="115"/>
  <c r="P4664" i="115"/>
  <c r="M4665" i="115"/>
  <c r="P4665" i="115"/>
  <c r="M4666" i="115"/>
  <c r="P4666" i="115"/>
  <c r="M4667" i="115"/>
  <c r="P4667" i="115"/>
  <c r="M4668" i="115"/>
  <c r="P4668" i="115"/>
  <c r="M4669" i="115"/>
  <c r="P4669" i="115"/>
  <c r="M4670" i="115"/>
  <c r="P4670" i="115"/>
  <c r="M4671" i="115"/>
  <c r="P4671" i="115"/>
  <c r="M4672" i="115"/>
  <c r="P4672" i="115"/>
  <c r="M4673" i="115"/>
  <c r="P4673" i="115"/>
  <c r="M4674" i="115"/>
  <c r="P4674" i="115"/>
  <c r="M4675" i="115"/>
  <c r="P4675" i="115"/>
  <c r="M4676" i="115"/>
  <c r="P4676" i="115"/>
  <c r="M4677" i="115"/>
  <c r="P4677" i="115"/>
  <c r="M4678" i="115"/>
  <c r="P4678" i="115"/>
  <c r="M4679" i="115"/>
  <c r="P4679" i="115"/>
  <c r="M4680" i="115"/>
  <c r="P4680" i="115"/>
  <c r="M4681" i="115"/>
  <c r="P4681" i="115"/>
  <c r="M4682" i="115"/>
  <c r="P4682" i="115"/>
  <c r="M4683" i="115"/>
  <c r="P4683" i="115"/>
  <c r="M4684" i="115"/>
  <c r="P4684" i="115"/>
  <c r="M4685" i="115"/>
  <c r="P4685" i="115"/>
  <c r="M4686" i="115"/>
  <c r="P4686" i="115"/>
  <c r="M4687" i="115"/>
  <c r="P4687" i="115"/>
  <c r="M4688" i="115"/>
  <c r="P4688" i="115"/>
  <c r="M4689" i="115"/>
  <c r="P4689" i="115"/>
  <c r="M4690" i="115"/>
  <c r="P4690" i="115"/>
  <c r="M4691" i="115"/>
  <c r="P4691" i="115"/>
  <c r="M4692" i="115"/>
  <c r="P4692" i="115"/>
  <c r="M4693" i="115"/>
  <c r="P4693" i="115"/>
  <c r="M4694" i="115"/>
  <c r="P4694" i="115"/>
  <c r="M4695" i="115"/>
  <c r="P4695" i="115"/>
  <c r="M4696" i="115"/>
  <c r="P4696" i="115"/>
  <c r="M4697" i="115"/>
  <c r="P4697" i="115"/>
  <c r="M4698" i="115"/>
  <c r="P4698" i="115"/>
  <c r="M4699" i="115"/>
  <c r="P4699" i="115"/>
  <c r="M4700" i="115"/>
  <c r="P4700" i="115"/>
  <c r="M4701" i="115"/>
  <c r="P4701" i="115"/>
  <c r="M4702" i="115"/>
  <c r="P4702" i="115"/>
  <c r="M4703" i="115"/>
  <c r="P4703" i="115"/>
  <c r="M4704" i="115"/>
  <c r="P4704" i="115"/>
  <c r="M4705" i="115"/>
  <c r="P4705" i="115"/>
  <c r="M4706" i="115"/>
  <c r="P4706" i="115"/>
  <c r="M4707" i="115"/>
  <c r="P4707" i="115"/>
  <c r="M4708" i="115"/>
  <c r="P4708" i="115"/>
  <c r="M4709" i="115"/>
  <c r="P4709" i="115"/>
  <c r="M4710" i="115"/>
  <c r="P4710" i="115"/>
  <c r="M4711" i="115"/>
  <c r="P4711" i="115"/>
  <c r="M4712" i="115"/>
  <c r="P4712" i="115"/>
  <c r="M4713" i="115"/>
  <c r="P4713" i="115"/>
  <c r="M4714" i="115"/>
  <c r="P4714" i="115"/>
  <c r="M4715" i="115"/>
  <c r="P4715" i="115"/>
  <c r="M4716" i="115"/>
  <c r="P4716" i="115"/>
  <c r="M4717" i="115"/>
  <c r="P4717" i="115"/>
  <c r="M4718" i="115"/>
  <c r="P4718" i="115"/>
  <c r="M4719" i="115"/>
  <c r="P4719" i="115"/>
  <c r="M4720" i="115"/>
  <c r="P4720" i="115"/>
  <c r="M4721" i="115"/>
  <c r="P4721" i="115"/>
  <c r="M4722" i="115"/>
  <c r="P4722" i="115"/>
  <c r="M4723" i="115"/>
  <c r="P4723" i="115"/>
  <c r="M4724" i="115"/>
  <c r="P4724" i="115"/>
  <c r="M4725" i="115"/>
  <c r="P4725" i="115"/>
  <c r="M4726" i="115"/>
  <c r="P4726" i="115"/>
  <c r="M4727" i="115"/>
  <c r="P4727" i="115"/>
  <c r="M4728" i="115"/>
  <c r="P4728" i="115"/>
  <c r="M4729" i="115"/>
  <c r="P4729" i="115"/>
  <c r="M4730" i="115"/>
  <c r="P4730" i="115"/>
  <c r="M4731" i="115"/>
  <c r="P4731" i="115"/>
  <c r="M4732" i="115"/>
  <c r="P4732" i="115"/>
  <c r="M4733" i="115"/>
  <c r="P4733" i="115"/>
  <c r="M4734" i="115"/>
  <c r="P4734" i="115"/>
  <c r="M4735" i="115"/>
  <c r="P4735" i="115"/>
  <c r="M4736" i="115"/>
  <c r="P4736" i="115"/>
  <c r="M4737" i="115"/>
  <c r="P4737" i="115"/>
  <c r="M4738" i="115"/>
  <c r="P4738" i="115"/>
  <c r="M4739" i="115"/>
  <c r="P4739" i="115"/>
  <c r="M4740" i="115"/>
  <c r="P4740" i="115"/>
  <c r="M4741" i="115"/>
  <c r="P4741" i="115"/>
  <c r="M4742" i="115"/>
  <c r="P4742" i="115"/>
  <c r="M4743" i="115"/>
  <c r="P4743" i="115"/>
  <c r="M4744" i="115"/>
  <c r="P4744" i="115"/>
  <c r="M4745" i="115"/>
  <c r="P4745" i="115"/>
  <c r="M4746" i="115"/>
  <c r="P4746" i="115"/>
  <c r="M4747" i="115"/>
  <c r="P4747" i="115"/>
  <c r="M4748" i="115"/>
  <c r="P4748" i="115"/>
  <c r="M4749" i="115"/>
  <c r="P4749" i="115"/>
  <c r="M4750" i="115"/>
  <c r="P4750" i="115"/>
  <c r="M4751" i="115"/>
  <c r="P4751" i="115"/>
  <c r="M4752" i="115"/>
  <c r="P4752" i="115"/>
  <c r="M4753" i="115"/>
  <c r="P4753" i="115"/>
  <c r="P4754" i="115"/>
  <c r="M4755" i="115"/>
  <c r="P4755" i="115"/>
  <c r="M4756" i="115"/>
  <c r="P4756" i="115"/>
  <c r="M4757" i="115"/>
  <c r="P4757" i="115"/>
  <c r="M4758" i="115"/>
  <c r="P4758" i="115"/>
  <c r="M4759" i="115"/>
  <c r="P4759" i="115"/>
  <c r="M4760" i="115"/>
  <c r="P4760" i="115"/>
  <c r="M4761" i="115"/>
  <c r="P4761" i="115"/>
  <c r="M4762" i="115"/>
  <c r="P4762" i="115"/>
  <c r="M4763" i="115"/>
  <c r="P4763" i="115"/>
  <c r="M4764" i="115"/>
  <c r="P4764" i="115"/>
  <c r="M4765" i="115"/>
  <c r="P4765" i="115"/>
  <c r="M4766" i="115"/>
  <c r="P4766" i="115"/>
  <c r="M4767" i="115"/>
  <c r="P4767" i="115"/>
  <c r="M4768" i="115"/>
  <c r="P4768" i="115"/>
  <c r="M4769" i="115"/>
  <c r="P4769" i="115"/>
  <c r="M4770" i="115"/>
  <c r="P4770" i="115"/>
  <c r="M4771" i="115"/>
  <c r="P4771" i="115"/>
  <c r="M4772" i="115"/>
  <c r="P4772" i="115"/>
  <c r="M4773" i="115"/>
  <c r="P4773" i="115"/>
  <c r="M4774" i="115"/>
  <c r="P4774" i="115"/>
  <c r="M4775" i="115"/>
  <c r="P4775" i="115"/>
  <c r="M4776" i="115"/>
  <c r="P4776" i="115"/>
  <c r="M4777" i="115"/>
  <c r="P4777" i="115"/>
  <c r="M4778" i="115"/>
  <c r="P4778" i="115"/>
  <c r="M4779" i="115"/>
  <c r="P4779" i="115"/>
  <c r="M4780" i="115"/>
  <c r="P4780" i="115"/>
  <c r="M4781" i="115"/>
  <c r="P4781" i="115"/>
  <c r="M4782" i="115"/>
  <c r="P4782" i="115"/>
  <c r="M4783" i="115"/>
  <c r="P4783" i="115"/>
  <c r="M4784" i="115"/>
  <c r="P4784" i="115"/>
  <c r="M4785" i="115"/>
  <c r="P4785" i="115"/>
  <c r="M4786" i="115"/>
  <c r="P4786" i="115"/>
  <c r="M4787" i="115"/>
  <c r="P4787" i="115"/>
  <c r="M4788" i="115"/>
  <c r="P4788" i="115"/>
  <c r="M4789" i="115"/>
  <c r="P4789" i="115"/>
  <c r="M4790" i="115"/>
  <c r="P4790" i="115"/>
  <c r="M4791" i="115"/>
  <c r="P4791" i="115"/>
  <c r="M4792" i="115"/>
  <c r="P4792" i="115"/>
  <c r="M4793" i="115"/>
  <c r="P4793" i="115"/>
  <c r="M4794" i="115"/>
  <c r="P4794" i="115"/>
  <c r="M4795" i="115"/>
  <c r="P4795" i="115"/>
  <c r="M4796" i="115"/>
  <c r="P4796" i="115"/>
  <c r="M4797" i="115"/>
  <c r="P4797" i="115"/>
  <c r="M4798" i="115"/>
  <c r="P4798" i="115"/>
  <c r="M4799" i="115"/>
  <c r="P4799" i="115"/>
  <c r="M4800" i="115"/>
  <c r="P4800" i="115"/>
  <c r="M4801" i="115"/>
  <c r="P4801" i="115"/>
  <c r="M4802" i="115"/>
  <c r="P4802" i="115"/>
  <c r="M4803" i="115"/>
  <c r="P4803" i="115"/>
  <c r="M4804" i="115"/>
  <c r="P4804" i="115"/>
  <c r="M4805" i="115"/>
  <c r="P4805" i="115"/>
  <c r="M4806" i="115"/>
  <c r="P4806" i="115"/>
  <c r="P4807" i="115"/>
  <c r="M4808" i="115"/>
  <c r="P4808" i="115"/>
  <c r="M4809" i="115"/>
  <c r="P4809" i="115"/>
  <c r="M4810" i="115"/>
  <c r="P4810" i="115"/>
  <c r="M4811" i="115"/>
  <c r="P4811" i="115"/>
  <c r="M4812" i="115"/>
  <c r="P4812" i="115"/>
  <c r="M4813" i="115"/>
  <c r="P4813" i="115"/>
  <c r="M4814" i="115"/>
  <c r="P4814" i="115"/>
  <c r="M4815" i="115"/>
  <c r="P4815" i="115"/>
  <c r="M4816" i="115"/>
  <c r="P4816" i="115"/>
  <c r="M4817" i="115"/>
  <c r="P4817" i="115"/>
  <c r="M4818" i="115"/>
  <c r="P4818" i="115"/>
  <c r="M4819" i="115"/>
  <c r="P4819" i="115"/>
  <c r="M4820" i="115"/>
  <c r="P4820" i="115"/>
  <c r="M4821" i="115"/>
  <c r="P4821" i="115"/>
  <c r="M4822" i="115"/>
  <c r="P4822" i="115"/>
  <c r="M4823" i="115"/>
  <c r="P4823" i="115"/>
  <c r="M4824" i="115"/>
  <c r="P4824" i="115"/>
  <c r="M4825" i="115"/>
  <c r="P4825" i="115"/>
  <c r="M4826" i="115"/>
  <c r="P4826" i="115"/>
  <c r="P4827" i="115"/>
  <c r="M4828" i="115"/>
  <c r="P4828" i="115"/>
  <c r="M4829" i="115"/>
  <c r="P4829" i="115"/>
  <c r="M4830" i="115"/>
  <c r="P4830" i="115"/>
  <c r="M4831" i="115"/>
  <c r="P4831" i="115"/>
  <c r="M4832" i="115"/>
  <c r="P4832" i="115"/>
  <c r="M4833" i="115"/>
  <c r="P4833" i="115"/>
  <c r="M4834" i="115"/>
  <c r="P4834" i="115"/>
  <c r="M4835" i="115"/>
  <c r="P4835" i="115"/>
  <c r="M4836" i="115"/>
  <c r="P4836" i="115"/>
  <c r="M4837" i="115"/>
  <c r="P4837" i="115"/>
  <c r="M4838" i="115"/>
  <c r="P4838" i="115"/>
  <c r="M4839" i="115"/>
  <c r="P4839" i="115"/>
  <c r="M4840" i="115"/>
  <c r="P4840" i="115"/>
  <c r="M4841" i="115"/>
  <c r="P4841" i="115"/>
  <c r="M4842" i="115"/>
  <c r="P4842" i="115"/>
  <c r="M4843" i="115"/>
  <c r="P4843" i="115"/>
  <c r="M4844" i="115"/>
  <c r="P4844" i="115"/>
  <c r="M4845" i="115"/>
  <c r="P4845" i="115"/>
  <c r="M4846" i="115"/>
  <c r="P4846" i="115"/>
  <c r="M4847" i="115"/>
  <c r="P4847" i="115"/>
  <c r="M4848" i="115"/>
  <c r="P4848" i="115"/>
  <c r="M4849" i="115"/>
  <c r="P4849" i="115"/>
  <c r="M4850" i="115"/>
  <c r="P4850" i="115"/>
  <c r="M4851" i="115"/>
  <c r="P4851" i="115"/>
  <c r="M4852" i="115"/>
  <c r="P4852" i="115"/>
  <c r="M4853" i="115"/>
  <c r="P4853" i="115"/>
  <c r="M4854" i="115"/>
  <c r="P4854" i="115"/>
  <c r="M4855" i="115"/>
  <c r="P4855" i="115"/>
  <c r="M4856" i="115"/>
  <c r="P4856" i="115"/>
  <c r="M4857" i="115"/>
  <c r="P4857" i="115"/>
  <c r="M4858" i="115"/>
  <c r="P4858" i="115"/>
  <c r="M4859" i="115"/>
  <c r="P4859" i="115"/>
  <c r="M4860" i="115"/>
  <c r="P4860" i="115"/>
  <c r="M4861" i="115"/>
  <c r="P4861" i="115"/>
  <c r="M4862" i="115"/>
  <c r="P4862" i="115"/>
  <c r="M4863" i="115"/>
  <c r="P4863" i="115"/>
  <c r="M4864" i="115"/>
  <c r="P4864" i="115"/>
  <c r="M4865" i="115"/>
  <c r="P4865" i="115"/>
  <c r="M4866" i="115"/>
  <c r="P4866" i="115"/>
  <c r="M4867" i="115"/>
  <c r="P4867" i="115"/>
  <c r="M4868" i="115"/>
  <c r="P4868" i="115"/>
  <c r="M4869" i="115"/>
  <c r="P4869" i="115"/>
  <c r="M4870" i="115"/>
  <c r="P4870" i="115"/>
  <c r="P4871" i="115"/>
  <c r="M4872" i="115"/>
  <c r="P4872" i="115"/>
  <c r="M4873" i="115"/>
  <c r="P4873" i="115"/>
  <c r="M4874" i="115"/>
  <c r="P4874" i="115"/>
  <c r="M4875" i="115"/>
  <c r="P4875" i="115"/>
  <c r="M4876" i="115"/>
  <c r="P4876" i="115"/>
  <c r="M4877" i="115"/>
  <c r="P4877" i="115"/>
  <c r="M4878" i="115"/>
  <c r="P4878" i="115"/>
  <c r="M4879" i="115"/>
  <c r="P4879" i="115"/>
  <c r="M4880" i="115"/>
  <c r="P4880" i="115"/>
  <c r="M4881" i="115"/>
  <c r="P4881" i="115"/>
  <c r="M4882" i="115"/>
  <c r="P4882" i="115"/>
  <c r="M4883" i="115"/>
  <c r="P4883" i="115"/>
  <c r="M4884" i="115"/>
  <c r="P4884" i="115"/>
  <c r="M4885" i="115"/>
  <c r="P4885" i="115"/>
  <c r="M4886" i="115"/>
  <c r="P4886" i="115"/>
  <c r="M4887" i="115"/>
  <c r="P4887" i="115"/>
  <c r="M4888" i="115"/>
  <c r="P4888" i="115"/>
  <c r="M4889" i="115"/>
  <c r="P4889" i="115"/>
  <c r="M4890" i="115"/>
  <c r="P4890" i="115"/>
  <c r="P4891" i="115"/>
  <c r="M4892" i="115"/>
  <c r="P4892" i="115"/>
  <c r="M4893" i="115"/>
  <c r="P4893" i="115"/>
  <c r="M4894" i="115"/>
  <c r="P4894" i="115"/>
  <c r="M4895" i="115"/>
  <c r="P4895" i="115"/>
  <c r="M4896" i="115"/>
  <c r="P4896" i="115"/>
  <c r="M4897" i="115"/>
  <c r="P4897" i="115"/>
  <c r="M4898" i="115"/>
  <c r="P4898" i="115"/>
  <c r="M4899" i="115"/>
  <c r="P4899" i="115"/>
  <c r="M4900" i="115"/>
  <c r="P4900" i="115"/>
  <c r="M4901" i="115"/>
  <c r="P4901" i="115"/>
  <c r="M4902" i="115"/>
  <c r="P4902" i="115"/>
  <c r="M4903" i="115"/>
  <c r="P4903" i="115"/>
  <c r="M4904" i="115"/>
  <c r="P4904" i="115"/>
  <c r="P4905" i="115"/>
  <c r="M4906" i="115"/>
  <c r="P4906" i="115"/>
  <c r="M4907" i="115"/>
  <c r="P4907" i="115"/>
  <c r="M4908" i="115"/>
  <c r="P4908" i="115"/>
  <c r="M4909" i="115"/>
  <c r="P4909" i="115"/>
  <c r="M4910" i="115"/>
  <c r="P4910" i="115"/>
  <c r="M4911" i="115"/>
  <c r="P4911" i="115"/>
  <c r="M4912" i="115"/>
  <c r="P4912" i="115"/>
  <c r="M4913" i="115"/>
  <c r="P4913" i="115"/>
  <c r="M4914" i="115"/>
  <c r="P4914" i="115"/>
  <c r="M4915" i="115"/>
  <c r="P4915" i="115"/>
  <c r="M4916" i="115"/>
  <c r="P4916" i="115"/>
  <c r="M4917" i="115"/>
  <c r="P4917" i="115"/>
  <c r="M4918" i="115"/>
  <c r="P4918" i="115"/>
  <c r="M4919" i="115"/>
  <c r="P4919" i="115"/>
  <c r="M4920" i="115"/>
  <c r="P4920" i="115"/>
  <c r="M4921" i="115"/>
  <c r="P4921" i="115"/>
  <c r="M4922" i="115"/>
  <c r="P4922" i="115"/>
  <c r="M4923" i="115"/>
  <c r="P4923" i="115"/>
  <c r="M4924" i="115"/>
  <c r="P4924" i="115"/>
  <c r="M4925" i="115"/>
  <c r="P4925" i="115"/>
  <c r="M4926" i="115"/>
  <c r="P4926" i="115"/>
  <c r="M4927" i="115"/>
  <c r="P4927" i="115"/>
  <c r="M4928" i="115"/>
  <c r="P4928" i="115"/>
  <c r="M4929" i="115"/>
  <c r="P4929" i="115"/>
  <c r="M4930" i="115"/>
  <c r="P4930" i="115"/>
  <c r="M4931" i="115"/>
  <c r="P4931" i="115"/>
  <c r="M4932" i="115"/>
  <c r="P4932" i="115"/>
  <c r="M4933" i="115"/>
  <c r="P4933" i="115"/>
  <c r="M4934" i="115"/>
  <c r="P4934" i="115"/>
  <c r="M4935" i="115"/>
  <c r="P4935" i="115"/>
  <c r="M4936" i="115"/>
  <c r="P4936" i="115"/>
  <c r="M4937" i="115"/>
  <c r="P4937" i="115"/>
  <c r="M4938" i="115"/>
  <c r="P4938" i="115"/>
  <c r="M4939" i="115"/>
  <c r="P4939" i="115"/>
  <c r="M4940" i="115"/>
  <c r="P4940" i="115"/>
  <c r="M4941" i="115"/>
  <c r="P4941" i="115"/>
  <c r="M4942" i="115"/>
  <c r="P4942" i="115"/>
  <c r="M4943" i="115"/>
  <c r="P4943" i="115"/>
  <c r="M4944" i="115"/>
  <c r="P4944" i="115"/>
  <c r="M4945" i="115"/>
  <c r="P4945" i="115"/>
  <c r="M4946" i="115"/>
  <c r="P4946" i="115"/>
  <c r="M4947" i="115"/>
  <c r="P4947" i="115"/>
  <c r="M4948" i="115"/>
  <c r="P4948" i="115"/>
  <c r="M4949" i="115"/>
  <c r="P4949" i="115"/>
  <c r="M4950" i="115"/>
  <c r="P4950" i="115"/>
  <c r="M4951" i="115"/>
  <c r="P4951" i="115"/>
  <c r="M4952" i="115"/>
  <c r="P4952" i="115"/>
  <c r="M4953" i="115"/>
  <c r="P4953" i="115"/>
  <c r="M4954" i="115"/>
  <c r="P4954" i="115"/>
  <c r="M4955" i="115"/>
  <c r="P4955" i="115"/>
  <c r="M4956" i="115"/>
  <c r="P4956" i="115"/>
  <c r="M4957" i="115"/>
  <c r="P4957" i="115"/>
  <c r="M4958" i="115"/>
  <c r="P4958" i="115"/>
  <c r="M4959" i="115"/>
  <c r="P4959" i="115"/>
  <c r="M4960" i="115"/>
  <c r="P4960" i="115"/>
  <c r="M4961" i="115"/>
  <c r="P4961" i="115"/>
  <c r="M4962" i="115"/>
  <c r="P4962" i="115"/>
  <c r="M4963" i="115"/>
  <c r="P4963" i="115"/>
  <c r="M4964" i="115"/>
  <c r="P4964" i="115"/>
  <c r="M4965" i="115"/>
  <c r="P4965" i="115"/>
  <c r="M4966" i="115"/>
  <c r="P4966" i="115"/>
  <c r="M4967" i="115"/>
  <c r="P4967" i="115"/>
  <c r="P4968" i="115"/>
  <c r="M4969" i="115"/>
  <c r="P4969" i="115"/>
  <c r="M4970" i="115"/>
  <c r="P4970" i="115"/>
  <c r="M4971" i="115"/>
  <c r="P4971" i="115"/>
  <c r="M4972" i="115"/>
  <c r="P4972" i="115"/>
  <c r="M4973" i="115"/>
  <c r="P4973" i="115"/>
  <c r="M4974" i="115"/>
  <c r="P4974" i="115"/>
  <c r="M4975" i="115"/>
  <c r="P4975" i="115"/>
  <c r="M4976" i="115"/>
  <c r="P4976" i="115"/>
  <c r="M4977" i="115"/>
  <c r="P4977" i="115"/>
  <c r="M4978" i="115"/>
  <c r="P4978" i="115"/>
  <c r="P4979" i="115"/>
  <c r="M4980" i="115"/>
  <c r="P4980" i="115"/>
  <c r="M4981" i="115"/>
  <c r="P4981" i="115"/>
  <c r="M4982" i="115"/>
  <c r="P4982" i="115"/>
  <c r="M4983" i="115"/>
  <c r="P4983" i="115"/>
  <c r="M4984" i="115"/>
  <c r="P4984" i="115"/>
  <c r="M4985" i="115"/>
  <c r="P4985" i="115"/>
  <c r="M4986" i="115"/>
  <c r="P4986" i="115"/>
  <c r="M4987" i="115"/>
  <c r="P4987" i="115"/>
  <c r="M4988" i="115"/>
  <c r="P4988" i="115"/>
  <c r="M4989" i="115"/>
  <c r="P4989" i="115"/>
  <c r="M4990" i="115"/>
  <c r="P4990" i="115"/>
  <c r="M4991" i="115"/>
  <c r="P4991" i="115"/>
  <c r="M4992" i="115"/>
  <c r="P4992" i="115"/>
  <c r="M4993" i="115"/>
  <c r="P4993" i="115"/>
  <c r="M4994" i="115"/>
  <c r="P4994" i="115"/>
  <c r="M4995" i="115"/>
  <c r="P4995" i="115"/>
  <c r="M4996" i="115"/>
  <c r="P4996" i="115"/>
  <c r="M4997" i="115"/>
  <c r="P4997" i="115"/>
  <c r="M4998" i="115"/>
  <c r="P4998" i="115"/>
  <c r="M4999" i="115"/>
  <c r="P4999" i="115"/>
  <c r="M5000" i="115"/>
  <c r="P5000" i="115"/>
  <c r="M5001" i="115"/>
  <c r="P5001" i="115"/>
  <c r="M5002" i="115"/>
  <c r="P5002" i="115"/>
  <c r="M5003" i="115"/>
  <c r="P5003" i="115"/>
  <c r="M5004" i="115"/>
  <c r="P5004" i="115"/>
  <c r="M5005" i="115"/>
  <c r="P5005" i="115"/>
  <c r="M5006" i="115"/>
  <c r="P5006" i="115"/>
  <c r="M5007" i="115"/>
  <c r="P5007" i="115"/>
  <c r="M5008" i="115"/>
  <c r="P5008" i="115"/>
  <c r="M5009" i="115"/>
  <c r="P5009" i="115"/>
  <c r="M5010" i="115"/>
  <c r="P5010" i="115"/>
  <c r="M5011" i="115"/>
  <c r="P5011" i="115"/>
  <c r="M5012" i="115"/>
  <c r="P5012" i="115"/>
  <c r="M5013" i="115"/>
  <c r="P5013" i="115"/>
  <c r="M5014" i="115"/>
  <c r="P5014" i="115"/>
  <c r="M5015" i="115"/>
  <c r="P5015" i="115"/>
  <c r="M5016" i="115"/>
  <c r="P5016" i="115"/>
  <c r="M5017" i="115"/>
  <c r="P5017" i="115"/>
  <c r="M5018" i="115"/>
  <c r="P5018" i="115"/>
  <c r="M5019" i="115"/>
  <c r="P5019" i="115"/>
  <c r="P5020" i="115"/>
  <c r="M5021" i="115"/>
  <c r="P5021" i="115"/>
  <c r="M5022" i="115"/>
  <c r="P5022" i="115"/>
  <c r="M5023" i="115"/>
  <c r="P5023" i="115"/>
  <c r="M5024" i="115"/>
  <c r="P5024" i="115"/>
  <c r="M5025" i="115"/>
  <c r="P5025" i="115"/>
  <c r="P5026" i="115"/>
  <c r="M5027" i="115"/>
  <c r="P5027" i="115"/>
  <c r="M5028" i="115"/>
  <c r="P5028" i="115"/>
  <c r="M5029" i="115"/>
  <c r="P5029" i="115"/>
  <c r="M5030" i="115"/>
  <c r="P5030" i="115"/>
  <c r="M5031" i="115"/>
  <c r="P5031" i="115"/>
  <c r="M5032" i="115"/>
  <c r="P5032" i="115"/>
  <c r="M5033" i="115"/>
  <c r="P5033" i="115"/>
  <c r="M5034" i="115"/>
  <c r="P5034" i="115"/>
  <c r="M5035" i="115"/>
  <c r="P5035" i="115"/>
  <c r="M5036" i="115"/>
  <c r="P5036" i="115"/>
  <c r="M5037" i="115"/>
  <c r="P5037" i="115"/>
  <c r="M5038" i="115"/>
  <c r="P5038" i="115"/>
  <c r="M5039" i="115"/>
  <c r="P5039" i="115"/>
  <c r="M5040" i="115"/>
  <c r="P5040" i="115"/>
  <c r="M5041" i="115"/>
  <c r="P5041" i="115"/>
  <c r="M5042" i="115"/>
  <c r="P5042" i="115"/>
  <c r="M5043" i="115"/>
  <c r="P5043" i="115"/>
  <c r="M5044" i="115"/>
  <c r="P5044" i="115"/>
  <c r="M5045" i="115"/>
  <c r="P5045" i="115"/>
  <c r="M5046" i="115"/>
  <c r="P5046" i="115"/>
  <c r="M5047" i="115"/>
  <c r="P5047" i="115"/>
  <c r="M5048" i="115"/>
  <c r="P5048" i="115"/>
  <c r="P5049" i="115"/>
  <c r="M5050" i="115"/>
  <c r="P5050" i="115"/>
  <c r="M5051" i="115"/>
  <c r="P5051" i="115"/>
  <c r="M5052" i="115"/>
  <c r="P5052" i="115"/>
  <c r="M5053" i="115"/>
  <c r="P5053" i="115"/>
  <c r="M5054" i="115"/>
  <c r="P5054" i="115"/>
  <c r="M5055" i="115"/>
  <c r="P5055" i="115"/>
  <c r="M5056" i="115"/>
  <c r="P5056" i="115"/>
  <c r="M5057" i="115"/>
  <c r="P5057" i="115"/>
  <c r="M5058" i="115"/>
  <c r="P5058" i="115"/>
  <c r="M5059" i="115"/>
  <c r="P5059" i="115"/>
  <c r="M5060" i="115"/>
  <c r="P5060" i="115"/>
  <c r="M5061" i="115"/>
  <c r="P5061" i="115"/>
  <c r="M5062" i="115"/>
  <c r="P5062" i="115"/>
  <c r="M5063" i="115"/>
  <c r="P5063" i="115"/>
  <c r="M5064" i="115"/>
  <c r="P5064" i="115"/>
  <c r="M5065" i="115"/>
  <c r="P5065" i="115"/>
  <c r="M5066" i="115"/>
  <c r="P5066" i="115"/>
  <c r="M5067" i="115"/>
  <c r="P5067" i="115"/>
  <c r="M5068" i="115"/>
  <c r="P5068" i="115"/>
  <c r="P5069" i="115"/>
  <c r="M5070" i="115"/>
  <c r="P5070" i="115"/>
  <c r="M5071" i="115"/>
  <c r="P5071" i="115"/>
  <c r="M5072" i="115"/>
  <c r="P5072" i="115"/>
  <c r="M5073" i="115"/>
  <c r="P5073" i="115"/>
  <c r="M5074" i="115"/>
  <c r="P5074" i="115"/>
  <c r="M5075" i="115"/>
  <c r="P5075" i="115"/>
  <c r="M5076" i="115"/>
  <c r="P5076" i="115"/>
  <c r="M5077" i="115"/>
  <c r="P5077" i="115"/>
  <c r="M5078" i="115"/>
  <c r="P5078" i="115"/>
  <c r="M5079" i="115"/>
  <c r="P5079" i="115"/>
  <c r="M5080" i="115"/>
  <c r="P5080" i="115"/>
  <c r="M5081" i="115"/>
  <c r="P5081" i="115"/>
  <c r="M5082" i="115"/>
  <c r="P5082" i="115"/>
  <c r="M5083" i="115"/>
  <c r="P5083" i="115"/>
  <c r="M5084" i="115"/>
  <c r="P5084" i="115"/>
  <c r="M5085" i="115"/>
  <c r="P5085" i="115"/>
  <c r="M5086" i="115"/>
  <c r="P5086" i="115"/>
  <c r="M5087" i="115"/>
  <c r="P5087" i="115"/>
  <c r="M5088" i="115"/>
  <c r="P5088" i="115"/>
  <c r="M5089" i="115"/>
  <c r="P5089" i="115"/>
  <c r="M5090" i="115"/>
  <c r="P5090" i="115"/>
  <c r="M5091" i="115"/>
  <c r="P5091" i="115"/>
  <c r="M5092" i="115"/>
  <c r="P5092" i="115"/>
  <c r="M5093" i="115"/>
  <c r="P5093" i="115"/>
  <c r="M5094" i="115"/>
  <c r="P5094" i="115"/>
  <c r="M5095" i="115"/>
  <c r="P5095" i="115"/>
  <c r="M5096" i="115"/>
  <c r="P5096" i="115"/>
  <c r="M5097" i="115"/>
  <c r="P5097" i="115"/>
  <c r="M5098" i="115"/>
  <c r="P5098" i="115"/>
  <c r="M5099" i="115"/>
  <c r="P5099" i="115"/>
  <c r="M5100" i="115"/>
  <c r="P5100" i="115"/>
  <c r="M5101" i="115"/>
  <c r="P5101" i="115"/>
  <c r="M5102" i="115"/>
  <c r="P5102" i="115"/>
  <c r="M5103" i="115"/>
  <c r="P5103" i="115"/>
  <c r="M5104" i="115"/>
  <c r="P5104" i="115"/>
  <c r="M5105" i="115"/>
  <c r="P5105" i="115"/>
  <c r="M5106" i="115"/>
  <c r="P5106" i="115"/>
  <c r="M5107" i="115"/>
  <c r="P5107" i="115"/>
  <c r="M5108" i="115"/>
  <c r="P5108" i="115"/>
  <c r="M5109" i="115"/>
  <c r="P5109" i="115"/>
  <c r="M5110" i="115"/>
  <c r="P5110" i="115"/>
  <c r="M5111" i="115"/>
  <c r="P5111" i="115"/>
  <c r="M5112" i="115"/>
  <c r="P5112" i="115"/>
  <c r="M5113" i="115"/>
  <c r="P5113" i="115"/>
  <c r="M5114" i="115"/>
  <c r="P5114" i="115"/>
  <c r="M5115" i="115"/>
  <c r="P5115" i="115"/>
  <c r="M5116" i="115"/>
  <c r="P5116" i="115"/>
  <c r="M5117" i="115"/>
  <c r="P5117" i="115"/>
  <c r="M5118" i="115"/>
  <c r="P5118" i="115"/>
  <c r="P5119" i="115"/>
  <c r="M5120" i="115"/>
  <c r="P5120" i="115"/>
  <c r="M5121" i="115"/>
  <c r="P5121" i="115"/>
  <c r="M5122" i="115"/>
  <c r="P5122" i="115"/>
  <c r="M5123" i="115"/>
  <c r="P5123" i="115"/>
  <c r="M5124" i="115"/>
  <c r="P5124" i="115"/>
  <c r="M5125" i="115"/>
  <c r="P5125" i="115"/>
  <c r="M5126" i="115"/>
  <c r="P5126" i="115"/>
  <c r="M5127" i="115"/>
  <c r="P5127" i="115"/>
  <c r="M5128" i="115"/>
  <c r="P5128" i="115"/>
  <c r="M5129" i="115"/>
  <c r="P5129" i="115"/>
  <c r="M5130" i="115"/>
  <c r="P5130" i="115"/>
  <c r="M5131" i="115"/>
  <c r="P5131" i="115"/>
  <c r="P5132" i="115"/>
  <c r="P5133" i="115"/>
  <c r="P5134" i="115"/>
  <c r="M5135" i="115"/>
  <c r="P5135" i="115"/>
  <c r="M5136" i="115"/>
  <c r="P5136" i="115"/>
  <c r="M5137" i="115"/>
  <c r="P5137" i="115"/>
  <c r="P5138" i="115"/>
  <c r="M5139" i="115"/>
  <c r="P5139" i="115"/>
  <c r="M5140" i="115"/>
  <c r="P5140" i="115"/>
  <c r="M5141" i="115"/>
  <c r="P5141" i="115"/>
  <c r="M5142" i="115"/>
  <c r="P5142" i="115"/>
  <c r="P5143" i="115"/>
  <c r="M5144" i="115"/>
  <c r="P5144" i="115"/>
  <c r="P5145" i="115"/>
  <c r="M5146" i="115"/>
  <c r="P5146" i="115"/>
  <c r="M5147" i="115"/>
  <c r="P5147" i="115"/>
  <c r="P5148" i="115"/>
  <c r="M5149" i="115"/>
  <c r="P5149" i="115"/>
  <c r="M5150" i="115"/>
  <c r="P5150" i="115"/>
  <c r="M5151" i="115"/>
  <c r="P5151" i="115"/>
  <c r="P5152" i="115"/>
  <c r="M5153" i="115"/>
  <c r="P5153" i="115"/>
  <c r="M5154" i="115"/>
  <c r="P5154" i="115"/>
  <c r="M5155" i="115"/>
  <c r="P5155" i="115"/>
  <c r="M5156" i="115"/>
  <c r="P5156" i="115"/>
  <c r="M5157" i="115"/>
  <c r="P5157" i="115"/>
  <c r="M5158" i="115"/>
  <c r="P5158" i="115"/>
  <c r="M5159" i="115"/>
  <c r="P5159" i="115"/>
  <c r="M5160" i="115"/>
  <c r="P5160" i="115"/>
  <c r="M5161" i="115"/>
  <c r="P5161" i="115"/>
  <c r="M5162" i="115"/>
  <c r="P5162" i="115"/>
  <c r="M5163" i="115"/>
  <c r="P5163" i="115"/>
  <c r="M5164" i="115"/>
  <c r="P5164" i="115"/>
  <c r="M5165" i="115"/>
  <c r="P5165" i="115"/>
  <c r="M5166" i="115"/>
  <c r="P5166" i="115"/>
  <c r="M5167" i="115"/>
  <c r="P5167" i="115"/>
  <c r="P5168" i="115"/>
  <c r="M5169" i="115"/>
  <c r="P5169" i="115"/>
  <c r="M5170" i="115"/>
  <c r="P5170" i="115"/>
  <c r="M5171" i="115"/>
  <c r="P5171" i="115"/>
  <c r="P5172" i="115"/>
  <c r="M5173" i="115"/>
  <c r="P5173" i="115"/>
  <c r="M5174" i="115"/>
  <c r="P5174" i="115"/>
  <c r="M5175" i="115"/>
  <c r="P5175" i="115"/>
  <c r="P5176" i="115"/>
  <c r="P5177" i="115"/>
  <c r="M5178" i="115"/>
  <c r="P5178" i="115"/>
  <c r="M5179" i="115"/>
  <c r="P5179" i="115"/>
  <c r="M5180" i="115"/>
  <c r="P5180" i="115"/>
  <c r="M5181" i="115"/>
  <c r="P5181" i="115"/>
  <c r="M5182" i="115"/>
  <c r="P5182" i="115"/>
  <c r="M5183" i="115"/>
  <c r="P5183" i="115"/>
  <c r="P5184" i="115"/>
  <c r="P5185" i="115"/>
  <c r="P5186" i="115"/>
  <c r="P5187" i="115"/>
  <c r="M5188" i="115"/>
  <c r="P5188" i="115"/>
  <c r="P5189" i="115"/>
  <c r="M5190" i="115"/>
  <c r="P5190" i="115"/>
  <c r="M5191" i="115"/>
  <c r="P5191" i="115"/>
  <c r="P5192" i="115"/>
  <c r="P5193" i="115"/>
  <c r="M5194" i="115"/>
  <c r="P5194" i="115"/>
  <c r="M5195" i="115"/>
  <c r="P5195" i="115"/>
  <c r="M5196" i="115"/>
  <c r="M5197" i="115"/>
  <c r="M5198" i="115"/>
  <c r="M5199" i="115"/>
  <c r="M5200" i="115"/>
  <c r="M5201" i="115"/>
  <c r="M5202" i="115"/>
  <c r="M5203" i="115"/>
  <c r="M5204" i="115"/>
  <c r="M5205" i="115"/>
  <c r="M5206" i="115"/>
  <c r="M5207" i="115"/>
  <c r="M5208" i="115"/>
  <c r="M5209" i="115"/>
  <c r="M5210" i="115"/>
  <c r="M5211" i="115"/>
  <c r="M5212" i="115"/>
  <c r="M5213" i="115"/>
  <c r="M5214" i="115"/>
  <c r="M5215" i="115"/>
  <c r="M5216" i="115"/>
  <c r="M5217" i="115"/>
  <c r="M5218" i="115"/>
  <c r="M5219" i="115"/>
  <c r="M5220" i="115"/>
  <c r="M5221" i="115"/>
  <c r="M5222" i="115"/>
  <c r="M5223" i="115"/>
  <c r="M5224" i="115"/>
  <c r="M5225" i="115"/>
  <c r="M5226" i="115"/>
  <c r="M5227" i="115"/>
  <c r="M5228" i="115"/>
  <c r="M5229" i="115"/>
  <c r="M5230" i="115"/>
  <c r="M5231" i="115"/>
  <c r="M5232" i="115"/>
  <c r="M5233" i="115"/>
  <c r="M5234" i="115"/>
  <c r="M5235" i="115"/>
  <c r="M5236" i="115"/>
  <c r="M5237" i="115"/>
  <c r="M5238" i="115"/>
  <c r="M5239" i="115"/>
  <c r="M5240" i="115"/>
  <c r="M5241" i="115"/>
  <c r="M5242" i="115"/>
  <c r="M5243" i="115"/>
  <c r="M5244" i="115"/>
  <c r="M5245" i="115"/>
  <c r="M5246" i="115"/>
  <c r="M5247" i="115"/>
  <c r="M5248" i="115"/>
  <c r="M5249" i="115"/>
  <c r="M5250" i="115"/>
  <c r="M5251" i="115"/>
  <c r="M5252" i="115"/>
  <c r="M5253" i="115"/>
  <c r="M5254" i="115"/>
  <c r="M5255" i="115"/>
  <c r="M5256" i="115"/>
  <c r="M5257" i="115"/>
  <c r="M5258" i="115"/>
  <c r="M5259" i="115"/>
  <c r="M5260" i="115"/>
  <c r="M5261" i="115"/>
  <c r="M5262" i="115"/>
  <c r="M5263" i="115"/>
  <c r="M5264" i="115"/>
  <c r="M5265" i="115"/>
  <c r="M5266" i="115"/>
  <c r="M5267" i="115"/>
  <c r="M5268" i="115"/>
  <c r="M5269" i="115"/>
  <c r="M5270" i="115"/>
  <c r="M5271" i="115"/>
  <c r="M5272" i="115"/>
  <c r="M5273" i="115"/>
  <c r="M5274" i="115"/>
  <c r="M5275" i="115"/>
  <c r="M5276" i="115"/>
  <c r="M5277" i="115"/>
  <c r="M5278" i="115"/>
  <c r="M5279" i="115"/>
  <c r="M5280" i="115"/>
  <c r="M5281" i="115"/>
  <c r="M5282" i="115"/>
  <c r="M5283" i="115"/>
  <c r="M5284" i="115"/>
  <c r="M5285" i="115"/>
  <c r="M5286" i="115"/>
  <c r="M5287" i="115"/>
  <c r="M5288" i="115"/>
  <c r="M5289" i="115"/>
  <c r="M5290" i="115"/>
  <c r="M5291" i="115"/>
  <c r="M5292" i="115"/>
  <c r="M5293" i="115"/>
  <c r="M5294" i="115"/>
  <c r="M5295" i="115"/>
  <c r="M5296" i="115"/>
  <c r="M5297" i="115"/>
  <c r="M5298" i="115"/>
  <c r="M5299" i="115"/>
  <c r="M5300" i="115"/>
  <c r="M5301" i="115"/>
  <c r="M5302" i="115"/>
  <c r="M5303" i="115"/>
  <c r="M5304" i="115"/>
  <c r="M5305" i="115"/>
  <c r="M5306" i="115"/>
  <c r="M5307" i="115"/>
  <c r="M5308" i="115"/>
  <c r="M5309" i="115"/>
  <c r="M5310" i="115"/>
  <c r="M5311" i="115"/>
  <c r="M5312" i="115"/>
  <c r="M5313" i="115"/>
  <c r="M5314" i="115"/>
  <c r="M5315" i="115"/>
  <c r="M5316" i="115"/>
  <c r="M5317" i="115"/>
  <c r="M5318" i="115"/>
  <c r="M5319" i="115"/>
  <c r="M5320" i="115"/>
  <c r="M5321" i="115"/>
  <c r="M5322" i="115"/>
  <c r="M5323" i="115"/>
  <c r="M5324" i="115"/>
  <c r="M5325" i="115"/>
  <c r="M5326" i="115"/>
  <c r="M5327" i="115"/>
  <c r="M5328" i="115"/>
  <c r="M5329" i="115"/>
  <c r="M5330" i="115"/>
  <c r="M5331" i="115"/>
  <c r="M5332" i="115"/>
  <c r="M5333" i="115"/>
  <c r="M5334" i="115"/>
  <c r="M5335" i="115"/>
  <c r="M5336" i="115"/>
  <c r="M5337" i="115"/>
  <c r="M5338" i="115"/>
  <c r="M5339" i="115"/>
  <c r="M5340" i="115"/>
  <c r="M5341" i="115"/>
  <c r="M5342" i="115"/>
  <c r="M5343" i="115"/>
  <c r="M5344" i="115"/>
  <c r="M5345" i="115"/>
  <c r="M5346" i="115"/>
  <c r="M5347" i="115"/>
  <c r="M5348" i="115"/>
  <c r="M5349" i="115"/>
  <c r="M5350" i="115"/>
  <c r="M5351" i="115"/>
  <c r="M5352" i="115"/>
  <c r="M5353" i="115"/>
  <c r="M5354" i="115"/>
  <c r="M5355" i="115"/>
  <c r="M5356" i="115"/>
  <c r="M5357" i="115"/>
  <c r="M5358" i="115"/>
  <c r="M5359" i="115"/>
  <c r="M5360" i="115"/>
  <c r="M5361" i="115"/>
  <c r="M5362" i="115"/>
  <c r="M5363" i="115"/>
  <c r="M5364" i="115"/>
  <c r="M5365" i="115"/>
  <c r="M5366" i="115"/>
  <c r="M5367" i="115"/>
  <c r="M5368" i="115"/>
  <c r="M5369" i="115"/>
  <c r="M5370" i="115"/>
  <c r="M5371" i="115"/>
  <c r="M5372" i="115"/>
  <c r="M5373" i="115"/>
  <c r="AH407" i="96" l="1"/>
  <c r="AG407" i="96"/>
  <c r="AF407" i="96"/>
  <c r="AE407" i="96"/>
  <c r="AD407" i="96"/>
  <c r="AC407" i="96"/>
  <c r="AB407" i="96"/>
  <c r="AA407" i="96"/>
  <c r="Z407" i="96"/>
  <c r="Y407" i="96"/>
  <c r="X407" i="96"/>
  <c r="W407" i="96"/>
  <c r="V407" i="96"/>
  <c r="U407" i="96"/>
  <c r="T407" i="96"/>
  <c r="S407" i="96"/>
  <c r="R407" i="96"/>
  <c r="Q407" i="96"/>
  <c r="P407" i="96"/>
  <c r="O407" i="96"/>
  <c r="N407" i="96"/>
  <c r="M407" i="96"/>
  <c r="L407" i="96"/>
  <c r="K407" i="96"/>
  <c r="J407" i="96"/>
  <c r="I407" i="96"/>
  <c r="H407" i="96"/>
  <c r="G407" i="96"/>
  <c r="F407" i="96"/>
  <c r="E407" i="96"/>
  <c r="D407" i="96"/>
  <c r="C407" i="96"/>
  <c r="B407" i="96"/>
  <c r="AI406" i="96"/>
  <c r="AI407" i="96" s="1"/>
  <c r="AI404" i="96"/>
  <c r="AI405" i="96" s="1"/>
  <c r="AF399" i="96"/>
  <c r="AC399" i="96"/>
  <c r="AC398" i="96" s="1"/>
  <c r="Z399" i="96"/>
  <c r="AD399" i="96" s="1"/>
  <c r="AE399" i="96" s="1"/>
  <c r="N399" i="96"/>
  <c r="N398" i="96" s="1"/>
  <c r="K399" i="96"/>
  <c r="O399" i="96" s="1"/>
  <c r="O398" i="96" s="1"/>
  <c r="AH398" i="96"/>
  <c r="AF398" i="96"/>
  <c r="AB398" i="96"/>
  <c r="AA398" i="96"/>
  <c r="Y398" i="96"/>
  <c r="X398" i="96"/>
  <c r="W398" i="96"/>
  <c r="V398" i="96"/>
  <c r="U398" i="96"/>
  <c r="T398" i="96"/>
  <c r="S398" i="96"/>
  <c r="R398" i="96"/>
  <c r="Q398" i="96"/>
  <c r="M398" i="96"/>
  <c r="L398" i="96"/>
  <c r="K398" i="96"/>
  <c r="J398" i="96"/>
  <c r="I398" i="96"/>
  <c r="H398" i="96"/>
  <c r="G398" i="96"/>
  <c r="F398" i="96"/>
  <c r="E398" i="96"/>
  <c r="D398" i="96"/>
  <c r="C398" i="96"/>
  <c r="B398" i="96"/>
  <c r="AF397" i="96"/>
  <c r="AC397" i="96"/>
  <c r="Z397" i="96"/>
  <c r="AD397" i="96" s="1"/>
  <c r="AE397" i="96" s="1"/>
  <c r="N397" i="96"/>
  <c r="K397" i="96"/>
  <c r="O397" i="96" s="1"/>
  <c r="P397" i="96" s="1"/>
  <c r="AF396" i="96"/>
  <c r="AC396" i="96"/>
  <c r="Z396" i="96"/>
  <c r="AD396" i="96" s="1"/>
  <c r="AE396" i="96" s="1"/>
  <c r="N396" i="96"/>
  <c r="K396" i="96"/>
  <c r="O396" i="96" s="1"/>
  <c r="P396" i="96" s="1"/>
  <c r="AF395" i="96"/>
  <c r="AC395" i="96"/>
  <c r="Z395" i="96"/>
  <c r="AD395" i="96" s="1"/>
  <c r="AE395" i="96" s="1"/>
  <c r="N395" i="96"/>
  <c r="K395" i="96"/>
  <c r="O395" i="96" s="1"/>
  <c r="P395" i="96" s="1"/>
  <c r="AF393" i="96"/>
  <c r="AC393" i="96"/>
  <c r="Z393" i="96"/>
  <c r="N393" i="96"/>
  <c r="K393" i="96"/>
  <c r="AH392" i="96"/>
  <c r="AB392" i="96"/>
  <c r="AA392" i="96"/>
  <c r="Y392" i="96"/>
  <c r="X392" i="96"/>
  <c r="W392" i="96"/>
  <c r="V392" i="96"/>
  <c r="U392" i="96"/>
  <c r="T392" i="96"/>
  <c r="S392" i="96"/>
  <c r="R392" i="96"/>
  <c r="Q392" i="96"/>
  <c r="M392" i="96"/>
  <c r="L392" i="96"/>
  <c r="J392" i="96"/>
  <c r="I392" i="96"/>
  <c r="H392" i="96"/>
  <c r="G392" i="96"/>
  <c r="F392" i="96"/>
  <c r="E392" i="96"/>
  <c r="D392" i="96"/>
  <c r="C392" i="96"/>
  <c r="B392" i="96"/>
  <c r="AF391" i="96"/>
  <c r="AC391" i="96"/>
  <c r="Z391" i="96"/>
  <c r="AD391" i="96" s="1"/>
  <c r="AE391" i="96" s="1"/>
  <c r="N391" i="96"/>
  <c r="C391" i="96"/>
  <c r="K391" i="96" s="1"/>
  <c r="O391" i="96" s="1"/>
  <c r="P391" i="96" s="1"/>
  <c r="C390" i="96"/>
  <c r="AF389" i="96"/>
  <c r="AC389" i="96"/>
  <c r="Z389" i="96"/>
  <c r="AD389" i="96" s="1"/>
  <c r="AE389" i="96" s="1"/>
  <c r="N389" i="96"/>
  <c r="C389" i="96"/>
  <c r="N388" i="96"/>
  <c r="K388" i="96"/>
  <c r="O388" i="96" s="1"/>
  <c r="P388" i="96" s="1"/>
  <c r="AF387" i="96"/>
  <c r="AC387" i="96"/>
  <c r="Z387" i="96"/>
  <c r="AD387" i="96" s="1"/>
  <c r="N387" i="96"/>
  <c r="C387" i="96"/>
  <c r="K387" i="96" s="1"/>
  <c r="O387" i="96" s="1"/>
  <c r="AH386" i="96"/>
  <c r="AB386" i="96"/>
  <c r="AA386" i="96"/>
  <c r="Y386" i="96"/>
  <c r="X386" i="96"/>
  <c r="W386" i="96"/>
  <c r="V386" i="96"/>
  <c r="U386" i="96"/>
  <c r="T386" i="96"/>
  <c r="S386" i="96"/>
  <c r="R386" i="96"/>
  <c r="Q386" i="96"/>
  <c r="M386" i="96"/>
  <c r="L386" i="96"/>
  <c r="J386" i="96"/>
  <c r="I386" i="96"/>
  <c r="H386" i="96"/>
  <c r="G386" i="96"/>
  <c r="F386" i="96"/>
  <c r="E386" i="96"/>
  <c r="D386" i="96"/>
  <c r="B386" i="96"/>
  <c r="AF384" i="96"/>
  <c r="AC384" i="96"/>
  <c r="Z384" i="96"/>
  <c r="AD384" i="96" s="1"/>
  <c r="AE384" i="96" s="1"/>
  <c r="N384" i="96"/>
  <c r="K384" i="96"/>
  <c r="O384" i="96" s="1"/>
  <c r="P384" i="96" s="1"/>
  <c r="AF381" i="96"/>
  <c r="AC381" i="96"/>
  <c r="Z381" i="96"/>
  <c r="N381" i="96"/>
  <c r="K381" i="96"/>
  <c r="AH380" i="96"/>
  <c r="AB380" i="96"/>
  <c r="AA380" i="96"/>
  <c r="Y380" i="96"/>
  <c r="X380" i="96"/>
  <c r="W380" i="96"/>
  <c r="V380" i="96"/>
  <c r="U380" i="96"/>
  <c r="T380" i="96"/>
  <c r="S380" i="96"/>
  <c r="R380" i="96"/>
  <c r="Q380" i="96"/>
  <c r="M380" i="96"/>
  <c r="L380" i="96"/>
  <c r="J380" i="96"/>
  <c r="I380" i="96"/>
  <c r="H380" i="96"/>
  <c r="G380" i="96"/>
  <c r="F380" i="96"/>
  <c r="E380" i="96"/>
  <c r="D380" i="96"/>
  <c r="C380" i="96"/>
  <c r="B380" i="96"/>
  <c r="AH374" i="96"/>
  <c r="AG374" i="96"/>
  <c r="AF374" i="96"/>
  <c r="AE374" i="96"/>
  <c r="AD374" i="96"/>
  <c r="AC374" i="96"/>
  <c r="AB374" i="96"/>
  <c r="AA374" i="96"/>
  <c r="Z374" i="96"/>
  <c r="Y374" i="96"/>
  <c r="X374" i="96"/>
  <c r="W374" i="96"/>
  <c r="V374" i="96"/>
  <c r="U374" i="96"/>
  <c r="T374" i="96"/>
  <c r="S374" i="96"/>
  <c r="R374" i="96"/>
  <c r="Q374" i="96"/>
  <c r="P374" i="96"/>
  <c r="O374" i="96"/>
  <c r="N374" i="96"/>
  <c r="M374" i="96"/>
  <c r="L374" i="96"/>
  <c r="K374" i="96"/>
  <c r="J374" i="96"/>
  <c r="I374" i="96"/>
  <c r="H374" i="96"/>
  <c r="G374" i="96"/>
  <c r="F374" i="96"/>
  <c r="E374" i="96"/>
  <c r="D374" i="96"/>
  <c r="C374" i="96"/>
  <c r="B374" i="96"/>
  <c r="AF373" i="96"/>
  <c r="AC373" i="96"/>
  <c r="Z373" i="96"/>
  <c r="AD373" i="96" s="1"/>
  <c r="AE373" i="96" s="1"/>
  <c r="N373" i="96"/>
  <c r="K373" i="96"/>
  <c r="O373" i="96" s="1"/>
  <c r="P373" i="96" s="1"/>
  <c r="AF372" i="96"/>
  <c r="AC372" i="96"/>
  <c r="Z372" i="96"/>
  <c r="AD372" i="96" s="1"/>
  <c r="AE372" i="96" s="1"/>
  <c r="N372" i="96"/>
  <c r="K372" i="96"/>
  <c r="O372" i="96" s="1"/>
  <c r="P372" i="96" s="1"/>
  <c r="AF371" i="96"/>
  <c r="AC371" i="96"/>
  <c r="Z371" i="96"/>
  <c r="AD371" i="96" s="1"/>
  <c r="AE371" i="96" s="1"/>
  <c r="AG371" i="96" s="1"/>
  <c r="N371" i="96"/>
  <c r="K371" i="96"/>
  <c r="O371" i="96" s="1"/>
  <c r="P371" i="96" s="1"/>
  <c r="AF370" i="96"/>
  <c r="AC370" i="96"/>
  <c r="Z370" i="96"/>
  <c r="AD370" i="96" s="1"/>
  <c r="AE370" i="96" s="1"/>
  <c r="N370" i="96"/>
  <c r="K370" i="96"/>
  <c r="O370" i="96" s="1"/>
  <c r="P370" i="96" s="1"/>
  <c r="AF369" i="96"/>
  <c r="AC369" i="96"/>
  <c r="Z369" i="96"/>
  <c r="N369" i="96"/>
  <c r="K369" i="96"/>
  <c r="O369" i="96" s="1"/>
  <c r="P369" i="96" s="1"/>
  <c r="AH368" i="96"/>
  <c r="AB368" i="96"/>
  <c r="AA368" i="96"/>
  <c r="Y368" i="96"/>
  <c r="X368" i="96"/>
  <c r="W368" i="96"/>
  <c r="V368" i="96"/>
  <c r="U368" i="96"/>
  <c r="T368" i="96"/>
  <c r="S368" i="96"/>
  <c r="R368" i="96"/>
  <c r="Q368" i="96"/>
  <c r="M368" i="96"/>
  <c r="L368" i="96"/>
  <c r="J368" i="96"/>
  <c r="I368" i="96"/>
  <c r="H368" i="96"/>
  <c r="G368" i="96"/>
  <c r="F368" i="96"/>
  <c r="E368" i="96"/>
  <c r="D368" i="96"/>
  <c r="C368" i="96"/>
  <c r="B368" i="96"/>
  <c r="AF367" i="96"/>
  <c r="AC367" i="96"/>
  <c r="Z367" i="96"/>
  <c r="AD367" i="96" s="1"/>
  <c r="AE367" i="96" s="1"/>
  <c r="O367" i="96"/>
  <c r="P367" i="96" s="1"/>
  <c r="N367" i="96"/>
  <c r="K367" i="96"/>
  <c r="AF366" i="96"/>
  <c r="AC366" i="96"/>
  <c r="Z366" i="96"/>
  <c r="AD366" i="96" s="1"/>
  <c r="AE366" i="96" s="1"/>
  <c r="N366" i="96"/>
  <c r="C366" i="96"/>
  <c r="K366" i="96" s="1"/>
  <c r="O366" i="96" s="1"/>
  <c r="P366" i="96" s="1"/>
  <c r="AF365" i="96"/>
  <c r="AC365" i="96"/>
  <c r="Z365" i="96"/>
  <c r="AD365" i="96" s="1"/>
  <c r="AE365" i="96" s="1"/>
  <c r="N365" i="96"/>
  <c r="K365" i="96"/>
  <c r="O365" i="96" s="1"/>
  <c r="P365" i="96" s="1"/>
  <c r="AF364" i="96"/>
  <c r="AC364" i="96"/>
  <c r="Z364" i="96"/>
  <c r="AD364" i="96" s="1"/>
  <c r="AE364" i="96" s="1"/>
  <c r="N364" i="96"/>
  <c r="K364" i="96"/>
  <c r="O364" i="96" s="1"/>
  <c r="P364" i="96" s="1"/>
  <c r="AF363" i="96"/>
  <c r="AC363" i="96"/>
  <c r="Z363" i="96"/>
  <c r="N363" i="96"/>
  <c r="K363" i="96"/>
  <c r="AH362" i="96"/>
  <c r="AB362" i="96"/>
  <c r="AA362" i="96"/>
  <c r="Y362" i="96"/>
  <c r="X362" i="96"/>
  <c r="W362" i="96"/>
  <c r="V362" i="96"/>
  <c r="U362" i="96"/>
  <c r="T362" i="96"/>
  <c r="S362" i="96"/>
  <c r="R362" i="96"/>
  <c r="Q362" i="96"/>
  <c r="M362" i="96"/>
  <c r="L362" i="96"/>
  <c r="J362" i="96"/>
  <c r="I362" i="96"/>
  <c r="H362" i="96"/>
  <c r="G362" i="96"/>
  <c r="F362" i="96"/>
  <c r="E362" i="96"/>
  <c r="D362" i="96"/>
  <c r="B362" i="96"/>
  <c r="AF357" i="96"/>
  <c r="AC357" i="96"/>
  <c r="Z357" i="96"/>
  <c r="AD357" i="96" s="1"/>
  <c r="AE357" i="96" s="1"/>
  <c r="N357" i="96"/>
  <c r="C357" i="96"/>
  <c r="AF355" i="96"/>
  <c r="AC355" i="96"/>
  <c r="Z355" i="96"/>
  <c r="AD355" i="96" s="1"/>
  <c r="AE355" i="96" s="1"/>
  <c r="N355" i="96"/>
  <c r="K355" i="96"/>
  <c r="O355" i="96" s="1"/>
  <c r="P355" i="96" s="1"/>
  <c r="AF354" i="96"/>
  <c r="AC354" i="96"/>
  <c r="Z354" i="96"/>
  <c r="N354" i="96"/>
  <c r="K354" i="96"/>
  <c r="AF353" i="96"/>
  <c r="AC353" i="96"/>
  <c r="Z353" i="96"/>
  <c r="AD353" i="96" s="1"/>
  <c r="N353" i="96"/>
  <c r="K353" i="96"/>
  <c r="O353" i="96" s="1"/>
  <c r="AH351" i="96"/>
  <c r="AB351" i="96"/>
  <c r="AA351" i="96"/>
  <c r="Y351" i="96"/>
  <c r="X351" i="96"/>
  <c r="W351" i="96"/>
  <c r="V351" i="96"/>
  <c r="U351" i="96"/>
  <c r="T351" i="96"/>
  <c r="S351" i="96"/>
  <c r="R351" i="96"/>
  <c r="Q351" i="96"/>
  <c r="M351" i="96"/>
  <c r="L351" i="96"/>
  <c r="J351" i="96"/>
  <c r="I351" i="96"/>
  <c r="H351" i="96"/>
  <c r="G351" i="96"/>
  <c r="F351" i="96"/>
  <c r="E351" i="96"/>
  <c r="D351" i="96"/>
  <c r="B351" i="96"/>
  <c r="AF350" i="96"/>
  <c r="AC350" i="96"/>
  <c r="Z350" i="96"/>
  <c r="AD350" i="96" s="1"/>
  <c r="AE350" i="96" s="1"/>
  <c r="N350" i="96"/>
  <c r="K350" i="96"/>
  <c r="O350" i="96" s="1"/>
  <c r="P350" i="96" s="1"/>
  <c r="AF349" i="96"/>
  <c r="AC349" i="96"/>
  <c r="Z349" i="96"/>
  <c r="AD349" i="96" s="1"/>
  <c r="AE349" i="96" s="1"/>
  <c r="N349" i="96"/>
  <c r="K349" i="96"/>
  <c r="O349" i="96" s="1"/>
  <c r="P349" i="96" s="1"/>
  <c r="AF348" i="96"/>
  <c r="AC348" i="96"/>
  <c r="Z348" i="96"/>
  <c r="AD348" i="96" s="1"/>
  <c r="AE348" i="96" s="1"/>
  <c r="N348" i="96"/>
  <c r="K348" i="96"/>
  <c r="O348" i="96" s="1"/>
  <c r="P348" i="96" s="1"/>
  <c r="AF347" i="96"/>
  <c r="AC347" i="96"/>
  <c r="Z347" i="96"/>
  <c r="AD347" i="96" s="1"/>
  <c r="AE347" i="96" s="1"/>
  <c r="N347" i="96"/>
  <c r="K347" i="96"/>
  <c r="O347" i="96" s="1"/>
  <c r="P347" i="96" s="1"/>
  <c r="AF346" i="96"/>
  <c r="AC346" i="96"/>
  <c r="Z346" i="96"/>
  <c r="AD346" i="96" s="1"/>
  <c r="AE346" i="96" s="1"/>
  <c r="N346" i="96"/>
  <c r="K346" i="96"/>
  <c r="O346" i="96" s="1"/>
  <c r="P346" i="96" s="1"/>
  <c r="AF345" i="96"/>
  <c r="AC345" i="96"/>
  <c r="Z345" i="96"/>
  <c r="AD345" i="96" s="1"/>
  <c r="AE345" i="96" s="1"/>
  <c r="N345" i="96"/>
  <c r="N344" i="96" s="1"/>
  <c r="K345" i="96"/>
  <c r="O345" i="96" s="1"/>
  <c r="P345" i="96" s="1"/>
  <c r="AH344" i="96"/>
  <c r="AB344" i="96"/>
  <c r="AA344" i="96"/>
  <c r="Y344" i="96"/>
  <c r="X344" i="96"/>
  <c r="W344" i="96"/>
  <c r="V344" i="96"/>
  <c r="U344" i="96"/>
  <c r="T344" i="96"/>
  <c r="S344" i="96"/>
  <c r="R344" i="96"/>
  <c r="Q344" i="96"/>
  <c r="M344" i="96"/>
  <c r="L344" i="96"/>
  <c r="J344" i="96"/>
  <c r="I344" i="96"/>
  <c r="H344" i="96"/>
  <c r="G344" i="96"/>
  <c r="F344" i="96"/>
  <c r="E344" i="96"/>
  <c r="D344" i="96"/>
  <c r="C344" i="96"/>
  <c r="B344" i="96"/>
  <c r="AF343" i="96"/>
  <c r="AC343" i="96"/>
  <c r="Z343" i="96"/>
  <c r="AD343" i="96" s="1"/>
  <c r="AE343" i="96" s="1"/>
  <c r="N343" i="96"/>
  <c r="K343" i="96"/>
  <c r="O343" i="96" s="1"/>
  <c r="P343" i="96" s="1"/>
  <c r="AF342" i="96"/>
  <c r="AC342" i="96"/>
  <c r="Z342" i="96"/>
  <c r="AD342" i="96" s="1"/>
  <c r="AE342" i="96" s="1"/>
  <c r="N342" i="96"/>
  <c r="K342" i="96"/>
  <c r="AF341" i="96"/>
  <c r="AC341" i="96"/>
  <c r="Z341" i="96"/>
  <c r="AD341" i="96" s="1"/>
  <c r="N341" i="96"/>
  <c r="N337" i="96" s="1"/>
  <c r="K341" i="96"/>
  <c r="O341" i="96" s="1"/>
  <c r="P341" i="96" s="1"/>
  <c r="AH337" i="96"/>
  <c r="AB337" i="96"/>
  <c r="AA337" i="96"/>
  <c r="Y337" i="96"/>
  <c r="X337" i="96"/>
  <c r="W337" i="96"/>
  <c r="V337" i="96"/>
  <c r="U337" i="96"/>
  <c r="T337" i="96"/>
  <c r="T336" i="96" s="1"/>
  <c r="S337" i="96"/>
  <c r="S336" i="96" s="1"/>
  <c r="R337" i="96"/>
  <c r="Q337" i="96"/>
  <c r="M337" i="96"/>
  <c r="L337" i="96"/>
  <c r="J337" i="96"/>
  <c r="I337" i="96"/>
  <c r="H337" i="96"/>
  <c r="G337" i="96"/>
  <c r="F337" i="96"/>
  <c r="E337" i="96"/>
  <c r="D337" i="96"/>
  <c r="C337" i="96"/>
  <c r="B337" i="96"/>
  <c r="AF330" i="96"/>
  <c r="AC330" i="96"/>
  <c r="Z330" i="96"/>
  <c r="AD330" i="96" s="1"/>
  <c r="AE330" i="96" s="1"/>
  <c r="AG330" i="96" s="1"/>
  <c r="N330" i="96"/>
  <c r="K330" i="96"/>
  <c r="O330" i="96" s="1"/>
  <c r="P330" i="96" s="1"/>
  <c r="AF328" i="96"/>
  <c r="AC328" i="96"/>
  <c r="Z328" i="96"/>
  <c r="AD328" i="96" s="1"/>
  <c r="AE328" i="96" s="1"/>
  <c r="N328" i="96"/>
  <c r="K328" i="96"/>
  <c r="O328" i="96" s="1"/>
  <c r="P328" i="96" s="1"/>
  <c r="AF327" i="96"/>
  <c r="AC327" i="96"/>
  <c r="Z327" i="96"/>
  <c r="N327" i="96"/>
  <c r="K327" i="96"/>
  <c r="AF326" i="96"/>
  <c r="AC326" i="96"/>
  <c r="Z326" i="96"/>
  <c r="AD326" i="96" s="1"/>
  <c r="AE326" i="96" s="1"/>
  <c r="N326" i="96"/>
  <c r="K326" i="96"/>
  <c r="O326" i="96" s="1"/>
  <c r="P326" i="96" s="1"/>
  <c r="AH324" i="96"/>
  <c r="AB324" i="96"/>
  <c r="AA324" i="96"/>
  <c r="Y324" i="96"/>
  <c r="X324" i="96"/>
  <c r="W324" i="96"/>
  <c r="V324" i="96"/>
  <c r="U324" i="96"/>
  <c r="T324" i="96"/>
  <c r="S324" i="96"/>
  <c r="R324" i="96"/>
  <c r="Q324" i="96"/>
  <c r="M324" i="96"/>
  <c r="L324" i="96"/>
  <c r="J324" i="96"/>
  <c r="I324" i="96"/>
  <c r="H324" i="96"/>
  <c r="G324" i="96"/>
  <c r="F324" i="96"/>
  <c r="E324" i="96"/>
  <c r="D324" i="96"/>
  <c r="C324" i="96"/>
  <c r="B324" i="96"/>
  <c r="AF323" i="96"/>
  <c r="AC323" i="96"/>
  <c r="Z323" i="96"/>
  <c r="AD323" i="96" s="1"/>
  <c r="AE323" i="96" s="1"/>
  <c r="N323" i="96"/>
  <c r="K323" i="96"/>
  <c r="O323" i="96" s="1"/>
  <c r="P323" i="96" s="1"/>
  <c r="AF322" i="96"/>
  <c r="AC322" i="96"/>
  <c r="Z322" i="96"/>
  <c r="N322" i="96"/>
  <c r="K322" i="96"/>
  <c r="O322" i="96" s="1"/>
  <c r="P322" i="96" s="1"/>
  <c r="AF321" i="96"/>
  <c r="AC321" i="96"/>
  <c r="Z321" i="96"/>
  <c r="AD321" i="96" s="1"/>
  <c r="AE321" i="96" s="1"/>
  <c r="AG321" i="96" s="1"/>
  <c r="N321" i="96"/>
  <c r="K321" i="96"/>
  <c r="O321" i="96" s="1"/>
  <c r="P321" i="96" s="1"/>
  <c r="AF320" i="96"/>
  <c r="AC320" i="96"/>
  <c r="Z320" i="96"/>
  <c r="AD320" i="96" s="1"/>
  <c r="AE320" i="96" s="1"/>
  <c r="N320" i="96"/>
  <c r="K320" i="96"/>
  <c r="O320" i="96" s="1"/>
  <c r="P320" i="96" s="1"/>
  <c r="AF319" i="96"/>
  <c r="AC319" i="96"/>
  <c r="Z319" i="96"/>
  <c r="AD319" i="96" s="1"/>
  <c r="AE319" i="96" s="1"/>
  <c r="N319" i="96"/>
  <c r="K319" i="96"/>
  <c r="O319" i="96" s="1"/>
  <c r="AF318" i="96"/>
  <c r="AC318" i="96"/>
  <c r="Z318" i="96"/>
  <c r="AD318" i="96" s="1"/>
  <c r="N318" i="96"/>
  <c r="K318" i="96"/>
  <c r="O318" i="96" s="1"/>
  <c r="P318" i="96" s="1"/>
  <c r="AH317" i="96"/>
  <c r="AB317" i="96"/>
  <c r="AA317" i="96"/>
  <c r="Y317" i="96"/>
  <c r="X317" i="96"/>
  <c r="W317" i="96"/>
  <c r="V317" i="96"/>
  <c r="U317" i="96"/>
  <c r="T317" i="96"/>
  <c r="S317" i="96"/>
  <c r="R317" i="96"/>
  <c r="Q317" i="96"/>
  <c r="M317" i="96"/>
  <c r="L317" i="96"/>
  <c r="J317" i="96"/>
  <c r="I317" i="96"/>
  <c r="H317" i="96"/>
  <c r="G317" i="96"/>
  <c r="F317" i="96"/>
  <c r="E317" i="96"/>
  <c r="D317" i="96"/>
  <c r="C317" i="96"/>
  <c r="B317" i="96"/>
  <c r="AF316" i="96"/>
  <c r="AC316" i="96"/>
  <c r="Z316" i="96"/>
  <c r="AD316" i="96" s="1"/>
  <c r="AE316" i="96" s="1"/>
  <c r="N316" i="96"/>
  <c r="K316" i="96"/>
  <c r="O316" i="96" s="1"/>
  <c r="AF315" i="96"/>
  <c r="AC315" i="96"/>
  <c r="Z315" i="96"/>
  <c r="AD315" i="96" s="1"/>
  <c r="AE315" i="96" s="1"/>
  <c r="N315" i="96"/>
  <c r="K315" i="96"/>
  <c r="O315" i="96" s="1"/>
  <c r="P315" i="96" s="1"/>
  <c r="AF314" i="96"/>
  <c r="AC314" i="96"/>
  <c r="Z314" i="96"/>
  <c r="AD314" i="96" s="1"/>
  <c r="AE314" i="96" s="1"/>
  <c r="O314" i="96"/>
  <c r="P314" i="96" s="1"/>
  <c r="N314" i="96"/>
  <c r="K314" i="96"/>
  <c r="AF313" i="96"/>
  <c r="AF310" i="96" s="1"/>
  <c r="AC313" i="96"/>
  <c r="Z313" i="96"/>
  <c r="AD313" i="96" s="1"/>
  <c r="N313" i="96"/>
  <c r="K313" i="96"/>
  <c r="O313" i="96" s="1"/>
  <c r="P313" i="96" s="1"/>
  <c r="AH310" i="96"/>
  <c r="AB310" i="96"/>
  <c r="AA310" i="96"/>
  <c r="Y310" i="96"/>
  <c r="X310" i="96"/>
  <c r="W310" i="96"/>
  <c r="V310" i="96"/>
  <c r="U310" i="96"/>
  <c r="T310" i="96"/>
  <c r="S310" i="96"/>
  <c r="R310" i="96"/>
  <c r="Q310" i="96"/>
  <c r="M310" i="96"/>
  <c r="L310" i="96"/>
  <c r="J310" i="96"/>
  <c r="I310" i="96"/>
  <c r="H310" i="96"/>
  <c r="G310" i="96"/>
  <c r="F310" i="96"/>
  <c r="E310" i="96"/>
  <c r="D310" i="96"/>
  <c r="C310" i="96"/>
  <c r="B310" i="96"/>
  <c r="AF307" i="96"/>
  <c r="AC307" i="96"/>
  <c r="Z307" i="96"/>
  <c r="AD307" i="96" s="1"/>
  <c r="AE307" i="96" s="1"/>
  <c r="N307" i="96"/>
  <c r="K307" i="96"/>
  <c r="O307" i="96" s="1"/>
  <c r="P307" i="96" s="1"/>
  <c r="AF306" i="96"/>
  <c r="AC306" i="96"/>
  <c r="Z306" i="96"/>
  <c r="AD306" i="96" s="1"/>
  <c r="AE306" i="96" s="1"/>
  <c r="N306" i="96"/>
  <c r="K306" i="96"/>
  <c r="O306" i="96" s="1"/>
  <c r="P306" i="96" s="1"/>
  <c r="AF305" i="96"/>
  <c r="AC305" i="96"/>
  <c r="Z305" i="96"/>
  <c r="AD305" i="96" s="1"/>
  <c r="N305" i="96"/>
  <c r="K305" i="96"/>
  <c r="O305" i="96" s="1"/>
  <c r="P305" i="96" s="1"/>
  <c r="AG305" i="96" s="1"/>
  <c r="AF304" i="96"/>
  <c r="AC304" i="96"/>
  <c r="Z304" i="96"/>
  <c r="AD304" i="96" s="1"/>
  <c r="N304" i="96"/>
  <c r="N301" i="96" s="1"/>
  <c r="K304" i="96"/>
  <c r="O304" i="96" s="1"/>
  <c r="P304" i="96" s="1"/>
  <c r="AH301" i="96"/>
  <c r="AB301" i="96"/>
  <c r="AA301" i="96"/>
  <c r="Y301" i="96"/>
  <c r="X301" i="96"/>
  <c r="W301" i="96"/>
  <c r="V301" i="96"/>
  <c r="U301" i="96"/>
  <c r="T301" i="96"/>
  <c r="T335" i="96" s="1"/>
  <c r="S301" i="96"/>
  <c r="R301" i="96"/>
  <c r="Q301" i="96"/>
  <c r="M301" i="96"/>
  <c r="L301" i="96"/>
  <c r="J301" i="96"/>
  <c r="J335" i="96" s="1"/>
  <c r="I301" i="96"/>
  <c r="H301" i="96"/>
  <c r="G301" i="96"/>
  <c r="F301" i="96"/>
  <c r="E301" i="96"/>
  <c r="D301" i="96"/>
  <c r="D335" i="96" s="1"/>
  <c r="C301" i="96"/>
  <c r="B301" i="96"/>
  <c r="B335" i="96" s="1"/>
  <c r="AB274" i="96"/>
  <c r="AA273" i="96"/>
  <c r="AC273" i="96" s="1"/>
  <c r="AD273" i="96" s="1"/>
  <c r="AE273" i="96" s="1"/>
  <c r="Z273" i="96"/>
  <c r="K273" i="96"/>
  <c r="N273" i="96" s="1"/>
  <c r="O273" i="96" s="1"/>
  <c r="P273" i="96" s="1"/>
  <c r="AA272" i="96"/>
  <c r="AC272" i="96" s="1"/>
  <c r="Z272" i="96"/>
  <c r="L272" i="96"/>
  <c r="K272" i="96"/>
  <c r="AA271" i="96"/>
  <c r="Z271" i="96"/>
  <c r="K271" i="96"/>
  <c r="N271" i="96" s="1"/>
  <c r="AH270" i="96"/>
  <c r="AH264" i="96" s="1"/>
  <c r="AA270" i="96"/>
  <c r="AC270" i="96" s="1"/>
  <c r="Z270" i="96"/>
  <c r="Q270" i="96"/>
  <c r="Q264" i="96" s="1"/>
  <c r="L270" i="96"/>
  <c r="K270" i="96"/>
  <c r="AA269" i="96"/>
  <c r="AC269" i="96" s="1"/>
  <c r="Z269" i="96"/>
  <c r="K269" i="96"/>
  <c r="AA268" i="96"/>
  <c r="AC268" i="96" s="1"/>
  <c r="Z268" i="96"/>
  <c r="K268" i="96"/>
  <c r="AA267" i="96"/>
  <c r="Z267" i="96"/>
  <c r="L267" i="96"/>
  <c r="L264" i="96" s="1"/>
  <c r="K267" i="96"/>
  <c r="AA266" i="96"/>
  <c r="Z266" i="96"/>
  <c r="K266" i="96"/>
  <c r="N266" i="96" s="1"/>
  <c r="AA265" i="96"/>
  <c r="AC265" i="96" s="1"/>
  <c r="Z265" i="96"/>
  <c r="K265" i="96"/>
  <c r="AI264" i="96"/>
  <c r="Y264" i="96"/>
  <c r="R264" i="96"/>
  <c r="J264" i="96"/>
  <c r="C264" i="96"/>
  <c r="B264" i="96"/>
  <c r="AC263" i="96"/>
  <c r="AA263" i="96"/>
  <c r="AD263" i="96" s="1"/>
  <c r="AE263" i="96" s="1"/>
  <c r="AG263" i="96" s="1"/>
  <c r="Z263" i="96"/>
  <c r="N263" i="96"/>
  <c r="K263" i="96"/>
  <c r="AC262" i="96"/>
  <c r="AA262" i="96"/>
  <c r="Z262" i="96"/>
  <c r="L262" i="96"/>
  <c r="N262" i="96" s="1"/>
  <c r="K262" i="96"/>
  <c r="AC261" i="96"/>
  <c r="AA261" i="96"/>
  <c r="Z261" i="96"/>
  <c r="N261" i="96"/>
  <c r="K261" i="96"/>
  <c r="AC260" i="96"/>
  <c r="AA260" i="96"/>
  <c r="Z260" i="96"/>
  <c r="L260" i="96"/>
  <c r="N260" i="96" s="1"/>
  <c r="K260" i="96"/>
  <c r="AC259" i="96"/>
  <c r="AA259" i="96"/>
  <c r="Z259" i="96"/>
  <c r="L259" i="96"/>
  <c r="N259" i="96" s="1"/>
  <c r="K259" i="96"/>
  <c r="AC258" i="96"/>
  <c r="AA258" i="96"/>
  <c r="Z258" i="96"/>
  <c r="N258" i="96"/>
  <c r="K258" i="96"/>
  <c r="AC257" i="96"/>
  <c r="AA257" i="96"/>
  <c r="AD257" i="96" s="1"/>
  <c r="AE257" i="96" s="1"/>
  <c r="AG257" i="96" s="1"/>
  <c r="Z257" i="96"/>
  <c r="N257" i="96"/>
  <c r="K257" i="96"/>
  <c r="AC256" i="96"/>
  <c r="AA256" i="96"/>
  <c r="Z256" i="96"/>
  <c r="L256" i="96"/>
  <c r="N256" i="96" s="1"/>
  <c r="K256" i="96"/>
  <c r="AC255" i="96"/>
  <c r="AA255" i="96"/>
  <c r="AD255" i="96" s="1"/>
  <c r="AE255" i="96" s="1"/>
  <c r="AG255" i="96" s="1"/>
  <c r="Z255" i="96"/>
  <c r="L255" i="96"/>
  <c r="N255" i="96" s="1"/>
  <c r="K255" i="96"/>
  <c r="AC254" i="96"/>
  <c r="AA254" i="96"/>
  <c r="Z254" i="96"/>
  <c r="L254" i="96"/>
  <c r="N254" i="96" s="1"/>
  <c r="K254" i="96"/>
  <c r="O254" i="96" s="1"/>
  <c r="P254" i="96" s="1"/>
  <c r="AC253" i="96"/>
  <c r="AA253" i="96"/>
  <c r="Z253" i="96"/>
  <c r="L253" i="96"/>
  <c r="N253" i="96" s="1"/>
  <c r="K253" i="96"/>
  <c r="AI252" i="96"/>
  <c r="AH252" i="96"/>
  <c r="Y252" i="96"/>
  <c r="R252" i="96"/>
  <c r="Q252" i="96"/>
  <c r="J252" i="96"/>
  <c r="J274" i="96" s="1"/>
  <c r="C252" i="96"/>
  <c r="C274" i="96" s="1"/>
  <c r="B252" i="96"/>
  <c r="AB176" i="96"/>
  <c r="AA176" i="96"/>
  <c r="Y176" i="96"/>
  <c r="X176" i="96"/>
  <c r="W176" i="96"/>
  <c r="V176" i="96"/>
  <c r="U176" i="96"/>
  <c r="T176" i="96"/>
  <c r="S176" i="96"/>
  <c r="R176" i="96"/>
  <c r="M176" i="96"/>
  <c r="L176" i="96"/>
  <c r="J176" i="96"/>
  <c r="I176" i="96"/>
  <c r="H176" i="96"/>
  <c r="G176" i="96"/>
  <c r="F176" i="96"/>
  <c r="E176" i="96"/>
  <c r="D176" i="96"/>
  <c r="C176" i="96"/>
  <c r="AH174" i="96"/>
  <c r="AC174" i="96"/>
  <c r="Z174" i="96"/>
  <c r="AD174" i="96" s="1"/>
  <c r="Q174" i="96"/>
  <c r="N174" i="96"/>
  <c r="K174" i="96"/>
  <c r="O174" i="96" s="1"/>
  <c r="B174" i="96"/>
  <c r="AH173" i="96"/>
  <c r="AC173" i="96"/>
  <c r="Z173" i="96"/>
  <c r="Q173" i="96"/>
  <c r="N173" i="96"/>
  <c r="K173" i="96"/>
  <c r="O173" i="96" s="1"/>
  <c r="B173" i="96"/>
  <c r="AH172" i="96"/>
  <c r="AC172" i="96"/>
  <c r="Z172" i="96"/>
  <c r="AD172" i="96" s="1"/>
  <c r="AE172" i="96" s="1"/>
  <c r="Q172" i="96"/>
  <c r="N172" i="96"/>
  <c r="K172" i="96"/>
  <c r="O172" i="96" s="1"/>
  <c r="B172" i="96"/>
  <c r="AH171" i="96"/>
  <c r="AC171" i="96"/>
  <c r="Z171" i="96"/>
  <c r="Q171" i="96"/>
  <c r="N171" i="96"/>
  <c r="K171" i="96"/>
  <c r="O171" i="96" s="1"/>
  <c r="B171" i="96"/>
  <c r="AH170" i="96"/>
  <c r="AC170" i="96"/>
  <c r="Z170" i="96"/>
  <c r="AD170" i="96" s="1"/>
  <c r="Q170" i="96"/>
  <c r="N170" i="96"/>
  <c r="K170" i="96"/>
  <c r="O170" i="96" s="1"/>
  <c r="B170" i="96"/>
  <c r="AH169" i="96"/>
  <c r="AC169" i="96"/>
  <c r="Z169" i="96"/>
  <c r="Q169" i="96"/>
  <c r="N169" i="96"/>
  <c r="K169" i="96"/>
  <c r="O169" i="96" s="1"/>
  <c r="B169" i="96"/>
  <c r="AH168" i="96"/>
  <c r="AC168" i="96"/>
  <c r="Z168" i="96"/>
  <c r="AD168" i="96" s="1"/>
  <c r="AE168" i="96" s="1"/>
  <c r="Q168" i="96"/>
  <c r="N168" i="96"/>
  <c r="K168" i="96"/>
  <c r="O168" i="96" s="1"/>
  <c r="B168" i="96"/>
  <c r="AH167" i="96"/>
  <c r="AC167" i="96"/>
  <c r="Z167" i="96"/>
  <c r="Q167" i="96"/>
  <c r="N167" i="96"/>
  <c r="K167" i="96"/>
  <c r="O167" i="96" s="1"/>
  <c r="B167" i="96"/>
  <c r="AH166" i="96"/>
  <c r="AC166" i="96"/>
  <c r="Z166" i="96"/>
  <c r="AD166" i="96" s="1"/>
  <c r="Q166" i="96"/>
  <c r="N166" i="96"/>
  <c r="K166" i="96"/>
  <c r="O166" i="96" s="1"/>
  <c r="B166" i="96"/>
  <c r="AH165" i="96"/>
  <c r="AC165" i="96"/>
  <c r="Z165" i="96"/>
  <c r="Q165" i="96"/>
  <c r="N165" i="96"/>
  <c r="K165" i="96"/>
  <c r="O165" i="96" s="1"/>
  <c r="B165" i="96"/>
  <c r="AH164" i="96"/>
  <c r="AC164" i="96"/>
  <c r="Z164" i="96"/>
  <c r="AD164" i="96" s="1"/>
  <c r="AE164" i="96" s="1"/>
  <c r="Q164" i="96"/>
  <c r="N164" i="96"/>
  <c r="K164" i="96"/>
  <c r="O164" i="96" s="1"/>
  <c r="B164" i="96"/>
  <c r="AH163" i="96"/>
  <c r="AC163" i="96"/>
  <c r="Z163" i="96"/>
  <c r="Q163" i="96"/>
  <c r="N163" i="96"/>
  <c r="K163" i="96"/>
  <c r="O163" i="96" s="1"/>
  <c r="B163" i="96"/>
  <c r="AH162" i="96"/>
  <c r="AC162" i="96"/>
  <c r="Z162" i="96"/>
  <c r="AD162" i="96" s="1"/>
  <c r="Q162" i="96"/>
  <c r="N162" i="96"/>
  <c r="K162" i="96"/>
  <c r="O162" i="96" s="1"/>
  <c r="B162" i="96"/>
  <c r="AH161" i="96"/>
  <c r="AC161" i="96"/>
  <c r="Z161" i="96"/>
  <c r="Q161" i="96"/>
  <c r="N161" i="96"/>
  <c r="K161" i="96"/>
  <c r="O161" i="96" s="1"/>
  <c r="B161" i="96"/>
  <c r="AH160" i="96"/>
  <c r="AC160" i="96"/>
  <c r="Z160" i="96"/>
  <c r="AD160" i="96" s="1"/>
  <c r="AE160" i="96" s="1"/>
  <c r="Q160" i="96"/>
  <c r="N160" i="96"/>
  <c r="K160" i="96"/>
  <c r="O160" i="96" s="1"/>
  <c r="B160" i="96"/>
  <c r="AH159" i="96"/>
  <c r="AC159" i="96"/>
  <c r="Z159" i="96"/>
  <c r="Q159" i="96"/>
  <c r="N159" i="96"/>
  <c r="K159" i="96"/>
  <c r="O159" i="96" s="1"/>
  <c r="B159" i="96"/>
  <c r="AH158" i="96"/>
  <c r="AC158" i="96"/>
  <c r="Z158" i="96"/>
  <c r="AD158" i="96" s="1"/>
  <c r="Q158" i="96"/>
  <c r="N158" i="96"/>
  <c r="K158" i="96"/>
  <c r="O158" i="96" s="1"/>
  <c r="B158" i="96"/>
  <c r="AH156" i="96"/>
  <c r="AC156" i="96"/>
  <c r="Z156" i="96"/>
  <c r="Q156" i="96"/>
  <c r="N156" i="96"/>
  <c r="K156" i="96"/>
  <c r="O156" i="96" s="1"/>
  <c r="B156" i="96"/>
  <c r="AH155" i="96"/>
  <c r="AC155" i="96"/>
  <c r="Z155" i="96"/>
  <c r="AD155" i="96" s="1"/>
  <c r="AE155" i="96" s="1"/>
  <c r="Q155" i="96"/>
  <c r="N155" i="96"/>
  <c r="K155" i="96"/>
  <c r="O155" i="96" s="1"/>
  <c r="B155" i="96"/>
  <c r="AH154" i="96"/>
  <c r="AC154" i="96"/>
  <c r="Z154" i="96"/>
  <c r="Q154" i="96"/>
  <c r="N154" i="96"/>
  <c r="K154" i="96"/>
  <c r="O154" i="96" s="1"/>
  <c r="B154" i="96"/>
  <c r="AH153" i="96"/>
  <c r="AC153" i="96"/>
  <c r="Z153" i="96"/>
  <c r="AD153" i="96" s="1"/>
  <c r="Q153" i="96"/>
  <c r="N153" i="96"/>
  <c r="K153" i="96"/>
  <c r="O153" i="96" s="1"/>
  <c r="B153" i="96"/>
  <c r="AH152" i="96"/>
  <c r="AC152" i="96"/>
  <c r="Z152" i="96"/>
  <c r="Q152" i="96"/>
  <c r="N152" i="96"/>
  <c r="K152" i="96"/>
  <c r="O152" i="96" s="1"/>
  <c r="B152" i="96"/>
  <c r="AH150" i="96"/>
  <c r="AC150" i="96"/>
  <c r="Z150" i="96"/>
  <c r="AD150" i="96" s="1"/>
  <c r="AE150" i="96" s="1"/>
  <c r="Q150" i="96"/>
  <c r="N150" i="96"/>
  <c r="K150" i="96"/>
  <c r="O150" i="96" s="1"/>
  <c r="B150" i="96"/>
  <c r="AH149" i="96"/>
  <c r="AC149" i="96"/>
  <c r="Z149" i="96"/>
  <c r="Q149" i="96"/>
  <c r="N149" i="96"/>
  <c r="K149" i="96"/>
  <c r="O149" i="96" s="1"/>
  <c r="B149" i="96"/>
  <c r="AH148" i="96"/>
  <c r="AC148" i="96"/>
  <c r="Z148" i="96"/>
  <c r="AD148" i="96" s="1"/>
  <c r="Q148" i="96"/>
  <c r="N148" i="96"/>
  <c r="K148" i="96"/>
  <c r="O148" i="96" s="1"/>
  <c r="B148" i="96"/>
  <c r="AH147" i="96"/>
  <c r="AC147" i="96"/>
  <c r="Z147" i="96"/>
  <c r="Q147" i="96"/>
  <c r="N147" i="96"/>
  <c r="K147" i="96"/>
  <c r="O147" i="96" s="1"/>
  <c r="B147" i="96"/>
  <c r="AH146" i="96"/>
  <c r="AC146" i="96"/>
  <c r="Z146" i="96"/>
  <c r="AD146" i="96" s="1"/>
  <c r="AE146" i="96" s="1"/>
  <c r="Q146" i="96"/>
  <c r="N146" i="96"/>
  <c r="K146" i="96"/>
  <c r="O146" i="96" s="1"/>
  <c r="B146" i="96"/>
  <c r="AH144" i="96"/>
  <c r="AC144" i="96"/>
  <c r="Z144" i="96"/>
  <c r="Q144" i="96"/>
  <c r="N144" i="96"/>
  <c r="K144" i="96"/>
  <c r="O144" i="96" s="1"/>
  <c r="B144" i="96"/>
  <c r="AH143" i="96"/>
  <c r="AC143" i="96"/>
  <c r="Z143" i="96"/>
  <c r="AD143" i="96" s="1"/>
  <c r="Q143" i="96"/>
  <c r="N143" i="96"/>
  <c r="K143" i="96"/>
  <c r="O143" i="96" s="1"/>
  <c r="B143" i="96"/>
  <c r="AH142" i="96"/>
  <c r="AC142" i="96"/>
  <c r="Z142" i="96"/>
  <c r="Q142" i="96"/>
  <c r="N142" i="96"/>
  <c r="K142" i="96"/>
  <c r="O142" i="96" s="1"/>
  <c r="B142" i="96"/>
  <c r="AH141" i="96"/>
  <c r="AC141" i="96"/>
  <c r="Z141" i="96"/>
  <c r="AD141" i="96" s="1"/>
  <c r="AE141" i="96" s="1"/>
  <c r="Q141" i="96"/>
  <c r="N141" i="96"/>
  <c r="K141" i="96"/>
  <c r="O141" i="96" s="1"/>
  <c r="B141" i="96"/>
  <c r="AH140" i="96"/>
  <c r="AC140" i="96"/>
  <c r="Z140" i="96"/>
  <c r="Q140" i="96"/>
  <c r="N140" i="96"/>
  <c r="K140" i="96"/>
  <c r="O140" i="96" s="1"/>
  <c r="B140" i="96"/>
  <c r="AH138" i="96"/>
  <c r="AC138" i="96"/>
  <c r="Z138" i="96"/>
  <c r="AD138" i="96" s="1"/>
  <c r="Q138" i="96"/>
  <c r="N138" i="96"/>
  <c r="K138" i="96"/>
  <c r="O138" i="96" s="1"/>
  <c r="B138" i="96"/>
  <c r="AH136" i="96"/>
  <c r="AC136" i="96"/>
  <c r="Z136" i="96"/>
  <c r="Q136" i="96"/>
  <c r="N136" i="96"/>
  <c r="K136" i="96"/>
  <c r="O136" i="96" s="1"/>
  <c r="B136" i="96"/>
  <c r="AH135" i="96"/>
  <c r="AC135" i="96"/>
  <c r="Z135" i="96"/>
  <c r="AD135" i="96" s="1"/>
  <c r="AE135" i="96" s="1"/>
  <c r="Q135" i="96"/>
  <c r="N135" i="96"/>
  <c r="K135" i="96"/>
  <c r="O135" i="96" s="1"/>
  <c r="B135" i="96"/>
  <c r="AH134" i="96"/>
  <c r="AC134" i="96"/>
  <c r="Z134" i="96"/>
  <c r="Q134" i="96"/>
  <c r="N134" i="96"/>
  <c r="K134" i="96"/>
  <c r="O134" i="96" s="1"/>
  <c r="B134" i="96"/>
  <c r="AH133" i="96"/>
  <c r="AC133" i="96"/>
  <c r="Z133" i="96"/>
  <c r="AD133" i="96" s="1"/>
  <c r="Q133" i="96"/>
  <c r="N133" i="96"/>
  <c r="K133" i="96"/>
  <c r="O133" i="96" s="1"/>
  <c r="B133" i="96"/>
  <c r="AH131" i="96"/>
  <c r="AC131" i="96"/>
  <c r="Z131" i="96"/>
  <c r="AD131" i="96" s="1"/>
  <c r="Q131" i="96"/>
  <c r="AE131" i="96" s="1"/>
  <c r="N131" i="96"/>
  <c r="K131" i="96"/>
  <c r="O131" i="96" s="1"/>
  <c r="B131" i="96"/>
  <c r="AH130" i="96"/>
  <c r="AC130" i="96"/>
  <c r="Z130" i="96"/>
  <c r="AD130" i="96" s="1"/>
  <c r="Q130" i="96"/>
  <c r="N130" i="96"/>
  <c r="K130" i="96"/>
  <c r="O130" i="96" s="1"/>
  <c r="B130" i="96"/>
  <c r="AH129" i="96"/>
  <c r="AC129" i="96"/>
  <c r="Z129" i="96"/>
  <c r="AD129" i="96" s="1"/>
  <c r="Q129" i="96"/>
  <c r="N129" i="96"/>
  <c r="K129" i="96"/>
  <c r="O129" i="96" s="1"/>
  <c r="B129" i="96"/>
  <c r="AH128" i="96"/>
  <c r="AC128" i="96"/>
  <c r="Z128" i="96"/>
  <c r="Q128" i="96"/>
  <c r="N128" i="96"/>
  <c r="K128" i="96"/>
  <c r="O128" i="96" s="1"/>
  <c r="B128" i="96"/>
  <c r="AH127" i="96"/>
  <c r="AC127" i="96"/>
  <c r="Z127" i="96"/>
  <c r="AD127" i="96" s="1"/>
  <c r="Q127" i="96"/>
  <c r="N127" i="96"/>
  <c r="K127" i="96"/>
  <c r="O127" i="96" s="1"/>
  <c r="B127" i="96"/>
  <c r="AH126" i="96"/>
  <c r="AC126" i="96"/>
  <c r="Z126" i="96"/>
  <c r="AD126" i="96" s="1"/>
  <c r="Q126" i="96"/>
  <c r="N126" i="96"/>
  <c r="K126" i="96"/>
  <c r="O126" i="96" s="1"/>
  <c r="B126" i="96"/>
  <c r="AH124" i="96"/>
  <c r="AC124" i="96"/>
  <c r="Z124" i="96"/>
  <c r="AD124" i="96" s="1"/>
  <c r="Q124" i="96"/>
  <c r="N124" i="96"/>
  <c r="K124" i="96"/>
  <c r="O124" i="96" s="1"/>
  <c r="B124" i="96"/>
  <c r="AH123" i="96"/>
  <c r="AC123" i="96"/>
  <c r="Z123" i="96"/>
  <c r="AD123" i="96" s="1"/>
  <c r="AE123" i="96" s="1"/>
  <c r="Q123" i="96"/>
  <c r="N123" i="96"/>
  <c r="K123" i="96"/>
  <c r="O123" i="96" s="1"/>
  <c r="B123" i="96"/>
  <c r="AH122" i="96"/>
  <c r="AC122" i="96"/>
  <c r="Z122" i="96"/>
  <c r="AD122" i="96" s="1"/>
  <c r="Q122" i="96"/>
  <c r="N122" i="96"/>
  <c r="K122" i="96"/>
  <c r="O122" i="96" s="1"/>
  <c r="B122" i="96"/>
  <c r="AH121" i="96"/>
  <c r="AC121" i="96"/>
  <c r="Z121" i="96"/>
  <c r="AD121" i="96" s="1"/>
  <c r="Q121" i="96"/>
  <c r="N121" i="96"/>
  <c r="K121" i="96"/>
  <c r="O121" i="96" s="1"/>
  <c r="B121" i="96"/>
  <c r="AH120" i="96"/>
  <c r="AC120" i="96"/>
  <c r="Z120" i="96"/>
  <c r="AD120" i="96" s="1"/>
  <c r="Q120" i="96"/>
  <c r="N120" i="96"/>
  <c r="K120" i="96"/>
  <c r="O120" i="96" s="1"/>
  <c r="B120" i="96"/>
  <c r="AH119" i="96"/>
  <c r="AC119" i="96"/>
  <c r="Z119" i="96"/>
  <c r="AD119" i="96" s="1"/>
  <c r="Q119" i="96"/>
  <c r="N119" i="96"/>
  <c r="K119" i="96"/>
  <c r="O119" i="96" s="1"/>
  <c r="B119" i="96"/>
  <c r="AH117" i="96"/>
  <c r="AC117" i="96"/>
  <c r="Z117" i="96"/>
  <c r="AD117" i="96" s="1"/>
  <c r="Q117" i="96"/>
  <c r="N117" i="96"/>
  <c r="K117" i="96"/>
  <c r="O117" i="96" s="1"/>
  <c r="B117" i="96"/>
  <c r="AH116" i="96"/>
  <c r="AC116" i="96"/>
  <c r="Z116" i="96"/>
  <c r="AD116" i="96" s="1"/>
  <c r="Q116" i="96"/>
  <c r="N116" i="96"/>
  <c r="K116" i="96"/>
  <c r="O116" i="96" s="1"/>
  <c r="B116" i="96"/>
  <c r="AH115" i="96"/>
  <c r="AC115" i="96"/>
  <c r="Z115" i="96"/>
  <c r="AD115" i="96" s="1"/>
  <c r="Q115" i="96"/>
  <c r="N115" i="96"/>
  <c r="K115" i="96"/>
  <c r="O115" i="96" s="1"/>
  <c r="B115" i="96"/>
  <c r="AH114" i="96"/>
  <c r="AC114" i="96"/>
  <c r="Z114" i="96"/>
  <c r="AD114" i="96" s="1"/>
  <c r="Q114" i="96"/>
  <c r="N114" i="96"/>
  <c r="K114" i="96"/>
  <c r="O114" i="96" s="1"/>
  <c r="B114" i="96"/>
  <c r="AH113" i="96"/>
  <c r="AC113" i="96"/>
  <c r="Z113" i="96"/>
  <c r="AD113" i="96" s="1"/>
  <c r="Q113" i="96"/>
  <c r="N113" i="96"/>
  <c r="K113" i="96"/>
  <c r="O113" i="96" s="1"/>
  <c r="B113" i="96"/>
  <c r="AH112" i="96"/>
  <c r="AC112" i="96"/>
  <c r="Z112" i="96"/>
  <c r="Q112" i="96"/>
  <c r="N112" i="96"/>
  <c r="K112" i="96"/>
  <c r="O112" i="96" s="1"/>
  <c r="B112" i="96"/>
  <c r="V423" i="109"/>
  <c r="K423" i="109"/>
  <c r="V422" i="109"/>
  <c r="K422" i="109"/>
  <c r="V421" i="109"/>
  <c r="K421" i="109"/>
  <c r="V420" i="109"/>
  <c r="K420" i="109"/>
  <c r="V419" i="109"/>
  <c r="K419" i="109"/>
  <c r="W418" i="109"/>
  <c r="O418" i="109"/>
  <c r="M418" i="109"/>
  <c r="L418" i="109"/>
  <c r="D418" i="109"/>
  <c r="B418" i="109"/>
  <c r="V417" i="109"/>
  <c r="K417" i="109"/>
  <c r="V416" i="109"/>
  <c r="K416" i="109"/>
  <c r="V415" i="109"/>
  <c r="K415" i="109"/>
  <c r="V414" i="109"/>
  <c r="K414" i="109"/>
  <c r="V413" i="109"/>
  <c r="K413" i="109"/>
  <c r="W412" i="109"/>
  <c r="O412" i="109"/>
  <c r="M412" i="109"/>
  <c r="L412" i="109"/>
  <c r="D412" i="109"/>
  <c r="B412" i="109"/>
  <c r="V411" i="109"/>
  <c r="K411" i="109"/>
  <c r="V410" i="109"/>
  <c r="K410" i="109"/>
  <c r="V409" i="109"/>
  <c r="K409" i="109"/>
  <c r="K406" i="109" s="1"/>
  <c r="V408" i="109"/>
  <c r="K408" i="109"/>
  <c r="V407" i="109"/>
  <c r="K407" i="109"/>
  <c r="W406" i="109"/>
  <c r="O406" i="109"/>
  <c r="M406" i="109"/>
  <c r="L406" i="109"/>
  <c r="D406" i="109"/>
  <c r="B406" i="109"/>
  <c r="V405" i="109"/>
  <c r="K405" i="109"/>
  <c r="V404" i="109"/>
  <c r="K404" i="109"/>
  <c r="V403" i="109"/>
  <c r="K403" i="109"/>
  <c r="V402" i="109"/>
  <c r="K402" i="109"/>
  <c r="V401" i="109"/>
  <c r="K401" i="109"/>
  <c r="W400" i="109"/>
  <c r="O400" i="109"/>
  <c r="M400" i="109"/>
  <c r="L400" i="109"/>
  <c r="D400" i="109"/>
  <c r="B400" i="109"/>
  <c r="V399" i="109"/>
  <c r="K399" i="109"/>
  <c r="V398" i="109"/>
  <c r="K398" i="109"/>
  <c r="V397" i="109"/>
  <c r="K397" i="109"/>
  <c r="V396" i="109"/>
  <c r="K396" i="109"/>
  <c r="V395" i="109"/>
  <c r="K395" i="109"/>
  <c r="W394" i="109"/>
  <c r="O394" i="109"/>
  <c r="M394" i="109"/>
  <c r="L394" i="109"/>
  <c r="D394" i="109"/>
  <c r="B394" i="109"/>
  <c r="V393" i="109"/>
  <c r="K393" i="109"/>
  <c r="V392" i="109"/>
  <c r="K392" i="109"/>
  <c r="V391" i="109"/>
  <c r="K391" i="109"/>
  <c r="V390" i="109"/>
  <c r="K390" i="109"/>
  <c r="V389" i="109"/>
  <c r="K389" i="109"/>
  <c r="W388" i="109"/>
  <c r="O388" i="109"/>
  <c r="M388" i="109"/>
  <c r="L388" i="109"/>
  <c r="D388" i="109"/>
  <c r="B388" i="109"/>
  <c r="V387" i="109"/>
  <c r="K387" i="109"/>
  <c r="V386" i="109"/>
  <c r="V382" i="109" s="1"/>
  <c r="K386" i="109"/>
  <c r="V385" i="109"/>
  <c r="K385" i="109"/>
  <c r="V384" i="109"/>
  <c r="K384" i="109"/>
  <c r="V383" i="109"/>
  <c r="K383" i="109"/>
  <c r="W382" i="109"/>
  <c r="O382" i="109"/>
  <c r="M382" i="109"/>
  <c r="L382" i="109"/>
  <c r="D382" i="109"/>
  <c r="B382" i="109"/>
  <c r="W378" i="109"/>
  <c r="V378" i="109"/>
  <c r="O378" i="109"/>
  <c r="M378" i="109"/>
  <c r="L378" i="109"/>
  <c r="K378" i="109"/>
  <c r="D378" i="109"/>
  <c r="B378" i="109"/>
  <c r="V377" i="109"/>
  <c r="K377" i="109"/>
  <c r="V376" i="109"/>
  <c r="K376" i="109"/>
  <c r="V375" i="109"/>
  <c r="K375" i="109"/>
  <c r="V374" i="109"/>
  <c r="K374" i="109"/>
  <c r="V373" i="109"/>
  <c r="K373" i="109"/>
  <c r="V372" i="109"/>
  <c r="K372" i="109"/>
  <c r="W371" i="109"/>
  <c r="O371" i="109"/>
  <c r="M371" i="109"/>
  <c r="L371" i="109"/>
  <c r="D371" i="109"/>
  <c r="B371" i="109"/>
  <c r="V370" i="109"/>
  <c r="K370" i="109"/>
  <c r="V369" i="109"/>
  <c r="K369" i="109"/>
  <c r="V368" i="109"/>
  <c r="K368" i="109"/>
  <c r="V367" i="109"/>
  <c r="K367" i="109"/>
  <c r="V366" i="109"/>
  <c r="K366" i="109"/>
  <c r="V365" i="109"/>
  <c r="K365" i="109"/>
  <c r="K364" i="109" s="1"/>
  <c r="W364" i="109"/>
  <c r="O364" i="109"/>
  <c r="M364" i="109"/>
  <c r="L364" i="109"/>
  <c r="D364" i="109"/>
  <c r="B364" i="109"/>
  <c r="V363" i="109"/>
  <c r="K363" i="109"/>
  <c r="V362" i="109"/>
  <c r="K362" i="109"/>
  <c r="V361" i="109"/>
  <c r="K361" i="109"/>
  <c r="V360" i="109"/>
  <c r="K360" i="109"/>
  <c r="V359" i="109"/>
  <c r="K359" i="109"/>
  <c r="V358" i="109"/>
  <c r="K358" i="109"/>
  <c r="W357" i="109"/>
  <c r="O357" i="109"/>
  <c r="M357" i="109"/>
  <c r="L357" i="109"/>
  <c r="D357" i="109"/>
  <c r="B357" i="109"/>
  <c r="W350" i="109"/>
  <c r="V350" i="109"/>
  <c r="O350" i="109"/>
  <c r="M350" i="109"/>
  <c r="L350" i="109"/>
  <c r="K350" i="109"/>
  <c r="D350" i="109"/>
  <c r="B350" i="109"/>
  <c r="V349" i="109"/>
  <c r="K349" i="109"/>
  <c r="V348" i="109"/>
  <c r="K348" i="109"/>
  <c r="V347" i="109"/>
  <c r="V343" i="109" s="1"/>
  <c r="K347" i="109"/>
  <c r="V346" i="109"/>
  <c r="K346" i="109"/>
  <c r="V345" i="109"/>
  <c r="K345" i="109"/>
  <c r="V344" i="109"/>
  <c r="K344" i="109"/>
  <c r="W343" i="109"/>
  <c r="O343" i="109"/>
  <c r="M343" i="109"/>
  <c r="L343" i="109"/>
  <c r="D343" i="109"/>
  <c r="B343" i="109"/>
  <c r="V342" i="109"/>
  <c r="K342" i="109"/>
  <c r="V341" i="109"/>
  <c r="K341" i="109"/>
  <c r="V340" i="109"/>
  <c r="K340" i="109"/>
  <c r="V339" i="109"/>
  <c r="K339" i="109"/>
  <c r="V338" i="109"/>
  <c r="K338" i="109"/>
  <c r="V337" i="109"/>
  <c r="K337" i="109"/>
  <c r="W336" i="109"/>
  <c r="O336" i="109"/>
  <c r="M336" i="109"/>
  <c r="L336" i="109"/>
  <c r="D336" i="109"/>
  <c r="B336" i="109"/>
  <c r="V335" i="109"/>
  <c r="K335" i="109"/>
  <c r="V334" i="109"/>
  <c r="K334" i="109"/>
  <c r="V333" i="109"/>
  <c r="K333" i="109"/>
  <c r="V332" i="109"/>
  <c r="K332" i="109"/>
  <c r="V331" i="109"/>
  <c r="V329" i="109" s="1"/>
  <c r="K331" i="109"/>
  <c r="V330" i="109"/>
  <c r="K330" i="109"/>
  <c r="K329" i="109" s="1"/>
  <c r="W329" i="109"/>
  <c r="O329" i="109"/>
  <c r="M329" i="109"/>
  <c r="L329" i="109"/>
  <c r="D329" i="109"/>
  <c r="B329" i="109"/>
  <c r="V328" i="109"/>
  <c r="K328" i="109"/>
  <c r="V327" i="109"/>
  <c r="K327" i="109"/>
  <c r="V326" i="109"/>
  <c r="K326" i="109"/>
  <c r="V325" i="109"/>
  <c r="K325" i="109"/>
  <c r="V324" i="109"/>
  <c r="K324" i="109"/>
  <c r="V323" i="109"/>
  <c r="K323" i="109"/>
  <c r="V322" i="109"/>
  <c r="K322" i="109"/>
  <c r="V321" i="109"/>
  <c r="K321" i="109"/>
  <c r="W320" i="109"/>
  <c r="O320" i="109"/>
  <c r="M320" i="109"/>
  <c r="L320" i="109"/>
  <c r="D320" i="109"/>
  <c r="B320" i="109"/>
  <c r="W308" i="109"/>
  <c r="O308" i="109"/>
  <c r="L308" i="109"/>
  <c r="D308" i="109"/>
  <c r="V307" i="109"/>
  <c r="K307" i="109"/>
  <c r="V306" i="109"/>
  <c r="K306" i="109"/>
  <c r="V305" i="109"/>
  <c r="K305" i="109"/>
  <c r="V304" i="109"/>
  <c r="K304" i="109"/>
  <c r="V302" i="109"/>
  <c r="K302" i="109"/>
  <c r="V301" i="109"/>
  <c r="K301" i="109"/>
  <c r="V300" i="109"/>
  <c r="K300" i="109"/>
  <c r="N299" i="109"/>
  <c r="V299" i="109" s="1"/>
  <c r="C299" i="109"/>
  <c r="C293" i="109" s="1"/>
  <c r="V298" i="109"/>
  <c r="K298" i="109"/>
  <c r="V297" i="109"/>
  <c r="K297" i="109"/>
  <c r="V296" i="109"/>
  <c r="K296" i="109"/>
  <c r="V295" i="109"/>
  <c r="K295" i="109"/>
  <c r="V294" i="109"/>
  <c r="K294" i="109"/>
  <c r="W293" i="109"/>
  <c r="O293" i="109"/>
  <c r="N293" i="109"/>
  <c r="L293" i="109"/>
  <c r="D293" i="109"/>
  <c r="V292" i="109"/>
  <c r="K292" i="109"/>
  <c r="V291" i="109"/>
  <c r="K291" i="109"/>
  <c r="V290" i="109"/>
  <c r="K290" i="109"/>
  <c r="V289" i="109"/>
  <c r="K289" i="109"/>
  <c r="V288" i="109"/>
  <c r="K288" i="109"/>
  <c r="V287" i="109"/>
  <c r="K287" i="109"/>
  <c r="V286" i="109"/>
  <c r="K286" i="109"/>
  <c r="V285" i="109"/>
  <c r="K285" i="109"/>
  <c r="V284" i="109"/>
  <c r="K284" i="109"/>
  <c r="V283" i="109"/>
  <c r="K283" i="109"/>
  <c r="V282" i="109"/>
  <c r="K282" i="109"/>
  <c r="W281" i="109"/>
  <c r="O281" i="109"/>
  <c r="N281" i="109"/>
  <c r="L281" i="109"/>
  <c r="L303" i="109" s="1"/>
  <c r="D281" i="109"/>
  <c r="C281" i="109"/>
  <c r="O271" i="109"/>
  <c r="V271" i="109" s="1"/>
  <c r="D271" i="109"/>
  <c r="K271" i="109" s="1"/>
  <c r="W259" i="109"/>
  <c r="L259" i="109"/>
  <c r="O258" i="109"/>
  <c r="N258" i="109"/>
  <c r="D258" i="109"/>
  <c r="C258" i="109"/>
  <c r="W251" i="109"/>
  <c r="L251" i="109"/>
  <c r="W250" i="109"/>
  <c r="L250" i="109"/>
  <c r="W249" i="109"/>
  <c r="L249" i="109"/>
  <c r="W247" i="109"/>
  <c r="L247" i="109"/>
  <c r="W245" i="109"/>
  <c r="L245" i="109"/>
  <c r="W244" i="109"/>
  <c r="L244" i="109"/>
  <c r="W243" i="109"/>
  <c r="L243" i="109"/>
  <c r="W242" i="109"/>
  <c r="L242" i="109"/>
  <c r="W238" i="109"/>
  <c r="W235" i="109"/>
  <c r="L235" i="109"/>
  <c r="W233" i="109"/>
  <c r="L233" i="109"/>
  <c r="W232" i="109"/>
  <c r="L232" i="109"/>
  <c r="W231" i="109"/>
  <c r="L231" i="109"/>
  <c r="W230" i="109"/>
  <c r="L230" i="109"/>
  <c r="W228" i="109"/>
  <c r="L228" i="109"/>
  <c r="W227" i="109"/>
  <c r="L227" i="109"/>
  <c r="W226" i="109"/>
  <c r="L226" i="109"/>
  <c r="W223" i="109"/>
  <c r="L223" i="109"/>
  <c r="W222" i="109"/>
  <c r="L222" i="109"/>
  <c r="W221" i="109"/>
  <c r="L221" i="109"/>
  <c r="W220" i="109"/>
  <c r="L220" i="109"/>
  <c r="W218" i="109"/>
  <c r="L218" i="109"/>
  <c r="W217" i="109"/>
  <c r="L217" i="109"/>
  <c r="W216" i="109"/>
  <c r="L216" i="109"/>
  <c r="W213" i="109"/>
  <c r="L213" i="109"/>
  <c r="W212" i="109"/>
  <c r="L212" i="109"/>
  <c r="W211" i="109"/>
  <c r="L211" i="109"/>
  <c r="W210" i="109"/>
  <c r="L210" i="109"/>
  <c r="W209" i="109"/>
  <c r="L209" i="109"/>
  <c r="W207" i="109"/>
  <c r="L207" i="109"/>
  <c r="W206" i="109"/>
  <c r="L206" i="109"/>
  <c r="W205" i="109"/>
  <c r="L205" i="109"/>
  <c r="W204" i="109"/>
  <c r="L204" i="109"/>
  <c r="W202" i="109"/>
  <c r="L202" i="109"/>
  <c r="W201" i="109"/>
  <c r="L201" i="109"/>
  <c r="W189" i="109"/>
  <c r="L189" i="109"/>
  <c r="W173" i="109"/>
  <c r="L173" i="109"/>
  <c r="V162" i="109"/>
  <c r="U162" i="109"/>
  <c r="T162" i="109"/>
  <c r="S162" i="109"/>
  <c r="R162" i="109"/>
  <c r="Q162" i="109"/>
  <c r="P162" i="109"/>
  <c r="N162" i="109"/>
  <c r="K162" i="109"/>
  <c r="J162" i="109"/>
  <c r="I162" i="109"/>
  <c r="H162" i="109"/>
  <c r="G162" i="109"/>
  <c r="F162" i="109"/>
  <c r="E162" i="109"/>
  <c r="C162" i="109"/>
  <c r="W161" i="109"/>
  <c r="M160" i="109"/>
  <c r="L160" i="109"/>
  <c r="B160" i="109"/>
  <c r="M159" i="109"/>
  <c r="L159" i="109"/>
  <c r="B159" i="109"/>
  <c r="M158" i="109"/>
  <c r="L158" i="109"/>
  <c r="B158" i="109"/>
  <c r="M157" i="109"/>
  <c r="L157" i="109"/>
  <c r="B157" i="109"/>
  <c r="M156" i="109"/>
  <c r="L156" i="109"/>
  <c r="B156" i="109"/>
  <c r="M155" i="109"/>
  <c r="L155" i="109"/>
  <c r="B155" i="109"/>
  <c r="M154" i="109"/>
  <c r="L154" i="109"/>
  <c r="B154" i="109"/>
  <c r="M153" i="109"/>
  <c r="L153" i="109"/>
  <c r="B153" i="109"/>
  <c r="M152" i="109"/>
  <c r="L152" i="109"/>
  <c r="B152" i="109"/>
  <c r="M151" i="109"/>
  <c r="L151" i="109"/>
  <c r="B151" i="109"/>
  <c r="M150" i="109"/>
  <c r="L150" i="109"/>
  <c r="B150" i="109"/>
  <c r="M149" i="109"/>
  <c r="L149" i="109"/>
  <c r="B149" i="109"/>
  <c r="M148" i="109"/>
  <c r="L148" i="109"/>
  <c r="B148" i="109"/>
  <c r="M147" i="109"/>
  <c r="L147" i="109"/>
  <c r="B147" i="109"/>
  <c r="M146" i="109"/>
  <c r="L146" i="109"/>
  <c r="B146" i="109"/>
  <c r="M145" i="109"/>
  <c r="L145" i="109"/>
  <c r="B145" i="109"/>
  <c r="M144" i="109"/>
  <c r="L144" i="109"/>
  <c r="B144" i="109"/>
  <c r="M143" i="109"/>
  <c r="L143" i="109"/>
  <c r="B143" i="109"/>
  <c r="M142" i="109"/>
  <c r="L142" i="109"/>
  <c r="B142" i="109"/>
  <c r="M141" i="109"/>
  <c r="L141" i="109"/>
  <c r="B141" i="109"/>
  <c r="M140" i="109"/>
  <c r="L140" i="109"/>
  <c r="B140" i="109"/>
  <c r="M139" i="109"/>
  <c r="L139" i="109"/>
  <c r="B139" i="109"/>
  <c r="W137" i="109"/>
  <c r="M137" i="109"/>
  <c r="L137" i="109"/>
  <c r="B137" i="109"/>
  <c r="W136" i="109"/>
  <c r="M136" i="109"/>
  <c r="L136" i="109"/>
  <c r="B136" i="109"/>
  <c r="W135" i="109"/>
  <c r="M135" i="109"/>
  <c r="L135" i="109"/>
  <c r="B135" i="109"/>
  <c r="W134" i="109"/>
  <c r="M134" i="109"/>
  <c r="L134" i="109"/>
  <c r="B134" i="109"/>
  <c r="M133" i="109"/>
  <c r="L133" i="109"/>
  <c r="B133" i="109"/>
  <c r="W130" i="109"/>
  <c r="M130" i="109"/>
  <c r="L130" i="109"/>
  <c r="B130" i="109"/>
  <c r="W129" i="109"/>
  <c r="M129" i="109"/>
  <c r="L129" i="109"/>
  <c r="B129" i="109"/>
  <c r="W128" i="109"/>
  <c r="M128" i="109"/>
  <c r="L128" i="109"/>
  <c r="B128" i="109"/>
  <c r="W127" i="109"/>
  <c r="M127" i="109"/>
  <c r="L127" i="109"/>
  <c r="B127" i="109"/>
  <c r="W126" i="109"/>
  <c r="M126" i="109"/>
  <c r="L126" i="109"/>
  <c r="B126" i="109"/>
  <c r="W125" i="109"/>
  <c r="M125" i="109"/>
  <c r="L125" i="109"/>
  <c r="B125" i="109"/>
  <c r="M123" i="109"/>
  <c r="L123" i="109"/>
  <c r="B123" i="109"/>
  <c r="W122" i="109"/>
  <c r="M122" i="109"/>
  <c r="L122" i="109"/>
  <c r="B122" i="109"/>
  <c r="M121" i="109"/>
  <c r="L121" i="109"/>
  <c r="B121" i="109"/>
  <c r="M120" i="109"/>
  <c r="L120" i="109"/>
  <c r="B120" i="109"/>
  <c r="M119" i="109"/>
  <c r="L119" i="109"/>
  <c r="B119" i="109"/>
  <c r="M118" i="109"/>
  <c r="L118" i="109"/>
  <c r="B118" i="109"/>
  <c r="O116" i="109"/>
  <c r="M116" i="109"/>
  <c r="L116" i="109"/>
  <c r="D116" i="109"/>
  <c r="B116" i="109"/>
  <c r="W115" i="109"/>
  <c r="O115" i="109"/>
  <c r="M115" i="109"/>
  <c r="L115" i="109"/>
  <c r="D115" i="109"/>
  <c r="B115" i="109"/>
  <c r="W114" i="109"/>
  <c r="O114" i="109"/>
  <c r="M114" i="109"/>
  <c r="L114" i="109"/>
  <c r="D114" i="109"/>
  <c r="B114" i="109"/>
  <c r="W113" i="109"/>
  <c r="O113" i="109"/>
  <c r="M113" i="109"/>
  <c r="L113" i="109"/>
  <c r="D113" i="109"/>
  <c r="B113" i="109"/>
  <c r="W112" i="109"/>
  <c r="O112" i="109"/>
  <c r="M112" i="109"/>
  <c r="L112" i="109"/>
  <c r="D112" i="109"/>
  <c r="B112" i="109"/>
  <c r="O111" i="109"/>
  <c r="M111" i="109"/>
  <c r="L111" i="109"/>
  <c r="D111" i="109"/>
  <c r="B111" i="109"/>
  <c r="X336" i="96" l="1"/>
  <c r="X404" i="96" s="1"/>
  <c r="R336" i="96"/>
  <c r="AB336" i="96"/>
  <c r="AB404" i="96" s="1"/>
  <c r="N380" i="96"/>
  <c r="AC380" i="96"/>
  <c r="I335" i="96"/>
  <c r="AG350" i="96"/>
  <c r="K418" i="109"/>
  <c r="AE119" i="96"/>
  <c r="S404" i="96"/>
  <c r="AC386" i="96"/>
  <c r="N392" i="96"/>
  <c r="AI120" i="96"/>
  <c r="H336" i="96"/>
  <c r="AH336" i="96"/>
  <c r="AH404" i="96" s="1"/>
  <c r="AG373" i="96"/>
  <c r="AC351" i="96"/>
  <c r="AC362" i="96"/>
  <c r="AI408" i="96"/>
  <c r="AD253" i="96"/>
  <c r="AD261" i="96"/>
  <c r="AE261" i="96" s="1"/>
  <c r="AG261" i="96" s="1"/>
  <c r="V336" i="96"/>
  <c r="AD269" i="96"/>
  <c r="AE269" i="96" s="1"/>
  <c r="AG269" i="96" s="1"/>
  <c r="AE387" i="96"/>
  <c r="AE386" i="96" s="1"/>
  <c r="AD386" i="96"/>
  <c r="AF386" i="96"/>
  <c r="K343" i="109"/>
  <c r="K354" i="109" s="1"/>
  <c r="K382" i="109"/>
  <c r="K388" i="109"/>
  <c r="K394" i="109"/>
  <c r="AF324" i="96"/>
  <c r="D336" i="96"/>
  <c r="D404" i="96" s="1"/>
  <c r="D405" i="96" s="1"/>
  <c r="D408" i="96" s="1"/>
  <c r="AG346" i="96"/>
  <c r="P399" i="96"/>
  <c r="P398" i="96" s="1"/>
  <c r="V320" i="109"/>
  <c r="V354" i="109" s="1"/>
  <c r="AC392" i="96"/>
  <c r="D303" i="109"/>
  <c r="D309" i="109" s="1"/>
  <c r="K336" i="109"/>
  <c r="K371" i="109"/>
  <c r="V418" i="109"/>
  <c r="AE117" i="96"/>
  <c r="AE127" i="96"/>
  <c r="AF135" i="96"/>
  <c r="AF146" i="96"/>
  <c r="AF155" i="96"/>
  <c r="AF164" i="96"/>
  <c r="AF172" i="96"/>
  <c r="N351" i="96"/>
  <c r="N336" i="96" s="1"/>
  <c r="K368" i="96"/>
  <c r="N368" i="96"/>
  <c r="N386" i="96"/>
  <c r="Y335" i="96"/>
  <c r="L309" i="109"/>
  <c r="V364" i="109"/>
  <c r="V406" i="109"/>
  <c r="D424" i="109"/>
  <c r="AD259" i="96"/>
  <c r="AE259" i="96" s="1"/>
  <c r="AG259" i="96" s="1"/>
  <c r="AG315" i="96"/>
  <c r="AA336" i="96"/>
  <c r="AA404" i="96" s="1"/>
  <c r="L336" i="96"/>
  <c r="L404" i="96" s="1"/>
  <c r="Z386" i="96"/>
  <c r="AG396" i="96"/>
  <c r="V336" i="109"/>
  <c r="AD256" i="96"/>
  <c r="AE256" i="96" s="1"/>
  <c r="AG256" i="96" s="1"/>
  <c r="H404" i="96"/>
  <c r="V371" i="109"/>
  <c r="V394" i="109"/>
  <c r="N310" i="96"/>
  <c r="V357" i="109"/>
  <c r="K320" i="109"/>
  <c r="K357" i="109"/>
  <c r="AF141" i="96"/>
  <c r="AF150" i="96"/>
  <c r="AF160" i="96"/>
  <c r="AF168" i="96"/>
  <c r="R274" i="96"/>
  <c r="O257" i="96"/>
  <c r="P257" i="96" s="1"/>
  <c r="AF257" i="96" s="1"/>
  <c r="V335" i="96"/>
  <c r="AG314" i="96"/>
  <c r="J336" i="96"/>
  <c r="J404" i="96" s="1"/>
  <c r="J405" i="96" s="1"/>
  <c r="J408" i="96" s="1"/>
  <c r="U336" i="96"/>
  <c r="U404" i="96" s="1"/>
  <c r="AG364" i="96"/>
  <c r="AG395" i="96"/>
  <c r="P319" i="96"/>
  <c r="P317" i="96" s="1"/>
  <c r="O317" i="96"/>
  <c r="AD337" i="96"/>
  <c r="AE341" i="96"/>
  <c r="AE337" i="96" s="1"/>
  <c r="O310" i="96"/>
  <c r="P316" i="96"/>
  <c r="AG316" i="96" s="1"/>
  <c r="AG326" i="96"/>
  <c r="D354" i="109"/>
  <c r="V412" i="109"/>
  <c r="W424" i="109"/>
  <c r="K301" i="96"/>
  <c r="K310" i="96"/>
  <c r="AG343" i="96"/>
  <c r="AG348" i="96"/>
  <c r="AG365" i="96"/>
  <c r="AF368" i="96"/>
  <c r="AG397" i="96"/>
  <c r="Z398" i="96"/>
  <c r="B424" i="109"/>
  <c r="O259" i="96"/>
  <c r="P259" i="96" s="1"/>
  <c r="M335" i="96"/>
  <c r="AC317" i="96"/>
  <c r="AG323" i="96"/>
  <c r="Q335" i="96"/>
  <c r="W336" i="96"/>
  <c r="W404" i="96" s="1"/>
  <c r="O344" i="96"/>
  <c r="L354" i="109"/>
  <c r="M354" i="109"/>
  <c r="AD254" i="96"/>
  <c r="AE254" i="96" s="1"/>
  <c r="AG254" i="96" s="1"/>
  <c r="F335" i="96"/>
  <c r="W335" i="96"/>
  <c r="AG306" i="96"/>
  <c r="AC324" i="96"/>
  <c r="T404" i="96"/>
  <c r="T405" i="96" s="1"/>
  <c r="T408" i="96" s="1"/>
  <c r="F336" i="96"/>
  <c r="F404" i="96" s="1"/>
  <c r="F405" i="96" s="1"/>
  <c r="F408" i="96" s="1"/>
  <c r="Q336" i="96"/>
  <c r="Q404" i="96" s="1"/>
  <c r="Y336" i="96"/>
  <c r="Y404" i="96" s="1"/>
  <c r="R404" i="96"/>
  <c r="Z344" i="96"/>
  <c r="P344" i="96"/>
  <c r="O354" i="109"/>
  <c r="V388" i="109"/>
  <c r="M424" i="109"/>
  <c r="L424" i="109"/>
  <c r="O258" i="96"/>
  <c r="P258" i="96" s="1"/>
  <c r="O261" i="96"/>
  <c r="P261" i="96" s="1"/>
  <c r="K264" i="96"/>
  <c r="N267" i="96"/>
  <c r="O267" i="96" s="1"/>
  <c r="P267" i="96" s="1"/>
  <c r="N269" i="96"/>
  <c r="O269" i="96" s="1"/>
  <c r="P269" i="96" s="1"/>
  <c r="AF269" i="96" s="1"/>
  <c r="O301" i="96"/>
  <c r="AD310" i="96"/>
  <c r="G336" i="96"/>
  <c r="G404" i="96" s="1"/>
  <c r="Z337" i="96"/>
  <c r="AF344" i="96"/>
  <c r="AF351" i="96"/>
  <c r="C362" i="96"/>
  <c r="AD398" i="96"/>
  <c r="K400" i="109"/>
  <c r="O424" i="109"/>
  <c r="AC337" i="96"/>
  <c r="N362" i="96"/>
  <c r="AC368" i="96"/>
  <c r="W354" i="109"/>
  <c r="V400" i="109"/>
  <c r="AE113" i="96"/>
  <c r="AE122" i="96"/>
  <c r="R335" i="96"/>
  <c r="Z301" i="96"/>
  <c r="AF362" i="96"/>
  <c r="AG370" i="96"/>
  <c r="AF380" i="96"/>
  <c r="AF392" i="96"/>
  <c r="P310" i="96"/>
  <c r="AG355" i="96"/>
  <c r="AG372" i="96"/>
  <c r="C303" i="109"/>
  <c r="C309" i="109" s="1"/>
  <c r="B354" i="109"/>
  <c r="K412" i="109"/>
  <c r="AI112" i="96"/>
  <c r="O263" i="96"/>
  <c r="P263" i="96" s="1"/>
  <c r="AF263" i="96" s="1"/>
  <c r="S335" i="96"/>
  <c r="S405" i="96" s="1"/>
  <c r="S408" i="96" s="1"/>
  <c r="AA335" i="96"/>
  <c r="AF301" i="96"/>
  <c r="K317" i="96"/>
  <c r="U335" i="96"/>
  <c r="N317" i="96"/>
  <c r="N324" i="96"/>
  <c r="B336" i="96"/>
  <c r="B404" i="96" s="1"/>
  <c r="B405" i="96" s="1"/>
  <c r="B408" i="96" s="1"/>
  <c r="O368" i="96"/>
  <c r="Z392" i="96"/>
  <c r="AD393" i="96"/>
  <c r="N272" i="96"/>
  <c r="O272" i="96" s="1"/>
  <c r="P272" i="96" s="1"/>
  <c r="AF113" i="96"/>
  <c r="AE121" i="96"/>
  <c r="AF127" i="96"/>
  <c r="Z264" i="96"/>
  <c r="O271" i="96"/>
  <c r="P271" i="96" s="1"/>
  <c r="AD301" i="96"/>
  <c r="AG307" i="96"/>
  <c r="AD322" i="96"/>
  <c r="AE322" i="96" s="1"/>
  <c r="AG322" i="96" s="1"/>
  <c r="Z317" i="96"/>
  <c r="C335" i="96"/>
  <c r="G335" i="96"/>
  <c r="AE313" i="96"/>
  <c r="AG328" i="96"/>
  <c r="Z368" i="96"/>
  <c r="AD369" i="96"/>
  <c r="O381" i="96"/>
  <c r="K380" i="96"/>
  <c r="K389" i="96"/>
  <c r="O389" i="96" s="1"/>
  <c r="P389" i="96" s="1"/>
  <c r="AG389" i="96" s="1"/>
  <c r="C386" i="96"/>
  <c r="AF254" i="96"/>
  <c r="AE353" i="96"/>
  <c r="AD354" i="96"/>
  <c r="AE354" i="96" s="1"/>
  <c r="Z351" i="96"/>
  <c r="AE126" i="96"/>
  <c r="N268" i="96"/>
  <c r="O268" i="96" s="1"/>
  <c r="P268" i="96" s="1"/>
  <c r="AH335" i="96"/>
  <c r="AH405" i="96" s="1"/>
  <c r="AH408" i="96" s="1"/>
  <c r="L252" i="96"/>
  <c r="L274" i="96" s="1"/>
  <c r="AA252" i="96"/>
  <c r="AA274" i="96" s="1"/>
  <c r="O256" i="96"/>
  <c r="P256" i="96" s="1"/>
  <c r="Z252" i="96"/>
  <c r="AF261" i="96"/>
  <c r="AI274" i="96"/>
  <c r="O266" i="96"/>
  <c r="P266" i="96" s="1"/>
  <c r="AA264" i="96"/>
  <c r="AD268" i="96"/>
  <c r="AE268" i="96" s="1"/>
  <c r="AG268" i="96" s="1"/>
  <c r="Q274" i="96"/>
  <c r="AH274" i="96"/>
  <c r="AC271" i="96"/>
  <c r="AD271" i="96" s="1"/>
  <c r="AE271" i="96" s="1"/>
  <c r="AG271" i="96" s="1"/>
  <c r="AD272" i="96"/>
  <c r="AE272" i="96" s="1"/>
  <c r="AG272" i="96" s="1"/>
  <c r="H335" i="96"/>
  <c r="H405" i="96" s="1"/>
  <c r="H408" i="96" s="1"/>
  <c r="L335" i="96"/>
  <c r="P301" i="96"/>
  <c r="X335" i="96"/>
  <c r="X405" i="96" s="1"/>
  <c r="X408" i="96" s="1"/>
  <c r="AB335" i="96"/>
  <c r="AE304" i="96"/>
  <c r="Z310" i="96"/>
  <c r="E335" i="96"/>
  <c r="AE318" i="96"/>
  <c r="AD327" i="96"/>
  <c r="AE327" i="96" s="1"/>
  <c r="Z324" i="96"/>
  <c r="O342" i="96"/>
  <c r="K337" i="96"/>
  <c r="O327" i="96"/>
  <c r="P327" i="96" s="1"/>
  <c r="P324" i="96" s="1"/>
  <c r="K324" i="96"/>
  <c r="AD344" i="96"/>
  <c r="AG347" i="96"/>
  <c r="P353" i="96"/>
  <c r="Z362" i="96"/>
  <c r="AD363" i="96"/>
  <c r="P387" i="96"/>
  <c r="O386" i="96"/>
  <c r="AG391" i="96"/>
  <c r="O393" i="96"/>
  <c r="K392" i="96"/>
  <c r="AE398" i="96"/>
  <c r="AF317" i="96"/>
  <c r="AG320" i="96"/>
  <c r="V404" i="96"/>
  <c r="V405" i="96" s="1"/>
  <c r="V408" i="96" s="1"/>
  <c r="AG341" i="96"/>
  <c r="AG345" i="96"/>
  <c r="AE344" i="96"/>
  <c r="O354" i="96"/>
  <c r="P354" i="96" s="1"/>
  <c r="C351" i="96"/>
  <c r="C336" i="96" s="1"/>
  <c r="K357" i="96"/>
  <c r="O357" i="96" s="1"/>
  <c r="P357" i="96" s="1"/>
  <c r="AG357" i="96" s="1"/>
  <c r="P368" i="96"/>
  <c r="AE124" i="96"/>
  <c r="Y274" i="96"/>
  <c r="O253" i="96"/>
  <c r="AC252" i="96"/>
  <c r="O255" i="96"/>
  <c r="P255" i="96" s="1"/>
  <c r="AF255" i="96" s="1"/>
  <c r="AD258" i="96"/>
  <c r="AE258" i="96" s="1"/>
  <c r="AG258" i="96" s="1"/>
  <c r="O260" i="96"/>
  <c r="P260" i="96" s="1"/>
  <c r="AD260" i="96"/>
  <c r="AE260" i="96" s="1"/>
  <c r="AG260" i="96" s="1"/>
  <c r="O262" i="96"/>
  <c r="P262" i="96" s="1"/>
  <c r="AD262" i="96"/>
  <c r="AE262" i="96" s="1"/>
  <c r="AG262" i="96" s="1"/>
  <c r="AC301" i="96"/>
  <c r="AC310" i="96"/>
  <c r="E336" i="96"/>
  <c r="E404" i="96" s="1"/>
  <c r="I336" i="96"/>
  <c r="I404" i="96" s="1"/>
  <c r="I405" i="96" s="1"/>
  <c r="I408" i="96" s="1"/>
  <c r="M336" i="96"/>
  <c r="M404" i="96" s="1"/>
  <c r="AF337" i="96"/>
  <c r="AC344" i="96"/>
  <c r="O363" i="96"/>
  <c r="K362" i="96"/>
  <c r="AG366" i="96"/>
  <c r="B274" i="96"/>
  <c r="AD270" i="96"/>
  <c r="AE270" i="96" s="1"/>
  <c r="AG270" i="96" s="1"/>
  <c r="AG349" i="96"/>
  <c r="AG367" i="96"/>
  <c r="Z380" i="96"/>
  <c r="AD381" i="96"/>
  <c r="AG384" i="96"/>
  <c r="K344" i="96"/>
  <c r="AF273" i="96"/>
  <c r="AF117" i="96"/>
  <c r="P253" i="96"/>
  <c r="AF124" i="96"/>
  <c r="N252" i="96"/>
  <c r="AD265" i="96"/>
  <c r="AE265" i="96" s="1"/>
  <c r="AG265" i="96" s="1"/>
  <c r="N176" i="96"/>
  <c r="AC176" i="96"/>
  <c r="AE116" i="96"/>
  <c r="AE120" i="96"/>
  <c r="P123" i="96"/>
  <c r="P126" i="96"/>
  <c r="AG126" i="96" s="1"/>
  <c r="AE129" i="96"/>
  <c r="AE133" i="96"/>
  <c r="AE138" i="96"/>
  <c r="AE143" i="96"/>
  <c r="AE148" i="96"/>
  <c r="AE153" i="96"/>
  <c r="AE158" i="96"/>
  <c r="AE162" i="96"/>
  <c r="AE166" i="96"/>
  <c r="AE170" i="96"/>
  <c r="AE174" i="96"/>
  <c r="AE253" i="96"/>
  <c r="N265" i="96"/>
  <c r="AC266" i="96"/>
  <c r="AD266" i="96" s="1"/>
  <c r="AC267" i="96"/>
  <c r="AD267" i="96" s="1"/>
  <c r="AE114" i="96"/>
  <c r="P119" i="96"/>
  <c r="AG119" i="96" s="1"/>
  <c r="AI128" i="96"/>
  <c r="P174" i="96"/>
  <c r="N270" i="96"/>
  <c r="O270" i="96" s="1"/>
  <c r="AE130" i="96"/>
  <c r="K252" i="96"/>
  <c r="AF138" i="96"/>
  <c r="AF148" i="96"/>
  <c r="AF158" i="96"/>
  <c r="AF166" i="96"/>
  <c r="AG174" i="96"/>
  <c r="P120" i="96"/>
  <c r="AI121" i="96"/>
  <c r="AF122" i="96"/>
  <c r="P134" i="96"/>
  <c r="P136" i="96"/>
  <c r="P144" i="96"/>
  <c r="P147" i="96"/>
  <c r="P154" i="96"/>
  <c r="P159" i="96"/>
  <c r="P161" i="96"/>
  <c r="P165" i="96"/>
  <c r="P167" i="96"/>
  <c r="P171" i="96"/>
  <c r="P173" i="96"/>
  <c r="AE115" i="96"/>
  <c r="AI115" i="96"/>
  <c r="AI117" i="96"/>
  <c r="AF119" i="96"/>
  <c r="P121" i="96"/>
  <c r="AG121" i="96" s="1"/>
  <c r="AI122" i="96"/>
  <c r="AI124" i="96"/>
  <c r="AD128" i="96"/>
  <c r="AF128" i="96" s="1"/>
  <c r="AI130" i="96"/>
  <c r="AI131" i="96"/>
  <c r="AF126" i="96"/>
  <c r="P129" i="96"/>
  <c r="P130" i="96"/>
  <c r="P140" i="96"/>
  <c r="P142" i="96"/>
  <c r="P149" i="96"/>
  <c r="P152" i="96"/>
  <c r="P156" i="96"/>
  <c r="P163" i="96"/>
  <c r="P169" i="96"/>
  <c r="AI113" i="96"/>
  <c r="AI127" i="96"/>
  <c r="AF129" i="96"/>
  <c r="P133" i="96"/>
  <c r="AG133" i="96" s="1"/>
  <c r="P135" i="96"/>
  <c r="AG135" i="96" s="1"/>
  <c r="P138" i="96"/>
  <c r="AG138" i="96" s="1"/>
  <c r="P141" i="96"/>
  <c r="AG141" i="96" s="1"/>
  <c r="P143" i="96"/>
  <c r="AI143" i="96"/>
  <c r="P146" i="96"/>
  <c r="AG146" i="96" s="1"/>
  <c r="P148" i="96"/>
  <c r="P150" i="96"/>
  <c r="AG150" i="96" s="1"/>
  <c r="AI150" i="96"/>
  <c r="P153" i="96"/>
  <c r="AI153" i="96"/>
  <c r="P155" i="96"/>
  <c r="AG155" i="96" s="1"/>
  <c r="AI155" i="96"/>
  <c r="P158" i="96"/>
  <c r="AG158" i="96" s="1"/>
  <c r="AI158" i="96"/>
  <c r="P160" i="96"/>
  <c r="AG160" i="96" s="1"/>
  <c r="AI160" i="96"/>
  <c r="P162" i="96"/>
  <c r="AI162" i="96"/>
  <c r="P164" i="96"/>
  <c r="AG164" i="96" s="1"/>
  <c r="AI164" i="96"/>
  <c r="P166" i="96"/>
  <c r="AI166" i="96"/>
  <c r="P168" i="96"/>
  <c r="AG168" i="96" s="1"/>
  <c r="AI168" i="96"/>
  <c r="P170" i="96"/>
  <c r="AI170" i="96"/>
  <c r="P172" i="96"/>
  <c r="AG172" i="96" s="1"/>
  <c r="AF115" i="96"/>
  <c r="P115" i="96"/>
  <c r="P116" i="96"/>
  <c r="AF116" i="96"/>
  <c r="P114" i="96"/>
  <c r="AF114" i="96"/>
  <c r="P131" i="96"/>
  <c r="AG131" i="96" s="1"/>
  <c r="AF131" i="96"/>
  <c r="O176" i="96"/>
  <c r="P112" i="96"/>
  <c r="P122" i="96"/>
  <c r="AG122" i="96" s="1"/>
  <c r="AG123" i="96"/>
  <c r="AI123" i="96"/>
  <c r="AI141" i="96"/>
  <c r="AI142" i="96"/>
  <c r="AD142" i="96"/>
  <c r="AE142" i="96" s="1"/>
  <c r="AG142" i="96" s="1"/>
  <c r="AI152" i="96"/>
  <c r="AD152" i="96"/>
  <c r="AE152" i="96" s="1"/>
  <c r="AI161" i="96"/>
  <c r="AD161" i="96"/>
  <c r="AE161" i="96" s="1"/>
  <c r="AI169" i="96"/>
  <c r="AD169" i="96"/>
  <c r="AE169" i="96" s="1"/>
  <c r="Q176" i="96"/>
  <c r="AF112" i="96"/>
  <c r="P113" i="96"/>
  <c r="AG113" i="96" s="1"/>
  <c r="AI114" i="96"/>
  <c r="AI116" i="96"/>
  <c r="AF121" i="96"/>
  <c r="P124" i="96"/>
  <c r="AI126" i="96"/>
  <c r="K176" i="96"/>
  <c r="Z176" i="96"/>
  <c r="AD112" i="96"/>
  <c r="P117" i="96"/>
  <c r="AG117" i="96" s="1"/>
  <c r="AI119" i="96"/>
  <c r="AF120" i="96"/>
  <c r="AF123" i="96"/>
  <c r="P127" i="96"/>
  <c r="AG127" i="96" s="1"/>
  <c r="P128" i="96"/>
  <c r="AF133" i="96"/>
  <c r="AI135" i="96"/>
  <c r="AI136" i="96"/>
  <c r="AD136" i="96"/>
  <c r="AE136" i="96" s="1"/>
  <c r="AF143" i="96"/>
  <c r="AI146" i="96"/>
  <c r="AI147" i="96"/>
  <c r="AD147" i="96"/>
  <c r="AE147" i="96" s="1"/>
  <c r="AF153" i="96"/>
  <c r="AI156" i="96"/>
  <c r="AD156" i="96"/>
  <c r="AE156" i="96" s="1"/>
  <c r="AG156" i="96" s="1"/>
  <c r="AF162" i="96"/>
  <c r="AI165" i="96"/>
  <c r="AD165" i="96"/>
  <c r="AE165" i="96" s="1"/>
  <c r="AF170" i="96"/>
  <c r="AI172" i="96"/>
  <c r="AI173" i="96"/>
  <c r="AD173" i="96"/>
  <c r="AE173" i="96" s="1"/>
  <c r="AF174" i="96"/>
  <c r="AI174" i="96"/>
  <c r="B176" i="96"/>
  <c r="AH176" i="96"/>
  <c r="AI129" i="96"/>
  <c r="AF130" i="96"/>
  <c r="AI133" i="96"/>
  <c r="AI134" i="96"/>
  <c r="AD134" i="96"/>
  <c r="AI138" i="96"/>
  <c r="AI140" i="96"/>
  <c r="AD140" i="96"/>
  <c r="AE140" i="96" s="1"/>
  <c r="AI144" i="96"/>
  <c r="AD144" i="96"/>
  <c r="AI148" i="96"/>
  <c r="AI149" i="96"/>
  <c r="AD149" i="96"/>
  <c r="AE149" i="96" s="1"/>
  <c r="AF152" i="96"/>
  <c r="AI154" i="96"/>
  <c r="AD154" i="96"/>
  <c r="AI159" i="96"/>
  <c r="AD159" i="96"/>
  <c r="AE159" i="96" s="1"/>
  <c r="AI163" i="96"/>
  <c r="AD163" i="96"/>
  <c r="AI167" i="96"/>
  <c r="AD167" i="96"/>
  <c r="AE167" i="96" s="1"/>
  <c r="AG167" i="96" s="1"/>
  <c r="AF169" i="96"/>
  <c r="AI171" i="96"/>
  <c r="AD171" i="96"/>
  <c r="K424" i="109"/>
  <c r="M426" i="109"/>
  <c r="O426" i="109"/>
  <c r="D426" i="109"/>
  <c r="W303" i="109"/>
  <c r="W309" i="109" s="1"/>
  <c r="K299" i="109"/>
  <c r="K293" i="109" s="1"/>
  <c r="K308" i="109"/>
  <c r="K281" i="109"/>
  <c r="O303" i="109"/>
  <c r="O309" i="109" s="1"/>
  <c r="N303" i="109"/>
  <c r="N309" i="109" s="1"/>
  <c r="V308" i="109"/>
  <c r="V309" i="109" s="1"/>
  <c r="K303" i="109"/>
  <c r="V258" i="109"/>
  <c r="L258" i="109"/>
  <c r="L271" i="109" s="1"/>
  <c r="B162" i="109"/>
  <c r="W258" i="109"/>
  <c r="W271" i="109" s="1"/>
  <c r="K258" i="109"/>
  <c r="D161" i="109"/>
  <c r="D162" i="109" s="1"/>
  <c r="W162" i="109"/>
  <c r="M162" i="109"/>
  <c r="L162" i="109"/>
  <c r="O161" i="109"/>
  <c r="O162" i="109" s="1"/>
  <c r="K309" i="109" l="1"/>
  <c r="C404" i="96"/>
  <c r="C405" i="96" s="1"/>
  <c r="C408" i="96" s="1"/>
  <c r="AG319" i="96"/>
  <c r="N404" i="96"/>
  <c r="Q405" i="96"/>
  <c r="Q408" i="96" s="1"/>
  <c r="O252" i="96"/>
  <c r="K335" i="96"/>
  <c r="AA405" i="96"/>
  <c r="AA408" i="96" s="1"/>
  <c r="R405" i="96"/>
  <c r="R408" i="96" s="1"/>
  <c r="M405" i="96"/>
  <c r="M408" i="96" s="1"/>
  <c r="G405" i="96"/>
  <c r="G408" i="96" s="1"/>
  <c r="N335" i="96"/>
  <c r="N405" i="96" s="1"/>
  <c r="N408" i="96" s="1"/>
  <c r="B426" i="109"/>
  <c r="AF262" i="96"/>
  <c r="W405" i="96"/>
  <c r="W408" i="96" s="1"/>
  <c r="AG162" i="96"/>
  <c r="P386" i="96"/>
  <c r="Y405" i="96"/>
  <c r="Y408" i="96" s="1"/>
  <c r="AG129" i="96"/>
  <c r="AF258" i="96"/>
  <c r="AG124" i="96"/>
  <c r="AG114" i="96"/>
  <c r="AB405" i="96"/>
  <c r="AB408" i="96" s="1"/>
  <c r="AF256" i="96"/>
  <c r="L426" i="109"/>
  <c r="V424" i="109"/>
  <c r="V426" i="109" s="1"/>
  <c r="K386" i="96"/>
  <c r="AG399" i="96"/>
  <c r="AG398" i="96" s="1"/>
  <c r="AG327" i="96"/>
  <c r="AG324" i="96" s="1"/>
  <c r="AF272" i="96"/>
  <c r="L405" i="96"/>
  <c r="L408" i="96" s="1"/>
  <c r="AF259" i="96"/>
  <c r="P335" i="96"/>
  <c r="W426" i="109"/>
  <c r="AF268" i="96"/>
  <c r="AC336" i="96"/>
  <c r="AC404" i="96" s="1"/>
  <c r="AF336" i="96"/>
  <c r="AF404" i="96" s="1"/>
  <c r="AE324" i="96"/>
  <c r="K426" i="109"/>
  <c r="AG159" i="96"/>
  <c r="AF147" i="96"/>
  <c r="O324" i="96"/>
  <c r="O335" i="96" s="1"/>
  <c r="Z335" i="96"/>
  <c r="K274" i="96"/>
  <c r="AF335" i="96"/>
  <c r="AF405" i="96" s="1"/>
  <c r="AF408" i="96" s="1"/>
  <c r="Z274" i="96"/>
  <c r="U405" i="96"/>
  <c r="U408" i="96" s="1"/>
  <c r="AF167" i="96"/>
  <c r="AG143" i="96"/>
  <c r="N264" i="96"/>
  <c r="N274" i="96" s="1"/>
  <c r="Z336" i="96"/>
  <c r="Z404" i="96" s="1"/>
  <c r="AF156" i="96"/>
  <c r="AD252" i="96"/>
  <c r="AE381" i="96"/>
  <c r="AD380" i="96"/>
  <c r="AC335" i="96"/>
  <c r="AF260" i="96"/>
  <c r="E405" i="96"/>
  <c r="E408" i="96" s="1"/>
  <c r="AD351" i="96"/>
  <c r="AD336" i="96" s="1"/>
  <c r="AG387" i="96"/>
  <c r="AG386" i="96" s="1"/>
  <c r="AE310" i="96"/>
  <c r="AG313" i="96"/>
  <c r="AG310" i="96" s="1"/>
  <c r="AE393" i="96"/>
  <c r="AD392" i="96"/>
  <c r="AG169" i="96"/>
  <c r="AG161" i="96"/>
  <c r="P363" i="96"/>
  <c r="P362" i="96" s="1"/>
  <c r="O362" i="96"/>
  <c r="AG344" i="96"/>
  <c r="P351" i="96"/>
  <c r="AG318" i="96"/>
  <c r="AG317" i="96" s="1"/>
  <c r="AE317" i="96"/>
  <c r="AG353" i="96"/>
  <c r="AE351" i="96"/>
  <c r="AE336" i="96" s="1"/>
  <c r="AD324" i="96"/>
  <c r="AG140" i="96"/>
  <c r="AG173" i="96"/>
  <c r="AG116" i="96"/>
  <c r="AG148" i="96"/>
  <c r="K351" i="96"/>
  <c r="K336" i="96" s="1"/>
  <c r="K404" i="96" s="1"/>
  <c r="K405" i="96" s="1"/>
  <c r="K408" i="96" s="1"/>
  <c r="O351" i="96"/>
  <c r="P342" i="96"/>
  <c r="O337" i="96"/>
  <c r="AD317" i="96"/>
  <c r="AG304" i="96"/>
  <c r="AG301" i="96" s="1"/>
  <c r="AE301" i="96"/>
  <c r="P381" i="96"/>
  <c r="P380" i="96" s="1"/>
  <c r="O380" i="96"/>
  <c r="P393" i="96"/>
  <c r="P392" i="96" s="1"/>
  <c r="O392" i="96"/>
  <c r="AE363" i="96"/>
  <c r="AD362" i="96"/>
  <c r="AG354" i="96"/>
  <c r="AE369" i="96"/>
  <c r="AD368" i="96"/>
  <c r="AF271" i="96"/>
  <c r="P270" i="96"/>
  <c r="AF270" i="96" s="1"/>
  <c r="O264" i="96"/>
  <c r="O274" i="96" s="1"/>
  <c r="AE267" i="96"/>
  <c r="AG267" i="96" s="1"/>
  <c r="AF267" i="96"/>
  <c r="AE266" i="96"/>
  <c r="AD264" i="96"/>
  <c r="AD274" i="96" s="1"/>
  <c r="AE128" i="96"/>
  <c r="AG128" i="96" s="1"/>
  <c r="AG136" i="96"/>
  <c r="AG170" i="96"/>
  <c r="AG166" i="96"/>
  <c r="AG153" i="96"/>
  <c r="O265" i="96"/>
  <c r="P265" i="96" s="1"/>
  <c r="AF265" i="96" s="1"/>
  <c r="AG253" i="96"/>
  <c r="AG252" i="96" s="1"/>
  <c r="AE252" i="96"/>
  <c r="AF266" i="96"/>
  <c r="AC264" i="96"/>
  <c r="AC274" i="96" s="1"/>
  <c r="P252" i="96"/>
  <c r="AF253" i="96"/>
  <c r="AG120" i="96"/>
  <c r="AG149" i="96"/>
  <c r="AG152" i="96"/>
  <c r="AG130" i="96"/>
  <c r="AG165" i="96"/>
  <c r="AG147" i="96"/>
  <c r="AF173" i="96"/>
  <c r="AF161" i="96"/>
  <c r="AF142" i="96"/>
  <c r="AI176" i="96"/>
  <c r="AG115" i="96"/>
  <c r="AE154" i="96"/>
  <c r="AG154" i="96" s="1"/>
  <c r="AF154" i="96"/>
  <c r="AF165" i="96"/>
  <c r="AF136" i="96"/>
  <c r="AD176" i="96"/>
  <c r="AE112" i="96"/>
  <c r="AG112" i="96" s="1"/>
  <c r="AF159" i="96"/>
  <c r="AE171" i="96"/>
  <c r="AG171" i="96" s="1"/>
  <c r="AF171" i="96"/>
  <c r="AE163" i="96"/>
  <c r="AG163" i="96" s="1"/>
  <c r="AF163" i="96"/>
  <c r="AE134" i="96"/>
  <c r="AG134" i="96" s="1"/>
  <c r="AF134" i="96"/>
  <c r="AF149" i="96"/>
  <c r="P176" i="96"/>
  <c r="AE144" i="96"/>
  <c r="AG144" i="96" s="1"/>
  <c r="AF144" i="96"/>
  <c r="AF140" i="96"/>
  <c r="E119" i="39"/>
  <c r="F119" i="39"/>
  <c r="F16" i="111"/>
  <c r="L9" i="111"/>
  <c r="L7" i="111"/>
  <c r="M6" i="111"/>
  <c r="N6" i="111" s="1"/>
  <c r="L5" i="111"/>
  <c r="AF252" i="96" l="1"/>
  <c r="O336" i="96"/>
  <c r="O404" i="96" s="1"/>
  <c r="O405" i="96" s="1"/>
  <c r="O408" i="96" s="1"/>
  <c r="AD335" i="96"/>
  <c r="AF264" i="96"/>
  <c r="P264" i="96"/>
  <c r="P274" i="96" s="1"/>
  <c r="Z405" i="96"/>
  <c r="Z408" i="96" s="1"/>
  <c r="AE335" i="96"/>
  <c r="AC405" i="96"/>
  <c r="AC408" i="96" s="1"/>
  <c r="AG369" i="96"/>
  <c r="AG368" i="96" s="1"/>
  <c r="AE368" i="96"/>
  <c r="AG393" i="96"/>
  <c r="AG392" i="96" s="1"/>
  <c r="AE392" i="96"/>
  <c r="P337" i="96"/>
  <c r="P336" i="96" s="1"/>
  <c r="P404" i="96" s="1"/>
  <c r="P405" i="96" s="1"/>
  <c r="P408" i="96" s="1"/>
  <c r="AG342" i="96"/>
  <c r="AG337" i="96" s="1"/>
  <c r="AG381" i="96"/>
  <c r="AG380" i="96" s="1"/>
  <c r="AE380" i="96"/>
  <c r="AD404" i="96"/>
  <c r="AG335" i="96"/>
  <c r="AG363" i="96"/>
  <c r="AG362" i="96" s="1"/>
  <c r="AE362" i="96"/>
  <c r="AG351" i="96"/>
  <c r="AG176" i="96"/>
  <c r="AE264" i="96"/>
  <c r="AE274" i="96" s="1"/>
  <c r="AG266" i="96"/>
  <c r="AG264" i="96" s="1"/>
  <c r="AG274" i="96" s="1"/>
  <c r="AF176" i="96"/>
  <c r="AE176" i="96"/>
  <c r="G9" i="33"/>
  <c r="H9" i="33"/>
  <c r="I9" i="33"/>
  <c r="J9" i="33"/>
  <c r="G10" i="33"/>
  <c r="H10" i="33"/>
  <c r="I10" i="33"/>
  <c r="J10" i="33"/>
  <c r="G11" i="33"/>
  <c r="H11" i="33"/>
  <c r="I11" i="33"/>
  <c r="J11" i="33"/>
  <c r="G12" i="33"/>
  <c r="H12" i="33"/>
  <c r="I12" i="33"/>
  <c r="J12" i="33"/>
  <c r="G13" i="33"/>
  <c r="H13" i="33"/>
  <c r="I13" i="33"/>
  <c r="J13" i="33"/>
  <c r="G14" i="33"/>
  <c r="H14" i="33"/>
  <c r="I14" i="33"/>
  <c r="J14" i="33"/>
  <c r="G15" i="33"/>
  <c r="H15" i="33"/>
  <c r="I15" i="33"/>
  <c r="J15" i="33"/>
  <c r="G16" i="33"/>
  <c r="H16" i="33"/>
  <c r="I16" i="33"/>
  <c r="J16" i="33"/>
  <c r="G17" i="33"/>
  <c r="H17" i="33"/>
  <c r="I17" i="33"/>
  <c r="J17" i="33"/>
  <c r="G18" i="33"/>
  <c r="H18" i="33"/>
  <c r="I18" i="33"/>
  <c r="J18" i="33"/>
  <c r="G19" i="33"/>
  <c r="H19" i="33"/>
  <c r="I19" i="33"/>
  <c r="J19" i="33"/>
  <c r="G20" i="33"/>
  <c r="H20" i="33"/>
  <c r="I20" i="33"/>
  <c r="J20" i="33"/>
  <c r="G21" i="33"/>
  <c r="H21" i="33"/>
  <c r="I21" i="33"/>
  <c r="J21" i="33"/>
  <c r="G22" i="33"/>
  <c r="H22" i="33"/>
  <c r="I22" i="33"/>
  <c r="J22" i="33"/>
  <c r="G23" i="33"/>
  <c r="H23" i="33"/>
  <c r="I23" i="33"/>
  <c r="J23" i="33"/>
  <c r="G24" i="33"/>
  <c r="H24" i="33"/>
  <c r="I24" i="33"/>
  <c r="J24" i="33"/>
  <c r="G25" i="33"/>
  <c r="H25" i="33"/>
  <c r="I25" i="33"/>
  <c r="J25" i="33"/>
  <c r="G26" i="33"/>
  <c r="H26" i="33"/>
  <c r="I26" i="33"/>
  <c r="J26" i="33"/>
  <c r="G27" i="33"/>
  <c r="H27" i="33"/>
  <c r="I27" i="33"/>
  <c r="J27" i="33"/>
  <c r="G28" i="33"/>
  <c r="H28" i="33"/>
  <c r="I28" i="33"/>
  <c r="J28" i="33"/>
  <c r="G29" i="33"/>
  <c r="H29" i="33"/>
  <c r="I29" i="33"/>
  <c r="J29" i="33"/>
  <c r="G30" i="33"/>
  <c r="H30" i="33"/>
  <c r="I30" i="33"/>
  <c r="J30" i="33"/>
  <c r="G31" i="33"/>
  <c r="H31" i="33"/>
  <c r="I31" i="33"/>
  <c r="J31" i="33"/>
  <c r="G32" i="33"/>
  <c r="H32" i="33"/>
  <c r="I32" i="33"/>
  <c r="J32" i="33"/>
  <c r="B45" i="33"/>
  <c r="C45" i="33"/>
  <c r="D45" i="33"/>
  <c r="E45" i="33"/>
  <c r="F45" i="33"/>
  <c r="G16" i="93"/>
  <c r="F16" i="93"/>
  <c r="E16" i="93"/>
  <c r="C16" i="93"/>
  <c r="B16" i="93"/>
  <c r="G11" i="93"/>
  <c r="F11" i="93"/>
  <c r="E11" i="93"/>
  <c r="C11" i="93"/>
  <c r="B11" i="93"/>
  <c r="I29" i="114"/>
  <c r="I28" i="114"/>
  <c r="I27" i="114"/>
  <c r="AF274" i="96" l="1"/>
  <c r="AD405" i="96"/>
  <c r="AD408" i="96" s="1"/>
  <c r="AE404" i="96"/>
  <c r="AE405" i="96" s="1"/>
  <c r="AE408" i="96" s="1"/>
  <c r="AG336" i="96"/>
  <c r="AG404" i="96" s="1"/>
  <c r="AG405" i="96" s="1"/>
  <c r="AG408" i="96" s="1"/>
  <c r="N154" i="103"/>
  <c r="M154" i="103"/>
  <c r="N153" i="103"/>
  <c r="M153" i="103"/>
  <c r="N152" i="103"/>
  <c r="M152" i="103"/>
  <c r="N151" i="103"/>
  <c r="M151" i="103"/>
  <c r="N150" i="103"/>
  <c r="M150" i="103"/>
  <c r="N143" i="103"/>
  <c r="M143" i="103"/>
  <c r="N142" i="103"/>
  <c r="M142" i="103"/>
  <c r="M140" i="103"/>
  <c r="M139" i="103"/>
  <c r="N138" i="103"/>
  <c r="N137" i="103"/>
  <c r="M137" i="103"/>
  <c r="N136" i="103"/>
  <c r="M136" i="103"/>
  <c r="N135" i="103"/>
  <c r="M135" i="103"/>
  <c r="N134" i="103"/>
  <c r="M134" i="103"/>
  <c r="N133" i="103"/>
  <c r="M133" i="103"/>
  <c r="N132" i="103"/>
  <c r="M132" i="103"/>
  <c r="N131" i="103"/>
  <c r="M131" i="103"/>
  <c r="N130" i="103"/>
  <c r="M130" i="103"/>
  <c r="N129" i="103"/>
  <c r="M129" i="103"/>
  <c r="N128" i="103"/>
  <c r="M128" i="103"/>
  <c r="N126" i="103"/>
  <c r="M126" i="103"/>
  <c r="N125" i="103"/>
  <c r="M125" i="103"/>
  <c r="N124" i="103"/>
  <c r="M124" i="103"/>
  <c r="N123" i="103"/>
  <c r="M123" i="103"/>
  <c r="N121" i="103"/>
  <c r="M121" i="103"/>
  <c r="M113" i="103"/>
  <c r="N113" i="103" s="1"/>
  <c r="M112" i="103"/>
  <c r="N112" i="103" s="1"/>
  <c r="M111" i="103"/>
  <c r="N111" i="103" s="1"/>
  <c r="M110" i="103"/>
  <c r="N110" i="103" s="1"/>
  <c r="M109" i="103"/>
  <c r="N109" i="103" s="1"/>
  <c r="M108" i="103"/>
  <c r="N108" i="103" s="1"/>
  <c r="M107" i="103"/>
  <c r="N107" i="103" s="1"/>
  <c r="M106" i="103"/>
  <c r="N106" i="103" s="1"/>
  <c r="M105" i="103"/>
  <c r="N105" i="103" s="1"/>
  <c r="M104" i="103"/>
  <c r="N104" i="103" s="1"/>
  <c r="M103" i="103"/>
  <c r="N103" i="103" s="1"/>
  <c r="N83" i="103"/>
  <c r="M83" i="103"/>
  <c r="M82" i="103"/>
  <c r="M81" i="103"/>
  <c r="N80" i="103"/>
  <c r="M80" i="103"/>
  <c r="N77" i="103"/>
  <c r="N76" i="103"/>
  <c r="N75" i="103"/>
  <c r="N73" i="103"/>
  <c r="M73" i="103"/>
  <c r="M50" i="103"/>
  <c r="K8" i="103"/>
  <c r="K159" i="103" s="1"/>
  <c r="M159" i="103" l="1"/>
  <c r="N159" i="103"/>
  <c r="H22" i="88"/>
  <c r="R6" i="92"/>
  <c r="R7" i="92"/>
  <c r="R8" i="92"/>
  <c r="R9" i="92"/>
  <c r="R10" i="92"/>
  <c r="R11" i="92"/>
  <c r="R12" i="92"/>
  <c r="R13" i="92"/>
  <c r="R14" i="92"/>
  <c r="R15" i="92"/>
  <c r="R16" i="92"/>
  <c r="R17" i="92"/>
  <c r="R18" i="92"/>
  <c r="R19" i="92"/>
  <c r="R20" i="92"/>
  <c r="R21" i="92"/>
  <c r="R22" i="92"/>
  <c r="R23" i="92"/>
  <c r="R24" i="92"/>
  <c r="R25" i="92"/>
  <c r="R26" i="92"/>
  <c r="R27" i="92"/>
  <c r="R28" i="92"/>
  <c r="R29" i="92"/>
  <c r="R30" i="92"/>
  <c r="R31" i="92"/>
  <c r="R32" i="92"/>
  <c r="R33" i="92"/>
  <c r="R34" i="92"/>
  <c r="R35" i="92"/>
  <c r="R36" i="92"/>
  <c r="R37" i="92"/>
  <c r="R38" i="92"/>
  <c r="R39" i="92"/>
  <c r="R40" i="92"/>
  <c r="R41" i="92"/>
  <c r="R42" i="92"/>
  <c r="R5" i="92"/>
  <c r="C102" i="93"/>
  <c r="E102" i="93"/>
  <c r="F102" i="93"/>
  <c r="G102" i="93"/>
  <c r="B102" i="93"/>
  <c r="D55" i="39"/>
  <c r="D119" i="39" s="1"/>
  <c r="E24" i="97"/>
  <c r="E47" i="97" s="1"/>
  <c r="H132" i="79" l="1"/>
  <c r="G132" i="79"/>
  <c r="H121" i="79"/>
  <c r="G121" i="79"/>
  <c r="O4" i="111" l="1"/>
  <c r="V97" i="109" l="1"/>
  <c r="U97" i="109"/>
  <c r="T97" i="109"/>
  <c r="S97" i="109"/>
  <c r="R97" i="109"/>
  <c r="Q97" i="109"/>
  <c r="P97" i="109"/>
  <c r="O97" i="109"/>
  <c r="N97" i="109"/>
  <c r="M97" i="109"/>
  <c r="L97" i="109"/>
  <c r="K97" i="109"/>
  <c r="J97" i="109"/>
  <c r="I97" i="109"/>
  <c r="H97" i="109"/>
  <c r="G97" i="109"/>
  <c r="F97" i="109"/>
  <c r="E97" i="109"/>
  <c r="D97" i="109"/>
  <c r="C97" i="109"/>
  <c r="B97" i="109"/>
  <c r="W91" i="109"/>
  <c r="W97" i="109" s="1"/>
  <c r="Y80" i="109"/>
  <c r="V79" i="109"/>
  <c r="V78" i="109" s="1"/>
  <c r="K79" i="109"/>
  <c r="K78" i="109" s="1"/>
  <c r="W78" i="109"/>
  <c r="U78" i="109"/>
  <c r="T78" i="109"/>
  <c r="S78" i="109"/>
  <c r="R78" i="109"/>
  <c r="Q78" i="109"/>
  <c r="P78" i="109"/>
  <c r="O78" i="109"/>
  <c r="N78" i="109"/>
  <c r="L78" i="109"/>
  <c r="J78" i="109"/>
  <c r="I78" i="109"/>
  <c r="H78" i="109"/>
  <c r="G78" i="109"/>
  <c r="F78" i="109"/>
  <c r="E78" i="109"/>
  <c r="D78" i="109"/>
  <c r="C78" i="109"/>
  <c r="B78" i="109"/>
  <c r="W77" i="109"/>
  <c r="W76" i="109" s="1"/>
  <c r="M77" i="109"/>
  <c r="M76" i="109" s="1"/>
  <c r="K77" i="109"/>
  <c r="K76" i="109" s="1"/>
  <c r="U76" i="109"/>
  <c r="T76" i="109"/>
  <c r="S76" i="109"/>
  <c r="R76" i="109"/>
  <c r="Q76" i="109"/>
  <c r="P76" i="109"/>
  <c r="O76" i="109"/>
  <c r="N76" i="109"/>
  <c r="L76" i="109"/>
  <c r="J76" i="109"/>
  <c r="I76" i="109"/>
  <c r="H76" i="109"/>
  <c r="G76" i="109"/>
  <c r="F76" i="109"/>
  <c r="E76" i="109"/>
  <c r="D76" i="109"/>
  <c r="C76" i="109"/>
  <c r="B76" i="109"/>
  <c r="W75" i="109"/>
  <c r="M75" i="109"/>
  <c r="V75" i="109" s="1"/>
  <c r="V74" i="109"/>
  <c r="K74" i="109"/>
  <c r="V73" i="109"/>
  <c r="K73" i="109"/>
  <c r="V72" i="109"/>
  <c r="K72" i="109"/>
  <c r="V71" i="109"/>
  <c r="K71" i="109"/>
  <c r="V70" i="109"/>
  <c r="K70" i="109"/>
  <c r="V69" i="109"/>
  <c r="K69" i="109"/>
  <c r="V68" i="109"/>
  <c r="K68" i="109"/>
  <c r="W67" i="109"/>
  <c r="U67" i="109"/>
  <c r="T67" i="109"/>
  <c r="S67" i="109"/>
  <c r="R67" i="109"/>
  <c r="Q67" i="109"/>
  <c r="P67" i="109"/>
  <c r="O67" i="109"/>
  <c r="N67" i="109"/>
  <c r="M67" i="109"/>
  <c r="L67" i="109"/>
  <c r="J67" i="109"/>
  <c r="I67" i="109"/>
  <c r="H67" i="109"/>
  <c r="G67" i="109"/>
  <c r="F67" i="109"/>
  <c r="E67" i="109"/>
  <c r="D67" i="109"/>
  <c r="C67" i="109"/>
  <c r="B67" i="109"/>
  <c r="V66" i="109"/>
  <c r="V65" i="109" s="1"/>
  <c r="K66" i="109"/>
  <c r="K65" i="109" s="1"/>
  <c r="W65" i="109"/>
  <c r="U65" i="109"/>
  <c r="T65" i="109"/>
  <c r="S65" i="109"/>
  <c r="R65" i="109"/>
  <c r="Q65" i="109"/>
  <c r="P65" i="109"/>
  <c r="O65" i="109"/>
  <c r="N65" i="109"/>
  <c r="L65" i="109"/>
  <c r="J65" i="109"/>
  <c r="I65" i="109"/>
  <c r="H65" i="109"/>
  <c r="G65" i="109"/>
  <c r="F65" i="109"/>
  <c r="E65" i="109"/>
  <c r="D65" i="109"/>
  <c r="C65" i="109"/>
  <c r="B65" i="109"/>
  <c r="W64" i="109"/>
  <c r="W59" i="109" s="1"/>
  <c r="M64" i="109"/>
  <c r="M59" i="109" s="1"/>
  <c r="K64" i="109"/>
  <c r="V63" i="109"/>
  <c r="K63" i="109"/>
  <c r="V62" i="109"/>
  <c r="K62" i="109"/>
  <c r="V61" i="109"/>
  <c r="K61" i="109"/>
  <c r="V60" i="109"/>
  <c r="K60" i="109"/>
  <c r="U59" i="109"/>
  <c r="T59" i="109"/>
  <c r="S59" i="109"/>
  <c r="R59" i="109"/>
  <c r="Q59" i="109"/>
  <c r="P59" i="109"/>
  <c r="O59" i="109"/>
  <c r="N59" i="109"/>
  <c r="L59" i="109"/>
  <c r="J59" i="109"/>
  <c r="I59" i="109"/>
  <c r="H59" i="109"/>
  <c r="G59" i="109"/>
  <c r="F59" i="109"/>
  <c r="E59" i="109"/>
  <c r="D59" i="109"/>
  <c r="C59" i="109"/>
  <c r="B59" i="109"/>
  <c r="W58" i="109"/>
  <c r="W55" i="109" s="1"/>
  <c r="M58" i="109"/>
  <c r="V58" i="109" s="1"/>
  <c r="K58" i="109"/>
  <c r="V56" i="109"/>
  <c r="K56" i="109"/>
  <c r="U55" i="109"/>
  <c r="T55" i="109"/>
  <c r="S55" i="109"/>
  <c r="R55" i="109"/>
  <c r="Q55" i="109"/>
  <c r="P55" i="109"/>
  <c r="O55" i="109"/>
  <c r="N55" i="109"/>
  <c r="L55" i="109"/>
  <c r="J55" i="109"/>
  <c r="I55" i="109"/>
  <c r="H55" i="109"/>
  <c r="G55" i="109"/>
  <c r="F55" i="109"/>
  <c r="E55" i="109"/>
  <c r="D55" i="109"/>
  <c r="C55" i="109"/>
  <c r="B55" i="109"/>
  <c r="W54" i="109"/>
  <c r="W49" i="109" s="1"/>
  <c r="M54" i="109"/>
  <c r="V54" i="109" s="1"/>
  <c r="K54" i="109"/>
  <c r="V53" i="109"/>
  <c r="K53" i="109"/>
  <c r="V52" i="109"/>
  <c r="K52" i="109"/>
  <c r="V51" i="109"/>
  <c r="K51" i="109"/>
  <c r="V50" i="109"/>
  <c r="K50" i="109"/>
  <c r="U49" i="109"/>
  <c r="T49" i="109"/>
  <c r="S49" i="109"/>
  <c r="R49" i="109"/>
  <c r="Q49" i="109"/>
  <c r="P49" i="109"/>
  <c r="O49" i="109"/>
  <c r="N49" i="109"/>
  <c r="J49" i="109"/>
  <c r="I49" i="109"/>
  <c r="H49" i="109"/>
  <c r="G49" i="109"/>
  <c r="F49" i="109"/>
  <c r="E49" i="109"/>
  <c r="D49" i="109"/>
  <c r="C49" i="109"/>
  <c r="B49" i="109"/>
  <c r="W48" i="109"/>
  <c r="W43" i="109" s="1"/>
  <c r="M48" i="109"/>
  <c r="M43" i="109" s="1"/>
  <c r="K48" i="109"/>
  <c r="V47" i="109"/>
  <c r="K47" i="109"/>
  <c r="V46" i="109"/>
  <c r="K46" i="109"/>
  <c r="V45" i="109"/>
  <c r="K45" i="109"/>
  <c r="V44" i="109"/>
  <c r="K44" i="109"/>
  <c r="U43" i="109"/>
  <c r="T43" i="109"/>
  <c r="S43" i="109"/>
  <c r="R43" i="109"/>
  <c r="Q43" i="109"/>
  <c r="P43" i="109"/>
  <c r="O43" i="109"/>
  <c r="N43" i="109"/>
  <c r="L43" i="109"/>
  <c r="J43" i="109"/>
  <c r="I43" i="109"/>
  <c r="H43" i="109"/>
  <c r="G43" i="109"/>
  <c r="F43" i="109"/>
  <c r="E43" i="109"/>
  <c r="D43" i="109"/>
  <c r="C43" i="109"/>
  <c r="B43" i="109"/>
  <c r="V41" i="109"/>
  <c r="K41" i="109"/>
  <c r="V40" i="109"/>
  <c r="K40" i="109"/>
  <c r="W39" i="109"/>
  <c r="U39" i="109"/>
  <c r="T39" i="109"/>
  <c r="S39" i="109"/>
  <c r="R39" i="109"/>
  <c r="Q39" i="109"/>
  <c r="P39" i="109"/>
  <c r="O39" i="109"/>
  <c r="N39" i="109"/>
  <c r="L39" i="109"/>
  <c r="J39" i="109"/>
  <c r="I39" i="109"/>
  <c r="H39" i="109"/>
  <c r="G39" i="109"/>
  <c r="F39" i="109"/>
  <c r="E39" i="109"/>
  <c r="D39" i="109"/>
  <c r="C39" i="109"/>
  <c r="B39" i="109"/>
  <c r="V38" i="109"/>
  <c r="K38" i="109"/>
  <c r="V37" i="109"/>
  <c r="K37" i="109"/>
  <c r="V36" i="109"/>
  <c r="K36" i="109"/>
  <c r="V35" i="109"/>
  <c r="K35" i="109"/>
  <c r="W34" i="109"/>
  <c r="U34" i="109"/>
  <c r="T34" i="109"/>
  <c r="S34" i="109"/>
  <c r="R34" i="109"/>
  <c r="Q34" i="109"/>
  <c r="P34" i="109"/>
  <c r="O34" i="109"/>
  <c r="N34" i="109"/>
  <c r="M34" i="109"/>
  <c r="L34" i="109"/>
  <c r="J34" i="109"/>
  <c r="I34" i="109"/>
  <c r="H34" i="109"/>
  <c r="G34" i="109"/>
  <c r="F34" i="109"/>
  <c r="E34" i="109"/>
  <c r="D34" i="109"/>
  <c r="C34" i="109"/>
  <c r="B34" i="109"/>
  <c r="V33" i="109"/>
  <c r="K33" i="109"/>
  <c r="V32" i="109"/>
  <c r="K32" i="109"/>
  <c r="V31" i="109"/>
  <c r="K31" i="109"/>
  <c r="V30" i="109"/>
  <c r="K30" i="109"/>
  <c r="V29" i="109"/>
  <c r="K29" i="109"/>
  <c r="V28" i="109"/>
  <c r="K28" i="109"/>
  <c r="W27" i="109"/>
  <c r="U27" i="109"/>
  <c r="T27" i="109"/>
  <c r="S27" i="109"/>
  <c r="R27" i="109"/>
  <c r="Q27" i="109"/>
  <c r="P27" i="109"/>
  <c r="O27" i="109"/>
  <c r="N27" i="109"/>
  <c r="M27" i="109"/>
  <c r="L27" i="109"/>
  <c r="J27" i="109"/>
  <c r="I27" i="109"/>
  <c r="H27" i="109"/>
  <c r="G27" i="109"/>
  <c r="F27" i="109"/>
  <c r="E27" i="109"/>
  <c r="D27" i="109"/>
  <c r="C27" i="109"/>
  <c r="B27" i="109"/>
  <c r="V26" i="109"/>
  <c r="K26" i="109"/>
  <c r="V25" i="109"/>
  <c r="K25" i="109"/>
  <c r="V24" i="109"/>
  <c r="K24" i="109"/>
  <c r="V23" i="109"/>
  <c r="K23" i="109"/>
  <c r="V22" i="109"/>
  <c r="K22" i="109"/>
  <c r="V21" i="109"/>
  <c r="K21" i="109"/>
  <c r="W20" i="109"/>
  <c r="U20" i="109"/>
  <c r="T20" i="109"/>
  <c r="S20" i="109"/>
  <c r="R20" i="109"/>
  <c r="Q20" i="109"/>
  <c r="P20" i="109"/>
  <c r="O20" i="109"/>
  <c r="N20" i="109"/>
  <c r="M20" i="109"/>
  <c r="L20" i="109"/>
  <c r="J20" i="109"/>
  <c r="I20" i="109"/>
  <c r="H20" i="109"/>
  <c r="G20" i="109"/>
  <c r="F20" i="109"/>
  <c r="E20" i="109"/>
  <c r="D20" i="109"/>
  <c r="C20" i="109"/>
  <c r="B20" i="109"/>
  <c r="V19" i="109"/>
  <c r="K19" i="109"/>
  <c r="V18" i="109"/>
  <c r="K18" i="109"/>
  <c r="V17" i="109"/>
  <c r="K17" i="109"/>
  <c r="V16" i="109"/>
  <c r="K16" i="109"/>
  <c r="V15" i="109"/>
  <c r="K15" i="109"/>
  <c r="V14" i="109"/>
  <c r="K14" i="109"/>
  <c r="W13" i="109"/>
  <c r="U13" i="109"/>
  <c r="T13" i="109"/>
  <c r="S13" i="109"/>
  <c r="R13" i="109"/>
  <c r="Q13" i="109"/>
  <c r="P13" i="109"/>
  <c r="O13" i="109"/>
  <c r="N13" i="109"/>
  <c r="L13" i="109"/>
  <c r="J13" i="109"/>
  <c r="I13" i="109"/>
  <c r="H13" i="109"/>
  <c r="G13" i="109"/>
  <c r="F13" i="109"/>
  <c r="E13" i="109"/>
  <c r="D13" i="109"/>
  <c r="C13" i="109"/>
  <c r="B13" i="109"/>
  <c r="V12" i="109"/>
  <c r="K12" i="109"/>
  <c r="V11" i="109"/>
  <c r="K11" i="109"/>
  <c r="V10" i="109"/>
  <c r="K10" i="109"/>
  <c r="V9" i="109"/>
  <c r="K9" i="109"/>
  <c r="W8" i="109"/>
  <c r="U8" i="109"/>
  <c r="T8" i="109"/>
  <c r="S8" i="109"/>
  <c r="R8" i="109"/>
  <c r="Q8" i="109"/>
  <c r="P8" i="109"/>
  <c r="O8" i="109"/>
  <c r="N8" i="109"/>
  <c r="M8" i="109"/>
  <c r="L8" i="109"/>
  <c r="J8" i="109"/>
  <c r="I8" i="109"/>
  <c r="H8" i="109"/>
  <c r="G8" i="109"/>
  <c r="F8" i="109"/>
  <c r="E8" i="109"/>
  <c r="D8" i="109"/>
  <c r="C8" i="109"/>
  <c r="B8" i="109"/>
  <c r="M55" i="109" l="1"/>
  <c r="K55" i="109"/>
  <c r="V34" i="109"/>
  <c r="E7" i="109"/>
  <c r="U42" i="109"/>
  <c r="K59" i="109"/>
  <c r="K49" i="109"/>
  <c r="V77" i="109"/>
  <c r="V76" i="109" s="1"/>
  <c r="U7" i="109"/>
  <c r="G7" i="109"/>
  <c r="M7" i="109"/>
  <c r="Q7" i="109"/>
  <c r="K8" i="109"/>
  <c r="V27" i="109"/>
  <c r="K34" i="109"/>
  <c r="V49" i="109"/>
  <c r="W7" i="109"/>
  <c r="S7" i="109"/>
  <c r="K20" i="109"/>
  <c r="E42" i="109"/>
  <c r="I42" i="109"/>
  <c r="O42" i="109"/>
  <c r="S42" i="109"/>
  <c r="K43" i="109"/>
  <c r="C42" i="109"/>
  <c r="M49" i="109"/>
  <c r="M42" i="109" s="1"/>
  <c r="V64" i="109"/>
  <c r="V59" i="109" s="1"/>
  <c r="F7" i="109"/>
  <c r="O7" i="109"/>
  <c r="T7" i="109"/>
  <c r="V13" i="109"/>
  <c r="P7" i="109"/>
  <c r="V20" i="109"/>
  <c r="K27" i="109"/>
  <c r="K39" i="109"/>
  <c r="P42" i="109"/>
  <c r="N42" i="109"/>
  <c r="D42" i="109"/>
  <c r="L42" i="109"/>
  <c r="T42" i="109"/>
  <c r="B42" i="109"/>
  <c r="J42" i="109"/>
  <c r="K67" i="109"/>
  <c r="J7" i="109"/>
  <c r="V8" i="109"/>
  <c r="C7" i="109"/>
  <c r="K13" i="109"/>
  <c r="H7" i="109"/>
  <c r="L7" i="109"/>
  <c r="V39" i="109"/>
  <c r="G42" i="109"/>
  <c r="Q42" i="109"/>
  <c r="V67" i="109"/>
  <c r="B7" i="109"/>
  <c r="I7" i="109"/>
  <c r="I80" i="109" s="1"/>
  <c r="I98" i="109" s="1"/>
  <c r="R7" i="109"/>
  <c r="N7" i="109"/>
  <c r="D7" i="109"/>
  <c r="H42" i="109"/>
  <c r="F42" i="109"/>
  <c r="V55" i="109"/>
  <c r="R42" i="109"/>
  <c r="W42" i="109"/>
  <c r="V48" i="109"/>
  <c r="V43" i="109" s="1"/>
  <c r="S80" i="109" l="1"/>
  <c r="S98" i="109" s="1"/>
  <c r="M80" i="109"/>
  <c r="M98" i="109" s="1"/>
  <c r="U80" i="109"/>
  <c r="U98" i="109" s="1"/>
  <c r="T80" i="109"/>
  <c r="T98" i="109" s="1"/>
  <c r="P80" i="109"/>
  <c r="P98" i="109" s="1"/>
  <c r="N80" i="109"/>
  <c r="N98" i="109" s="1"/>
  <c r="O80" i="109"/>
  <c r="O98" i="109" s="1"/>
  <c r="E80" i="109"/>
  <c r="E98" i="109" s="1"/>
  <c r="H80" i="109"/>
  <c r="H98" i="109" s="1"/>
  <c r="L80" i="109"/>
  <c r="L98" i="109" s="1"/>
  <c r="C80" i="109"/>
  <c r="C98" i="109" s="1"/>
  <c r="J80" i="109"/>
  <c r="J98" i="109" s="1"/>
  <c r="K42" i="109"/>
  <c r="W80" i="109"/>
  <c r="W98" i="109" s="1"/>
  <c r="F80" i="109"/>
  <c r="F98" i="109" s="1"/>
  <c r="B80" i="109"/>
  <c r="B98" i="109" s="1"/>
  <c r="V42" i="109"/>
  <c r="Q80" i="109"/>
  <c r="Q98" i="109" s="1"/>
  <c r="R80" i="109"/>
  <c r="R98" i="109" s="1"/>
  <c r="D80" i="109"/>
  <c r="D98" i="109" s="1"/>
  <c r="G80" i="109"/>
  <c r="G98" i="109" s="1"/>
  <c r="K7" i="109"/>
  <c r="V7" i="109"/>
  <c r="L48" i="93"/>
  <c r="J48" i="93"/>
  <c r="I48" i="93"/>
  <c r="G48" i="93"/>
  <c r="F48" i="93"/>
  <c r="E48" i="93"/>
  <c r="C48" i="93"/>
  <c r="B48" i="93"/>
  <c r="N16" i="93"/>
  <c r="K16" i="93"/>
  <c r="H16" i="93"/>
  <c r="D16" i="93"/>
  <c r="N11" i="93"/>
  <c r="K11" i="93"/>
  <c r="H11" i="93"/>
  <c r="D11" i="93"/>
  <c r="M10" i="93"/>
  <c r="M48" i="93" s="1"/>
  <c r="K10" i="93"/>
  <c r="H10" i="93"/>
  <c r="D10" i="93"/>
  <c r="K80" i="109" l="1"/>
  <c r="K98" i="109" s="1"/>
  <c r="V80" i="109"/>
  <c r="V98" i="109" s="1"/>
  <c r="D48" i="93"/>
  <c r="K48" i="93"/>
  <c r="H48" i="93"/>
  <c r="N10" i="93"/>
  <c r="N48" i="93" s="1"/>
  <c r="AB82" i="96" l="1"/>
  <c r="AA82" i="96"/>
  <c r="Y82" i="96"/>
  <c r="X82" i="96"/>
  <c r="W82" i="96"/>
  <c r="V82" i="96"/>
  <c r="U82" i="96"/>
  <c r="T82" i="96"/>
  <c r="S82" i="96"/>
  <c r="R82" i="96"/>
  <c r="M82" i="96"/>
  <c r="L82" i="96"/>
  <c r="J82" i="96"/>
  <c r="I82" i="96"/>
  <c r="H82" i="96"/>
  <c r="G82" i="96"/>
  <c r="F82" i="96"/>
  <c r="E82" i="96"/>
  <c r="D82" i="96"/>
  <c r="C82" i="96"/>
  <c r="AC81" i="96"/>
  <c r="Z81" i="96"/>
  <c r="N81" i="96"/>
  <c r="K81" i="96"/>
  <c r="AH80" i="96"/>
  <c r="Q80" i="96"/>
  <c r="B80" i="96"/>
  <c r="AC79" i="96"/>
  <c r="Z79" i="96"/>
  <c r="N79" i="96"/>
  <c r="K79" i="96"/>
  <c r="AH78" i="96"/>
  <c r="Q78" i="96"/>
  <c r="B78" i="96"/>
  <c r="AC77" i="96"/>
  <c r="Z77" i="96"/>
  <c r="N77" i="96"/>
  <c r="K77" i="96"/>
  <c r="AC76" i="96"/>
  <c r="Z76" i="96"/>
  <c r="N76" i="96"/>
  <c r="K76" i="96"/>
  <c r="AC75" i="96"/>
  <c r="Z75" i="96"/>
  <c r="N75" i="96"/>
  <c r="K75" i="96"/>
  <c r="AC74" i="96"/>
  <c r="Z74" i="96"/>
  <c r="N74" i="96"/>
  <c r="K74" i="96"/>
  <c r="AC73" i="96"/>
  <c r="Z73" i="96"/>
  <c r="N73" i="96"/>
  <c r="K73" i="96"/>
  <c r="AC72" i="96"/>
  <c r="Z72" i="96"/>
  <c r="N72" i="96"/>
  <c r="K72" i="96"/>
  <c r="AC71" i="96"/>
  <c r="Z71" i="96"/>
  <c r="N71" i="96"/>
  <c r="K71" i="96"/>
  <c r="AC70" i="96"/>
  <c r="Z70" i="96"/>
  <c r="N70" i="96"/>
  <c r="K70" i="96"/>
  <c r="AH69" i="96"/>
  <c r="Q69" i="96"/>
  <c r="B69" i="96"/>
  <c r="AC68" i="96"/>
  <c r="Z68" i="96"/>
  <c r="N68" i="96"/>
  <c r="K68" i="96"/>
  <c r="AH67" i="96"/>
  <c r="Q67" i="96"/>
  <c r="B67" i="96"/>
  <c r="AC66" i="96"/>
  <c r="Z66" i="96"/>
  <c r="N66" i="96"/>
  <c r="K66" i="96"/>
  <c r="AC65" i="96"/>
  <c r="Z65" i="96"/>
  <c r="N65" i="96"/>
  <c r="K65" i="96"/>
  <c r="AC64" i="96"/>
  <c r="Z64" i="96"/>
  <c r="N64" i="96"/>
  <c r="K64" i="96"/>
  <c r="AC63" i="96"/>
  <c r="Z63" i="96"/>
  <c r="N63" i="96"/>
  <c r="K63" i="96"/>
  <c r="AC62" i="96"/>
  <c r="Z62" i="96"/>
  <c r="N62" i="96"/>
  <c r="K62" i="96"/>
  <c r="AH61" i="96"/>
  <c r="Q61" i="96"/>
  <c r="B61" i="96"/>
  <c r="AC60" i="96"/>
  <c r="Z60" i="96"/>
  <c r="N60" i="96"/>
  <c r="K60" i="96"/>
  <c r="AC59" i="96"/>
  <c r="Z59" i="96"/>
  <c r="N59" i="96"/>
  <c r="K59" i="96"/>
  <c r="AC58" i="96"/>
  <c r="Z58" i="96"/>
  <c r="N58" i="96"/>
  <c r="K58" i="96"/>
  <c r="AH57" i="96"/>
  <c r="Q57" i="96"/>
  <c r="B57" i="96"/>
  <c r="AC56" i="96"/>
  <c r="Z56" i="96"/>
  <c r="N56" i="96"/>
  <c r="K56" i="96"/>
  <c r="AC55" i="96"/>
  <c r="Z55" i="96"/>
  <c r="N55" i="96"/>
  <c r="K55" i="96"/>
  <c r="AC54" i="96"/>
  <c r="Z54" i="96"/>
  <c r="N54" i="96"/>
  <c r="K54" i="96"/>
  <c r="AC53" i="96"/>
  <c r="Z53" i="96"/>
  <c r="N53" i="96"/>
  <c r="K53" i="96"/>
  <c r="AC52" i="96"/>
  <c r="Z52" i="96"/>
  <c r="AD52" i="96" s="1"/>
  <c r="N52" i="96"/>
  <c r="K52" i="96"/>
  <c r="AH51" i="96"/>
  <c r="Q51" i="96"/>
  <c r="B51" i="96"/>
  <c r="AC50" i="96"/>
  <c r="Z50" i="96"/>
  <c r="N50" i="96"/>
  <c r="K50" i="96"/>
  <c r="AC49" i="96"/>
  <c r="Z49" i="96"/>
  <c r="N49" i="96"/>
  <c r="K49" i="96"/>
  <c r="AC48" i="96"/>
  <c r="Z48" i="96"/>
  <c r="N48" i="96"/>
  <c r="K48" i="96"/>
  <c r="AC47" i="96"/>
  <c r="Z47" i="96"/>
  <c r="N47" i="96"/>
  <c r="K47" i="96"/>
  <c r="AC46" i="96"/>
  <c r="Z46" i="96"/>
  <c r="N46" i="96"/>
  <c r="K46" i="96"/>
  <c r="AH45" i="96"/>
  <c r="Q45" i="96"/>
  <c r="B45" i="96"/>
  <c r="AC43" i="96"/>
  <c r="Z43" i="96"/>
  <c r="N43" i="96"/>
  <c r="K43" i="96"/>
  <c r="AC42" i="96"/>
  <c r="Z42" i="96"/>
  <c r="N42" i="96"/>
  <c r="K42" i="96"/>
  <c r="AH41" i="96"/>
  <c r="Q41" i="96"/>
  <c r="B41" i="96"/>
  <c r="AC40" i="96"/>
  <c r="Z40" i="96"/>
  <c r="N40" i="96"/>
  <c r="K40" i="96"/>
  <c r="AC39" i="96"/>
  <c r="Z39" i="96"/>
  <c r="N39" i="96"/>
  <c r="K39" i="96"/>
  <c r="AC38" i="96"/>
  <c r="Z38" i="96"/>
  <c r="N38" i="96"/>
  <c r="K38" i="96"/>
  <c r="AC37" i="96"/>
  <c r="Z37" i="96"/>
  <c r="N37" i="96"/>
  <c r="K37" i="96"/>
  <c r="AH36" i="96"/>
  <c r="Q36" i="96"/>
  <c r="B36" i="96"/>
  <c r="AC35" i="96"/>
  <c r="Z35" i="96"/>
  <c r="N35" i="96"/>
  <c r="K35" i="96"/>
  <c r="AC34" i="96"/>
  <c r="Z34" i="96"/>
  <c r="N34" i="96"/>
  <c r="K34" i="96"/>
  <c r="AC33" i="96"/>
  <c r="Z33" i="96"/>
  <c r="N33" i="96"/>
  <c r="K33" i="96"/>
  <c r="AC32" i="96"/>
  <c r="Z32" i="96"/>
  <c r="N32" i="96"/>
  <c r="K32" i="96"/>
  <c r="AC31" i="96"/>
  <c r="Z31" i="96"/>
  <c r="N31" i="96"/>
  <c r="K31" i="96"/>
  <c r="AC30" i="96"/>
  <c r="Z30" i="96"/>
  <c r="N30" i="96"/>
  <c r="K30" i="96"/>
  <c r="AH29" i="96"/>
  <c r="Q29" i="96"/>
  <c r="B29" i="96"/>
  <c r="AC28" i="96"/>
  <c r="Z28" i="96"/>
  <c r="N28" i="96"/>
  <c r="K28" i="96"/>
  <c r="AC27" i="96"/>
  <c r="Z27" i="96"/>
  <c r="N27" i="96"/>
  <c r="K27" i="96"/>
  <c r="AC26" i="96"/>
  <c r="Z26" i="96"/>
  <c r="N26" i="96"/>
  <c r="K26" i="96"/>
  <c r="AC25" i="96"/>
  <c r="Z25" i="96"/>
  <c r="N25" i="96"/>
  <c r="K25" i="96"/>
  <c r="AC24" i="96"/>
  <c r="Z24" i="96"/>
  <c r="N24" i="96"/>
  <c r="K24" i="96"/>
  <c r="AC23" i="96"/>
  <c r="Z23" i="96"/>
  <c r="N23" i="96"/>
  <c r="K23" i="96"/>
  <c r="AH22" i="96"/>
  <c r="Q22" i="96"/>
  <c r="B22" i="96"/>
  <c r="AC21" i="96"/>
  <c r="Z21" i="96"/>
  <c r="N21" i="96"/>
  <c r="K21" i="96"/>
  <c r="AC20" i="96"/>
  <c r="Z20" i="96"/>
  <c r="N20" i="96"/>
  <c r="K20" i="96"/>
  <c r="AI19" i="96"/>
  <c r="AI82" i="96" s="1"/>
  <c r="AC19" i="96"/>
  <c r="Z19" i="96"/>
  <c r="N19" i="96"/>
  <c r="K19" i="96"/>
  <c r="AC18" i="96"/>
  <c r="Z18" i="96"/>
  <c r="N18" i="96"/>
  <c r="K18" i="96"/>
  <c r="AC17" i="96"/>
  <c r="Z17" i="96"/>
  <c r="N17" i="96"/>
  <c r="K17" i="96"/>
  <c r="AC16" i="96"/>
  <c r="Z16" i="96"/>
  <c r="N16" i="96"/>
  <c r="K16" i="96"/>
  <c r="AC15" i="96"/>
  <c r="Z15" i="96"/>
  <c r="N15" i="96"/>
  <c r="K15" i="96"/>
  <c r="AH14" i="96"/>
  <c r="Q14" i="96"/>
  <c r="B14" i="96"/>
  <c r="AC13" i="96"/>
  <c r="Z13" i="96"/>
  <c r="N13" i="96"/>
  <c r="K13" i="96"/>
  <c r="AC12" i="96"/>
  <c r="Z12" i="96"/>
  <c r="N12" i="96"/>
  <c r="K12" i="96"/>
  <c r="AC11" i="96"/>
  <c r="Z11" i="96"/>
  <c r="N11" i="96"/>
  <c r="K11" i="96"/>
  <c r="AC10" i="96"/>
  <c r="Z10" i="96"/>
  <c r="N10" i="96"/>
  <c r="K10" i="96"/>
  <c r="AH9" i="96"/>
  <c r="Q9" i="96"/>
  <c r="B9" i="96"/>
  <c r="AD15" i="96" l="1"/>
  <c r="AF15" i="96" s="1"/>
  <c r="AD17" i="96"/>
  <c r="AD19" i="96"/>
  <c r="AD49" i="96"/>
  <c r="O16" i="96"/>
  <c r="P16" i="96" s="1"/>
  <c r="O18" i="96"/>
  <c r="P18" i="96" s="1"/>
  <c r="O24" i="96"/>
  <c r="P24" i="96" s="1"/>
  <c r="O26" i="96"/>
  <c r="P26" i="96" s="1"/>
  <c r="O28" i="96"/>
  <c r="P28" i="96" s="1"/>
  <c r="AD18" i="96"/>
  <c r="AE18" i="96" s="1"/>
  <c r="O15" i="96"/>
  <c r="P15" i="96" s="1"/>
  <c r="O17" i="96"/>
  <c r="P17" i="96" s="1"/>
  <c r="O19" i="96"/>
  <c r="P19" i="96" s="1"/>
  <c r="O23" i="96"/>
  <c r="P23" i="96" s="1"/>
  <c r="O25" i="96"/>
  <c r="P25" i="96" s="1"/>
  <c r="O27" i="96"/>
  <c r="P27" i="96" s="1"/>
  <c r="O47" i="96"/>
  <c r="P47" i="96" s="1"/>
  <c r="O50" i="96"/>
  <c r="P50" i="96" s="1"/>
  <c r="AD53" i="96"/>
  <c r="AF53" i="96" s="1"/>
  <c r="AD54" i="96"/>
  <c r="AD55" i="96"/>
  <c r="AD56" i="96"/>
  <c r="AF56" i="96" s="1"/>
  <c r="AD59" i="96"/>
  <c r="AE59" i="96" s="1"/>
  <c r="O62" i="96"/>
  <c r="P62" i="96" s="1"/>
  <c r="O63" i="96"/>
  <c r="P63" i="96" s="1"/>
  <c r="O64" i="96"/>
  <c r="P64" i="96" s="1"/>
  <c r="O65" i="96"/>
  <c r="P65" i="96" s="1"/>
  <c r="O66" i="96"/>
  <c r="P66" i="96" s="1"/>
  <c r="AD70" i="96"/>
  <c r="AD71" i="96"/>
  <c r="AD72" i="96"/>
  <c r="AF72" i="96" s="1"/>
  <c r="AD73" i="96"/>
  <c r="AD74" i="96"/>
  <c r="AE74" i="96" s="1"/>
  <c r="AG74" i="96" s="1"/>
  <c r="AD75" i="96"/>
  <c r="AF75" i="96" s="1"/>
  <c r="AD76" i="96"/>
  <c r="AE76" i="96" s="1"/>
  <c r="AD11" i="96"/>
  <c r="AE11" i="96" s="1"/>
  <c r="AD12" i="96"/>
  <c r="AE12" i="96" s="1"/>
  <c r="O48" i="96"/>
  <c r="P48" i="96" s="1"/>
  <c r="O49" i="96"/>
  <c r="P49" i="96" s="1"/>
  <c r="O52" i="96"/>
  <c r="P52" i="96" s="1"/>
  <c r="O53" i="96"/>
  <c r="P53" i="96" s="1"/>
  <c r="O54" i="96"/>
  <c r="P54" i="96" s="1"/>
  <c r="O55" i="96"/>
  <c r="P55" i="96" s="1"/>
  <c r="O56" i="96"/>
  <c r="P56" i="96" s="1"/>
  <c r="O70" i="96"/>
  <c r="P70" i="96" s="1"/>
  <c r="O71" i="96"/>
  <c r="P71" i="96" s="1"/>
  <c r="O72" i="96"/>
  <c r="P72" i="96" s="1"/>
  <c r="O73" i="96"/>
  <c r="P73" i="96" s="1"/>
  <c r="O74" i="96"/>
  <c r="P74" i="96" s="1"/>
  <c r="O75" i="96"/>
  <c r="P75" i="96" s="1"/>
  <c r="O77" i="96"/>
  <c r="P77" i="96" s="1"/>
  <c r="O79" i="96"/>
  <c r="P79" i="96" s="1"/>
  <c r="AD81" i="96"/>
  <c r="AE81" i="96" s="1"/>
  <c r="O11" i="96"/>
  <c r="P11" i="96" s="1"/>
  <c r="O12" i="96"/>
  <c r="P12" i="96" s="1"/>
  <c r="O31" i="96"/>
  <c r="P31" i="96" s="1"/>
  <c r="O32" i="96"/>
  <c r="P32" i="96" s="1"/>
  <c r="O33" i="96"/>
  <c r="P33" i="96" s="1"/>
  <c r="O34" i="96"/>
  <c r="P34" i="96" s="1"/>
  <c r="AD43" i="96"/>
  <c r="AE43" i="96" s="1"/>
  <c r="AD46" i="96"/>
  <c r="AE46" i="96" s="1"/>
  <c r="AD30" i="96"/>
  <c r="AE30" i="96" s="1"/>
  <c r="AD32" i="96"/>
  <c r="AD33" i="96"/>
  <c r="AD34" i="96"/>
  <c r="AE34" i="96" s="1"/>
  <c r="AD35" i="96"/>
  <c r="O42" i="96"/>
  <c r="P42" i="96" s="1"/>
  <c r="O43" i="96"/>
  <c r="P43" i="96" s="1"/>
  <c r="O46" i="96"/>
  <c r="P46" i="96" s="1"/>
  <c r="B8" i="96"/>
  <c r="N82" i="96"/>
  <c r="O13" i="96"/>
  <c r="P13" i="96" s="1"/>
  <c r="O20" i="96"/>
  <c r="P20" i="96" s="1"/>
  <c r="O21" i="96"/>
  <c r="P21" i="96" s="1"/>
  <c r="AD37" i="96"/>
  <c r="AD38" i="96"/>
  <c r="AD39" i="96"/>
  <c r="AE39" i="96" s="1"/>
  <c r="AD40" i="96"/>
  <c r="AE40" i="96" s="1"/>
  <c r="AD48" i="96"/>
  <c r="AE48" i="96" s="1"/>
  <c r="AD50" i="96"/>
  <c r="O58" i="96"/>
  <c r="P58" i="96" s="1"/>
  <c r="O59" i="96"/>
  <c r="P59" i="96" s="1"/>
  <c r="O60" i="96"/>
  <c r="P60" i="96" s="1"/>
  <c r="B44" i="96"/>
  <c r="AD21" i="96"/>
  <c r="AE21" i="96" s="1"/>
  <c r="O30" i="96"/>
  <c r="P30" i="96" s="1"/>
  <c r="O37" i="96"/>
  <c r="P37" i="96" s="1"/>
  <c r="O38" i="96"/>
  <c r="P38" i="96" s="1"/>
  <c r="O39" i="96"/>
  <c r="P39" i="96" s="1"/>
  <c r="O40" i="96"/>
  <c r="P40" i="96" s="1"/>
  <c r="AD60" i="96"/>
  <c r="AE60" i="96" s="1"/>
  <c r="AG60" i="96" s="1"/>
  <c r="O68" i="96"/>
  <c r="P68" i="96" s="1"/>
  <c r="O76" i="96"/>
  <c r="P76" i="96" s="1"/>
  <c r="AH44" i="96"/>
  <c r="O10" i="96"/>
  <c r="P10" i="96" s="1"/>
  <c r="Q44" i="96"/>
  <c r="Z82" i="96"/>
  <c r="Q8" i="96"/>
  <c r="AD77" i="96"/>
  <c r="AE77" i="96" s="1"/>
  <c r="AG77" i="96" s="1"/>
  <c r="AD79" i="96"/>
  <c r="AE79" i="96" s="1"/>
  <c r="K82" i="96"/>
  <c r="AD13" i="96"/>
  <c r="AF13" i="96" s="1"/>
  <c r="AH8" i="96"/>
  <c r="AD16" i="96"/>
  <c r="AD20" i="96"/>
  <c r="AD23" i="96"/>
  <c r="AE23" i="96" s="1"/>
  <c r="AD24" i="96"/>
  <c r="AF24" i="96" s="1"/>
  <c r="AD25" i="96"/>
  <c r="AD26" i="96"/>
  <c r="AF26" i="96" s="1"/>
  <c r="AD27" i="96"/>
  <c r="AF27" i="96" s="1"/>
  <c r="AD28" i="96"/>
  <c r="AF28" i="96" s="1"/>
  <c r="AD31" i="96"/>
  <c r="AF31" i="96" s="1"/>
  <c r="O35" i="96"/>
  <c r="P35" i="96" s="1"/>
  <c r="AD42" i="96"/>
  <c r="AE42" i="96" s="1"/>
  <c r="AD47" i="96"/>
  <c r="AF47" i="96" s="1"/>
  <c r="AD58" i="96"/>
  <c r="AE58" i="96" s="1"/>
  <c r="AD62" i="96"/>
  <c r="AE62" i="96" s="1"/>
  <c r="AG62" i="96" s="1"/>
  <c r="AD63" i="96"/>
  <c r="AE63" i="96" s="1"/>
  <c r="AG63" i="96" s="1"/>
  <c r="AD64" i="96"/>
  <c r="AE64" i="96" s="1"/>
  <c r="AG64" i="96" s="1"/>
  <c r="AD65" i="96"/>
  <c r="AE65" i="96" s="1"/>
  <c r="AD66" i="96"/>
  <c r="AE66" i="96" s="1"/>
  <c r="AD68" i="96"/>
  <c r="AE68" i="96" s="1"/>
  <c r="O81" i="96"/>
  <c r="P81" i="96" s="1"/>
  <c r="AE50" i="96"/>
  <c r="AG50" i="96" s="1"/>
  <c r="AE15" i="96"/>
  <c r="AE17" i="96"/>
  <c r="AG17" i="96" s="1"/>
  <c r="AE19" i="96"/>
  <c r="AF73" i="96"/>
  <c r="AE73" i="96"/>
  <c r="AG73" i="96" s="1"/>
  <c r="AE75" i="96"/>
  <c r="AG75" i="96" s="1"/>
  <c r="AF52" i="96"/>
  <c r="AE52" i="96"/>
  <c r="AG52" i="96" s="1"/>
  <c r="AE33" i="96"/>
  <c r="AE49" i="96"/>
  <c r="AG49" i="96" s="1"/>
  <c r="AF54" i="96"/>
  <c r="AE54" i="96"/>
  <c r="AG54" i="96" s="1"/>
  <c r="AF74" i="96"/>
  <c r="AC82" i="96"/>
  <c r="AD10" i="96"/>
  <c r="AE53" i="96" l="1"/>
  <c r="AG53" i="96" s="1"/>
  <c r="AG15" i="96"/>
  <c r="AG65" i="96"/>
  <c r="AF50" i="96"/>
  <c r="AG42" i="96"/>
  <c r="AE72" i="96"/>
  <c r="AG72" i="96" s="1"/>
  <c r="AG40" i="96"/>
  <c r="AF33" i="96"/>
  <c r="AF66" i="96"/>
  <c r="AG39" i="96"/>
  <c r="AG46" i="96"/>
  <c r="AG81" i="96"/>
  <c r="AF55" i="96"/>
  <c r="AF49" i="96"/>
  <c r="AG33" i="96"/>
  <c r="AF64" i="96"/>
  <c r="AG58" i="96"/>
  <c r="AF25" i="96"/>
  <c r="AF38" i="96"/>
  <c r="AG43" i="96"/>
  <c r="AF71" i="96"/>
  <c r="AF17" i="96"/>
  <c r="AF79" i="96"/>
  <c r="AG66" i="96"/>
  <c r="AG18" i="96"/>
  <c r="AF12" i="96"/>
  <c r="AE38" i="96"/>
  <c r="AF16" i="96"/>
  <c r="AF70" i="96"/>
  <c r="AF18" i="96"/>
  <c r="AF62" i="96"/>
  <c r="AF43" i="96"/>
  <c r="AG23" i="96"/>
  <c r="AE56" i="96"/>
  <c r="AG56" i="96" s="1"/>
  <c r="AE71" i="96"/>
  <c r="AG71" i="96" s="1"/>
  <c r="AF11" i="96"/>
  <c r="AG11" i="96"/>
  <c r="AF23" i="96"/>
  <c r="AG19" i="96"/>
  <c r="AE70" i="96"/>
  <c r="AG70" i="96" s="1"/>
  <c r="AF19" i="96"/>
  <c r="AE55" i="96"/>
  <c r="AG55" i="96" s="1"/>
  <c r="O82" i="96"/>
  <c r="AF32" i="96"/>
  <c r="AF42" i="96"/>
  <c r="AG79" i="96"/>
  <c r="AG21" i="96"/>
  <c r="AF46" i="96"/>
  <c r="AG12" i="96"/>
  <c r="AF65" i="96"/>
  <c r="AG48" i="96"/>
  <c r="AE16" i="96"/>
  <c r="AG16" i="96" s="1"/>
  <c r="AF20" i="96"/>
  <c r="AF77" i="96"/>
  <c r="AG59" i="96"/>
  <c r="AF40" i="96"/>
  <c r="B82" i="96"/>
  <c r="AF35" i="96"/>
  <c r="AG30" i="96"/>
  <c r="AF63" i="96"/>
  <c r="AF58" i="96"/>
  <c r="AH82" i="96"/>
  <c r="AF37" i="96"/>
  <c r="AG34" i="96"/>
  <c r="P82" i="96"/>
  <c r="AE47" i="96"/>
  <c r="AG47" i="96" s="1"/>
  <c r="AE28" i="96"/>
  <c r="AG28" i="96" s="1"/>
  <c r="AF34" i="96"/>
  <c r="AE35" i="96"/>
  <c r="AG35" i="96" s="1"/>
  <c r="AE37" i="96"/>
  <c r="AG37" i="96" s="1"/>
  <c r="AE27" i="96"/>
  <c r="AG27" i="96" s="1"/>
  <c r="AE13" i="96"/>
  <c r="AG13" i="96" s="1"/>
  <c r="AE32" i="96"/>
  <c r="AG32" i="96" s="1"/>
  <c r="AF48" i="96"/>
  <c r="AF39" i="96"/>
  <c r="AF60" i="96"/>
  <c r="AF30" i="96"/>
  <c r="AF76" i="96"/>
  <c r="AE24" i="96"/>
  <c r="AG24" i="96" s="1"/>
  <c r="AF59" i="96"/>
  <c r="AG38" i="96"/>
  <c r="AF21" i="96"/>
  <c r="AG68" i="96"/>
  <c r="AF68" i="96"/>
  <c r="AE26" i="96"/>
  <c r="AG26" i="96" s="1"/>
  <c r="AE20" i="96"/>
  <c r="AG20" i="96" s="1"/>
  <c r="AG76" i="96"/>
  <c r="AF81" i="96"/>
  <c r="AE31" i="96"/>
  <c r="AG31" i="96" s="1"/>
  <c r="AE25" i="96"/>
  <c r="AG25" i="96" s="1"/>
  <c r="Q82" i="96"/>
  <c r="AD82" i="96"/>
  <c r="AF10" i="96"/>
  <c r="AE10" i="96"/>
  <c r="AF82" i="96" l="1"/>
  <c r="AG10" i="96"/>
  <c r="AG82" i="96" s="1"/>
  <c r="AE82" i="96"/>
  <c r="T5" i="88" l="1"/>
  <c r="S5" i="88"/>
  <c r="AX22" i="88" l="1"/>
  <c r="AW22" i="88"/>
  <c r="AV22" i="88"/>
  <c r="AU22" i="88"/>
  <c r="AT22" i="88"/>
  <c r="AS22" i="88"/>
  <c r="AZ21" i="88"/>
  <c r="AZ19" i="88"/>
  <c r="AZ17" i="88"/>
  <c r="AZ14" i="88"/>
  <c r="AZ12" i="88"/>
  <c r="AZ10" i="88"/>
  <c r="AZ6" i="88"/>
  <c r="AZ5" i="88"/>
  <c r="AK22" i="88"/>
  <c r="AM14" i="88"/>
  <c r="AI14" i="88"/>
  <c r="AM12" i="88"/>
  <c r="AI12" i="88"/>
  <c r="AM10" i="88"/>
  <c r="AI10" i="88"/>
  <c r="AC22" i="88"/>
  <c r="AB22" i="88"/>
  <c r="AA22" i="88"/>
  <c r="Z22" i="88"/>
  <c r="Y22" i="88"/>
  <c r="X22" i="88"/>
  <c r="W22" i="88"/>
  <c r="AD18" i="88"/>
  <c r="AD14" i="88"/>
  <c r="AD12" i="88"/>
  <c r="AD10" i="88"/>
  <c r="AD5" i="88"/>
  <c r="AI22" i="88" l="1"/>
  <c r="AM22" i="88"/>
  <c r="AD22" i="88"/>
  <c r="AZ22" i="88"/>
  <c r="DD116" i="21" l="1"/>
  <c r="DB116" i="21"/>
  <c r="DA116" i="21"/>
  <c r="CZ116" i="21"/>
  <c r="CY116" i="21"/>
  <c r="CW116" i="21"/>
  <c r="CV116" i="21"/>
  <c r="CU116" i="21"/>
  <c r="CT116" i="21"/>
  <c r="CS116" i="21"/>
  <c r="CR116" i="21"/>
  <c r="DE115" i="21"/>
  <c r="DC115" i="21"/>
  <c r="CX115" i="21"/>
  <c r="DE114" i="21"/>
  <c r="DC114" i="21"/>
  <c r="CX114" i="21"/>
  <c r="DE113" i="21"/>
  <c r="DC113" i="21"/>
  <c r="CX113" i="21"/>
  <c r="DD112" i="21"/>
  <c r="DB112" i="21"/>
  <c r="DA112" i="21"/>
  <c r="CZ112" i="21"/>
  <c r="CY112" i="21"/>
  <c r="CW112" i="21"/>
  <c r="CV112" i="21"/>
  <c r="CU112" i="21"/>
  <c r="CT112" i="21"/>
  <c r="CS112" i="21"/>
  <c r="CR112" i="21"/>
  <c r="DE111" i="21"/>
  <c r="DC111" i="21"/>
  <c r="CX111" i="21"/>
  <c r="DF111" i="21" s="1"/>
  <c r="DE110" i="21"/>
  <c r="DC110" i="21"/>
  <c r="CX110" i="21"/>
  <c r="DE109" i="21"/>
  <c r="DC109" i="21"/>
  <c r="CX109" i="21"/>
  <c r="CJ112" i="21"/>
  <c r="CH112" i="21"/>
  <c r="CG112" i="21"/>
  <c r="CF112" i="21"/>
  <c r="CE112" i="21"/>
  <c r="CC112" i="21"/>
  <c r="CB112" i="21"/>
  <c r="CA112" i="21"/>
  <c r="BZ112" i="21"/>
  <c r="BY112" i="21"/>
  <c r="BX112" i="21"/>
  <c r="CK111" i="21"/>
  <c r="CI111" i="21"/>
  <c r="CD111" i="21"/>
  <c r="CK110" i="21"/>
  <c r="CK112" i="21" s="1"/>
  <c r="CI110" i="21"/>
  <c r="CI112" i="21" s="1"/>
  <c r="CD110" i="21"/>
  <c r="CK109" i="21"/>
  <c r="CI109" i="21"/>
  <c r="CD109" i="21"/>
  <c r="BO119" i="21"/>
  <c r="BJ119" i="21"/>
  <c r="BO118" i="21"/>
  <c r="BR118" i="21" s="1"/>
  <c r="BS118" i="21" s="1"/>
  <c r="BJ118" i="21"/>
  <c r="BO117" i="21"/>
  <c r="BJ117" i="21"/>
  <c r="BO115" i="21"/>
  <c r="BJ115" i="21"/>
  <c r="BO114" i="21"/>
  <c r="BJ114" i="21"/>
  <c r="BO113" i="21"/>
  <c r="BJ113" i="21"/>
  <c r="BO111" i="21"/>
  <c r="BJ111" i="21"/>
  <c r="BR111" i="21" s="1"/>
  <c r="BS111" i="21" s="1"/>
  <c r="BO110" i="21"/>
  <c r="BJ110" i="21"/>
  <c r="BR110" i="21" s="1"/>
  <c r="BS110" i="21" s="1"/>
  <c r="BO109" i="21"/>
  <c r="BJ109" i="21"/>
  <c r="AY111" i="21"/>
  <c r="AZ111" i="21" s="1"/>
  <c r="AY110" i="21"/>
  <c r="AZ110" i="21" s="1"/>
  <c r="AY109" i="21"/>
  <c r="AZ109" i="21" s="1"/>
  <c r="AB109" i="21"/>
  <c r="AG109" i="21"/>
  <c r="AB110" i="21"/>
  <c r="AG110" i="21"/>
  <c r="AB111" i="21"/>
  <c r="AG111" i="21"/>
  <c r="W112" i="21"/>
  <c r="X112" i="21"/>
  <c r="Y112" i="21"/>
  <c r="AA112" i="21"/>
  <c r="AE112" i="21"/>
  <c r="AB113" i="21"/>
  <c r="AG113" i="21"/>
  <c r="AB114" i="21"/>
  <c r="AG114" i="21"/>
  <c r="AB115" i="21"/>
  <c r="AG115" i="21"/>
  <c r="AJ115" i="21" s="1"/>
  <c r="W116" i="21"/>
  <c r="X116" i="21"/>
  <c r="Y116" i="21"/>
  <c r="AA116" i="21"/>
  <c r="AE116" i="21"/>
  <c r="AB117" i="21"/>
  <c r="AG117" i="21"/>
  <c r="AB118" i="21"/>
  <c r="AG118" i="21"/>
  <c r="AB119" i="21"/>
  <c r="AG119" i="21"/>
  <c r="W120" i="21"/>
  <c r="X120" i="21"/>
  <c r="Y120" i="21"/>
  <c r="AA120" i="21"/>
  <c r="AE120" i="21"/>
  <c r="AJ118" i="21" l="1"/>
  <c r="CL111" i="21"/>
  <c r="CM111" i="21" s="1"/>
  <c r="DF113" i="21"/>
  <c r="DG113" i="21" s="1"/>
  <c r="BR114" i="21"/>
  <c r="BS114" i="21" s="1"/>
  <c r="AJ113" i="21"/>
  <c r="AG120" i="21"/>
  <c r="DE116" i="21"/>
  <c r="CD112" i="21"/>
  <c r="DC112" i="21"/>
  <c r="BR109" i="21"/>
  <c r="BS109" i="21" s="1"/>
  <c r="AJ117" i="21"/>
  <c r="AB116" i="21"/>
  <c r="AJ114" i="21"/>
  <c r="AJ116" i="21" s="1"/>
  <c r="AB120" i="21"/>
  <c r="BR117" i="21"/>
  <c r="BS117" i="21" s="1"/>
  <c r="BR119" i="21"/>
  <c r="BS119" i="21" s="1"/>
  <c r="DF114" i="21"/>
  <c r="DG114" i="21" s="1"/>
  <c r="DF110" i="21"/>
  <c r="DG110" i="21" s="1"/>
  <c r="CX116" i="21"/>
  <c r="BR113" i="21"/>
  <c r="BS113" i="21" s="1"/>
  <c r="BR115" i="21"/>
  <c r="BS115" i="21" s="1"/>
  <c r="CL109" i="21"/>
  <c r="CM109" i="21" s="1"/>
  <c r="DF109" i="21"/>
  <c r="DG109" i="21" s="1"/>
  <c r="DE112" i="21"/>
  <c r="DC116" i="21"/>
  <c r="DG111" i="21"/>
  <c r="CX112" i="21"/>
  <c r="DF115" i="21"/>
  <c r="CL110" i="21"/>
  <c r="AJ111" i="21"/>
  <c r="AG112" i="21"/>
  <c r="AG116" i="21"/>
  <c r="AJ109" i="21"/>
  <c r="AB112" i="21"/>
  <c r="AJ110" i="21"/>
  <c r="AJ119" i="21"/>
  <c r="AJ120" i="21" s="1"/>
  <c r="DF112" i="21" l="1"/>
  <c r="AJ112" i="21"/>
  <c r="DF116" i="21"/>
  <c r="DG115" i="21"/>
  <c r="CL112" i="21"/>
  <c r="CM110" i="21"/>
  <c r="B24" i="9" l="1"/>
  <c r="CZ24" i="9"/>
  <c r="CX24" i="9"/>
  <c r="CW24" i="9"/>
  <c r="CV24" i="9"/>
  <c r="CU24" i="9"/>
  <c r="CS24" i="9"/>
  <c r="CR24" i="9"/>
  <c r="CQ24" i="9"/>
  <c r="CP24" i="9"/>
  <c r="CO24" i="9"/>
  <c r="CT10" i="9"/>
  <c r="DB10" i="9" s="1"/>
  <c r="CT8" i="9"/>
  <c r="DB8" i="9" s="1"/>
  <c r="DA6" i="9"/>
  <c r="DA24" i="9" s="1"/>
  <c r="CY6" i="9"/>
  <c r="CY24" i="9" s="1"/>
  <c r="CT6" i="9"/>
  <c r="CH25" i="9"/>
  <c r="CG25" i="9"/>
  <c r="CF25" i="9"/>
  <c r="CE25" i="9"/>
  <c r="CD25" i="9"/>
  <c r="CC25" i="9"/>
  <c r="CB25" i="9"/>
  <c r="BZ25" i="9"/>
  <c r="BY25" i="9"/>
  <c r="BX25" i="9"/>
  <c r="BW25" i="9"/>
  <c r="BV25" i="9"/>
  <c r="BU25" i="9"/>
  <c r="CA8" i="9"/>
  <c r="CI8" i="9" s="1"/>
  <c r="CA6" i="9"/>
  <c r="BK25" i="9"/>
  <c r="BJ25" i="9"/>
  <c r="BI25" i="9"/>
  <c r="BG25" i="9"/>
  <c r="BF25" i="9"/>
  <c r="BE25" i="9"/>
  <c r="BD25" i="9"/>
  <c r="BC25" i="9"/>
  <c r="BB25" i="9"/>
  <c r="BM13" i="9"/>
  <c r="BH13" i="9"/>
  <c r="BM10" i="9"/>
  <c r="BP10" i="9" s="1"/>
  <c r="BH8" i="9"/>
  <c r="BM6" i="9"/>
  <c r="BH6" i="9"/>
  <c r="BA2" i="9"/>
  <c r="DB6" i="9" l="1"/>
  <c r="BM25" i="9"/>
  <c r="CA25" i="9"/>
  <c r="BP6" i="9"/>
  <c r="BH25" i="9"/>
  <c r="DB24" i="9"/>
  <c r="DC24" i="9" s="1"/>
  <c r="CT24" i="9"/>
  <c r="BP13" i="9"/>
  <c r="CI6" i="9"/>
  <c r="BP25" i="9" l="1"/>
  <c r="BQ10" i="9" s="1"/>
  <c r="DC8" i="9"/>
  <c r="DC6" i="9"/>
  <c r="DC10" i="9"/>
  <c r="CI25" i="9"/>
  <c r="CJ8" i="9" s="1"/>
  <c r="BQ6" i="9" l="1"/>
  <c r="BQ13" i="9"/>
  <c r="BQ25" i="9" s="1"/>
  <c r="CJ6" i="9"/>
  <c r="AC19" i="76" l="1"/>
  <c r="AB19" i="76"/>
  <c r="AA19" i="76"/>
  <c r="R43" i="92"/>
  <c r="C43" i="92"/>
  <c r="AZ52" i="91"/>
  <c r="AX52" i="91"/>
  <c r="AZ47" i="91"/>
  <c r="AY47" i="91"/>
  <c r="AX47" i="91"/>
  <c r="AZ40" i="91"/>
  <c r="AY40" i="91"/>
  <c r="AX40" i="91"/>
  <c r="AZ34" i="91"/>
  <c r="AY34" i="91"/>
  <c r="AX34" i="91"/>
  <c r="AZ29" i="91"/>
  <c r="AY29" i="91"/>
  <c r="AX29" i="91"/>
  <c r="AZ22" i="91"/>
  <c r="AY22" i="91"/>
  <c r="AX22" i="91"/>
  <c r="AZ16" i="91"/>
  <c r="AY16" i="91"/>
  <c r="AX16" i="91"/>
  <c r="AZ11" i="91"/>
  <c r="AY11" i="91"/>
  <c r="AX11" i="91"/>
  <c r="AZ4" i="91"/>
  <c r="AY4" i="91"/>
  <c r="AX4" i="91"/>
  <c r="AT52" i="91"/>
  <c r="AS52" i="91"/>
  <c r="AR52" i="91"/>
  <c r="AT47" i="91"/>
  <c r="AS47" i="91"/>
  <c r="AR47" i="91"/>
  <c r="AT40" i="91"/>
  <c r="AS40" i="91"/>
  <c r="AR40" i="91"/>
  <c r="AT34" i="91"/>
  <c r="AS34" i="91"/>
  <c r="AR34" i="91"/>
  <c r="AT29" i="91"/>
  <c r="AS29" i="91"/>
  <c r="AR29" i="91"/>
  <c r="AT22" i="91"/>
  <c r="AS22" i="91"/>
  <c r="AR22" i="91"/>
  <c r="AT16" i="91"/>
  <c r="AS16" i="91"/>
  <c r="AR16" i="91"/>
  <c r="AT11" i="91"/>
  <c r="AS11" i="91"/>
  <c r="AR11" i="91"/>
  <c r="AT4" i="91"/>
  <c r="AS4" i="91"/>
  <c r="AR4" i="91"/>
  <c r="AN52" i="91"/>
  <c r="AM52" i="91"/>
  <c r="AL52" i="91"/>
  <c r="AN47" i="91"/>
  <c r="AM47" i="91"/>
  <c r="AL47" i="91"/>
  <c r="AN40" i="91"/>
  <c r="AM40" i="91"/>
  <c r="AL40" i="91"/>
  <c r="AN34" i="91"/>
  <c r="AM34" i="91"/>
  <c r="AL34" i="91"/>
  <c r="AN29" i="91"/>
  <c r="AM29" i="91"/>
  <c r="AL29" i="91"/>
  <c r="AN22" i="91"/>
  <c r="AM22" i="91"/>
  <c r="AL22" i="91"/>
  <c r="AN16" i="91"/>
  <c r="AM16" i="91"/>
  <c r="AL16" i="91"/>
  <c r="AN11" i="91"/>
  <c r="AM11" i="91"/>
  <c r="AL11" i="91"/>
  <c r="AN4" i="91"/>
  <c r="AM4" i="91"/>
  <c r="AL4" i="91"/>
  <c r="AF17" i="73"/>
  <c r="AE17" i="73"/>
  <c r="AD17" i="73"/>
  <c r="AF11" i="73"/>
  <c r="AE11" i="73"/>
  <c r="AD11" i="73"/>
  <c r="AF5" i="73"/>
  <c r="AE5" i="73"/>
  <c r="AD5" i="73"/>
  <c r="AM36" i="91" l="1"/>
  <c r="AZ18" i="91"/>
  <c r="AY36" i="91"/>
  <c r="AX54" i="91"/>
  <c r="AZ54" i="91"/>
  <c r="AS18" i="91"/>
  <c r="AN54" i="91"/>
  <c r="AR36" i="91"/>
  <c r="AR18" i="91"/>
  <c r="AT18" i="91"/>
  <c r="AS36" i="91"/>
  <c r="AR54" i="91"/>
  <c r="AL18" i="91"/>
  <c r="AS54" i="91"/>
  <c r="AX18" i="91"/>
  <c r="AM18" i="91"/>
  <c r="AT54" i="91"/>
  <c r="AY18" i="91"/>
  <c r="AN18" i="91"/>
  <c r="AX36" i="91"/>
  <c r="AZ36" i="91"/>
  <c r="AY54" i="91"/>
  <c r="AT36" i="91"/>
  <c r="AL36" i="91"/>
  <c r="AN36" i="91"/>
  <c r="AM54" i="91"/>
  <c r="AL54" i="91"/>
  <c r="X17" i="73" l="1"/>
  <c r="V17" i="73"/>
  <c r="W15" i="73"/>
  <c r="W17" i="73" s="1"/>
  <c r="X11" i="73"/>
  <c r="W11" i="73"/>
  <c r="V11" i="73"/>
  <c r="X5" i="73"/>
  <c r="W5" i="73"/>
  <c r="V5" i="73"/>
  <c r="O17" i="73"/>
  <c r="N17" i="73"/>
  <c r="O11" i="73"/>
  <c r="N11" i="73"/>
  <c r="O5" i="73"/>
  <c r="N5" i="73"/>
  <c r="J44" i="33" l="1"/>
  <c r="I44" i="33"/>
  <c r="H44" i="33"/>
  <c r="G44" i="33"/>
  <c r="J43" i="33"/>
  <c r="I43" i="33"/>
  <c r="H43" i="33"/>
  <c r="G43" i="33"/>
  <c r="J42" i="33"/>
  <c r="I42" i="33"/>
  <c r="H42" i="33"/>
  <c r="G42" i="33"/>
  <c r="J41" i="33"/>
  <c r="I41" i="33"/>
  <c r="H41" i="33"/>
  <c r="G41" i="33"/>
  <c r="J40" i="33"/>
  <c r="I40" i="33"/>
  <c r="H40" i="33"/>
  <c r="G40" i="33"/>
  <c r="J39" i="33"/>
  <c r="I39" i="33"/>
  <c r="H39" i="33"/>
  <c r="G39" i="33"/>
  <c r="J38" i="33"/>
  <c r="I38" i="33"/>
  <c r="H38" i="33"/>
  <c r="G38" i="33"/>
  <c r="J37" i="33"/>
  <c r="I37" i="33"/>
  <c r="H37" i="33"/>
  <c r="G37" i="33"/>
  <c r="J36" i="33"/>
  <c r="I36" i="33"/>
  <c r="H36" i="33"/>
  <c r="G36" i="33"/>
  <c r="J35" i="33"/>
  <c r="I35" i="33"/>
  <c r="H35" i="33"/>
  <c r="G35" i="33"/>
  <c r="J34" i="33"/>
  <c r="I34" i="33"/>
  <c r="H34" i="33"/>
  <c r="G34" i="33"/>
  <c r="J33" i="33"/>
  <c r="I33" i="33"/>
  <c r="H33" i="33"/>
  <c r="G33" i="33"/>
  <c r="J8" i="33"/>
  <c r="I8" i="33"/>
  <c r="H8" i="33"/>
  <c r="G8" i="33"/>
  <c r="J7" i="33"/>
  <c r="I7" i="33"/>
  <c r="H7" i="33"/>
  <c r="G7" i="33"/>
  <c r="J6" i="33"/>
  <c r="I6" i="33"/>
  <c r="H6" i="33"/>
  <c r="G6" i="33"/>
  <c r="J5" i="33"/>
  <c r="I5" i="33"/>
  <c r="H5" i="33"/>
  <c r="G5" i="33"/>
  <c r="G45" i="33" l="1"/>
  <c r="K4" i="76"/>
  <c r="D66" i="93" l="1"/>
  <c r="H66" i="93"/>
  <c r="D71" i="93"/>
  <c r="H71" i="93"/>
  <c r="AD5" i="92"/>
  <c r="AI5" i="92"/>
  <c r="AI13" i="92" s="1"/>
  <c r="X13" i="92"/>
  <c r="Y13" i="92"/>
  <c r="Z13" i="92"/>
  <c r="AA13" i="92"/>
  <c r="AB13" i="92"/>
  <c r="AC13" i="92"/>
  <c r="AE13" i="92"/>
  <c r="AF13" i="92"/>
  <c r="AG13" i="92"/>
  <c r="AH13" i="92"/>
  <c r="AJ13" i="92"/>
  <c r="AK13" i="92"/>
  <c r="AD20" i="92"/>
  <c r="AD28" i="92" s="1"/>
  <c r="AI20" i="92"/>
  <c r="AI28" i="92" s="1"/>
  <c r="X28" i="92"/>
  <c r="Y28" i="92"/>
  <c r="Z28" i="92"/>
  <c r="AA28" i="92"/>
  <c r="AB28" i="92"/>
  <c r="AC28" i="92"/>
  <c r="AE28" i="92"/>
  <c r="AF28" i="92"/>
  <c r="AG28" i="92"/>
  <c r="AH28" i="92"/>
  <c r="AJ28" i="92"/>
  <c r="AK28" i="92"/>
  <c r="AD34" i="92"/>
  <c r="AI34" i="92"/>
  <c r="AI42" i="92" s="1"/>
  <c r="X42" i="92"/>
  <c r="Y42" i="92"/>
  <c r="Z42" i="92"/>
  <c r="AA42" i="92"/>
  <c r="AB42" i="92"/>
  <c r="AC42" i="92"/>
  <c r="AE42" i="92"/>
  <c r="AF42" i="92"/>
  <c r="AG42" i="92"/>
  <c r="AH42" i="92"/>
  <c r="AJ42" i="92"/>
  <c r="AK42" i="92"/>
  <c r="AD48" i="92"/>
  <c r="AD56" i="92" s="1"/>
  <c r="AI48" i="92"/>
  <c r="AI56" i="92" s="1"/>
  <c r="X56" i="92"/>
  <c r="Y56" i="92"/>
  <c r="Z56" i="92"/>
  <c r="AA56" i="92"/>
  <c r="AB56" i="92"/>
  <c r="AC56" i="92"/>
  <c r="AE56" i="92"/>
  <c r="AF56" i="92"/>
  <c r="AG56" i="92"/>
  <c r="AH56" i="92"/>
  <c r="AJ56" i="92"/>
  <c r="AK56" i="92"/>
  <c r="AC52" i="91"/>
  <c r="AB52" i="91"/>
  <c r="AA52" i="91"/>
  <c r="X52" i="91"/>
  <c r="W52" i="91"/>
  <c r="V52" i="91"/>
  <c r="S52" i="91"/>
  <c r="R52" i="91"/>
  <c r="Q52" i="91"/>
  <c r="N52" i="91"/>
  <c r="M52" i="91"/>
  <c r="L52" i="91"/>
  <c r="I52" i="91"/>
  <c r="H52" i="91"/>
  <c r="G52" i="91"/>
  <c r="AC47" i="91"/>
  <c r="AB47" i="91"/>
  <c r="AA47" i="91"/>
  <c r="X47" i="91"/>
  <c r="W47" i="91"/>
  <c r="V47" i="91"/>
  <c r="S47" i="91"/>
  <c r="R47" i="91"/>
  <c r="Q47" i="91"/>
  <c r="N47" i="91"/>
  <c r="M47" i="91"/>
  <c r="L47" i="91"/>
  <c r="I47" i="91"/>
  <c r="H47" i="91"/>
  <c r="G47" i="91"/>
  <c r="AC40" i="91"/>
  <c r="AB40" i="91"/>
  <c r="AA40" i="91"/>
  <c r="X40" i="91"/>
  <c r="W40" i="91"/>
  <c r="V40" i="91"/>
  <c r="S40" i="91"/>
  <c r="R40" i="91"/>
  <c r="Q40" i="91"/>
  <c r="N40" i="91"/>
  <c r="M40" i="91"/>
  <c r="L40" i="91"/>
  <c r="I40" i="91"/>
  <c r="H40" i="91"/>
  <c r="G40" i="91"/>
  <c r="AC34" i="91"/>
  <c r="AB34" i="91"/>
  <c r="AA34" i="91"/>
  <c r="X34" i="91"/>
  <c r="W34" i="91"/>
  <c r="V34" i="91"/>
  <c r="S34" i="91"/>
  <c r="R34" i="91"/>
  <c r="Q34" i="91"/>
  <c r="N34" i="91"/>
  <c r="M34" i="91"/>
  <c r="L34" i="91"/>
  <c r="I34" i="91"/>
  <c r="H34" i="91"/>
  <c r="G34" i="91"/>
  <c r="AC29" i="91"/>
  <c r="AB29" i="91"/>
  <c r="AA29" i="91"/>
  <c r="X29" i="91"/>
  <c r="W29" i="91"/>
  <c r="V29" i="91"/>
  <c r="S29" i="91"/>
  <c r="R29" i="91"/>
  <c r="Q29" i="91"/>
  <c r="N29" i="91"/>
  <c r="M29" i="91"/>
  <c r="L29" i="91"/>
  <c r="I29" i="91"/>
  <c r="H29" i="91"/>
  <c r="G29" i="91"/>
  <c r="AC22" i="91"/>
  <c r="AB22" i="91"/>
  <c r="AA22" i="91"/>
  <c r="X22" i="91"/>
  <c r="W22" i="91"/>
  <c r="V22" i="91"/>
  <c r="S22" i="91"/>
  <c r="R22" i="91"/>
  <c r="Q22" i="91"/>
  <c r="N22" i="91"/>
  <c r="M22" i="91"/>
  <c r="L22" i="91"/>
  <c r="I22" i="91"/>
  <c r="H22" i="91"/>
  <c r="G22" i="91"/>
  <c r="X16" i="91"/>
  <c r="W16" i="91"/>
  <c r="V16" i="91"/>
  <c r="S16" i="91"/>
  <c r="R16" i="91"/>
  <c r="Q16" i="91"/>
  <c r="N16" i="91"/>
  <c r="M16" i="91"/>
  <c r="L16" i="91"/>
  <c r="I16" i="91"/>
  <c r="H16" i="91"/>
  <c r="G16" i="91"/>
  <c r="X11" i="91"/>
  <c r="W11" i="91"/>
  <c r="V11" i="91"/>
  <c r="S11" i="91"/>
  <c r="R11" i="91"/>
  <c r="Q11" i="91"/>
  <c r="N11" i="91"/>
  <c r="M11" i="91"/>
  <c r="L11" i="91"/>
  <c r="I11" i="91"/>
  <c r="H11" i="91"/>
  <c r="G11" i="91"/>
  <c r="X4" i="91"/>
  <c r="X18" i="91" s="1"/>
  <c r="W4" i="91"/>
  <c r="W18" i="91" s="1"/>
  <c r="V4" i="91"/>
  <c r="S4" i="91"/>
  <c r="S18" i="91" s="1"/>
  <c r="R4" i="91"/>
  <c r="Q4" i="91"/>
  <c r="N4" i="91"/>
  <c r="M4" i="91"/>
  <c r="L4" i="91"/>
  <c r="L18" i="91" s="1"/>
  <c r="I4" i="91"/>
  <c r="H4" i="91"/>
  <c r="G4" i="91"/>
  <c r="M18" i="91" l="1"/>
  <c r="N18" i="91"/>
  <c r="AC36" i="91"/>
  <c r="AB54" i="91"/>
  <c r="I54" i="91"/>
  <c r="L54" i="91"/>
  <c r="G54" i="91"/>
  <c r="AA54" i="91"/>
  <c r="R36" i="91"/>
  <c r="H36" i="91"/>
  <c r="V36" i="91"/>
  <c r="H102" i="93"/>
  <c r="D102" i="93"/>
  <c r="S36" i="91"/>
  <c r="L36" i="91"/>
  <c r="AC54" i="91"/>
  <c r="R18" i="91"/>
  <c r="Q18" i="91"/>
  <c r="AA36" i="91"/>
  <c r="H54" i="91"/>
  <c r="V18" i="91"/>
  <c r="AB36" i="91"/>
  <c r="X54" i="91"/>
  <c r="AL20" i="92"/>
  <c r="AL28" i="92" s="1"/>
  <c r="AL48" i="92"/>
  <c r="AL56" i="92" s="1"/>
  <c r="I36" i="91"/>
  <c r="W36" i="91"/>
  <c r="M36" i="91"/>
  <c r="M54" i="91"/>
  <c r="X36" i="91"/>
  <c r="N36" i="91"/>
  <c r="N54" i="91"/>
  <c r="Q54" i="91"/>
  <c r="Q36" i="91"/>
  <c r="R54" i="91"/>
  <c r="S54" i="91"/>
  <c r="V54" i="91"/>
  <c r="W54" i="91"/>
  <c r="G36" i="91"/>
  <c r="H18" i="91"/>
  <c r="I18" i="91"/>
  <c r="G18" i="91"/>
  <c r="AL34" i="92"/>
  <c r="AL42" i="92" s="1"/>
  <c r="AL5" i="92"/>
  <c r="AL13" i="92" s="1"/>
  <c r="AD42" i="92"/>
  <c r="AD13" i="92"/>
  <c r="S10" i="88" l="1"/>
  <c r="T10" i="88"/>
  <c r="S12" i="88"/>
  <c r="T12" i="88"/>
  <c r="S14" i="88"/>
  <c r="T14" i="88"/>
  <c r="S18" i="88"/>
  <c r="T18" i="88"/>
  <c r="S19" i="88"/>
  <c r="T19" i="88"/>
  <c r="S20" i="88"/>
  <c r="T20" i="88"/>
  <c r="N22" i="88"/>
  <c r="P22" i="88"/>
  <c r="R22" i="88"/>
  <c r="T22" i="88" l="1"/>
  <c r="U24" i="9" l="1"/>
  <c r="V24" i="9"/>
  <c r="W24" i="9"/>
  <c r="X24" i="9"/>
  <c r="Y24" i="9"/>
  <c r="AA24" i="9"/>
  <c r="AB24" i="9"/>
  <c r="AC24" i="9"/>
  <c r="AD24" i="9"/>
  <c r="AF24" i="9"/>
  <c r="AG24" i="9"/>
  <c r="T24" i="9"/>
  <c r="AE7" i="9"/>
  <c r="AH7" i="9" s="1"/>
  <c r="AE8" i="9"/>
  <c r="AE9" i="9"/>
  <c r="AH9" i="9" s="1"/>
  <c r="AE10" i="9"/>
  <c r="AE6" i="9"/>
  <c r="Z10" i="9"/>
  <c r="Z8" i="9"/>
  <c r="Z6" i="9"/>
  <c r="I56" i="76"/>
  <c r="J56" i="76"/>
  <c r="H56" i="76"/>
  <c r="I38" i="76"/>
  <c r="J38" i="76"/>
  <c r="H38" i="76"/>
  <c r="I20" i="76"/>
  <c r="J20" i="76"/>
  <c r="H20" i="76"/>
  <c r="AH8" i="9" l="1"/>
  <c r="AE24" i="9"/>
  <c r="AH10" i="9"/>
  <c r="Z24" i="9"/>
  <c r="AH6" i="9"/>
  <c r="AH24" i="9" l="1"/>
  <c r="AI8" i="9" s="1"/>
  <c r="AI10" i="9" l="1"/>
  <c r="AI6" i="9"/>
  <c r="AI24"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CARLOS</author>
  </authors>
  <commentList>
    <comment ref="G12" authorId="0" shapeId="0" xr:uid="{00000000-0006-0000-0D00-000001000000}">
      <text>
        <r>
          <rPr>
            <b/>
            <sz val="9"/>
            <color indexed="81"/>
            <rFont val="Tahoma"/>
            <family val="2"/>
          </rPr>
          <t>CARLOS:</t>
        </r>
        <r>
          <rPr>
            <sz val="9"/>
            <color indexed="81"/>
            <rFont val="Tahoma"/>
            <family val="2"/>
          </rPr>
          <t xml:space="preserve">
Fecha de firma del contrato</t>
        </r>
      </text>
    </comment>
    <comment ref="G13" authorId="0" shapeId="0" xr:uid="{00000000-0006-0000-0D00-000002000000}">
      <text>
        <r>
          <rPr>
            <b/>
            <sz val="9"/>
            <color indexed="81"/>
            <rFont val="Tahoma"/>
            <family val="2"/>
          </rPr>
          <t>CARLOS:</t>
        </r>
        <r>
          <rPr>
            <sz val="9"/>
            <color indexed="81"/>
            <rFont val="Tahoma"/>
            <family val="2"/>
          </rPr>
          <t xml:space="preserve">
Fecha de firma del contrato</t>
        </r>
      </text>
    </comment>
    <comment ref="G14" authorId="0" shapeId="0" xr:uid="{00000000-0006-0000-0D00-000003000000}">
      <text>
        <r>
          <rPr>
            <b/>
            <sz val="9"/>
            <color indexed="81"/>
            <rFont val="Tahoma"/>
            <family val="2"/>
          </rPr>
          <t>CARLOS:</t>
        </r>
        <r>
          <rPr>
            <sz val="9"/>
            <color indexed="81"/>
            <rFont val="Tahoma"/>
            <family val="2"/>
          </rPr>
          <t xml:space="preserve">
Fecha de firma del contrato</t>
        </r>
      </text>
    </comment>
    <comment ref="G15" authorId="0" shapeId="0" xr:uid="{00000000-0006-0000-0D00-000004000000}">
      <text>
        <r>
          <rPr>
            <b/>
            <sz val="9"/>
            <color indexed="81"/>
            <rFont val="Tahoma"/>
            <family val="2"/>
          </rPr>
          <t>CARLOS:</t>
        </r>
        <r>
          <rPr>
            <sz val="9"/>
            <color indexed="81"/>
            <rFont val="Tahoma"/>
            <family val="2"/>
          </rPr>
          <t xml:space="preserve">
Fecha de firma del contrato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Personal</author>
  </authors>
  <commentList>
    <comment ref="M144" authorId="0" shapeId="0" xr:uid="{00000000-0006-0000-1200-000001000000}">
      <text>
        <r>
          <rPr>
            <b/>
            <sz val="9"/>
            <color indexed="81"/>
            <rFont val="Tahoma"/>
            <family val="2"/>
          </rPr>
          <t xml:space="preserve"> ESTE PAGO SE REALIZÓ COMO ASP.</t>
        </r>
        <r>
          <rPr>
            <sz val="9"/>
            <color indexed="81"/>
            <rFont val="Tahoma"/>
            <family val="2"/>
          </rPr>
          <t xml:space="preserve">
</t>
        </r>
      </text>
    </comment>
  </commentList>
</comments>
</file>

<file path=xl/sharedStrings.xml><?xml version="1.0" encoding="utf-8"?>
<sst xmlns="http://schemas.openxmlformats.org/spreadsheetml/2006/main" count="45398" uniqueCount="14505">
  <si>
    <t>03</t>
  </si>
  <si>
    <t>05</t>
  </si>
  <si>
    <t>TOTAL</t>
  </si>
  <si>
    <t>RECURSOS PUBLICOS</t>
  </si>
  <si>
    <t>MONTO</t>
  </si>
  <si>
    <t>PROFESIONALES</t>
  </si>
  <si>
    <t>TECNICOS</t>
  </si>
  <si>
    <t>AUXILIARES</t>
  </si>
  <si>
    <t>DIRECTIVOS/FUNCIONARIOS</t>
  </si>
  <si>
    <t>FUENTE DE FINANCIAMIENTO</t>
  </si>
  <si>
    <t xml:space="preserve"> REMUNERATIVA</t>
  </si>
  <si>
    <t>CATEGORIA</t>
  </si>
  <si>
    <t>PEA</t>
  </si>
  <si>
    <t>F-1</t>
  </si>
  <si>
    <t>SPA</t>
  </si>
  <si>
    <t>SPE</t>
  </si>
  <si>
    <t>STA</t>
  </si>
  <si>
    <t>STE</t>
  </si>
  <si>
    <t>SAA</t>
  </si>
  <si>
    <t>SAE</t>
  </si>
  <si>
    <t>S/.</t>
  </si>
  <si>
    <t>Est. %</t>
  </si>
  <si>
    <t>EST. %</t>
  </si>
  <si>
    <t>GASTOS CORRIENTES */</t>
  </si>
  <si>
    <t>TOTAL (A)</t>
  </si>
  <si>
    <t>02</t>
  </si>
  <si>
    <t>04</t>
  </si>
  <si>
    <t>06</t>
  </si>
  <si>
    <t>07</t>
  </si>
  <si>
    <t>..</t>
  </si>
  <si>
    <t>OTROS</t>
  </si>
  <si>
    <t>COSTO ANUAL</t>
  </si>
  <si>
    <t>OBLIGACIONES DEL EMPLEADOR (CARGAS SOCIALES)</t>
  </si>
  <si>
    <t>GASTOS VARIABLES Y OCASIONALES</t>
  </si>
  <si>
    <t>PROPINAS</t>
  </si>
  <si>
    <t>PASAJES Y GASTOS DE TRANSPORTE</t>
  </si>
  <si>
    <t>TRANSFERENCIAS CAFAE</t>
  </si>
  <si>
    <t>RUBROS</t>
  </si>
  <si>
    <t>OTROS SERVICIOS DE TERCEROS</t>
  </si>
  <si>
    <t>BIENES DE CONSUMO</t>
  </si>
  <si>
    <t>ALIMENTOS DE PERSONAS</t>
  </si>
  <si>
    <t>SEGUROS</t>
  </si>
  <si>
    <t>VIATICOS Y ASIGNACIONES</t>
  </si>
  <si>
    <t>NUEVOS SOLES</t>
  </si>
  <si>
    <t xml:space="preserve">SERVICIO DE CONSULTORIA </t>
  </si>
  <si>
    <t>CONSULTORIAS</t>
  </si>
  <si>
    <t xml:space="preserve">TOTAL </t>
  </si>
  <si>
    <t>1. RECURSOS ORDINARIOS</t>
  </si>
  <si>
    <t>2. RECURSOS DIRECTAM. RECAUD.</t>
  </si>
  <si>
    <t>3.- RECURSOS OPERACIONES</t>
  </si>
  <si>
    <t>4. DONACIONES Y TRANSFERENCIAS</t>
  </si>
  <si>
    <t>5. RECURSOS DETERMINADOS</t>
  </si>
  <si>
    <t xml:space="preserve">    - CONTRIBUCIONES A FONDOS</t>
  </si>
  <si>
    <t xml:space="preserve">    - FONDO DE COMPENCIÓN MUNICIPAL</t>
  </si>
  <si>
    <t xml:space="preserve">    - IMPUESTOS MUNICIPALES</t>
  </si>
  <si>
    <t xml:space="preserve">    - CANON  Y  SOBRECANON, REGALIAS</t>
  </si>
  <si>
    <t xml:space="preserve">       Y PARTICIPACIONES</t>
  </si>
  <si>
    <t>TOTAL    (*)</t>
  </si>
  <si>
    <t>OTROS (ESPECIFICAR) (**)</t>
  </si>
  <si>
    <t>(PIA) = Presupuesto Institucional de Apertura</t>
  </si>
  <si>
    <t>TIPO DE ESTUDIO Y/O INFORME (*)</t>
  </si>
  <si>
    <t>(*) EL PRODUCTO QUE SE ADQUIERE</t>
  </si>
  <si>
    <t>NIVELES REMUNERATIVOS</t>
  </si>
  <si>
    <t>(1)</t>
  </si>
  <si>
    <t>(2)</t>
  </si>
  <si>
    <t>(3)</t>
  </si>
  <si>
    <t>(4)</t>
  </si>
  <si>
    <t>(5)</t>
  </si>
  <si>
    <t>(6)</t>
  </si>
  <si>
    <t>NOTAS</t>
  </si>
  <si>
    <t xml:space="preserve">(1) PEA: </t>
  </si>
  <si>
    <t xml:space="preserve">(2) REMUNERACION: </t>
  </si>
  <si>
    <t xml:space="preserve">SE CONSIGNARA LA REMUNERACION MENSUAL PROMEDIO DE UN SERVIDOR EN CADA NIVEL DE LA CARRERA PUBLICA SEGUN CORRESPONDA </t>
  </si>
  <si>
    <t xml:space="preserve">(3) CAFAE: </t>
  </si>
  <si>
    <t xml:space="preserve">SE CONSIGNARA EL  INCENTIVO LABORAL  MENSUAL PROMEDIO QUE POR DISPOSICION EXPRESA SE LE OTORGUE A UN SERVIDOR EN CADA NIVEL SEGUN CORRESPONDA </t>
  </si>
  <si>
    <t xml:space="preserve">(4) AETA: </t>
  </si>
  <si>
    <t xml:space="preserve">SOLO APLICABLE AL SECTOR SALUD. SE CONSIGNARA LA ASIGNACION EXTRAORDINARIA POR TRABAJO ASISTENCIAL  MENSUAL PROMEDIO DE UN SERVIDOR EN CADA NIVEL </t>
  </si>
  <si>
    <t xml:space="preserve">SEGUN CORRESPONDA </t>
  </si>
  <si>
    <t xml:space="preserve">(5) OTROS BENEFICIOS - ASIGNACION MENSUAL </t>
  </si>
  <si>
    <t xml:space="preserve">RUBROS ANTERIORES . EN HOJA INDEPENDIENTES SE DETALLARA CADA CONCEPTO Y MONTO, ASI COMO LA DISPOSICION EXPRESA QUE LOS AUTORICE Y LA PERIODICIDAD CON QUE </t>
  </si>
  <si>
    <t xml:space="preserve">SE OTORGA . DEBERA DETALLAR POR CADA CONCEPTO ASI COMO LA DISPOSICION EXPRESA QUE LOS AUTORICE Y LA PERIODICIDAD CON QUE SE OTORGA (MENSUAL, BIMENSUAL, </t>
  </si>
  <si>
    <t>TRIMESTRAL , CUATRIMENSUAL)</t>
  </si>
  <si>
    <t>(7)</t>
  </si>
  <si>
    <t xml:space="preserve">    - OTROS (ESPECIFICAR)</t>
  </si>
  <si>
    <t>TOTAL SECTOR</t>
  </si>
  <si>
    <t>PROYECTO</t>
  </si>
  <si>
    <t>CODIGO SNIP</t>
  </si>
  <si>
    <t>TIPO DE PROCESO DE SELECCIÓN</t>
  </si>
  <si>
    <t>ADQUISICIÓN</t>
  </si>
  <si>
    <t>OBSERVACIONES</t>
  </si>
  <si>
    <t>ESTADO DEL PROCESO</t>
  </si>
  <si>
    <t>PART. %</t>
  </si>
  <si>
    <t xml:space="preserve">       OFICIALES DE CREDITO</t>
  </si>
  <si>
    <t>SERVICIO DE DEUDA</t>
  </si>
  <si>
    <t>(**) PNUD, BONOS, etc.</t>
  </si>
  <si>
    <t xml:space="preserve"> </t>
  </si>
  <si>
    <t>TIPO DE CONTRATO</t>
  </si>
  <si>
    <t>CAS</t>
  </si>
  <si>
    <t>…</t>
  </si>
  <si>
    <t>PLIEGO</t>
  </si>
  <si>
    <t>UNIDAD EJECUTORA</t>
  </si>
  <si>
    <t>FUNCIÓN DESEMPEÑADA</t>
  </si>
  <si>
    <t>SUB TOTAL GASTOS CORRIENTES</t>
  </si>
  <si>
    <t>SUB TOTAL GASTOS DE CAPITAL</t>
  </si>
  <si>
    <t>SUB TOTAL SERVICIO DE DEUDA</t>
  </si>
  <si>
    <t>GASTOS DE CAPITAL</t>
  </si>
  <si>
    <t>1: Reserva de Contingencia</t>
  </si>
  <si>
    <t>2: Personal y Obligaciones Sociales</t>
  </si>
  <si>
    <t>3: Pensiones y Prestaciones Sociales</t>
  </si>
  <si>
    <t>4: Bienes y Servicios</t>
  </si>
  <si>
    <t>5: Donaciones y Transferencias</t>
  </si>
  <si>
    <t>6: Otros Gastos</t>
  </si>
  <si>
    <t>7: Donaciones y Transferencias</t>
  </si>
  <si>
    <t>8: Otros Gastos</t>
  </si>
  <si>
    <t>9: Adquisiciones de Activos No Financieros</t>
  </si>
  <si>
    <t>10: Adquisiciones de Activos Financieros</t>
  </si>
  <si>
    <t>11: Servicio de la Deuda</t>
  </si>
  <si>
    <t>GASTOS CORRIENTES</t>
  </si>
  <si>
    <t>TRIMESTRAL , CUATRIMENSUAL  O SIN PERIODICIDAD)</t>
  </si>
  <si>
    <t>(8)</t>
  </si>
  <si>
    <t>SUB TOTAL OTROS BENEFICIOS ... (no, mensuales, monto anual)</t>
  </si>
  <si>
    <t>ESPECIALIDAD (**)</t>
  </si>
  <si>
    <t>(**) LA ESPECIALIDAD TOMANDO ENCUENTA HACIENDO REFERENCIA UNA O MAS DE LAS 25 FUNCIONES DEL CLASIFICADOR FUNCIONAL PROGRAMATICO</t>
  </si>
  <si>
    <t xml:space="preserve">CONTRAPRESTACIÓN MENSUAL </t>
  </si>
  <si>
    <t>FUNCIONES</t>
  </si>
  <si>
    <t>PPTO (PIA)</t>
  </si>
  <si>
    <t>1 Legislativa</t>
  </si>
  <si>
    <t>2 Relaciones Exteriores</t>
  </si>
  <si>
    <t>3 Planeam. Gestión y Reserva</t>
  </si>
  <si>
    <t>Decreto Legislativo 728 (Regimen Privado)</t>
  </si>
  <si>
    <t>DNI</t>
  </si>
  <si>
    <t>Apellidos y Nombres</t>
  </si>
  <si>
    <t>Numero de contratos o renovaciones</t>
  </si>
  <si>
    <t>Meses Ejecutados</t>
  </si>
  <si>
    <t>Monto Ejecutado</t>
  </si>
  <si>
    <t>Titulo Profesióonal, Técncio o Capacitación Ocupacional</t>
  </si>
  <si>
    <t>Fuente de Información</t>
  </si>
  <si>
    <t>7: Donaciones y Transferencias (de capital)</t>
  </si>
  <si>
    <t>5: Donaciones y Transferencias (corrientes)</t>
  </si>
  <si>
    <t>6: Otros Gastos (corrientes)</t>
  </si>
  <si>
    <t>8: Otros Gastos (de capital)</t>
  </si>
  <si>
    <t>TOTAL GASTOS UNIDAD EJECUTORA / ENTIDAD PÚBLICA</t>
  </si>
  <si>
    <t>CONTRATANTE</t>
  </si>
  <si>
    <t>CONTRATADO</t>
  </si>
  <si>
    <t>COSTO TOTAL EN PLANILLAS (*)</t>
  </si>
  <si>
    <t>Profesión</t>
  </si>
  <si>
    <t>Grado Academico</t>
  </si>
  <si>
    <t>PEA / Beneficiarios</t>
  </si>
  <si>
    <t>REMUNERACION MENSUAL (cada persona)</t>
  </si>
  <si>
    <t>CAFAE MENSUL (cada persona)</t>
  </si>
  <si>
    <t>AETA MENSUAL (cada persona)</t>
  </si>
  <si>
    <t>OTROS INGRESOS MENSUAL (cada persona)</t>
  </si>
  <si>
    <t>SUB TOTAL INGRESOS MENSUALES (cada persona)</t>
  </si>
  <si>
    <t>AGUINALDOS, GRAFICACIONES Y ESCOLARIDAD (anual cada persona)</t>
  </si>
  <si>
    <r>
      <rPr>
        <b/>
        <sz val="9"/>
        <rFont val="Arial"/>
        <family val="2"/>
      </rPr>
      <t xml:space="preserve">LAS COLUMNAS COMO SEAN NECESARIAS, </t>
    </r>
    <r>
      <rPr>
        <sz val="9"/>
        <rFont val="Arial"/>
        <family val="2"/>
      </rPr>
      <t xml:space="preserve">SE CONSIGNARA LOS OTROS BENEFICIOS - ASIGNACIONES MENSUALES PERIODICOS  DE UN SERVIDOR EN CADA NIVEL SEGÚN CORRESPONDA NO CONSIGNADO EN LOS </t>
    </r>
  </si>
  <si>
    <r>
      <rPr>
        <b/>
        <sz val="9"/>
        <rFont val="Arial"/>
        <family val="2"/>
      </rPr>
      <t xml:space="preserve">LAS COLUMNAS COMO SEAN NECESARIAS, </t>
    </r>
    <r>
      <rPr>
        <sz val="9"/>
        <rFont val="Arial"/>
        <family val="2"/>
      </rPr>
      <t xml:space="preserve">SE CONSIGNARA LOS OTROS BENEFICIOS - ASIGNACIONES PERIODICOS O NO PERIODICAS DE UN SERVIDOR EN CADA NIVEL SEGÚN CORRESPONDA NO CONSIGNADO EN LOS </t>
    </r>
  </si>
  <si>
    <t>(9)</t>
  </si>
  <si>
    <t>TOTAL INGRESO ANUAL PEA</t>
  </si>
  <si>
    <t>TOTAL INGRESOS ANUAL POR PERSONA</t>
  </si>
  <si>
    <t>MONTO ANUAL</t>
  </si>
  <si>
    <t>(10)</t>
  </si>
  <si>
    <t>DIFERENCIA INGRESO ANUAL PEA</t>
  </si>
  <si>
    <t xml:space="preserve">DIFERENCIA INGRESO ANUAL POR PERSONAL </t>
  </si>
  <si>
    <t>SE CONSIGNARA EL NUMERO TOTAL DE PERSONAL ACTIVO ( NOMBRADO Y CONTRATADO) SEGÚN EL PRESUPUESTO ANILITOCO DE PERSONAL (PAP) APROBADO</t>
  </si>
  <si>
    <t>(**) Recursos Públicos / Recursos Ordinarios / Recursos Directamente Recaudados / Donaciones  y  Transferencias / Operaciones Oficiales de Crédito/ Recursos Determinados</t>
  </si>
  <si>
    <t>FECHA DE SUSCRIPCION DEL CONTRATO</t>
  </si>
  <si>
    <t>FECHA DE VENCIMIENTO DEL PLAZO</t>
  </si>
  <si>
    <t>PLAZO DE EJEUCION DE OBRAS</t>
  </si>
  <si>
    <t>AMPLIACION DE PLAZO</t>
  </si>
  <si>
    <t>FECHA DE VENCIMIENTO DE PLAZO</t>
  </si>
  <si>
    <t>FECHA DE ENTREGA</t>
  </si>
  <si>
    <t>FECHA DE CONFORMIDAD DE OBRA</t>
  </si>
  <si>
    <t>VESTUARIO</t>
  </si>
  <si>
    <t>BONOS POR FUNCION JURIDICCIONAL Y FISCAL</t>
  </si>
  <si>
    <t>ESCOLARIDAD, AGUINALDO Y GRATIFICACIONES</t>
  </si>
  <si>
    <t>BONIFICACIÓN EXTRAORDINARIA (INACEPTACIÓN DE GRATIFICACIONES)</t>
  </si>
  <si>
    <t>DIETAS</t>
  </si>
  <si>
    <t>RETRIBUCIONES EN BIENES</t>
  </si>
  <si>
    <t>MOVILIDAD PARA TRASLADO DE TRABAJADORES</t>
  </si>
  <si>
    <t>PRODUCTIVIDAD</t>
  </si>
  <si>
    <t>SEGUROS (ESPECIFICAR)</t>
  </si>
  <si>
    <t>GASTOS POR ESTACIONAMIENTO DE VEHICULOS</t>
  </si>
  <si>
    <t>DIETA DE DIRECTORIO</t>
  </si>
  <si>
    <t>OTROS INGRESOS NO MENSUALES 
(anual cada personal)</t>
  </si>
  <si>
    <t>INCENTIVOS O PRODUCTIVIDAD (cada persona)</t>
  </si>
  <si>
    <t>MOVILIDAD</t>
  </si>
  <si>
    <t>RACIONAMIENTO</t>
  </si>
  <si>
    <t>BONOS</t>
  </si>
  <si>
    <t>(10) SUB TOTAL</t>
  </si>
  <si>
    <t>SUMATORIA DE LAS COLUMNAS (2), (3), (4), (5), (6), (7), (8), (9)</t>
  </si>
  <si>
    <t>(11) AGUINALDOS, GRAFICACIONES Y ESCOLARIDAD</t>
  </si>
  <si>
    <t>(12) OTROS BENEFICIOS - ASIGNACION ANUAL</t>
  </si>
  <si>
    <t>(11)</t>
  </si>
  <si>
    <t>(12)</t>
  </si>
  <si>
    <t xml:space="preserve">MULTIMPLACIÓN DE LA COLUMNA (10) POR 12 (MESES) Y AL RESULTADO SE SUMA LA COLUMNA (13) </t>
  </si>
  <si>
    <t>(13)</t>
  </si>
  <si>
    <t>(14)</t>
  </si>
  <si>
    <t>(15)</t>
  </si>
  <si>
    <t>(14) TOTAL INGRESOS ANUAL POR PERSONA</t>
  </si>
  <si>
    <t>(15) TOTAL ANUAL PEA</t>
  </si>
  <si>
    <t>(13) SUB TOTAL OTROS BENEFICIOS</t>
  </si>
  <si>
    <t>SUMATORIA DE LAS COLUMNAS (11) Y (12)</t>
  </si>
  <si>
    <t>MULTIPLICACIÓN DEL A COMUNTA (1) POR LA COLUMNA (14)</t>
  </si>
  <si>
    <t>CONTRATISTA (RUC y Denominacion)</t>
  </si>
  <si>
    <t>MODALIDAD</t>
  </si>
  <si>
    <t>NUMERO DEL PROCESO</t>
  </si>
  <si>
    <t>PROGRAMAS SOCIALES</t>
  </si>
  <si>
    <t>JUNTOS</t>
  </si>
  <si>
    <t>SAMU</t>
  </si>
  <si>
    <t>SMN</t>
  </si>
  <si>
    <t>Mortalidad Materna</t>
  </si>
  <si>
    <t>Mortalidad Neonatal</t>
  </si>
  <si>
    <t>II.  GESTACIÓN</t>
  </si>
  <si>
    <t>PAN</t>
  </si>
  <si>
    <t>CUNA MAS</t>
  </si>
  <si>
    <t>Desnutrición Cronica</t>
  </si>
  <si>
    <t>Mortalidad Infantil</t>
  </si>
  <si>
    <t>Desarrollo cognitivo, lenguaje, socioemocional y motor</t>
  </si>
  <si>
    <t>PELA</t>
  </si>
  <si>
    <t>Logros de aprendizaje</t>
  </si>
  <si>
    <t>Cobertura escolar</t>
  </si>
  <si>
    <t>PELA Primaria</t>
  </si>
  <si>
    <t>PELA Secundaria</t>
  </si>
  <si>
    <t>Logros de aprindizaje</t>
  </si>
  <si>
    <t>Deserción escolar</t>
  </si>
  <si>
    <t>Jovenes a la obra</t>
  </si>
  <si>
    <t>Beca 18</t>
  </si>
  <si>
    <t>Acceso a la educación superior de calidad</t>
  </si>
  <si>
    <t>Educacion pertienente para el mercado laboral</t>
  </si>
  <si>
    <t>Pensión 65</t>
  </si>
  <si>
    <t>Asegurar las condiciones básicas para la subsistencia</t>
  </si>
  <si>
    <t>III.  De 0 a 2 AÑOS</t>
  </si>
  <si>
    <t>IV. DE 3 A 5 AÑOS</t>
  </si>
  <si>
    <t>V. DE 6 A 12 AÑOS</t>
  </si>
  <si>
    <t>VI. DE 13 A 17 AÑOS</t>
  </si>
  <si>
    <t>VII. DE 17 A 24 AÑOS</t>
  </si>
  <si>
    <t>VIII. DE 65 A MAS</t>
  </si>
  <si>
    <t>I.  DE GESTANTES A NIÑOS DE HASTA 14 AÑOS</t>
  </si>
  <si>
    <t>BENEFICIARIOS</t>
  </si>
  <si>
    <t>PRESUPUESTO PIA</t>
  </si>
  <si>
    <t>PRESUPUESTO PIM</t>
  </si>
  <si>
    <t>MONTO PRESUPUESTADO (*)</t>
  </si>
  <si>
    <t>0: Reserva de Contingencia</t>
  </si>
  <si>
    <t>1: Personal y Obligaciones Sociales</t>
  </si>
  <si>
    <t>2: Pensiones y Prestaciones Sociales</t>
  </si>
  <si>
    <t>3: Bienes y Servicios</t>
  </si>
  <si>
    <t>4: Donaciones y Transferencias</t>
  </si>
  <si>
    <t>5: Otros Gastos</t>
  </si>
  <si>
    <t>6: Adquisiciones de Activos No Financieros</t>
  </si>
  <si>
    <t>7: Adquisiciones de Activos Financieros</t>
  </si>
  <si>
    <t>8: Servicio de la Deuda</t>
  </si>
  <si>
    <t>4 Defensa y Seg. Nacional</t>
  </si>
  <si>
    <t>5 Orden Púb. y Seguridad</t>
  </si>
  <si>
    <t>6 Justicia</t>
  </si>
  <si>
    <t>7 Trabajo</t>
  </si>
  <si>
    <t>8 Comercio</t>
  </si>
  <si>
    <t>9 Turismo</t>
  </si>
  <si>
    <t>10 Agropecuaria</t>
  </si>
  <si>
    <t>11 Pesca</t>
  </si>
  <si>
    <t>12 Energía</t>
  </si>
  <si>
    <t>13 Mineria</t>
  </si>
  <si>
    <t>14 Industria</t>
  </si>
  <si>
    <t>15 Transporte</t>
  </si>
  <si>
    <t>16 Comunicaciones</t>
  </si>
  <si>
    <t>17 Ambiente</t>
  </si>
  <si>
    <t>18 aneamiento</t>
  </si>
  <si>
    <t>19 Vivienda y Des. Urbano</t>
  </si>
  <si>
    <t>20 Salud</t>
  </si>
  <si>
    <t>21 Cultura y Deporte</t>
  </si>
  <si>
    <t>22 Educación</t>
  </si>
  <si>
    <t>23 Protección Social</t>
  </si>
  <si>
    <t>24 Previsión Social</t>
  </si>
  <si>
    <t>25 Deuda Pública</t>
  </si>
  <si>
    <t>SUMINISTROS PARA MANTENIMIENTO Y REPARACION</t>
  </si>
  <si>
    <t>SERVICIOS BASICOS, COMUNICACIONES, PUBLICIDAD Y DIFUSION</t>
  </si>
  <si>
    <t>SERVICIOS DE LIMPIEZA, SEGURIDAD Y VIGILANCIA</t>
  </si>
  <si>
    <t>ALQUILERES DE MUEBLES E INMUEBLES</t>
  </si>
  <si>
    <t>MATERIALES Y UTILES</t>
  </si>
  <si>
    <t>REPUESTOS Y ACCESORIOS</t>
  </si>
  <si>
    <t>ENSERES</t>
  </si>
  <si>
    <t>SERVICIOS PROFESIONALES Y TECNICOS</t>
  </si>
  <si>
    <t>CONTRATO ADMINISTRATIVO DE SERVICIOS</t>
  </si>
  <si>
    <t>SUMINISTROS MEDICOS</t>
  </si>
  <si>
    <t>COMPRA DE OTROS BIENES</t>
  </si>
  <si>
    <t>CAFAE MENSUAL (cada persona)</t>
  </si>
  <si>
    <t>Linea Base</t>
  </si>
  <si>
    <t>Meta 2021</t>
  </si>
  <si>
    <t>Responsable</t>
  </si>
  <si>
    <t>Resultado</t>
  </si>
  <si>
    <t>Proyectado</t>
  </si>
  <si>
    <t>Meta</t>
  </si>
  <si>
    <t>INSTITUTO NACIONAL DE SALUD</t>
  </si>
  <si>
    <t>UNIDADES EJECUTORAS O ENTIDADES PÚBLICAS ADSCRITAS AL SECTOR</t>
  </si>
  <si>
    <t>RESERVA DE CONTINGENCIA</t>
  </si>
  <si>
    <t>PERSONAL Y OBLIGAC. SOC.</t>
  </si>
  <si>
    <t>PENSIONES Y PREST. SOC.</t>
  </si>
  <si>
    <t>BIENES Y SERVICIOS</t>
  </si>
  <si>
    <t>DONACIONES TRANSFER.</t>
  </si>
  <si>
    <t>OTROS GASTOS</t>
  </si>
  <si>
    <t>SUB TOTAL GASTO CTE</t>
  </si>
  <si>
    <t>DONACIONES Y TRANSFER,</t>
  </si>
  <si>
    <t>ADQUIS. ACT. NO FINANC.</t>
  </si>
  <si>
    <t>ADQUIS. ACT. FINANC.</t>
  </si>
  <si>
    <t>SUB TOTAL GASTOS CAP.</t>
  </si>
  <si>
    <t xml:space="preserve">SERVICIO DE DEUDA </t>
  </si>
  <si>
    <t>SUB TOTAL SER. DEUDA</t>
  </si>
  <si>
    <t>Ley 30057 
(Ley del Servicio Civil)</t>
  </si>
  <si>
    <t>002</t>
  </si>
  <si>
    <t>003</t>
  </si>
  <si>
    <t>005</t>
  </si>
  <si>
    <t>006</t>
  </si>
  <si>
    <t>007</t>
  </si>
  <si>
    <t>004</t>
  </si>
  <si>
    <t>PLIEGOS DEL SECTOR O GOBIERNO REGIONAL</t>
  </si>
  <si>
    <t>PLIEGO O ENTIDAD DEL SECTOR</t>
  </si>
  <si>
    <t>Nombre del Indicador</t>
  </si>
  <si>
    <t>Objetivo Estrategico Institucional
(Código y Enunciado)</t>
  </si>
  <si>
    <t>Objetivo Estrategico Sectorial
(Código)</t>
  </si>
  <si>
    <t>Decreto Legislativo 1057 (Contrato Administrativo de Servicios</t>
  </si>
  <si>
    <t>(**) Incluye el monto pagado por otras entidades al personal que presta servidos en el Sector o Gobierno Regional</t>
  </si>
  <si>
    <t>Decreto Legislativo 1024 (Gerentes Públicos) (**)</t>
  </si>
  <si>
    <t>Ley 25650 (Fondo de Apoyo Generencial) (**)</t>
  </si>
  <si>
    <t>Ley 29806 (Personal Altamente Calificado) (**)</t>
  </si>
  <si>
    <t xml:space="preserve">(***) Detallar el marco legal </t>
  </si>
  <si>
    <t>Otros Servidores (especificar) (**) (***)</t>
  </si>
  <si>
    <t>(*) Incluye GRATIFICACIONES, CAFAE, PNUD, BONOS, PRODUCTIVIDAD, HORAS EXTRAS, GUARDIAS, AETAS, etc.</t>
  </si>
  <si>
    <t xml:space="preserve">Total </t>
  </si>
  <si>
    <t>S/ (****)</t>
  </si>
  <si>
    <t>S/ Anual (****)</t>
  </si>
  <si>
    <t>Practicantes (***)</t>
  </si>
  <si>
    <t>(****) Proyectado</t>
  </si>
  <si>
    <t>ARRENDATARIO</t>
  </si>
  <si>
    <t>ARRENDADOR</t>
  </si>
  <si>
    <t>DNI O PARTIDA REGISTRAL</t>
  </si>
  <si>
    <t>Apellidos y Nombres o Denominación</t>
  </si>
  <si>
    <t>INMUEBLE</t>
  </si>
  <si>
    <t>CONTRATO</t>
  </si>
  <si>
    <t>VIGENCIA DEL CONTRATO</t>
  </si>
  <si>
    <t>MONTO MENSUAL</t>
  </si>
  <si>
    <t>BIEN PROPIO DE TERCEROS O AJENO</t>
  </si>
  <si>
    <t>PARTIDA REGISTRAL DE INCRIPCION DE PROPIEDAD</t>
  </si>
  <si>
    <t>METROS CUADRADOS</t>
  </si>
  <si>
    <t>COCHERAS</t>
  </si>
  <si>
    <t xml:space="preserve">FORMA DE PAGO (MENSUAL O ANUAL) Y FECHA DE PAGO </t>
  </si>
  <si>
    <t>PIA TOTAL S/</t>
  </si>
  <si>
    <t>PIM TOTAL S/</t>
  </si>
  <si>
    <t>EJECUCIÓN TOTAL S/</t>
  </si>
  <si>
    <t>EJECUCIÓN 
POR FUENTE DE FINANCIAMIENTO</t>
  </si>
  <si>
    <t>PIM 
POR FUENTE DE FINANCIAMIENTO</t>
  </si>
  <si>
    <t>PIA 
POR FUENTE DE FINANCIAMIENTO</t>
  </si>
  <si>
    <t>1: Acciones Centrales (AC)</t>
  </si>
  <si>
    <t>2: Asignaciones Presupuestarias que No Resultan en Productos (APNP)</t>
  </si>
  <si>
    <t>3: Programas Presupuestales</t>
  </si>
  <si>
    <t>PIA
POR CATEGORIA PRESUPUESTAL</t>
  </si>
  <si>
    <t>PIM
POR CATEGORIA PRESUPUESTAL</t>
  </si>
  <si>
    <t>EJECUCIÓN
POR CATEGORIA PRESUPUESTAL</t>
  </si>
  <si>
    <t>PIA
POR PROGRAMA PRESUPUESTAL</t>
  </si>
  <si>
    <t>PIM
POR PROGRAMA PRESUPUESTAL</t>
  </si>
  <si>
    <t>EJECUCIÓN
POR PROGRAMA PRESUPUESTAL</t>
  </si>
  <si>
    <t>FORMATO 01: INDICADORES DE GESTIÓN SEGÚN OBJETIVOS ESTRATÉGICOS INSTITUCIONALES AL 2021</t>
  </si>
  <si>
    <t>Decreto Legislativo 276 (Regimen Público)</t>
  </si>
  <si>
    <t>VARIACION 2019-2020</t>
  </si>
  <si>
    <t>2019 (PIA)</t>
  </si>
  <si>
    <t>(*) DEBE COINCIDIR CON LOS MONTOS ASIGNADOS EN LA GENERICA 1. PERSONAL Y OBLIGACIONES SOCIALES CONSIDERADAS EN EL PRESUPUESTO</t>
  </si>
  <si>
    <t>INGRESOS PERSONAL PRESUPUESTO 2019</t>
  </si>
  <si>
    <t>TOTAL INGRESO ANUAL PEA (Proyección al 31 de diciembre de  2019)</t>
  </si>
  <si>
    <t>TOTAL INGRESO ANUAL PEA (Proyección al 31 de diciembre de 2020)</t>
  </si>
  <si>
    <t>PPTO 2019 
(PIA)</t>
  </si>
  <si>
    <t>Diferencia PIA (2019-2020)</t>
  </si>
  <si>
    <t>Variación % (2019-2020)</t>
  </si>
  <si>
    <t>(*) Una línea por cada año fiscal, consignado en monto presupuestado por cada año presupuestal</t>
  </si>
  <si>
    <t>PERSONA JURIDICA (RUC)</t>
  </si>
  <si>
    <t>PERSONA NATURAL (DNI)</t>
  </si>
  <si>
    <t xml:space="preserve">    - OTROS (ESPECIFIQUE)</t>
  </si>
  <si>
    <t xml:space="preserve">       OFICIALES DE CRED. EXTERNO</t>
  </si>
  <si>
    <t>MONEDA</t>
  </si>
  <si>
    <t>FECHA DE APERTURA</t>
  </si>
  <si>
    <t>CUENTA</t>
  </si>
  <si>
    <t>BANCO / INSTITUCIÓN FINANCIERA</t>
  </si>
  <si>
    <t>CUENTAS BANCARIAS</t>
  </si>
  <si>
    <t>ESPECIFICACIONES RECURSOS PUBLICOS</t>
  </si>
  <si>
    <t>ÍNDICE DE FORMATOS</t>
  </si>
  <si>
    <t>INDICADORES DE GESTIÓN SEGÚN OBJETIVOS ESTRATÉGICOS INSTITUCIONALES AL 2021</t>
  </si>
  <si>
    <t>FORMATO Nº 1:</t>
  </si>
  <si>
    <t>FORMATO Nº 2:</t>
  </si>
  <si>
    <t>FORMATO Nº 3:</t>
  </si>
  <si>
    <t>FORMATO Nº 4:</t>
  </si>
  <si>
    <t>FORMATO Nº 5:</t>
  </si>
  <si>
    <t>FORMATO Nº 6:</t>
  </si>
  <si>
    <t>FORMATO Nº 7:</t>
  </si>
  <si>
    <t>FORMATO Nº 8:</t>
  </si>
  <si>
    <t>FORMATO Nº 9:</t>
  </si>
  <si>
    <t>FORMATO Nº 10:</t>
  </si>
  <si>
    <t>FORMATO Nº 11:</t>
  </si>
  <si>
    <t>FORMATO Nº 12:</t>
  </si>
  <si>
    <t>FORMATO Nº 13:</t>
  </si>
  <si>
    <t>FORMATO Nº 14:</t>
  </si>
  <si>
    <t>FORMATO Nº 15:</t>
  </si>
  <si>
    <t>FORMATO Nº 16:</t>
  </si>
  <si>
    <t>FORMATO Nº 17:</t>
  </si>
  <si>
    <t>FORMATO Nº 18:</t>
  </si>
  <si>
    <t>INDICADORES INSTITUCIONALES</t>
  </si>
  <si>
    <t>DISTRIBUCIÓN DEL GASTO</t>
  </si>
  <si>
    <t>GASTOS DE PERSONAL</t>
  </si>
  <si>
    <t>GASTOS EN BIENES Y SERVICIOS</t>
  </si>
  <si>
    <t>FORMATO 02: DISTRIBUCIÓN DEL PRESUPUESTO POR CATEGORÍA PRESUPUESTAL 2019, 2020 Y PROYECTO 2021</t>
  </si>
  <si>
    <t>2020 (*)</t>
  </si>
  <si>
    <t>2021 (**)</t>
  </si>
  <si>
    <t>(*) Proyección al 31/12/2020</t>
  </si>
  <si>
    <t>(**) Proyecto 2021</t>
  </si>
  <si>
    <t>FORMATO 03: DISTRIBUCIÓN DEL PRESUPUESTO POR FUENTE DE FINANCIAMIENTO 2019, 2020 Y PROYECTO 2021</t>
  </si>
  <si>
    <t>FORMATO 04: DISTRIBUCIÓN DEL GASTO POR UNIDADES EJECUTORAS / ENTIDAD PÚBLICA Y FUENTES DE FINANCIAMIENTO - PROYECTO 2021</t>
  </si>
  <si>
    <t>FORMATO 05: DISTRIBUCIÓN DEL PRESUPUESTO POR PROGRAMA PRESUPUESTAL 2019, 2020 Y 2021</t>
  </si>
  <si>
    <t>FORMATO 06: PROGRAMAS SOCIALES PRIORIZADOS SEGÚN EL CICLO DE VIDA POR FUENTE DE FINANCIAMIENTO 2019, 2020 Y PROYECTO 2021</t>
  </si>
  <si>
    <t>DIferencia 
(2019-2020</t>
  </si>
  <si>
    <t>Proyecto 2021</t>
  </si>
  <si>
    <t>Estimado 2020 (**)</t>
  </si>
  <si>
    <t>DIferencia 
(2020-2021)</t>
  </si>
  <si>
    <t>(*) Al 30 de junio de 2020</t>
  </si>
  <si>
    <t>(**) Estimado al 31 de diciembre de 2020</t>
  </si>
  <si>
    <t>FORMATO 07: RESUMEN POR GRUPO GENÉRICO Y FUENTES DE FINANCIAMIENTO PROYECTO 2021</t>
  </si>
  <si>
    <t>GASTO CORRIENTE 2021</t>
  </si>
  <si>
    <t>GASTO CAPITAL 2021</t>
  </si>
  <si>
    <t>SERVICIO DE DEUDA 2021</t>
  </si>
  <si>
    <t>FORMATO 08: RESUMEN DE PRESUPUESTO POR FUNCIONES PIA 2019, 2020 Y PROYECTO 2021</t>
  </si>
  <si>
    <t>Var. % (2020-2021)</t>
  </si>
  <si>
    <t>2020 (JUNIO)</t>
  </si>
  <si>
    <t>PROYECCIÓN 2021 (JUNIO)</t>
  </si>
  <si>
    <t>FORMATO 09: COMPARATIVO DEL NÚMERO DE PLAZAS EN EL PRESUPUESTO  2020 Y PROYECTO 2021</t>
  </si>
  <si>
    <t>2020 (PIA)</t>
  </si>
  <si>
    <t>2021  (PROYECTO)</t>
  </si>
  <si>
    <t>FORMATO 12: ASIGNACIÓN DE BIENES Y SERVICIOS - COMPARATIVO PRESUPUESTO 2019, 2020 Y PROYECTO 2021</t>
  </si>
  <si>
    <t>PPTO 2019 (PIM)</t>
  </si>
  <si>
    <t>PPTO 2020 
(PIA)</t>
  </si>
  <si>
    <t>PPTO 2020
(PIM 30 JUNIO)</t>
  </si>
  <si>
    <t>PPTO 2021 (PROYECTO)</t>
  </si>
  <si>
    <t>Variación % (2020-2021)</t>
  </si>
  <si>
    <t>Diferencia PIA (2020-2021)</t>
  </si>
  <si>
    <t>FORMATO 13: CONTRATOS DE OBRAS SUSCRITOS EN LOS AÑOS 2019 Y 2020</t>
  </si>
  <si>
    <t>FORMATO 14: PRINCIPALES ADQUISICIONES DE BIENES Y SERVICIOS - PRESUPUESTO 2019, 2020 Y PROYECTO 2021</t>
  </si>
  <si>
    <t>FORMATO 16: TESORERIA - RESUMEN POR GRUPO GENERICO Y FUENTES DE FINANCIAMIENTO 2019 Y 2020</t>
  </si>
  <si>
    <t>FORMATO 17: NOMBRES E INGRESOS MENSUALES DEL PERSONAL CONTRATADO FUERA DEL PAP EN LOS AÑOS FISCALES 2019 Y 2020</t>
  </si>
  <si>
    <t>FORMATO 18: ALQUILER DE INMUEBLES EN LOS AÑOS FISCALES 2019 Y 2020</t>
  </si>
  <si>
    <t>FORMATO 11: INGRESOS MENSUALES POR PERIODO DEL PERSONAL ACTIVO -  COMPARATIVO PRESUPUESTO 2019, 2020 Y PROYECTO 2021</t>
  </si>
  <si>
    <t>INGRESOS PERSONAL PRESUPUESTO 2020</t>
  </si>
  <si>
    <t>PROYECTO 2021</t>
  </si>
  <si>
    <t>DIFERENCIA 
(2019 -2020)</t>
  </si>
  <si>
    <t>DISTRIBUCIÓN DEL PRESUPUESTO POR CATEGORÍA PRESUPUESTAL 2019, 2020 Y PROYECTO 2021</t>
  </si>
  <si>
    <t>DISTRIBUCIÓN DEL PRESUPUESTO POR FUENTE DE FINANCIAMIENTO 2019, 2020 Y PROYECTO 2021</t>
  </si>
  <si>
    <t>DISTRIBUCIÓN DEL GASTO POR UNIDADES EJECUTORAS / ENTIDAD PÚBLICA Y FUENTES DE FINANCIAMIENTO - PROYECTO 2021</t>
  </si>
  <si>
    <t>DISTRIBUCIÓN DEL PRESUPUESTO POR PROGRAMA PRESUPUESTAL 2019, 2020 Y 2021</t>
  </si>
  <si>
    <t>PROGRAMAS SOCIALES PRIORIZADOS SEGÚN EL CICLO DE VIDA POR FUENTE DE FINANCIAMIENTO 2019, 2020 Y PROYECTO 2021</t>
  </si>
  <si>
    <t>RESUMEN POR GRUPO GENÉRICO Y FUENTES DE FINANCIAMIENTO PROYECTO 2021</t>
  </si>
  <si>
    <t>RESUMEN DE PRESUPUESTO POR FUNCIONES PIA 2019, 2020 Y PROYECTO 2021</t>
  </si>
  <si>
    <t>COMPARATIVO DEL NÚMERO DE PLAZAS EN EL PRESUPUESTO 2019, 2020 Y PROYECTO 2021</t>
  </si>
  <si>
    <t>INFORMACIÓN DE REMUNERACIONES Y NÚMERO DE PLAZAS - PRESUPUESTO 2019, 2020 Y PROYECTO 2021</t>
  </si>
  <si>
    <t>INGRESOS MENSUALES POR PERIODO DEL PERSONAL ACTIVO -  COMPARATIVO PRESUPUESTO 2019, 2020 Y PROYECTO 2021</t>
  </si>
  <si>
    <t>ASIGNACIÓN DE BIENES Y SERVICIOS - COMPARATIVO PRESUPUESTO 2019, 2020 Y PROYECTO 2021</t>
  </si>
  <si>
    <t>CONTRATOS DE OBRAS SUSCRITOS EN LOS AÑOS 2019 Y 2020</t>
  </si>
  <si>
    <t>PRINCIPALES ADQUISICIONES DE BIENES Y SERVICIOS - PRESUPUESTO 2019, 2020 Y PROYECTO 2021</t>
  </si>
  <si>
    <t>DETALLE DE CONSULTORIAS PERSONAS JURÍDICAS Y NATURALES - PRESUPUESTO 2019, 2020 Y PROYECTO 2021</t>
  </si>
  <si>
    <t>TESORERIA - RESUMEN POR GRUPO GENERICO Y FUENTES DE FINANCIAMIENTO 2019 Y 2020</t>
  </si>
  <si>
    <t>NOMBRES E INGRESOS MENSUALES DEL PERSONAL CONTRATADO FUERA DEL PAP EN LOS AÑOS FISCALES 2019 Y 2020</t>
  </si>
  <si>
    <t>ALQUILER DE INMUEBLES EN LOS AÑOS FISCALES 2019 Y 2020</t>
  </si>
  <si>
    <t>FORMATO 15: DETALLE DE CONSULTORIAS PERSONAS JURÍDICAS Y NATURALES - PRESUPUESTO 2019, 2020 Y PROYECTO 2021</t>
  </si>
  <si>
    <t>PPTO 2019 (AL 31/12)</t>
  </si>
  <si>
    <t>SALDO 2019 (*)</t>
  </si>
  <si>
    <t>SALDO 2020 (**)</t>
  </si>
  <si>
    <t>EJECUCIÓN 2020 (*)</t>
  </si>
  <si>
    <t>EJECUCIÓN 2019</t>
  </si>
  <si>
    <t>(*) DEBE COINCIDIR CON LOS MONTOS ASIGNADOS EN LA GENERICA 3. BIENES Y SERVICIOS CONSIDERADAS EN EL PRESUPUESTO 2019 - 2020 - 2021</t>
  </si>
  <si>
    <t>AÑO FISCAL 2019</t>
  </si>
  <si>
    <t>AÑO FISCAL 2020 (*)</t>
  </si>
  <si>
    <t>ECONOMIA</t>
  </si>
  <si>
    <t>0001. PROGRAMA ARTICULADO NUTRICIONAL</t>
  </si>
  <si>
    <t>0002. SALUD MATERNO NEONATAL</t>
  </si>
  <si>
    <t>0016. TBC-VIH/SIDA</t>
  </si>
  <si>
    <t>0017. ENFERMEDADES METAXENICAS Y ZOONOSIS</t>
  </si>
  <si>
    <t>0018. ENFERMEDADES NO TRANSMISIBLES</t>
  </si>
  <si>
    <t>0024. PREVENCION Y CONTROL DEL CANCER</t>
  </si>
  <si>
    <t>0068. REDUCCION DE VULNERABILIDAD Y ATENCION DE EMERGENCIAS POR DESASTRES</t>
  </si>
  <si>
    <t>0131. CONTROL Y PREVENCION EN SALUD MENTAL</t>
  </si>
  <si>
    <t>0137. DESARROLLO DE LA CIENCIA, TECNOLOGIA E INNOVACION TECNOLOGICA</t>
  </si>
  <si>
    <t>9001. ACCIONES CENTRALES</t>
  </si>
  <si>
    <t>9002. ASIGNACIONES PRESUPUESTARIAS QUE NO RESULTAN EN PRODUCTOS</t>
  </si>
  <si>
    <t>131. INSTITUTO NACIONAL DE SALUD</t>
  </si>
  <si>
    <t>151. INSTITUTO NACIONAL DE SALUD</t>
  </si>
  <si>
    <t>SECTOR o GOB. REGIONAL: INSTITUTO NACIONAL DE SALUD</t>
  </si>
  <si>
    <t>OEI. 01 Desarrollar la investigación que contribuya a satisfacer las necesidades y demandas en salud pública de la población nacional.</t>
  </si>
  <si>
    <t>OEI. 02 Fortalecer el desarrollo de la transferencia tecnológica e innovación en salud que beneficia la salud pública para la población nacional</t>
  </si>
  <si>
    <t xml:space="preserve">OEI. 03 Fortalecer la producción de los bienes y servicios de importancia estratégica en salud pública de calidad, para la población nacional. </t>
  </si>
  <si>
    <t xml:space="preserve">OEI. 04 Implementar técnicas, métodos y/o intervenciones que contribuyan a una gestión eficiente y efectiva de los recursos de salud pública en beneficio de la población nacional.  </t>
  </si>
  <si>
    <t>Índice de oportunidad de técnicas, métodos y/o intervenciones realizadas.</t>
  </si>
  <si>
    <t>OEI. 05 Fortalecer la gestión del riesgo ante desastres</t>
  </si>
  <si>
    <t>Índice de acciones implementadas de la Gestión del riesgo ante desastres por el INS.</t>
  </si>
  <si>
    <t>OEI. 06 Modernizar la gestión Institucional.</t>
  </si>
  <si>
    <t>Índice de modernización de la gestión del INS</t>
  </si>
  <si>
    <t xml:space="preserve">Informes de OGIS y de centros nacionales; Bases de datos: Revistas científicas </t>
  </si>
  <si>
    <t>OGITT</t>
  </si>
  <si>
    <t>Estudio de satisfacción ad hoc. Bases de datos: OEGC.  Encuesta de satisfacción semiestructurada y uso de categorización operacionalizada para ser instrumentalizada con una escala de Likert o alguna variante para el mismo concepto</t>
  </si>
  <si>
    <t>OGAT – OEGC;  DG de CNSP, CENAN, CENSOPAS, CNPB, CNCC, OGITT, CENSI</t>
  </si>
  <si>
    <t>CNSP; CENAN</t>
  </si>
  <si>
    <t>CNSP – Equipo Técnico de Trabajo de Gestión del Riesgo ante Desastres en Salud del INS/ Jefatura- Subgrupo Técnico especializado de apoyo al grupo de trabajo para la Gestión del Riesgo de Desastres del INS.</t>
  </si>
  <si>
    <t>JEFATURA- Subgrupo Técnico especializado de apoyo al grupo de trabajo para la Gestión del Riesgo de Desastres del INS.</t>
  </si>
  <si>
    <t>Informes de centros del INS; OGAT OEGC, OGAT-OEO, OGA. Bases de datos: Centros y OGAT-OEO, OGAT-OEGC, OGA-OEP.</t>
  </si>
  <si>
    <t>OGAT-OEGC, OEO</t>
  </si>
  <si>
    <t>Porcentaje de actividades implementadas para el fortalecimiento del desarrollo de la transferencia tecnológica e innovación en salud.</t>
  </si>
  <si>
    <t>Número de publicaciones científicas del INS alineadas a las prioridades de investigación</t>
  </si>
  <si>
    <t>Porcentaje de, usuarios externos satisfechos que demandan bienes o servicios</t>
  </si>
  <si>
    <t>BANCO DE LA NACION</t>
  </si>
  <si>
    <t>0000-300535</t>
  </si>
  <si>
    <t>SOLES</t>
  </si>
  <si>
    <t>0000-282413</t>
  </si>
  <si>
    <t xml:space="preserve">      CUT</t>
  </si>
  <si>
    <t>4. DONACIONES</t>
  </si>
  <si>
    <t>0068-351952</t>
  </si>
  <si>
    <t xml:space="preserve">     TRANSFERENCIAS</t>
  </si>
  <si>
    <t>0068-351863</t>
  </si>
  <si>
    <t xml:space="preserve">     CUT</t>
  </si>
  <si>
    <t>NO APLICABLE</t>
  </si>
  <si>
    <t>CONTRATACIÓN DIRECTA</t>
  </si>
  <si>
    <t>ADJUDICACIÓN SIMPLIFICADA</t>
  </si>
  <si>
    <t>CONCURSO PÚBLICO</t>
  </si>
  <si>
    <t>SERVICIO DE ALIMENTOS PARA TRABAJADORES DEL INS</t>
  </si>
  <si>
    <t>005-2019-OPE/INS</t>
  </si>
  <si>
    <t>SODEXO PASS PERÚ S.A.C.</t>
  </si>
  <si>
    <t>ACTOS PREPARATORIOS</t>
  </si>
  <si>
    <t>EJECUCIÓN CONTRACTUAL</t>
  </si>
  <si>
    <t>-</t>
  </si>
  <si>
    <t>SERVICIO DE CONSULTORIA ASISTENCIA TECNICA</t>
  </si>
  <si>
    <t>LIP LICHAM CESAR ALFONSO</t>
  </si>
  <si>
    <t>SERVICIO DE CONSULTORIA PARA DESARROLLAR EL ANALISIS COSTO BENEFICIO DE PROPUESTA NORMATIVA PARA VIABILIZAR EL OTORGAMIENTO DE LA ENTREGA ECONÓMICA ANUAL DL 1153</t>
  </si>
  <si>
    <t>LAOS CARBAJAL SILVIA DENISSE</t>
  </si>
  <si>
    <t>SERVICIO DE CONSULTORIA  PARA ESTUDIO Y /O EVALUACIÓN: EN EL DISEÑO Y EVALUACIÓN DEL BIOTERIO</t>
  </si>
  <si>
    <t>R&amp;C CONSULTING S.C.R.L.</t>
  </si>
  <si>
    <t>SERV. CONSULTORIA PARA ESTUDIO Y/O EVALUACION-REQ.1380-CNPB.</t>
  </si>
  <si>
    <t>GONZALES AGUILAR EDGARD HAROLD</t>
  </si>
  <si>
    <t>SERV. CONSULTORIA EN ASISTENCIA TECNICA-REQ.5234-CNSP</t>
  </si>
  <si>
    <t>HAMPI CONSULTORIA EN SALUD E.I.R.L.</t>
  </si>
  <si>
    <t>CONTRATACION DEL SERVICIO DE SECUENCIAMIIENTO GENETICO DE 07 MUESTRAS BIOLOGICAS</t>
  </si>
  <si>
    <t>SBI SYSTEM BIOSCIENCES</t>
  </si>
  <si>
    <t>CONTRATACION DEL SERVICIO DE CONSULTORIA PARA TOMA DE DECISIONES EN OBRA INCONCLUSA DENOMINADA:</t>
  </si>
  <si>
    <t>RIVERA ROJAS CARLOS MARIANO</t>
  </si>
  <si>
    <t>SERVICIO ESPECIALIZADO EN LA ELABORACIÓN DE PERFIL DE PROYECTOS PARA LA UNIDAD FUNCIONAL DE GESTIÓN</t>
  </si>
  <si>
    <t>CODIPROY SOCIEDAD ANONIMA CERRADA</t>
  </si>
  <si>
    <t>SERVICIO DE CONSULTORIA ASISTENCIA TÉCNICA PARA LA CONTRATACIÓN DE SERVICIO DE SEGURIDAD Y VIGI</t>
  </si>
  <si>
    <t>SERVICIO DE TERCEROS PARA LA CARACTERIZACION MOLECULAR DE MYCOBACTERIUM TUBERCULOSIS EN EL MARCO DEL  PROYECTO PRUEBAS MOLECULARES REQ 7425</t>
  </si>
  <si>
    <t>SHEEN SANCHEZ ALEXANDRA NICOLE</t>
  </si>
  <si>
    <t>DIRECCIÓN EJECUTIVA DE MEDICINA TRADICIONAL, PARA DETERMINAR LA SITUACIÓN DE SALUD DE LA POBLAC</t>
  </si>
  <si>
    <t>RAMIREZ VASQUEZ LIZ</t>
  </si>
  <si>
    <t>SERVICIO DE CONSULTORÍA PARA EL DIAGNÓSTICO DE REDES DE COLABORACIÓN CIENTÍFICA DEL INSTITUTO N</t>
  </si>
  <si>
    <t>INNPACTO SAC</t>
  </si>
  <si>
    <t>CONSULTORIA ASISTENCIA TÉCNICA</t>
  </si>
  <si>
    <t>INDICADORES Y CENTRO DE PROYECTOS PARA EL DESARROLLO</t>
  </si>
  <si>
    <t>SERVICIO DE CONSULTORIA</t>
  </si>
  <si>
    <t>SOTOMAYOR TORRES ABEL EDU</t>
  </si>
  <si>
    <t>SERVICIO PARA LA IMPLEMENTACIÓN DEL SISTEMA INTEGRADO DE ENSAYOS CLINICOS EN EL PERÚ – REPEC. -</t>
  </si>
  <si>
    <t>MICRODATA SRL</t>
  </si>
  <si>
    <t>SERVICIO DE CAPACITACIÓN TECNICA PARA EL EQUIPO UHPLC-MASAS  - JRGB</t>
  </si>
  <si>
    <t>REACTIVOS PARA ANALISIS S.A.C</t>
  </si>
  <si>
    <t>SERVICIO DE CONSULTORIA ASISTENCIA TECNICA PARA EL LABORATORIO DE ANATOMIA PATOLOGICA - JRGB</t>
  </si>
  <si>
    <t>SERVIC MEDIC VIRGEN DE LAS MERCEDES S.A.C.</t>
  </si>
  <si>
    <t>SERV. DE CONSULTORIA TÉCNICA-REQ. 10562-CNSP (DMF)</t>
  </si>
  <si>
    <t>WAYRA CONSULTING GROUP S.A.C.</t>
  </si>
  <si>
    <t>SERVICIO DE CONSULTORÍA PARA EL DIAGNÓSTICO DOCUMENTAL, ELABORACIÓN Y DIFUSIÓN DE DOCUMENTOS DE</t>
  </si>
  <si>
    <t>ANA MATILDE RODRIGUEZ BECERRA</t>
  </si>
  <si>
    <t>SERVICIO DE CONSULTORIA DE IPERC Y ELABORACION DE MAPAS DE RIESGO DEL INS</t>
  </si>
  <si>
    <t>SAFETY SEGURITY AND EMERGENCY RESPONSE SAC</t>
  </si>
  <si>
    <t>SERVICIO DE CONSULTORÍA PARA FORMULAR LINEAMIENTOS PARA DETERMINAR LOS NIVELES DE MADUREZ TECNO</t>
  </si>
  <si>
    <t>SANCHEZ GAVIDIA LUIS ENRIQUE</t>
  </si>
  <si>
    <t>SERVICIO DE CONSULTORÍA PARA EL DISEÑO DE LOS EMPAQUES Y CONTENEDORES DE TRANSPORTE</t>
  </si>
  <si>
    <t>INTERNATIONAL PROJECT CONSULTING ASSOCIATES S.A.</t>
  </si>
  <si>
    <t>INFORME</t>
  </si>
  <si>
    <t>SALUD</t>
  </si>
  <si>
    <t xml:space="preserve">SALUD             </t>
  </si>
  <si>
    <t>CONSULTORÍAS RELACIONADAS AL PROGRAMA 0068</t>
  </si>
  <si>
    <t>CONSULTORÍAS RELACIONADAS A LA EJECUCIÓN EFICIENTE DE LAS INVESTIGACIONESEN EL INS</t>
  </si>
  <si>
    <t>CONSULTORIAS RELACIONADAS EN LA MEJORA DE LOS PROCESOS DE LOS LABORATORIOS EN EL  INS</t>
  </si>
  <si>
    <t>CONSULTORÍAS RELACIONADAS EN LA MEJORA DE LOS PROCESOS DE PRODUCCIÓN DE BIENES ESTRATEGICOS</t>
  </si>
  <si>
    <t>CONSULTORÍAS RELACIONADAS A LAS PRIORIDADES INSTITUCIONALES EN EL MARCO DE LA SALUD PÚBLICA</t>
  </si>
  <si>
    <t>CONSULTORÍA EN EL MARCO DE LA GESTIÓN DE LA CALIDAD</t>
  </si>
  <si>
    <t xml:space="preserve">CONSULTORÍA  PARA EL MONITOREO, SUPERVISION, EVALUACION Y CONTROL DEL PROGRAMA EN SALUD MENTAL </t>
  </si>
  <si>
    <t>CONSULTORIA PARA EL  MONITOREO, SUPERVISION, EVALUACION Y CONTROL DE LA SALUD MATERNO NEONATAL EN EL MARCO DEL PROGRAMA SMN</t>
  </si>
  <si>
    <t>PPTO 2021 (PROYECCIÓN)</t>
  </si>
  <si>
    <t>GS-IV</t>
  </si>
  <si>
    <t>GS-V</t>
  </si>
  <si>
    <t>PS-IV</t>
  </si>
  <si>
    <t>PS-VIII</t>
  </si>
  <si>
    <t>TM-1</t>
  </si>
  <si>
    <t>SIN NIVEL</t>
  </si>
  <si>
    <t>TM-3</t>
  </si>
  <si>
    <t>TM-5</t>
  </si>
  <si>
    <t>OBS-I</t>
  </si>
  <si>
    <t>OBS-II</t>
  </si>
  <si>
    <t>OPS-IV</t>
  </si>
  <si>
    <t>OPS-V</t>
  </si>
  <si>
    <t>OPS-VI</t>
  </si>
  <si>
    <t>OPS-VII</t>
  </si>
  <si>
    <t>OPS-VIII</t>
  </si>
  <si>
    <t>ENF-10</t>
  </si>
  <si>
    <t>ENF-11</t>
  </si>
  <si>
    <t>ENF-14</t>
  </si>
  <si>
    <t>MC-1</t>
  </si>
  <si>
    <t>MC-2</t>
  </si>
  <si>
    <t>MC-3</t>
  </si>
  <si>
    <t>MC-4</t>
  </si>
  <si>
    <t>MC-5</t>
  </si>
  <si>
    <t>SAF</t>
  </si>
  <si>
    <t>SAD</t>
  </si>
  <si>
    <t>SAC</t>
  </si>
  <si>
    <t>SAB</t>
  </si>
  <si>
    <t>STF</t>
  </si>
  <si>
    <t>PROFESIONALES DE LA SALUD</t>
  </si>
  <si>
    <t>STD</t>
  </si>
  <si>
    <t>STC</t>
  </si>
  <si>
    <t>STB</t>
  </si>
  <si>
    <t>SPF</t>
  </si>
  <si>
    <t>SPD</t>
  </si>
  <si>
    <t>SPC</t>
  </si>
  <si>
    <t>SPB</t>
  </si>
  <si>
    <t>F-2</t>
  </si>
  <si>
    <t>F-3</t>
  </si>
  <si>
    <t>F-4</t>
  </si>
  <si>
    <t>F-5</t>
  </si>
  <si>
    <t>F-6</t>
  </si>
  <si>
    <t>ENTREGA DE CUPÓN O VALE POR CONCEPTO DE ALIMENTACIÓN</t>
  </si>
  <si>
    <t>PROF DE LA SALUD - ASISTENCIAL</t>
  </si>
  <si>
    <t>MEDICOS</t>
  </si>
  <si>
    <t>ASISTENCIAL - AUXILIARES</t>
  </si>
  <si>
    <t>ASISTENCIAL - TECNICOS</t>
  </si>
  <si>
    <t>ASISTENCIAL - PROFESIONALES</t>
  </si>
  <si>
    <t>ADMINISTRATIVO-AUXILIARES</t>
  </si>
  <si>
    <t>ADMINISTRATIVO-TECNICOS</t>
  </si>
  <si>
    <t>ADMINISTRATIVO-PROFESIONALES</t>
  </si>
  <si>
    <t>ADMINISTRATIVO-DIRECTIVOS/FUNCIONARIOS</t>
  </si>
  <si>
    <t>TECNICO LABORATORISTA</t>
  </si>
  <si>
    <t/>
  </si>
  <si>
    <t>ZUÑIGA CASTRO DE VALENTIN KARLA CARMEN ESTELA</t>
  </si>
  <si>
    <t>40757097</t>
  </si>
  <si>
    <t>TECNICO EN LABORATORIO</t>
  </si>
  <si>
    <t>0151: INSTITUTO NACIONAL DE SALUD</t>
  </si>
  <si>
    <t>BIOLOGO</t>
  </si>
  <si>
    <t>ESTUDIOS DE MAESTRÍA INCOMPLETA</t>
  </si>
  <si>
    <t>ZUÑIGA CASTRO DE SANCHEZ ROSA MILAGROS</t>
  </si>
  <si>
    <t>40168179</t>
  </si>
  <si>
    <t>BIOLOGO(A)</t>
  </si>
  <si>
    <t>INGENIERO QUIMICO</t>
  </si>
  <si>
    <t>TITULADO</t>
  </si>
  <si>
    <t>ZEPPILLI DIAZ ANA ROSA</t>
  </si>
  <si>
    <t>42643681</t>
  </si>
  <si>
    <t>INGENIERO</t>
  </si>
  <si>
    <t>MEDICO CIRUJANO</t>
  </si>
  <si>
    <t>ZEGARRA ALPACA CLAUDIA MARIA DEL PILAR</t>
  </si>
  <si>
    <t>29707705</t>
  </si>
  <si>
    <t>MEDICO</t>
  </si>
  <si>
    <t>ZAVALETA PIMENTEL NELLY MERCEDES</t>
  </si>
  <si>
    <t>10477025</t>
  </si>
  <si>
    <t>DIRECTOR GENERAL</t>
  </si>
  <si>
    <t>INGENIERO EN INDUSTRIAS ALIMENTARIAS</t>
  </si>
  <si>
    <t>ZAVALA DE LA ROSA ANGEL GABRIEL</t>
  </si>
  <si>
    <t>08501810</t>
  </si>
  <si>
    <t>INGENIERO EN INDUSTRIAS ALIMEN</t>
  </si>
  <si>
    <t>ESTUDIOS DE MAESTRÍA COMPLETA</t>
  </si>
  <si>
    <t>ZARATE SULCA YANINA</t>
  </si>
  <si>
    <t>44124444</t>
  </si>
  <si>
    <t xml:space="preserve">EDUCACIÓN SUPERIOR (INSTITUTO SUPERIOR, ETC) COMPLETA </t>
  </si>
  <si>
    <t>ZAPATA SUAREZ OLINDA ISABEL</t>
  </si>
  <si>
    <t>21297633</t>
  </si>
  <si>
    <t>TECNICO EN ADMINISTRACION</t>
  </si>
  <si>
    <t>YAYA RIOS MARIELA GUADALUPE</t>
  </si>
  <si>
    <t>44675805</t>
  </si>
  <si>
    <t>TECNOLOGO MEDICO LABORATORIO CLINICO Y ANATOMIA PATOLOGICA</t>
  </si>
  <si>
    <t>YAURI CONDOR KATHERINE SILVIA</t>
  </si>
  <si>
    <t>72202494</t>
  </si>
  <si>
    <t>TECNOLOGO MEDICO</t>
  </si>
  <si>
    <t>QUIMICO FARMACEUTICO</t>
  </si>
  <si>
    <t>YARASCA HUARACC ELISA RUTH</t>
  </si>
  <si>
    <t>44345223</t>
  </si>
  <si>
    <t>YAÑEZ VALLEJO PAMELA KATHERINE</t>
  </si>
  <si>
    <t>44727523</t>
  </si>
  <si>
    <t>GRADO DE MAESTRÍA</t>
  </si>
  <si>
    <t>YABAR VARAS CARLOS AUGUSTO</t>
  </si>
  <si>
    <t>10048408</t>
  </si>
  <si>
    <t>INGENIERO MECANICO EN GENERAL</t>
  </si>
  <si>
    <t>WONG LOO SANTIAGO RAFAEL</t>
  </si>
  <si>
    <t>10306195</t>
  </si>
  <si>
    <t>ESPECIALISTA ADMINISTRATIVO</t>
  </si>
  <si>
    <t>EDUCACIÓN SECUNDARIA COMPLETA</t>
  </si>
  <si>
    <t>WARD LUQUE ANGEL HERBERT</t>
  </si>
  <si>
    <t>08096773</t>
  </si>
  <si>
    <t>AUXILIAR DE MANTENIMIENTO</t>
  </si>
  <si>
    <t>VILLAR SAAVEDRA MARIA SANDRA</t>
  </si>
  <si>
    <t>40458628</t>
  </si>
  <si>
    <t>VILLAFUERTE FALCON MAGALY VIRGINIA</t>
  </si>
  <si>
    <t>07883240</t>
  </si>
  <si>
    <t>ASESOR</t>
  </si>
  <si>
    <t>VILLACHICA RISCO BRYAN LUIS</t>
  </si>
  <si>
    <t>47112918</t>
  </si>
  <si>
    <t>AUXILIAR ADMINISTRATIVO</t>
  </si>
  <si>
    <t>VILLA GALARCE ZAIRA HELLEN</t>
  </si>
  <si>
    <t>42997728</t>
  </si>
  <si>
    <t>NUTRICIONISTA</t>
  </si>
  <si>
    <t>VILCHEZ DAVILA WALTER</t>
  </si>
  <si>
    <t>07565267</t>
  </si>
  <si>
    <t>VILCHEZ CHANCA KAREN DEL PILAR</t>
  </si>
  <si>
    <t>44990871</t>
  </si>
  <si>
    <t>VILCARINO ZEVALLOS GIOVANNY FRANCESCO</t>
  </si>
  <si>
    <t>46084535</t>
  </si>
  <si>
    <t>VILCA MALQUI HILDA YOMIRA</t>
  </si>
  <si>
    <t>77134455</t>
  </si>
  <si>
    <t>VIDAL ANZARDO MARGOT HAYDEE</t>
  </si>
  <si>
    <t>09645586</t>
  </si>
  <si>
    <t>DIRECTOR EJECUTIVO</t>
  </si>
  <si>
    <t>VICENTE ROMANI ALEXANDER</t>
  </si>
  <si>
    <t>40266567</t>
  </si>
  <si>
    <t>TECNICO EN INFORMATICA</t>
  </si>
  <si>
    <t>VERA HUANQUI YOLANDA ALCIRA</t>
  </si>
  <si>
    <t>07600928</t>
  </si>
  <si>
    <t>VENCES ROSALES FRANCE ELIZABETH</t>
  </si>
  <si>
    <t>72923119</t>
  </si>
  <si>
    <t>VELASQUEZ VELASQUEZ CARMEN DEL PILAR</t>
  </si>
  <si>
    <t>08392320</t>
  </si>
  <si>
    <t>ASISTENTE EJECUTIVO</t>
  </si>
  <si>
    <t>VELARDE DELGADO PATRICIA</t>
  </si>
  <si>
    <t>07930503</t>
  </si>
  <si>
    <t>TECNICO ADMINISTRADOR</t>
  </si>
  <si>
    <t>VELARDE ARCE JOSE CAMILO</t>
  </si>
  <si>
    <t>71959180</t>
  </si>
  <si>
    <t>VELAPATIÑO GAMARRA GRACE SUSAN</t>
  </si>
  <si>
    <t>43261369</t>
  </si>
  <si>
    <t>VEGA DE LAMA JAVIER VICENTE</t>
  </si>
  <si>
    <t>10484421</t>
  </si>
  <si>
    <t>VASQUEZ SOPLOPUCO HANS DEMETRIO</t>
  </si>
  <si>
    <t>25854506</t>
  </si>
  <si>
    <t>JEFE INSTITUCIONAL</t>
  </si>
  <si>
    <t>BACHILLER EN ADMINISTRACION</t>
  </si>
  <si>
    <t>GRADO DE BACHILLER</t>
  </si>
  <si>
    <t>VASQUEZ NAJARRO BENI</t>
  </si>
  <si>
    <t>40888776</t>
  </si>
  <si>
    <t>ASISTENTE ADMINISTRATIVO</t>
  </si>
  <si>
    <t>VASQUEZ GARCIA VLADIMIR</t>
  </si>
  <si>
    <t>45403808</t>
  </si>
  <si>
    <t>BACHILLER EN BIBLIOTECOLOGIA Y CIENCIAS DE LA INFORMACION</t>
  </si>
  <si>
    <t>VASQUEZ COHELLO PABLO CESAR</t>
  </si>
  <si>
    <t>10465574</t>
  </si>
  <si>
    <t>VASQUEZ ANCHELIA WILLIAM GILDER</t>
  </si>
  <si>
    <t>43320600</t>
  </si>
  <si>
    <t>VARGAS VALENCIA ALEX RODRIGO</t>
  </si>
  <si>
    <t>46046260</t>
  </si>
  <si>
    <t>VARGAS HERRERA JAVIER ROGER RAUL</t>
  </si>
  <si>
    <t>05283407</t>
  </si>
  <si>
    <t>ENFERMERA(O)</t>
  </si>
  <si>
    <t>VARGAS CANCINO PATRICIA ESPERANZA</t>
  </si>
  <si>
    <t>42835091</t>
  </si>
  <si>
    <t>VALVERDE ACHA GIOVANNA JULISSA</t>
  </si>
  <si>
    <t>41044418</t>
  </si>
  <si>
    <t>CONTADOR PUBLICO</t>
  </si>
  <si>
    <t>VALLE TORIBIO MARINO</t>
  </si>
  <si>
    <t>04072296</t>
  </si>
  <si>
    <t>VALLE CASTRO LOVELY JENNY</t>
  </si>
  <si>
    <t>43288379</t>
  </si>
  <si>
    <t>VALENZUELA VARGAS ROCIO SILVIA</t>
  </si>
  <si>
    <t>20406863</t>
  </si>
  <si>
    <t>VALDIVIA GUERRERO FAVIOLA DEYSI</t>
  </si>
  <si>
    <t>41020190</t>
  </si>
  <si>
    <t>EDUCACIÓN TÉCNICA COMPLETA</t>
  </si>
  <si>
    <t>VALDIVIA DE PINA ROSSANA DEL PILAR</t>
  </si>
  <si>
    <t>05373510</t>
  </si>
  <si>
    <t>TECNICO ADMINISTRATIVO</t>
  </si>
  <si>
    <t>VALDEZ LUQUE ALEXANDRA ISABEL</t>
  </si>
  <si>
    <t>77355545</t>
  </si>
  <si>
    <t>URCIA BONILLA OSCAR RENATO</t>
  </si>
  <si>
    <t>42906509</t>
  </si>
  <si>
    <t>URBANO RIVERA ANTONINO</t>
  </si>
  <si>
    <t>15757021</t>
  </si>
  <si>
    <t>AUDITOR(A)</t>
  </si>
  <si>
    <t>INGENIERO DE SISTEMAS</t>
  </si>
  <si>
    <t>UCAÑAN CRUZ ROBERTO ALFREDO</t>
  </si>
  <si>
    <t>41650031</t>
  </si>
  <si>
    <t>TUPIA TUCNO EVELYN</t>
  </si>
  <si>
    <t>43347294</t>
  </si>
  <si>
    <t>TTITO HUARHUA NOEMI ESTHER</t>
  </si>
  <si>
    <t>41724669</t>
  </si>
  <si>
    <t>ESPECIALISTA EN PRESUPUESTO</t>
  </si>
  <si>
    <t>TRUJILLO VILLARROEL OMAR VIRGILIO</t>
  </si>
  <si>
    <t>21558602</t>
  </si>
  <si>
    <t>TRONCOSO VARGAS MANUEL ANTONIO</t>
  </si>
  <si>
    <t>43430473</t>
  </si>
  <si>
    <t>TRIGOSO PEÑA RUTH MARVELLI</t>
  </si>
  <si>
    <t>42568065</t>
  </si>
  <si>
    <t>TRANZO MATOS JHON DOUGLAS</t>
  </si>
  <si>
    <t>76211167</t>
  </si>
  <si>
    <t>ABOGADO</t>
  </si>
  <si>
    <t>TORRES LOZADA YOVANY LUCILA</t>
  </si>
  <si>
    <t>06720828</t>
  </si>
  <si>
    <t>ABOGADO(A)</t>
  </si>
  <si>
    <t>TORRES GONZALES OLGA</t>
  </si>
  <si>
    <t>46809001</t>
  </si>
  <si>
    <t>TORRES FERNANDEZ LICETH CARLENEE</t>
  </si>
  <si>
    <t>41407898</t>
  </si>
  <si>
    <t>TORRES ESPINOZA SEGUNDO GABINO</t>
  </si>
  <si>
    <t>45102192</t>
  </si>
  <si>
    <t>TORREALVA VILLEGAS SARA ROSARIO</t>
  </si>
  <si>
    <t>40599731</t>
  </si>
  <si>
    <t>LICENCIADO EN BIOLOGIA</t>
  </si>
  <si>
    <t>TOMAS OROSCO LUIS ANTONIO</t>
  </si>
  <si>
    <t>42922148</t>
  </si>
  <si>
    <t>MEDICO VETERINARIO</t>
  </si>
  <si>
    <t>TINTAYA FELIX BENIGNO CEFERINO</t>
  </si>
  <si>
    <t>06034593</t>
  </si>
  <si>
    <t>TIBURCIO RAMIREZ ZARELA YVETTE</t>
  </si>
  <si>
    <t>40134999</t>
  </si>
  <si>
    <t>TERRONES VILCHEZ HECTOR WILLIE</t>
  </si>
  <si>
    <t>70845123</t>
  </si>
  <si>
    <t>TERRONES BRICEÑO JORGE WENCESLAO</t>
  </si>
  <si>
    <t>25767899</t>
  </si>
  <si>
    <t>TENORIO SALAS LEONOR MARIA</t>
  </si>
  <si>
    <t>09565336</t>
  </si>
  <si>
    <t>TELLO VILLENA GINA PAOLA</t>
  </si>
  <si>
    <t>41854752</t>
  </si>
  <si>
    <t>TELLO JARAMILLO LESLYE YHERLIN</t>
  </si>
  <si>
    <t>72908456</t>
  </si>
  <si>
    <t>TELLO HIDALGO JULIO CESAR</t>
  </si>
  <si>
    <t>46450724</t>
  </si>
  <si>
    <t>TELLO FALCON NOEMI CRISTINA</t>
  </si>
  <si>
    <t>44240610</t>
  </si>
  <si>
    <t>TEJADA CAMINITI ROMINA ARELY</t>
  </si>
  <si>
    <t>41730849</t>
  </si>
  <si>
    <t>TASAYCO MAGALLANES LUIS EGARD</t>
  </si>
  <si>
    <t>44259418</t>
  </si>
  <si>
    <t>TASAYCO MAGALLANES EMILIO</t>
  </si>
  <si>
    <t>21869247</t>
  </si>
  <si>
    <t>TARQUI TERRONES KATHIA MARIELA</t>
  </si>
  <si>
    <t>41872091</t>
  </si>
  <si>
    <t>OBSTETRIZ</t>
  </si>
  <si>
    <t>TARQUI MAMANI CAROLINA BEATRIZ</t>
  </si>
  <si>
    <t>00499468</t>
  </si>
  <si>
    <t>TAPIA FLORES ROSARIO ESTHER</t>
  </si>
  <si>
    <t>10147356</t>
  </si>
  <si>
    <t>SECRETARIA</t>
  </si>
  <si>
    <t>TAPAHUASCO TRUJILLO VERONICA SILVANA</t>
  </si>
  <si>
    <t>40158825</t>
  </si>
  <si>
    <t>TAIPE ROMAN JAEL DINA</t>
  </si>
  <si>
    <t>41005284</t>
  </si>
  <si>
    <t>INGENIERO MECANICO, AUTOMOTORES</t>
  </si>
  <si>
    <t>TAIPE ROJAS HERNAN LUIS</t>
  </si>
  <si>
    <t>08885288</t>
  </si>
  <si>
    <t>INGENIERO MECANICO</t>
  </si>
  <si>
    <t>TAIPE ROJAS HERMAN LUIS</t>
  </si>
  <si>
    <t>TABOADA SAIRE AIDA GABRIELA</t>
  </si>
  <si>
    <t>42442176</t>
  </si>
  <si>
    <t>SURICHAQUI TORIBIO JAVIER JOEL</t>
  </si>
  <si>
    <t>10697650</t>
  </si>
  <si>
    <t xml:space="preserve">LICENCIADO EN EDUCACION SECUNDARIA  </t>
  </si>
  <si>
    <t>SUAREZ PINO JOSE ANTONIO</t>
  </si>
  <si>
    <t>10322030</t>
  </si>
  <si>
    <t>SUAREZ MORENO VICTOR JAVIER</t>
  </si>
  <si>
    <t>09407722</t>
  </si>
  <si>
    <t>SUB-JEFE INSTITUCIONAL</t>
  </si>
  <si>
    <t>INGENIERO ESTADISTICO</t>
  </si>
  <si>
    <t>SOTO CHAVEZ RAUL ESTEBAN</t>
  </si>
  <si>
    <t>41814751</t>
  </si>
  <si>
    <t>ESPECIALISTA EN PROYECTOS DE I</t>
  </si>
  <si>
    <t>ESPECIALISTA EN PROYECTOS</t>
  </si>
  <si>
    <t>INGENIERO DE SISTEMAS Y COMPUTO</t>
  </si>
  <si>
    <t>SOSA SUAREZ DORIS ELIZABETH</t>
  </si>
  <si>
    <t>44548370</t>
  </si>
  <si>
    <t>ECONOMISTA</t>
  </si>
  <si>
    <t>SOLORZANO FELIX LUZ FEBROMIA</t>
  </si>
  <si>
    <t>06728709</t>
  </si>
  <si>
    <t>SOLIS SOLIS YAJAIRA</t>
  </si>
  <si>
    <t>40381466</t>
  </si>
  <si>
    <t>SOLARI ZERPA LELY DEL ROSARIO</t>
  </si>
  <si>
    <t>09342029</t>
  </si>
  <si>
    <t>SIU DELGADO ELIANA CECILIA</t>
  </si>
  <si>
    <t>06154243</t>
  </si>
  <si>
    <t>SIMON LAGUNA NANCY JANETH</t>
  </si>
  <si>
    <t>04072235</t>
  </si>
  <si>
    <t>SIMA PACAYA AURISTELA</t>
  </si>
  <si>
    <t>44242777</t>
  </si>
  <si>
    <t>SILVA POLO CESAR ROLANDO</t>
  </si>
  <si>
    <t>45388427</t>
  </si>
  <si>
    <t>SILVA MORENO CLAUDIA JEANNETTE</t>
  </si>
  <si>
    <t>40628068</t>
  </si>
  <si>
    <t>SILVA DIAZ GONZALO ARTURO</t>
  </si>
  <si>
    <t>41391587</t>
  </si>
  <si>
    <t>OPERADOR PAD (PROGRAMADOR)</t>
  </si>
  <si>
    <t>SIFUENTES TELLO TEOBALDO ALFONSO</t>
  </si>
  <si>
    <t>08658551</t>
  </si>
  <si>
    <t>SIESQUEN SIESQUEN JOSE FRANCISCO</t>
  </si>
  <si>
    <t>43190871</t>
  </si>
  <si>
    <t>TECNICO ADMINISTRATIVO EN ARCH</t>
  </si>
  <si>
    <t>SIESQUEN MARCELO DOLORES</t>
  </si>
  <si>
    <t>17604055</t>
  </si>
  <si>
    <t>EDUCACIÓN UNIVERSITARIA INCOMPLETA</t>
  </si>
  <si>
    <t>SHIMOMURA FERNANDEZ MARIA ROSA</t>
  </si>
  <si>
    <t>48147861</t>
  </si>
  <si>
    <t>SEVILLA CASTAÑEDA LUREN NIEVES</t>
  </si>
  <si>
    <t>45774213</t>
  </si>
  <si>
    <t>SEGOVIA MEZA GUALBERTO</t>
  </si>
  <si>
    <t>06742941</t>
  </si>
  <si>
    <t>SAYRITUPAC HUAMANI FREDDY ALBERTO</t>
  </si>
  <si>
    <t>42928839</t>
  </si>
  <si>
    <t>SARMIENTO HERRERA DE FLORES NOEMI SILVIA</t>
  </si>
  <si>
    <t>21428520</t>
  </si>
  <si>
    <t>SANTOS BARZOLA RAUL HUGO</t>
  </si>
  <si>
    <t>09820926</t>
  </si>
  <si>
    <t>SANTOS ALEGRE ROCIO</t>
  </si>
  <si>
    <t>20089005</t>
  </si>
  <si>
    <t>SANTIVAÑEZ ACOSTA ROCIO MARLENE</t>
  </si>
  <si>
    <t>06779966</t>
  </si>
  <si>
    <t>SANTA MARIA JUAREZ LUIS ALBERTO</t>
  </si>
  <si>
    <t>06678207</t>
  </si>
  <si>
    <t xml:space="preserve">INGENIERO DE SISTEMAS </t>
  </si>
  <si>
    <t>SANDY TORRES JENIFFER RAQUEL</t>
  </si>
  <si>
    <t>41272665</t>
  </si>
  <si>
    <t>SANCHEZ VARGAS JENNY GISELA</t>
  </si>
  <si>
    <t>07257008</t>
  </si>
  <si>
    <t>SANCHEZ URIBE YULIANA RAFAELA</t>
  </si>
  <si>
    <t>40695630</t>
  </si>
  <si>
    <t>LICENCIADA EN ESTADISTICA</t>
  </si>
  <si>
    <t>SANCHEZ SILVA JENNY MILAGROS</t>
  </si>
  <si>
    <t>43488607</t>
  </si>
  <si>
    <t>ESTADISTICO</t>
  </si>
  <si>
    <t>SANCHEZ ROMANI ELIZABETH LUZ</t>
  </si>
  <si>
    <t>07232077</t>
  </si>
  <si>
    <t>SANCHEZ RAMIREZ REYNA ELIZABETH</t>
  </si>
  <si>
    <t>40471391</t>
  </si>
  <si>
    <t>SANCHEZ NEIRA CESAR AUGUSTO</t>
  </si>
  <si>
    <t>10772037</t>
  </si>
  <si>
    <t>SANCHEZ CALLE DAVID ILICH</t>
  </si>
  <si>
    <t>41552489</t>
  </si>
  <si>
    <t>SANCHEZ CALDERON SIXTO ENRIQUE</t>
  </si>
  <si>
    <t>08269463</t>
  </si>
  <si>
    <t>SALVATIERRA RAMOS CINTHIA MONICA</t>
  </si>
  <si>
    <t>43221935</t>
  </si>
  <si>
    <t>SALINAS CASTRO ELIAS WILFREDO</t>
  </si>
  <si>
    <t>06445782</t>
  </si>
  <si>
    <t>SALCEDO QUINTANA LUIS MICHEL</t>
  </si>
  <si>
    <t>40487028</t>
  </si>
  <si>
    <t>SALAZAR QUISPE FABIOLA</t>
  </si>
  <si>
    <t>73824358</t>
  </si>
  <si>
    <t>SALAZAR CORIMAYTA ALDO ARMANDO</t>
  </si>
  <si>
    <t>10661353</t>
  </si>
  <si>
    <t>SALAMANCA PACHECO EDDA LESLIE</t>
  </si>
  <si>
    <t>40080864</t>
  </si>
  <si>
    <t>SAENZ ANDUAGA MARIA DEL PILAR</t>
  </si>
  <si>
    <t>07803802</t>
  </si>
  <si>
    <t>SABA GUERRA JHON APOLINAR</t>
  </si>
  <si>
    <t>41520907</t>
  </si>
  <si>
    <t>RUIZ PALOMINO JOSSELING EMILCE</t>
  </si>
  <si>
    <t>47316866</t>
  </si>
  <si>
    <t>TECNICO ESPECIALIZADO</t>
  </si>
  <si>
    <t>RUIZ GUEVARA NORA CECILIA</t>
  </si>
  <si>
    <t>43152827</t>
  </si>
  <si>
    <t>RUIZ FLORES PAULA</t>
  </si>
  <si>
    <t>42144805</t>
  </si>
  <si>
    <t>RUIZ CHAVEZ RICARTE RENAN</t>
  </si>
  <si>
    <t>41065563</t>
  </si>
  <si>
    <t>TECNICO EN ENFERMERIA</t>
  </si>
  <si>
    <t>RUEDA TORRES LENIN VLADIMIR</t>
  </si>
  <si>
    <t>46764415</t>
  </si>
  <si>
    <t>INVESTIGADOR EN SALUD</t>
  </si>
  <si>
    <t>ROSALES PIMENTEL ROSA SILVIA</t>
  </si>
  <si>
    <t>09879591</t>
  </si>
  <si>
    <t>ROQUE LLERENA TAMARA CRISTINA</t>
  </si>
  <si>
    <t>46256868</t>
  </si>
  <si>
    <t>ROQUE HENRIQUEZ JOEL CHRISTIAN</t>
  </si>
  <si>
    <t>41519613</t>
  </si>
  <si>
    <t>ROQUE ACOSTA MAGALY YVONNY</t>
  </si>
  <si>
    <t>43468726</t>
  </si>
  <si>
    <t>RONCAL RAMIREZ RAMSES ALEXIS</t>
  </si>
  <si>
    <t>41591799</t>
  </si>
  <si>
    <t>ROMERO HUAYCHANI ESTHER GIOVANNA</t>
  </si>
  <si>
    <t>42335701</t>
  </si>
  <si>
    <t>ROMANI ROMANI FRANCO RONALD</t>
  </si>
  <si>
    <t>41385189</t>
  </si>
  <si>
    <t>ROMAN TRUJILLO EMILY</t>
  </si>
  <si>
    <t>44138699</t>
  </si>
  <si>
    <t>ROMALDO LA JARA ANA MARIA</t>
  </si>
  <si>
    <t>08997474</t>
  </si>
  <si>
    <t>ROJAS ZUÑIGA LUCIA VALERIA</t>
  </si>
  <si>
    <t>70616020</t>
  </si>
  <si>
    <t>ROJAS PALOMINO NYSHON MAXIMO</t>
  </si>
  <si>
    <t>42376003</t>
  </si>
  <si>
    <t>ROJAS MEZARINA LEONARDO RONYALD</t>
  </si>
  <si>
    <t>40028376</t>
  </si>
  <si>
    <t>ROJAS MALLMA CARMEN DEL PILAR</t>
  </si>
  <si>
    <t>45536861</t>
  </si>
  <si>
    <t>ROJAS HUACHOHUILCA RAUL BELISARIO</t>
  </si>
  <si>
    <t>10053875</t>
  </si>
  <si>
    <t>SECRETARIA EJECUTIVA</t>
  </si>
  <si>
    <t>ROJAS FLORES CLAUDIA EUGENIA</t>
  </si>
  <si>
    <t>45308622</t>
  </si>
  <si>
    <t>ROJAS CHAVEZ MILAGRITOS DEL ROSARIO</t>
  </si>
  <si>
    <t>09587682</t>
  </si>
  <si>
    <t>ROJAS CAMPAÑA ROSARIO EMPERATRIZ</t>
  </si>
  <si>
    <t>48016839</t>
  </si>
  <si>
    <t>RODRIGUEZ SERNA CARLA BEATRIZ</t>
  </si>
  <si>
    <t>47660242</t>
  </si>
  <si>
    <t>TECNICO EN CONTABILIDAD</t>
  </si>
  <si>
    <t>RODRIGUEZ NUÑEZ CARLOS AUGUSTO</t>
  </si>
  <si>
    <t>40003566</t>
  </si>
  <si>
    <t>ARQUITECTO</t>
  </si>
  <si>
    <t>RODRIGUEZ LOO OSCAR HUGO</t>
  </si>
  <si>
    <t>07925377</t>
  </si>
  <si>
    <t>RODRIGUEZ CAPCHA GEORGE MICHAEL</t>
  </si>
  <si>
    <t>44647311</t>
  </si>
  <si>
    <t>AUXILIAR AGROPECUARIO</t>
  </si>
  <si>
    <t>ROCCA YARASCA SUSY EMPERATRIZ</t>
  </si>
  <si>
    <t>06775555</t>
  </si>
  <si>
    <t>RIVERA VARGAS KARLA VANESSA</t>
  </si>
  <si>
    <t>41445932</t>
  </si>
  <si>
    <t xml:space="preserve">MEDICO VETERINARIO ZOOTENISTA </t>
  </si>
  <si>
    <t>RIVERA RODRIGUEZ RICARDO RIVELINO</t>
  </si>
  <si>
    <t>10553565</t>
  </si>
  <si>
    <t>RIVERA DEL RIO GERMAN FELIPE</t>
  </si>
  <si>
    <t>21842695</t>
  </si>
  <si>
    <t>RIOS ROQUE DENISSE DIANNE</t>
  </si>
  <si>
    <t>42099802</t>
  </si>
  <si>
    <t>RIOS ROJAS RAFAEL ANTONIO</t>
  </si>
  <si>
    <t>09473937</t>
  </si>
  <si>
    <t>TECNICO EN COMPUTACION E INFOR</t>
  </si>
  <si>
    <t>RIOS PAREDES JORGE LUIS</t>
  </si>
  <si>
    <t>05315880</t>
  </si>
  <si>
    <t>CHOFER</t>
  </si>
  <si>
    <t>RIOS MONTEZA PAMELA LISSET</t>
  </si>
  <si>
    <t>45661270</t>
  </si>
  <si>
    <t>RIOS HIDALGO MARLENY</t>
  </si>
  <si>
    <t>41145024</t>
  </si>
  <si>
    <t>RIEGA LOPEZ PEDRO ANTONIO</t>
  </si>
  <si>
    <t>40806261</t>
  </si>
  <si>
    <t>REYNOSO ZEDANO MANUEL JUNIOR ISAAC</t>
  </si>
  <si>
    <t>44136612</t>
  </si>
  <si>
    <t>REYES MONTES PAOLA ROCIO</t>
  </si>
  <si>
    <t>44363834</t>
  </si>
  <si>
    <t>ASISTENTE ESPECIALIZADO</t>
  </si>
  <si>
    <t>ESTUDIOS DE DOCTORADO INCOMPLETO</t>
  </si>
  <si>
    <t>REYES MANDUJANO IVONNE FANNY</t>
  </si>
  <si>
    <t>41287201</t>
  </si>
  <si>
    <t>REYES HUAYAS ARCILIA VERONICA</t>
  </si>
  <si>
    <t>40710605</t>
  </si>
  <si>
    <t>REQUENA ZUÑIGA EDWIN</t>
  </si>
  <si>
    <t>05402302</t>
  </si>
  <si>
    <t>REINA SANCHEZ ROSA CECILIA</t>
  </si>
  <si>
    <t>10432535</t>
  </si>
  <si>
    <t>REATEGUI VELA BRAYAN JOB</t>
  </si>
  <si>
    <t>72546507</t>
  </si>
  <si>
    <t>RAYMUNDEZ TASAYCO JHOANA</t>
  </si>
  <si>
    <t>43886236</t>
  </si>
  <si>
    <t>RAYMONDI SEGURA LUIS ALBERTO</t>
  </si>
  <si>
    <t>43609205</t>
  </si>
  <si>
    <t>RAMOS ARMAULIA JESSENIA SHIRLEY</t>
  </si>
  <si>
    <t>72484906</t>
  </si>
  <si>
    <t>RAMOS ALARCON VIVIANA AZUCENA</t>
  </si>
  <si>
    <t>40339341</t>
  </si>
  <si>
    <t>RAMIREZ SALCEDO ROXANA IVONNE</t>
  </si>
  <si>
    <t>44836135</t>
  </si>
  <si>
    <t>RAMIREZ RODRIGUEZ MALY ELIANA</t>
  </si>
  <si>
    <t>23275021</t>
  </si>
  <si>
    <t>RAMIREZ ILLESCAS JUAN JOSE</t>
  </si>
  <si>
    <t>09668834</t>
  </si>
  <si>
    <t>RAMIREZ GUERRA HENRY DANIEL</t>
  </si>
  <si>
    <t>01139269</t>
  </si>
  <si>
    <t>INGENIERO INDUSTRIAL</t>
  </si>
  <si>
    <t>RAMIREZ BELTRAN GUSTAVO CAMILO</t>
  </si>
  <si>
    <t>08779617</t>
  </si>
  <si>
    <t>RAMIREZ ALBERCO HADA CECILIA</t>
  </si>
  <si>
    <t>41755073</t>
  </si>
  <si>
    <t>QUISPE NUÑEZ LILIA FIDELA</t>
  </si>
  <si>
    <t>09493023</t>
  </si>
  <si>
    <t>AUXILIAR DE LABORATORIO</t>
  </si>
  <si>
    <t>TRABAJADOR(A) SOCIAL</t>
  </si>
  <si>
    <t>QUISPE MASCCO SONIA ISABEL</t>
  </si>
  <si>
    <t>40814259</t>
  </si>
  <si>
    <t>ASISTENTE SOCIAL</t>
  </si>
  <si>
    <t>QUISPE GALA CINTHIA ASTRID ELISA</t>
  </si>
  <si>
    <t>42857798</t>
  </si>
  <si>
    <t>QUISPE CARDENAS CESAR REYNALDO</t>
  </si>
  <si>
    <t>70755353</t>
  </si>
  <si>
    <t>TECNICO EN METROLOGIA</t>
  </si>
  <si>
    <t>QUISPE BALTAZAR SANDY</t>
  </si>
  <si>
    <t>43869882</t>
  </si>
  <si>
    <t>QUIROZ ARCAYO MILAGROS</t>
  </si>
  <si>
    <t>10633363</t>
  </si>
  <si>
    <t>QUIROZ ALVA CAROLINA SHARON</t>
  </si>
  <si>
    <t>09888879</t>
  </si>
  <si>
    <t>INGENIERO EN HIGIENE Y SEGURID</t>
  </si>
  <si>
    <t>QUIRITA VERA ESTHER ELIZABETH</t>
  </si>
  <si>
    <t>47842360</t>
  </si>
  <si>
    <t>QUIQUIA ROBLES FRANCISCO JUAN</t>
  </si>
  <si>
    <t>08065686</t>
  </si>
  <si>
    <t>QUINO SIFUENTES WILLI</t>
  </si>
  <si>
    <t>09795658</t>
  </si>
  <si>
    <t>QUEVEDO RAMOS LUZ PAOLA</t>
  </si>
  <si>
    <t>40877582</t>
  </si>
  <si>
    <t>GRADO DE DOCTOR</t>
  </si>
  <si>
    <t>PUYEN GUERRA ZULLY MARGOTH</t>
  </si>
  <si>
    <t>40852288</t>
  </si>
  <si>
    <t>PUPUCHE ANTON WILTHO</t>
  </si>
  <si>
    <t>17630396</t>
  </si>
  <si>
    <t>PORTILLA ROMERO JANETT SOLEDAD</t>
  </si>
  <si>
    <t>43633603</t>
  </si>
  <si>
    <t>PORRAS QUISPE MAXIMO HENRY</t>
  </si>
  <si>
    <t>10191402</t>
  </si>
  <si>
    <t>TECNICO EN MANTENIMIENTO EQUIP</t>
  </si>
  <si>
    <t>PONCE GARCIA SILVIA VICTORIA</t>
  </si>
  <si>
    <t>42737409</t>
  </si>
  <si>
    <t>ANALISTA DE PROGRAMACION Y EST</t>
  </si>
  <si>
    <t>PONCE ALMERI REYNALDO</t>
  </si>
  <si>
    <t>42288718</t>
  </si>
  <si>
    <t>POMASUNCO REYES WILFREDO MARTIN</t>
  </si>
  <si>
    <t>45982957</t>
  </si>
  <si>
    <t>POMARI JUAREZ ROMEO LEONIDAS</t>
  </si>
  <si>
    <t>41289476</t>
  </si>
  <si>
    <t>POLO GOMEZ ROLANDO MANUEL</t>
  </si>
  <si>
    <t>40765904</t>
  </si>
  <si>
    <t>ESPECIALISTA EN SISTEMAS DE IN</t>
  </si>
  <si>
    <t>POCLIN GARCIA YASMINE</t>
  </si>
  <si>
    <t>76059777</t>
  </si>
  <si>
    <t>PIPA HUISA CARLOS LUIS</t>
  </si>
  <si>
    <t>41614060</t>
  </si>
  <si>
    <t>PINTO CABALLERO JESUS ANTONIO</t>
  </si>
  <si>
    <t>10172724</t>
  </si>
  <si>
    <t>BACHILLER EN ESTADISTICA</t>
  </si>
  <si>
    <t>PILLACA MONTES JENNY</t>
  </si>
  <si>
    <t>40691248</t>
  </si>
  <si>
    <t>CIENCIAS DE LA COMUNICACION</t>
  </si>
  <si>
    <t>PERLA LUGARO MARIA ELENA</t>
  </si>
  <si>
    <t>07787000</t>
  </si>
  <si>
    <t>PEREZ PEREZ ANA YUDIT</t>
  </si>
  <si>
    <t>42880167</t>
  </si>
  <si>
    <t>PEREZ MURILLO JESUS HECTOR</t>
  </si>
  <si>
    <t>44376420</t>
  </si>
  <si>
    <t>PEREZ LEIVA ROSARIO KATHERINE</t>
  </si>
  <si>
    <t>45585943</t>
  </si>
  <si>
    <t>PEREZ ESPINO JOSE PORFIRIO</t>
  </si>
  <si>
    <t>07323226</t>
  </si>
  <si>
    <t>AUXILIAR EN SISTEMAS</t>
  </si>
  <si>
    <t>PEREZ ALLPOC REBECA NEMESIA</t>
  </si>
  <si>
    <t>07144252</t>
  </si>
  <si>
    <t>JEFE DE EQUIPO</t>
  </si>
  <si>
    <t>PERALTA CACERES FERNANDO RODOLFO</t>
  </si>
  <si>
    <t>47059828</t>
  </si>
  <si>
    <t>PERALTA CACERES EDITH JUANA</t>
  </si>
  <si>
    <t>44122805</t>
  </si>
  <si>
    <t>PEÑARES RAYMUNDO DELIA</t>
  </si>
  <si>
    <t>20073451</t>
  </si>
  <si>
    <t>PECEROS PELAEZ FLOR DE MARIA ENMANUEL</t>
  </si>
  <si>
    <t>43375059</t>
  </si>
  <si>
    <t>PECEROS CHAVEZ SILVIA GLADYS</t>
  </si>
  <si>
    <t>07570350</t>
  </si>
  <si>
    <t>PASTRANA ESPINOZA KELLY GRACE</t>
  </si>
  <si>
    <t>44905638</t>
  </si>
  <si>
    <t>PARIONA CUARESMA YESLER JULIO</t>
  </si>
  <si>
    <t>46214906</t>
  </si>
  <si>
    <t>TECNICO AGROPECUARIO</t>
  </si>
  <si>
    <t>INGENIERO ESTADISTICO E INFORMATICO</t>
  </si>
  <si>
    <t>PARILLO FLORES JENNY</t>
  </si>
  <si>
    <t>41410920</t>
  </si>
  <si>
    <t>PAMPA ESPINOZA LUIS EDUARDO</t>
  </si>
  <si>
    <t>43190425</t>
  </si>
  <si>
    <t>PALOMINO TELLO NORMA</t>
  </si>
  <si>
    <t>31185307</t>
  </si>
  <si>
    <t>PALOMINO SANCHEZ FREDD MARLON</t>
  </si>
  <si>
    <t>40601979</t>
  </si>
  <si>
    <t>PALOMINO RODRIGUEZ MIRYAM GUILLERMINA</t>
  </si>
  <si>
    <t>10605068</t>
  </si>
  <si>
    <t>PALOMINO POEMAPE CINTHYA ESTEFANIA</t>
  </si>
  <si>
    <t>46651236</t>
  </si>
  <si>
    <t>PALOMINO GUTIERREZ ARNOLD DAVID</t>
  </si>
  <si>
    <t>45153140</t>
  </si>
  <si>
    <t>PALOMINO CHOQUE ANTHONY GERY</t>
  </si>
  <si>
    <t>46404331</t>
  </si>
  <si>
    <t>PALMA ROJAS ALVARO</t>
  </si>
  <si>
    <t>73484062</t>
  </si>
  <si>
    <t>ARTESANO</t>
  </si>
  <si>
    <t>PALACIOS SALVATIERRA ROSA EDILBERTA</t>
  </si>
  <si>
    <t>08807360</t>
  </si>
  <si>
    <t>PALACIOS CCESA JANET VANESSA</t>
  </si>
  <si>
    <t>10520162</t>
  </si>
  <si>
    <t>PACORI BENAVENTE JUAN EDILBERTO</t>
  </si>
  <si>
    <t>80608653</t>
  </si>
  <si>
    <t>PACHECO TAXSA MARIA CECILIA</t>
  </si>
  <si>
    <t>09121348</t>
  </si>
  <si>
    <t>PACHECO RAMIREZ DELIA SABINA</t>
  </si>
  <si>
    <t>10092325</t>
  </si>
  <si>
    <t>BACHILLER EN BIBLIOTECOLOGIA Y</t>
  </si>
  <si>
    <t>PACHECO ORELLANA NOHEMY MARGARITA</t>
  </si>
  <si>
    <t>42797870</t>
  </si>
  <si>
    <t>PACHECO ABARCA DE FARRO MAYERLIN VIOLETA</t>
  </si>
  <si>
    <t>29611719</t>
  </si>
  <si>
    <t>OYOLA SALCEDO DELIA GRACIELA</t>
  </si>
  <si>
    <t>40249508</t>
  </si>
  <si>
    <t>OSORIO PARIONA MARIBEL CARLA</t>
  </si>
  <si>
    <t>44608036</t>
  </si>
  <si>
    <t>OSORIO MEJIA CARMEN EDITH</t>
  </si>
  <si>
    <t>40108246</t>
  </si>
  <si>
    <t>OSCANOA YANTAS ARACELY ESMERALDA</t>
  </si>
  <si>
    <t>73460750</t>
  </si>
  <si>
    <t>ORTIZ PILCO GEORGINA</t>
  </si>
  <si>
    <t>25611102</t>
  </si>
  <si>
    <t>INGENIERA QUIMICA</t>
  </si>
  <si>
    <t>ORTIZ JAVA MIGUEL ANTONIO</t>
  </si>
  <si>
    <t>80462607</t>
  </si>
  <si>
    <t>ORMEÑO DELGADO LUIS ALBERTO</t>
  </si>
  <si>
    <t>40762840</t>
  </si>
  <si>
    <t>ORELLANA SOLIS JORGE LUIS</t>
  </si>
  <si>
    <t>06545869</t>
  </si>
  <si>
    <t>ORELLANA CHULLUNCUY PAMELA KAREN</t>
  </si>
  <si>
    <t>76188522</t>
  </si>
  <si>
    <t>DISEÑADOR, TECNICO</t>
  </si>
  <si>
    <t>OREJON ORTIZ DE ORUE MILAGROS</t>
  </si>
  <si>
    <t>44369125</t>
  </si>
  <si>
    <t>ORE CARRASCO EDGAR PABLO</t>
  </si>
  <si>
    <t>06050151</t>
  </si>
  <si>
    <t>OLIVERA MISPIRETA CARLOS MANUEL</t>
  </si>
  <si>
    <t>46220842</t>
  </si>
  <si>
    <t>OCAÑA FERNANDEZ ERIK FREDDY</t>
  </si>
  <si>
    <t>40687824</t>
  </si>
  <si>
    <t>LICENCIADO EN ESTADISTICA</t>
  </si>
  <si>
    <t>OBREGON CAHUAYA CRISTIAN EDISON</t>
  </si>
  <si>
    <t>41184735</t>
  </si>
  <si>
    <t>OBREGON BOLTAN GEORGE</t>
  </si>
  <si>
    <t>09538975</t>
  </si>
  <si>
    <t>NUÑEZ PINEDO PILAR DENISSE</t>
  </si>
  <si>
    <t>45282047</t>
  </si>
  <si>
    <t>NEIRA RODRIGUEZ ALEJANDRO MANUEL</t>
  </si>
  <si>
    <t>42372159</t>
  </si>
  <si>
    <t>NAPAN VILLARREAL TERESA PAOLA</t>
  </si>
  <si>
    <t>10408946</t>
  </si>
  <si>
    <t>QUIMICO FARMACEUTICO </t>
  </si>
  <si>
    <t>NALVARTE ESTRADA ROSA LUZ</t>
  </si>
  <si>
    <t>10284504</t>
  </si>
  <si>
    <t>MURO DEL AGUILA ERIKA CRISTINA</t>
  </si>
  <si>
    <t>45853717</t>
  </si>
  <si>
    <t>MURO CRUZADO BLYTHE LUCY</t>
  </si>
  <si>
    <t>10791807</t>
  </si>
  <si>
    <t>MUÑOZ MIRANDA LUIS ANGEL</t>
  </si>
  <si>
    <t>42966766</t>
  </si>
  <si>
    <t>INGENIERO MECANICO ELECTRICISTA</t>
  </si>
  <si>
    <t>MUNAYCO HERNANDEZ ALDO MANUEL</t>
  </si>
  <si>
    <t>22303429</t>
  </si>
  <si>
    <t>MUJICA LENGUA FLOR DE MARIA CARLA</t>
  </si>
  <si>
    <t>07734755</t>
  </si>
  <si>
    <t>INGENIERO SISTEMAS INFORMATICOS</t>
  </si>
  <si>
    <t>MUGA RIVERA JUAN JOSE</t>
  </si>
  <si>
    <t>43699165</t>
  </si>
  <si>
    <t>MOSCOSO GUDIEL JOEL FRANCISCO</t>
  </si>
  <si>
    <t>06796448</t>
  </si>
  <si>
    <t>MORMONTOY QUICAÑA CARLO GUSTAVO</t>
  </si>
  <si>
    <t>48422368</t>
  </si>
  <si>
    <t>MORENO GALLARDO GREGORY FRANCIS</t>
  </si>
  <si>
    <t>41906816</t>
  </si>
  <si>
    <t>MORENO EXEBIO LUIS ENRIQUE</t>
  </si>
  <si>
    <t>07975994</t>
  </si>
  <si>
    <t xml:space="preserve">MEDICO VETERINARIO </t>
  </si>
  <si>
    <t>MORALES TARAZONA JACKELINE JULIA</t>
  </si>
  <si>
    <t>41423060</t>
  </si>
  <si>
    <t>MORALES RIOS EDITH JACINTA</t>
  </si>
  <si>
    <t>40865361</t>
  </si>
  <si>
    <t>MORALES FERNANDEZ JAIME LUIS</t>
  </si>
  <si>
    <t>75038353</t>
  </si>
  <si>
    <t>MORA MELO ANA PAOLA</t>
  </si>
  <si>
    <t>72192419</t>
  </si>
  <si>
    <t>MONTOYA ORTECHO MARTIN ELIFIO</t>
  </si>
  <si>
    <t>10799595</t>
  </si>
  <si>
    <t>MONTEJO AREVALO MAYK HARRISON</t>
  </si>
  <si>
    <t>10746209</t>
  </si>
  <si>
    <t>MIRAVAL TOLEDO MARIA LUZ</t>
  </si>
  <si>
    <t>09158413</t>
  </si>
  <si>
    <t>MIRANDA VELARDE ANDERSON</t>
  </si>
  <si>
    <t>45554161</t>
  </si>
  <si>
    <t>MIRANDA GILVONIO JESUS</t>
  </si>
  <si>
    <t>09782912</t>
  </si>
  <si>
    <t>MIRANDA CIPRIANO OSCAR ROY</t>
  </si>
  <si>
    <t>08127666</t>
  </si>
  <si>
    <t>MEZA CORNEJO EDSON ALFREDO</t>
  </si>
  <si>
    <t>29614435</t>
  </si>
  <si>
    <t>MESTANZA MILLONES ORSON ANTERO</t>
  </si>
  <si>
    <t>70438639</t>
  </si>
  <si>
    <t>MESIAS CACERES LUIS ALBERTO</t>
  </si>
  <si>
    <t>45627842</t>
  </si>
  <si>
    <t>MENOR SEGURA BETTY</t>
  </si>
  <si>
    <t>06788161</t>
  </si>
  <si>
    <t>MENESES SILVA YOLANDA ARACELI</t>
  </si>
  <si>
    <t>42229034</t>
  </si>
  <si>
    <t>ASISTENTE EN SERV. DE REC. NAT</t>
  </si>
  <si>
    <t>MENDOZA BAUTISTA ROBERTO CARLOS</t>
  </si>
  <si>
    <t>46024882</t>
  </si>
  <si>
    <t>MENDO PUICAN JORGE FERNANDO</t>
  </si>
  <si>
    <t>41484564</t>
  </si>
  <si>
    <t>MEJIA OLANO DANIEL</t>
  </si>
  <si>
    <t>40820176</t>
  </si>
  <si>
    <t>MEJIA OLANO ALDO MARKO</t>
  </si>
  <si>
    <t>40168229</t>
  </si>
  <si>
    <t>MEJIA ARAKAKI FERNANDO KENYI</t>
  </si>
  <si>
    <t>46458398</t>
  </si>
  <si>
    <t>MEDINA SANCA REBECA HILDA</t>
  </si>
  <si>
    <t>46366977</t>
  </si>
  <si>
    <t>MEDINA RIVERA BRENDA RODOIL</t>
  </si>
  <si>
    <t>41743539</t>
  </si>
  <si>
    <t>MAYO ALVITES JHON VICENT</t>
  </si>
  <si>
    <t>41702356</t>
  </si>
  <si>
    <t>MAURICIO CORDOVA ADA GISELLA</t>
  </si>
  <si>
    <t>40361684</t>
  </si>
  <si>
    <t>MATTUS ZAPATA JUAN JOSE</t>
  </si>
  <si>
    <t>47341625</t>
  </si>
  <si>
    <t>MATEO VERA YESMI CRISTINA</t>
  </si>
  <si>
    <t>10249958</t>
  </si>
  <si>
    <t>MATEO NUÑEZ OSCAR CESAR</t>
  </si>
  <si>
    <t>40967155</t>
  </si>
  <si>
    <t>MASCARO RIOS GRACE GIULIANA</t>
  </si>
  <si>
    <t>47572292</t>
  </si>
  <si>
    <t>MARIN REYES LUIS JAVIER</t>
  </si>
  <si>
    <t>09801886</t>
  </si>
  <si>
    <t>MARCAS CACERES GUALBERTO</t>
  </si>
  <si>
    <t>10097080</t>
  </si>
  <si>
    <t>MANTARI TORPOCO CARINA ROSARIO</t>
  </si>
  <si>
    <t>42082010</t>
  </si>
  <si>
    <t>MANRIQUE GUEVARA ANTHONY WILLIAMS</t>
  </si>
  <si>
    <t>47836684</t>
  </si>
  <si>
    <t>MANRIQUE BOCANEGRA GERARDO JOHAN</t>
  </si>
  <si>
    <t>40963649</t>
  </si>
  <si>
    <t>MANCO MENENDEZ ALICIA YNES</t>
  </si>
  <si>
    <t>40498309</t>
  </si>
  <si>
    <t>MAMANI GUTIERREZ JULIA MARIANA</t>
  </si>
  <si>
    <t>43642757</t>
  </si>
  <si>
    <t>MAMANI APAZA OFELIA</t>
  </si>
  <si>
    <t>40408152</t>
  </si>
  <si>
    <t>BIBLIOTECARIO</t>
  </si>
  <si>
    <t>MALVACEDA MAURICIO SILVIA MAXIMA</t>
  </si>
  <si>
    <t>40953793</t>
  </si>
  <si>
    <t>MALCA ZAMORA YAQUELINE GLORIA</t>
  </si>
  <si>
    <t>10741948</t>
  </si>
  <si>
    <t>MAITA BLANQUES LESLY SOFIA</t>
  </si>
  <si>
    <t>70311256</t>
  </si>
  <si>
    <t>TOXICOLOGIA</t>
  </si>
  <si>
    <t>MADUEÑO VENTURA FRESCIA MARIA</t>
  </si>
  <si>
    <t>47161921</t>
  </si>
  <si>
    <t>MADRID MEZA MILAGROS DEL ROSARIO</t>
  </si>
  <si>
    <t>40351900</t>
  </si>
  <si>
    <t>MACURI LUNA MARIA ROSARIO</t>
  </si>
  <si>
    <t>07405608</t>
  </si>
  <si>
    <t>OBSTETRA</t>
  </si>
  <si>
    <t>LUQUE CHAUCA BLANCA ELENA</t>
  </si>
  <si>
    <t>10248797</t>
  </si>
  <si>
    <t xml:space="preserve">BACHILLER EN ADMINISTRACION </t>
  </si>
  <si>
    <t>LUNA ALMAZAN JOSE AUGUSTO</t>
  </si>
  <si>
    <t>41179596</t>
  </si>
  <si>
    <t>LUDEÑA YEPEZ RUT ELIZABET</t>
  </si>
  <si>
    <t>48067456</t>
  </si>
  <si>
    <t>LUDEÑA NAVARRO MARIA SUSANA</t>
  </si>
  <si>
    <t>07800940</t>
  </si>
  <si>
    <t>LOZANO TUCTO DIANA CAROLINA</t>
  </si>
  <si>
    <t>44243548</t>
  </si>
  <si>
    <t>LOZANO RUBIO JAIRO</t>
  </si>
  <si>
    <t>10158230</t>
  </si>
  <si>
    <t>LOVON TINTAYA ELENA</t>
  </si>
  <si>
    <t>43534204</t>
  </si>
  <si>
    <t>LOPEZ OCHOA MYRIAM MARISOL</t>
  </si>
  <si>
    <t>47118623</t>
  </si>
  <si>
    <t>LOPEZ MENDOZA DE MAGAN JUANA MERCEDES</t>
  </si>
  <si>
    <t>07836877</t>
  </si>
  <si>
    <t>LOPEZ MAKINO MANUEL LUIS</t>
  </si>
  <si>
    <t>44132400</t>
  </si>
  <si>
    <t>LOPEZ HUAMAN YULIANA MARGARITA</t>
  </si>
  <si>
    <t>45222351</t>
  </si>
  <si>
    <t>INGENIERO ADMINISTRATIVO</t>
  </si>
  <si>
    <t>LOPEZ CAMONES SONIA ELIZABETH</t>
  </si>
  <si>
    <t>09798659</t>
  </si>
  <si>
    <t>LOPE PARI PRISCILA NAYU</t>
  </si>
  <si>
    <t>47046733</t>
  </si>
  <si>
    <t>ADMINISTRADOR</t>
  </si>
  <si>
    <t>LOAYZA LUPERDI MOISES DAVID</t>
  </si>
  <si>
    <t>70677776</t>
  </si>
  <si>
    <t>LIZARRAGA PICCIOTTI JUAN TERRY</t>
  </si>
  <si>
    <t>07862952</t>
  </si>
  <si>
    <t>LEZAMA TRUJILLO ELOY</t>
  </si>
  <si>
    <t>10033812</t>
  </si>
  <si>
    <t>LEON SOTO NADIR MARISOL</t>
  </si>
  <si>
    <t>47555177</t>
  </si>
  <si>
    <t>ADMINISTRACION</t>
  </si>
  <si>
    <t>LAZARO RODRIGUEZ NELLY REYNA</t>
  </si>
  <si>
    <t>10122961</t>
  </si>
  <si>
    <t>LARENAS HUARANGA LILIANA MARGARITA</t>
  </si>
  <si>
    <t>07224790</t>
  </si>
  <si>
    <t>LAGUNA TORRES VICTOR ALBERTO</t>
  </si>
  <si>
    <t>25621616</t>
  </si>
  <si>
    <t>LAGOS LIZARME GENESIS ELIZABETH</t>
  </si>
  <si>
    <t>45647228</t>
  </si>
  <si>
    <t>LAGOS BAUTISTA CAROLA</t>
  </si>
  <si>
    <t>41541699</t>
  </si>
  <si>
    <t>JUSCAMAYTA LOPEZ JULIO EDUARDO</t>
  </si>
  <si>
    <t>41819788</t>
  </si>
  <si>
    <t>JUAREZ MORALES WILFREDO</t>
  </si>
  <si>
    <t>25712781</t>
  </si>
  <si>
    <t>ESPECIALISTA EN LOGISTICA</t>
  </si>
  <si>
    <t>JUAREZ ELIZALDE JHON MARIO</t>
  </si>
  <si>
    <t>47258057</t>
  </si>
  <si>
    <t>JORDAN LECHUGA TERESA</t>
  </si>
  <si>
    <t>24004284</t>
  </si>
  <si>
    <t>JIMENEZ VASQUEZ VICTOR ALBERTO</t>
  </si>
  <si>
    <t>70441379</t>
  </si>
  <si>
    <t>JIMENEZ MEDINA MILAN JUNIORS</t>
  </si>
  <si>
    <t>47687950</t>
  </si>
  <si>
    <t>JIMENEZ DE LA CRUZ ROXANA ELIZABETH</t>
  </si>
  <si>
    <t>41364675</t>
  </si>
  <si>
    <t>JAUREGUI SILVA VICTOR MANUEL</t>
  </si>
  <si>
    <t>09177221</t>
  </si>
  <si>
    <t>JARA CRUZ ISABEL</t>
  </si>
  <si>
    <t>46192961</t>
  </si>
  <si>
    <t>JANAMPA GARCIA CESAR ESTEBAN</t>
  </si>
  <si>
    <t>20119376</t>
  </si>
  <si>
    <t>JANAMPA CANCHARI ROMAO GONZALO</t>
  </si>
  <si>
    <t>42278331</t>
  </si>
  <si>
    <t>INOLOPU CUCCHE JORGE LUIS</t>
  </si>
  <si>
    <t>43537773</t>
  </si>
  <si>
    <t>INGA ARELLANO ROSALINA ROSIO</t>
  </si>
  <si>
    <t>40404990</t>
  </si>
  <si>
    <t>INGA ANGULO LISBET ROXANA</t>
  </si>
  <si>
    <t>70790199</t>
  </si>
  <si>
    <t>INFANTES TORRES IRMA MAGDALENA</t>
  </si>
  <si>
    <t>40064210</t>
  </si>
  <si>
    <t>INCA ANDRADE EDITH</t>
  </si>
  <si>
    <t>48174956</t>
  </si>
  <si>
    <t>ICANAQUE ESPINAL ARELY DENISSA</t>
  </si>
  <si>
    <t>42820038</t>
  </si>
  <si>
    <t>HURTADO ESQUEN CINTHIA SALOME</t>
  </si>
  <si>
    <t>43337017</t>
  </si>
  <si>
    <t>HUAYRA NIQUEN JOSEPH MICHAEL</t>
  </si>
  <si>
    <t>43399359</t>
  </si>
  <si>
    <t>HUAYANCA HUANCAHUARE NORLY HILDA</t>
  </si>
  <si>
    <t>44526111</t>
  </si>
  <si>
    <t>HUAROTE REYNOSO JULIANA PILAR</t>
  </si>
  <si>
    <t>42571052</t>
  </si>
  <si>
    <t>LICENCIADO EN EDUCACION SECUNDARIA / ESPECIALIDAD EDUCACION COMERCIAL</t>
  </si>
  <si>
    <t>HUAREZ SOSA BERTHA SOLEDAD</t>
  </si>
  <si>
    <t>09610834</t>
  </si>
  <si>
    <t>HUAPAYA GARCIA GERALDINE</t>
  </si>
  <si>
    <t>47415359</t>
  </si>
  <si>
    <t>HUAPAYA BRAVO DIANA CAROLINA</t>
  </si>
  <si>
    <t>47737330</t>
  </si>
  <si>
    <t>HUAMOLLE BARRETO AURORA OLEGARIA</t>
  </si>
  <si>
    <t>47327537</t>
  </si>
  <si>
    <t>ESTUDIOS DE DOCTORADO COMPLETO</t>
  </si>
  <si>
    <t>HUAMANI PACSI CARLOS</t>
  </si>
  <si>
    <t>09896602</t>
  </si>
  <si>
    <t>HUAMANI HINOSTROZA ALFREDO YSIDRO</t>
  </si>
  <si>
    <t>40001379</t>
  </si>
  <si>
    <t>HUAMANI GONZALES CARLOS ALBERTO</t>
  </si>
  <si>
    <t>44467784</t>
  </si>
  <si>
    <t>HUAMANI BENITEZ EVA LUZ</t>
  </si>
  <si>
    <t>44608087</t>
  </si>
  <si>
    <t>HUAMANI AZORZA JOSE ANTONIO</t>
  </si>
  <si>
    <t>70286142</t>
  </si>
  <si>
    <t>HUAMAN TORRES MAXIMO VIRGILIO</t>
  </si>
  <si>
    <t>07603508</t>
  </si>
  <si>
    <t>TECNICO ELECTRICISTA</t>
  </si>
  <si>
    <t>ENFERMERA</t>
  </si>
  <si>
    <t>HUAMAN SANCHEZ KAREN VIVIANA</t>
  </si>
  <si>
    <t>72471250</t>
  </si>
  <si>
    <t>HUAMAN COLLAZOS ERIKA DEL ROSARIO</t>
  </si>
  <si>
    <t>47767967</t>
  </si>
  <si>
    <t>HUAMAN ANGELES ESTELA ALEJANDRA</t>
  </si>
  <si>
    <t>70496692</t>
  </si>
  <si>
    <t>HUAILLANI CHAVEZ SILVIA DEL ROSARIO</t>
  </si>
  <si>
    <t>43091143</t>
  </si>
  <si>
    <t>HUACHACA LAGOS DAICE</t>
  </si>
  <si>
    <t>70418600</t>
  </si>
  <si>
    <t>HUACCA HUANACUNI GRACIELA ROSALIA</t>
  </si>
  <si>
    <t>41380643</t>
  </si>
  <si>
    <t>HINOJOSA MAMANI PAUL</t>
  </si>
  <si>
    <t>41013534</t>
  </si>
  <si>
    <t>HERRERA GARCIA YESSICA SOLEDAD</t>
  </si>
  <si>
    <t>21569649</t>
  </si>
  <si>
    <t>HERRERA ARAMBULO THALIA ELENA</t>
  </si>
  <si>
    <t>08876227</t>
  </si>
  <si>
    <t>HERNANDEZ SOTOMAYOR CATHERINE LEONOR</t>
  </si>
  <si>
    <t>10634884</t>
  </si>
  <si>
    <t>HERNANDEZ PEÑA MARCOS JOEL</t>
  </si>
  <si>
    <t>46471637</t>
  </si>
  <si>
    <t>GUZMAN SANTARIA WILLMAN</t>
  </si>
  <si>
    <t>42198746</t>
  </si>
  <si>
    <t>GUTIERREZ QUIJADA MAGALI DEL PILAR</t>
  </si>
  <si>
    <t>40237562</t>
  </si>
  <si>
    <t>GUTIERREZ INGUNZA ERICSON LEONARDO</t>
  </si>
  <si>
    <t>42160697</t>
  </si>
  <si>
    <t>GUTIERREZ ESPINOZA CINDY ABIGAIL</t>
  </si>
  <si>
    <t>46089877</t>
  </si>
  <si>
    <t>GUTIERREZ DEZA RICHARD</t>
  </si>
  <si>
    <t>41821723</t>
  </si>
  <si>
    <t>GUTIERREZ CHAVEZ KARINA</t>
  </si>
  <si>
    <t>42105686</t>
  </si>
  <si>
    <t>CIRUJANO DENTISTA</t>
  </si>
  <si>
    <t>GUTIERREZ AGUADO MARTHA</t>
  </si>
  <si>
    <t>10157763</t>
  </si>
  <si>
    <t>GUSUKUMA KINA MIGUEL ANGEL</t>
  </si>
  <si>
    <t>44144587</t>
  </si>
  <si>
    <t>GUIZA LAURA LUIS MIGUEL</t>
  </si>
  <si>
    <t>07449325</t>
  </si>
  <si>
    <t>GUIO CHUNGA HEINNER HILARIO</t>
  </si>
  <si>
    <t>09959563</t>
  </si>
  <si>
    <t>GUERRERO SEMINARIO EISSEN EMERSON</t>
  </si>
  <si>
    <t>46577691</t>
  </si>
  <si>
    <t>GUERRERO RODRIGUEZ JONTHAN JESUS KEVIN</t>
  </si>
  <si>
    <t>72669465</t>
  </si>
  <si>
    <t>GRANDE ORTIZ MIGUEL ANGEL</t>
  </si>
  <si>
    <t>09403772</t>
  </si>
  <si>
    <t>GRANADA CHAHUA MERY LISSET</t>
  </si>
  <si>
    <t>44274055</t>
  </si>
  <si>
    <t>GRADOS VASQUEZ MALENA VANESSA</t>
  </si>
  <si>
    <t>45636651</t>
  </si>
  <si>
    <t>GRADOS SIFUENTES SERGIO NORBERTO</t>
  </si>
  <si>
    <t>09133048</t>
  </si>
  <si>
    <t>GOYZUETA GOYZUETA RAUL</t>
  </si>
  <si>
    <t>29652790</t>
  </si>
  <si>
    <t>GORDILLO VILCHEZ SARA MARTHA</t>
  </si>
  <si>
    <t>43473887</t>
  </si>
  <si>
    <t>GONZALES VIVANCO ANGEL ALBERTO</t>
  </si>
  <si>
    <t>06826715</t>
  </si>
  <si>
    <t>GONZALES LUJAN MILI</t>
  </si>
  <si>
    <t>45570745</t>
  </si>
  <si>
    <t>GONZALES GONZALES JADER</t>
  </si>
  <si>
    <t>41239711</t>
  </si>
  <si>
    <t>07250972</t>
  </si>
  <si>
    <t>GIRALDO CHAVEZ JORGE AMILCAR</t>
  </si>
  <si>
    <t>41363404</t>
  </si>
  <si>
    <t>GENTA MENDOZA GODOFREDO</t>
  </si>
  <si>
    <t>07273781</t>
  </si>
  <si>
    <t>GAZZO BACA MARIA BERTHA CECILIA</t>
  </si>
  <si>
    <t>10610912</t>
  </si>
  <si>
    <t>GAYOSO MONTESINOS SANDRA TERESA</t>
  </si>
  <si>
    <t>40615851</t>
  </si>
  <si>
    <t>GAVILAN CHAVEZ RONNIE GUSTAVO</t>
  </si>
  <si>
    <t>21576129</t>
  </si>
  <si>
    <t>GASPAR DE LA CRUZ PATRICIA GLADYS</t>
  </si>
  <si>
    <t>40716896</t>
  </si>
  <si>
    <t>GARCIA VIZCARRA DIEGO FERNANDO</t>
  </si>
  <si>
    <t>44428740</t>
  </si>
  <si>
    <t>GARCIA VERA PILAR DEL ROSARIO</t>
  </si>
  <si>
    <t>07134628</t>
  </si>
  <si>
    <t>GARCIA VARA PATRICIA</t>
  </si>
  <si>
    <t>40486959</t>
  </si>
  <si>
    <t>GARCIA RODRIGUEZ CESAR</t>
  </si>
  <si>
    <t>48159580</t>
  </si>
  <si>
    <t>EDUCACIÓN TÉCNICA INCOMPLETA</t>
  </si>
  <si>
    <t>GARCIA HUISA YESSICA ISABEL</t>
  </si>
  <si>
    <t>09947736</t>
  </si>
  <si>
    <t>GARCIA GARCIA CARINA DEL PILAR</t>
  </si>
  <si>
    <t>40216817</t>
  </si>
  <si>
    <t>GARCIA AMIQUERO MABEL</t>
  </si>
  <si>
    <t>22503045</t>
  </si>
  <si>
    <t>VETERINARIO</t>
  </si>
  <si>
    <t>GARAYAR HERNANDEZ YESSICA LUZ</t>
  </si>
  <si>
    <t>43721434</t>
  </si>
  <si>
    <t>PSICOLOGO</t>
  </si>
  <si>
    <t>GARAY OSORIO PAMELA</t>
  </si>
  <si>
    <t>42856158</t>
  </si>
  <si>
    <t>PSICOLOGO(A)</t>
  </si>
  <si>
    <t>GALVEZ RODRIGUEZ SILVIA</t>
  </si>
  <si>
    <t>48113730</t>
  </si>
  <si>
    <t>GALVEZ RODRIGUEZ RODRIGUEZ SILVIA</t>
  </si>
  <si>
    <t>GALLESI ESPINOZA ITALO LEONARDO</t>
  </si>
  <si>
    <t>47231113</t>
  </si>
  <si>
    <t>LICENCIADA EN ENFERMERIA</t>
  </si>
  <si>
    <t>GALINDO SANCHEZ SHANA LUZ</t>
  </si>
  <si>
    <t>70749959</t>
  </si>
  <si>
    <t>LICENCIADO EN ENFERMERIA</t>
  </si>
  <si>
    <t>GALINDO CABELLO NADIA REGINA</t>
  </si>
  <si>
    <t>46434400</t>
  </si>
  <si>
    <t>GABRIEL MALDONADO ANGIE EMILY</t>
  </si>
  <si>
    <t>43797087</t>
  </si>
  <si>
    <t>FRANCO SEMINARIO NANCY MARIA ISABEL</t>
  </si>
  <si>
    <t>02851969</t>
  </si>
  <si>
    <t>FLORIAN FLORIAN ZARA ELITA</t>
  </si>
  <si>
    <t>19194557</t>
  </si>
  <si>
    <t>FLORES VALENZUELA VICKY ROXANA</t>
  </si>
  <si>
    <t>21528635</t>
  </si>
  <si>
    <t>FLORES MERA CARLOS FRANCISCO</t>
  </si>
  <si>
    <t>41870773</t>
  </si>
  <si>
    <t>FLORES MATIENZO GLORIA MERCEDES</t>
  </si>
  <si>
    <t>07279348</t>
  </si>
  <si>
    <t>INGENIERO FORESTAL</t>
  </si>
  <si>
    <t>FLORES LOZANO JOSE FRANCISCO</t>
  </si>
  <si>
    <t>00110520</t>
  </si>
  <si>
    <t>FLORES LEON DIANA CAROLINA</t>
  </si>
  <si>
    <t>43791121</t>
  </si>
  <si>
    <t>FLORES AGUILAR VICTOR WILFREDO</t>
  </si>
  <si>
    <t>43598173</t>
  </si>
  <si>
    <t>FIGUEROA MAGALLANES MARTHA ROCIO</t>
  </si>
  <si>
    <t>06268524</t>
  </si>
  <si>
    <t>ESPECIALISTA EN COOPERACION IN</t>
  </si>
  <si>
    <t>FERNANDEZ VARGAS JORGE ALBERTO</t>
  </si>
  <si>
    <t>09095387</t>
  </si>
  <si>
    <t>FERNANDEZ TINCO INES</t>
  </si>
  <si>
    <t>43153694</t>
  </si>
  <si>
    <t>FERNANDEZ ROJAS JAVIER ANTONIO</t>
  </si>
  <si>
    <t>43501529</t>
  </si>
  <si>
    <t>FERNANDEZ JARA IVAN AMI</t>
  </si>
  <si>
    <t>40102036</t>
  </si>
  <si>
    <t>FERNANDEZ CASTRO PAUL ANTONIO</t>
  </si>
  <si>
    <t>45858033</t>
  </si>
  <si>
    <t>FERNANDEZ BONIFACIO NANCY</t>
  </si>
  <si>
    <t>41953827</t>
  </si>
  <si>
    <t>FARROÑAY GARCIA CHANDEL HILARY DANAE</t>
  </si>
  <si>
    <t>74202516</t>
  </si>
  <si>
    <t>FAJARDO LOYOLA ALEXANDER</t>
  </si>
  <si>
    <t>71992856</t>
  </si>
  <si>
    <t>FAJARDO CARRION JESIL</t>
  </si>
  <si>
    <t>07637547</t>
  </si>
  <si>
    <t>ESTRADA RODRIGUEZ MARIA EUGENIA PAULITA</t>
  </si>
  <si>
    <t>07014524</t>
  </si>
  <si>
    <t>ESTRADA GONZALES YULY MAGALY</t>
  </si>
  <si>
    <t>07761724</t>
  </si>
  <si>
    <t>ESPIRITU SANCHEZ BRIGITTE VANESSA</t>
  </si>
  <si>
    <t>40806029</t>
  </si>
  <si>
    <t>ESPIRITU SALAZAR NORA DE LAS MERCEDES</t>
  </si>
  <si>
    <t>07938162</t>
  </si>
  <si>
    <t>ESPINOZA SILVA MAXIMO MANUEL</t>
  </si>
  <si>
    <t>08778815</t>
  </si>
  <si>
    <t>ESPINOZA QUINTEROS SOFIA</t>
  </si>
  <si>
    <t>10600079</t>
  </si>
  <si>
    <t>ESPINOZA LAZO NOEMI</t>
  </si>
  <si>
    <t>76570337</t>
  </si>
  <si>
    <t>ESPETIA ANCO SUSAN</t>
  </si>
  <si>
    <t>41966784</t>
  </si>
  <si>
    <t>TECNICO EN COMPUTACION E INFORMATICA/EN COMPUTADORAS</t>
  </si>
  <si>
    <t>ESCRIBENS CARBAJAL EDGAR RUBEN</t>
  </si>
  <si>
    <t>10136133</t>
  </si>
  <si>
    <t>ESCRIBA CALDERON ANA MARIA</t>
  </si>
  <si>
    <t>21448343</t>
  </si>
  <si>
    <t>ESCALANTE MALDONADO OSCAR ROBERTO</t>
  </si>
  <si>
    <t>43115720</t>
  </si>
  <si>
    <t>COORDINADOR TECNICO</t>
  </si>
  <si>
    <t>DUEÑAS LOPEZ FIORELA CINTHIA</t>
  </si>
  <si>
    <t>42116602</t>
  </si>
  <si>
    <t>DONAYRE CHACALTANA HUGO TEOBALDO</t>
  </si>
  <si>
    <t>10230498</t>
  </si>
  <si>
    <t>DONAIRES TOSCANO LUIS FERNANDO</t>
  </si>
  <si>
    <t>40394558</t>
  </si>
  <si>
    <t>DONAIRES MORALES PRISCILLA MILAGROS JESUS</t>
  </si>
  <si>
    <t>44380507</t>
  </si>
  <si>
    <t>DIAZ ZAMORA RODOLFO</t>
  </si>
  <si>
    <t>10355090</t>
  </si>
  <si>
    <t>DIAZ PAREJA MARGOT ZENAIDA</t>
  </si>
  <si>
    <t>42666168</t>
  </si>
  <si>
    <t>DIAZ GONZALEZ MARIA MERCEDES</t>
  </si>
  <si>
    <t>15736958</t>
  </si>
  <si>
    <t>DIAZ FIGUEROA CARLOS ALBERTO</t>
  </si>
  <si>
    <t>41132394</t>
  </si>
  <si>
    <t>DIAZ CAMONES NATALY EVELYN</t>
  </si>
  <si>
    <t>70889382</t>
  </si>
  <si>
    <t>DELGADO BALDEON MERCEDES ANGELICA</t>
  </si>
  <si>
    <t>43251667</t>
  </si>
  <si>
    <t>DEL CARMEN SARA JOSE CARLOS</t>
  </si>
  <si>
    <t>06980022</t>
  </si>
  <si>
    <t>INGENIERO ELECTRONICO</t>
  </si>
  <si>
    <t>DEL AGUILA GRACEY MARIA DEL CARMEN</t>
  </si>
  <si>
    <t>46398221</t>
  </si>
  <si>
    <t>DEL AGUILA GALVEZ HEIDI</t>
  </si>
  <si>
    <t>41272195</t>
  </si>
  <si>
    <t>DE LUCIO BURGA LUIS GABRIEL</t>
  </si>
  <si>
    <t>43131021</t>
  </si>
  <si>
    <t>EDUCACIÓN UNIVERSITARIA COMPLETA</t>
  </si>
  <si>
    <t>DE LA CRUZ VASQUEZ GIOVANA MARITA</t>
  </si>
  <si>
    <t>08795784</t>
  </si>
  <si>
    <t>TECNICO EN BIBLIOTECA</t>
  </si>
  <si>
    <t>DE LA CRUZ MARTINEZ JOSE</t>
  </si>
  <si>
    <t>03482615</t>
  </si>
  <si>
    <t>CUZQUE ROSALES FATIMA DEL ROSARIO</t>
  </si>
  <si>
    <t>73430122</t>
  </si>
  <si>
    <t>CUZCANO HINOJO MARYELLA JANET</t>
  </si>
  <si>
    <t>06773316</t>
  </si>
  <si>
    <t>CUQUIAN CHACALIAZA KARLA PATRICIA</t>
  </si>
  <si>
    <t>47032554</t>
  </si>
  <si>
    <t>CUNYARACHE HUANCA ELIZABET</t>
  </si>
  <si>
    <t>43714077</t>
  </si>
  <si>
    <t>CUNIBERTTI CAJACURI GLADYS ROSSANA</t>
  </si>
  <si>
    <t>10104896</t>
  </si>
  <si>
    <t>CUMPA CARRANZA JOSE MIGUEL</t>
  </si>
  <si>
    <t>06243157</t>
  </si>
  <si>
    <t>SIN CARGO</t>
  </si>
  <si>
    <t>CUEVA RODRIGUEZ KAREN JUDITH</t>
  </si>
  <si>
    <t>41927823</t>
  </si>
  <si>
    <t>CUENCA PEREZ YOLA</t>
  </si>
  <si>
    <t>22511898</t>
  </si>
  <si>
    <t>CUELLAR GONZALES MARIA DEL CARMEN IVETTE</t>
  </si>
  <si>
    <t>48441756</t>
  </si>
  <si>
    <t>CUBAS YALLE BEITZY GLENIS</t>
  </si>
  <si>
    <t>41930991</t>
  </si>
  <si>
    <t>CRUZALEGUI ARELLANO ERIC FERMIN</t>
  </si>
  <si>
    <t>10199448</t>
  </si>
  <si>
    <t>CRUZ AUSEJO RUTH LILIANA</t>
  </si>
  <si>
    <t>71857926</t>
  </si>
  <si>
    <t>QUÍMICO</t>
  </si>
  <si>
    <t>COSTILLA ARIAS MARTHA JUDITH</t>
  </si>
  <si>
    <t>06042845</t>
  </si>
  <si>
    <t>QUIMICO(A)</t>
  </si>
  <si>
    <t>CORONADO MARQUINA FIORELLA VIVIANA</t>
  </si>
  <si>
    <t>43943205</t>
  </si>
  <si>
    <t>CORNELIO SANTOS ANALI LUCIA</t>
  </si>
  <si>
    <t>44556395</t>
  </si>
  <si>
    <t>CORDOVA SARAVIA MARCELO JESUS</t>
  </si>
  <si>
    <t>46189862</t>
  </si>
  <si>
    <t>CORDOVA MEJIA ROCIO OLGA</t>
  </si>
  <si>
    <t>07866417</t>
  </si>
  <si>
    <t>CORDOVA GOMEZ SERGIO LUIS</t>
  </si>
  <si>
    <t>45832213</t>
  </si>
  <si>
    <t>CORDOVA ESPINOZA ENMA VIOLETA</t>
  </si>
  <si>
    <t>32404819</t>
  </si>
  <si>
    <t>CORDOVA DIAZ EVER FRANCISCO</t>
  </si>
  <si>
    <t>43025959</t>
  </si>
  <si>
    <t>INGENIERO DE SISTEMAS Y COMPUTACION</t>
  </si>
  <si>
    <t>CONDOR CALLUPE ALBERTO ADEMIR</t>
  </si>
  <si>
    <t>40155495</t>
  </si>
  <si>
    <t>COLQUE RAMIREZ MARCO ANTONIO</t>
  </si>
  <si>
    <t>41916548</t>
  </si>
  <si>
    <t>INGENIERO ELECTRICISTA</t>
  </si>
  <si>
    <t>COLONIO DIAZ JORGE LUIS</t>
  </si>
  <si>
    <t>42078649</t>
  </si>
  <si>
    <t>COLLAZOS SOTELO JULIA ELENA</t>
  </si>
  <si>
    <t>25503508</t>
  </si>
  <si>
    <t>COLLAS PORTUGAL MIGUEL ANGEL</t>
  </si>
  <si>
    <t>43170126</t>
  </si>
  <si>
    <t>COLLACHAGUA ECHEVARRIA JOHN EDER</t>
  </si>
  <si>
    <t>41629588</t>
  </si>
  <si>
    <t>COAQUIRA ZAPATA CLAUDIA MILAGROS</t>
  </si>
  <si>
    <t>10706613</t>
  </si>
  <si>
    <t>COAGUILA MAMANI MARCO ANTONIO</t>
  </si>
  <si>
    <t>29427088</t>
  </si>
  <si>
    <t>CISNEROS DIONISIO ANA LUCIA</t>
  </si>
  <si>
    <t>45139978</t>
  </si>
  <si>
    <t>CHUQUIPIONDO REYES ROGER ALBERTO</t>
  </si>
  <si>
    <t>43716376</t>
  </si>
  <si>
    <t>CHU CAYATOPA JULIA JESUS</t>
  </si>
  <si>
    <t>07223502</t>
  </si>
  <si>
    <t>CHOZO MORALES OSCAR</t>
  </si>
  <si>
    <t>45597914</t>
  </si>
  <si>
    <t>CHOQUE BREIBAT KATTY SHIRLEY</t>
  </si>
  <si>
    <t>40136486</t>
  </si>
  <si>
    <t>CHIRINOS SAIRE JENNY MARTHA</t>
  </si>
  <si>
    <t>44561082</t>
  </si>
  <si>
    <t>CHIRINOS PALOMINO FRANKLIN JIMMY</t>
  </si>
  <si>
    <t>29726965</t>
  </si>
  <si>
    <t>CHIMPAY GALVEZ MARIELLA IVONNE</t>
  </si>
  <si>
    <t>42035307</t>
  </si>
  <si>
    <t>CHILLITUPA CAMPOS JUAN JOSE</t>
  </si>
  <si>
    <t>10750193</t>
  </si>
  <si>
    <t>CHAVEZ SARAVIA KATHERINE KELLY</t>
  </si>
  <si>
    <t>45407695</t>
  </si>
  <si>
    <t>CHAVEZ LORENZZI CLAUDIA ANGELA</t>
  </si>
  <si>
    <t>10221504</t>
  </si>
  <si>
    <t>INGENIERO DE HIGIENE Y SEGURIDAD INDUSTRIAL</t>
  </si>
  <si>
    <t>CHAVEZ CACERES KARINA ADELA</t>
  </si>
  <si>
    <t>06793635</t>
  </si>
  <si>
    <t>CHAVARRIA CAMPOMANES MARILUZ VIVIANA</t>
  </si>
  <si>
    <t>72551708</t>
  </si>
  <si>
    <t>CHARA CHANG BETZABET</t>
  </si>
  <si>
    <t>42753612</t>
  </si>
  <si>
    <t>CHAPOÑAN ANTAY DE SATO JACKELINE ROXANA</t>
  </si>
  <si>
    <t>41545408</t>
  </si>
  <si>
    <t>CHANDUVI DEL AGUILA STEPHANIE MILAGROS</t>
  </si>
  <si>
    <t>48087944</t>
  </si>
  <si>
    <t>INGENIERO FISICO</t>
  </si>
  <si>
    <t>CHAMBI OCHOA WILLIAM</t>
  </si>
  <si>
    <t>40193463</t>
  </si>
  <si>
    <t>CESTI PONCE FERNANDO AUGUSTO</t>
  </si>
  <si>
    <t>43526629</t>
  </si>
  <si>
    <t>CESPEDES ZARATE JUAN CARLOS</t>
  </si>
  <si>
    <t>07261482</t>
  </si>
  <si>
    <t>CESPEDES ZAMBRANO MANUEL JESUS</t>
  </si>
  <si>
    <t>09994940</t>
  </si>
  <si>
    <t>CESPEDES ROMAN CLELIA</t>
  </si>
  <si>
    <t>10650759</t>
  </si>
  <si>
    <t>CENTENO RAMOS JOEL HERNAN</t>
  </si>
  <si>
    <t>70548518</t>
  </si>
  <si>
    <t>CENTENO QUISPE DE BARRIENTOS YENIFER NOELIA</t>
  </si>
  <si>
    <t>47183382</t>
  </si>
  <si>
    <t>CELIS SALDAÑA MARY LILIANA</t>
  </si>
  <si>
    <t>41226760</t>
  </si>
  <si>
    <t>CATACORA VILLASANTE MANUEL MARTIN</t>
  </si>
  <si>
    <t>10608997</t>
  </si>
  <si>
    <t>CASTRO ORMEÑO GABRIEL AUGUSTO</t>
  </si>
  <si>
    <t>41845121</t>
  </si>
  <si>
    <t>LICENCIADA EN ADMINISTRACION</t>
  </si>
  <si>
    <t>CASTRO BARDALES ROSA LIZ</t>
  </si>
  <si>
    <t>41192772</t>
  </si>
  <si>
    <t>CASTILLO VILLACREZ CELIA MARIBEL</t>
  </si>
  <si>
    <t>08677548</t>
  </si>
  <si>
    <t>CASTILLO FERNANDEZ JULIO CESAR</t>
  </si>
  <si>
    <t>08446870</t>
  </si>
  <si>
    <t>CASTILLO ESCOBAR ORLANDO</t>
  </si>
  <si>
    <t>08409540</t>
  </si>
  <si>
    <t>CASTAÑON REYES CARLOS ALFONSO</t>
  </si>
  <si>
    <t>43007806</t>
  </si>
  <si>
    <t>CASTAÑEDA VILLAVISENCIO VDA DE FLORIDAS ASUNC</t>
  </si>
  <si>
    <t>08394637</t>
  </si>
  <si>
    <t>CASANOVA ESPINOZA JORGE ANTONIO</t>
  </si>
  <si>
    <t>08038299</t>
  </si>
  <si>
    <t>CARRILLO URIBE JORGE LUIS</t>
  </si>
  <si>
    <t>06008364</t>
  </si>
  <si>
    <t>CARREAZO PARIASCA JIMMY LEOPOLDO</t>
  </si>
  <si>
    <t>10718426</t>
  </si>
  <si>
    <t>CARLOS ERAZO ELENA SILVIA</t>
  </si>
  <si>
    <t>40589149</t>
  </si>
  <si>
    <t>CARDOZO OROPEZA ROGELIO GABRIEL</t>
  </si>
  <si>
    <t>44849656</t>
  </si>
  <si>
    <t>CAPRISTANO VALDEZ MIGUEL ANGEL</t>
  </si>
  <si>
    <t>10349999</t>
  </si>
  <si>
    <t>CANTUARIAS ORTIZ CARMEN JESUS</t>
  </si>
  <si>
    <t>07712688</t>
  </si>
  <si>
    <t>CANO MARQUINA NOELIA</t>
  </si>
  <si>
    <t>80614226</t>
  </si>
  <si>
    <t>CAMPOS KCOMT MANUEL ANTONIO</t>
  </si>
  <si>
    <t>07313784</t>
  </si>
  <si>
    <t>COORDINADOR ADMINISTRATIVO</t>
  </si>
  <si>
    <t>CALVAY SANCHEZ KAREN DAPHNE</t>
  </si>
  <si>
    <t>45914711</t>
  </si>
  <si>
    <t>CALLO CONCHA HILDA ETELVINA</t>
  </si>
  <si>
    <t>40054143</t>
  </si>
  <si>
    <t>CALLA ARIZACA HEDERSSON GUILLER</t>
  </si>
  <si>
    <t>46260564</t>
  </si>
  <si>
    <t>CALDERON COLLAZOS MAX GERSON</t>
  </si>
  <si>
    <t>44200157</t>
  </si>
  <si>
    <t>CAHUINA LOPE PAULA LORENA</t>
  </si>
  <si>
    <t>41648430</t>
  </si>
  <si>
    <t>CAFFO GELDRES ROCIO</t>
  </si>
  <si>
    <t>07755647</t>
  </si>
  <si>
    <t>CABRERA MELENDEZ JORGE LUIS</t>
  </si>
  <si>
    <t>07756026</t>
  </si>
  <si>
    <t>CABRERA CAMPOS BRYAN VICTOR HUGO</t>
  </si>
  <si>
    <t>72899204</t>
  </si>
  <si>
    <t>CABEZAS SANCHEZ CESAR AUGUSTO</t>
  </si>
  <si>
    <t>06043253</t>
  </si>
  <si>
    <t>CABALLERO LEON GRISELDA</t>
  </si>
  <si>
    <t>10462402</t>
  </si>
  <si>
    <t>BRUNO RUIZ MARIBEL LISSETTE</t>
  </si>
  <si>
    <t>09956194</t>
  </si>
  <si>
    <t>BRICEÑO BRICEÑO EDWARD ESTUARDO</t>
  </si>
  <si>
    <t>08046743</t>
  </si>
  <si>
    <t>BORJAS SALVATIERRA DE MEDINA CARMEN LUZ</t>
  </si>
  <si>
    <t>18197763</t>
  </si>
  <si>
    <t>BONILLA UNTIVEROS BEATRIZ CATHERINE</t>
  </si>
  <si>
    <t>40930885</t>
  </si>
  <si>
    <t>BENDEZU HERNANDEZ CELINDA ELENA</t>
  </si>
  <si>
    <t>44921779</t>
  </si>
  <si>
    <t>BELLIDO ACHAHUI CRISTOFER JOHEL</t>
  </si>
  <si>
    <t>44092827</t>
  </si>
  <si>
    <t>BEDRIÑANA CORDOVA ANATOLY RENAN</t>
  </si>
  <si>
    <t>10484178</t>
  </si>
  <si>
    <t>BECERRA SANDOVAL GIULIANA EVELIN</t>
  </si>
  <si>
    <t>44920570</t>
  </si>
  <si>
    <t>BEAS NIÑO DE GUZMAN JULIO RENATO</t>
  </si>
  <si>
    <t>71334582</t>
  </si>
  <si>
    <t>BAUTISTA OLORTEGUI WILLIAM VIVIANO</t>
  </si>
  <si>
    <t>40627169</t>
  </si>
  <si>
    <t>BARTOLO MARCHENA MARCO ANTONIO</t>
  </si>
  <si>
    <t>08416588</t>
  </si>
  <si>
    <t>BARRON ARTOLA DIOGENES WILLIAM</t>
  </si>
  <si>
    <t>15957353</t>
  </si>
  <si>
    <t>BARRIOS CARDENAS YULI JANETH</t>
  </si>
  <si>
    <t>46922231</t>
  </si>
  <si>
    <t>BARRIGA CHAVEZ LADY KAROL</t>
  </si>
  <si>
    <t>47785305</t>
  </si>
  <si>
    <t>BARCENA FLORES LUIS FERNANDO</t>
  </si>
  <si>
    <t>41912265</t>
  </si>
  <si>
    <t>BALBUENA TORRES JOHANNA NERY</t>
  </si>
  <si>
    <t>09967023</t>
  </si>
  <si>
    <t>BAILON CALDERON HENRI</t>
  </si>
  <si>
    <t>42011849</t>
  </si>
  <si>
    <t>BADILLO PURIZACA RENATO XAVIER</t>
  </si>
  <si>
    <t>46933611</t>
  </si>
  <si>
    <t>AZAÑEDO MARTINEZ LOURDES PILAR</t>
  </si>
  <si>
    <t>44382336</t>
  </si>
  <si>
    <t>AYUQUE QUISPE MERCY GABRIELA</t>
  </si>
  <si>
    <t>45437711</t>
  </si>
  <si>
    <t>AYO WONG JORGE AUGUSTO</t>
  </si>
  <si>
    <t>10219430</t>
  </si>
  <si>
    <t>AYAMBO HUANSI HERMES LUIS</t>
  </si>
  <si>
    <t>42552373</t>
  </si>
  <si>
    <t>AUXILIAR DE SISTEMA ADMINIST.</t>
  </si>
  <si>
    <t>AVILA VARAS LINDER ALEXANDER</t>
  </si>
  <si>
    <t>42052283</t>
  </si>
  <si>
    <t>AVILA PAUCAR OLGA BETZABETH</t>
  </si>
  <si>
    <t>41671329</t>
  </si>
  <si>
    <t>ATTO PULIDO JOSE RICARDO</t>
  </si>
  <si>
    <t>01139918</t>
  </si>
  <si>
    <t>INGENIERA EN COMPUTACION E INFORMATICA</t>
  </si>
  <si>
    <t>ATOCHE GARCIA SUGELLY DEL MILAGRO MARIA</t>
  </si>
  <si>
    <t>40606263</t>
  </si>
  <si>
    <t>ASTO RUIZ BELISA ARACELLI</t>
  </si>
  <si>
    <t>40714659</t>
  </si>
  <si>
    <t>ASTETE CORNEJO JONH MAXIMILIANO</t>
  </si>
  <si>
    <t>23991826</t>
  </si>
  <si>
    <t>ASENJO LLANOS ISAURA KARINA</t>
  </si>
  <si>
    <t>47745683</t>
  </si>
  <si>
    <t>INGENIERO ALIMENTARIO</t>
  </si>
  <si>
    <t>ARRUNATEGUI ATENCIO LUIS AUGUSTO</t>
  </si>
  <si>
    <t>06685864</t>
  </si>
  <si>
    <t>INGENIERO DE ALIMENTOS</t>
  </si>
  <si>
    <t>ARROYO HERNANDEZ CARLOS HUGO</t>
  </si>
  <si>
    <t>41527474</t>
  </si>
  <si>
    <t>EDITOR DE PUBLIC. BIOMEDICAS</t>
  </si>
  <si>
    <t>ARRIOLA SILVA PABLO VICTOR</t>
  </si>
  <si>
    <t>40036531</t>
  </si>
  <si>
    <t>ARREDONDO PEREZ NORA CRISTINA</t>
  </si>
  <si>
    <t>46063872</t>
  </si>
  <si>
    <t>ARQUE CHUNGA WILFREDO</t>
  </si>
  <si>
    <t>25000923</t>
  </si>
  <si>
    <t>AROTINCO GARAYAR GLORIA ANGELICA</t>
  </si>
  <si>
    <t>22319676</t>
  </si>
  <si>
    <t>ARIAS PAUCAR ROGER</t>
  </si>
  <si>
    <t>42567885</t>
  </si>
  <si>
    <t>ARIAS OJEDA MARIBEL INES</t>
  </si>
  <si>
    <t>45073278</t>
  </si>
  <si>
    <t>ARIAS BUSTAMANTE MARINA ISABEL</t>
  </si>
  <si>
    <t>10456563</t>
  </si>
  <si>
    <t>ARIAS BUSTAMANTE AMELIS HERMELINDA</t>
  </si>
  <si>
    <t>16669528</t>
  </si>
  <si>
    <t>LICENCIADO EN CIENCIAS DE LA COMUNICACIÓN</t>
  </si>
  <si>
    <t>AREVALO BAILA RAFAEL ALBERTO</t>
  </si>
  <si>
    <t>42734676</t>
  </si>
  <si>
    <t>DESARROLLADOR WEB</t>
  </si>
  <si>
    <t>ARCOS SANCHEZ ORLANDO FRANCISCO</t>
  </si>
  <si>
    <t>07623858</t>
  </si>
  <si>
    <t>ARCE IZQUIERDO LUCAS</t>
  </si>
  <si>
    <t>40671033</t>
  </si>
  <si>
    <t>ARCA TARICUARIMA RAFAEL JOSE</t>
  </si>
  <si>
    <t>47604647</t>
  </si>
  <si>
    <t>AQUIJE GUZMAN FELIX NOLBERTO</t>
  </si>
  <si>
    <t>21441634</t>
  </si>
  <si>
    <t>APAZA LARICO ROSARIO PILAR</t>
  </si>
  <si>
    <t>45854590</t>
  </si>
  <si>
    <t>ANTITUPA JANAMPA ISIDRO</t>
  </si>
  <si>
    <t>44419472</t>
  </si>
  <si>
    <t>ANGULO RUIZ VICTOR SERGIO</t>
  </si>
  <si>
    <t>71746438</t>
  </si>
  <si>
    <t>ANGULO BAZAN YOLANDA ELVIRA</t>
  </si>
  <si>
    <t>45218126</t>
  </si>
  <si>
    <t>ANGELES CONTRERAS VICTOR SAUL</t>
  </si>
  <si>
    <t>10009708</t>
  </si>
  <si>
    <t>ADMINISTRACION DE NEGOCIOS</t>
  </si>
  <si>
    <t>ANAMPA MARTINEZ GRACE JEANELLA</t>
  </si>
  <si>
    <t>42741450</t>
  </si>
  <si>
    <t>ALVIS CHIRINOS KATHERINE</t>
  </si>
  <si>
    <t>43737179</t>
  </si>
  <si>
    <t>ALVAREZ YRALA ERIKA ELEANA</t>
  </si>
  <si>
    <t>10135343</t>
  </si>
  <si>
    <t>LICENCIADA EN COMUNICACIÓN SOLCIAL</t>
  </si>
  <si>
    <t>ALVARADO GARCIA CRISTINA ROGELIA</t>
  </si>
  <si>
    <t>10632465</t>
  </si>
  <si>
    <t>ESPECIALISTA EN COMUNICACIONES</t>
  </si>
  <si>
    <t>ALVA ESPINOZA ANA VICTORIA</t>
  </si>
  <si>
    <t>40019762</t>
  </si>
  <si>
    <t>ALTUNA SORIANO HANS PAUL</t>
  </si>
  <si>
    <t>45959777</t>
  </si>
  <si>
    <t>ALPISTE VILCHEZ ELIZABETH LILIANA</t>
  </si>
  <si>
    <t>10191613</t>
  </si>
  <si>
    <t>ALPISTE QUISPE JULIA ALICIA</t>
  </si>
  <si>
    <t>40058726</t>
  </si>
  <si>
    <t>ALMANZA GARAY MARIBEL</t>
  </si>
  <si>
    <t>10121062</t>
  </si>
  <si>
    <t>ALFARO RAMOS PERCY JULIO</t>
  </si>
  <si>
    <t>10536746</t>
  </si>
  <si>
    <t>ALFARO PRINCIPE SIXTO ENRIQUE</t>
  </si>
  <si>
    <t>10078076</t>
  </si>
  <si>
    <t>ALDEA AÑAMACO YESICA LUCIA</t>
  </si>
  <si>
    <t>10505755</t>
  </si>
  <si>
    <t>ALCANTARA CRUZ ORESTES GABRIEL</t>
  </si>
  <si>
    <t>08107259</t>
  </si>
  <si>
    <t>ALAVA FLORES WIESLAWA GUIVANNI</t>
  </si>
  <si>
    <t>05226047</t>
  </si>
  <si>
    <t>ALARCON LEON MIRIAM JUDITH</t>
  </si>
  <si>
    <t>21123404</t>
  </si>
  <si>
    <t>ALARCO URQUIZO JUAN JHONNEL</t>
  </si>
  <si>
    <t>21575704</t>
  </si>
  <si>
    <t>INGENIERO DE COMPUTACION Y SISTEMAS</t>
  </si>
  <si>
    <t>AHUMADA FERNANDEZ JULIO CARLO OMAR</t>
  </si>
  <si>
    <t>19261248</t>
  </si>
  <si>
    <t>AGUIRRE QUISPE WILFOR</t>
  </si>
  <si>
    <t>43084855</t>
  </si>
  <si>
    <t>AGUILAR LIBIA MISAEL</t>
  </si>
  <si>
    <t>43500102</t>
  </si>
  <si>
    <t>AGUILAR BERNALDO NOE RIVELINHO</t>
  </si>
  <si>
    <t>15842084</t>
  </si>
  <si>
    <t>AGUILA GUIA MANUEL CARLOS</t>
  </si>
  <si>
    <t>43818843</t>
  </si>
  <si>
    <t>AGUAYO CHIRINOS EINSTEIN</t>
  </si>
  <si>
    <t>06797897</t>
  </si>
  <si>
    <t>ACUÑA VALDERRAMA FRANCISCO JOSE</t>
  </si>
  <si>
    <t>09720706</t>
  </si>
  <si>
    <t>ACUÑA TORRES DIANA ANY CELESTINA</t>
  </si>
  <si>
    <t>46653255</t>
  </si>
  <si>
    <t>ACOSTA GUTIERREZ EDWIN ALBERTO</t>
  </si>
  <si>
    <t>40890664</t>
  </si>
  <si>
    <t>ACOSTA BARRIGA JOSHI ROSA MAGALI</t>
  </si>
  <si>
    <t>40156155</t>
  </si>
  <si>
    <t>ACHO BERNUY DARCY PAMELA</t>
  </si>
  <si>
    <t>40232478</t>
  </si>
  <si>
    <t>ABAD MOROCHO JESSIKA</t>
  </si>
  <si>
    <t>40582007</t>
  </si>
  <si>
    <t>CASCOVID</t>
  </si>
  <si>
    <t>RO</t>
  </si>
  <si>
    <t>RDR</t>
  </si>
  <si>
    <t>ROOC</t>
  </si>
  <si>
    <t>TODA FUENTE</t>
  </si>
  <si>
    <t>DyT</t>
  </si>
  <si>
    <t>R.D.R</t>
  </si>
  <si>
    <t>R.O</t>
  </si>
  <si>
    <t>SECTOR o GOB. REGIONAL: SALUD</t>
  </si>
  <si>
    <t>CAPACITACION</t>
  </si>
  <si>
    <t>OTROS SERVICIOS</t>
  </si>
  <si>
    <t>SERVICIOS DE IMPRASION Y ENCUADERNACION</t>
  </si>
  <si>
    <t>SERVICIOS INFORMATICOS</t>
  </si>
  <si>
    <t>TALLERES, EVENTOS SEMINARIOS</t>
  </si>
  <si>
    <t>TRANSPORTE Y CARGA</t>
  </si>
  <si>
    <t>Etiquetas de fila</t>
  </si>
  <si>
    <t xml:space="preserve"> PIA 2019</t>
  </si>
  <si>
    <t>PIA 2020</t>
  </si>
  <si>
    <t xml:space="preserve"> PIA 2021</t>
  </si>
  <si>
    <t>1.PROGRAMAS PRESUPUESTALES</t>
  </si>
  <si>
    <t>2.ACCIONES CENTRALES</t>
  </si>
  <si>
    <t>3.ASIGNACIONES PRESUPUESTALES QUE NO RESULTAN EN PRODUCTOS</t>
  </si>
  <si>
    <t>Total general</t>
  </si>
  <si>
    <t>PIM 2019</t>
  </si>
  <si>
    <t>PIM 2020</t>
  </si>
  <si>
    <t>PIM 2021</t>
  </si>
  <si>
    <t>DEV 2019</t>
  </si>
  <si>
    <t>DEV 2020</t>
  </si>
  <si>
    <t>DEV 2021</t>
  </si>
  <si>
    <t>INEN</t>
  </si>
  <si>
    <t>SECTOR</t>
  </si>
  <si>
    <t>: SALUD</t>
  </si>
  <si>
    <t>SUSALUD</t>
  </si>
  <si>
    <t>5. GASTOS CORRIENTES</t>
  </si>
  <si>
    <t>1. PERSONAL Y OBLIGACIONES SOCIALES</t>
  </si>
  <si>
    <t>2. PENSIONES Y OTRAS PRESTACIONES SOCIALES</t>
  </si>
  <si>
    <t>3. BIENES Y SERVICIOS</t>
  </si>
  <si>
    <t>5. OTROS GASTOS</t>
  </si>
  <si>
    <t>6. GASTOS DE CAPITAL</t>
  </si>
  <si>
    <t>6. ADQUISICION DE ACTIVOS NO FINANCIEROS</t>
  </si>
  <si>
    <t>SECTOR: 11. SALUD - PLIEGO 135. SEGURO INTEGRAL DE SALUD</t>
  </si>
  <si>
    <t>011. M. DE SALUD</t>
  </si>
  <si>
    <t>001. ADMINISTRACION CENTRAL - MINSA</t>
  </si>
  <si>
    <t>005. INSTITUTO NACIONAL DE SALUD MENTAL</t>
  </si>
  <si>
    <t>007. INSTITUTO NACIONAL DE CIENCIAS NEUROLOGICAS</t>
  </si>
  <si>
    <t>008. INSTITUTO NACIONAL DE OFTALMOLOGiA</t>
  </si>
  <si>
    <t>009. INSTITUTO NACIONAL DE REHABILITACION</t>
  </si>
  <si>
    <t>010. INSTITUTO NACIONAL DE SALUD DEL NIÑO</t>
  </si>
  <si>
    <t>011. INSTITUTO NACIONAL MATERNO PERINATAL</t>
  </si>
  <si>
    <t>016. HOSPITAL NACIONAL HIPOLITO UNANUE</t>
  </si>
  <si>
    <t>017. HOSPITAL HERMILIO VALDIZAN</t>
  </si>
  <si>
    <t>020. HOSPITAL SERGIO BERNALES</t>
  </si>
  <si>
    <t>021. HOSPITAL CAYETANO HEREDIA</t>
  </si>
  <si>
    <t>025. HOSPITAL DE APOYO DEPARTAMENTAL MARIA AUXILIADORA</t>
  </si>
  <si>
    <t>027. HOSPITAL NACIONAL ARZOBISPO LOAYZA</t>
  </si>
  <si>
    <t>028. HOSPITAL NACIONAL DOS DE MAYO</t>
  </si>
  <si>
    <t>029. HOSPITAL DE APOYO SANTA ROSA</t>
  </si>
  <si>
    <t>030. HOSPITAL DE EMERGENCIAS CASIMIRO ULLOA</t>
  </si>
  <si>
    <t>031. HOSPITAL DE EMERGENCIAS PEDIATRICAS</t>
  </si>
  <si>
    <t>032. HOSPITAL NACIONAL ViCTOR LARCO HERRERA</t>
  </si>
  <si>
    <t>033. HOSPITAL NACIONAL DOCENTE MADRE NIÑO - SAN BARTOLOME</t>
  </si>
  <si>
    <t>036. HOSPITAL CARLOS LANFRANCO LA HOZ</t>
  </si>
  <si>
    <t>042. HOSPITAL "JOSE AGURTO TELLO DE CHOSICA"</t>
  </si>
  <si>
    <t>049. HOSPITAL SAN JUAN DE LURIGANCHO</t>
  </si>
  <si>
    <t>050. HOSPITAL VITARTE</t>
  </si>
  <si>
    <t>124. CENTRO NACIONAL DE ABASTECIMIENTO DE RECURSOS ESTRATEGICOS EN SALUD</t>
  </si>
  <si>
    <t>125. PROGRAMA NACIONAL DE INVERSIONES EN SALUD</t>
  </si>
  <si>
    <t>139. INSTITUTO NACIONAL DE SALUD DEL NIÑO - SAN BORJA</t>
  </si>
  <si>
    <t>140. HOSPITAL DE HUAYCAN</t>
  </si>
  <si>
    <t>142. HOSPITAL DE EMERGENCIAS VILLA EL SALVADOR</t>
  </si>
  <si>
    <t>144. DIRECCION DE REDES INTEGRADAS DE SALUD LIMA NORTE</t>
  </si>
  <si>
    <t>145. DIRECCION DE REDES INTEGRADAS DE SALUD LIMA SUR</t>
  </si>
  <si>
    <t>146. DIRECCION DE REDES INTEGRADAS DE SALUD LIMA ESTE</t>
  </si>
  <si>
    <t>148. HOSPITAL EMERGENCIA ATE VITARTE</t>
  </si>
  <si>
    <t>143. DIRECCION DE REDES INTEGRADAS DE SALUD LIMA CENTRO</t>
  </si>
  <si>
    <t>134 SUSALUD</t>
  </si>
  <si>
    <t>515 SUSALUD</t>
  </si>
  <si>
    <t>135. SEGURO INTEGRAL DE SALUD</t>
  </si>
  <si>
    <t>001. SEGURO INTEGRAL DE SALUD</t>
  </si>
  <si>
    <t>002. FONDO INTANGIBLE SOLIDARIO DE SALUD - FISSAL</t>
  </si>
  <si>
    <t>001. INSTITUTO NACIONAL DE ENFERMEDADES NEOPLASICAS</t>
  </si>
  <si>
    <t>0104. REDUCCION DE LA MORTALIDAD POR EMERGENCIAS Y URGENCIAS MEDICAS</t>
  </si>
  <si>
    <t>0129. PREVENCION Y MANEJO DE CONDICIONES SECUNDARIAS DE SALUD EN PERSONAS CON DISCAPACIDAD</t>
  </si>
  <si>
    <t>0080. LUCHA CONTRA LA VIOLENCIA FAMILIAR</t>
  </si>
  <si>
    <t>0001: Programa Articulado Nutricional</t>
  </si>
  <si>
    <t>0002: Salud Materno Neonatal</t>
  </si>
  <si>
    <t>0016: Tbc-Vih/Sida</t>
  </si>
  <si>
    <t>0017: Enfermedades Metaxenicas Y Zoonosis</t>
  </si>
  <si>
    <t>0018: Enfermedades No Transmisibles</t>
  </si>
  <si>
    <t>0024: Prevencion Y Control Del Cancer</t>
  </si>
  <si>
    <t>0030: Reduccion De Delitos Y Faltas Que Afectan La Seguridad Ciudadana</t>
  </si>
  <si>
    <t>0068. Reduccion de Vulnerabilidad y Atencion de Emergencias por Desastres</t>
  </si>
  <si>
    <t>0104. Reduccion de la Mortalidad por Emergencias y Ergencias Medicas</t>
  </si>
  <si>
    <t>0129. Prevencion y Manejo de Condiciones Secundarias de Salud en Personas con Discapacidad</t>
  </si>
  <si>
    <t>0131. Control y Prevencion en Salud Mental</t>
  </si>
  <si>
    <t>0146: Acceso De Las Familias A Vivienda Y Entorno Urbano Adecuado</t>
  </si>
  <si>
    <t>0147: Fortalecimiento De La Educacion Superior Tecnologica</t>
  </si>
  <si>
    <t>0148: Reduccion Del Tiempo, Inseguridad Y Costo Ambiental En El Transporte Urbano</t>
  </si>
  <si>
    <t>0149: Mejora Del Desempeño En Las Contrataciones Publicas</t>
  </si>
  <si>
    <t>0017: Enfermedades Metaxenicas y Zoonosis</t>
  </si>
  <si>
    <t>0024: Prevencion y Control Del Cancer</t>
  </si>
  <si>
    <t>0104: Reduccion de la Mortalidad por Emergencias y Urgencias Medicas</t>
  </si>
  <si>
    <t>0129: Prevencion y Manejo de Condiciones Secundarias de Salud en Personas con Discapacidad</t>
  </si>
  <si>
    <t>0131: Control y Prevencion en Salud Mental</t>
  </si>
  <si>
    <t>0137: Desarrollo de la Ciencia, Tecnología e Innovación Tecnológica</t>
  </si>
  <si>
    <t>9001: Acciones Centrales</t>
  </si>
  <si>
    <t>9002: Asignaciones Presupuestarias que No Resultan en Productos</t>
  </si>
  <si>
    <t>CATEGORIA_GTO</t>
  </si>
  <si>
    <t>GENERICA</t>
  </si>
  <si>
    <t>Total 5. GASTOS CORRIENTES</t>
  </si>
  <si>
    <t>Total 6. GASTOS DE CAPITAL</t>
  </si>
  <si>
    <t>FUENTE_FINANC</t>
  </si>
  <si>
    <t>2. RECURSOS DIRECTAMENTE RECAUDADOS</t>
  </si>
  <si>
    <t>3. RECURSOS POR OPERACIONES OFICIALES DE CREDITO</t>
  </si>
  <si>
    <t>: 134 SUSALUD</t>
  </si>
  <si>
    <t>Var. % (2019-2020)</t>
  </si>
  <si>
    <t>11. SALUD</t>
  </si>
  <si>
    <t>sis</t>
  </si>
  <si>
    <t>SIS</t>
  </si>
  <si>
    <t>COMBUSTIBLE, CARBURANTES, LUBRICANTES Y AFINES</t>
  </si>
  <si>
    <t>CONTRATACION CON EMPRESAS DE SERVICIOS</t>
  </si>
  <si>
    <t>VESTUARIOS Y TEXTILES</t>
  </si>
  <si>
    <t>SERVICIOS ADMINISTRATIVOS, FINANCIEROS Y DE SEGUROS</t>
  </si>
  <si>
    <t>VIAJES</t>
  </si>
  <si>
    <t>LOCACIÓN DE SERVICIOS RELACIONADAS AL ROL DE LA ENTIDAD</t>
  </si>
  <si>
    <t>BONIFICACIONES MENSUAL (cada persona)</t>
  </si>
  <si>
    <t xml:space="preserve">  FUNC.Y DIRECTIVOS</t>
  </si>
  <si>
    <t xml:space="preserve">F-8 </t>
  </si>
  <si>
    <t>F-7</t>
  </si>
  <si>
    <t xml:space="preserve"> SPA</t>
  </si>
  <si>
    <t xml:space="preserve"> SPC</t>
  </si>
  <si>
    <t xml:space="preserve"> SPD</t>
  </si>
  <si>
    <t xml:space="preserve"> SPE</t>
  </si>
  <si>
    <t xml:space="preserve"> SPF</t>
  </si>
  <si>
    <t xml:space="preserve">   TECNICOS  </t>
  </si>
  <si>
    <t xml:space="preserve"> STA</t>
  </si>
  <si>
    <t xml:space="preserve"> STB</t>
  </si>
  <si>
    <t xml:space="preserve"> STC</t>
  </si>
  <si>
    <t xml:space="preserve"> STE</t>
  </si>
  <si>
    <t xml:space="preserve"> STF</t>
  </si>
  <si>
    <t xml:space="preserve">   AUXILIARES </t>
  </si>
  <si>
    <t xml:space="preserve"> SAA</t>
  </si>
  <si>
    <t xml:space="preserve"> SAB</t>
  </si>
  <si>
    <t xml:space="preserve">     ESCALAFONADOS ADM.</t>
  </si>
  <si>
    <t>SUB -TOTAL ADM (01)</t>
  </si>
  <si>
    <t>PERSONAL CON LABORES ASISTENCIALES</t>
  </si>
  <si>
    <t xml:space="preserve"> SPB</t>
  </si>
  <si>
    <t xml:space="preserve">   AUXILIAR  </t>
  </si>
  <si>
    <t xml:space="preserve"> SAC</t>
  </si>
  <si>
    <t xml:space="preserve"> SAD</t>
  </si>
  <si>
    <t xml:space="preserve"> SAE</t>
  </si>
  <si>
    <t xml:space="preserve"> SAF</t>
  </si>
  <si>
    <t xml:space="preserve">     ESCALAFONADOS</t>
  </si>
  <si>
    <t>N-5</t>
  </si>
  <si>
    <t>N-4</t>
  </si>
  <si>
    <t>N-3</t>
  </si>
  <si>
    <t>N-2</t>
  </si>
  <si>
    <t>N-1</t>
  </si>
  <si>
    <t>ENFERMERAS</t>
  </si>
  <si>
    <t>OBSTETRICES</t>
  </si>
  <si>
    <t>V</t>
  </si>
  <si>
    <t>IV</t>
  </si>
  <si>
    <t>III</t>
  </si>
  <si>
    <t>II</t>
  </si>
  <si>
    <t>I</t>
  </si>
  <si>
    <t>CIRUJANO DENTISTA (61,62…)</t>
  </si>
  <si>
    <t>TECNOLOGOS  MEDICOS (71,72…)</t>
  </si>
  <si>
    <t>OTROS  PROF. DE LA SALUD(TITULO UNIVERSITARIO)</t>
  </si>
  <si>
    <t>VIII</t>
  </si>
  <si>
    <t>VII</t>
  </si>
  <si>
    <t>VI</t>
  </si>
  <si>
    <t>OTROS  PROF. DE LA SALUD( NIVELES PUP 28,37,46,55)</t>
  </si>
  <si>
    <t>SUB   TOTAL ASISTENCIAL    (2)</t>
  </si>
  <si>
    <t>SUB TOTAL  PUP NORMAL (1+2)</t>
  </si>
  <si>
    <t xml:space="preserve">MEDICOS RESIDENTES       </t>
  </si>
  <si>
    <t xml:space="preserve">SUB  TOTAL(3)      </t>
  </si>
  <si>
    <t xml:space="preserve">TOTAL GENERAL    </t>
  </si>
  <si>
    <t>SEDE CENTRAL</t>
  </si>
  <si>
    <t>JEFE</t>
  </si>
  <si>
    <t>SUBJEFE</t>
  </si>
  <si>
    <t>GERENTE/JEFE OFICINA</t>
  </si>
  <si>
    <t>SUB-GERENTE/DIRECTOR</t>
  </si>
  <si>
    <t>PROFESIONAL CON RESPONSABILIDAD</t>
  </si>
  <si>
    <t>COORDINADOR</t>
  </si>
  <si>
    <t>PROFESIONAL</t>
  </si>
  <si>
    <t>ESPECIALISTA</t>
  </si>
  <si>
    <t>ASISTENTE</t>
  </si>
  <si>
    <t>TECNICO</t>
  </si>
  <si>
    <t>AUXILIAR</t>
  </si>
  <si>
    <t>ORGANOS DESCONCENTRADO</t>
  </si>
  <si>
    <t>REPRESENTANTE</t>
  </si>
  <si>
    <t>PROFESIONAL / ESPECIALISTA</t>
  </si>
  <si>
    <t>CARRERA ADMINISTRATIVA</t>
  </si>
  <si>
    <t>SERVICIO CIVIL</t>
  </si>
  <si>
    <t>F-8</t>
  </si>
  <si>
    <t>VS</t>
  </si>
  <si>
    <t>FUNC. Y DIRECTIVOS</t>
  </si>
  <si>
    <t>F-3 - CARRERA</t>
  </si>
  <si>
    <t>ESCALAFONADOS</t>
  </si>
  <si>
    <t>N10</t>
  </si>
  <si>
    <t>N09</t>
  </si>
  <si>
    <t>CARRERA MEDICA Y PROFESIONALES  DE LA SALUD</t>
  </si>
  <si>
    <t>OTROS PROF.DE LA SALUD</t>
  </si>
  <si>
    <t>OTROS (DETALLAR)</t>
  </si>
  <si>
    <t>OTROS BIENES</t>
  </si>
  <si>
    <t>SERVICIO DE SALUD</t>
  </si>
  <si>
    <t>SERVICIO POR ATENCIONES Y CELEBRACIONES</t>
  </si>
  <si>
    <t>SERVICIO DE CAPACITACION Y PERFECCIONAMIENTO</t>
  </si>
  <si>
    <t>SERVICIOS DE PROCESAMIENTO DE DATOS E INFORMATICA</t>
  </si>
  <si>
    <t>SERVICIO DE ALQUILER Y MAQUINARIAS Y EQUIPOS</t>
  </si>
  <si>
    <t>ADJUDICADO</t>
  </si>
  <si>
    <t>ADQUISICIÓN DE EQUIPO DE NEUROCIRUGÍA ESTEREOTÁCTICA</t>
  </si>
  <si>
    <t>29 - 2019</t>
  </si>
  <si>
    <t>NEWSON S.A.</t>
  </si>
  <si>
    <t>CONTRATO 209-2019-INEN</t>
  </si>
  <si>
    <t>Concurso Público</t>
  </si>
  <si>
    <t>ADJUDICACION SIMPLIFICADA</t>
  </si>
  <si>
    <t>SIN MODALIDAD</t>
  </si>
  <si>
    <t>001-2019-SUSALUD</t>
  </si>
  <si>
    <t>EN EJECUCION</t>
  </si>
  <si>
    <t>CONTRATACION DIRECTA</t>
  </si>
  <si>
    <t>SERVICIO DE LIMPIEZA INTEGRAL PARA LA SUPERINTENDENCIA NACIONAL DE SALUD</t>
  </si>
  <si>
    <t>CONCURSO PUBLICO</t>
  </si>
  <si>
    <t>CONSORCIO - H &amp; G CLEANER SOCIEDAD ANONIMA CERRADA - SERVICIOS GENERALES CRISOSTOMO S.A.C</t>
  </si>
  <si>
    <t>002-2019-SUSALUD</t>
  </si>
  <si>
    <t>CONTRATACIÓN DEL SERVICIO DE SEGURIDAD Y VIGILANCIA PARA LAS SEDES DE LIMA Y LA INTENDENCIA MACRO REGIONAL NORTE - SUPERINTENDENCIA NACIONAL DE SALUD.</t>
  </si>
  <si>
    <t>20100901481 - J &amp; V RESGUARDO S.A.C.</t>
  </si>
  <si>
    <t>CONTRATACION DEL SERVICIO DE ARRENDAMIENTO DE INMUEBLE PARA LAS OFICINAS ADMINISTRATIVAS, ORGANOS, UNIDADES ORGANIZACIONALES, ARCHIVO Y ALMACEN DE LA SUPERINTENDENCIA NACIONAL DE SALUD</t>
  </si>
  <si>
    <t>003-2020-SUSALUD</t>
  </si>
  <si>
    <t>20510551363 - ARTE EXPRESS Y COMPAÑIA S.A.C.</t>
  </si>
  <si>
    <t>CONCLUIDO</t>
  </si>
  <si>
    <t>CP-SM-1-2018-SIS-FISSAL-1</t>
  </si>
  <si>
    <t>CONTRATOS x 29 ÍTEMS</t>
  </si>
  <si>
    <t>CONTRATOS EN EJECUCIÓN</t>
  </si>
  <si>
    <t>AS-SM-2-2018-SIS-FISSAL-1</t>
  </si>
  <si>
    <t>CONTRATOS x 19 ÍTEMS</t>
  </si>
  <si>
    <t>AS-SM-2-2018-SIS-FISSAL-2</t>
  </si>
  <si>
    <t>CONTRATOS x 16 ÍTEMS</t>
  </si>
  <si>
    <t>AS-SM-2-2018-SIS-FISSAL-3</t>
  </si>
  <si>
    <t>CONTRATOS x 4 ÍTEMS</t>
  </si>
  <si>
    <t>AS-SM-2-2018-SIS-FISSAL-4</t>
  </si>
  <si>
    <t>CONTRATOS x 3 ÍTEMS</t>
  </si>
  <si>
    <t>CONTRATO EN EJECUCIÓN</t>
  </si>
  <si>
    <t>CONCURSO PÚBLICO-002-2020-SIS-FISSAL-1</t>
  </si>
  <si>
    <t>36 MESES</t>
  </si>
  <si>
    <t>LICITACIÓN PÚBLICA</t>
  </si>
  <si>
    <t>MENSUAL</t>
  </si>
  <si>
    <t>VIENA ORBE RAFAEL</t>
  </si>
  <si>
    <t>12 MESES</t>
  </si>
  <si>
    <t>002-2020</t>
  </si>
  <si>
    <t xml:space="preserve">1. CONSULTORIA </t>
  </si>
  <si>
    <t xml:space="preserve">ASESORAMIENTO LEGAL </t>
  </si>
  <si>
    <t>LEGAL</t>
  </si>
  <si>
    <t>2. CONSULTORIA</t>
  </si>
  <si>
    <t>COMUNICACIONES Y RELACIONES PUBLICAS</t>
  </si>
  <si>
    <t>COMUNICACIONES</t>
  </si>
  <si>
    <t>1. ORDEN DE SERVICIO 492-2019: CONTRATACIÓN DEL SERVICIO DE ANÁLISIS Y DISEÑO DEL PROCEDIMIENTO ADMINISTRATIVO SANCIONADOR- BPM</t>
  </si>
  <si>
    <t>10166793586
FLORES GONZALES CARLOS ENRIQUE</t>
  </si>
  <si>
    <t>2. ORDEN DE SERVICIO 852-2019: CONTRATACION DE SERVICIO CONTABLE A TRAVES DEL MODULO I DEL SETIEPS.</t>
  </si>
  <si>
    <t>10079237707
ABAD HELGUERO JORGE ENRIQUE</t>
  </si>
  <si>
    <t>07923770</t>
  </si>
  <si>
    <t>INFORMACIÓN CONTABLE Y ECONÓMICO FINANCIERO QUE DEBE REMITIR LAS ISIAFAS ENTIDADES DE SALUD, EPS Y AUTOSEGUROS QUE OFRECEN SERVICIOS DE SALUD PREPAGADOS A SUSALUD</t>
  </si>
  <si>
    <t>3. ORDEN DE SERVICIO 1015-2019: SERVICIO DE CONSULTORIA PARA EVALUACIÓN DE LA PLATAFORMA RESUELVE EN EL MARCO DE LA ISO/IEC 20000:2018</t>
  </si>
  <si>
    <t>20455766983
AITIL ASESORES EN ITIL S.A.C.</t>
  </si>
  <si>
    <t>INFORME DE DIAGNÓSTICO DEL ESTADO ACTUAL DEL SERVICIO QUE BRINDA ATRAVÉS DE LA PLATAFORMA RESUELVE CON BASE A LA NORMA ISO/IEC 20000-1:2018</t>
  </si>
  <si>
    <t>1. CONSULTORIA PARA EVALUACION DE PROCESOS</t>
  </si>
  <si>
    <t>SERVICIO DE AUDITORIA EXTERNA PARA LA EVALUACION DE CUMPLIMIENTO Y CERTIFICACION DEL SISTEMA DE GESTION, BAJO EN ESTANDAR ISO 37001: 2016</t>
  </si>
  <si>
    <t>00-000-773824</t>
  </si>
  <si>
    <t>Nuevo Soles</t>
  </si>
  <si>
    <t>2. RECURSOS ORDINARIOS -  CUT . R.D.R</t>
  </si>
  <si>
    <t>3. RECURSOS ORDINARIOS -  S.I.S - FISSAL</t>
  </si>
  <si>
    <t>4. RECURSOS ORDINARIOS -  TRANSFERENCIAS</t>
  </si>
  <si>
    <t>5. RECURSOS DIRECTAM. RECAUD.</t>
  </si>
  <si>
    <t>00-000-861995</t>
  </si>
  <si>
    <t>6. R.D.R MEDICINAS - SISMED</t>
  </si>
  <si>
    <t>00-000-862282</t>
  </si>
  <si>
    <t>7.- RECURSOS OPERACIONES</t>
  </si>
  <si>
    <t>8. DONACIONES Y TRANSFERENCIAS</t>
  </si>
  <si>
    <t>00-000-862304</t>
  </si>
  <si>
    <t>9. DONACIONES Y TRANSFERENCIAS -  S.I.S</t>
  </si>
  <si>
    <t>00-000-862290</t>
  </si>
  <si>
    <t>10. TRANSFERENCIAS</t>
  </si>
  <si>
    <t>00-068-359236</t>
  </si>
  <si>
    <t xml:space="preserve">11. DETRACCIONES </t>
  </si>
  <si>
    <t>00-000-795100</t>
  </si>
  <si>
    <t xml:space="preserve">12. EJECUCION DE CARTAS FIANZAS POR GARANTIA </t>
  </si>
  <si>
    <t>00-068-374855</t>
  </si>
  <si>
    <t>13. RECURSOS DETERMINADOS</t>
  </si>
  <si>
    <t>DIR. NACIONAL DEL TESORO PUBLICO</t>
  </si>
  <si>
    <t>00000-3000586 (CUT)</t>
  </si>
  <si>
    <t>SOL</t>
  </si>
  <si>
    <t>00000-282995 (CAPTADORA)</t>
  </si>
  <si>
    <t xml:space="preserve">00000-3000586 (CUT) </t>
  </si>
  <si>
    <t>GARANTIAS PROMPYME</t>
  </si>
  <si>
    <t>BANCO DE LA NACION - RET. PROMPYME</t>
  </si>
  <si>
    <t>00068354080</t>
  </si>
  <si>
    <t>000-300594</t>
  </si>
  <si>
    <t>0068-312795</t>
  </si>
  <si>
    <t>2012</t>
  </si>
  <si>
    <t>2013</t>
  </si>
  <si>
    <t>0068-339790</t>
  </si>
  <si>
    <t>2014</t>
  </si>
  <si>
    <t>0068-312442</t>
  </si>
  <si>
    <t>45079007</t>
  </si>
  <si>
    <t>ABAD ABAD JOEL</t>
  </si>
  <si>
    <t>SECUNDARIO</t>
  </si>
  <si>
    <t>SECUNDARIA</t>
  </si>
  <si>
    <t>00062-2019-INEN</t>
  </si>
  <si>
    <t>47845171</t>
  </si>
  <si>
    <t>ACUÑA ROJAS MELISA GALYS</t>
  </si>
  <si>
    <t>TEC. EN FARMACIA</t>
  </si>
  <si>
    <t>TEC.SUPERIOR</t>
  </si>
  <si>
    <t>00461-2019-INEN</t>
  </si>
  <si>
    <t>20574911</t>
  </si>
  <si>
    <t>AGUIRRE BANEO NILTON LUIS</t>
  </si>
  <si>
    <t>SUPERIOR</t>
  </si>
  <si>
    <t>00150-2019-INEN</t>
  </si>
  <si>
    <t>45645062</t>
  </si>
  <si>
    <t>AGUIRRE DELZO NORMA SANDRA</t>
  </si>
  <si>
    <t xml:space="preserve">TEC SUP  EN SECRET EJECUTIVO </t>
  </si>
  <si>
    <t>00402-2019-INEN</t>
  </si>
  <si>
    <t>46196141</t>
  </si>
  <si>
    <t>AGUIRRE VALDIVIEZO IRWING PAVEL</t>
  </si>
  <si>
    <t>LIC  EN ENFERMERIA</t>
  </si>
  <si>
    <t>00011-2019-INEN</t>
  </si>
  <si>
    <t>43719336</t>
  </si>
  <si>
    <t>AGUSTIN JAUYA ABRAHAM</t>
  </si>
  <si>
    <t>00611-2019-INEN</t>
  </si>
  <si>
    <t>70440889</t>
  </si>
  <si>
    <t>ALANIA CHAVEZ GABRIELA MELISSA</t>
  </si>
  <si>
    <t xml:space="preserve">NIVEL DE EDUCACION SECUNDARIA </t>
  </si>
  <si>
    <t>00551-2019-INEN</t>
  </si>
  <si>
    <t>70000612</t>
  </si>
  <si>
    <t>ALARCON ROJAS PAMELA ALEJANDRA</t>
  </si>
  <si>
    <t xml:space="preserve">OFIMATICA APLICADA EN LOS SERVICIOS </t>
  </si>
  <si>
    <t>00347-2019-INEN</t>
  </si>
  <si>
    <t>46471224</t>
  </si>
  <si>
    <t>ALBAN RIVERO MONICA PATRICIA</t>
  </si>
  <si>
    <t>LIC EN TECNOLOGIA MEDICA</t>
  </si>
  <si>
    <t>00116-2019-INEN</t>
  </si>
  <si>
    <t>72484528</t>
  </si>
  <si>
    <t>ALCALDE LEON LUIS ARMANDO</t>
  </si>
  <si>
    <t>BACHILLER EN TECNOLOGIA MEDICA</t>
  </si>
  <si>
    <t>SUPERIOR BACHILLER</t>
  </si>
  <si>
    <t>00446-2019-INEN</t>
  </si>
  <si>
    <t>41094202</t>
  </si>
  <si>
    <t>ALCAZAR HUAMAN YBETH MAGALY</t>
  </si>
  <si>
    <t>SECRETARIADO EJECUTIVO</t>
  </si>
  <si>
    <t>00511-2019-INEN</t>
  </si>
  <si>
    <t>44513371</t>
  </si>
  <si>
    <t>ALEGRE MACAVILCA LESLIE JUDITH</t>
  </si>
  <si>
    <t xml:space="preserve">TECNOLOGO MEDICO-RADIOLOGIA </t>
  </si>
  <si>
    <t>00124-2019-INEN</t>
  </si>
  <si>
    <t>44969808</t>
  </si>
  <si>
    <t>ALEGRIA SEGURA CARLA PATRICIA</t>
  </si>
  <si>
    <t>LIC EN ENFEMRERIA</t>
  </si>
  <si>
    <t>00313-2019-INEN</t>
  </si>
  <si>
    <t>42019499</t>
  </si>
  <si>
    <t>ALIAGA LLERENA KARINA MAYRA</t>
  </si>
  <si>
    <t>00409-2019-INEN</t>
  </si>
  <si>
    <t>06572373</t>
  </si>
  <si>
    <t>ALLAUCCA PAUCAR JUAN JOSE</t>
  </si>
  <si>
    <t>9NO CICLO  ING FISICO</t>
  </si>
  <si>
    <t>CONSTANC ING/EGRESO</t>
  </si>
  <si>
    <t>00499-2019-INEN</t>
  </si>
  <si>
    <t>47596091</t>
  </si>
  <si>
    <t>ALLCCA LUNA VICTORIA JERUSALEN MARYLIN</t>
  </si>
  <si>
    <t>BACHILLER TECNOLOGO MEDICO</t>
  </si>
  <si>
    <t>00076-2019-INEN</t>
  </si>
  <si>
    <t>45224327</t>
  </si>
  <si>
    <t>AMAYA ANCCO CINTHIA INOCENTA</t>
  </si>
  <si>
    <t>ENFERMERIA TECNICA</t>
  </si>
  <si>
    <t>00586-2019-INEN</t>
  </si>
  <si>
    <t>72970415</t>
  </si>
  <si>
    <t>AMPUERO JIMENEZ LUIS ARTURO</t>
  </si>
  <si>
    <t>TECNICO EN COMP E INFORMATICA</t>
  </si>
  <si>
    <t>TECNICA</t>
  </si>
  <si>
    <t>72546245</t>
  </si>
  <si>
    <t>ANAMPA GUZMAN CRISTOFER BRYAN</t>
  </si>
  <si>
    <t>00012-2019-INEN</t>
  </si>
  <si>
    <t>10646779</t>
  </si>
  <si>
    <t>ANGELES REQUE GLADYS</t>
  </si>
  <si>
    <t>LIC EN TECNOLOGIA MEDICA ESP: RADIOLOGIA</t>
  </si>
  <si>
    <t>00084-2019-INEN</t>
  </si>
  <si>
    <t>18213905</t>
  </si>
  <si>
    <t>ANTICONA MATOS FREDY RAMON</t>
  </si>
  <si>
    <t>SECUNDARIA COMPLETA</t>
  </si>
  <si>
    <t>00371-2019-INEN</t>
  </si>
  <si>
    <t>77138840</t>
  </si>
  <si>
    <t>ANTONIO YAURI CAROLINA</t>
  </si>
  <si>
    <t>00061-2019-INEN</t>
  </si>
  <si>
    <t>46361128</t>
  </si>
  <si>
    <t>APAZA HILACHOQUE MILAGROS</t>
  </si>
  <si>
    <t>LIC EN ENFERMERIA</t>
  </si>
  <si>
    <t>00215-2019-INEN</t>
  </si>
  <si>
    <t>41297185</t>
  </si>
  <si>
    <t>AQUINO CARDENAS PATRICIA PAOLA</t>
  </si>
  <si>
    <t>TECNOLOGIA MEDICA-LABORATORIO Y ANATOMIA PATOLOGICA</t>
  </si>
  <si>
    <t>00120-2019-INEN</t>
  </si>
  <si>
    <t>40649468</t>
  </si>
  <si>
    <t>AQUISE ESPINOZA MONICA MIRIAN</t>
  </si>
  <si>
    <t>LICENCIADA EN NUTRICION</t>
  </si>
  <si>
    <t>00607-2019-INEN</t>
  </si>
  <si>
    <t>43259849</t>
  </si>
  <si>
    <t>ARAKAKI LINARES YENNIFER MITSUKO</t>
  </si>
  <si>
    <t>LIC. EN TECNOLOGIA MEDICA ESP. RADIOLOGIA</t>
  </si>
  <si>
    <t>00117-2019-INEN</t>
  </si>
  <si>
    <t>48953271</t>
  </si>
  <si>
    <t>ARAMBURU FLORES CINTHIA VANESSA</t>
  </si>
  <si>
    <t xml:space="preserve">EGRESADA TEC SUP ASIST DE GESTION ADUANERA </t>
  </si>
  <si>
    <t>EGRESADO</t>
  </si>
  <si>
    <t>00115-2019-INEN</t>
  </si>
  <si>
    <t>45896909</t>
  </si>
  <si>
    <t>ARAMBURU PALOMINO ANDREA JESSENIA</t>
  </si>
  <si>
    <t xml:space="preserve">SUP INCOMP 7MO SEM  EN  ADM Y GERENCIA </t>
  </si>
  <si>
    <t>SUPERIOR INCOMPLETO</t>
  </si>
  <si>
    <t>00236-2019-INEN</t>
  </si>
  <si>
    <t>27851513</t>
  </si>
  <si>
    <t>ARANDA NUÑEZ MIRIAM MARLENY</t>
  </si>
  <si>
    <t>TEC EN FARMACIA</t>
  </si>
  <si>
    <t>00110-2019-INEN</t>
  </si>
  <si>
    <t>44144164</t>
  </si>
  <si>
    <t>ARAUJO PEÑA MIGUEL ANGEL</t>
  </si>
  <si>
    <t xml:space="preserve">SECUNDARIA </t>
  </si>
  <si>
    <t>00271-2019-INEN</t>
  </si>
  <si>
    <t>46656100</t>
  </si>
  <si>
    <t>ARENAS MACHACA DIANA JESUS</t>
  </si>
  <si>
    <t>LIC EN BIOLOGIA</t>
  </si>
  <si>
    <t>00112-2019-INEN</t>
  </si>
  <si>
    <t>09747461</t>
  </si>
  <si>
    <t>ARIAS CAYCHO ANA MARIA</t>
  </si>
  <si>
    <t>00175-2019-INEN</t>
  </si>
  <si>
    <t>46765104</t>
  </si>
  <si>
    <t>ARIZAGA LLONA OSCAR RACHIETD</t>
  </si>
  <si>
    <t>00545-2019-INEN</t>
  </si>
  <si>
    <t>47679993</t>
  </si>
  <si>
    <t>AROSQUIPA RAMIREZ JOSE LUIS</t>
  </si>
  <si>
    <t>TEC SUP EN FARMACIA</t>
  </si>
  <si>
    <t>00004-2019-INEN</t>
  </si>
  <si>
    <t>09881147</t>
  </si>
  <si>
    <t>ASTO GUILLERMO REYNA MARLENY</t>
  </si>
  <si>
    <t>00389-2019-INEN</t>
  </si>
  <si>
    <t>40665771</t>
  </si>
  <si>
    <t>ATO RAMOS SARA ESPERANZA</t>
  </si>
  <si>
    <t>00176-2019-INEN</t>
  </si>
  <si>
    <t>10553733</t>
  </si>
  <si>
    <t>AYALA GALVEZ KARLA ELIZABETH</t>
  </si>
  <si>
    <t>SECRETARIADO 1040  HR 1 AÑO</t>
  </si>
  <si>
    <t>00099-2019-INEN</t>
  </si>
  <si>
    <t>45413255</t>
  </si>
  <si>
    <t>AYALA GUTIERREZ LEONELA VANESSA</t>
  </si>
  <si>
    <t>00413-2019-INEN</t>
  </si>
  <si>
    <t>44255808</t>
  </si>
  <si>
    <t>AYMA PALACIOS MARJORY YAMILET</t>
  </si>
  <si>
    <t>00251-2019-INEN</t>
  </si>
  <si>
    <t>40312858</t>
  </si>
  <si>
    <t>BACA CALDERON DEYVIS ANTONIONY</t>
  </si>
  <si>
    <t>QUÍMICO FARMACÉUTICO</t>
  </si>
  <si>
    <t>00149-2019-INEN</t>
  </si>
  <si>
    <t>41659231</t>
  </si>
  <si>
    <t>BACA QUISPE ALAN GUSTAVO</t>
  </si>
  <si>
    <t>00606-2019-INEN</t>
  </si>
  <si>
    <t>43639971</t>
  </si>
  <si>
    <t>BACA YAYA LUIS ALEXANDER</t>
  </si>
  <si>
    <t>00053-2020-INEN</t>
  </si>
  <si>
    <t>40342328</t>
  </si>
  <si>
    <t>BALDARRAGO VARGAS ISTBANT ROBERTO</t>
  </si>
  <si>
    <t xml:space="preserve">LIC EN ENFERMERIA </t>
  </si>
  <si>
    <t>00601-2019-INEN</t>
  </si>
  <si>
    <t>42850299</t>
  </si>
  <si>
    <t>BALLON LUYO AIDA PIA</t>
  </si>
  <si>
    <t>00463-2019-INEN</t>
  </si>
  <si>
    <t>41874905</t>
  </si>
  <si>
    <t>BARDALES CIEZA GONZALO</t>
  </si>
  <si>
    <t>LIC.EN TECNOLOGÍA MÉDICA AREA: RADIOLOGIA</t>
  </si>
  <si>
    <t>00107-2019-INEN</t>
  </si>
  <si>
    <t>10585856</t>
  </si>
  <si>
    <t>BARDALES RENGIFO MARCO ANTONIO</t>
  </si>
  <si>
    <t>LIC EN CIENCIAS DE LA COMUNICA</t>
  </si>
  <si>
    <t>71573951</t>
  </si>
  <si>
    <t>BARRANTES VALLEJOS CARLA XIMENA</t>
  </si>
  <si>
    <t>00293-2019-INEN</t>
  </si>
  <si>
    <t>06970924</t>
  </si>
  <si>
    <t>BARRETO GONZALES JAIME JUAN</t>
  </si>
  <si>
    <t>DERECHO - QUINTO AÑO</t>
  </si>
  <si>
    <t>00260-2019-INEN</t>
  </si>
  <si>
    <t>41500249</t>
  </si>
  <si>
    <t>BARRIENTOS FLORES JENNIFER GARLETH</t>
  </si>
  <si>
    <t>COMPUTACION E INFORMATICA</t>
  </si>
  <si>
    <t>00231-2019-INEN</t>
  </si>
  <si>
    <t>44914711</t>
  </si>
  <si>
    <t>BAUTISTA SANTILLAN JORGE LUIS</t>
  </si>
  <si>
    <t>TECNICO EN LABORATORIO CLINICO</t>
  </si>
  <si>
    <t>00585-2019-INEN</t>
  </si>
  <si>
    <t>08740731</t>
  </si>
  <si>
    <t>BECHET LUQUE CARMELA FLOR</t>
  </si>
  <si>
    <t>AUXILIAR DE CONTABILIDAD</t>
  </si>
  <si>
    <t>00279-2019-INEN</t>
  </si>
  <si>
    <t>43532936</t>
  </si>
  <si>
    <t>BELLIDO HUASHUAYO ESTHER ROSAURA</t>
  </si>
  <si>
    <t>LIC EN TEC MEDICA - ESP: LAB CLINICO</t>
  </si>
  <si>
    <t>00086-2019-INEN</t>
  </si>
  <si>
    <t>44384748</t>
  </si>
  <si>
    <t>BELLO SUAREZ ISELA CRISTEL</t>
  </si>
  <si>
    <t>TEC SUP EN SECRET EJEC COMPUTARIZ</t>
  </si>
  <si>
    <t>00369-2019-INEN</t>
  </si>
  <si>
    <t>06016161</t>
  </si>
  <si>
    <t>BERNAOLA BUTLER MARIA ROSARIO</t>
  </si>
  <si>
    <t>COMPUTACION PROG BASICO 650 HRS</t>
  </si>
  <si>
    <t>00152-2019-INEN</t>
  </si>
  <si>
    <t>44264685</t>
  </si>
  <si>
    <t>BERNAOLA PEREZ JOSSELINNE STEPHANIE</t>
  </si>
  <si>
    <t>00082-2019-INEN</t>
  </si>
  <si>
    <t>42445863</t>
  </si>
  <si>
    <t>BERRIO MARTINEZ SABJA VICTORIA</t>
  </si>
  <si>
    <t>LICENCIADA EN MEDICINA Y CIRUGIA</t>
  </si>
  <si>
    <t>00068-2019-INEN</t>
  </si>
  <si>
    <t>43521976</t>
  </si>
  <si>
    <t>BERROCAL TENORIO RUTH NATALI</t>
  </si>
  <si>
    <t>00385-2019-INEN</t>
  </si>
  <si>
    <t>42737691</t>
  </si>
  <si>
    <t>BERROSPI MEZA MARILY</t>
  </si>
  <si>
    <t xml:space="preserve">ENFERMERIA </t>
  </si>
  <si>
    <t>00530-2019-INEN</t>
  </si>
  <si>
    <t>43167908</t>
  </si>
  <si>
    <t>BONILLA RUIZ ALEJANDRA MELISSA</t>
  </si>
  <si>
    <t>00488-2019-INEN</t>
  </si>
  <si>
    <t>43828581</t>
  </si>
  <si>
    <t>BRAVO GIRON LEIDY DIANA</t>
  </si>
  <si>
    <t>TECNICA EN ENFERMERIA</t>
  </si>
  <si>
    <t>00203-2019-INEN</t>
  </si>
  <si>
    <t>42684710</t>
  </si>
  <si>
    <t>BRAVO QUILCA GILBERT ABNER</t>
  </si>
  <si>
    <t>COMUTACION E INFORMATICA</t>
  </si>
  <si>
    <t>00007-2019-INEN</t>
  </si>
  <si>
    <t>44671692</t>
  </si>
  <si>
    <t>BRAVO SAAVEDRA SANTOS ALBERTO</t>
  </si>
  <si>
    <t>LIC. EN TEC MEDICA AREA: RADIOLOGIA</t>
  </si>
  <si>
    <t>00088-2019-INEN</t>
  </si>
  <si>
    <t>44920201</t>
  </si>
  <si>
    <t>BRENIS VARGAS MIRELLA CIDELY</t>
  </si>
  <si>
    <t xml:space="preserve">LIC TECNOLOGA MEDICA </t>
  </si>
  <si>
    <t>00467-2019-INEN</t>
  </si>
  <si>
    <t>45829116</t>
  </si>
  <si>
    <t>BREÑA GARCIA WILFREDO</t>
  </si>
  <si>
    <t>LIC. EN ENFERMERIA</t>
  </si>
  <si>
    <t>00306-2019-INEN</t>
  </si>
  <si>
    <t>73776544</t>
  </si>
  <si>
    <t>BREÑA HERNANDEZ JAHIR AMIR</t>
  </si>
  <si>
    <t>NIVEL OFICIAL DE ESTUDIOS</t>
  </si>
  <si>
    <t>42295437</t>
  </si>
  <si>
    <t>BRICEÑO HURTADO LIZBETH DEL ROSARIO</t>
  </si>
  <si>
    <t>LABOR. CLINICO</t>
  </si>
  <si>
    <t>32985245</t>
  </si>
  <si>
    <t>BRICEÑO LAZARO ALEJANDRO ANGELO</t>
  </si>
  <si>
    <t>00537-2019-INEN</t>
  </si>
  <si>
    <t>41267079</t>
  </si>
  <si>
    <t>BRUNO DIOSES ROLANDO RUBEN</t>
  </si>
  <si>
    <t>INGENIERO MECATRONICO</t>
  </si>
  <si>
    <t>00373-2019-INEN</t>
  </si>
  <si>
    <t>45115119</t>
  </si>
  <si>
    <t>BUJAICO ALIAGA YENY MONICA</t>
  </si>
  <si>
    <t>00178-2019-INEN</t>
  </si>
  <si>
    <t>43572256</t>
  </si>
  <si>
    <t>BUSTAMANTE CUADROS YOVEL IVAN</t>
  </si>
  <si>
    <t>TECNOLOGO MEDICO ESP. LABORATORIO Y ANATOM PATOLOGICA</t>
  </si>
  <si>
    <t>00555-2019-INEN</t>
  </si>
  <si>
    <t>45442019</t>
  </si>
  <si>
    <t>BUSTINZA CARASSA LUCIA MERCEDES</t>
  </si>
  <si>
    <t>MEDICA CIRUJANA</t>
  </si>
  <si>
    <t>00027-2019-INEN</t>
  </si>
  <si>
    <t>45612636</t>
  </si>
  <si>
    <t>CABANILLAS MOSQUEIRA WILMER GUSTAVO</t>
  </si>
  <si>
    <t xml:space="preserve">MEDICO CIRUJANO </t>
  </si>
  <si>
    <t>00333-2019-INEN</t>
  </si>
  <si>
    <t>25717427</t>
  </si>
  <si>
    <t>CABREJOS ANSELMO MARIA DEL ROSARIO</t>
  </si>
  <si>
    <t>TEC SUP  EN CONTABILIDAD</t>
  </si>
  <si>
    <t>00282-2019-INEN</t>
  </si>
  <si>
    <t>44477820</t>
  </si>
  <si>
    <t>CABRERA ROSALES KATY EMILIAMARTINA</t>
  </si>
  <si>
    <t>00311-2019-INEN</t>
  </si>
  <si>
    <t>40553699</t>
  </si>
  <si>
    <t>CACERES ARCOS GRISELDA</t>
  </si>
  <si>
    <t>00177-2019-INEN</t>
  </si>
  <si>
    <t>42753236</t>
  </si>
  <si>
    <t>CACERES CONTRERAS GUSTAVO</t>
  </si>
  <si>
    <t>TITULO DE CONTADOR PUBLICO</t>
  </si>
  <si>
    <t>00257-2019-INEN</t>
  </si>
  <si>
    <t>09411363</t>
  </si>
  <si>
    <t>CAICEDO LUDEÑA BALTAZAR ROSARIO</t>
  </si>
  <si>
    <t>ELECTRÓN I  Y ELECTRIC BAS 700 HR</t>
  </si>
  <si>
    <t>00034-2019-INEN</t>
  </si>
  <si>
    <t>41708048</t>
  </si>
  <si>
    <t>CAIRAMPOMA BLANCAS VICENTE PAUL</t>
  </si>
  <si>
    <t>LICENCIADO EN TECNOLOGIA MEDICA</t>
  </si>
  <si>
    <t>00484-2019-INEN</t>
  </si>
  <si>
    <t>42922765</t>
  </si>
  <si>
    <t>CALDAS ZAVALETA EVERT</t>
  </si>
  <si>
    <t>00356-2019-INEN</t>
  </si>
  <si>
    <t>46938697</t>
  </si>
  <si>
    <t>CALLAÑAUPA CARDENAS CORINA MARIBEL</t>
  </si>
  <si>
    <t>TECNICA EN LABORATORIO PUBLICO</t>
  </si>
  <si>
    <t>00295-2019-INEN</t>
  </si>
  <si>
    <t>44726973</t>
  </si>
  <si>
    <t>CALLEGARI SILVA ENNIA MARIA</t>
  </si>
  <si>
    <t>00052-2019-INEN</t>
  </si>
  <si>
    <t>06790356</t>
  </si>
  <si>
    <t>CAMAC TAPIA LUCY JUDITH</t>
  </si>
  <si>
    <t>BACHILLER EN FISICA</t>
  </si>
  <si>
    <t>00246-2019-INEN</t>
  </si>
  <si>
    <t>70439086</t>
  </si>
  <si>
    <t>CAMACHO ALEGRE VICTORIA MILAGRO</t>
  </si>
  <si>
    <t xml:space="preserve">LIC EN OBSTETRICIA </t>
  </si>
  <si>
    <t>00584-2019-INEN</t>
  </si>
  <si>
    <t>15426719</t>
  </si>
  <si>
    <t>CAMACHO RUEDA MARITZA ESTELA</t>
  </si>
  <si>
    <t>TEC SUP EN CONTABILIDAD</t>
  </si>
  <si>
    <t>00218-2019-INEN</t>
  </si>
  <si>
    <t>09845064</t>
  </si>
  <si>
    <t>CAMAYOC NAVARRO ISABEL IRENE</t>
  </si>
  <si>
    <t>AUX DE EDUC INICIAL  1200 HR 36 CDT</t>
  </si>
  <si>
    <t>PROG DE ESPECIALIZACION</t>
  </si>
  <si>
    <t>00211-2019-INEN</t>
  </si>
  <si>
    <t>45459686</t>
  </si>
  <si>
    <t>CAMPANA MARAVI JUAN ANIBAL</t>
  </si>
  <si>
    <t>ADMINIST DE EMPRESAS 1040 HR</t>
  </si>
  <si>
    <t>00263-2019-INEN</t>
  </si>
  <si>
    <t>47683882</t>
  </si>
  <si>
    <t>CAMPOS MONTEZA JAIME</t>
  </si>
  <si>
    <t>00029-2019-INEN</t>
  </si>
  <si>
    <t>42412398</t>
  </si>
  <si>
    <t>CANAZAS FLORES DANNY MELVA</t>
  </si>
  <si>
    <t>00527-2019-INEN</t>
  </si>
  <si>
    <t>42371069</t>
  </si>
  <si>
    <t>CANCHANYA CHIPANA MAYELA MARIBEL</t>
  </si>
  <si>
    <t>00204-2019-INEN</t>
  </si>
  <si>
    <t>45718142</t>
  </si>
  <si>
    <t>CANCHANYA PROCIL JAIME MICHAEL</t>
  </si>
  <si>
    <t>00384-2019-INEN</t>
  </si>
  <si>
    <t>47072917</t>
  </si>
  <si>
    <t>CANO NAUCAPOMA KACY MARCIE</t>
  </si>
  <si>
    <t>LICENC EN TEC MEDICA CO ESPEC. EN LAB. CLINICO  Y ANATOMIA PATOLOGICA</t>
  </si>
  <si>
    <t>00420-2019-INEN</t>
  </si>
  <si>
    <t>46607102</t>
  </si>
  <si>
    <t>CAPARACHIN VILLAVERDE NANTO GUSTAVO</t>
  </si>
  <si>
    <t xml:space="preserve">LICENCIADO EN ADMINISTRACION </t>
  </si>
  <si>
    <t>00456-2019-INEN</t>
  </si>
  <si>
    <t>72733747</t>
  </si>
  <si>
    <t>CARDENAS OLIVERA BRYAN MICHELL</t>
  </si>
  <si>
    <t>TEC. SUP EN COMPUTACION E INFORMAT</t>
  </si>
  <si>
    <t>00229-2019-INEN</t>
  </si>
  <si>
    <t>44288168</t>
  </si>
  <si>
    <t>CARHUANCOTA MONTESINOS ELIZABETH MILAGROS</t>
  </si>
  <si>
    <t>ESTUDIANTE TEC SUP INCOMPETA V SEMEST SECRET EJEC</t>
  </si>
  <si>
    <t>00272-2019-INEN</t>
  </si>
  <si>
    <t>43971983</t>
  </si>
  <si>
    <t>CARRANZA CACERES GINA PAOLA</t>
  </si>
  <si>
    <t>OFIMATICA 224 HRAS</t>
  </si>
  <si>
    <t>00269-2019-INEN</t>
  </si>
  <si>
    <t>25715006</t>
  </si>
  <si>
    <t>CARRASCAL PORRAS PATRICIA CLARA</t>
  </si>
  <si>
    <t>TÉC SUP EN SECRETARIADO EJE</t>
  </si>
  <si>
    <t>00214-2019-INEN</t>
  </si>
  <si>
    <t>71702423</t>
  </si>
  <si>
    <t>CARTAGENA PINEDO JESSY JUNETH</t>
  </si>
  <si>
    <t>00571-2019-INEN</t>
  </si>
  <si>
    <t>10434051</t>
  </si>
  <si>
    <t>CASTAÑEDA SANES MALENA ELIZABETH</t>
  </si>
  <si>
    <t>TECN SUP EN COMPUTACIÓN E INFORMÁT</t>
  </si>
  <si>
    <t>00502-2019-INEN</t>
  </si>
  <si>
    <t>45445922</t>
  </si>
  <si>
    <t>CASTILLO ORTIZ LUIS ALBERTO</t>
  </si>
  <si>
    <t>00264-2019-INEN</t>
  </si>
  <si>
    <t>40367630</t>
  </si>
  <si>
    <t>CASTILLON SANCHEZ ELIZABETH LEONCIA</t>
  </si>
  <si>
    <t>00400-2019-INEN</t>
  </si>
  <si>
    <t>41183955</t>
  </si>
  <si>
    <t>CASTRO CHICAÑA PEDRO CARLOS</t>
  </si>
  <si>
    <t xml:space="preserve">TECNICO EN FARMACIA </t>
  </si>
  <si>
    <t>00544-2019-INEN</t>
  </si>
  <si>
    <t>76232606</t>
  </si>
  <si>
    <t>CASTRO CUELLAR SARITA</t>
  </si>
  <si>
    <t>PROF TECN EN SECRETARIADO EJECUTIVO</t>
  </si>
  <si>
    <t>00285-2019-INEN</t>
  </si>
  <si>
    <t>40268507</t>
  </si>
  <si>
    <t>CASTRO NESTARES ALFREDO PEDRO</t>
  </si>
  <si>
    <t>BACHILLER DERECHO Y CIENCIAS POLITICAS</t>
  </si>
  <si>
    <t>00533-2019-INEN</t>
  </si>
  <si>
    <t>40548880</t>
  </si>
  <si>
    <t>CCASA INCAHUAMAN YANET YOVANA</t>
  </si>
  <si>
    <t>TEC. SUP  EN CONTABILIDAD</t>
  </si>
  <si>
    <t>00238-2019-INEN</t>
  </si>
  <si>
    <t>45630934</t>
  </si>
  <si>
    <t>CCORALLA LARA ELSA YANETH</t>
  </si>
  <si>
    <t>LIC. DE ENFERMERIA</t>
  </si>
  <si>
    <t>00310-2019-INEN</t>
  </si>
  <si>
    <t>46752609</t>
  </si>
  <si>
    <t>CELESTINO LAZARO PIYO FELIX</t>
  </si>
  <si>
    <t>LIC EN ADMINISTRACION</t>
  </si>
  <si>
    <t>00022-2019-INEN</t>
  </si>
  <si>
    <t>00026-2020-INEN</t>
  </si>
  <si>
    <t>40109058</t>
  </si>
  <si>
    <t>CHAFLOQUE FABIAN SEGUNDO ADOLFO</t>
  </si>
  <si>
    <t>00021-2019-INEN</t>
  </si>
  <si>
    <t>41344631</t>
  </si>
  <si>
    <t>CHALE BUSTAMANTE VERONICA LUISA</t>
  </si>
  <si>
    <t>TEC SUP SECRETARIADO EJECUTIVO</t>
  </si>
  <si>
    <t>00241-2019-INEN</t>
  </si>
  <si>
    <t>46396218</t>
  </si>
  <si>
    <t>CHAVARRI RAMOS OMAR ALI</t>
  </si>
  <si>
    <t xml:space="preserve">TECNICO EN INGLES </t>
  </si>
  <si>
    <t>DIPLOMADO</t>
  </si>
  <si>
    <t>00514-2019-INEN</t>
  </si>
  <si>
    <t>43912123</t>
  </si>
  <si>
    <t>CHAVESTA DIAZ JUAN CARLOS</t>
  </si>
  <si>
    <t>00587-2019-INEN</t>
  </si>
  <si>
    <t>70539932</t>
  </si>
  <si>
    <t>CHAVEZ CHAVEZ JACKELINE</t>
  </si>
  <si>
    <t>00536-2019-INEN</t>
  </si>
  <si>
    <t>41829630</t>
  </si>
  <si>
    <t>CHAVEZ GONGORA SUSAN RUBI</t>
  </si>
  <si>
    <t>SECRET COMERCIAL (850 HRAS)</t>
  </si>
  <si>
    <t>00256-2019-INEN</t>
  </si>
  <si>
    <t>40861202</t>
  </si>
  <si>
    <t>CHAVEZ SOLIS CARMEN ELIZABETH</t>
  </si>
  <si>
    <t>00355-2019-INEN</t>
  </si>
  <si>
    <t>44341060</t>
  </si>
  <si>
    <t>CHERO ZORRILLA LILIAN JANETH</t>
  </si>
  <si>
    <t>EGRE TEC DE SECRET EJEC CON MENC EN COMPUTACION</t>
  </si>
  <si>
    <t>00286-2019-INEN</t>
  </si>
  <si>
    <t>43152376</t>
  </si>
  <si>
    <t>CHOQUEHUANCA CONDORI LIZBETH</t>
  </si>
  <si>
    <t>00054-2020-INEN</t>
  </si>
  <si>
    <t>43124010</t>
  </si>
  <si>
    <t>CHUMPITAZ MIO MARCOS ANTONIO</t>
  </si>
  <si>
    <t>TEC EN COMPUT E INFORM (720 HRAS)</t>
  </si>
  <si>
    <t>00268-2019-INEN</t>
  </si>
  <si>
    <t>44916295</t>
  </si>
  <si>
    <t>CIRILO ROMERO ELIZABETH YETT</t>
  </si>
  <si>
    <t>00202-2019-INEN</t>
  </si>
  <si>
    <t>43731075</t>
  </si>
  <si>
    <t>CISNEROS TINCO JOEL</t>
  </si>
  <si>
    <t xml:space="preserve">BIOLOGO </t>
  </si>
  <si>
    <t>00104-2019-INEN</t>
  </si>
  <si>
    <t>40388148</t>
  </si>
  <si>
    <t>COANQUI GONZALES OFELIA</t>
  </si>
  <si>
    <t>00405-2019-INEN</t>
  </si>
  <si>
    <t>45482292</t>
  </si>
  <si>
    <t>COILA CONDORI EDWIN ADRIAN</t>
  </si>
  <si>
    <t>TECNOLOGIA MEDICA</t>
  </si>
  <si>
    <t>00119-2019-INEN</t>
  </si>
  <si>
    <t>73128360</t>
  </si>
  <si>
    <t>COLQUEZ CHAVEZ MELVA</t>
  </si>
  <si>
    <t>ADMINISTRACION INDUSTRIAL</t>
  </si>
  <si>
    <t>00006-2020-INEN</t>
  </si>
  <si>
    <t>10095189</t>
  </si>
  <si>
    <t>CONDORI BUENDIA SILVIA MARITZA</t>
  </si>
  <si>
    <t>00317-2019-INEN</t>
  </si>
  <si>
    <t>46054610</t>
  </si>
  <si>
    <t>CONDORI GALLUPE MILAGROS SOLEDAD</t>
  </si>
  <si>
    <t>00330-2019-INEN</t>
  </si>
  <si>
    <t>47331797</t>
  </si>
  <si>
    <t>CONDORI OROSCO MIRTHA MARITZA</t>
  </si>
  <si>
    <t>LIC. ENFERMERIA</t>
  </si>
  <si>
    <t>00179-2019-INEN</t>
  </si>
  <si>
    <t>10436753</t>
  </si>
  <si>
    <t>CONISLLA SAAVEDRA PAULI BETSABE</t>
  </si>
  <si>
    <t>TEC. EN ENFERMERÍA</t>
  </si>
  <si>
    <t>00253-2019-INEN</t>
  </si>
  <si>
    <t>45594483</t>
  </si>
  <si>
    <t>CONOZCO GUIMARAY ALDO JESUS</t>
  </si>
  <si>
    <t>SERUMS(REMUNER</t>
  </si>
  <si>
    <t>SERUMS</t>
  </si>
  <si>
    <t>00481-2019-INEN</t>
  </si>
  <si>
    <t>17538017</t>
  </si>
  <si>
    <t>CONTRERAS GONZALES ANA MARIA</t>
  </si>
  <si>
    <t>TÉC SUP EN ADMINISTRACIÓN</t>
  </si>
  <si>
    <t>00529-2019-INEN</t>
  </si>
  <si>
    <t>18027273</t>
  </si>
  <si>
    <t>CONTRERAS MORENO WILLIAM RAUL</t>
  </si>
  <si>
    <t>00050-2019-INEN</t>
  </si>
  <si>
    <t>45863455</t>
  </si>
  <si>
    <t>CORDERO CAMASCA CONSUELO DORISABEL</t>
  </si>
  <si>
    <t>TECNICA EN GESTION ADMINISTRATIVA</t>
  </si>
  <si>
    <t>00575-2019-INEN</t>
  </si>
  <si>
    <t>42102185</t>
  </si>
  <si>
    <t>CORDOVA SOLIS MILAGROS</t>
  </si>
  <si>
    <t>00556-2019-INEN</t>
  </si>
  <si>
    <t>44840988</t>
  </si>
  <si>
    <t>CORNEJO GARMENDIA YESSICA CELESTE</t>
  </si>
  <si>
    <t>TECNOLOGA MEDICA</t>
  </si>
  <si>
    <t>00472-2019-INEN</t>
  </si>
  <si>
    <t>47177627</t>
  </si>
  <si>
    <t>CORREA BLAS GIULIANA BETSY</t>
  </si>
  <si>
    <t>CONST BACH EN TECNOL MED - RADIOLOGIA</t>
  </si>
  <si>
    <t>00103-2019-INEN</t>
  </si>
  <si>
    <t>72243701</t>
  </si>
  <si>
    <t>CORTEZ PAUCAR CECY KATTY</t>
  </si>
  <si>
    <t>00524-2019-INEN</t>
  </si>
  <si>
    <t>71951740</t>
  </si>
  <si>
    <t>COSTA ZAMBRANO JORGE JANPIERRE</t>
  </si>
  <si>
    <t>TEC SUP EN SOPORTE Y MMTO DE EQ DE COMPUTACION</t>
  </si>
  <si>
    <t>00042-2019-INEN</t>
  </si>
  <si>
    <t>18198731</t>
  </si>
  <si>
    <t>COSTILLA RAFAEL JHON LARRY</t>
  </si>
  <si>
    <t>00507-2019-INEN</t>
  </si>
  <si>
    <t>72257732</t>
  </si>
  <si>
    <t>CRISPIN ARANDA SUSAN YURY</t>
  </si>
  <si>
    <t>00378-2019-INEN</t>
  </si>
  <si>
    <t>44578587</t>
  </si>
  <si>
    <t>CRISPIN BULEJE EFRAIN</t>
  </si>
  <si>
    <t>TECN EN ADMINISTRACION</t>
  </si>
  <si>
    <t>00073-2019-INEN</t>
  </si>
  <si>
    <t>46245386</t>
  </si>
  <si>
    <t>CRISPIN BULEJE RICHARD</t>
  </si>
  <si>
    <t>00044-2020-INEN</t>
  </si>
  <si>
    <t>43263207</t>
  </si>
  <si>
    <t>CRUZ NAVARRO ROSA AMELIA</t>
  </si>
  <si>
    <t>TEC SUP SECRETARIADO EJECUTIVO COMPUTARIZADO</t>
  </si>
  <si>
    <t>00220-2019-INEN</t>
  </si>
  <si>
    <t>43377528</t>
  </si>
  <si>
    <t>CRUZ QUISPE HECTOR</t>
  </si>
  <si>
    <t>TEC.SUP ENFERM TECNICA</t>
  </si>
  <si>
    <t>00321-2019-INEN</t>
  </si>
  <si>
    <t>41457757</t>
  </si>
  <si>
    <t>CRUZ TOLENTINO LAURA ELIDA</t>
  </si>
  <si>
    <t>LICENCIADA EN TECNOLOGIA MEDICA ESPECIALIDAD:RADIOLOGIA</t>
  </si>
  <si>
    <t>00133-2019-INEN</t>
  </si>
  <si>
    <t>07506544</t>
  </si>
  <si>
    <t>CRUZADO BURGA JOSE FRANCISCO</t>
  </si>
  <si>
    <t>LIC EN ESTADÍSTICA</t>
  </si>
  <si>
    <t>00503-2019-INEN</t>
  </si>
  <si>
    <t>41889316</t>
  </si>
  <si>
    <t>CUADROS ESPINOZA LUIS ALBERTO</t>
  </si>
  <si>
    <t>00612-2019-INEN</t>
  </si>
  <si>
    <t>40855289</t>
  </si>
  <si>
    <t>CUBAS AGREDA POL WILLIAMS</t>
  </si>
  <si>
    <t>TEC SUP COMPUTACION E INFORMATICA</t>
  </si>
  <si>
    <t>00281-2019-INEN</t>
  </si>
  <si>
    <t>43101167</t>
  </si>
  <si>
    <t>CUBAS DELGADO EIDER</t>
  </si>
  <si>
    <t>TECNICO EN FARMACIA</t>
  </si>
  <si>
    <t>00522-2019-INEN</t>
  </si>
  <si>
    <t>17415393</t>
  </si>
  <si>
    <t>CUBAS OTAZU ABEL MATIAS</t>
  </si>
  <si>
    <t>00535-2019-INEN</t>
  </si>
  <si>
    <t>43480288</t>
  </si>
  <si>
    <t>CUEVAS PEÑA JOEL DONALD</t>
  </si>
  <si>
    <t>00242-2019-INEN</t>
  </si>
  <si>
    <t>42395551</t>
  </si>
  <si>
    <t>CURI FERNANDEZ GLADYS</t>
  </si>
  <si>
    <t xml:space="preserve">OBSTETRIZ </t>
  </si>
  <si>
    <t>00009-2020-INEN</t>
  </si>
  <si>
    <t>41746947</t>
  </si>
  <si>
    <t>CUSE GUTIERREZ CARMEN NILDA</t>
  </si>
  <si>
    <t>BIOLOGA ESP. MICROBIOLOGIA</t>
  </si>
  <si>
    <t>00113-2019-INEN</t>
  </si>
  <si>
    <t>80351585</t>
  </si>
  <si>
    <t>DAMIAN FARROÑAN ELIONES</t>
  </si>
  <si>
    <t xml:space="preserve">2DO CICLO ING DE SIST E INFORMAT </t>
  </si>
  <si>
    <t>00226-2019-INEN</t>
  </si>
  <si>
    <t>70365285</t>
  </si>
  <si>
    <t>DAVILA LOPEZ KAREN ELOA</t>
  </si>
  <si>
    <t>00452-2019-INEN</t>
  </si>
  <si>
    <t>43923947</t>
  </si>
  <si>
    <t>DAVILA PAICO SILVIA RAQUEL</t>
  </si>
  <si>
    <t>00114-2019-INEN</t>
  </si>
  <si>
    <t>71471456</t>
  </si>
  <si>
    <t>DE LA CRUZ ASMAD JESSICA JANET</t>
  </si>
  <si>
    <t>LICENCIADA EN TECNOLOGIA MÉDICA</t>
  </si>
  <si>
    <t>00443-2019-INEN</t>
  </si>
  <si>
    <t>71853136</t>
  </si>
  <si>
    <t>DE LA CRUZ CARBAJO CLAUDIA CECILIA</t>
  </si>
  <si>
    <t>00394-2019-INEN</t>
  </si>
  <si>
    <t>48002666</t>
  </si>
  <si>
    <t>DE LA CRUZ DUEÑAS JHOSELYN</t>
  </si>
  <si>
    <t>ADMINISTRACION DE EMPRESAS</t>
  </si>
  <si>
    <t>00428-2019-INEN</t>
  </si>
  <si>
    <t>42998834</t>
  </si>
  <si>
    <t>DE LA CRUZ ECHAVAUDIS NORMA</t>
  </si>
  <si>
    <t>00171-2019-INEN</t>
  </si>
  <si>
    <t>73227805</t>
  </si>
  <si>
    <t>DE LA CRUZ GONZALES NILDA CATALINA</t>
  </si>
  <si>
    <t>00302-2019-INEN</t>
  </si>
  <si>
    <t>47587058</t>
  </si>
  <si>
    <t>DE LA CRUZ SOLIER IVONNE MERCEDES</t>
  </si>
  <si>
    <t xml:space="preserve">LICENCIADA EN TECNOLOGIA MEDICA </t>
  </si>
  <si>
    <t>00418-2019-INEN</t>
  </si>
  <si>
    <t>42287546</t>
  </si>
  <si>
    <t>DE LA CRUZ SUCLUPE OSCAR</t>
  </si>
  <si>
    <t>TEC SUP EN COMPUTACION E INFORMATICA</t>
  </si>
  <si>
    <t>00275-2019-INEN</t>
  </si>
  <si>
    <t>44751918</t>
  </si>
  <si>
    <t>DE LOS RIOS NEYRA GERSON MANUEL</t>
  </si>
  <si>
    <t>ENSAMBLAJE Y REPARACION DE COMPUTADORAS 144HR</t>
  </si>
  <si>
    <t>00079-2019-INEN</t>
  </si>
  <si>
    <t>46643459</t>
  </si>
  <si>
    <t>DE LOS RIOS NEYRA MILAGROS AYLLIN</t>
  </si>
  <si>
    <t>SECRETARIADO COMPUTARIZADO</t>
  </si>
  <si>
    <t>00138-2019-INEN</t>
  </si>
  <si>
    <t>40778589</t>
  </si>
  <si>
    <t>DEL CARPIO CUENTAS NADIA</t>
  </si>
  <si>
    <t>MEDICINA HUMANA</t>
  </si>
  <si>
    <t>00367-2019-INEN</t>
  </si>
  <si>
    <t>47613323</t>
  </si>
  <si>
    <t>DEL VALLE HORNA CRISTHIAN JOSUE</t>
  </si>
  <si>
    <t>00458-2019-INEN</t>
  </si>
  <si>
    <t>70272140</t>
  </si>
  <si>
    <t>DEL VALLE MALQUI LUCERO BELEN</t>
  </si>
  <si>
    <t>ABOGADA</t>
  </si>
  <si>
    <t>00335-2019-INEN</t>
  </si>
  <si>
    <t>09908723</t>
  </si>
  <si>
    <t>DIAZ DIAZ ALI ELEODORO</t>
  </si>
  <si>
    <t>00466-2019-INEN</t>
  </si>
  <si>
    <t>07643111</t>
  </si>
  <si>
    <t>DIAZ MIRANDA MARTHA LIZ</t>
  </si>
  <si>
    <t>00249-2019-INEN</t>
  </si>
  <si>
    <t>15951296</t>
  </si>
  <si>
    <t>DIAZ MONTEZA ROSARIO MERCEDES</t>
  </si>
  <si>
    <t>AUXILIAR DE EDUCACIÓN</t>
  </si>
  <si>
    <t>00207-2019-INEN</t>
  </si>
  <si>
    <t>72742466</t>
  </si>
  <si>
    <t>DIAZ RAMIREZ VANESA JOAQUINA</t>
  </si>
  <si>
    <t>00049-2019-INEN</t>
  </si>
  <si>
    <t>41486349</t>
  </si>
  <si>
    <t>DOMINGUEZ CALDAS MARTHA MANUELA</t>
  </si>
  <si>
    <t>TECNICA EN FARMACIA</t>
  </si>
  <si>
    <t>00546-2019-INEN</t>
  </si>
  <si>
    <t>09394919</t>
  </si>
  <si>
    <t>DOMINGUEZ ORELLANA SILVIA ELIZABETH</t>
  </si>
  <si>
    <t>8VO CICLO EDUCACION PRIMARIA</t>
  </si>
  <si>
    <t>00247-2019-INEN</t>
  </si>
  <si>
    <t>41987646</t>
  </si>
  <si>
    <t>DOMINGUEZ RIVAS GARY ALLAN</t>
  </si>
  <si>
    <t>00417-2019-INEN</t>
  </si>
  <si>
    <t>44650742</t>
  </si>
  <si>
    <t>DORIVAL ESQUIVEL MILAGROS MERCEDES</t>
  </si>
  <si>
    <t>00377-2019-INEN</t>
  </si>
  <si>
    <t>42314494</t>
  </si>
  <si>
    <t>DUEÑAS HANCCO DANIELA ENNY</t>
  </si>
  <si>
    <t>00289-2019-INEN</t>
  </si>
  <si>
    <t>41907903</t>
  </si>
  <si>
    <t>ECHEVARRIA DIAZ MANUEL AUGUSTO</t>
  </si>
  <si>
    <t>ESTUDIANTE EN ADMINISTRACION(FICHA DE MATRICULA)</t>
  </si>
  <si>
    <t>00265-2019-INEN</t>
  </si>
  <si>
    <t>40957736</t>
  </si>
  <si>
    <t>ELESCANO ATENCIO CESAR JOEL</t>
  </si>
  <si>
    <t>TECNICO EN ENFERMERIA TECNICA</t>
  </si>
  <si>
    <t>00403-2019-INEN</t>
  </si>
  <si>
    <t>10765001</t>
  </si>
  <si>
    <t>ENCISO BUENDIA LOURDES MARIA</t>
  </si>
  <si>
    <t>EGRESADA TEC SUP EN  COMPUTACION E INFORMATICA</t>
  </si>
  <si>
    <t>00230-2019-INEN</t>
  </si>
  <si>
    <t>45296763</t>
  </si>
  <si>
    <t>ENCISO NOLASCO SHIRLEY MELODY</t>
  </si>
  <si>
    <t>LICENCIADA TECNOLOGO MEDICO</t>
  </si>
  <si>
    <t>00419-2019-INEN</t>
  </si>
  <si>
    <t>40662142</t>
  </si>
  <si>
    <t>ENRIQUEZ BACA JOSE EUDES</t>
  </si>
  <si>
    <t>00261-2019-INEN</t>
  </si>
  <si>
    <t>40840573</t>
  </si>
  <si>
    <t>ERAZO VILLANUEVA JULIANA YANET</t>
  </si>
  <si>
    <t xml:space="preserve">TEC EN FARMACIA </t>
  </si>
  <si>
    <t>00101-2019-INEN</t>
  </si>
  <si>
    <t>18086421</t>
  </si>
  <si>
    <t>ESCALANTE GONZALEZ FERNANDO MIGUEL</t>
  </si>
  <si>
    <t>QUIMICO FARMACEUTICO Y BIOQUIMICO</t>
  </si>
  <si>
    <t>00504-2019-INEN</t>
  </si>
  <si>
    <t>45751433</t>
  </si>
  <si>
    <t>ESCRIBA PARIONA ZULMA ALEXANDRA</t>
  </si>
  <si>
    <t>00034-2020-INEN</t>
  </si>
  <si>
    <t>41135967</t>
  </si>
  <si>
    <t>ESPINAL QUINTEROS NENA ALICIA</t>
  </si>
  <si>
    <t>LIC EN ADMINISTRACION EN SALUD</t>
  </si>
  <si>
    <t>00506-2019-INEN</t>
  </si>
  <si>
    <t>80272297</t>
  </si>
  <si>
    <t>ESPINAL ROCA VILMA NANY</t>
  </si>
  <si>
    <t>00520-2019-INEN</t>
  </si>
  <si>
    <t>40312691</t>
  </si>
  <si>
    <t>ESPINOZA CCAHUANA MARGARITA</t>
  </si>
  <si>
    <t>ESTUDIANTE IV SEMESTR TEC. SUPER COMPUTACION E INFORMATICA</t>
  </si>
  <si>
    <t>00234-2019-INEN</t>
  </si>
  <si>
    <t>08378628</t>
  </si>
  <si>
    <t>ESPINOZA LUNA HEDY JULIA</t>
  </si>
  <si>
    <t>LIC. EN TECNOLOGIA MEDICO EN ESP. DE LABORATORIO</t>
  </si>
  <si>
    <t>00423-2019-INEN</t>
  </si>
  <si>
    <t>43091265</t>
  </si>
  <si>
    <t>ESPINOZA PUMACAYO PATRICIA LUCIA</t>
  </si>
  <si>
    <t>LIC. EN TECNOLOGIA MÉDICA/ESPECIALIDAD:LAB. ANATOMIA PATOLOGICA</t>
  </si>
  <si>
    <t>00142-2019-INEN</t>
  </si>
  <si>
    <t>44116993</t>
  </si>
  <si>
    <t>ESPINOZA RUIZ STEPHEN DOMINGO</t>
  </si>
  <si>
    <t>TECNICO SUPERIOR EN COMPUTACION E INFORMATICA</t>
  </si>
  <si>
    <t>00213-2019-INEN</t>
  </si>
  <si>
    <t>41809808</t>
  </si>
  <si>
    <t>ESPINOZA SIFUENTES SAMUEL FRANCISCO</t>
  </si>
  <si>
    <t>00471-2019-INEN</t>
  </si>
  <si>
    <t>25707327</t>
  </si>
  <si>
    <t>ESTANISH VERASTEGUI ERIK LUIS</t>
  </si>
  <si>
    <t>00426-2019-INEN</t>
  </si>
  <si>
    <t>45061954</t>
  </si>
  <si>
    <t>ESTELA SALAZAR WILLIAN ALEXANDER</t>
  </si>
  <si>
    <t>NIVEL DE EDUCACION SECUNDARIA</t>
  </si>
  <si>
    <t>00066-2019-INEN</t>
  </si>
  <si>
    <t>45264361</t>
  </si>
  <si>
    <t>ESTRADA FLORES CARMEN ROSA</t>
  </si>
  <si>
    <t>TEC. EN SECRETARIADO EJECUTIVO</t>
  </si>
  <si>
    <t>00145-2019-INEN</t>
  </si>
  <si>
    <t>70439319</t>
  </si>
  <si>
    <t>FAJARDO VILLENA CINTHIA LIZZETH</t>
  </si>
  <si>
    <t>00434-2019-INEN</t>
  </si>
  <si>
    <t>41982320</t>
  </si>
  <si>
    <t>FALLAQUE HUERTAS YESSICA MAGALY</t>
  </si>
  <si>
    <t>TEC EN ENFERMERÍA</t>
  </si>
  <si>
    <t>00042-2020-INEN</t>
  </si>
  <si>
    <t>40269355</t>
  </si>
  <si>
    <t>FEBRE NEIRA JUANA</t>
  </si>
  <si>
    <t>TEC. PROFESIONAL EN COMPUTACION E INFORMATICA</t>
  </si>
  <si>
    <t>00072-2019-INEN</t>
  </si>
  <si>
    <t>42843077</t>
  </si>
  <si>
    <t>FERNANDEZ PLACENCIA RAMIRO MANUEL</t>
  </si>
  <si>
    <t>00277-2019-INEN</t>
  </si>
  <si>
    <t>46827648</t>
  </si>
  <si>
    <t>FERNANDEZ TORRES VERONICA MACARIA</t>
  </si>
  <si>
    <t>00473-2019-INEN</t>
  </si>
  <si>
    <t>08872697</t>
  </si>
  <si>
    <t>FERREL JAUREGUI JULIA</t>
  </si>
  <si>
    <t>00401-2019-INEN</t>
  </si>
  <si>
    <t>44069324</t>
  </si>
  <si>
    <t>FERREYRA HURTADO JUNIOR MANUEL</t>
  </si>
  <si>
    <t>LIC TECNOL MEDIC-ESPC: LAB ANATOM PATOLOGIC</t>
  </si>
  <si>
    <t>00457-2019-INEN</t>
  </si>
  <si>
    <t>41023869</t>
  </si>
  <si>
    <t>FLORES MENDOZA PATRICIA JANNET</t>
  </si>
  <si>
    <t>TEC SUP EN LAB CLINICO</t>
  </si>
  <si>
    <t>00008-2019-INEN</t>
  </si>
  <si>
    <t>46301466</t>
  </si>
  <si>
    <t>FLORES PEREZ GLORIA</t>
  </si>
  <si>
    <t>00390-2019-INEN</t>
  </si>
  <si>
    <t>42104555</t>
  </si>
  <si>
    <t>FLORES SUAZO VALERIE JENIFFER</t>
  </si>
  <si>
    <t xml:space="preserve"> LICENCIADA EN PERIODISMO</t>
  </si>
  <si>
    <t>00554-2019-INEN</t>
  </si>
  <si>
    <t>43561824</t>
  </si>
  <si>
    <t>FLOREZ HUALTIBAMBA YOEL SMITH</t>
  </si>
  <si>
    <t>CURSO DE COMPUTACION E INFORMATICA</t>
  </si>
  <si>
    <t>00273-2019-INEN</t>
  </si>
  <si>
    <t>29658463</t>
  </si>
  <si>
    <t>FRANCO SALINAS JOANA CRISTINA</t>
  </si>
  <si>
    <t>00024-2019-INEN</t>
  </si>
  <si>
    <t>45418272</t>
  </si>
  <si>
    <t>FUENTES DEL PINO JUAN ANDRES</t>
  </si>
  <si>
    <t>00569-2019-INEN</t>
  </si>
  <si>
    <t>46756415</t>
  </si>
  <si>
    <t>FUERTES CORREA YEMIRSON OLIVER</t>
  </si>
  <si>
    <t>00172-2019-INEN</t>
  </si>
  <si>
    <t>46053649</t>
  </si>
  <si>
    <t>GALVAN CAVERO FIORELA DE LA CARIDAD</t>
  </si>
  <si>
    <t>00105-2019-INEN</t>
  </si>
  <si>
    <t>28306070</t>
  </si>
  <si>
    <t>GALVEZ RAMIREZ JHONY</t>
  </si>
  <si>
    <t>00037-2020-INEN</t>
  </si>
  <si>
    <t>46743297</t>
  </si>
  <si>
    <t>GAMARRA AYALA MELIDA LUZ</t>
  </si>
  <si>
    <t>00005-2019-INEN</t>
  </si>
  <si>
    <t>42750227</t>
  </si>
  <si>
    <t>GAMARRA YBAZETA JULIO ALEJANDRO</t>
  </si>
  <si>
    <t>BACHILLER EN CIENCIAS ECONOMICAS</t>
  </si>
  <si>
    <t>00496-2019-INEN</t>
  </si>
  <si>
    <t>44306026</t>
  </si>
  <si>
    <t>GAMBOA GOLDEZ MERCEDEZ ADRIANA</t>
  </si>
  <si>
    <t xml:space="preserve">BACHILLER EN PSICOLOGIA </t>
  </si>
  <si>
    <t>00558-2019-INEN</t>
  </si>
  <si>
    <t>47996592</t>
  </si>
  <si>
    <t>GARAY DYER JULISSA VICTORIA</t>
  </si>
  <si>
    <t>LIC EN ENEFERMERIA</t>
  </si>
  <si>
    <t>00532-2019-INEN</t>
  </si>
  <si>
    <t>41169011</t>
  </si>
  <si>
    <t>GARCIA ALARCON BERTHA CARMEN</t>
  </si>
  <si>
    <t>00164-2019-INEN</t>
  </si>
  <si>
    <t>09725681</t>
  </si>
  <si>
    <t>GARCIA GARCIA HILDA ESTHER</t>
  </si>
  <si>
    <t>SECRETARIADO EJECUTIVO COMPUTARIZADO</t>
  </si>
  <si>
    <t>00156-2019-INEN</t>
  </si>
  <si>
    <t>10130309</t>
  </si>
  <si>
    <t>GARCIA JUSTO ROBERT SANTIAGO</t>
  </si>
  <si>
    <t>00323-2019-INEN</t>
  </si>
  <si>
    <t>45312565</t>
  </si>
  <si>
    <t>GARCILAZO LOPEZ ROBY JOHN</t>
  </si>
  <si>
    <t>ESTUDIANTE DEL IV CICLO COMPUT E INFORMA SOFTWARE Y SISTEMAS</t>
  </si>
  <si>
    <t>00225-2019-INEN</t>
  </si>
  <si>
    <t>45071593</t>
  </si>
  <si>
    <t>GARRAFA NINA SONIA BARBARA</t>
  </si>
  <si>
    <t xml:space="preserve">COMPUTACION E INFORMATICA </t>
  </si>
  <si>
    <t>00478-2019-INEN</t>
  </si>
  <si>
    <t>43599272</t>
  </si>
  <si>
    <t>GASTELU PALOMINO MARIA ROXANA</t>
  </si>
  <si>
    <t>LIC. EN TECNOLOGIA MÉDICA</t>
  </si>
  <si>
    <t>00083-2019-INEN</t>
  </si>
  <si>
    <t>41897292</t>
  </si>
  <si>
    <t>GAYOSO OROSCO LEHERGRE</t>
  </si>
  <si>
    <t>00035-2020-INEN</t>
  </si>
  <si>
    <t>46995424</t>
  </si>
  <si>
    <t>GOMEZ AGUIRRE IVAN ERICK CELSO</t>
  </si>
  <si>
    <t>LICENCIADO EN ADMINISTRACION</t>
  </si>
  <si>
    <t>00561-2019-INEN</t>
  </si>
  <si>
    <t>46106515</t>
  </si>
  <si>
    <t>GOMEZ QUISPE EDITH</t>
  </si>
  <si>
    <t>BACH. EN ADMINSITRACION</t>
  </si>
  <si>
    <t>00023-2019-INEN</t>
  </si>
  <si>
    <t>40754473</t>
  </si>
  <si>
    <t>GOMEZ REYES FLOR HERLINDA</t>
  </si>
  <si>
    <t>LIC.TECNOLOGIA MEDICA - ESP: RADIOLOGIA</t>
  </si>
  <si>
    <t>00085-2019-INEN</t>
  </si>
  <si>
    <t>43055791</t>
  </si>
  <si>
    <t>GONZALES CARRASCO CHRISTIAN MARKO</t>
  </si>
  <si>
    <t xml:space="preserve">LIC. EN ADMINISTRACION </t>
  </si>
  <si>
    <t>00340-2019-INEN</t>
  </si>
  <si>
    <t>45279956</t>
  </si>
  <si>
    <t>GONZALES FLORES EDER ARTURO</t>
  </si>
  <si>
    <t>FICHA DE MATRICULA ADMINISTRACION BANCARIA</t>
  </si>
  <si>
    <t>00243-2019-INEN</t>
  </si>
  <si>
    <t>41630099</t>
  </si>
  <si>
    <t>GONZALES GARCIA MONICA LUCIA</t>
  </si>
  <si>
    <t xml:space="preserve">LIC TECNOLOGO MEDICO /LAB CLINICO Y ANATOMIA PATOLOGICA </t>
  </si>
  <si>
    <t>00439-2019-INEN</t>
  </si>
  <si>
    <t>45906274</t>
  </si>
  <si>
    <t>GONZALES MACURI ALAN TORIBIO</t>
  </si>
  <si>
    <t>LIC. EN TECNOLOGIA MEDICA</t>
  </si>
  <si>
    <t>00459-2019-INEN</t>
  </si>
  <si>
    <t>45833541</t>
  </si>
  <si>
    <t>GONZALES MORENO DENIS HAYRO</t>
  </si>
  <si>
    <t>00325-2019-INEN</t>
  </si>
  <si>
    <t>42006523</t>
  </si>
  <si>
    <t>GONZALES RODAS JUAN</t>
  </si>
  <si>
    <t xml:space="preserve">ENFERMERIA TECNICA </t>
  </si>
  <si>
    <t>00547-2019-INEN</t>
  </si>
  <si>
    <t>43402176</t>
  </si>
  <si>
    <t>GONZALES ROJAS ANGELA DIANA</t>
  </si>
  <si>
    <t>00049-2020-INEN</t>
  </si>
  <si>
    <t>70692629</t>
  </si>
  <si>
    <t>GONZALES SOTO MANUEL ELIAS</t>
  </si>
  <si>
    <t>BACH. EN INGENIERIA DE SISTEMAS E INFORMATICA</t>
  </si>
  <si>
    <t>00476-2019-INEN</t>
  </si>
  <si>
    <t>41909917</t>
  </si>
  <si>
    <t>GONZALES VASQUEZ JAVIER</t>
  </si>
  <si>
    <t>LIC EN TECNOLOG MED ESPEC: RADIOLOGIA</t>
  </si>
  <si>
    <t>00121-2019-INEN</t>
  </si>
  <si>
    <t>44700357</t>
  </si>
  <si>
    <t>GORDILLO ROSSI CECILIA STEFANNY</t>
  </si>
  <si>
    <t>TECNOLOGIA MEDICA - TERAPIA FISICA Y REAHBILITACION</t>
  </si>
  <si>
    <t>00108-2019-INEN</t>
  </si>
  <si>
    <t>46607748</t>
  </si>
  <si>
    <t>GUARDALES AGUIRRE FLOR DE MARIA</t>
  </si>
  <si>
    <t>00047-2019-INEN</t>
  </si>
  <si>
    <t>18165404</t>
  </si>
  <si>
    <t>GUARNIZ CASTILLO RONALD ARNALDO</t>
  </si>
  <si>
    <t xml:space="preserve">ABOGADO </t>
  </si>
  <si>
    <t>00589-2019-INEN</t>
  </si>
  <si>
    <t>40705976</t>
  </si>
  <si>
    <t>GUERRA SOTO JENNY</t>
  </si>
  <si>
    <t>00095-2019-INEN</t>
  </si>
  <si>
    <t>42758924</t>
  </si>
  <si>
    <t>GUERRERO AROSEMENA YOEL VICENTE</t>
  </si>
  <si>
    <t>VI SEMEST TEC EN COMPUTAC E INFORMAT</t>
  </si>
  <si>
    <t>00337-2019-INEN</t>
  </si>
  <si>
    <t>42589994</t>
  </si>
  <si>
    <t>GUERRERO CUELLO YANINA</t>
  </si>
  <si>
    <t>00583-2019-INEN</t>
  </si>
  <si>
    <t>45031012</t>
  </si>
  <si>
    <t>GUERRERO HUAMAN BELGICA ROSARIO</t>
  </si>
  <si>
    <t>00334-2019-INEN</t>
  </si>
  <si>
    <t>44491160</t>
  </si>
  <si>
    <t>GUEVARA JABILES ANDRES</t>
  </si>
  <si>
    <t>00595-2019-INEN</t>
  </si>
  <si>
    <t>46674276</t>
  </si>
  <si>
    <t>GUEVARA URIARTE CYNTHIA BETTSY</t>
  </si>
  <si>
    <t>TECNOLOGIA MEDICA ESPECIALIDAD EN RADIOLOGIA</t>
  </si>
  <si>
    <t>00475-2019-INEN</t>
  </si>
  <si>
    <t>45916479</t>
  </si>
  <si>
    <t>GUILLEN GOMEZ KAROL</t>
  </si>
  <si>
    <t>00591-2019-INEN</t>
  </si>
  <si>
    <t>45557847</t>
  </si>
  <si>
    <t>GUILLEN VIDARTE MARCIO ALEXANDER</t>
  </si>
  <si>
    <t>00057-2019-INEN</t>
  </si>
  <si>
    <t>42877007</t>
  </si>
  <si>
    <t>GUTIERREZ CHIRA CYNTHIA ANGÉLICA</t>
  </si>
  <si>
    <t>00568-2019-INEN</t>
  </si>
  <si>
    <t>10271517</t>
  </si>
  <si>
    <t>GUZMAN ALEJO DE RODRIGUEZ MARIA DEL PILAR</t>
  </si>
  <si>
    <t>TECNICA EN LABORATORIO CLINICO</t>
  </si>
  <si>
    <t>00580-2019-INEN</t>
  </si>
  <si>
    <t>43117784</t>
  </si>
  <si>
    <t>HARO VARAS JUAN CARLOS</t>
  </si>
  <si>
    <t>00411-2019-INEN</t>
  </si>
  <si>
    <t>41015215</t>
  </si>
  <si>
    <t>HERBOZO GARCIA DEYBE LENNER</t>
  </si>
  <si>
    <t>00469-2019-INEN</t>
  </si>
  <si>
    <t>46092848</t>
  </si>
  <si>
    <t>HEREDIA ESTELA MARY SILVIA EMILY</t>
  </si>
  <si>
    <t>00408-2019-INEN</t>
  </si>
  <si>
    <t>40730113</t>
  </si>
  <si>
    <t>HERNANDEZ PISFIL HEYDE LISSET</t>
  </si>
  <si>
    <t xml:space="preserve">LICENCIADA EN ENFERMERIA </t>
  </si>
  <si>
    <t>00393-2019-INEN</t>
  </si>
  <si>
    <t>42141375</t>
  </si>
  <si>
    <t>HERNANDEZ VALVERDE ALEXANDER JOSE</t>
  </si>
  <si>
    <t>00573-2019-INEN</t>
  </si>
  <si>
    <t>41270579</t>
  </si>
  <si>
    <t>HERRERA FLORES GUIDO ALBERTO</t>
  </si>
  <si>
    <t>LAB CLINICO</t>
  </si>
  <si>
    <t>00013-2020-INEN</t>
  </si>
  <si>
    <t>44836596</t>
  </si>
  <si>
    <t>HERRERA MUNAREZ JOSE LUIS</t>
  </si>
  <si>
    <t>CERTIFICADO TECNICO EN ADMINISTRACION BANCARIA</t>
  </si>
  <si>
    <t>00363-2019-INEN</t>
  </si>
  <si>
    <t>45595237</t>
  </si>
  <si>
    <t>HIDALGO GUARNIZ MEYLIN ZOLSI</t>
  </si>
  <si>
    <t>00491-2019-INEN</t>
  </si>
  <si>
    <t>42526611</t>
  </si>
  <si>
    <t>HILARIO YUPANQUI HENRY ELVIS</t>
  </si>
  <si>
    <t xml:space="preserve">LAB CLINICO </t>
  </si>
  <si>
    <t>00581-2019-INEN</t>
  </si>
  <si>
    <t>46654713</t>
  </si>
  <si>
    <t>HINOSTROZA GARCIA DIANA ROSSANA</t>
  </si>
  <si>
    <t>LICENCIADA DEN ENFERMERIA</t>
  </si>
  <si>
    <t>00180-2019-INEN</t>
  </si>
  <si>
    <t>25869434</t>
  </si>
  <si>
    <t>HOLGUIN ORTEGA YSABEL</t>
  </si>
  <si>
    <t>00433-2019-INEN</t>
  </si>
  <si>
    <t>18139798</t>
  </si>
  <si>
    <t>HOLGUIN RIVAS PLATA JANET PAOLA</t>
  </si>
  <si>
    <t>00505-2019-INEN</t>
  </si>
  <si>
    <t>45613574</t>
  </si>
  <si>
    <t>HUACCACHI SULLA DAISY</t>
  </si>
  <si>
    <t>00312-2019-INEN</t>
  </si>
  <si>
    <t>10337450</t>
  </si>
  <si>
    <t>HUAMAN CASTRO LOURDES</t>
  </si>
  <si>
    <t>EGRESADA TEC SUP EN EDUCACION INICIAL</t>
  </si>
  <si>
    <t>00209-2019-INEN</t>
  </si>
  <si>
    <t>47495584</t>
  </si>
  <si>
    <t>HUAMAN RODRIGUEZ ANA MARINA</t>
  </si>
  <si>
    <t>00011-2020-INEN</t>
  </si>
  <si>
    <t>40461240</t>
  </si>
  <si>
    <t>HUAMAN RODRIGUEZ JOHN HENRRY</t>
  </si>
  <si>
    <t>LIC EN CIENCIAS DE LA COMUNICACION</t>
  </si>
  <si>
    <t>00552-2019-INEN</t>
  </si>
  <si>
    <t>46566016</t>
  </si>
  <si>
    <t>HUAMANI DIAZ ALIDA CRITHER</t>
  </si>
  <si>
    <t>TEC SUP EN ENFER TECNICA</t>
  </si>
  <si>
    <t>00030-2019-INEN</t>
  </si>
  <si>
    <t>45839119</t>
  </si>
  <si>
    <t>HUAMANI GARCIA JORGE RONALD</t>
  </si>
  <si>
    <t xml:space="preserve">EGRESADO TECNICO EN ELECTRONICA </t>
  </si>
  <si>
    <t>00500-2019-INEN</t>
  </si>
  <si>
    <t>70435313</t>
  </si>
  <si>
    <t>HUANRI PACOTAYPE JESUS EMANUEL</t>
  </si>
  <si>
    <t>00037-2019-INEN</t>
  </si>
  <si>
    <t>80258213</t>
  </si>
  <si>
    <t>HUAPAYA GOICOCHEA PILAR ARACELLI</t>
  </si>
  <si>
    <t>00299-2019-INEN</t>
  </si>
  <si>
    <t>42114408</t>
  </si>
  <si>
    <t>HUAPAYA SIERRA JOHANNA LUCIA</t>
  </si>
  <si>
    <t>PROF TECN EN ADMIN DE EMPRES</t>
  </si>
  <si>
    <t>00276-2019-INEN</t>
  </si>
  <si>
    <t>08935616</t>
  </si>
  <si>
    <t>HUARACA TORBISCO RINA LUISA</t>
  </si>
  <si>
    <t>SECRETARIADO EJECUTIVO 200 H.</t>
  </si>
  <si>
    <t>00148-2019-INEN</t>
  </si>
  <si>
    <t>44544723</t>
  </si>
  <si>
    <t>HUARCAYA CACERES JUAN CARLOS</t>
  </si>
  <si>
    <t>MS OFFICE INTERNACIONAL - ESTANDAR</t>
  </si>
  <si>
    <t>00224-2019-INEN</t>
  </si>
  <si>
    <t>70094010</t>
  </si>
  <si>
    <t>HUAYANA HURTADO FREDY</t>
  </si>
  <si>
    <t>TECNICO SUPERIOR EN FARMACIA</t>
  </si>
  <si>
    <t>00326-2019-INEN</t>
  </si>
  <si>
    <t>44732805</t>
  </si>
  <si>
    <t>HUAYANAY ESPINOZA JORGE LUIS</t>
  </si>
  <si>
    <t>00477-2019-INEN</t>
  </si>
  <si>
    <t>47499473</t>
  </si>
  <si>
    <t>HUAYANCA HUANCAHUARE ELIDA YASKARA</t>
  </si>
  <si>
    <t>00351-2019-INEN</t>
  </si>
  <si>
    <t>44865954</t>
  </si>
  <si>
    <t>HUAYLLANI QUISPE SILVIA ANABEL</t>
  </si>
  <si>
    <t>00045-2019-INEN</t>
  </si>
  <si>
    <t>42556575</t>
  </si>
  <si>
    <t>ILDEFONSO AYALA DEYSI VANESSA</t>
  </si>
  <si>
    <t>SECRET EJECUT TECNICO 1325 HR</t>
  </si>
  <si>
    <t>00398-2019-INEN</t>
  </si>
  <si>
    <t>72050059</t>
  </si>
  <si>
    <t>INCHE ARCE HELEN MISHELL</t>
  </si>
  <si>
    <t>INGENIERO ANBIENTAL</t>
  </si>
  <si>
    <t>00448-2019-INEN</t>
  </si>
  <si>
    <t>07693098</t>
  </si>
  <si>
    <t>INFANTE AGUILAR MARUJA</t>
  </si>
  <si>
    <t>LIC EN EDUCACIÓN PRIMARIA</t>
  </si>
  <si>
    <t>00208-2019-INEN</t>
  </si>
  <si>
    <t>46701913</t>
  </si>
  <si>
    <t>INFANTE FUENTES OMAR MAXIMO</t>
  </si>
  <si>
    <t>COMUNICACION SOCIAL</t>
  </si>
  <si>
    <t>00041-2019-INEN</t>
  </si>
  <si>
    <t>43496543</t>
  </si>
  <si>
    <t>INTIMAYTA LLAMCCAYA JUANA YNES</t>
  </si>
  <si>
    <t xml:space="preserve">SECRETARIADO EJECUTIVO COMPUTARIZADO </t>
  </si>
  <si>
    <t>CERTIFICAC TEC</t>
  </si>
  <si>
    <t>00513-2019-INEN</t>
  </si>
  <si>
    <t>76291573</t>
  </si>
  <si>
    <t>IPANAQUE CASTRO WILDER ALBERTO</t>
  </si>
  <si>
    <t>EGRESADO DE LA CARRERA TECNI ENCOMPUTAC INFORMATICA</t>
  </si>
  <si>
    <t>00157-2019-INEN</t>
  </si>
  <si>
    <t>40624583</t>
  </si>
  <si>
    <t>IPARRAGUIRRE CALDERON GUILLERMO FELIX</t>
  </si>
  <si>
    <t>00305-2019-INEN</t>
  </si>
  <si>
    <t>41271814</t>
  </si>
  <si>
    <t>JARA BENAVIDES ERICK</t>
  </si>
  <si>
    <t>00045-2020-INEN</t>
  </si>
  <si>
    <t>07362016</t>
  </si>
  <si>
    <t>JARA CARHUAZ NERY</t>
  </si>
  <si>
    <t>PROGRAMA DE SECRETARIADO EJECUTIVO COMPUTARIZADO</t>
  </si>
  <si>
    <t>00274-2019-INEN</t>
  </si>
  <si>
    <t>46909448</t>
  </si>
  <si>
    <t>JARA NICOLAS ALESSANDRA GIULIANA</t>
  </si>
  <si>
    <t>00386-2019-INEN</t>
  </si>
  <si>
    <t>74047387</t>
  </si>
  <si>
    <t>JARA ZAVALA IBERLYM ROSARIO</t>
  </si>
  <si>
    <t>00017-2020-INEN</t>
  </si>
  <si>
    <t>73882929</t>
  </si>
  <si>
    <t>JARAMILLO VERA ALFONSO FRANKLIN</t>
  </si>
  <si>
    <t>00361-2019-INEN</t>
  </si>
  <si>
    <t>45431527</t>
  </si>
  <si>
    <t>JAVIER SALINAS NOEMI GRACIELA</t>
  </si>
  <si>
    <t>TEC. PROFESIONAL SECRETARIADO EJECUTIVO BILINGUE</t>
  </si>
  <si>
    <t>00244-2019-INEN</t>
  </si>
  <si>
    <t>70114644</t>
  </si>
  <si>
    <t>JIMENEZ CHUNGA VICTOR JHORDANS MARCOS</t>
  </si>
  <si>
    <t>TEC SUP EN ADMINIST DE NEGOCIOS</t>
  </si>
  <si>
    <t>00014-2020-INEN</t>
  </si>
  <si>
    <t>45297748</t>
  </si>
  <si>
    <t>JUNCO MORI GROSFEL</t>
  </si>
  <si>
    <t>TEC. EL LABOR. CLINICO</t>
  </si>
  <si>
    <t>00228-2019-INEN</t>
  </si>
  <si>
    <t>47830474</t>
  </si>
  <si>
    <t>JURADO MAC KAY CARLOS</t>
  </si>
  <si>
    <t>00043-2019-INEN</t>
  </si>
  <si>
    <t>43401647</t>
  </si>
  <si>
    <t>LARIOS SUAREZ JUAN CARLOS</t>
  </si>
  <si>
    <t>00304-2019-INEN</t>
  </si>
  <si>
    <t>45439944</t>
  </si>
  <si>
    <t>LASTEROS AYMA EDGAR GUSTAVO</t>
  </si>
  <si>
    <t>00219-2019-INEN</t>
  </si>
  <si>
    <t>48505735</t>
  </si>
  <si>
    <t>LEGUIA CABALLERO YEFERSON CELSO</t>
  </si>
  <si>
    <t>00528-2019-INEN</t>
  </si>
  <si>
    <t>46772141</t>
  </si>
  <si>
    <t>LEVANO MATOS GIANCARLOS YOHANI</t>
  </si>
  <si>
    <t>CONTABILIDAD</t>
  </si>
  <si>
    <t>00358-2019-INEN</t>
  </si>
  <si>
    <t>01132271</t>
  </si>
  <si>
    <t>LEVEAU FLORES LUIS ALBERTO</t>
  </si>
  <si>
    <t>CURSO INFORMATICA Y CICROCOMPUTACION 320 H 10 CREDITOS</t>
  </si>
  <si>
    <t>00290-2019-INEN</t>
  </si>
  <si>
    <t>45129424</t>
  </si>
  <si>
    <t>LICAS CHAVEZ CRISTINA MARTHA</t>
  </si>
  <si>
    <t>INGEN. DE HIGIENE Y SEGURIDAD INDUSTRIAL</t>
  </si>
  <si>
    <t>00069-2019-INEN</t>
  </si>
  <si>
    <t>71582984</t>
  </si>
  <si>
    <t>LIVANO REVILLA MELISA</t>
  </si>
  <si>
    <t>00388-2019-INEN</t>
  </si>
  <si>
    <t>46797653</t>
  </si>
  <si>
    <t>LIZANA GARCIA KATIA</t>
  </si>
  <si>
    <t>00298-2019-INEN</t>
  </si>
  <si>
    <t>45685286</t>
  </si>
  <si>
    <t>LIZARAZO HUANCAHUIRE LUIS ENRIQUE</t>
  </si>
  <si>
    <t>LIC TECNOL MEDIC: LAB ANATOM PATOL</t>
  </si>
  <si>
    <t>00486-2019-INEN</t>
  </si>
  <si>
    <t>42056948</t>
  </si>
  <si>
    <t>LLACCTAHUAMAN QUISPE NOEL YONY</t>
  </si>
  <si>
    <t xml:space="preserve"> TECNICO EN COMPUTACION E INFORMATICA</t>
  </si>
  <si>
    <t>00016-2020-INEN</t>
  </si>
  <si>
    <t>72406623</t>
  </si>
  <si>
    <t>LLALLICO LLANTOY MARCO</t>
  </si>
  <si>
    <t>00519-2019-INEN</t>
  </si>
  <si>
    <t>44510891</t>
  </si>
  <si>
    <t>LLAPA LESCANO LENNY NATALY</t>
  </si>
  <si>
    <t>00174-2019-INEN</t>
  </si>
  <si>
    <t>42084820</t>
  </si>
  <si>
    <t>LLERENA ZAMORA JULIO CESAR</t>
  </si>
  <si>
    <t>00010-2020-INEN</t>
  </si>
  <si>
    <t>45801174</t>
  </si>
  <si>
    <t>LLONTOP VERA JOSE ANTONIO</t>
  </si>
  <si>
    <t xml:space="preserve">EGRESADO EN COMPUTACION E INFORMATICA </t>
  </si>
  <si>
    <t>00155-2019-INEN</t>
  </si>
  <si>
    <t>43149867</t>
  </si>
  <si>
    <t>LOAYZA FERNANDEZ BACA CHRISTIAN DANIEL</t>
  </si>
  <si>
    <t>00543-2019-INEN</t>
  </si>
  <si>
    <t>41618201</t>
  </si>
  <si>
    <t>LOAYZA GALARZA MYRELY KATY</t>
  </si>
  <si>
    <t>00181-2019-INEN</t>
  </si>
  <si>
    <t>74723021</t>
  </si>
  <si>
    <t>LOBATON PEÑA DEAVY JOSEPH</t>
  </si>
  <si>
    <t>00028-2019-INEN</t>
  </si>
  <si>
    <t>44486300</t>
  </si>
  <si>
    <t>LOPEZ LOPEZ RENZO LUIS</t>
  </si>
  <si>
    <t>00464-2019-INEN</t>
  </si>
  <si>
    <t>75742158</t>
  </si>
  <si>
    <t>LOPEZ PARDO ANA BLANCA</t>
  </si>
  <si>
    <t>00592-2019-INEN</t>
  </si>
  <si>
    <t>41582217</t>
  </si>
  <si>
    <t>LOPEZ RODRIGUEZ ROBERTO</t>
  </si>
  <si>
    <t>00593-2019-INEN</t>
  </si>
  <si>
    <t>40257639</t>
  </si>
  <si>
    <t>LOPEZ VELA BEATRIZ</t>
  </si>
  <si>
    <t>00375-2019-INEN</t>
  </si>
  <si>
    <t>43197763</t>
  </si>
  <si>
    <t>LOPEZ YUCRA GIANCARLO MARCOS</t>
  </si>
  <si>
    <t>00126-2019-INEN</t>
  </si>
  <si>
    <t>70460719</t>
  </si>
  <si>
    <t>LOYOLA LOYOLA JOHANA ELIZABETH</t>
  </si>
  <si>
    <t>00539-2019-INEN</t>
  </si>
  <si>
    <t>73253751</t>
  </si>
  <si>
    <t>LOZANO REQUEJO HAROLD SMITH</t>
  </si>
  <si>
    <t>NIVEL DE EDUCACION SECUNDARIO</t>
  </si>
  <si>
    <t>00322-2019-INEN</t>
  </si>
  <si>
    <t>41351148</t>
  </si>
  <si>
    <t>LUNA INOCENTE MAURA EVELYN</t>
  </si>
  <si>
    <t>ENFERMERIA</t>
  </si>
  <si>
    <t>00294-2019-INEN</t>
  </si>
  <si>
    <t>06792553</t>
  </si>
  <si>
    <t>LUNA SANCHEZ GIOVANNI ALEXANDER</t>
  </si>
  <si>
    <t>NEDICO CIRUJANO</t>
  </si>
  <si>
    <t>00540-2019-INEN</t>
  </si>
  <si>
    <t>70204681</t>
  </si>
  <si>
    <t>LUNA TEJADA BETSY GERALDINE</t>
  </si>
  <si>
    <t>LICENCIADA EN TECNOLOGIA MEDICA</t>
  </si>
  <si>
    <t>00438-2019-INEN</t>
  </si>
  <si>
    <t>09670330</t>
  </si>
  <si>
    <t>MAC KAY PEREYRA CLAUDIA CRISTINA</t>
  </si>
  <si>
    <t>CURSO WINDOWS98-MSOFFICE97-HERRAMIENTAS INTERNET</t>
  </si>
  <si>
    <t>00217-2019-INEN</t>
  </si>
  <si>
    <t>41401292</t>
  </si>
  <si>
    <t>MALCA VASQUEZ JENNY</t>
  </si>
  <si>
    <t>00009-2019-INEN</t>
  </si>
  <si>
    <t>46615640</t>
  </si>
  <si>
    <t>MAMANI APAZA ANA KAREN</t>
  </si>
  <si>
    <t>00392-2019-INEN</t>
  </si>
  <si>
    <t>43296884</t>
  </si>
  <si>
    <t>MAMANI CONDORI DICK HENRY</t>
  </si>
  <si>
    <t>LIC EN TECNOLOGIA MEDICA: LAB Y ANATOM PATOL</t>
  </si>
  <si>
    <t>00432-2019-INEN</t>
  </si>
  <si>
    <t>42133364</t>
  </si>
  <si>
    <t>MAMANI HUAMAN EVARISTO</t>
  </si>
  <si>
    <t>EDUCACION SECUNDARIA</t>
  </si>
  <si>
    <t>00362-2019-INEN</t>
  </si>
  <si>
    <t>03687210</t>
  </si>
  <si>
    <t>MANCHAY NARRO RUTH LILIANA</t>
  </si>
  <si>
    <t>PROF. TEC. EN ENFERMERIA TECNICA</t>
  </si>
  <si>
    <t>00387-2019-INEN</t>
  </si>
  <si>
    <t>08284018</t>
  </si>
  <si>
    <t>MANRIQUE CARDENAS MIRIAM ROSARIO</t>
  </si>
  <si>
    <t>LICENCIADA EN ADMINISTRACION DE EMPRESAS</t>
  </si>
  <si>
    <t>00512-2019-INEN</t>
  </si>
  <si>
    <t>41784163</t>
  </si>
  <si>
    <t>MANRIQUE GRANDA MARCO ANTONIO</t>
  </si>
  <si>
    <t>00494-2019-INEN</t>
  </si>
  <si>
    <t>10238061</t>
  </si>
  <si>
    <t>MANRRIQUE BENITO TRINIDAD PATRICIA</t>
  </si>
  <si>
    <t>00353-2019-INEN</t>
  </si>
  <si>
    <t>06040307</t>
  </si>
  <si>
    <t>MANTILLA GALINDO GLORIA ELVIRA</t>
  </si>
  <si>
    <t>CURSO DE ESPEC. SECRETARIADO EJECUTIVO</t>
  </si>
  <si>
    <t>00262-2019-INEN</t>
  </si>
  <si>
    <t>09165314</t>
  </si>
  <si>
    <t>MARAVI BOLAÑOS GIULIANNA</t>
  </si>
  <si>
    <t>CURSO DE SECRETARIADO EJECUTIVO 480 HRS</t>
  </si>
  <si>
    <t>00235-2019-INEN</t>
  </si>
  <si>
    <t>43822939</t>
  </si>
  <si>
    <t>MARCAS HUAMANI MONICA BENILDA</t>
  </si>
  <si>
    <t>LIC EN PERIODISMO</t>
  </si>
  <si>
    <t>00054-2019-INEN</t>
  </si>
  <si>
    <t>44990382</t>
  </si>
  <si>
    <t>MARCELIANO ESPINOZA MARTIN ANTONY</t>
  </si>
  <si>
    <t>EGRES COMPUTAC E INFORMATICA</t>
  </si>
  <si>
    <t>00015-2019-INEN</t>
  </si>
  <si>
    <t>23856605</t>
  </si>
  <si>
    <t>MARCES PAREJA PATRICIA</t>
  </si>
  <si>
    <t>SECRETARIADO EJECUTIVO ESPAÑOL</t>
  </si>
  <si>
    <t>00442-2019-INEN</t>
  </si>
  <si>
    <t>41683631</t>
  </si>
  <si>
    <t>MARON MAURICIO LIDIA EDADIL</t>
  </si>
  <si>
    <t>PROGRAMA DE DES. EN ASISTENTE DE GERENCIA</t>
  </si>
  <si>
    <t>00129-2019-INEN</t>
  </si>
  <si>
    <t>16796043</t>
  </si>
  <si>
    <t>MARQUILLO ROMERO JAVIER RENATO</t>
  </si>
  <si>
    <t>00163-2019-INEN</t>
  </si>
  <si>
    <t>70024965</t>
  </si>
  <si>
    <t>MARTELL MEJIA SHIRLEY KARINA</t>
  </si>
  <si>
    <t xml:space="preserve">LIC. EN TECNOLOGIA MEDICA-LAB CLINICO </t>
  </si>
  <si>
    <t>00078-2019-INEN</t>
  </si>
  <si>
    <t>40171554</t>
  </si>
  <si>
    <t>MARTINEZ ALPACA KORY KOYLLOR</t>
  </si>
  <si>
    <t>TECNOLOGO MEDICO: LABORATORIO</t>
  </si>
  <si>
    <t>00445-2019-INEN</t>
  </si>
  <si>
    <t>74087057</t>
  </si>
  <si>
    <t>MARTINEZ VELASQUEZ DIANA CECILIA</t>
  </si>
  <si>
    <t xml:space="preserve">SECRETARIO MEDICO  </t>
  </si>
  <si>
    <t>00451-2019-INEN</t>
  </si>
  <si>
    <t>40462575</t>
  </si>
  <si>
    <t>MASSA VILLAR ALEXANDER</t>
  </si>
  <si>
    <t>00296-2019-INEN</t>
  </si>
  <si>
    <t>47152781</t>
  </si>
  <si>
    <t>MATIAS TELLO GINA PAOLA</t>
  </si>
  <si>
    <t>ESTUDIANTE EN SECRETARIADO EJECUTIVO COMPUTARIZADO</t>
  </si>
  <si>
    <t>00092-2019-INEN</t>
  </si>
  <si>
    <t>43969868</t>
  </si>
  <si>
    <t>MATO HERRERA VEATRIZ OCTAVIA</t>
  </si>
  <si>
    <t>00590-2019-INEN</t>
  </si>
  <si>
    <t>42836040</t>
  </si>
  <si>
    <t>MATOS QUISPE JANI JOVISA</t>
  </si>
  <si>
    <t>00166-2019-INEN</t>
  </si>
  <si>
    <t>76395855</t>
  </si>
  <si>
    <t>MAXIMILIANO BUITRON ALISSON NAOMI</t>
  </si>
  <si>
    <t>ADMISTRACION Y GESTION DE EMPRESAS</t>
  </si>
  <si>
    <t>00508-2019-INEN</t>
  </si>
  <si>
    <t>70883213</t>
  </si>
  <si>
    <t>MAYAUTE CANAYO ANGEL ADEMIR</t>
  </si>
  <si>
    <t>00320-2019-INEN</t>
  </si>
  <si>
    <t>40880124</t>
  </si>
  <si>
    <t>MAYHUA GOMEZ GISELA</t>
  </si>
  <si>
    <t>00205-2019-INEN</t>
  </si>
  <si>
    <t>45973178</t>
  </si>
  <si>
    <t>MAYLLE DURAND KATHERINE</t>
  </si>
  <si>
    <t>00165-2019-INEN</t>
  </si>
  <si>
    <t>45641092</t>
  </si>
  <si>
    <t>MAYTA VIVAR DOUGLAS ANTONIO</t>
  </si>
  <si>
    <t>LIC EN ENFERMERILA</t>
  </si>
  <si>
    <t>00576-2019-INEN</t>
  </si>
  <si>
    <t>40386394</t>
  </si>
  <si>
    <t>MAYURI ALMEYDA YLIEN</t>
  </si>
  <si>
    <t>00615-2019-INEN</t>
  </si>
  <si>
    <t>45476915</t>
  </si>
  <si>
    <t>MAYURI HIDALGO FABIOLA ANALI</t>
  </si>
  <si>
    <t>TECNOLOGO MEDICO ESPECILIDAD DE LAB. CLINICO</t>
  </si>
  <si>
    <t>00441-2019-INEN</t>
  </si>
  <si>
    <t>47100965</t>
  </si>
  <si>
    <t>MEDINA HUANAMBAL YOVANNA ETHEL</t>
  </si>
  <si>
    <t>00501-2019-INEN</t>
  </si>
  <si>
    <t>71992852</t>
  </si>
  <si>
    <t>MEDINA SOTOMAYOR JEREMI</t>
  </si>
  <si>
    <t xml:space="preserve">PROFESIONAL TECNICO EN ADMINISTRACION </t>
  </si>
  <si>
    <t>00613-2019-INEN</t>
  </si>
  <si>
    <t>42563806</t>
  </si>
  <si>
    <t>MEGO CALLIRGOS DEYSI BRIZAIDA</t>
  </si>
  <si>
    <t>EGRESADA EN COMPUTACION E INFORMATICA</t>
  </si>
  <si>
    <t>00240-2019-INEN</t>
  </si>
  <si>
    <t>40776138</t>
  </si>
  <si>
    <t>MEGO CALLIRGOS LEYDI LAURA</t>
  </si>
  <si>
    <t>00374-2019-INEN</t>
  </si>
  <si>
    <t>08881645</t>
  </si>
  <si>
    <t>MEJIA ACOSTA VICTOR TEOFILO</t>
  </si>
  <si>
    <t>OPERADOR DE COMPUTADORA MOD I II III 237 HR</t>
  </si>
  <si>
    <t>00270-2019-INEN</t>
  </si>
  <si>
    <t>41003593</t>
  </si>
  <si>
    <t>MEJIA CACERES JENNY JANETH</t>
  </si>
  <si>
    <t>SECRETARIADO COMERCIAL COMPUTARIZADO</t>
  </si>
  <si>
    <t>00158-2019-INEN</t>
  </si>
  <si>
    <t>10505045</t>
  </si>
  <si>
    <t>MEJIA CERVANTES ANDREA ISABEL</t>
  </si>
  <si>
    <t>PROFESIONAL TECNICO EN FARMACIA</t>
  </si>
  <si>
    <t>00525-2019-INEN</t>
  </si>
  <si>
    <t>73517971</t>
  </si>
  <si>
    <t>MELGAREJO RONCEROS ZARELLA MICHELLE</t>
  </si>
  <si>
    <t>00048-2020-INEN</t>
  </si>
  <si>
    <t>15364151</t>
  </si>
  <si>
    <t>MENDOZA ARIAS CARMEN LUISA</t>
  </si>
  <si>
    <t>00399-2019-INEN</t>
  </si>
  <si>
    <t>09669627</t>
  </si>
  <si>
    <t>MENDOZA CABANILLAS JOSE MARTIN</t>
  </si>
  <si>
    <t>MANEJO Y USO DE EQUIPOS DE EXTINTORES CONTRAINCENDIOS</t>
  </si>
  <si>
    <t>00324-2019-INEN</t>
  </si>
  <si>
    <t>41943294</t>
  </si>
  <si>
    <t>MENDOZA GUILLEN JORGE LUIS</t>
  </si>
  <si>
    <t xml:space="preserve">QUIMICO FARMACEUTICO </t>
  </si>
  <si>
    <t>00608-2019-INEN</t>
  </si>
  <si>
    <t>43630676</t>
  </si>
  <si>
    <t>MENDOZA ROMERO MERRILYN LILIA</t>
  </si>
  <si>
    <t>LICENCIADA EN OBSTETRICIA</t>
  </si>
  <si>
    <t>00570-2019-INEN</t>
  </si>
  <si>
    <t>75255967</t>
  </si>
  <si>
    <t>MENDOZA VARGAS JEAN PAUL</t>
  </si>
  <si>
    <t>ADMINISTRACION II CICLO</t>
  </si>
  <si>
    <t>00574-2019-INEN</t>
  </si>
  <si>
    <t>47960296</t>
  </si>
  <si>
    <t>MENDOZA VARGAS JORDAN RICHARD</t>
  </si>
  <si>
    <t>ESTUDIANTE DE INGENIERIA DE SISTEMAS I CICLO</t>
  </si>
  <si>
    <t>00572-2019-INEN</t>
  </si>
  <si>
    <t>42683052</t>
  </si>
  <si>
    <t>MERA REQUEJO MARIA DALILA</t>
  </si>
  <si>
    <t>00053-2019-INEN</t>
  </si>
  <si>
    <t>46496328</t>
  </si>
  <si>
    <t>MERCADO GASTELU CARELLY PILAR</t>
  </si>
  <si>
    <t>00348-2019-INEN</t>
  </si>
  <si>
    <t>46145254</t>
  </si>
  <si>
    <t>MERCEDES USNAYO BRIGITTE MERITXELL</t>
  </si>
  <si>
    <t>00162-2019-INEN</t>
  </si>
  <si>
    <t>43582821</t>
  </si>
  <si>
    <t>MERINO BAQUERIZO LUCIA LEONOR</t>
  </si>
  <si>
    <t>00338-2019-INEN</t>
  </si>
  <si>
    <t>00036-2020-INEN</t>
  </si>
  <si>
    <t>42969615</t>
  </si>
  <si>
    <t>MERINO MANCISIDOR GISSELLA VERONICA</t>
  </si>
  <si>
    <t>00044-2019-INEN</t>
  </si>
  <si>
    <t>47389792</t>
  </si>
  <si>
    <t>MESIAS PACHECO JAQUELINE JOSELYN</t>
  </si>
  <si>
    <t>LICENC EN ENFERMERIA</t>
  </si>
  <si>
    <t>00541-2019-INEN</t>
  </si>
  <si>
    <t>10766686</t>
  </si>
  <si>
    <t>MEZA MARTINEZ SIBEL LUIS</t>
  </si>
  <si>
    <t>DERECHO EN CIENCIAS POLITICAS</t>
  </si>
  <si>
    <t>00559-2019-INEN</t>
  </si>
  <si>
    <t>09993114</t>
  </si>
  <si>
    <t>MEZARINA PIEDRA CECILIA EMPERATRIZ</t>
  </si>
  <si>
    <t>00497-2019-INEN</t>
  </si>
  <si>
    <t>09312593</t>
  </si>
  <si>
    <t>MILLA PAREDES CARLOS MARTIN</t>
  </si>
  <si>
    <t>00560-2019-INEN</t>
  </si>
  <si>
    <t>46283754</t>
  </si>
  <si>
    <t>MIRABAL VERAMENDI FLOR MARIELA</t>
  </si>
  <si>
    <t>LIC EN NEFERMERIA</t>
  </si>
  <si>
    <t>00297-2019-INEN</t>
  </si>
  <si>
    <t>43394600</t>
  </si>
  <si>
    <t>MIRANDA CCONOCC JOSUE</t>
  </si>
  <si>
    <t>LIC EN TECNOL MEDICA: RADIOLOGIA</t>
  </si>
  <si>
    <t>00474-2019-INEN</t>
  </si>
  <si>
    <t>41574252</t>
  </si>
  <si>
    <t>MIRANDA CHAVEZ JOSE ABEL</t>
  </si>
  <si>
    <t>00517-2019-INEN</t>
  </si>
  <si>
    <t>46079395</t>
  </si>
  <si>
    <t>MIRANDA IDRUGO MILAGROS KATHERINE</t>
  </si>
  <si>
    <t>00383-2019-INEN</t>
  </si>
  <si>
    <t>06684479</t>
  </si>
  <si>
    <t>MOGOLLON LUQUE DE ANGULO MARTHA CARMELA</t>
  </si>
  <si>
    <t>SUP INGENIERO ADMINISTRATIVO</t>
  </si>
  <si>
    <t>00147-2019-INEN</t>
  </si>
  <si>
    <t>45129977</t>
  </si>
  <si>
    <t>MOGOLLON MONTEVERDE ANGELICA DEL ROSARIO</t>
  </si>
  <si>
    <t>00470-2019-INEN</t>
  </si>
  <si>
    <t>10180623</t>
  </si>
  <si>
    <t>MONDRAGON TORRES MARINA</t>
  </si>
  <si>
    <t>00301-2019-INEN</t>
  </si>
  <si>
    <t>02854813</t>
  </si>
  <si>
    <t>MONTALBAN SANDOVAL ESMELDA</t>
  </si>
  <si>
    <t>00025-2019-INEN</t>
  </si>
  <si>
    <t>09136634</t>
  </si>
  <si>
    <t>MONTALVA OLIVARES MARITZA ELIZABETH MARCELINA</t>
  </si>
  <si>
    <t>TEC  EN LABORATORIO</t>
  </si>
  <si>
    <t>00222-2019-INEN</t>
  </si>
  <si>
    <t>47786798</t>
  </si>
  <si>
    <t>MONTENEGRO VASQUEZ ROCIO DEL PILAR</t>
  </si>
  <si>
    <t>00019-2020-INEN</t>
  </si>
  <si>
    <t>47335538</t>
  </si>
  <si>
    <t>MONTES HUERTAS JOSSELIN ANDREA</t>
  </si>
  <si>
    <t>00603-2019-INEN</t>
  </si>
  <si>
    <t>42895355</t>
  </si>
  <si>
    <t>MONTOYA ARIAS DENISSE MARYLIN</t>
  </si>
  <si>
    <t xml:space="preserve">LICENCIADA EN TURISMO Y HOTELERIA </t>
  </si>
  <si>
    <t>00360-2019-INEN</t>
  </si>
  <si>
    <t>46376633</t>
  </si>
  <si>
    <t>MONTOYA ROSILLO TATIANA ELIZABETH</t>
  </si>
  <si>
    <t>LICENCIDA EN ENFERMERIA</t>
  </si>
  <si>
    <t>00173-2019-INEN</t>
  </si>
  <si>
    <t>40363577</t>
  </si>
  <si>
    <t>MORALES BUSTAMANTE OSCAR FABIAN</t>
  </si>
  <si>
    <t>00280-2019-INEN</t>
  </si>
  <si>
    <t>07842991</t>
  </si>
  <si>
    <t>MORALES GUZMAN-BARRON ROSANNA ELVIRA</t>
  </si>
  <si>
    <t>MEDICO Y CIRUJANO</t>
  </si>
  <si>
    <t>00227-2019-INEN</t>
  </si>
  <si>
    <t>70896612</t>
  </si>
  <si>
    <t>MORALES REYES CLAUDIA AMELIA</t>
  </si>
  <si>
    <t>00315-2019-INEN</t>
  </si>
  <si>
    <t>43059809</t>
  </si>
  <si>
    <t>MORE MORE LUIS ENRIQUE</t>
  </si>
  <si>
    <t>00154-2019-INEN</t>
  </si>
  <si>
    <t>47244357</t>
  </si>
  <si>
    <t>MORENO SALGUERO INGRID PAULETTE</t>
  </si>
  <si>
    <t>EGRES EN TECNOLOGIA - RADIOLOGIA</t>
  </si>
  <si>
    <t>00091-2019-INEN</t>
  </si>
  <si>
    <t>03700844</t>
  </si>
  <si>
    <t>MOROCHO CHAQUILA ELIZABETH</t>
  </si>
  <si>
    <t>00168-2019-INEN</t>
  </si>
  <si>
    <t>46270577</t>
  </si>
  <si>
    <t>MOSQUITO LOPEZ FRANK WILLIAMS</t>
  </si>
  <si>
    <t>00098-2019-INEN</t>
  </si>
  <si>
    <t>41278339</t>
  </si>
  <si>
    <t>MOSQUITO LOPEZ PAUL ALAN</t>
  </si>
  <si>
    <t>00146-2019-INEN</t>
  </si>
  <si>
    <t>70826052</t>
  </si>
  <si>
    <t>MUÑOZ ZAVALETA JESUS DANIEL</t>
  </si>
  <si>
    <t>00014-2019-INEN</t>
  </si>
  <si>
    <t>43781244</t>
  </si>
  <si>
    <t>MURGA TRAVI JOSÉ ERNESTO</t>
  </si>
  <si>
    <t>LIC EN TECNOLOGIA MEDICA - ESP: RADIOLOGIA</t>
  </si>
  <si>
    <t>00143-2019-INEN</t>
  </si>
  <si>
    <t>40354521</t>
  </si>
  <si>
    <t>MURO HUAMAN HANITH YANET</t>
  </si>
  <si>
    <t>CONT EGRES SECRET EJEC COMPUTA 2009-I</t>
  </si>
  <si>
    <t>00248-2019-INEN</t>
  </si>
  <si>
    <t>45653359</t>
  </si>
  <si>
    <t>MURO MOQUILLAZA ARLETTE GABRIELA</t>
  </si>
  <si>
    <t>LIC EN TECNOLOG MED-TERAPIA FISICA Y REHABILITAC</t>
  </si>
  <si>
    <t>00480-2019-INEN</t>
  </si>
  <si>
    <t>41271781</t>
  </si>
  <si>
    <t>NAVENTA MUCHA JUAN MANUEL</t>
  </si>
  <si>
    <t>TEC  EN LABORATORIO CLINICO</t>
  </si>
  <si>
    <t>00582-2019-INEN</t>
  </si>
  <si>
    <t>43533853</t>
  </si>
  <si>
    <t>NEYRA ARAUCO ANA ANDREA</t>
  </si>
  <si>
    <t>00538-2019-INEN</t>
  </si>
  <si>
    <t>41360215</t>
  </si>
  <si>
    <t>NEYRA CASTILLO SHEYLA MARILU</t>
  </si>
  <si>
    <t>00144-2019-INEN</t>
  </si>
  <si>
    <t>10724211</t>
  </si>
  <si>
    <t>NEYRA CUETO LILIANA GRACIELA</t>
  </si>
  <si>
    <t>TEC SUP BACH EN ADMINIST SECRETARIADO</t>
  </si>
  <si>
    <t>00106-2019-INEN</t>
  </si>
  <si>
    <t>10297973</t>
  </si>
  <si>
    <t>NEYRA NEYRA JORGE ULISES</t>
  </si>
  <si>
    <t>00523-2019-INEN</t>
  </si>
  <si>
    <t>46455132</t>
  </si>
  <si>
    <t>NOBLECILLA ESTACIO JORGE LUIS</t>
  </si>
  <si>
    <t>CURSO ESPECIALISTA EN OFIMATICA</t>
  </si>
  <si>
    <t>00266-2019-INEN</t>
  </si>
  <si>
    <t>09906929</t>
  </si>
  <si>
    <t>NORIEGA MELENDEZ WILSON</t>
  </si>
  <si>
    <t>TECNICO EN MICROCOMPUTACION</t>
  </si>
  <si>
    <t>00283-2019-INEN</t>
  </si>
  <si>
    <t>70038887</t>
  </si>
  <si>
    <t>NUÑEZ GONZALES KIMBERLY</t>
  </si>
  <si>
    <t xml:space="preserve">LIC EN TECNOLOGIA MEDICA -LAB CLINICO Y ANAT PATOLOGICA </t>
  </si>
  <si>
    <t>00003-2020-INEN</t>
  </si>
  <si>
    <t>46237903</t>
  </si>
  <si>
    <t>NUÑEZ HUAMANCAYO RUTH JAQUELINE</t>
  </si>
  <si>
    <t>00183-2019-INEN</t>
  </si>
  <si>
    <t>42288695</t>
  </si>
  <si>
    <t>OBANDO CASTILLO ANACORE ROSALITA</t>
  </si>
  <si>
    <t>00600-2019-INEN</t>
  </si>
  <si>
    <t>10001002</t>
  </si>
  <si>
    <t>OBANDO QUIROGA GISELLE PAMELA</t>
  </si>
  <si>
    <t>ADMINISTRACION Y SISTEMAS</t>
  </si>
  <si>
    <t>00366-2019-INEN</t>
  </si>
  <si>
    <t>41449663</t>
  </si>
  <si>
    <t>OCAMPO CANALES NOEMI</t>
  </si>
  <si>
    <t>00422-2019-INEN</t>
  </si>
  <si>
    <t>09510583</t>
  </si>
  <si>
    <t>OCHOA CHUMA JULIO ENRIQUE</t>
  </si>
  <si>
    <t>00109-2019-INEN</t>
  </si>
  <si>
    <t>47513818</t>
  </si>
  <si>
    <t>OLAZO ARCE CATHERINE ESTEFANNY</t>
  </si>
  <si>
    <t>00111-2019-INEN</t>
  </si>
  <si>
    <t>44754549</t>
  </si>
  <si>
    <t>OLIVERA OSORIO DORA EMPERATRIZ</t>
  </si>
  <si>
    <t>00058-2019-INEN</t>
  </si>
  <si>
    <t>10153691</t>
  </si>
  <si>
    <t>OLIVOS ASTUPIÑA JOSE ANTONIO</t>
  </si>
  <si>
    <t>00414-2019-INEN</t>
  </si>
  <si>
    <t>40167499</t>
  </si>
  <si>
    <t>ORIHUELA CAYO YANET LIZ</t>
  </si>
  <si>
    <t xml:space="preserve">ADMINISTRACION DE EMPRESAS </t>
  </si>
  <si>
    <t>00594-2019-INEN</t>
  </si>
  <si>
    <t>47352737</t>
  </si>
  <si>
    <t>OROPEZA CANDELA ANA PAOLA</t>
  </si>
  <si>
    <t>BACH EN TECNOLOGIA MEDICA</t>
  </si>
  <si>
    <t>00087-2019-INEN</t>
  </si>
  <si>
    <t>44335940</t>
  </si>
  <si>
    <t>OROPEZA GIRALDO DORA DELINA</t>
  </si>
  <si>
    <t>00060-2019-INEN</t>
  </si>
  <si>
    <t>40819704</t>
  </si>
  <si>
    <t>OROPEZA VERGARAY IVAN ANGEL</t>
  </si>
  <si>
    <t>00341-2019-INEN</t>
  </si>
  <si>
    <t>45890206</t>
  </si>
  <si>
    <t>ORTEGA AGUILAR SHERLY JANETT</t>
  </si>
  <si>
    <t>LIC EN TECNOLOGIA MEDICA ESP: LAB CLINICO</t>
  </si>
  <si>
    <t>00093-2019-INEN</t>
  </si>
  <si>
    <t>09131827</t>
  </si>
  <si>
    <t>ORUE UMERES MARIA LOURDES</t>
  </si>
  <si>
    <t>CURSO DE ASISTENTE DE NIÑOS 644 HRS</t>
  </si>
  <si>
    <t>00206-2019-INEN</t>
  </si>
  <si>
    <t>43331421</t>
  </si>
  <si>
    <t>OSORIO CALLE YULI PILAR</t>
  </si>
  <si>
    <t>00170-2019-INEN</t>
  </si>
  <si>
    <t>42706137</t>
  </si>
  <si>
    <t>OTAÑO BENAVIDES RONALD OMAR</t>
  </si>
  <si>
    <t>LIC ENTECNOLOGIA MEDICA-ESPEC LAB CLINIC Y ANATOM PATOL</t>
  </si>
  <si>
    <t>00462-2019-INEN</t>
  </si>
  <si>
    <t>45442368</t>
  </si>
  <si>
    <t>OYARCE ESCOBEDO KARLA MARTINS</t>
  </si>
  <si>
    <t>LIC EN GESTION CON MENCION EN GESTION EMPRESARIAL</t>
  </si>
  <si>
    <t>00562-2019-INEN</t>
  </si>
  <si>
    <t>41899175</t>
  </si>
  <si>
    <t>PABLO ROCANO MIRIAM PATRICIA</t>
  </si>
  <si>
    <t>LIC EN BIOLOGÍA</t>
  </si>
  <si>
    <t>00258-2019-INEN</t>
  </si>
  <si>
    <t>76401867</t>
  </si>
  <si>
    <t>PACAYA GONZALES JEFFERSON JESUS</t>
  </si>
  <si>
    <t>NIVEL EDUCACION SECUNDARIA</t>
  </si>
  <si>
    <t>00328-2019-INEN</t>
  </si>
  <si>
    <t>70438634</t>
  </si>
  <si>
    <t>PACCI SALAZAR KARLA MERCEDES</t>
  </si>
  <si>
    <t>00492-2019-INEN</t>
  </si>
  <si>
    <t>45272033</t>
  </si>
  <si>
    <t>PACHECO BENITES EXON YOEL</t>
  </si>
  <si>
    <t>00132-2019-INEN</t>
  </si>
  <si>
    <t>10306628</t>
  </si>
  <si>
    <t>PACHERRES SANDOVAL BALTAZAR</t>
  </si>
  <si>
    <t>00534-2019-INEN</t>
  </si>
  <si>
    <t>09357757</t>
  </si>
  <si>
    <t>PADILLA AMASIFUEN MARCELA BEVERLY</t>
  </si>
  <si>
    <t>TEC OPERATIVO EN MICROSOFT OFF</t>
  </si>
  <si>
    <t>00259-2019-INEN</t>
  </si>
  <si>
    <t>43328942</t>
  </si>
  <si>
    <t>PAITAN AMARO VICTOR ROMAN</t>
  </si>
  <si>
    <t>00410-2019-INEN</t>
  </si>
  <si>
    <t>43651468</t>
  </si>
  <si>
    <t>PAITAN SAIRE ROXANA RAQUEL</t>
  </si>
  <si>
    <t>TEC EN  SECRET EJECUTIVO BILINGUE</t>
  </si>
  <si>
    <t>00096-2019-INEN</t>
  </si>
  <si>
    <t>08885159</t>
  </si>
  <si>
    <t>PAJARES CARBAJAL WILLIAM HUMBERTO</t>
  </si>
  <si>
    <t>PROFESIONAL TECNICO EN ADMINISTRACION</t>
  </si>
  <si>
    <t>00364-2019-INEN</t>
  </si>
  <si>
    <t>71207991</t>
  </si>
  <si>
    <t>PALACIOS CANORIO IRINA ADRIANA</t>
  </si>
  <si>
    <t>00074-2019-INEN</t>
  </si>
  <si>
    <t>72451917</t>
  </si>
  <si>
    <t>PALACIOS JACOBO KEVIN ALEXANDER</t>
  </si>
  <si>
    <t>00160-2019-INEN</t>
  </si>
  <si>
    <t>09462430</t>
  </si>
  <si>
    <t>PALACIOS RAMIREZ MARIA MATILDE</t>
  </si>
  <si>
    <t>TEC SUP EN SECRET EJECUTIVO</t>
  </si>
  <si>
    <t>00237-2019-INEN</t>
  </si>
  <si>
    <t>41596549</t>
  </si>
  <si>
    <t>PALACIOS TAYRO KATHERINE</t>
  </si>
  <si>
    <t xml:space="preserve">MÉDICA CIRUJANA </t>
  </si>
  <si>
    <t>00510-2019-INEN</t>
  </si>
  <si>
    <t>44161595</t>
  </si>
  <si>
    <t>PALOMINO LIMAYLLA VICTORIA DEL CARMEN</t>
  </si>
  <si>
    <t>00051-2019-INEN</t>
  </si>
  <si>
    <t>44279767</t>
  </si>
  <si>
    <t>PARCO FERNANDEZ EUNICE NATALI</t>
  </si>
  <si>
    <t>00161-2019-INEN</t>
  </si>
  <si>
    <t>46744512</t>
  </si>
  <si>
    <t>PARDO ACUÑA KAREN MELISSA</t>
  </si>
  <si>
    <t>ENFERMERIA EN CUIDADO ENFERMERO EN GASTROENTEROLOGIA ,ENDOSCOPIA Y PROCEDIMIENTOS ESPECIALES.</t>
  </si>
  <si>
    <t>ESPECIALIDAD</t>
  </si>
  <si>
    <t>00489-2019-INEN</t>
  </si>
  <si>
    <t>72353355</t>
  </si>
  <si>
    <t>PAREDES CONDE GIANELLA GERALDINE</t>
  </si>
  <si>
    <t>00055-2020-INEN</t>
  </si>
  <si>
    <t>44553891</t>
  </si>
  <si>
    <t>PAREDES GUERRA KAISSY MILAGROS</t>
  </si>
  <si>
    <t>TEC MEDICO -LABORAT Y ANATOMIA PATOLOGICA</t>
  </si>
  <si>
    <t>00430-2019-INEN</t>
  </si>
  <si>
    <t>06746485</t>
  </si>
  <si>
    <t>PAREDES HIDALGO DE TORRES BETTY</t>
  </si>
  <si>
    <t>00102-2019-INEN</t>
  </si>
  <si>
    <t>43247083</t>
  </si>
  <si>
    <t>PAREDES MELGAREJO VERONICA PATRICIA</t>
  </si>
  <si>
    <t>00239-2019-INEN</t>
  </si>
  <si>
    <t>42061582</t>
  </si>
  <si>
    <t>PAREDES RODRIGUEZ VILMA</t>
  </si>
  <si>
    <t>TEC SUP EN ENFERMERIA TECNICA</t>
  </si>
  <si>
    <t>00051-2020-INEN</t>
  </si>
  <si>
    <t>72735807</t>
  </si>
  <si>
    <t>PAREDES ZAVALETA ANA RAQUEL</t>
  </si>
  <si>
    <t>00549-2019-INEN</t>
  </si>
  <si>
    <t>40936801</t>
  </si>
  <si>
    <t>PARIONA ROSPIGLIOSI YENNY YANIRA</t>
  </si>
  <si>
    <t>BACH EN ING QUIMICA</t>
  </si>
  <si>
    <t>00372-2019-INEN</t>
  </si>
  <si>
    <t>47845255</t>
  </si>
  <si>
    <t>PASION FUENTES PABLO SERGIO</t>
  </si>
  <si>
    <t>ASISTENTE EN GERENCIA</t>
  </si>
  <si>
    <t>00343-2019-INEN</t>
  </si>
  <si>
    <t>42792978</t>
  </si>
  <si>
    <t>PAZ CONTRERAS DUSTIN AARON</t>
  </si>
  <si>
    <t>ING.  ELECTRONICO</t>
  </si>
  <si>
    <t>00319-2019-INEN</t>
  </si>
  <si>
    <t>46936640</t>
  </si>
  <si>
    <t>PECHE QUINO GILBERTO MIGUEL</t>
  </si>
  <si>
    <t>CONSTANCIA EN COMPUTACION E INFORMATICA</t>
  </si>
  <si>
    <t>00342-2019-INEN</t>
  </si>
  <si>
    <t>43018135</t>
  </si>
  <si>
    <t>PECHE SIESQUEN JUAN MANUEL</t>
  </si>
  <si>
    <t>TECNICO EN ADMINISTARACION  DE EMPRESAS</t>
  </si>
  <si>
    <t>00509-2019-INEN</t>
  </si>
  <si>
    <t>70159539</t>
  </si>
  <si>
    <t>PECHIAROVICH BENIQUE MIGUEL ANGEL</t>
  </si>
  <si>
    <t>00038-2019-INEN</t>
  </si>
  <si>
    <t>72530379</t>
  </si>
  <si>
    <t>PEÑA SUAREZ MARIANELA</t>
  </si>
  <si>
    <t>00391-2019-INEN</t>
  </si>
  <si>
    <t>45795809</t>
  </si>
  <si>
    <t>PEÑAFIEL RUIZ MAGNO HAIRTHON</t>
  </si>
  <si>
    <t xml:space="preserve">EGRESADO </t>
  </si>
  <si>
    <t>00614-2019-INEN</t>
  </si>
  <si>
    <t>46538215</t>
  </si>
  <si>
    <t>PERALTA CCORA CINTIA ROSARIO</t>
  </si>
  <si>
    <t>EMFERMERIA</t>
  </si>
  <si>
    <t>00516-2019-INEN</t>
  </si>
  <si>
    <t>45867103</t>
  </si>
  <si>
    <t>PERALTA FLORES NORMA</t>
  </si>
  <si>
    <t>PROFESIONAL TECNICO EN ENFERMERIA TECNICA</t>
  </si>
  <si>
    <t>00548-2019-INEN</t>
  </si>
  <si>
    <t>09670567</t>
  </si>
  <si>
    <t>PEREYRA VILLANUEVA IVAN</t>
  </si>
  <si>
    <t>00001-2019-INEN</t>
  </si>
  <si>
    <t>00028-2020-INEN</t>
  </si>
  <si>
    <t>45846651</t>
  </si>
  <si>
    <t>PEREZ AYME GABRIELA LORENA</t>
  </si>
  <si>
    <t>00038-2020-INEN</t>
  </si>
  <si>
    <t>09805059</t>
  </si>
  <si>
    <t>PEREZ DIAZ ABAD</t>
  </si>
  <si>
    <t>00318-2019-INEN</t>
  </si>
  <si>
    <t>09535381</t>
  </si>
  <si>
    <t>PEREZ PEREZ OTILIA SOLEDAD</t>
  </si>
  <si>
    <t>ESTRATEGIAS DIDACTICAS EN EDUCACION INICIAL</t>
  </si>
  <si>
    <t>00210-2019-INEN</t>
  </si>
  <si>
    <t>09994701</t>
  </si>
  <si>
    <t>PEREZ QUIROGA INGRID JEANNETTE</t>
  </si>
  <si>
    <t>ASISTENTE DE GERENCIA</t>
  </si>
  <si>
    <t>00139-2019-INEN</t>
  </si>
  <si>
    <t>07511365</t>
  </si>
  <si>
    <t>PEREZ ROMERO ROSALBINA</t>
  </si>
  <si>
    <t>CAPACITACION MODULAR EN SECRETARIADO</t>
  </si>
  <si>
    <t>00130-2019-INEN</t>
  </si>
  <si>
    <t>72500060</t>
  </si>
  <si>
    <t>PEREZ VASQUEZ KELLY PATRICIA</t>
  </si>
  <si>
    <t>00598-2019-INEN</t>
  </si>
  <si>
    <t>10592351</t>
  </si>
  <si>
    <t>PICON BRANDAN ESMILIA SUNAMITA</t>
  </si>
  <si>
    <t>00515-2019-INEN</t>
  </si>
  <si>
    <t>42509850</t>
  </si>
  <si>
    <t>PINILLOS PORTELLA MIGUEL ANGEL</t>
  </si>
  <si>
    <t>00498-2019-INEN</t>
  </si>
  <si>
    <t>41984211</t>
  </si>
  <si>
    <t>PINO MELLIZ CHRISTIAN ALBERTO</t>
  </si>
  <si>
    <t>44613582</t>
  </si>
  <si>
    <t>POLANCO BALDEON ELIO ALFONSO</t>
  </si>
  <si>
    <t>00033-2019-INEN</t>
  </si>
  <si>
    <t>09501819</t>
  </si>
  <si>
    <t>POMASONCO LOAYZA CONCEPCION BRIGIDA</t>
  </si>
  <si>
    <t>BACH EN ADMIN CON MENC EN DIRECC DE EMPRES</t>
  </si>
  <si>
    <t>00254-2019-INEN</t>
  </si>
  <si>
    <t>09767087</t>
  </si>
  <si>
    <t>POMASONCO LOAYZA DINA</t>
  </si>
  <si>
    <t>ESTUDIANTE TEC EN ADMINISTRACION I Y II SEMESTRE ACADEMICO</t>
  </si>
  <si>
    <t>00252-2019-INEN</t>
  </si>
  <si>
    <t>42038244</t>
  </si>
  <si>
    <t>PORRAS LIZA KARINA</t>
  </si>
  <si>
    <t>00303-2019-INEN</t>
  </si>
  <si>
    <t>10302537</t>
  </si>
  <si>
    <t>PRIETO RIOS OSCAR JAVIER</t>
  </si>
  <si>
    <t>ESTUDIANTE COMPUTACION E INFORMATICA III SEMESTRE</t>
  </si>
  <si>
    <t>00232-2019-INEN</t>
  </si>
  <si>
    <t>47333171</t>
  </si>
  <si>
    <t>QUENHUA HUAPULA RUBEN ALINBER</t>
  </si>
  <si>
    <t>LIC EN FISICA</t>
  </si>
  <si>
    <t>00055-2019-INEN</t>
  </si>
  <si>
    <t>46226606</t>
  </si>
  <si>
    <t>QUEREBALU GARCIA CECILIA</t>
  </si>
  <si>
    <t>LICENCIADO EN FISICA</t>
  </si>
  <si>
    <t>00345-2019-INEN</t>
  </si>
  <si>
    <t>25762105</t>
  </si>
  <si>
    <t>QUINTANA DAVILA DENNIS FRANCISCO</t>
  </si>
  <si>
    <t>BACH EN CIENCIAS ADMINISTRATIVAS</t>
  </si>
  <si>
    <t>00359-2019-INEN</t>
  </si>
  <si>
    <t>07447340</t>
  </si>
  <si>
    <t>QUINTANA LESCANO PATRICIA MONICA</t>
  </si>
  <si>
    <t>TEC EN EDUCACION INICIAL</t>
  </si>
  <si>
    <t>00550-2019-INEN</t>
  </si>
  <si>
    <t>46559680</t>
  </si>
  <si>
    <t>QUINTE MEZA DAYSI MAGALY</t>
  </si>
  <si>
    <t>00602-2019-INEN</t>
  </si>
  <si>
    <t>10030613</t>
  </si>
  <si>
    <t>QUIROZ GIL ALBERTO</t>
  </si>
  <si>
    <t>00557-2019-INEN</t>
  </si>
  <si>
    <t>45170569</t>
  </si>
  <si>
    <t>QUIROZ ROJAS MARIA FIORELLA</t>
  </si>
  <si>
    <t>LIC. EN TECNOLOGÍA MÉDICA -LAB CLINICO</t>
  </si>
  <si>
    <t>00077-2019-INEN</t>
  </si>
  <si>
    <t>72453943</t>
  </si>
  <si>
    <t>QUIROZ SOSA LUIS MIGUEL</t>
  </si>
  <si>
    <t>LIC EN TECNOL MEDIC EN LAB QUIMICO Y ANAT PATOL</t>
  </si>
  <si>
    <t>00416-2019-INEN</t>
  </si>
  <si>
    <t>48683912</t>
  </si>
  <si>
    <t>QUISPE ALMERCO KATHERIN FIORELLA</t>
  </si>
  <si>
    <t>00455-2019-INEN</t>
  </si>
  <si>
    <t>41591288</t>
  </si>
  <si>
    <t>QUISPE BAMBAREN JOANNA ELLUZ</t>
  </si>
  <si>
    <t>TEC. SUPERIOR EN CONTABILIDAD</t>
  </si>
  <si>
    <t>00370-2019-INEN</t>
  </si>
  <si>
    <t>46668257</t>
  </si>
  <si>
    <t>QUISPE PARDO LIDIA YVY</t>
  </si>
  <si>
    <t>00365-2019-INEN</t>
  </si>
  <si>
    <t>45606500</t>
  </si>
  <si>
    <t>QUISPE PEREZ CLAUDIA ESTELA</t>
  </si>
  <si>
    <t>00186-2019-INEN</t>
  </si>
  <si>
    <t>44615198</t>
  </si>
  <si>
    <t>QUISPE SILVESTRE EDGAR JOSE</t>
  </si>
  <si>
    <t>00094-2019-INEN</t>
  </si>
  <si>
    <t>10642875</t>
  </si>
  <si>
    <t>QUISPE VILLAFUERTE LUIS ENRIQUE</t>
  </si>
  <si>
    <t xml:space="preserve">ESTUDIANTE TEC  SUP COMPUTACION E INFORMATICA </t>
  </si>
  <si>
    <t>00100-2019-INEN</t>
  </si>
  <si>
    <t>44855792</t>
  </si>
  <si>
    <t>QUISPE ZELA NATIVIDAD SONIA</t>
  </si>
  <si>
    <t>00307-2019-INEN</t>
  </si>
  <si>
    <t>43606018</t>
  </si>
  <si>
    <t>RABANAL CARRETERO CONNIE ANTOINETTE</t>
  </si>
  <si>
    <t>MEDICIO CIRUJANO</t>
  </si>
  <si>
    <t>00404-2019-INEN</t>
  </si>
  <si>
    <t>44844435</t>
  </si>
  <si>
    <t>RAFAEL MIÑANO MANUEL ANGEL</t>
  </si>
  <si>
    <t>TEC EN ENFERMERIA</t>
  </si>
  <si>
    <t>00201-2019-INEN</t>
  </si>
  <si>
    <t>43494716</t>
  </si>
  <si>
    <t>RAMIREZ QUIROZ SUSANA MAGALY</t>
  </si>
  <si>
    <t>00200-2019-INEN</t>
  </si>
  <si>
    <t>44495809</t>
  </si>
  <si>
    <t>RAMON VELASQUEZ MARIA LUCINDA</t>
  </si>
  <si>
    <t>ING DE SISTEMAS E INFORMÁTICA</t>
  </si>
  <si>
    <t>00024-2020-INEN</t>
  </si>
  <si>
    <t>10544555</t>
  </si>
  <si>
    <t>RAMOS ASTUCURI NORMA</t>
  </si>
  <si>
    <t>00187-2019-INEN</t>
  </si>
  <si>
    <t>45459959</t>
  </si>
  <si>
    <t>RAMOS CASTELLANOS SILVIA MILAGROS</t>
  </si>
  <si>
    <t>00075-2019-INEN</t>
  </si>
  <si>
    <t>45052205</t>
  </si>
  <si>
    <t>RAMOS MARTINEZ GINO IVAN</t>
  </si>
  <si>
    <t>TECNICO EN COMPUTACION</t>
  </si>
  <si>
    <t>00579-2019-INEN</t>
  </si>
  <si>
    <t>10160696</t>
  </si>
  <si>
    <t>RAMOS ORTEGA HUBER LUIS</t>
  </si>
  <si>
    <t>00046-2020-INEN</t>
  </si>
  <si>
    <t>45427163</t>
  </si>
  <si>
    <t>RAMOS PEREZ MARIA LAURA</t>
  </si>
  <si>
    <t>00454-2019-INEN</t>
  </si>
  <si>
    <t>09450241</t>
  </si>
  <si>
    <t>REAÑO PAREDES CLARA CECILIA</t>
  </si>
  <si>
    <t>SECRETARIA BILINGUE CERTIFICADO DE 1900H</t>
  </si>
  <si>
    <t>00169-2019-INEN</t>
  </si>
  <si>
    <t>10550932</t>
  </si>
  <si>
    <t>REATEGUI YUMBATO SANDRA PILAR</t>
  </si>
  <si>
    <t xml:space="preserve">AUX. EN ENFERMERIA </t>
  </si>
  <si>
    <t>00221-2019-INEN</t>
  </si>
  <si>
    <t>46144366</t>
  </si>
  <si>
    <t>REMIGIO VILLAORDUÑA LUCY</t>
  </si>
  <si>
    <t>00314-2019-INEN</t>
  </si>
  <si>
    <t>43620028</t>
  </si>
  <si>
    <t>REQUENA CASTILLO SIRLY PAULINA</t>
  </si>
  <si>
    <t xml:space="preserve">TECNICO EN ENFERMERIA </t>
  </si>
  <si>
    <t>00605-2019-INEN</t>
  </si>
  <si>
    <t>46779752</t>
  </si>
  <si>
    <t>REYES AYBAR ANA MICAELA</t>
  </si>
  <si>
    <t>00047-2020-INEN</t>
  </si>
  <si>
    <t>40170331</t>
  </si>
  <si>
    <t>REYES LINARES ANGELA ELSA</t>
  </si>
  <si>
    <t>LIC EN ADMINISTRACIÓN</t>
  </si>
  <si>
    <t>00616-2019-INEN</t>
  </si>
  <si>
    <t>00030-2020-INEN</t>
  </si>
  <si>
    <t>45977827</t>
  </si>
  <si>
    <t>RIEGA RENTERIA LUZ MARGOT</t>
  </si>
  <si>
    <t>00346-2019-INEN</t>
  </si>
  <si>
    <t>46091646</t>
  </si>
  <si>
    <t>RIOS IBARRA ALEXIS ANTONIO</t>
  </si>
  <si>
    <t>TÉCNICO EN FARMACIA</t>
  </si>
  <si>
    <t>00137-2019-INEN</t>
  </si>
  <si>
    <t>09535103</t>
  </si>
  <si>
    <t>RIOS VELASQUEZ CARLOS ALBERTO</t>
  </si>
  <si>
    <t>LIC EN ADMINISTRACION DE EMPRESAS</t>
  </si>
  <si>
    <t>00578-2019-INEN</t>
  </si>
  <si>
    <t>41880294</t>
  </si>
  <si>
    <t>RIQUEZ QUISPE ANGEL WINSTON</t>
  </si>
  <si>
    <t>00291-2019-INEN</t>
  </si>
  <si>
    <t>00031-2020-INEN</t>
  </si>
  <si>
    <t>45960702</t>
  </si>
  <si>
    <t>RIVADENEYRA CHEVEZ ANA KARY</t>
  </si>
  <si>
    <t>00188-2019-INEN</t>
  </si>
  <si>
    <t>43993461</t>
  </si>
  <si>
    <t>RIVAS FLORES ROWEL ROLANDO</t>
  </si>
  <si>
    <t>00487-2019-INEN</t>
  </si>
  <si>
    <t>44890205</t>
  </si>
  <si>
    <t>RIVERA DIAZ IRIS DAJANNA</t>
  </si>
  <si>
    <t>LIC EN TECNOLOGIA MEDICA - LAB Y ANAT PATOLOGICA</t>
  </si>
  <si>
    <t>00134-2019-INEN</t>
  </si>
  <si>
    <t>76218272</t>
  </si>
  <si>
    <t>RIVERA ESPINOZA ERICK BRYAN</t>
  </si>
  <si>
    <t>00064-2019-INEN</t>
  </si>
  <si>
    <t>10702499</t>
  </si>
  <si>
    <t>RIVERA FLORES HANNS WILLIAMS</t>
  </si>
  <si>
    <t>LIC EN TECNOL MEDIC: ESPEC DE LAB CLINIC</t>
  </si>
  <si>
    <t>00421-2019-INEN</t>
  </si>
  <si>
    <t>43641433</t>
  </si>
  <si>
    <t>RIVERA FRANCIA VICTOR MAURICIO</t>
  </si>
  <si>
    <t>00010-2019-INEN</t>
  </si>
  <si>
    <t>07328702</t>
  </si>
  <si>
    <t>ROBLES CHAVEZ BETSABE</t>
  </si>
  <si>
    <t>LIC EN OBSTETRICIA</t>
  </si>
  <si>
    <t>00309-2019-INEN</t>
  </si>
  <si>
    <t>41822010</t>
  </si>
  <si>
    <t>RODAS HIDALGO CARLOS ALBERTO</t>
  </si>
  <si>
    <t>00267-2019-INEN</t>
  </si>
  <si>
    <t>43159992</t>
  </si>
  <si>
    <t>RODENAS EGOAVIL DANIEL ALEXANDER</t>
  </si>
  <si>
    <t>00071-2019-INEN</t>
  </si>
  <si>
    <t>46678851</t>
  </si>
  <si>
    <t>RODRIGUEZ CHANG GABRIELA VICTORIA</t>
  </si>
  <si>
    <t>LIC EN TECNOLOGIA MEDICA, ESPEC RADIOLOGIA</t>
  </si>
  <si>
    <t>00080-2019-INEN</t>
  </si>
  <si>
    <t>45499555</t>
  </si>
  <si>
    <t>RODRIGUEZ COYLA ENRIQUE MARTIN</t>
  </si>
  <si>
    <t xml:space="preserve">LIC EN NUTRICION </t>
  </si>
  <si>
    <t>00131-2019-INEN</t>
  </si>
  <si>
    <t>45240082</t>
  </si>
  <si>
    <t>RODRIGUEZ CURI STEPHANIE</t>
  </si>
  <si>
    <t>INGENIERIA DE SISTEMAS</t>
  </si>
  <si>
    <t>00357-2019-INEN</t>
  </si>
  <si>
    <t>40022163</t>
  </si>
  <si>
    <t>RODRIGUEZ VERA CLAUDIA LILIANA</t>
  </si>
  <si>
    <t>TECNOLOGA MEDICA EN LAB CLINIC Y ANATOM PATOL</t>
  </si>
  <si>
    <t>00436-2019-INEN</t>
  </si>
  <si>
    <t>45196592</t>
  </si>
  <si>
    <t>RODRIGUEZ ZAMUDIO ROCIO</t>
  </si>
  <si>
    <t xml:space="preserve">LIC EN TRABAJO SOCIAL </t>
  </si>
  <si>
    <t>00482-2019-INEN</t>
  </si>
  <si>
    <t>46377623</t>
  </si>
  <si>
    <t>ROJAS CONTRERAS EDY MARGOT</t>
  </si>
  <si>
    <t>TEC EN TECNICA EN FARMACIA</t>
  </si>
  <si>
    <t>00424-2019-INEN</t>
  </si>
  <si>
    <t>21263533</t>
  </si>
  <si>
    <t>ROJAS CORIS EDUARDO JULIO</t>
  </si>
  <si>
    <t xml:space="preserve">EDUCACION SECUNDARIA </t>
  </si>
  <si>
    <t>00012-2020-INEN</t>
  </si>
  <si>
    <t>45632734</t>
  </si>
  <si>
    <t>ROMAN REYES GABRIELA LIZZETH</t>
  </si>
  <si>
    <t>00531-2019-INEN</t>
  </si>
  <si>
    <t>44848994</t>
  </si>
  <si>
    <t>ROMERO AMBAS CHRISTIAN MANUEL</t>
  </si>
  <si>
    <t>00046-2019-INEN</t>
  </si>
  <si>
    <t>72229378</t>
  </si>
  <si>
    <t>ROMERO LESCANO ROSA</t>
  </si>
  <si>
    <t>LABORATORIO CLINICO</t>
  </si>
  <si>
    <t>00223-2019-INEN</t>
  </si>
  <si>
    <t>70432850</t>
  </si>
  <si>
    <t>ROMERO QUIQUIA KAREN STEPHANIE</t>
  </si>
  <si>
    <t>00018-2020-INEN</t>
  </si>
  <si>
    <t>44749543</t>
  </si>
  <si>
    <t>ROSARIO LUNA JULIAN FORTUNATO</t>
  </si>
  <si>
    <t>TECNICO EN ENFERM TECNICA</t>
  </si>
  <si>
    <t>00184-2019-INEN</t>
  </si>
  <si>
    <t>44183401</t>
  </si>
  <si>
    <t>ROSILLO CASARIEGO JUAN EDGAR</t>
  </si>
  <si>
    <t>LICENCIADO EN TECNOLOGIA MEDICA-LABORATORIO Y ANATOMIA PATOLOGICA</t>
  </si>
  <si>
    <t>00453-2019-INEN</t>
  </si>
  <si>
    <t>42076641</t>
  </si>
  <si>
    <t>RUEDA LA ROSA ENRIQUE MANUEL</t>
  </si>
  <si>
    <t>00031-2019-INEN</t>
  </si>
  <si>
    <t>44826757</t>
  </si>
  <si>
    <t>RUIZ ANGULO JENNY ISABEL</t>
  </si>
  <si>
    <t>TEC EN COMPUTACION E INFORMATICA</t>
  </si>
  <si>
    <t>00354-2019-INEN</t>
  </si>
  <si>
    <t>41194193</t>
  </si>
  <si>
    <t>RUIZ ARIAS JOSE LUIS</t>
  </si>
  <si>
    <t>00599-2019-INEN</t>
  </si>
  <si>
    <t>45821709</t>
  </si>
  <si>
    <t>RUIZ ATOCHE JONATHAN DEIVIS</t>
  </si>
  <si>
    <t>CONCLUIR TEC SUP ASISTENCIA GERENCIAL</t>
  </si>
  <si>
    <t>00016-2019-INEN</t>
  </si>
  <si>
    <t>70430090</t>
  </si>
  <si>
    <t>RUIZ CHUGDEN ESTHER</t>
  </si>
  <si>
    <t>00189-2019-INEN</t>
  </si>
  <si>
    <t>44499144</t>
  </si>
  <si>
    <t>RUNCIMAN GOZZER THANYA KATHERINE YULIANA</t>
  </si>
  <si>
    <t>MEDICO CIRUJANA</t>
  </si>
  <si>
    <t>00332-2019-INEN</t>
  </si>
  <si>
    <t>73703378</t>
  </si>
  <si>
    <t>SAAVEDRA SOTO ROSALVINA GUILLERMA</t>
  </si>
  <si>
    <t>LIC EN TECNOLOG MEDICA ESPEC LAB CLIN Y A PATOLOG</t>
  </si>
  <si>
    <t>00450-2019-INEN</t>
  </si>
  <si>
    <t>70562462</t>
  </si>
  <si>
    <t>SAIRITUPAC LARA JESUS RENZO</t>
  </si>
  <si>
    <t>00588-2019-INEN</t>
  </si>
  <si>
    <t>08579968</t>
  </si>
  <si>
    <t>SALAZAR ROBLES MIRIAM ROSARIO</t>
  </si>
  <si>
    <t>00376-2019-INEN</t>
  </si>
  <si>
    <t>44790166</t>
  </si>
  <si>
    <t>SALCEDO RAMOS INDIRA JAYONE</t>
  </si>
  <si>
    <t>LICENCIADA EN TECNOLOGIA MEDICA ESPECIALIDAD: LABORATORIO Y ANATOMIA PATOLOGICA</t>
  </si>
  <si>
    <t>00440-2019-INEN</t>
  </si>
  <si>
    <t>45882543</t>
  </si>
  <si>
    <t>SALDAÑA GASTULO JIOVANY JHAN CARLOS</t>
  </si>
  <si>
    <t>00288-2019-INEN</t>
  </si>
  <si>
    <t>45023557</t>
  </si>
  <si>
    <t>SALDIVAR ROJAS FLORA ELIANA</t>
  </si>
  <si>
    <t>TEC. SUP. COMPUTACION E INFORMATICA</t>
  </si>
  <si>
    <t>00483-2019-INEN</t>
  </si>
  <si>
    <t>48754748</t>
  </si>
  <si>
    <t>SAMANIEGO LUDEÑA ANTHONY OMAR</t>
  </si>
  <si>
    <t>00368-2019-INEN</t>
  </si>
  <si>
    <t>46385012</t>
  </si>
  <si>
    <t>SANCHEZ BORDA JUAN</t>
  </si>
  <si>
    <t>00048-2019-INEN</t>
  </si>
  <si>
    <t>41602151</t>
  </si>
  <si>
    <t>SANCHEZ CABRERA MELINA JUNET</t>
  </si>
  <si>
    <t>00167-2019-INEN</t>
  </si>
  <si>
    <t>42623807</t>
  </si>
  <si>
    <t>SANCHEZ CASAVERDE JUDITH VANESSA</t>
  </si>
  <si>
    <t>SECRETARIADO EJECUTIVA BILINGUE</t>
  </si>
  <si>
    <t>00033-2020-INEN</t>
  </si>
  <si>
    <t>21549054</t>
  </si>
  <si>
    <t>SANCHEZ CASTAÑEDA KETTY MARLENE</t>
  </si>
  <si>
    <t>LIC.EN ENFERMERIA</t>
  </si>
  <si>
    <t>00190-2019-INEN</t>
  </si>
  <si>
    <t>70439371</t>
  </si>
  <si>
    <t>SANCHEZ CORDOVA ERAIDA KATHERINE</t>
  </si>
  <si>
    <t>00564-2019-INEN</t>
  </si>
  <si>
    <t>09497349</t>
  </si>
  <si>
    <t>SANCHEZ CUCHO LUZ MARISOL</t>
  </si>
  <si>
    <t>LIC EN TRABAJO SOCIAL</t>
  </si>
  <si>
    <t>00490-2019-INEN</t>
  </si>
  <si>
    <t>17624073</t>
  </si>
  <si>
    <t>SANCHEZ DAMIAN EDY OMAR</t>
  </si>
  <si>
    <t xml:space="preserve">LIC EN ADMINISTRACION </t>
  </si>
  <si>
    <t>00027-2020-INEN</t>
  </si>
  <si>
    <t>47831052</t>
  </si>
  <si>
    <t>SANCHEZ ESTRELLA BETSY FATIMA</t>
  </si>
  <si>
    <t>00021-2020-INEN</t>
  </si>
  <si>
    <t>08065387</t>
  </si>
  <si>
    <t>SANCHEZ PADILLA DAISY DALMIRA</t>
  </si>
  <si>
    <t>00245-2019-INEN</t>
  </si>
  <si>
    <t>40603773</t>
  </si>
  <si>
    <t>SANCHEZ PALACIOS GALITA</t>
  </si>
  <si>
    <t>00526-2019-INEN</t>
  </si>
  <si>
    <t>41688102</t>
  </si>
  <si>
    <t>SANCHEZ PALACIOS MARIELA PAOLA</t>
  </si>
  <si>
    <t>00197-2019-INEN</t>
  </si>
  <si>
    <t>45957940</t>
  </si>
  <si>
    <t>SANCHEZ PREGUNTEGUI JOHANA MARGARITA</t>
  </si>
  <si>
    <t xml:space="preserve">LIC EN ENFREMERIA </t>
  </si>
  <si>
    <t>00521-2019-INEN</t>
  </si>
  <si>
    <t>46287115</t>
  </si>
  <si>
    <t>SANCHEZ QUEZADA NANDY JOHANA</t>
  </si>
  <si>
    <t>00425-2019-INEN</t>
  </si>
  <si>
    <t>45346780</t>
  </si>
  <si>
    <t>SANCHEZ RIOS BETTY DEL CARMEN</t>
  </si>
  <si>
    <t>00191-2019-INEN</t>
  </si>
  <si>
    <t>42015496</t>
  </si>
  <si>
    <t>SANCHEZ ROJAS DANITZA VANESSA</t>
  </si>
  <si>
    <t>00026-2019-INEN</t>
  </si>
  <si>
    <t>72291836</t>
  </si>
  <si>
    <t>SANCHEZ SANCHEZ LUIS GERARDO</t>
  </si>
  <si>
    <t>TECNOLOGO MEDICO ESPC. RADIOLOGIA</t>
  </si>
  <si>
    <t>00090-2019-INEN</t>
  </si>
  <si>
    <t>40465082</t>
  </si>
  <si>
    <t>SANCHEZ SARMIENTO OLINDA</t>
  </si>
  <si>
    <t>00052-2020-INEN</t>
  </si>
  <si>
    <t>42669085</t>
  </si>
  <si>
    <t>SANDOVAL ALVA VANESSA</t>
  </si>
  <si>
    <t xml:space="preserve">LIC. EN TECNOLOGÍA MÉDICA -ESP:RADIOLOGIA </t>
  </si>
  <si>
    <t>00141-2019-INEN</t>
  </si>
  <si>
    <t>09800250</t>
  </si>
  <si>
    <t>SANDOVAL LOZANO JULIO CESAR</t>
  </si>
  <si>
    <t>00577-2019-INEN</t>
  </si>
  <si>
    <t>44655443</t>
  </si>
  <si>
    <t>SANTAYANA RENGIFO PAULO CESAR</t>
  </si>
  <si>
    <t>BIOLOGO ESPECIALIDAD BIOTECNOLOGIA</t>
  </si>
  <si>
    <t>00153-2019-INEN</t>
  </si>
  <si>
    <t>45191568</t>
  </si>
  <si>
    <t>SANTIBAÑEZ BALDEON ALBERTO SAID</t>
  </si>
  <si>
    <t>LIC EN TECNOL MED/RADIOLOGIA</t>
  </si>
  <si>
    <t>00465-2019-INEN</t>
  </si>
  <si>
    <t>40524043</t>
  </si>
  <si>
    <t>SARMIENTO HUGO LEONY</t>
  </si>
  <si>
    <t>00412-2019-INEN</t>
  </si>
  <si>
    <t>46333442</t>
  </si>
  <si>
    <t>SARMIENTO SAMBRANO PATRICIA NATALY</t>
  </si>
  <si>
    <t>BACH EN TECNOLOG MEDICA ES LAB CLIN Y A PATOLOG</t>
  </si>
  <si>
    <t>00447-2019-INEN</t>
  </si>
  <si>
    <t>41300827</t>
  </si>
  <si>
    <t>SEBASTIAN AQUINO LIZETH GUINESKA</t>
  </si>
  <si>
    <t xml:space="preserve">LIC. EN ENFERMERIA </t>
  </si>
  <si>
    <t>00604-2019-INEN</t>
  </si>
  <si>
    <t>44041414</t>
  </si>
  <si>
    <t>SEGURA ZULOAGA SILVIA ESTHER</t>
  </si>
  <si>
    <t>LIC EN OBSTERICIA</t>
  </si>
  <si>
    <t>00479-2019-INEN</t>
  </si>
  <si>
    <t>46832972</t>
  </si>
  <si>
    <t>SERNA VELAZQUE LADY JOHANA</t>
  </si>
  <si>
    <t>TECNOLOGO MEDICO EN EL AREA DE LABORATORIO CLINICO Y ANATOMIA PATOLOGICA</t>
  </si>
  <si>
    <t>00429-2019-INEN</t>
  </si>
  <si>
    <t>42910784</t>
  </si>
  <si>
    <t>SERRANO CARDOSO FIORELLA MARIANA</t>
  </si>
  <si>
    <t>00406-2019-INEN</t>
  </si>
  <si>
    <t>09721908</t>
  </si>
  <si>
    <t>SERRANO FLORES RUTH JEANET</t>
  </si>
  <si>
    <t>00396-2019-INEN</t>
  </si>
  <si>
    <t>70447081</t>
  </si>
  <si>
    <t>SIERRALTA POMA PAMELA</t>
  </si>
  <si>
    <t>00380-2019-INEN</t>
  </si>
  <si>
    <t>43869078</t>
  </si>
  <si>
    <t>SILUPU FLORES LEONARDO DANIEL</t>
  </si>
  <si>
    <t>TECN EN CONTABILIDAD</t>
  </si>
  <si>
    <t>00596-2019-INEN</t>
  </si>
  <si>
    <t>07944915</t>
  </si>
  <si>
    <t>SILVA PEREZ DORIS SOCORRO</t>
  </si>
  <si>
    <t>00032-2020-INEN</t>
  </si>
  <si>
    <t>40435802</t>
  </si>
  <si>
    <t>SILVA VASQUEZ FIORELLA LETICIA</t>
  </si>
  <si>
    <t>00553-2019-INEN</t>
  </si>
  <si>
    <t>45877977</t>
  </si>
  <si>
    <t>SILVA VILLAJULCA FRIDA LIZ</t>
  </si>
  <si>
    <t>00192-2019-INEN</t>
  </si>
  <si>
    <t>44745876</t>
  </si>
  <si>
    <t>SOLIS RAMOS MELODY</t>
  </si>
  <si>
    <t>00035-2019-INEN</t>
  </si>
  <si>
    <t>74376618</t>
  </si>
  <si>
    <t>SOLIS SOTO CRISTIAN JOSEPH</t>
  </si>
  <si>
    <t>00065-2019-INEN</t>
  </si>
  <si>
    <t>46675158</t>
  </si>
  <si>
    <t>SORIA RAMOS DIANA ELIZABETH</t>
  </si>
  <si>
    <t>00193-2019-INEN</t>
  </si>
  <si>
    <t>44866268</t>
  </si>
  <si>
    <t>SOSA LLANTOY CRISTHIAN WILLIAM</t>
  </si>
  <si>
    <t>00136-2019-INEN</t>
  </si>
  <si>
    <t>44721095</t>
  </si>
  <si>
    <t>SOTO PALOMINO INDIRA</t>
  </si>
  <si>
    <t>LI EN ENFERMERIA</t>
  </si>
  <si>
    <t>00039-2019-INEN</t>
  </si>
  <si>
    <t>41079154</t>
  </si>
  <si>
    <t>STUCCHI BERNAL NELLY DEL PILAR</t>
  </si>
  <si>
    <t>00331-2019-INEN</t>
  </si>
  <si>
    <t>46493560</t>
  </si>
  <si>
    <t>SULLCARAY MAYHUA YONY</t>
  </si>
  <si>
    <t>DIPLOMA TECNICO EN FARMACIA</t>
  </si>
  <si>
    <t>00123-2019-INEN</t>
  </si>
  <si>
    <t>45760436</t>
  </si>
  <si>
    <t>SUPANTA CENTENO MIRIAM JEANETTE</t>
  </si>
  <si>
    <t>00566-2019-INEN</t>
  </si>
  <si>
    <t>09189898</t>
  </si>
  <si>
    <t>SUSUKI TENORIO SONIA ELIZABETH</t>
  </si>
  <si>
    <t>00125-2019-INEN</t>
  </si>
  <si>
    <t>06924179</t>
  </si>
  <si>
    <t>TABOADA AGUILAR ALBERTO</t>
  </si>
  <si>
    <t>00352-2019-INEN</t>
  </si>
  <si>
    <t>44753633</t>
  </si>
  <si>
    <t>TABOADA GARAY JENNY RITA</t>
  </si>
  <si>
    <t>00495-2019-INEN</t>
  </si>
  <si>
    <t>46125658</t>
  </si>
  <si>
    <t>TABOADA ROSELLO CRISTOPHER JESUS</t>
  </si>
  <si>
    <t>00118-2019-INEN</t>
  </si>
  <si>
    <t>46767361</t>
  </si>
  <si>
    <t>TALANCHA LEON ANNGELA</t>
  </si>
  <si>
    <t>LIC. EN ENFEREMRIA</t>
  </si>
  <si>
    <t>00382-2019-INEN</t>
  </si>
  <si>
    <t>06773022</t>
  </si>
  <si>
    <t>TAPIA GONZALES ALICIA TERESA</t>
  </si>
  <si>
    <t>CIENCIAS ECONOMICAS</t>
  </si>
  <si>
    <t>00493-2019-INEN</t>
  </si>
  <si>
    <t>23976056</t>
  </si>
  <si>
    <t>TARCO VIRTO DUNISKA</t>
  </si>
  <si>
    <t>00018-2019-INEN</t>
  </si>
  <si>
    <t>72806831</t>
  </si>
  <si>
    <t>TEJEDA RECINES KATHERYN PATRICIA</t>
  </si>
  <si>
    <t>00444-2019-INEN</t>
  </si>
  <si>
    <t>46162443</t>
  </si>
  <si>
    <t>TELLO CHAUCA FRANCES KATHERINE</t>
  </si>
  <si>
    <t>00008-2020-INEN</t>
  </si>
  <si>
    <t>40678879</t>
  </si>
  <si>
    <t>TELLO TORRES HELEM</t>
  </si>
  <si>
    <t>6TO CICLO EN CIENCIAS ADMINISTRATIVAS</t>
  </si>
  <si>
    <t>00329-2019-INEN</t>
  </si>
  <si>
    <t>LIC EN TECNOLOGA MEDICA -  ESP:LABORATORIO CLINICO</t>
  </si>
  <si>
    <t>00097-2019-INEN</t>
  </si>
  <si>
    <t>46579221</t>
  </si>
  <si>
    <t>TINCO RIOS DIANA ERELI</t>
  </si>
  <si>
    <t>CAPACITACION EN COMPUTACION  E INFORMATICA 650 H</t>
  </si>
  <si>
    <t>00284-2019-INEN</t>
  </si>
  <si>
    <t>42857230</t>
  </si>
  <si>
    <t>TORRES AMPUERO RAQUEL</t>
  </si>
  <si>
    <t>LIC EN TECNOLOGIA MEDICA ESP:RADIOLOG</t>
  </si>
  <si>
    <t>00081-2019-INEN</t>
  </si>
  <si>
    <t>46180197</t>
  </si>
  <si>
    <t>TORRES CHACHI ROCIO DEL PILAR</t>
  </si>
  <si>
    <t>00379-2019-INEN</t>
  </si>
  <si>
    <t>43251970</t>
  </si>
  <si>
    <t>TORRES LEON MIGUEL ANGEL</t>
  </si>
  <si>
    <t>00032-2019-INEN</t>
  </si>
  <si>
    <t>07362575</t>
  </si>
  <si>
    <t>TORRES MARTINEZ ANTONIETA VIRGINIA</t>
  </si>
  <si>
    <t>CURSO TEC. EN OFIMATICA  360 HRS</t>
  </si>
  <si>
    <t>00255-2019-INEN</t>
  </si>
  <si>
    <t>44831468</t>
  </si>
  <si>
    <t>TORRES POCCORIMAYLLA YENI</t>
  </si>
  <si>
    <t>00316-2019-INEN</t>
  </si>
  <si>
    <t>10025609</t>
  </si>
  <si>
    <t>TORRES TORRES GABRIELA ELIZABETH</t>
  </si>
  <si>
    <t>00327-2019-INEN</t>
  </si>
  <si>
    <t>08225375</t>
  </si>
  <si>
    <t>TREFOGLI ZULOAGA GUILLERMO MIGUEL</t>
  </si>
  <si>
    <t>00287-2019-INEN</t>
  </si>
  <si>
    <t>00029-2020-INEN</t>
  </si>
  <si>
    <t>44866464</t>
  </si>
  <si>
    <t>TREJO MENA JUAN MANUEL</t>
  </si>
  <si>
    <t>00437-2019-INEN</t>
  </si>
  <si>
    <t>70179110</t>
  </si>
  <si>
    <t>TTITO ROSALES CAROLEINS ANGHELA</t>
  </si>
  <si>
    <t>00020-2020-INEN</t>
  </si>
  <si>
    <t>42291943</t>
  </si>
  <si>
    <t>TUESTA IZAGUIRRE MARIELLA LHIZ</t>
  </si>
  <si>
    <t>00292-2019-INEN</t>
  </si>
  <si>
    <t>42785319</t>
  </si>
  <si>
    <t>TUPIÑO SILVA FRANZ ELI</t>
  </si>
  <si>
    <t xml:space="preserve">LIC EN TECNOLOGIA MEDICA - ESP:RADIOLOGIA </t>
  </si>
  <si>
    <t>00151-2019-INEN</t>
  </si>
  <si>
    <t>40418291</t>
  </si>
  <si>
    <t>UBILLUS TRUJILLO JOSE CARLO</t>
  </si>
  <si>
    <t>00025-2020-INEN</t>
  </si>
  <si>
    <t>07486085</t>
  </si>
  <si>
    <t>URBINA BARBARAN RICHARD MIGUEL</t>
  </si>
  <si>
    <t>TECNICO EN ADMINISTRACIÓN</t>
  </si>
  <si>
    <t>00449-2019-INEN</t>
  </si>
  <si>
    <t>72945408</t>
  </si>
  <si>
    <t>VALDERRAMA MORENO MAYRA CONSUELO</t>
  </si>
  <si>
    <t>00395-2019-INEN</t>
  </si>
  <si>
    <t>46645706</t>
  </si>
  <si>
    <t>VALDEZ RIVAS MILAGROS</t>
  </si>
  <si>
    <t>00609-2019-INEN</t>
  </si>
  <si>
    <t>45726761</t>
  </si>
  <si>
    <t>VALDIVIA CORNEJO MAYRA JESSICA</t>
  </si>
  <si>
    <t>LIC ENE ENFERMERIA</t>
  </si>
  <si>
    <t>00563-2019-INEN</t>
  </si>
  <si>
    <t>19839547</t>
  </si>
  <si>
    <t>VALDIVIESO COSSER FRANCISCO RONALD</t>
  </si>
  <si>
    <t xml:space="preserve">CONTADOR PÚBLICO                             </t>
  </si>
  <si>
    <t>00431-2019-INEN</t>
  </si>
  <si>
    <t>08461477</t>
  </si>
  <si>
    <t>VALDIVIEZO AGUILAR DE QUESADA MERCEDES MARIA</t>
  </si>
  <si>
    <t xml:space="preserve">CONTADOR PUBLICO </t>
  </si>
  <si>
    <t>00059-2019-INEN</t>
  </si>
  <si>
    <t>60651993</t>
  </si>
  <si>
    <t>VALENCIA CONDORI RIXSY</t>
  </si>
  <si>
    <t>CURSO DE SECRETARIADO COMPUTARIZADO 450HR</t>
  </si>
  <si>
    <t>00250-2019-INEN</t>
  </si>
  <si>
    <t>42594346</t>
  </si>
  <si>
    <t>VALENZUELA PEREZ FELIPE JORGE</t>
  </si>
  <si>
    <t>LIC EN TECNOLOG MEDICA -RADIOLOG</t>
  </si>
  <si>
    <t>00122-2019-INEN</t>
  </si>
  <si>
    <t>47131812</t>
  </si>
  <si>
    <t>VARGAS INQUIL JAGUINETH</t>
  </si>
  <si>
    <t>TECN SECRETARIADO EJECUTIVO</t>
  </si>
  <si>
    <t>00460-2019-INEN</t>
  </si>
  <si>
    <t>44854142</t>
  </si>
  <si>
    <t>VARGAS MARTORELLET MARIA PIA</t>
  </si>
  <si>
    <t>00567-2019-INEN</t>
  </si>
  <si>
    <t>46530192</t>
  </si>
  <si>
    <t>VARGAS NAVARRO ANGELO ALEXIS</t>
  </si>
  <si>
    <t>LIC TECNOLOGO MEDICO</t>
  </si>
  <si>
    <t>00468-2019-INEN</t>
  </si>
  <si>
    <t>31187180</t>
  </si>
  <si>
    <t>VARGAS RODRIGUEZ YESENIA</t>
  </si>
  <si>
    <t>00397-2019-INEN</t>
  </si>
  <si>
    <t>48568845</t>
  </si>
  <si>
    <t>VARGAS SORIA ROHODY AUGUSTO</t>
  </si>
  <si>
    <t>00004-2020-INEN</t>
  </si>
  <si>
    <t>40692597</t>
  </si>
  <si>
    <t>VARGAS URBANO FLORY LUCIA</t>
  </si>
  <si>
    <t>00194-2019-INEN</t>
  </si>
  <si>
    <t>73426193</t>
  </si>
  <si>
    <t>VASQUEZ VILLALTA BRYAN RAUL</t>
  </si>
  <si>
    <t>00056-2019-INEN</t>
  </si>
  <si>
    <t>08203515</t>
  </si>
  <si>
    <t>VELA SAAVEDRA AURELIO</t>
  </si>
  <si>
    <t>INGENIERO CIVIL</t>
  </si>
  <si>
    <t>00067-2019-INEN</t>
  </si>
  <si>
    <t>45669989</t>
  </si>
  <si>
    <t>VENANCIO TIMOTEO NATIVIDAD</t>
  </si>
  <si>
    <t>TEC SUP EN TEC EN LAB CLINICO</t>
  </si>
  <si>
    <t>00006-2019-INEN</t>
  </si>
  <si>
    <t>80125453</t>
  </si>
  <si>
    <t>VENTURA PEDROZA VICTOR HUGO</t>
  </si>
  <si>
    <t>00407-2019-INEN</t>
  </si>
  <si>
    <t>47723409</t>
  </si>
  <si>
    <t>VERAMENDI JUAREZ DIANA CAROLINA</t>
  </si>
  <si>
    <t>BACHILLER EN DERECHO</t>
  </si>
  <si>
    <t>00344-2019-INEN</t>
  </si>
  <si>
    <t>42967168</t>
  </si>
  <si>
    <t>VERDE MORALES MILCA ANA SARAI</t>
  </si>
  <si>
    <t>00140-2019-INEN</t>
  </si>
  <si>
    <t>09334862</t>
  </si>
  <si>
    <t>VERGARAY SALAZAR NOEMI ANCELMA</t>
  </si>
  <si>
    <t>00597-2019-INEN</t>
  </si>
  <si>
    <t>45454296</t>
  </si>
  <si>
    <t>VIDARTE SANCHEZ AUXILIA ANGELICA CARIDAD</t>
  </si>
  <si>
    <t>TECN. MEDICO EN LABORATORIO CLINICO</t>
  </si>
  <si>
    <t>00435-2019-INEN</t>
  </si>
  <si>
    <t>42871093</t>
  </si>
  <si>
    <t>VILCAHUAMAN RAMIREZ JONATHAN</t>
  </si>
  <si>
    <t>LIC EN NUTRICION</t>
  </si>
  <si>
    <t>00128-2019-INEN</t>
  </si>
  <si>
    <t>43024741</t>
  </si>
  <si>
    <t>VILCARANO BENDEZU ABNER FELIPE</t>
  </si>
  <si>
    <t>00002-2019-INEN</t>
  </si>
  <si>
    <t>42419240</t>
  </si>
  <si>
    <t>VILCHEZ BARRETO JACKELLINNY DEL ROSARIO</t>
  </si>
  <si>
    <t>00195-2019-INEN</t>
  </si>
  <si>
    <t>45559499</t>
  </si>
  <si>
    <t>VILLACORTA PEREDA LUIS OSWALDO</t>
  </si>
  <si>
    <t>00278-2019-INEN</t>
  </si>
  <si>
    <t>76260984</t>
  </si>
  <si>
    <t>VILLANUEVA CASTILLO GARY MANUEL</t>
  </si>
  <si>
    <t>ECONOMISTA CON ESPECIALIDAD EN ECONOMIA INTERNACIONAL</t>
  </si>
  <si>
    <t>00349-2019-INEN</t>
  </si>
  <si>
    <t>43069522</t>
  </si>
  <si>
    <t>VILLANUEVA CUSQUIPOMA SILVIA MERCEDES</t>
  </si>
  <si>
    <t>00300-2019-INEN</t>
  </si>
  <si>
    <t>40973592</t>
  </si>
  <si>
    <t>VILLANUEVA QUISPE SANDRA SOLEDAD</t>
  </si>
  <si>
    <t>00427-2019-INEN</t>
  </si>
  <si>
    <t>72792659</t>
  </si>
  <si>
    <t>VILLENA PRADO GIANCARLO</t>
  </si>
  <si>
    <t>00518-2019-INEN</t>
  </si>
  <si>
    <t>06162308</t>
  </si>
  <si>
    <t>VIVANCO BURGOS ZOILA ROSARIO</t>
  </si>
  <si>
    <t>SECRETARIADO COMERCIAL EN CASTELLANO</t>
  </si>
  <si>
    <t>00350-2019-INEN</t>
  </si>
  <si>
    <t>45110086</t>
  </si>
  <si>
    <t>WULFERT NUÑEZ KATIA PAMELA</t>
  </si>
  <si>
    <t>MODULO DE TECNICO EN OFIMATICA EMPRESARIAL 100HR</t>
  </si>
  <si>
    <t>00565-2019-INEN</t>
  </si>
  <si>
    <t>43929131</t>
  </si>
  <si>
    <t>YALLI CLEMENTE AYDEE</t>
  </si>
  <si>
    <t>00196-2019-INEN</t>
  </si>
  <si>
    <t>41380838</t>
  </si>
  <si>
    <t>YANAMANGO PANTOJA ERIKA IVONNE</t>
  </si>
  <si>
    <t>00198-2019-INEN</t>
  </si>
  <si>
    <t>46205039</t>
  </si>
  <si>
    <t>YARASCA ALVARADO STEPHANNIE YESSENIA</t>
  </si>
  <si>
    <t>00017-2019-INEN</t>
  </si>
  <si>
    <t>09022508</t>
  </si>
  <si>
    <t>YARLEQUE MUJICA MIRTHA ROSARIO</t>
  </si>
  <si>
    <t>00308-2019-INEN</t>
  </si>
  <si>
    <t>45147021</t>
  </si>
  <si>
    <t>YEPEZ VASQUEZ MELISSA CECILIA</t>
  </si>
  <si>
    <t>00212-2019-INEN</t>
  </si>
  <si>
    <t>43720025</t>
  </si>
  <si>
    <t>YNGUIL VASQUEZ KAREN PAOLA</t>
  </si>
  <si>
    <t>00199-2019-INEN</t>
  </si>
  <si>
    <t>70294935</t>
  </si>
  <si>
    <t>YUPANQUI HUARACA CHRISTIAN HUGO</t>
  </si>
  <si>
    <t>00610-2019-INEN</t>
  </si>
  <si>
    <t>71106348</t>
  </si>
  <si>
    <t>YURIVILCA CHUCO MARYLIN MONICA</t>
  </si>
  <si>
    <t>00381-2019-INEN</t>
  </si>
  <si>
    <t>41878657</t>
  </si>
  <si>
    <t>ZALDIVAR CRUZADO JAIME OMAR</t>
  </si>
  <si>
    <t>LIC EN TECNOLOGIA MEDICA - ESP:LABORATORIO</t>
  </si>
  <si>
    <t>00089-2019-INEN</t>
  </si>
  <si>
    <t>09374134</t>
  </si>
  <si>
    <t>ZAMBRANO GALARZA MARISOL</t>
  </si>
  <si>
    <t>PROF TECN EN ENFERMERIA TECNICA</t>
  </si>
  <si>
    <t>00043-2020-INEN</t>
  </si>
  <si>
    <t>45245471</t>
  </si>
  <si>
    <t>ZAMBRANO JAIMES LUIS ALFREDO</t>
  </si>
  <si>
    <t>00127-2019-INEN</t>
  </si>
  <si>
    <t>10684750</t>
  </si>
  <si>
    <t>ZAMORA ZAMBRANO ANTONIO MARTIN</t>
  </si>
  <si>
    <t>LIC COMUNICACION SOCIAL</t>
  </si>
  <si>
    <t>00542-2019-INEN</t>
  </si>
  <si>
    <t>08097956</t>
  </si>
  <si>
    <t>ZAÑARTU RODRIGUEZ LARRAIN EVANGELINA BEATRIZ</t>
  </si>
  <si>
    <t>00485-2019-INEN</t>
  </si>
  <si>
    <t>16802539</t>
  </si>
  <si>
    <t>ZAPATA SAENZ SARA SILOE</t>
  </si>
  <si>
    <t>00216-2019-INEN</t>
  </si>
  <si>
    <t>10389527</t>
  </si>
  <si>
    <t>ZAVALA VELAZCO MARIBEL MERCEDES</t>
  </si>
  <si>
    <t>LIC. EN ADMINISTRACION</t>
  </si>
  <si>
    <t>00415-2019-INEN</t>
  </si>
  <si>
    <t>48076600</t>
  </si>
  <si>
    <t>ZELA HERNANDEZ CARLOS MANUEL</t>
  </si>
  <si>
    <t>00336-2019-INEN</t>
  </si>
  <si>
    <t>46674755</t>
  </si>
  <si>
    <t>ZUÑIGA CHAFLOQUE ARELI MAVET</t>
  </si>
  <si>
    <t>00023-2020-INEN</t>
  </si>
  <si>
    <t>21560063</t>
  </si>
  <si>
    <t>ZUÑIGA SAUÑE JESUS NATIVIDAD</t>
  </si>
  <si>
    <t>00040-2019-INEN</t>
  </si>
  <si>
    <t>LLUEN RAMOS LUIS ALONSO</t>
  </si>
  <si>
    <t>00318-2020-INEN</t>
  </si>
  <si>
    <t>ESPECIALISTA EN SALUD - ATENCIÓN RÁPIDA</t>
  </si>
  <si>
    <t>42420327</t>
  </si>
  <si>
    <t>ACUÑA POLO JULIA ELIZABETH</t>
  </si>
  <si>
    <t>BACHILLER</t>
  </si>
  <si>
    <t>TÍTULO PROFESIONAL</t>
  </si>
  <si>
    <t>ESPECIALISTA EN ORIENTACIÓN Y ATENCIÓN AL USUARIO</t>
  </si>
  <si>
    <t>42733283</t>
  </si>
  <si>
    <t>AGUADO MUÑOZ IVONNE ZULEMA</t>
  </si>
  <si>
    <t>ESPECIALISTA LEGAL</t>
  </si>
  <si>
    <t>06754418</t>
  </si>
  <si>
    <t>AGUILAR YANGALI ADLER</t>
  </si>
  <si>
    <t>ASISTENTE DE GESTIÓN</t>
  </si>
  <si>
    <t>43533255</t>
  </si>
  <si>
    <t>ALANOCA DOMINGUEZ CYNTHIA RUTH</t>
  </si>
  <si>
    <t>NO APLICA</t>
  </si>
  <si>
    <t>TÉCNICO</t>
  </si>
  <si>
    <t>AUDITOR II</t>
  </si>
  <si>
    <t>ALBAN BARRANZUELA EDISSON</t>
  </si>
  <si>
    <t>ABOGADO - CONTADOR PÚBLICO</t>
  </si>
  <si>
    <t>ESPECIALISTA DE PLATAFORMA DE ORIENTACION Y  ATENCION A LA CIUDADANIA</t>
  </si>
  <si>
    <t>41443348</t>
  </si>
  <si>
    <t>ALBINO VILLANUEVA LUISA ELISA</t>
  </si>
  <si>
    <t>ESPECIALISTA EN DESARROLLO HUMANO</t>
  </si>
  <si>
    <t>40129206</t>
  </si>
  <si>
    <t>ALCALA ZAMUDIO KARIN SOLEDAD</t>
  </si>
  <si>
    <t>ESPECIALISTA EN GESTIÓN DE LA INCORPORACIÓN</t>
  </si>
  <si>
    <t>45112049</t>
  </si>
  <si>
    <t>ALCANTARA CUELLAR INGRID ROSALIA</t>
  </si>
  <si>
    <t>ESPECIALISTA DE LA SALUD</t>
  </si>
  <si>
    <t>09956464</t>
  </si>
  <si>
    <t>ALCEDO NUÑEZ CAROLINA NANCY</t>
  </si>
  <si>
    <t>MÉDICO CIRUJANO</t>
  </si>
  <si>
    <t>ESPECIALISTA DELEGADO EN SALUD</t>
  </si>
  <si>
    <t>ALFARO ALCAZAR CARLA YOLANDA</t>
  </si>
  <si>
    <t>COORDINADORA LEGAL</t>
  </si>
  <si>
    <t>41107488</t>
  </si>
  <si>
    <t>ALVARADO BARRON JOANNA GUICELLA</t>
  </si>
  <si>
    <t>ESPECIALISTA EN ANÁLISIS DE SISTEMAS 1</t>
  </si>
  <si>
    <t>10740399</t>
  </si>
  <si>
    <t>ALVAREZ ARBI JESSICA ELVA</t>
  </si>
  <si>
    <t>40392687</t>
  </si>
  <si>
    <t>ALVAREZ SONCCO CHRISTIAN MALCOLM</t>
  </si>
  <si>
    <t>ESPECIALISTA EN SUPERVISIÓN ECONÓMICA FINANCIERA</t>
  </si>
  <si>
    <t>06274675</t>
  </si>
  <si>
    <t>ALVIS TEJADA CARLOS</t>
  </si>
  <si>
    <t>CONTADOR PÚBLICO</t>
  </si>
  <si>
    <t>JEFE DE ARBITRAJE</t>
  </si>
  <si>
    <t>AMES PERALTA LUIS ENRIQUE</t>
  </si>
  <si>
    <t>44333612</t>
  </si>
  <si>
    <t>ANCCASI DAÑOBEYTIA SERGIO PAUL</t>
  </si>
  <si>
    <t>ANDRADE TECO CARLOS AUGUSTO</t>
  </si>
  <si>
    <t>LICENCIADO EN ENFERMERÍA</t>
  </si>
  <si>
    <t>ANGEL NIÑO NITZA SILVIA</t>
  </si>
  <si>
    <t>ANGELES FUENTES JOSÉ LUIS</t>
  </si>
  <si>
    <t>AGENTE DE ATENCIÓN POR CANALES</t>
  </si>
  <si>
    <t>ANGLAS VALQUI ALEXANDRA VANESSA</t>
  </si>
  <si>
    <t>ESPECIALISTA DE ORIENTACIÓN Y ATENCIÓN AL USUARIO</t>
  </si>
  <si>
    <t>ENLACE DE PARTICIPACIÓN CIUDADANA - REGIÓN IQUITOS</t>
  </si>
  <si>
    <t>ANGULO VIENA ANDREI DEIVIS</t>
  </si>
  <si>
    <t>LICENCIADO EN ADMINISTRACIÓN</t>
  </si>
  <si>
    <t>AUDITOR PROFESIONAL II</t>
  </si>
  <si>
    <t>08305640</t>
  </si>
  <si>
    <t>ANGULO VILLARREAL JORGE LUIS</t>
  </si>
  <si>
    <t>09992876</t>
  </si>
  <si>
    <t>APUMAYTA CUBA EDWIN</t>
  </si>
  <si>
    <t>28274862</t>
  </si>
  <si>
    <t>AQUINO ALVITES HILDA</t>
  </si>
  <si>
    <t>44785700</t>
  </si>
  <si>
    <t>ARANGO BAUTISTA CINTIA ROSANA</t>
  </si>
  <si>
    <t>07623335</t>
  </si>
  <si>
    <t>ARAOZ RAMIREZ SALVADOR PIERO</t>
  </si>
  <si>
    <t>07473944</t>
  </si>
  <si>
    <t>ARAUJO CHAVEZ GISSELA ZULEMA</t>
  </si>
  <si>
    <t>10663648</t>
  </si>
  <si>
    <t>ARAUJO CUEVAS LILLY MARITZA</t>
  </si>
  <si>
    <t>SECRETARIADO EJECUTIVO - EGRESADA ESTUDIOS TÉCNICOS DE CONTABILIDAD</t>
  </si>
  <si>
    <t>ANALISTA EN TESORERÍA</t>
  </si>
  <si>
    <t>ARAUJO VASQUEZ HELMER ALBERTO</t>
  </si>
  <si>
    <t>43688542</t>
  </si>
  <si>
    <t>ARCE CAYSURE MARYANELA IVONNE</t>
  </si>
  <si>
    <t>ESPECIALISTA EN SUPERVISIÓN</t>
  </si>
  <si>
    <t>ARESTEGUI MELENDEZ INGRID</t>
  </si>
  <si>
    <t>41423184</t>
  </si>
  <si>
    <t>AREVALO VASQUEZ HELGA JACKLIN</t>
  </si>
  <si>
    <t>09629417</t>
  </si>
  <si>
    <t>ARRASCUE LINO IRMA EMPERATRIZ</t>
  </si>
  <si>
    <t>ARTEAGA FAYA GISELA LIZETH</t>
  </si>
  <si>
    <t>LICENCIADA EN ENFERMERÍA</t>
  </si>
  <si>
    <t>ASENCIO LOPEZ ZOYLA KARY</t>
  </si>
  <si>
    <t>ESPECIALISTA EN GESTION DOCUMENTARIA</t>
  </si>
  <si>
    <t>09498319</t>
  </si>
  <si>
    <t>AVILA CHUMPITAZ DIONICIO PABLO</t>
  </si>
  <si>
    <t>LICENCIADO EN HISTORIA</t>
  </si>
  <si>
    <t>AYASTA VELASQUEZ MIRIAM MARIA DE LOS MILAGROS</t>
  </si>
  <si>
    <t>ASISTENTE TECNICO ADMINISTRATIVO</t>
  </si>
  <si>
    <t>AYBAR CUENTAS MARISOL JUDITH</t>
  </si>
  <si>
    <t>BALTAZAR QUITO JACKELINE ROCIO</t>
  </si>
  <si>
    <t>00499648</t>
  </si>
  <si>
    <t>BARRIENTOS MORALES PATRICIA DAISY</t>
  </si>
  <si>
    <t>TÉCNICO EN TRÁMITE DOCUMENTARIO</t>
  </si>
  <si>
    <t>BARRIGA HERMOZA JOSE WALDIR</t>
  </si>
  <si>
    <t>BACHILLER EN CIENCIAS ECONÓMICAS Y ADMINISTRATIVAS</t>
  </si>
  <si>
    <t>BARRON SARMIENTO CINTYA JESUS</t>
  </si>
  <si>
    <t>BASURCO ZUMAETA ANDREA CAROLINA</t>
  </si>
  <si>
    <t>LICENCIADA EN NEGOCIOS INTERNACIONALES</t>
  </si>
  <si>
    <t>DISEÑADOR GRAFICO</t>
  </si>
  <si>
    <t>43221758</t>
  </si>
  <si>
    <t>BEDOYA BENITES THIARA MIURIEL</t>
  </si>
  <si>
    <t>DISEÑADORA GRÁFICA</t>
  </si>
  <si>
    <t>41984044</t>
  </si>
  <si>
    <t>BEJARANO GONZALES MIRIAM VANESA</t>
  </si>
  <si>
    <t>APOYO A LAS ACTIVIDADES DE CONTROL DE CALIDAD DE TI</t>
  </si>
  <si>
    <t>42003602</t>
  </si>
  <si>
    <t>BEJARANO VILLAR LUIS ANTONIO</t>
  </si>
  <si>
    <t>INGENIERO DE SISTEMAS Y COMPUTACIÓN</t>
  </si>
  <si>
    <t>42920976</t>
  </si>
  <si>
    <t>BENITES CORDOVA MARIA ANTONIA</t>
  </si>
  <si>
    <t>BERAUN CHACA JOYCE EVELYN</t>
  </si>
  <si>
    <t>ANALISTA DE SELECCIÓN</t>
  </si>
  <si>
    <t>BLANCO MAMANI CLENY</t>
  </si>
  <si>
    <t>BACHILLER EN ADMINISTRACIÓN DE EMPRESAS</t>
  </si>
  <si>
    <t>JEFE DE GESTION DESCENTRALIZADA</t>
  </si>
  <si>
    <t>09671457</t>
  </si>
  <si>
    <t>BOBADILLA BOCANEGRA LILIANA EMPERATRIZ</t>
  </si>
  <si>
    <t>ESPECIALISTA EN SUPERVISIÓN DE PROCESOS ASISTENCIALES</t>
  </si>
  <si>
    <t>BOLIVAR PALOMINO KATHY VANESSA</t>
  </si>
  <si>
    <t>MÉDICA CIRUJANA</t>
  </si>
  <si>
    <t>ASISTENTE LEGAL EN REGISTRO</t>
  </si>
  <si>
    <t>BURGA HURTADO MARLY MARLEY</t>
  </si>
  <si>
    <t>AUXILIAR COACTIVO</t>
  </si>
  <si>
    <t>BUSSE NAVARRETE KATHERINA VICTORIA</t>
  </si>
  <si>
    <t>BUSTAMANTE VASQUEZ MERCEDES</t>
  </si>
  <si>
    <t>PROFESIONAL TÉCNICO EN SECRETARIADO EJECUTIVO</t>
  </si>
  <si>
    <t>ESPECIALISTA EN CONTROL DE CALIDAD DE SOFTWARE</t>
  </si>
  <si>
    <t>CABANILLAS HILARIO MARCO ANTONIO</t>
  </si>
  <si>
    <t>JEFE DE PROGRAMACIÓN, CONTROL Y MONITOREO</t>
  </si>
  <si>
    <t>07635872</t>
  </si>
  <si>
    <t>CABREJOS PITA JOSE GABRIEL</t>
  </si>
  <si>
    <t>06703216</t>
  </si>
  <si>
    <t>CABRERA RAMIREZ LUGLIA EMILIA</t>
  </si>
  <si>
    <t>ESPECIALISTA EN SUPERVISION</t>
  </si>
  <si>
    <t>42911691</t>
  </si>
  <si>
    <t>CABRERA SEGURA MARCO ANTONIO</t>
  </si>
  <si>
    <t>CALDAS CASTAÑEDA SANDRA DENIS</t>
  </si>
  <si>
    <t>ADMINISTRADOR DE OPERACIONES</t>
  </si>
  <si>
    <t>CALDAS PALACIOS MANUEL IVAN</t>
  </si>
  <si>
    <t>BACHILLER EN INGENIERÍA DE SISTEMAS</t>
  </si>
  <si>
    <t>AUDITORA II</t>
  </si>
  <si>
    <t>CALDERON GARCIA DIANA MILUSHKA</t>
  </si>
  <si>
    <t>ESPECIALISTA EN REGISTRO</t>
  </si>
  <si>
    <t>CALDERON GOMEZ ROSA MARIA</t>
  </si>
  <si>
    <t>JEFE DE GESTIÓN DE PARTICIPACIÓN CIUDADANA</t>
  </si>
  <si>
    <t>09950573</t>
  </si>
  <si>
    <t>CANACHO ALCANTARA CARLOS ALBERTO</t>
  </si>
  <si>
    <t>SOCIÓLOGO</t>
  </si>
  <si>
    <t>CANCHARI CHUNG JUAN PABLO</t>
  </si>
  <si>
    <t>CANDIOTTI GUZMAN CYNTHIA FIORELLA</t>
  </si>
  <si>
    <t>CANDIOTTI QUISPE MARIELA LUISA</t>
  </si>
  <si>
    <t>LICENCIADA EN NUTRICIÓN</t>
  </si>
  <si>
    <t>CANOVA CALDERON DIANA GABRIELA</t>
  </si>
  <si>
    <t>ANALISTA PROGRAMADOR</t>
  </si>
  <si>
    <t>CAPIA CAPIA REYNALDO</t>
  </si>
  <si>
    <t>INGENIERO DE SISTEMAS E INFORMÁTICA</t>
  </si>
  <si>
    <t>ESPECIALISTA EN CONCILIACIÓN</t>
  </si>
  <si>
    <t>CARDENAS HUAMAN DE ESTEVES TERESA JHOELINE</t>
  </si>
  <si>
    <t>ESPECIALISTA DE ATENCION PRESENCIAL</t>
  </si>
  <si>
    <t>07146406</t>
  </si>
  <si>
    <t>CARRANZA CALERO LOURDES ROSARIO</t>
  </si>
  <si>
    <t>ESPECIALISTA EN ACCIONES DE IMPLEMENTACIÓN DEL SISTEMA DE ATENCIÓN AL USUARIO</t>
  </si>
  <si>
    <t>CARRASCO VIERA BRENDA LIZET</t>
  </si>
  <si>
    <t>INTEGRADOR CONTABLE</t>
  </si>
  <si>
    <t>CARRERA MENDIETA LILIANA</t>
  </si>
  <si>
    <t>ESPECIALISTA DE GESTIÓN DE LA CALIDAD</t>
  </si>
  <si>
    <t>07870874</t>
  </si>
  <si>
    <t>CARRERA ZAMALLOA MELVIN ROCIO</t>
  </si>
  <si>
    <t>INGENIERO INDUSTRIAS ALIMENTARIAS</t>
  </si>
  <si>
    <t>001760860</t>
  </si>
  <si>
    <t>CARRILLO MARCANO GABRIELA DE JESUS</t>
  </si>
  <si>
    <t>APOYO EN LA GESTIÓN DE PROYECTOS Y DESARROLLO DE SISTEMAS IV</t>
  </si>
  <si>
    <t>41666834</t>
  </si>
  <si>
    <t>CARRILLO ROJAS CHRISTIAN GENARO</t>
  </si>
  <si>
    <t>ESPECIALISTA EN PROYECTOS INTERISNTITUCIONALES</t>
  </si>
  <si>
    <t>AUXILIAR DE MENSAJERÍA</t>
  </si>
  <si>
    <t>CASAICO ENCISO VLADIMIR WILSON</t>
  </si>
  <si>
    <t>AUDITORA I</t>
  </si>
  <si>
    <t>CASAVERDE CERRALTA KATHERINE NATALIA</t>
  </si>
  <si>
    <t>10353906</t>
  </si>
  <si>
    <t>CASHPA FRIAS JUAN ALBERTO</t>
  </si>
  <si>
    <t>CASTAÑEDA PATIÑO DE GARCIA BRENDA MELISSA</t>
  </si>
  <si>
    <t>ESPECIALISTA EN SEGURIDAD DE LA INFORMACIÓN</t>
  </si>
  <si>
    <t>42557802</t>
  </si>
  <si>
    <t>CASTAÑEDA ZUBIAUR JENNY</t>
  </si>
  <si>
    <t>INGENIERA ELECTRÓNICA</t>
  </si>
  <si>
    <t>JEFA DE GESTIÓN DE ACCIONES DE VIGILANCIA</t>
  </si>
  <si>
    <t>06654252</t>
  </si>
  <si>
    <t>CASTELLANOS ROJAS ROSA LYDIA</t>
  </si>
  <si>
    <t>JEFE DE ACCIONES DE PROMOCION</t>
  </si>
  <si>
    <t>40863373</t>
  </si>
  <si>
    <t>CASTILLO JAYME JACKELINE NELLY</t>
  </si>
  <si>
    <t>LICENCIADA EN PERIODISMO</t>
  </si>
  <si>
    <t>40076809</t>
  </si>
  <si>
    <t>CASTILLO LLAUCE WALT JIMMY</t>
  </si>
  <si>
    <t>ASISTENTE TÉCNICO ADMINISTRATIVO</t>
  </si>
  <si>
    <t>CASTILLO MONTOYA CARLOS EDUARDO</t>
  </si>
  <si>
    <t>BACHILLER EN ADMINISTRACIÓN Y NEGOCIOS INTERNACIONALES</t>
  </si>
  <si>
    <t>ASISTENTE LEGAL</t>
  </si>
  <si>
    <t>CASTILLO MOSCOSO NATALIA GIANNINA</t>
  </si>
  <si>
    <t>ESPECIALISTA EN PROTECCIÓN DE SALUD</t>
  </si>
  <si>
    <t>CASTILLO PERALTA MARYURIT ELIZABETH</t>
  </si>
  <si>
    <t>DOCTORA EN MEDICINA</t>
  </si>
  <si>
    <t>00245976</t>
  </si>
  <si>
    <t>CASTILLO TORRES REEDY AUGUSTO</t>
  </si>
  <si>
    <t>CASTRO CARDENAS SULMA SHAYLA</t>
  </si>
  <si>
    <t>70680389</t>
  </si>
  <si>
    <t>CASTRO GUTARRA ROSSANA CECILIA</t>
  </si>
  <si>
    <t>BACHILLER EN ADMINISTRACIÓN HOTELERA</t>
  </si>
  <si>
    <t>42762747</t>
  </si>
  <si>
    <t>CASTRO JUSTINIANO MARIA ISABEL</t>
  </si>
  <si>
    <t>40583623</t>
  </si>
  <si>
    <t>CASTRO MENDOZA SUSANA YSABEL</t>
  </si>
  <si>
    <t>00514347</t>
  </si>
  <si>
    <t>CATACORA MAMANI ROSA YOVANA</t>
  </si>
  <si>
    <t>40554692</t>
  </si>
  <si>
    <t>CAUSTO GARCIA SILVIA MILAGROS</t>
  </si>
  <si>
    <t>CAVERO HUERTAS LEONARDO</t>
  </si>
  <si>
    <t>LICENCIADO EN OBSTETRICIA</t>
  </si>
  <si>
    <t>06748843</t>
  </si>
  <si>
    <t>CAVERO MUCHAYPIÑA VDA DE VASQUEZ PILAR ELENA</t>
  </si>
  <si>
    <t>CAYLLAHUA GUTIERREZ CYNTHIA</t>
  </si>
  <si>
    <t>JEFE DE GESTIÓN DE TALENTO</t>
  </si>
  <si>
    <t>10595167</t>
  </si>
  <si>
    <t>CENTENO BLANCO DE COICA JOANNA ELIZABETH</t>
  </si>
  <si>
    <t>CHAPARRO BERROCAL ROSA LUZ MILAGROS</t>
  </si>
  <si>
    <t>07802028</t>
  </si>
  <si>
    <t>CHAVEZ GUERRA RAQUEL MICAELA</t>
  </si>
  <si>
    <t>43356211</t>
  </si>
  <si>
    <t>CHAVEZ JIMENEZ JOHANNA MARLITH</t>
  </si>
  <si>
    <t>08872999</t>
  </si>
  <si>
    <t>CHINCARO EGUSQUIZA MARIA TERESA PAMELA</t>
  </si>
  <si>
    <t>ANALISTA EN CONTROL PREVIO</t>
  </si>
  <si>
    <t>25705595</t>
  </si>
  <si>
    <t>CHIRITO RODAS CLARA ALICIA</t>
  </si>
  <si>
    <t>CHUAN MENDOZA MIRIAM ADRIANA</t>
  </si>
  <si>
    <t>TECNICO EN ARCHIVO</t>
  </si>
  <si>
    <t>45643055</t>
  </si>
  <si>
    <t>CHUQUIZANA TELLO HERALDO PIERO</t>
  </si>
  <si>
    <t>ESPECIALISTA EN PERIODISMO</t>
  </si>
  <si>
    <t>CIENFUEGOS CABALLERO HILDA CECILIA</t>
  </si>
  <si>
    <t>LICENCIADA EN CIENCIAS DE LA COMUNICACIÓN</t>
  </si>
  <si>
    <t>TECNICO EN TRAMITE DOCUMENTARIO</t>
  </si>
  <si>
    <t>44390445</t>
  </si>
  <si>
    <t>CIEZA ITURREGUI PAOLA MASSIEL</t>
  </si>
  <si>
    <t>43769409</t>
  </si>
  <si>
    <t>COLAN GOMEZ MARIA ESPERANZA</t>
  </si>
  <si>
    <t>ESPECIALISTAS EN ANÁLISIS DE SISTEMAS</t>
  </si>
  <si>
    <t>44665159</t>
  </si>
  <si>
    <t>CONDEÑA FERNANDEZ CLEVER</t>
  </si>
  <si>
    <t>44762951</t>
  </si>
  <si>
    <t>CONDORI BECERRA ANGELA SILVIA</t>
  </si>
  <si>
    <t>45795829</t>
  </si>
  <si>
    <t>CONISLLA ESPINOZA YASMIN TERESA</t>
  </si>
  <si>
    <t>CONISLLA SALAZAR MARIA VERGILIA</t>
  </si>
  <si>
    <t>LICENCIADA EN COMUNICACIÓN SOCIAL</t>
  </si>
  <si>
    <t>42326534</t>
  </si>
  <si>
    <t>CONTRERAS VILLARROEL SONIA ZORAIDA</t>
  </si>
  <si>
    <t>CORAL FLORES FIORELLA GINETTE</t>
  </si>
  <si>
    <t>ANALISTA EN CONTRATACIONES</t>
  </si>
  <si>
    <t>CORDOVA GAMBOA JANET MARIBEL</t>
  </si>
  <si>
    <t>SECRETARIO TECNICO</t>
  </si>
  <si>
    <t>07903618</t>
  </si>
  <si>
    <t>CORNEJO CABALLERO CECILIA DEL PILAR</t>
  </si>
  <si>
    <t>ESPECIALISTA EN DISEÑO DE PUESTOS</t>
  </si>
  <si>
    <t>CORNEJO PORTAL MARICELLE</t>
  </si>
  <si>
    <t>JEFA DE INSTRUCCIÓN</t>
  </si>
  <si>
    <t>CORNEJO VALDIVIA VANESA IVONNE</t>
  </si>
  <si>
    <t>ESPECIALISTA COMUNICADOR SOCIAL</t>
  </si>
  <si>
    <t>CORONADO SOTO DIANA YELITZA</t>
  </si>
  <si>
    <t>TÉCNICO EN CONTROL PATRIMONIAL</t>
  </si>
  <si>
    <t>CORRALES GOMEZ JOSE LUIS</t>
  </si>
  <si>
    <t>BACHILLER EN INGENIERÍA INDUSTRIAL</t>
  </si>
  <si>
    <t>20566954</t>
  </si>
  <si>
    <t>CORREA BOCANEGRA GLADYS ESMERALDA</t>
  </si>
  <si>
    <t>COSINGA SANCHEZ EDWIN</t>
  </si>
  <si>
    <t>ESPECIALISTA DE ARBITRAJE</t>
  </si>
  <si>
    <t>COTAQUISPE CABRA RUBEN ROLANDO</t>
  </si>
  <si>
    <t>CRUZ RUIZ SALLY OLYMPIA</t>
  </si>
  <si>
    <t>ESPECIALISTA EN PARTICIPACIÓN CIUDADANA</t>
  </si>
  <si>
    <t>CRUZADO ESPINOZA CINTHIA LIZBETH</t>
  </si>
  <si>
    <t>08161285</t>
  </si>
  <si>
    <t>CRUZADO KOU VERONICA URSULA</t>
  </si>
  <si>
    <t>09464430</t>
  </si>
  <si>
    <t>CRUZADO SAMAME JULIO CESAR</t>
  </si>
  <si>
    <t>ESTUDIANTE DE SOCIOLOGÍA</t>
  </si>
  <si>
    <t>ANALISTA EN ADMINISTRACIÓN</t>
  </si>
  <si>
    <t>COORDINADOR LEGAL</t>
  </si>
  <si>
    <t>CUBA TORRES ARTURO IVAN</t>
  </si>
  <si>
    <t>CUEVA SAAVEDRA SHEILA</t>
  </si>
  <si>
    <t>CUEVA VALDIVIA EMELY MELISSA</t>
  </si>
  <si>
    <t>08629937</t>
  </si>
  <si>
    <t>CUMPA SANTA CRUZ NORA HERLINDA</t>
  </si>
  <si>
    <t>QUÍMICO FARMACEUTICO</t>
  </si>
  <si>
    <t>JEFE DE SUPERVISIÓN</t>
  </si>
  <si>
    <t>ASISTENTE TECNICO CONTABLE</t>
  </si>
  <si>
    <t>46366191</t>
  </si>
  <si>
    <t>DEL CASTILLO VARGAS GLORIA REYES</t>
  </si>
  <si>
    <t>ESPECIALISTA EN ACCIONES DE SEGUIMIENTO DEL SISTEMA DE ATENCIÓN AL USUARIO</t>
  </si>
  <si>
    <t>09640170</t>
  </si>
  <si>
    <t>DEL POZO RIVAS MONICA ORFILA</t>
  </si>
  <si>
    <t>JEFE DE GESTIÓN DE LA INFORMACIÓN</t>
  </si>
  <si>
    <t>10747086</t>
  </si>
  <si>
    <t>DELGADO QUISPE LUIS ENRIQUE</t>
  </si>
  <si>
    <t>ANALISTA DE PLANEAMIENTO ESTRATÉGICO</t>
  </si>
  <si>
    <t>DEVOTTO NARANJO ODELI ELIZABETH</t>
  </si>
  <si>
    <t>LICENCIADA EN ADMINISTRACIÓN Y GERENCIA</t>
  </si>
  <si>
    <t>DIAZ QUIROZ ROSA MARIELA</t>
  </si>
  <si>
    <t>DÍAZ REYES HÉCTOR ORLANDO</t>
  </si>
  <si>
    <t>DIEZ QUEVEDO KARINA ELIZABETH</t>
  </si>
  <si>
    <t>DIPAZ ROMERO BRIGGITE SOLEDAD</t>
  </si>
  <si>
    <t>ENLACE EN PARTICIPACIÓN CIUDADANA</t>
  </si>
  <si>
    <t>DOMINGUEZ GASPAR NATALIA</t>
  </si>
  <si>
    <t>DOMINGUEZ LOPEZ DANITZA</t>
  </si>
  <si>
    <t>09542381</t>
  </si>
  <si>
    <t>DOMINGUEZ PORTELLA RENATO FRANCISCO</t>
  </si>
  <si>
    <t>ESPECIALISTA EN GESTIÓN POR PROCESOS</t>
  </si>
  <si>
    <t>06264938</t>
  </si>
  <si>
    <t>ESAINE PALACIOS ALFONSO EDUARDO</t>
  </si>
  <si>
    <t>41455042</t>
  </si>
  <si>
    <t>ESPEJO FERNANDEZ OSCAR MANUEL</t>
  </si>
  <si>
    <t>42548063</t>
  </si>
  <si>
    <t>ESPINOZA ALATA JOHANA LOIRA</t>
  </si>
  <si>
    <t>ASISTENTE DE TRÁMITE DOCUMENTARIO</t>
  </si>
  <si>
    <t>47448316</t>
  </si>
  <si>
    <t>ESPINOZA ESPIRITU FRANKLIN ALEXANDER</t>
  </si>
  <si>
    <t>TÉCNICO EN ADMINISTRACIÓN</t>
  </si>
  <si>
    <t>ESPINOZA HUINCHO GIANELLA</t>
  </si>
  <si>
    <t>ESTUDIOS DE ADMINISTRACIÓN EN CURSO</t>
  </si>
  <si>
    <t>ESPINOZA MOLINA ARQUIMIDES</t>
  </si>
  <si>
    <t>ESPINOZA SAAVEDRA YESENIA ELIZA</t>
  </si>
  <si>
    <t>BACHILLER EN DERECHO Y CIENCIA POLÍTICA</t>
  </si>
  <si>
    <t>21560123</t>
  </si>
  <si>
    <t>ESPINOZA SALCEDO NANCY</t>
  </si>
  <si>
    <t>ESPINOZA VIDAL EVY CARMEN</t>
  </si>
  <si>
    <t>ESTEBAN PIZARRO EMPERATRIZ</t>
  </si>
  <si>
    <t>47341914</t>
  </si>
  <si>
    <t>ESTRADA BARTOLO SHARON MICHELLE</t>
  </si>
  <si>
    <t>09940904</t>
  </si>
  <si>
    <t>FARFAN TITO ALFREDO</t>
  </si>
  <si>
    <t>FELICIANO BALDEON JHEEMY STEPHANI</t>
  </si>
  <si>
    <t>FERNANDEZ AYALA LISSETT ROCIO</t>
  </si>
  <si>
    <t>FERNANDEZ CACERES SUSIE EDITH NATHALIE</t>
  </si>
  <si>
    <t>LICENCIADA EN ANTROPOLOGÍA</t>
  </si>
  <si>
    <t>ASISTENTE ADMINISTRATIVO Y CONTROL</t>
  </si>
  <si>
    <t>47379286</t>
  </si>
  <si>
    <t>FERNANDEZ DE PAREDES ISLA KEVIN BRICE</t>
  </si>
  <si>
    <t>ESTUDIOS EN CURSO</t>
  </si>
  <si>
    <t>43488182</t>
  </si>
  <si>
    <t>FERNANDEZ DUEÑAS ISABEL MILAGROS</t>
  </si>
  <si>
    <t>ESPECIALISTA EN ORGANIZACIÓN DEL TRABAJO</t>
  </si>
  <si>
    <t>40549828</t>
  </si>
  <si>
    <t>FERNANDEZ FRIAS DE GALVEZ WENDY INES</t>
  </si>
  <si>
    <t>ESPECIALISTA ECONOMICO - FINANCIERO</t>
  </si>
  <si>
    <t>06802452</t>
  </si>
  <si>
    <t>FERNANDEZ RENGIFO ESSENIN FERNANDO</t>
  </si>
  <si>
    <t>FIGUEROA CHAVEZ JAMES FERNANDO</t>
  </si>
  <si>
    <t>28308258</t>
  </si>
  <si>
    <t>FIGUEROA SUAREZ AIDEE VISITACION</t>
  </si>
  <si>
    <t>ESPECIALISTA EN ECONOMÍA DE LA SALUD</t>
  </si>
  <si>
    <t>FLORES BUENDIA NICKE OMAR</t>
  </si>
  <si>
    <t>ESPECIALISTA EN CONTRATACIONES Y PROGRAMACIÓN LOGÍSTICA</t>
  </si>
  <si>
    <t>FLORES DIAZ JESUS GUSTAVO</t>
  </si>
  <si>
    <t>LICENCIADO EN PSICOLOGÍA</t>
  </si>
  <si>
    <t>45987628</t>
  </si>
  <si>
    <t>FLORES MENDOZA LIZETH</t>
  </si>
  <si>
    <t>LICENCIADO EN CIENCIAS DE LA COMUNICACIÓN SOCIAL</t>
  </si>
  <si>
    <t>AGENTE DE ATENCION POR CANALES</t>
  </si>
  <si>
    <t>44787440</t>
  </si>
  <si>
    <t>FLORES TORRES ANGELICA ESMERALDA</t>
  </si>
  <si>
    <t>ENFERMERÍA TÉCNICA</t>
  </si>
  <si>
    <t>ASISTENTE TECNICO LEGAL</t>
  </si>
  <si>
    <t>46849884</t>
  </si>
  <si>
    <t>FRANCIA NAPAN JUAN CARLOS</t>
  </si>
  <si>
    <t>GALARRETA VALVERDE SHEYLA KATIUSKA</t>
  </si>
  <si>
    <t>LICENCIADA EN ENFERMERÍA - CONTADOR PÚBLICO</t>
  </si>
  <si>
    <t>43300496</t>
  </si>
  <si>
    <t>GAMARRA LEIVA JORGE ALAN</t>
  </si>
  <si>
    <t>09151107</t>
  </si>
  <si>
    <t>GAMBOA CAJAVILCA FRANZ RICARDO</t>
  </si>
  <si>
    <t>GARAUNDO RODRIGUEZ CARLOS ANDRES</t>
  </si>
  <si>
    <t>GARCIA ASTO MAGALY YASMIN</t>
  </si>
  <si>
    <t>ESPECIALISTA EN ARBITRAJE</t>
  </si>
  <si>
    <t>GARCIA FARFAN JORGE ANDRES</t>
  </si>
  <si>
    <t>GARCIA HERNANDEZ LUIS OSCAR</t>
  </si>
  <si>
    <t>42304744</t>
  </si>
  <si>
    <t>GARCIA ORTIZ ALAN WILMER</t>
  </si>
  <si>
    <t>41866682</t>
  </si>
  <si>
    <t>GAZZOLO BRICEÑO ANA LUISA</t>
  </si>
  <si>
    <t>GIORDANO SOLIS JUAN JOSE</t>
  </si>
  <si>
    <t>ESPECIALISTA EN RELACIONES HUMANAS Y SOCIALES</t>
  </si>
  <si>
    <t>GIRALDO POLO GISELLA ROXANA</t>
  </si>
  <si>
    <t>LICENCIADA EN TRABAJO SOCIAL</t>
  </si>
  <si>
    <t>GIRON LOPEZ ANGIE CAROLINA</t>
  </si>
  <si>
    <t>ESPECIALISTA EN CONCILIACION</t>
  </si>
  <si>
    <t>09998497</t>
  </si>
  <si>
    <t>GOMEZ ÑATO THERESITA CLARA</t>
  </si>
  <si>
    <t>41230288</t>
  </si>
  <si>
    <t>GOMEZ PEREDA DAVID ANTONIO</t>
  </si>
  <si>
    <t>40350081</t>
  </si>
  <si>
    <t>GONZALES CLEMENTE MARIA ESTHER</t>
  </si>
  <si>
    <t>ASESORA DE SECRETARÍA GENERAL</t>
  </si>
  <si>
    <t>08715626</t>
  </si>
  <si>
    <t>GONZALES YBAÑEZ ROSARIO MERCEDES</t>
  </si>
  <si>
    <t>42074042</t>
  </si>
  <si>
    <t>GRANDEZ NAVARRO MIRTHA TOMASA</t>
  </si>
  <si>
    <t>GUEVARA MATIAS LUIS CARLOS</t>
  </si>
  <si>
    <t>10622485</t>
  </si>
  <si>
    <t>GUILLEN PAZ YESSENYA PAMELA</t>
  </si>
  <si>
    <t>GUTIERREZ CABRERA BRENDA MERCEDES</t>
  </si>
  <si>
    <t>PROFESIONAL TÉCNICO EN ENFERMERÍA TÉCNICA</t>
  </si>
  <si>
    <t>GUTIERREZ CIRILO YANET ARACELI</t>
  </si>
  <si>
    <t>GUZMAN MANCHEGO ANA CECILIA</t>
  </si>
  <si>
    <t>HERNANDEZ HUAYHUAS MILAGROS YSABEL</t>
  </si>
  <si>
    <t>00328420</t>
  </si>
  <si>
    <t>HERRERA ERAS BRISEIDA LISBEL</t>
  </si>
  <si>
    <t>HILARIO GRANDEZ ALAN GERSON</t>
  </si>
  <si>
    <t>HILARIO GRANDEZ VILMA REBECA</t>
  </si>
  <si>
    <t>ESPECIALISTA EN COMPENSACIONES</t>
  </si>
  <si>
    <t>HINOJOSA LLALLICO ALAIN HERACLIO</t>
  </si>
  <si>
    <t>BACHILLER EN INGENIERÍA DE SISTEMAS Y COMPUTACIÓN</t>
  </si>
  <si>
    <t>HUAMAN PASCUAL OLIBER FERMIN</t>
  </si>
  <si>
    <t>ESPECIALISTA EN POBLACIÓN</t>
  </si>
  <si>
    <t>HUAMANI ÑAHUINLLA PERCY</t>
  </si>
  <si>
    <t>LICENCIADO EN ESTADÍSTICA</t>
  </si>
  <si>
    <t>HUAMANI VILLAGOMEZ AIDA ROSANA</t>
  </si>
  <si>
    <t>HUAMANQUISPE CABANA GIANNINA SANDRA</t>
  </si>
  <si>
    <t>40792164</t>
  </si>
  <si>
    <t>HUANCA MENIS CARMEN GIOVANNA</t>
  </si>
  <si>
    <t>ESPECIALISTA DE LA SALUD EN MONITOREO DE GESTIÓN</t>
  </si>
  <si>
    <t>HUANUCO TORALVA MARIELLA</t>
  </si>
  <si>
    <t>INGA PALPA CRISTHIAN ROY</t>
  </si>
  <si>
    <t>IPANAQUE VEGA DARIA PAOLA</t>
  </si>
  <si>
    <t>AUDITOR I</t>
  </si>
  <si>
    <t>09612973</t>
  </si>
  <si>
    <t>IRIGOIN MAYTA FELIX ARTIDORO</t>
  </si>
  <si>
    <t>ABOGADO - ECONOMISTA</t>
  </si>
  <si>
    <t>DEFENSOR DE LA SALUD</t>
  </si>
  <si>
    <t>ISLA TERRONES HUGO MANUEL</t>
  </si>
  <si>
    <t>40817941</t>
  </si>
  <si>
    <t>JAIME MORENO SANDY JULISSA</t>
  </si>
  <si>
    <t>LICENCIADA EN ADMINISTRACIÓN</t>
  </si>
  <si>
    <t>JARA JO PATRICIA MILAGROS</t>
  </si>
  <si>
    <t>JESUSI MIRANDA RAY EMERSON</t>
  </si>
  <si>
    <t>70004819</t>
  </si>
  <si>
    <t>JIBAJA CORREA CARLOS ALBERTO</t>
  </si>
  <si>
    <t>JIMENEZ MEJIA CAROL YESSENIA</t>
  </si>
  <si>
    <t>JOHNSON CASTAÑEDA MILITZA GIULLIANA</t>
  </si>
  <si>
    <t>ESPECIALISTA COMUNICADOR SOCIAL - REDES SOCIALES</t>
  </si>
  <si>
    <t>70409957</t>
  </si>
  <si>
    <t>JUAREZ CASTILLO IRVIN</t>
  </si>
  <si>
    <t>MÉDICO AUDITOR</t>
  </si>
  <si>
    <t>JUAREZ GUTIERREZ IVAN HEYNER</t>
  </si>
  <si>
    <t>ASESOR DE SUPERINTENDENCIA</t>
  </si>
  <si>
    <t>07202060</t>
  </si>
  <si>
    <t>JUMPA SANTAMARIA MANUEL</t>
  </si>
  <si>
    <t>07874552</t>
  </si>
  <si>
    <t>KAU KAU LILY</t>
  </si>
  <si>
    <t>43667684</t>
  </si>
  <si>
    <t>LAMBRUSCHINI ELALUF CARLOS ITALO</t>
  </si>
  <si>
    <t>41891251</t>
  </si>
  <si>
    <t>LARA GURMENDI MYRIAM LUPE</t>
  </si>
  <si>
    <t>LICENCIADO EN RELACIONES PÚBLICAS</t>
  </si>
  <si>
    <t>ASISTENTE DE ALMACEN</t>
  </si>
  <si>
    <t>46953147</t>
  </si>
  <si>
    <t>LARA SIFUENTES DARIO JEAN PIERRE</t>
  </si>
  <si>
    <t>EGRESADO DE ADMINISTRACIÓN</t>
  </si>
  <si>
    <t>PROGRAMADOR JAVA</t>
  </si>
  <si>
    <t>46433997</t>
  </si>
  <si>
    <t>LEANDRO BEJAR LUIS MANUEL</t>
  </si>
  <si>
    <t>03508948</t>
  </si>
  <si>
    <t>LEON LEON JOSE DAVID</t>
  </si>
  <si>
    <t>ASISTENTE DE GESTIÓN DE LA COMPENSACIÓN</t>
  </si>
  <si>
    <t>10802933</t>
  </si>
  <si>
    <t>LERMO VILLAPOLO EDINSON ALEXANDER</t>
  </si>
  <si>
    <t>TÉCNICO EN COMPUTACIÓN</t>
  </si>
  <si>
    <t>LESCANO BAZAN JUAN PABLO MARTIN</t>
  </si>
  <si>
    <t>41162716</t>
  </si>
  <si>
    <t>LICLA ESCALANTE DEISY MAGALY</t>
  </si>
  <si>
    <t>LINARES COLLANTES FANNY MELISSA</t>
  </si>
  <si>
    <t>LICENCIADA EN ADMINISTRACIÓN CON MENCIÓN EN NEGOCIOS INTERNACIONALES</t>
  </si>
  <si>
    <t>ANALISTA LEGAL</t>
  </si>
  <si>
    <t>LIZA LA ROSA FRANCISCA BEATRIZ</t>
  </si>
  <si>
    <t>08883648</t>
  </si>
  <si>
    <t>LIZA VASQUEZ PATRICIA MILAGROS</t>
  </si>
  <si>
    <t>LLAMAS FERNANDEZ MAYRA YSABEL</t>
  </si>
  <si>
    <t>LOPEZ HUAMAN MARIA ELVA</t>
  </si>
  <si>
    <t>10010216</t>
  </si>
  <si>
    <t>LOPEZ QUISPE GUSTAVO ALEXANDER</t>
  </si>
  <si>
    <t>LOPEZ SUAREZ ALFREDO LEONARDO</t>
  </si>
  <si>
    <t>ENLACE DE PARTICIPACIÓN CIUDADANA - REGIÓN CUSCO</t>
  </si>
  <si>
    <t>LOREÑO VARGAS MELISSA</t>
  </si>
  <si>
    <t>ESPECIALISTA EN PROCESOS</t>
  </si>
  <si>
    <t>25740532</t>
  </si>
  <si>
    <t>LOYOLA MARTINEZ CESAR IGNACIO</t>
  </si>
  <si>
    <t>LUDEÑA TRONCOS CARLA PATRICIA</t>
  </si>
  <si>
    <t>LUNA CASTILLO HENRY WILEY</t>
  </si>
  <si>
    <t>BACHILLER EN INGENIERÍA INFORMÁTICA Y DE SISTEMAS</t>
  </si>
  <si>
    <t>MADRID ROBLES KAREN ELIZABETH</t>
  </si>
  <si>
    <t>MALAVER BARON PATRICIA AMALIA</t>
  </si>
  <si>
    <t>41556972</t>
  </si>
  <si>
    <t>MALCA PEREZ JOE HAROLD</t>
  </si>
  <si>
    <t>MAMANI LOPEZ JULISSA ELENA</t>
  </si>
  <si>
    <t>LICENCIADO EN TRABAJO SOCIAL</t>
  </si>
  <si>
    <t>MAMANI ROJAS MALEDAINE ELVIRA</t>
  </si>
  <si>
    <t>ESPECIALISTA EN REGISTRO DE AFILIADOS</t>
  </si>
  <si>
    <t>18133372</t>
  </si>
  <si>
    <t>MANCHEGO LOMBARDI MONICA</t>
  </si>
  <si>
    <t>INGENIERO DE COMPUTACIÓN Y SISTEMAS</t>
  </si>
  <si>
    <t>ESPECIALISTA EN ACTOS PREPARATORIOS</t>
  </si>
  <si>
    <t>42448478</t>
  </si>
  <si>
    <t>MANRIQUE ROMAN YESSICA MARGARIT</t>
  </si>
  <si>
    <t>INGENIERA DE SISTEMAS Y COMPUTACIÓN</t>
  </si>
  <si>
    <t>JEFE DE GESTIÓN DE ACCIONES DE ASISTENCIA TÉCNICA</t>
  </si>
  <si>
    <t>MANZANARES CASTAÑEDA FELIX AUGUSTO</t>
  </si>
  <si>
    <t>07754714</t>
  </si>
  <si>
    <t>MANZANARES GAITAN ANTONIO MARCIAL</t>
  </si>
  <si>
    <t>ESPECIALISTA EN ADMINISTRACIÓN</t>
  </si>
  <si>
    <t>MAPELLI ARBOLEDA TULIO MICHELANGELO</t>
  </si>
  <si>
    <t>LICENCIADO EN ADMINISTRACIÓN Y GERENCIA</t>
  </si>
  <si>
    <t>MARMANILLO VALENZA GABRIELA</t>
  </si>
  <si>
    <t>CIRUJANA DENTISTA</t>
  </si>
  <si>
    <t>MARROQUIN ESPEJO LUIS ARTURO</t>
  </si>
  <si>
    <t>01204696</t>
  </si>
  <si>
    <t>MARTINEZ RAMOS LOURDES</t>
  </si>
  <si>
    <t>ASESORA DE SUPERINTENDENCIA</t>
  </si>
  <si>
    <t>MASCARO COLLAZOS TANIA MARIANELA</t>
  </si>
  <si>
    <t>PROCURADOR PÚBLICO</t>
  </si>
  <si>
    <t>07489481</t>
  </si>
  <si>
    <t>MATSUSAKA SHIMASAKI LOUIS KEN</t>
  </si>
  <si>
    <t>MECHATO ALDAVE JAVIER ARTURO</t>
  </si>
  <si>
    <t>MEDINA VARGAS HEIDY ODELI</t>
  </si>
  <si>
    <t>ESPECIALISTA EN CONTRATACIONES</t>
  </si>
  <si>
    <t>MEDRANO BENDEZU FERNANDO</t>
  </si>
  <si>
    <t>MEDRANO ROMAN CARMEN MILKA</t>
  </si>
  <si>
    <t>25773076</t>
  </si>
  <si>
    <t>MEJIA MONTERO JANET PAOLA</t>
  </si>
  <si>
    <t>07726190</t>
  </si>
  <si>
    <t>MELENDEZ VARGAS GLADYS ELENA</t>
  </si>
  <si>
    <t>MELGAR CCARI MARIANELA</t>
  </si>
  <si>
    <t>09255774</t>
  </si>
  <si>
    <t>MELGAR GARCIA DALILA YSABEL</t>
  </si>
  <si>
    <t>EJECUTOR COACTIVO</t>
  </si>
  <si>
    <t>MENDIETA ESPINOZA JORGE LUIS</t>
  </si>
  <si>
    <t>40549257</t>
  </si>
  <si>
    <t>MENDOZA ALANYA HANS</t>
  </si>
  <si>
    <t>JEFE DE CONCILIACIÓN</t>
  </si>
  <si>
    <t>MENDOZA BALDEON LOURDES</t>
  </si>
  <si>
    <t>23261436</t>
  </si>
  <si>
    <t>MENDOZA GIRALDEZ AMANDA</t>
  </si>
  <si>
    <t>ANALISTA EN SOPORTE INFORMÁTICO</t>
  </si>
  <si>
    <t>MESONES MANAY FERNANDO MANUEL</t>
  </si>
  <si>
    <t>INGENIERO DE INFORMÁTICA Y DE SISTEMAS</t>
  </si>
  <si>
    <t>JEFE DE PARTICIPACIÓN CIUDADANA</t>
  </si>
  <si>
    <t>MESTA ZAPATA YAZMIN STEPHANIE</t>
  </si>
  <si>
    <t>TECNICO EN ATENCION AL USUARIO</t>
  </si>
  <si>
    <t>46421165</t>
  </si>
  <si>
    <t>MEZA ZAMALLOA VICTOR AUGUSTO</t>
  </si>
  <si>
    <t>TÉCNICO EN ATENCIÓN AL USUARIO</t>
  </si>
  <si>
    <t>09874377</t>
  </si>
  <si>
    <t>MIGUEL DE LA CRUZ LUIS ENRIQUE</t>
  </si>
  <si>
    <t>MIRANDA HONORES ROSA AMELIA</t>
  </si>
  <si>
    <t>ASISTENTE EN COMUNICACIONES</t>
  </si>
  <si>
    <t>MIRANDA VARGAS ANGELICA MARIA</t>
  </si>
  <si>
    <t>LICENCIADA EN PUBLICIDAD</t>
  </si>
  <si>
    <t>MONTALVO CHAVEZ ANA LUZ</t>
  </si>
  <si>
    <t>ENLACE DE PARTICIPACIÓN CIUDADANA - REGIÓN AREQUIPA</t>
  </si>
  <si>
    <t>MONTERO FERRER MARY SANDRA</t>
  </si>
  <si>
    <t>LICENCIADA EN SOCIOLOGÍA</t>
  </si>
  <si>
    <t>MORALES CARPIO RENATO JESUS</t>
  </si>
  <si>
    <t>COORDINADORA EN ESTUDIO ECONÓMICO ACTUARIAL FINANCIERO Y GESTIÓN DE RIESGO</t>
  </si>
  <si>
    <t>MORENO JAIME FABIOLA JANET</t>
  </si>
  <si>
    <t>42598294</t>
  </si>
  <si>
    <t>MORENO ODAR MARIO ALBERTO</t>
  </si>
  <si>
    <t>ESPECIALISTA EN ANÁLISIS DE DATOS</t>
  </si>
  <si>
    <t>MORENO RUIZ JULIO SILVERIO</t>
  </si>
  <si>
    <t>INGENIERO ESTADÍSTICO E INFORMÁTICO</t>
  </si>
  <si>
    <t>TECNICO EN CONTROL PATRIMONIAL</t>
  </si>
  <si>
    <t>41345235</t>
  </si>
  <si>
    <t>MORI GUPIOC CHRISTIAN IVAN</t>
  </si>
  <si>
    <t>ANALISTA EN CONTROL PATRIMONIAL</t>
  </si>
  <si>
    <t>ESTUDIANTE DE ADMINISTRACIÓN</t>
  </si>
  <si>
    <t>43012943</t>
  </si>
  <si>
    <t>MORI VIGO KARINA ELEANE</t>
  </si>
  <si>
    <t>MOSCOSO CHAHUA REBECA</t>
  </si>
  <si>
    <t>MOSCOSO ZAMUDIO FREDY CARLOS</t>
  </si>
  <si>
    <t>MUJICA AQUEHUA JHULFER</t>
  </si>
  <si>
    <t>40783589</t>
  </si>
  <si>
    <t>MUJICA CELIS JESSICA PAOLA</t>
  </si>
  <si>
    <t>JEFE DE ATENCIÓN AL USUARIO</t>
  </si>
  <si>
    <t>07635758</t>
  </si>
  <si>
    <t>MUÑOZ ARCE ERICK ROMULO</t>
  </si>
  <si>
    <t>JEFE DE INTERVENCIONES</t>
  </si>
  <si>
    <t>MUÑOZ CORDOVA RICARDO</t>
  </si>
  <si>
    <t>ESPECIALISTA EN ATENCION AL USUARIO</t>
  </si>
  <si>
    <t>41104458</t>
  </si>
  <si>
    <t>MUÑOZ SALDAÑA LILIANA ELIZABETH</t>
  </si>
  <si>
    <t>INGENIERA DE SISTEMAS</t>
  </si>
  <si>
    <t>25622480</t>
  </si>
  <si>
    <t>NAJERA CISNEROS MARIA ELENA</t>
  </si>
  <si>
    <t>NAPANGA DIAZ ABDEL ABRAHAM</t>
  </si>
  <si>
    <t>NAVIA CONDORENA CYNTHIA VANESSA</t>
  </si>
  <si>
    <t>46091591</t>
  </si>
  <si>
    <t>NORABUENA RODRIGUEZ DALIA ANDREA</t>
  </si>
  <si>
    <t>PROFESIONAL TÉCNICO EN TÉCNICA EN LABORATORIO CLINICO</t>
  </si>
  <si>
    <t>ASESORA DE GERENCIA GENERAL</t>
  </si>
  <si>
    <t>NUÑEZ BENAVIDES SANDRA LILIANA</t>
  </si>
  <si>
    <t>40010751</t>
  </si>
  <si>
    <t>NUÑEZ RIVAS MALENA JANETT</t>
  </si>
  <si>
    <t>JEFE DE PLATAFORMA</t>
  </si>
  <si>
    <t>06776127</t>
  </si>
  <si>
    <t>OBLITAS JULIAN ANDREA AMPARITO</t>
  </si>
  <si>
    <t>COORDINADOR EN ESTUDIO ECONÓMICO ACTUARIAL FINANCIERO Y GESTIÓN DE RIESGO</t>
  </si>
  <si>
    <t>OCAMPO SHEEN JUAN PABLO</t>
  </si>
  <si>
    <t>INNOVADOR DE SISTEMAS</t>
  </si>
  <si>
    <t>72251850</t>
  </si>
  <si>
    <t>OCROSPOMA SARASI RONALD PABLO</t>
  </si>
  <si>
    <t>INNOVADOR DE SISTEMA</t>
  </si>
  <si>
    <t>ESPECIALISTA DE GESTIÓN POR PROCESOS</t>
  </si>
  <si>
    <t>OLANO CORTEZ LUIS ALBERTO</t>
  </si>
  <si>
    <t>OLARTE CASTRO GLEDIA</t>
  </si>
  <si>
    <t>08052179</t>
  </si>
  <si>
    <t>OLIVERA SIFUENTES LEONARDO GASPAR</t>
  </si>
  <si>
    <t>ORCO CAMPERO JOAQUIN DIEGO</t>
  </si>
  <si>
    <t>INGENIERO QUÍMICO</t>
  </si>
  <si>
    <t>ORE OLIVERA NORMAN RAUL</t>
  </si>
  <si>
    <t>28209493</t>
  </si>
  <si>
    <t>ORIUNDO VERGARA EDGAR</t>
  </si>
  <si>
    <t>45668456</t>
  </si>
  <si>
    <t>ORTIZ ASTETE KATYA MARIBEL</t>
  </si>
  <si>
    <t>07700926</t>
  </si>
  <si>
    <t>ORTIZ VALENCIA MARIA ANGELA GABRIELA</t>
  </si>
  <si>
    <t>40333195</t>
  </si>
  <si>
    <t>PACHECO ALZAMORA MELISSA TERESA</t>
  </si>
  <si>
    <t>07737002</t>
  </si>
  <si>
    <t>PADILLA ROMERO NESTOR ARTIDORO</t>
  </si>
  <si>
    <t>10028066</t>
  </si>
  <si>
    <t>PAJARES CARPIO JAIME</t>
  </si>
  <si>
    <t>PALACIOS CHAVEZ ELIZABETH RUBI</t>
  </si>
  <si>
    <t>ESPECIALISTA EN PROGRAMACIÓN, CONTROL Y MONITOREO</t>
  </si>
  <si>
    <t>09631168</t>
  </si>
  <si>
    <t>PALACIOS RAMIREZ ROBERTO CARLOS</t>
  </si>
  <si>
    <t>PALPA DIAZ DENISSE FIORELLA</t>
  </si>
  <si>
    <t>LICENCIADO EN RELACIONES PÚBLICAS - ABOGADO</t>
  </si>
  <si>
    <t>70090587</t>
  </si>
  <si>
    <t>PERALES ANTAY LIZETH GERALDINE</t>
  </si>
  <si>
    <t>ESTUDIOS EN ADMINISTRACIÓN</t>
  </si>
  <si>
    <t>42071634</t>
  </si>
  <si>
    <t>PERALTA CARDENAS MIGUEL ANGEL</t>
  </si>
  <si>
    <t>ESPECIALISTA DE LA SALUD - ATENCIÓN RÁPIDA</t>
  </si>
  <si>
    <t>PERALTA MOGOLLON CHRISTIAN TOMAS</t>
  </si>
  <si>
    <t>SECRETARIA TECNICO DEL PAD</t>
  </si>
  <si>
    <t>40157240</t>
  </si>
  <si>
    <t>PERAMAS RIVERA PAMELA JUDITH</t>
  </si>
  <si>
    <t>09333744</t>
  </si>
  <si>
    <t>PEREZ MELENDEZ BLANCA ESTHER</t>
  </si>
  <si>
    <t>28310835</t>
  </si>
  <si>
    <t>PINEDA AYALA LINO</t>
  </si>
  <si>
    <t>ESPECIALISTA EN SUPERVISIÓN DE LA CALIDAD</t>
  </si>
  <si>
    <t>PINEDA SAMPEN CESAR DAVID</t>
  </si>
  <si>
    <t>00829765</t>
  </si>
  <si>
    <t>PINEDO DEL AGUILA EDUARDO</t>
  </si>
  <si>
    <t>CE 000867686</t>
  </si>
  <si>
    <t>PIZARRO VALDIVIA MARCELO IVAN</t>
  </si>
  <si>
    <t>INGENIERO COMERCIAL</t>
  </si>
  <si>
    <t>POZO OLIVERA MERCEDES CRISTINA</t>
  </si>
  <si>
    <t>42258862</t>
  </si>
  <si>
    <t>PRINCE CARMELO DE VILLADEZA KARINA LUZ</t>
  </si>
  <si>
    <t>24710769</t>
  </si>
  <si>
    <t>PUMA ROQUE GLORIA</t>
  </si>
  <si>
    <t>DISEÑADORA GRAFICA</t>
  </si>
  <si>
    <t>PURISACA CORNEJO AMARILISIS NATALI</t>
  </si>
  <si>
    <t>72630837</t>
  </si>
  <si>
    <t>QUEZADA HUERTA PABLO FREDERICK</t>
  </si>
  <si>
    <t>ESPECIALISTA EN GESTIÓN DE LA COMPENSACIÓN</t>
  </si>
  <si>
    <t>ESPECIALISTA EN SUPERVISIÓN ECONÓMICO FINANCIERO</t>
  </si>
  <si>
    <t>QUISPE ALVAREZ ROSAMARIA</t>
  </si>
  <si>
    <t>QUISPE LIZARBE ROSELHY JULIANA</t>
  </si>
  <si>
    <t>40609809</t>
  </si>
  <si>
    <t>QUISPE OSCCO ESMID GAUDY</t>
  </si>
  <si>
    <t>45755849</t>
  </si>
  <si>
    <t>QUISPE QUISPE ANA SILVIA</t>
  </si>
  <si>
    <t>QUISPE TINOCO OSCAR VIDAL</t>
  </si>
  <si>
    <t>QUISPE YANARICO BERTHA BEATRIZ</t>
  </si>
  <si>
    <t>QUIVIO AEDO SUSAN CLAUDIA</t>
  </si>
  <si>
    <t>RABANAL ODAR LEAH VANESSA</t>
  </si>
  <si>
    <t>MÉDICO CIRUJANA</t>
  </si>
  <si>
    <t>RAMIREZ CHAVEZ ANTHONY PAOLO</t>
  </si>
  <si>
    <t>45982844</t>
  </si>
  <si>
    <t>06782792</t>
  </si>
  <si>
    <t>RAMIREZ NUÑEZ LUIS ALBERTO</t>
  </si>
  <si>
    <t>RAMIREZ PAUCAR OMAR ABRAHAM</t>
  </si>
  <si>
    <t>06917523</t>
  </si>
  <si>
    <t>RAMOS DIAZ JUAN CARLOS</t>
  </si>
  <si>
    <t>TÉCNICO EN CONTRATACIONES</t>
  </si>
  <si>
    <t>25837807</t>
  </si>
  <si>
    <t>RAMOS ENCINAS SUSANA ELIZABETH</t>
  </si>
  <si>
    <t>42815512</t>
  </si>
  <si>
    <t>RAMOS ROBLES YINNA RENE</t>
  </si>
  <si>
    <t>RARAZ MATIAS ALIDA</t>
  </si>
  <si>
    <t>INGENIERA DE SISTEMAS E INFORMÁTICA</t>
  </si>
  <si>
    <t>ESPECIALISTA EN PROCESAMIENTO DE INFORMACION</t>
  </si>
  <si>
    <t>32983668</t>
  </si>
  <si>
    <t>RASHTA MILLA MARIA SOLEDAD</t>
  </si>
  <si>
    <t>ESPECIALISTA EN PROCESAMIENTO DE INFORMACIÓN</t>
  </si>
  <si>
    <t>ASESOR DE GERENCIA GENERAL</t>
  </si>
  <si>
    <t>09612175</t>
  </si>
  <si>
    <t>REMY LLACSA GASTON ROGER</t>
  </si>
  <si>
    <t>ESPECIALISTA EN ARQUITECTURA DE TECNOLOGIAS DE LA INFORMACIÓN</t>
  </si>
  <si>
    <t>09677142</t>
  </si>
  <si>
    <t>RENGIFO VILCHEZ LUIS ANGEL</t>
  </si>
  <si>
    <t>INGENIERO ELECTRÓNICO</t>
  </si>
  <si>
    <t>29688168</t>
  </si>
  <si>
    <t>REYES LINARES GIOVANNA ANNELIESE</t>
  </si>
  <si>
    <t>REYES LOPEZ FELIPE ANTONIO</t>
  </si>
  <si>
    <t>RIOS MANTILLA FLORIAN EVARISTO</t>
  </si>
  <si>
    <t>ESPECIALISTA CONTABLE</t>
  </si>
  <si>
    <t>17633873</t>
  </si>
  <si>
    <t>RIOS NAVARRETE KARLA PATRICIA</t>
  </si>
  <si>
    <t>ASISTENTE DE ARCHIVO</t>
  </si>
  <si>
    <t>RIVAS LEMBCKE GIANNINO MARTIN</t>
  </si>
  <si>
    <t>BACHILLER EN HISTORIA</t>
  </si>
  <si>
    <t>RIVERA SHUAN KATERIN PATRICIA</t>
  </si>
  <si>
    <t>ESPECIALISTA DE PROGRAMACIÓN, CONTROL Y MONITOREO</t>
  </si>
  <si>
    <t>RIVEROS APOLINARIO JACQUELINE PAOLA</t>
  </si>
  <si>
    <t>ROCA MOGOLLON MARIO IVAN</t>
  </si>
  <si>
    <t>RODAS POCCORPACHI MARTIN LUIS</t>
  </si>
  <si>
    <t>06218600</t>
  </si>
  <si>
    <t>RODRIGUEZ MENDOZA ENRIQUE</t>
  </si>
  <si>
    <t>RODRIGUEZ RODRIGUEZ ROMMEL RENZO</t>
  </si>
  <si>
    <t>RODRIGUEZ SALAZAR MAGNO</t>
  </si>
  <si>
    <t>ESPECIALISTA EN SALUD-AUDITOR</t>
  </si>
  <si>
    <t>48540914</t>
  </si>
  <si>
    <t>ROJAS CARDENAS DE URBINA ERIKA</t>
  </si>
  <si>
    <t>09576419</t>
  </si>
  <si>
    <t>ROJAS CORONADO JOSE ANTONIO</t>
  </si>
  <si>
    <t>43160946</t>
  </si>
  <si>
    <t>ROJAS FELIX EBELIN YANINA</t>
  </si>
  <si>
    <t>ESPECIALISTA COMUNICADOR SOCIAL - AUDIOVISUALES</t>
  </si>
  <si>
    <t>43728488</t>
  </si>
  <si>
    <t>ROJAS RIVAS EDGAR RONNY</t>
  </si>
  <si>
    <t>BACHILLER EN CIENCIAS DE LA COMUNICACIÓN</t>
  </si>
  <si>
    <t>ESPECIALISTA EN SUPERVISIÓN DE CALIDAD</t>
  </si>
  <si>
    <t>21060104</t>
  </si>
  <si>
    <t>ROJAS RODRIGUEZ CELINA MARIA</t>
  </si>
  <si>
    <t>ROJAS TRELLES ISABEL CRISTINA</t>
  </si>
  <si>
    <t>ROJAS TUCO DIANA VICKY</t>
  </si>
  <si>
    <t>ROMÁN RAMOS FREDDY OMAR</t>
  </si>
  <si>
    <t>09947419</t>
  </si>
  <si>
    <t>ROMERO LOPEZ KARIN GIANNINA</t>
  </si>
  <si>
    <t>09956399</t>
  </si>
  <si>
    <t>RONDON ZORRILLA EDITH</t>
  </si>
  <si>
    <t>EGRESADA EN ADMINISTRACIÓN EN SALUD</t>
  </si>
  <si>
    <t>ROQUE EULOGIO JULIO RHOTZ</t>
  </si>
  <si>
    <t>ENLACE DE PARTICIPACIÓN CIUDADANA</t>
  </si>
  <si>
    <t>ROZAS GONZALES DARSI LENIN</t>
  </si>
  <si>
    <t>25737320</t>
  </si>
  <si>
    <t>RUIZ BARDALES ELIANA GUISSELLA</t>
  </si>
  <si>
    <t>ESTUDIOS TÉCNICOS DE ADMINISTRACIÓN</t>
  </si>
  <si>
    <t>ESPECIALISTA EN ANÁLISIS DE SISTEMAS</t>
  </si>
  <si>
    <t>RUIZ DE LA VEGA HUAMANI CARLOS WILMER</t>
  </si>
  <si>
    <t>09373273</t>
  </si>
  <si>
    <t>RUIZ VALLADOLID ROSARIO GLADYSMIR</t>
  </si>
  <si>
    <t>07489315</t>
  </si>
  <si>
    <t>SAAVEDRA FIGUEROA LUIS ANTONIO</t>
  </si>
  <si>
    <t>TÉCNICO PARA REALIZAR ACTIVIDADES DE SERVICIOS GENERALES</t>
  </si>
  <si>
    <t>05336743</t>
  </si>
  <si>
    <t>SAAVEDRA PEREYRA WALTER CARLOS</t>
  </si>
  <si>
    <t>TÉCNICO ELECTRICISTA</t>
  </si>
  <si>
    <t>SAAVEDRA REVATTA JULISA HANAID</t>
  </si>
  <si>
    <t>ESPECIALISTA DE PLATAFORMA DE ORIENTACIÓN Y ATENCIÓN A LA CIUDADANÍA</t>
  </si>
  <si>
    <t>44440403</t>
  </si>
  <si>
    <t>SAMANIEGO THAIS JONATHAN JOSE FERNANDO</t>
  </si>
  <si>
    <t>26954479</t>
  </si>
  <si>
    <t>SANCHEZ ACOSTA JORGE EFIGENIO</t>
  </si>
  <si>
    <t>SANCHEZ LAGO ZUZA XIOMARA</t>
  </si>
  <si>
    <t>SANDOVAL LOPEZ JUAN JHONATAN</t>
  </si>
  <si>
    <t>SANTA CRUZ QUIROZ KELLY ROXANA</t>
  </si>
  <si>
    <t>JEFE DE GESTION DE INTELIGENCIA DE NEGOCIOS</t>
  </si>
  <si>
    <t>16766113</t>
  </si>
  <si>
    <t>SANTISTEBAN ROMERO JAVIER ALEJANDRO</t>
  </si>
  <si>
    <t>INGENIERO INFORMÁTICO Y DE SISTEMAS</t>
  </si>
  <si>
    <t>ESPECIALISTA EN ADMINISTRACIÓN DE LAS PERSONAS</t>
  </si>
  <si>
    <t>44420442</t>
  </si>
  <si>
    <t>SARMIENTO BENAVENTE JOSE ALONSO</t>
  </si>
  <si>
    <t>SARRIA PARDO VIRGINIA PATRICIA</t>
  </si>
  <si>
    <t>SAUCEDO ROSERO SARITA CLAYDE LUZ</t>
  </si>
  <si>
    <t>43330097</t>
  </si>
  <si>
    <t>SEGOVIA CACERES JORGE ALEJANDRO</t>
  </si>
  <si>
    <t>40400870</t>
  </si>
  <si>
    <t>SEMINARIO BENITES LIZBETH</t>
  </si>
  <si>
    <t>06203492</t>
  </si>
  <si>
    <t>SEVILLANO MORALES LUIS HUMBERTO</t>
  </si>
  <si>
    <t>17432237</t>
  </si>
  <si>
    <t>SILVA GRANADOS SISI MAGALI</t>
  </si>
  <si>
    <t>10585683</t>
  </si>
  <si>
    <t>SILVA LIZARRAGA KATIA ELISA</t>
  </si>
  <si>
    <t>09852773</t>
  </si>
  <si>
    <t>SILVA LOPEZ PAMELA JOVANNA</t>
  </si>
  <si>
    <t>42935946</t>
  </si>
  <si>
    <t>SILVERA AYVAR MARIA DEL ROSARIO</t>
  </si>
  <si>
    <t>SIMEON LIMAYLLA SANDRA LISSET</t>
  </si>
  <si>
    <t>TÉCNICO EN ADMINISTRACIÓN DE NEGOCIOS, FINANZAS, MARKETING, COMERCIO EXTERIOR Y ADUANAS</t>
  </si>
  <si>
    <t>SOLORZANO PAUCAR BERTHA TALITA</t>
  </si>
  <si>
    <t>ESPECIALISTA EN ANALISIS DE DATOS</t>
  </si>
  <si>
    <t>10630003</t>
  </si>
  <si>
    <t>SOSA MASIAS RONY FABRICIO</t>
  </si>
  <si>
    <t>LICENCIADO EN ESTADÍSTICA PARA LA GESTIÓN DE SERVICIOS DE SALUD</t>
  </si>
  <si>
    <t>ANALISTA PROGRAMADOR DE SISTEMAS</t>
  </si>
  <si>
    <t>46837319</t>
  </si>
  <si>
    <t>SOTELO MOTA GIANMARCOS</t>
  </si>
  <si>
    <t>07773771</t>
  </si>
  <si>
    <t>SOTO BARBA MARCO MIGUEL</t>
  </si>
  <si>
    <t>SOTO VILLAFUERTE MARIA DEL PILAR</t>
  </si>
  <si>
    <t>JEFA DE RESPUESTA RÁPIDA</t>
  </si>
  <si>
    <t>SUCSO CONDORI SHEYLA GABRIELA DEL CARMEN</t>
  </si>
  <si>
    <t>SUERO MORAN NELLY</t>
  </si>
  <si>
    <t>SULLCA LEON JULISSA ROXANA</t>
  </si>
  <si>
    <t>SURICHAQUI TIZA ULISES FRANCISCO</t>
  </si>
  <si>
    <t>ESTUDIANTE DE INGENIERÍA DE SISTEMAS Y COMPUTACIÓN</t>
  </si>
  <si>
    <t>SUYO CASTRO ANA MARIA</t>
  </si>
  <si>
    <t>LICENCIADO EN NUTRICIÓN HUMANA</t>
  </si>
  <si>
    <t>07181178</t>
  </si>
  <si>
    <t>TAFUR ARANA LUIS ERWIN</t>
  </si>
  <si>
    <t>TAFUR FERNANDEZ NILTON</t>
  </si>
  <si>
    <t>BACHILLER EN CIENCIAS ADMINISTRATIVAS</t>
  </si>
  <si>
    <t>43145087</t>
  </si>
  <si>
    <t>TAMARA VERGARAY MIGUEL ANGEL</t>
  </si>
  <si>
    <t>LICENCIADO EN ESTADÍSTICA E INFORMÁTICA</t>
  </si>
  <si>
    <t>TANANTA YAHUARCANI BEXI VIVIANA</t>
  </si>
  <si>
    <t>JEFE ZONAL</t>
  </si>
  <si>
    <t>41082979</t>
  </si>
  <si>
    <t>TAPIA SANCHEZ ALBERTO HENRY</t>
  </si>
  <si>
    <t>TARCO PEREZ RONALD SEBASTIAN</t>
  </si>
  <si>
    <t>TEJADA NORIEGA JAQUELINE ROSARIO</t>
  </si>
  <si>
    <t>ASISTENTE TECNICO</t>
  </si>
  <si>
    <t>40845208</t>
  </si>
  <si>
    <t>TELLO SALAZAR ERIKA MILAGROS</t>
  </si>
  <si>
    <t>COMPUTACIÓN E INFORMÁTICA</t>
  </si>
  <si>
    <t>TIMANA MEJIA JORGE ALBERTO</t>
  </si>
  <si>
    <t>TIRADO ZAVALETA WILLIAN ALBERTO</t>
  </si>
  <si>
    <t>09828343</t>
  </si>
  <si>
    <t>TITO CUEVAS OLIVER RENZO</t>
  </si>
  <si>
    <t>40905809</t>
  </si>
  <si>
    <t>TORRES AVALOS MARIA MARGARITA</t>
  </si>
  <si>
    <t>TORRES AYALA DIANA PATRICIA</t>
  </si>
  <si>
    <t>10127968</t>
  </si>
  <si>
    <t>TORRES CABRERA YOLI</t>
  </si>
  <si>
    <t>TORRES CALDERON PEDRO ALEXIS</t>
  </si>
  <si>
    <t>40068693</t>
  </si>
  <si>
    <t>TORRES DAÑOBEYTIA YANET MARCELINA</t>
  </si>
  <si>
    <t>00509020</t>
  </si>
  <si>
    <t>TORRES PINO ANGEL VLADIMIR</t>
  </si>
  <si>
    <t>40238715</t>
  </si>
  <si>
    <t>TORRES VALLEJOS CLAUDIA MARINA</t>
  </si>
  <si>
    <t>08116504</t>
  </si>
  <si>
    <t>TOVAR PEREZ MARIA VIRGINIA</t>
  </si>
  <si>
    <t>BACHILLER EN ADMINISTRACIÓN</t>
  </si>
  <si>
    <t>ANALISTA EN MONITOREO DE GESTIÓN</t>
  </si>
  <si>
    <t>TRAVEZAÑO MARIN EVELYN ELENA</t>
  </si>
  <si>
    <t>LICENCIADO EN ADMINISTRACIÓN DE EMPRESAS</t>
  </si>
  <si>
    <t>40827723</t>
  </si>
  <si>
    <t>TRILLO LIMAYLLA OSWALDO MARTIN</t>
  </si>
  <si>
    <t>TUANAMA BARZOLA DE IRRIBAREN KENNY MARIBEL</t>
  </si>
  <si>
    <t>ASISTENTA DE GERENCIA</t>
  </si>
  <si>
    <t>TUMAY WONG DE VELA MARIA DEL ROSARIO</t>
  </si>
  <si>
    <t>UGALDI CORDANO ANA LUCIA</t>
  </si>
  <si>
    <t>01160180</t>
  </si>
  <si>
    <t>UGAZ DEL CASTILLO MARIA CAROLINA</t>
  </si>
  <si>
    <t>21419974</t>
  </si>
  <si>
    <t>URIBE GARCIA CARLOS CONSTANTINO</t>
  </si>
  <si>
    <t>ADMINISTRADOR SENIOR DE BASE DE DATOS</t>
  </si>
  <si>
    <t>16765602</t>
  </si>
  <si>
    <t>URRUTIA CARHUAJULCA MARIA YRMA</t>
  </si>
  <si>
    <t>ESPECIALISTA DE BASE DE DATOS</t>
  </si>
  <si>
    <t>10688743</t>
  </si>
  <si>
    <t>URTECHO PAREDES ROSA VICTORIA</t>
  </si>
  <si>
    <t>08610249</t>
  </si>
  <si>
    <t>VALDEZ ROBLEDO HILDA AMERICA</t>
  </si>
  <si>
    <t>ESPECIALISTA EN ANÁLISIS DE RIESGO</t>
  </si>
  <si>
    <t>18197356</t>
  </si>
  <si>
    <t>VALDIVIA MIRANDA ALAN PAUL</t>
  </si>
  <si>
    <t>LICENCIADO EN ADMINISTRACIÓN CON MENCIÓN EN SALUD</t>
  </si>
  <si>
    <t>VALENCIA ANCI MARCO ANTONIO</t>
  </si>
  <si>
    <t>VALENZUELA ARESTEGUI MERCEDES</t>
  </si>
  <si>
    <t>07825510</t>
  </si>
  <si>
    <t>VALENZUELA TELLO VIOLETA MARIA DEL PILAR</t>
  </si>
  <si>
    <t>40603962</t>
  </si>
  <si>
    <t>VARA SOLIS DE ROCCA KETI HAYDEE</t>
  </si>
  <si>
    <t>18161458</t>
  </si>
  <si>
    <t>VARGAS CARTHY MARY LIZZETHY</t>
  </si>
  <si>
    <t>41364054</t>
  </si>
  <si>
    <t>VASQUEZ BERNAL GIANNINA ANDREA</t>
  </si>
  <si>
    <t>VASQUEZ GUEVARA ROXANA</t>
  </si>
  <si>
    <t>ESPECIALISTA EN PROYECTOS INTERINSTITUCIONALES</t>
  </si>
  <si>
    <t>VASQUEZ RAMIREZ ALEX CARLOS</t>
  </si>
  <si>
    <t>42842232</t>
  </si>
  <si>
    <t>VEGA CHAVEZ ISABEL CRISTINA</t>
  </si>
  <si>
    <t>VEGA PELAEZ JULIAN SOLER</t>
  </si>
  <si>
    <t>ESPECIALISTA EN SUPERVISION ECONOMICA FINANCIERA</t>
  </si>
  <si>
    <t>VEGAS ROMERO MIRTHA</t>
  </si>
  <si>
    <t>VELASQUEZ AQUIJE JULIO GUSTAVO</t>
  </si>
  <si>
    <t>ESPECIALISTA ECONOMICO FINANCIERO</t>
  </si>
  <si>
    <t>25659178</t>
  </si>
  <si>
    <t>VELASQUEZ ZAPATA ANGEL FRANCISCO</t>
  </si>
  <si>
    <t>VELAZCO BONZANO RUBEN ANGEL</t>
  </si>
  <si>
    <t>41771838</t>
  </si>
  <si>
    <t>VELAZCO CARPIO XIOMARA</t>
  </si>
  <si>
    <t>ESPECIALISTA EN SALUD</t>
  </si>
  <si>
    <t>41406659</t>
  </si>
  <si>
    <t>VELITA VELEZ JULIO CESAR</t>
  </si>
  <si>
    <t>ESPECIALISTA DE SALUD (INTERVENCIÓN)</t>
  </si>
  <si>
    <t>VELIZ GONZALES ELIZABETH ROCIO</t>
  </si>
  <si>
    <t>20119058</t>
  </si>
  <si>
    <t>VELIZ HERRERA MICHEL IVAN</t>
  </si>
  <si>
    <t>71638356</t>
  </si>
  <si>
    <t>VENEROS MENDIVIL INGRID LIZBETH</t>
  </si>
  <si>
    <t>ENLACE EN PARTICIPACIÓN CIUDADANA - REGIÓN AYACUCHO</t>
  </si>
  <si>
    <t>VERA MUÑOZ YOVANA</t>
  </si>
  <si>
    <t>LICENCIADA EN SERVICIO SOCIAL</t>
  </si>
  <si>
    <t>VERA YACILA HAYLA MILAGROS</t>
  </si>
  <si>
    <t>VERGARA ZAPATER OSCAR LUIS</t>
  </si>
  <si>
    <t>VERGARAY JESUS BEATRIZ JULIA</t>
  </si>
  <si>
    <t>VILCHEZ ARISMENDI JOHN</t>
  </si>
  <si>
    <t>08432952</t>
  </si>
  <si>
    <t>VILLA CLEMENTE ZAIDA ELIZABETH</t>
  </si>
  <si>
    <t>VILLACRES TAMINCHE KETHY TELESVINA</t>
  </si>
  <si>
    <t>43259603</t>
  </si>
  <si>
    <t>VILLANO CASTRO MIGUEL ANGEL</t>
  </si>
  <si>
    <t>10019878</t>
  </si>
  <si>
    <t>VILLANUEVA PEÑA ANA MARIA ESTELA</t>
  </si>
  <si>
    <t>08159512</t>
  </si>
  <si>
    <t>VILLAVICENCIO RODRIGUEZ OLGA LIDIA</t>
  </si>
  <si>
    <t>COMUNICADOR MACROREGIONAL</t>
  </si>
  <si>
    <t>40767462</t>
  </si>
  <si>
    <t>VILLAVICENCIO URTEAGA ELIANA VICTORIA</t>
  </si>
  <si>
    <t>VILLEGAS QUISPE JONATHAN</t>
  </si>
  <si>
    <t>JEFE DE CONCILIACION</t>
  </si>
  <si>
    <t>10339096</t>
  </si>
  <si>
    <t>WU SANCHEZ SUE JAMILL</t>
  </si>
  <si>
    <t>09557695</t>
  </si>
  <si>
    <t>YAURI RIMACHI MARIA LUZ</t>
  </si>
  <si>
    <t>YBAÑEZ CUBA ELIZABETH MARIBEL</t>
  </si>
  <si>
    <t>ASISTENTE TÉCNICO</t>
  </si>
  <si>
    <t>YNDARUCA MORALES MILAGROS EMILY</t>
  </si>
  <si>
    <t>YSHII TAMASHIRO PATRICIA YUKIMI</t>
  </si>
  <si>
    <t>ZAVALA AMEZQUITA EDDER MANUEL</t>
  </si>
  <si>
    <t>20057659</t>
  </si>
  <si>
    <t>ZAVALA VALDEZ EDITH CONSUELO</t>
  </si>
  <si>
    <t>ZEBALLOS CABANILLAS OMAR JOEL</t>
  </si>
  <si>
    <t>16759258</t>
  </si>
  <si>
    <t>ZEÑA CARRASCO ROSA ESMERALDA</t>
  </si>
  <si>
    <t>08231989</t>
  </si>
  <si>
    <t>ZEVALLOS NUÑEZ PEDRO ENRIQUE</t>
  </si>
  <si>
    <t>MÉDICO CIRUJANO - ABOGADO</t>
  </si>
  <si>
    <t>ZEVALLOS SORIA MARITZA GERALDINE</t>
  </si>
  <si>
    <t>PROGRAMA DE ASISTENTE DE GERENCIA ADMINISTRATIVA</t>
  </si>
  <si>
    <t>ZUBIAT AGUILAR MICHAEL JEFFERSON</t>
  </si>
  <si>
    <t>09635782</t>
  </si>
  <si>
    <t>ABANTO CARRANZA, MARIA VIRGINIA</t>
  </si>
  <si>
    <t>TITULO PROFESIONAL</t>
  </si>
  <si>
    <t>PROFESIONAL MEDICO DE EVALUACIÓN DE LAS PRESTACIONES</t>
  </si>
  <si>
    <t>40717555</t>
  </si>
  <si>
    <t>ACOSTA CORZO, MARIA ELENA</t>
  </si>
  <si>
    <t xml:space="preserve">MEDICINA HUMANA                                                                </t>
  </si>
  <si>
    <t xml:space="preserve">MAESTRIA COMPLETA                                </t>
  </si>
  <si>
    <t>ESPECIALISTA EN DERECHO LABORAL</t>
  </si>
  <si>
    <t>29300901</t>
  </si>
  <si>
    <t>ACOSTA PINTO, JOHN EDMUNDO</t>
  </si>
  <si>
    <t xml:space="preserve">DERECHO                                                                        </t>
  </si>
  <si>
    <t xml:space="preserve">LICENCIADO                                                     </t>
  </si>
  <si>
    <t>PROFESIONAL DE DERECHO</t>
  </si>
  <si>
    <t>40643060</t>
  </si>
  <si>
    <t>ACOSTA ZAPATA, EVELYN YESSICA</t>
  </si>
  <si>
    <t>DERECHO</t>
  </si>
  <si>
    <t>70585827</t>
  </si>
  <si>
    <t>AGUILAR VASQUEZ, JOHANNA MARTHA</t>
  </si>
  <si>
    <t>ADMINISTRACIÓN DE NEGOCIOS</t>
  </si>
  <si>
    <t>10170705</t>
  </si>
  <si>
    <t>ALACOTE ALARCON, DELIA</t>
  </si>
  <si>
    <t>GESTOR DE IPRESS</t>
  </si>
  <si>
    <t>45772024</t>
  </si>
  <si>
    <t>ALANIA PANDURO, HENRY GERARDO</t>
  </si>
  <si>
    <t xml:space="preserve">CARRERA NO ESPECIFICADA                                                        </t>
  </si>
  <si>
    <t>ASESOR DE SERVICIO</t>
  </si>
  <si>
    <t>15704640</t>
  </si>
  <si>
    <t>ALARCON NUÑEZ, CARMEN ROSA</t>
  </si>
  <si>
    <t xml:space="preserve">TECNICO </t>
  </si>
  <si>
    <t>43011651</t>
  </si>
  <si>
    <t>ALBAN ROBLES, ALBERTO DIONISIO</t>
  </si>
  <si>
    <t xml:space="preserve">MEDICINA                                                                       </t>
  </si>
  <si>
    <t>MEDICO SUPERVISOR</t>
  </si>
  <si>
    <t>09635527</t>
  </si>
  <si>
    <t>ALBARRACIN CELIS, ROBERTO CARLOS</t>
  </si>
  <si>
    <t xml:space="preserve">GRADO DE MAESTRIA                                            </t>
  </si>
  <si>
    <t>DIRECTOR DE UDR</t>
  </si>
  <si>
    <t>46410797</t>
  </si>
  <si>
    <t>ALCALDE CASTAÑEDA, GIOVE EDUARDO</t>
  </si>
  <si>
    <t>47830157</t>
  </si>
  <si>
    <t>ALCANTARA CHAVEZ, LUZ DEL CARMEN</t>
  </si>
  <si>
    <t>LICENCIADO</t>
  </si>
  <si>
    <t>31171544</t>
  </si>
  <si>
    <t>ALCARRAZ ALFARO, RICHARD MAXIMO</t>
  </si>
  <si>
    <t xml:space="preserve">OBSTETRICIA                                                                    </t>
  </si>
  <si>
    <t>PROFESIONAL DE GESTION</t>
  </si>
  <si>
    <t>40444592</t>
  </si>
  <si>
    <t>ALLAUCA LUNA, MARISOL JULISSA</t>
  </si>
  <si>
    <t xml:space="preserve">DERECHO Y CIENCIAS POLITICAS                                                   </t>
  </si>
  <si>
    <t>PROFESIONAL DE SUPERVISION PRESTACIONAL</t>
  </si>
  <si>
    <t>46667295</t>
  </si>
  <si>
    <t>ALLER SALCEDO, KATHERYNE CHASKA</t>
  </si>
  <si>
    <t>MEDICO CIRUGANO</t>
  </si>
  <si>
    <t>42952921</t>
  </si>
  <si>
    <t>ALMACHE MONRROY, DAVID SALOMON</t>
  </si>
  <si>
    <t xml:space="preserve">ENFERMERIA                                                                     </t>
  </si>
  <si>
    <t>PROFESIONAL DE CONTROL PREVIO</t>
  </si>
  <si>
    <t>07659219</t>
  </si>
  <si>
    <t>ALMINAGORTA VARGAS, JULIO CESAR</t>
  </si>
  <si>
    <t xml:space="preserve">CONTABILIDAD                                                      </t>
  </si>
  <si>
    <t>07581397</t>
  </si>
  <si>
    <t>ALTAMIRANO IDROGO, CARLOS</t>
  </si>
  <si>
    <t>10285283</t>
  </si>
  <si>
    <t>ALVA CHOY, FRANCISCO JAVIER</t>
  </si>
  <si>
    <t>ASESOR DE SERVICIO MAC LIMA NORTE</t>
  </si>
  <si>
    <t>45936929</t>
  </si>
  <si>
    <t>ALVA TORRES, RUSSELL HIPATIA</t>
  </si>
  <si>
    <t>43475607</t>
  </si>
  <si>
    <t>ALVARADO DIAZ, MELISSA BETZABE</t>
  </si>
  <si>
    <t>41183821</t>
  </si>
  <si>
    <t>ALVARADO GAMARRA, PAOLA KATHERINE</t>
  </si>
  <si>
    <t>PROFESIONAL EN GESTION DE RECURSOS HUMANOS</t>
  </si>
  <si>
    <t>40051696</t>
  </si>
  <si>
    <t>ALVARADO GRANDEZ, ROXANA ELIZABETH</t>
  </si>
  <si>
    <t xml:space="preserve">ADMINISTRACION                                                                 </t>
  </si>
  <si>
    <t>42445614</t>
  </si>
  <si>
    <t>ALVARADO PEREZ, NIEVES MANUEL</t>
  </si>
  <si>
    <t>PROFESIONAL LOGÍSTICO</t>
  </si>
  <si>
    <t>41243285</t>
  </si>
  <si>
    <t>ALVAREZ LEYVA, PAMELA DESIRE</t>
  </si>
  <si>
    <t>07484401</t>
  </si>
  <si>
    <t>ALVAREZ LOZANO, LOURDES MILAGROS</t>
  </si>
  <si>
    <t xml:space="preserve">SECRETARIADO EJECUTIVO                                                         </t>
  </si>
  <si>
    <t xml:space="preserve">TECNICO  </t>
  </si>
  <si>
    <t>45536951</t>
  </si>
  <si>
    <t>ALVAREZ VELA, MARTHA MARGARITA</t>
  </si>
  <si>
    <t>42714622</t>
  </si>
  <si>
    <t>ALVEAR GALLEGOS, HECTOR JAIME</t>
  </si>
  <si>
    <t>EN CURSO</t>
  </si>
  <si>
    <t>TECNICO DE ARCHIVO</t>
  </si>
  <si>
    <t>43087017</t>
  </si>
  <si>
    <t>ALZAMORA DE LOS SANTOS, JORGE JUNIOR</t>
  </si>
  <si>
    <t xml:space="preserve">CIENCIAS CONTABLES Y FINANCIERAS                                               </t>
  </si>
  <si>
    <t>ANALISTA DE COMPENSACIONES Y CONTROL DE ASISTENCIA</t>
  </si>
  <si>
    <t>42029938</t>
  </si>
  <si>
    <t>AMPUERO PEREZ, MARIA ISABEL</t>
  </si>
  <si>
    <t xml:space="preserve">BACHILLER                                           </t>
  </si>
  <si>
    <t>PROFESIONAL DE LA SALUD</t>
  </si>
  <si>
    <t>44987351</t>
  </si>
  <si>
    <t>AMPUERO TRIGOSO, LIS EMERITA</t>
  </si>
  <si>
    <t>43966542</t>
  </si>
  <si>
    <t>ANCHAPURI CHIPANA, NANCY PAOLA</t>
  </si>
  <si>
    <t>41890216</t>
  </si>
  <si>
    <t>ANCO POLA, DULIO MANUEL</t>
  </si>
  <si>
    <t>GESTOR DE IPRESS PRIVADAS O MIXTAS</t>
  </si>
  <si>
    <t>45114562</t>
  </si>
  <si>
    <t>ANDIA RAMOS, YUPENG CATHERINE</t>
  </si>
  <si>
    <t>PROFESIONAL DE SERVICIO AL ASEGURADO</t>
  </si>
  <si>
    <t>45600710</t>
  </si>
  <si>
    <t>ANGASPILCO FARRO, MARIA NELLY</t>
  </si>
  <si>
    <t xml:space="preserve">CIENCIAS DE LA COMUNICACION                                                    </t>
  </si>
  <si>
    <t>ESPECIALISTA EN SISTEMAS E INFORMATICA</t>
  </si>
  <si>
    <t>40871808</t>
  </si>
  <si>
    <t>ANICAMA TABOADA, ANIBAL</t>
  </si>
  <si>
    <t xml:space="preserve">INGENIERIA DE SISTEMAS                                                         </t>
  </si>
  <si>
    <t>45022527</t>
  </si>
  <si>
    <t>ANTUNEZ MACEDA, ERIC ANTONIO</t>
  </si>
  <si>
    <t xml:space="preserve">ESTOMATOLOGIA                                                                  </t>
  </si>
  <si>
    <t>42349751</t>
  </si>
  <si>
    <t>APARCO ESCOBAR, JORGE DIONICIO</t>
  </si>
  <si>
    <t xml:space="preserve">CONTABILIDAD </t>
  </si>
  <si>
    <t>42239907</t>
  </si>
  <si>
    <t>APAZA VENTURA, LIDIA CLEOFE</t>
  </si>
  <si>
    <t>SUPERVISOR FINANCIERO</t>
  </si>
  <si>
    <t>15729481</t>
  </si>
  <si>
    <t>APOLIN ALVAREZ, REBECA LUZMILA</t>
  </si>
  <si>
    <t>APOYO ADMINISTRATIVO PARA ATENCION AL USUARIO</t>
  </si>
  <si>
    <t>40717261</t>
  </si>
  <si>
    <t>AQUISE GUTIERREZ, TONGA OLIVER</t>
  </si>
  <si>
    <t xml:space="preserve">EDUCACION PRIMARIA                                                             </t>
  </si>
  <si>
    <t>ASESOR DE SERVICIO MAC LIMA ESTE</t>
  </si>
  <si>
    <t>46621774</t>
  </si>
  <si>
    <t>ARAPA QUISPE, SILVIA</t>
  </si>
  <si>
    <t xml:space="preserve">PSICOLOGIA                                                                     </t>
  </si>
  <si>
    <t>COORDINADOR DE OPERACIONES DE TI</t>
  </si>
  <si>
    <t>40921584</t>
  </si>
  <si>
    <t>ARCE VADILLO, MARIO GUILLERMO</t>
  </si>
  <si>
    <t>40279184</t>
  </si>
  <si>
    <t>ARCOS MEZA, HEBERT ALFREDO</t>
  </si>
  <si>
    <t xml:space="preserve">CONTABILIDAD                                                                   </t>
  </si>
  <si>
    <t>44628414</t>
  </si>
  <si>
    <t>AREVALO LEAL, ORIANA RAISA</t>
  </si>
  <si>
    <t>DIRECTOR</t>
  </si>
  <si>
    <t>10714945</t>
  </si>
  <si>
    <t>ARIAS HARO, ENRIQUE</t>
  </si>
  <si>
    <t>40179142</t>
  </si>
  <si>
    <t>ARISTA FILOMENO, KETHY</t>
  </si>
  <si>
    <t>41288890</t>
  </si>
  <si>
    <t>ARQUIÑEGO GARCIA, LISSIE</t>
  </si>
  <si>
    <t xml:space="preserve">PERIODISMO                                                                     </t>
  </si>
  <si>
    <t>ANALISTA DE GESTION DE LA INFORMACION</t>
  </si>
  <si>
    <t>08884473</t>
  </si>
  <si>
    <t>ASMAT UCHUYA, MIGUEL AUGUSTO</t>
  </si>
  <si>
    <t xml:space="preserve">INGENIERIA DE SISTEMAS (EPE)                                                   </t>
  </si>
  <si>
    <t>42477184</t>
  </si>
  <si>
    <t>ATAYPOMA ESCOBAR, JAIME</t>
  </si>
  <si>
    <t>ANALISTA DE GESTION DE LA INCORPORACION</t>
  </si>
  <si>
    <t>04073131</t>
  </si>
  <si>
    <t>ATENCIO SOLORZANO, DENYSE JUDITH</t>
  </si>
  <si>
    <t>06291560</t>
  </si>
  <si>
    <t>AUQUI DE LA CRUZ, PEDRO JUAN</t>
  </si>
  <si>
    <t>41642897</t>
  </si>
  <si>
    <t>AVENDAÑO DOMINGUEZ, NIRO RENE</t>
  </si>
  <si>
    <t>44691978</t>
  </si>
  <si>
    <t>AVENDAÑO PEZO, EVA TATIANA</t>
  </si>
  <si>
    <t>APOYO ADMINISTRATIVO</t>
  </si>
  <si>
    <t>70211010</t>
  </si>
  <si>
    <t>AYALA AGUILAR, GLADYS</t>
  </si>
  <si>
    <t>45325861</t>
  </si>
  <si>
    <t>AYAMAMANI QUISPE, ILLAQ MABELI</t>
  </si>
  <si>
    <t xml:space="preserve">ADMINISTRACION Y MARKETING                                                     </t>
  </si>
  <si>
    <t>PROFESIONAL DE MARKETING Y FIDELIZACION</t>
  </si>
  <si>
    <t>40827380</t>
  </si>
  <si>
    <t>AYAY GONZALEZ, LUIS ALBERTO</t>
  </si>
  <si>
    <t>41950319</t>
  </si>
  <si>
    <t>AYLLON PINCHI, CHARLES</t>
  </si>
  <si>
    <t>PROFESIONAL EN CONTROL PREVIO</t>
  </si>
  <si>
    <t>02892164</t>
  </si>
  <si>
    <t>AYME NARVAY, MARINA ISABEL</t>
  </si>
  <si>
    <t>24002573</t>
  </si>
  <si>
    <t>BACA FERNANDEZ, MANUEL JESUS</t>
  </si>
  <si>
    <t xml:space="preserve">INGENIERIA INFORMﾁTICA Y SISTEMAS                                              </t>
  </si>
  <si>
    <t>AUDITOR</t>
  </si>
  <si>
    <t>22998118</t>
  </si>
  <si>
    <t>BAILON DIAZ, MIRTHA MAGNOLIA</t>
  </si>
  <si>
    <t xml:space="preserve">MAESTRIA                           </t>
  </si>
  <si>
    <t>GESTOR IPRESS</t>
  </si>
  <si>
    <t>70012730</t>
  </si>
  <si>
    <t>BALBOA CHAGUA, INGRID ARACELI</t>
  </si>
  <si>
    <t xml:space="preserve">ODONTOLOGO </t>
  </si>
  <si>
    <t>COORDINADOR NORMATIVO</t>
  </si>
  <si>
    <t>41427671</t>
  </si>
  <si>
    <t>BALDEON DIAZ, KELINDA DEL ROSARIO</t>
  </si>
  <si>
    <t>44759078</t>
  </si>
  <si>
    <t>BARBA BERNAL, MARITZA CLAUDIA</t>
  </si>
  <si>
    <t>42860293</t>
  </si>
  <si>
    <t>BARCENA LUZA, GINA</t>
  </si>
  <si>
    <t>AUXILIAR DE ARCHIVO</t>
  </si>
  <si>
    <t>43274900</t>
  </si>
  <si>
    <t>BARDALES DURAND, EMILIO ANGEL</t>
  </si>
  <si>
    <t>41330216</t>
  </si>
  <si>
    <t>BARREDA MEDINA, REGINA MARIA</t>
  </si>
  <si>
    <t>10648812</t>
  </si>
  <si>
    <t>BARRETO BARTOLO, MARIA MERCEDES</t>
  </si>
  <si>
    <t>42453688</t>
  </si>
  <si>
    <t>BARRIOS CRUZ, NADIEHSKA SARA</t>
  </si>
  <si>
    <t xml:space="preserve">COMPUTACION E INFORMﾁTICA                                                      </t>
  </si>
  <si>
    <t>40533661</t>
  </si>
  <si>
    <t>BAUTISTA CONTRERAS, ROGER SAMUEL</t>
  </si>
  <si>
    <t xml:space="preserve">CIENCIAS DE LA ADMINISTRACION                                                  </t>
  </si>
  <si>
    <t>43997912</t>
  </si>
  <si>
    <t>BAUTISTA HEREDIA, CRISTHIAN JAVIER</t>
  </si>
  <si>
    <t xml:space="preserve">INGENIERIA INFORMﾁTICA                                                         </t>
  </si>
  <si>
    <t>ESPECIALISTA EN INFORMATICA</t>
  </si>
  <si>
    <t>42465070</t>
  </si>
  <si>
    <t>BAUTISTA PIZARRO, WILBER</t>
  </si>
  <si>
    <t>02822256</t>
  </si>
  <si>
    <t>BAYONA ORTIZ, MYRIAM JANET</t>
  </si>
  <si>
    <t>10130600</t>
  </si>
  <si>
    <t>BAZAN HERRERA, RAUL EDUARDO</t>
  </si>
  <si>
    <t>INGENIERIA INDUSTRIAL Y DE SISTEMAS</t>
  </si>
  <si>
    <t>23943733</t>
  </si>
  <si>
    <t>BENAVIDES PALOMINO, MILUSKA SUSANA</t>
  </si>
  <si>
    <t>47066974</t>
  </si>
  <si>
    <t>BENGOA SOTELO, JOHN MAX</t>
  </si>
  <si>
    <t xml:space="preserve">ADMINISTRACION DE NEGOCIOS INTERNACIONALES                                     </t>
  </si>
  <si>
    <t>42217079</t>
  </si>
  <si>
    <t>BENITES BERNABE, ALVARO DANNY</t>
  </si>
  <si>
    <t>18824628</t>
  </si>
  <si>
    <t>BENITES CABRERA, FRANCISCO MERCEDES</t>
  </si>
  <si>
    <t>42526743</t>
  </si>
  <si>
    <t>BLAS CARDENAS, SADITH</t>
  </si>
  <si>
    <t xml:space="preserve">COMUNICACION SOCIAL                                                            </t>
  </si>
  <si>
    <t>APOYO ADMINISTRATIVO PARA ATENCION AL ASEGURADO</t>
  </si>
  <si>
    <t>47641573</t>
  </si>
  <si>
    <t>BLAS VELARDE, SARA STEFANY</t>
  </si>
  <si>
    <t>ADMINISTRACION DE EMPRESAS Y NEGOCIOS INTERNACIONALES</t>
  </si>
  <si>
    <t>40796385</t>
  </si>
  <si>
    <t>BOCANEGRA CAMPOS, ROSA MARIA</t>
  </si>
  <si>
    <t>08273720</t>
  </si>
  <si>
    <t>BORDA CASTAÑEDA, PATRICIA REBECA</t>
  </si>
  <si>
    <t>GESTOR DE IPRESS PUBLICAS</t>
  </si>
  <si>
    <t>40434287</t>
  </si>
  <si>
    <t>BORROVICH RIVERA, KALY LUZ</t>
  </si>
  <si>
    <t>41865320</t>
  </si>
  <si>
    <t>BRAVO JAIMES, YONEL</t>
  </si>
  <si>
    <t xml:space="preserve">ODONTOLOGIA                                                                    </t>
  </si>
  <si>
    <t>41479301</t>
  </si>
  <si>
    <t>BRAVO YUPANQUI, ROY</t>
  </si>
  <si>
    <t>43752846</t>
  </si>
  <si>
    <t>BRICEÑO NOBLECILLA, NAYRA NADIR</t>
  </si>
  <si>
    <t>20437625</t>
  </si>
  <si>
    <t>BUENDIA MARTINEZ, LIZ BHETI</t>
  </si>
  <si>
    <t>44652564</t>
  </si>
  <si>
    <t>BUENDIA MENDOZA, JAQUELINE LUZ</t>
  </si>
  <si>
    <t>44068576</t>
  </si>
  <si>
    <t>BURGOS BUENDIA, MARCELA DEL CARMEN</t>
  </si>
  <si>
    <t>19249121</t>
  </si>
  <si>
    <t>BURGOS LLUMPO, ENMA CRISTINA</t>
  </si>
  <si>
    <t>PROFESIONAL DE RIESGO FINANCIERO</t>
  </si>
  <si>
    <t>10122705</t>
  </si>
  <si>
    <t>BUSTAMANTE ROMANI, RAFAEL</t>
  </si>
  <si>
    <t xml:space="preserve">ECONOMIA                                                                       </t>
  </si>
  <si>
    <t>PROFESIONAL DE COMUNICACIÓN Y MARKETING</t>
  </si>
  <si>
    <t>18152926</t>
  </si>
  <si>
    <t>CABALLERO LOZANO, ERNESTO WLADIMIR</t>
  </si>
  <si>
    <t>ASISTENTE DE SERVICIO AL ASEGURADO</t>
  </si>
  <si>
    <t>47976139</t>
  </si>
  <si>
    <t>CABALLERO TAIPE, LIGIA STEFANI</t>
  </si>
  <si>
    <t>09731380</t>
  </si>
  <si>
    <t>CABEZAS MEDINA, ELIAS SATURNINO</t>
  </si>
  <si>
    <t xml:space="preserve">CHOFER - SECUNDARIA COMPLETA </t>
  </si>
  <si>
    <t>5TO SECUNDARIA</t>
  </si>
  <si>
    <t>43691622</t>
  </si>
  <si>
    <t>CABRERA HUAMANÑAHUI, JUDITH YESSICA</t>
  </si>
  <si>
    <t>47575669</t>
  </si>
  <si>
    <t>CAIRA MARILUZ, MAIBI SHEYLA</t>
  </si>
  <si>
    <t>42884273</t>
  </si>
  <si>
    <t>CALDERON CALISAYA, DINA ROCIO</t>
  </si>
  <si>
    <t>09455201</t>
  </si>
  <si>
    <t>CALDERON TARAZONA, JOHNNY ANTONIO</t>
  </si>
  <si>
    <t xml:space="preserve">ADMINISTRACION DE NEGOCIOS GLOBALES                                            </t>
  </si>
  <si>
    <t>45695366</t>
  </si>
  <si>
    <t>CALDERON VARGAS, JEFFERY ANDERSON</t>
  </si>
  <si>
    <t xml:space="preserve">ADMINISTRACION GESTION EMPRESARIAL                                             </t>
  </si>
  <si>
    <t>01319699</t>
  </si>
  <si>
    <t>CALISAYA ALANOCA, STANA GABRIELA</t>
  </si>
  <si>
    <t xml:space="preserve">CIENCIAS CONTABLES                                                             </t>
  </si>
  <si>
    <t>40167718</t>
  </si>
  <si>
    <t>CALIXTRO ALVAREZ, SARITA ELENA</t>
  </si>
  <si>
    <t>42709948</t>
  </si>
  <si>
    <t>CALLUPE ESPINOZA, JESSICA JANET</t>
  </si>
  <si>
    <t>41833656</t>
  </si>
  <si>
    <t>CAMILOAGA MANCHEGO, CAROLINE YELITZA</t>
  </si>
  <si>
    <t xml:space="preserve">ENFERMERIA                                                        </t>
  </si>
  <si>
    <t>44340776</t>
  </si>
  <si>
    <t>CAMPOMANES LLOJA, CESAR MARCELO</t>
  </si>
  <si>
    <t>05363248</t>
  </si>
  <si>
    <t>CANAYO PEREA, NIXON</t>
  </si>
  <si>
    <t>45035318</t>
  </si>
  <si>
    <t>CANTARO CABALLERO, ANIBAL ELI</t>
  </si>
  <si>
    <t>46105789</t>
  </si>
  <si>
    <t>CARDENAS NOA, JIMMI ANDERSON</t>
  </si>
  <si>
    <t xml:space="preserve">ADMINISTRACION Y SISTEMAS                                                      </t>
  </si>
  <si>
    <t>PROFESIONAL INFORMATICO</t>
  </si>
  <si>
    <t>44520689</t>
  </si>
  <si>
    <t>CARDOZO MELENDEZ, EFREN</t>
  </si>
  <si>
    <t xml:space="preserve">INGENIERIA DE SISTEMAS E INFORMﾁTICA                                           </t>
  </si>
  <si>
    <t>APOYO TECNICO</t>
  </si>
  <si>
    <t>09689826</t>
  </si>
  <si>
    <t>CARHUAS DUEÑAS, SARITA MIRIAM</t>
  </si>
  <si>
    <t>10336170</t>
  </si>
  <si>
    <t>CARI VARGAS, HAYDEE GLADYS</t>
  </si>
  <si>
    <t>43565682</t>
  </si>
  <si>
    <t>CARITA CONDORI, YENNY</t>
  </si>
  <si>
    <t>ESPECIALISTA DE MERCADEO</t>
  </si>
  <si>
    <t>42257248</t>
  </si>
  <si>
    <t>CARLOS RAMOS, CASIMIRO EULOGIO</t>
  </si>
  <si>
    <t>GESTOR</t>
  </si>
  <si>
    <t>41102627</t>
  </si>
  <si>
    <t>CARMEN CASTILLO, MERCEDES</t>
  </si>
  <si>
    <t>TÉCNICO EN ENFERMERIA TÉCNICA</t>
  </si>
  <si>
    <t>PROFESIONAL DE GESTIÓN DE SEGUROS</t>
  </si>
  <si>
    <t>41915351</t>
  </si>
  <si>
    <t>CARRASCO ESPINOZA, AMILCAR</t>
  </si>
  <si>
    <t>41567552</t>
  </si>
  <si>
    <t>CARRILLO MEDRANO, VICTOR DAVID</t>
  </si>
  <si>
    <t>ASISTENTE DE ADMINISTRACION DE LEGAJOS</t>
  </si>
  <si>
    <t>06685104</t>
  </si>
  <si>
    <t>CASALINO CASALINO, JORGE ALONSO</t>
  </si>
  <si>
    <t>42502845</t>
  </si>
  <si>
    <t>CASTAÑEDA BAUTISTA, MIRIAM</t>
  </si>
  <si>
    <t>74397746</t>
  </si>
  <si>
    <t>CASTILLO ESPINOZA, KATIUSKA MICHELL</t>
  </si>
  <si>
    <t>42797915</t>
  </si>
  <si>
    <t>CASTILLO PERALTA, MARYURIT ELIZABETH</t>
  </si>
  <si>
    <t>41268935</t>
  </si>
  <si>
    <t>CASTRO RUMICHE, MARIO GABRIEL</t>
  </si>
  <si>
    <t>43566649</t>
  </si>
  <si>
    <t>CATACORA TISNADO, RODRIGO</t>
  </si>
  <si>
    <t>40018295</t>
  </si>
  <si>
    <t>CAYTANO DIAZ, JAIME JAVIER</t>
  </si>
  <si>
    <t>42381685</t>
  </si>
  <si>
    <t>CCOILLO MEZA, EULER</t>
  </si>
  <si>
    <t>DOCTOR EN MEDICINA</t>
  </si>
  <si>
    <t>AUXILIAR DE SERVICIOS GENERALES</t>
  </si>
  <si>
    <t>40379794</t>
  </si>
  <si>
    <t>CESPEDES RIOS, JAVIER</t>
  </si>
  <si>
    <t>41400144</t>
  </si>
  <si>
    <t>CHACON OSIS, ELARD ELISBAN</t>
  </si>
  <si>
    <t>45764444</t>
  </si>
  <si>
    <t>CHAMORRO CUBA, MELVIN HAROLD</t>
  </si>
  <si>
    <t>10818878</t>
  </si>
  <si>
    <t>CHANCASANAMPA MONTALVAN, ANA ELENIA</t>
  </si>
  <si>
    <t>44200564</t>
  </si>
  <si>
    <t>CHAPOÑAN TERRONES, MIGUEL ANGEL</t>
  </si>
  <si>
    <t>40960855</t>
  </si>
  <si>
    <t>CHAVEZ HIDALGO DE OLAZABAL, TANIA EVELING</t>
  </si>
  <si>
    <t xml:space="preserve">GESTION                                                                        </t>
  </si>
  <si>
    <t>16717696</t>
  </si>
  <si>
    <t>CHAVEZ LLANOS, DORIS KARLA</t>
  </si>
  <si>
    <t>46638647</t>
  </si>
  <si>
    <t>CHAVEZ ORELLANA, STEPHANI AYLEN</t>
  </si>
  <si>
    <t>SECRETARIA DE JEFATURA</t>
  </si>
  <si>
    <t>25506964</t>
  </si>
  <si>
    <t>CHIRINOS ZEVALLOS, GEANNE MILAGROS</t>
  </si>
  <si>
    <t>03669414</t>
  </si>
  <si>
    <t>CHONG VILELA, FLOR DE MERCEDES MARTIN</t>
  </si>
  <si>
    <t>44774152</t>
  </si>
  <si>
    <t>CHONTO INOLOPU, ARTURO OMAR</t>
  </si>
  <si>
    <t>41443264</t>
  </si>
  <si>
    <t>CHOQUE HUACO, MARIA DE LOS ANGELES ANYELIK</t>
  </si>
  <si>
    <t>45429760</t>
  </si>
  <si>
    <t>CHUQUIZUTA CARUAJULCA, YESSICA MERCEDES</t>
  </si>
  <si>
    <t>27420221</t>
  </si>
  <si>
    <t>CIEZA RODRIGO, MARINO</t>
  </si>
  <si>
    <t>42390540</t>
  </si>
  <si>
    <t>CISNEROS TINEO, BENILDA</t>
  </si>
  <si>
    <t>PROFESIONAL CON RESPONSABILIDAD DE SISTEMAS</t>
  </si>
  <si>
    <t>20094705</t>
  </si>
  <si>
    <t>CLAROS CUADRADO, LUIS DOMINGO</t>
  </si>
  <si>
    <t>40492015</t>
  </si>
  <si>
    <t>COAVOY ARAPA, LUZ ELIANA</t>
  </si>
  <si>
    <t>43654646</t>
  </si>
  <si>
    <t>COCHACHIN CHUICA, CLAUDIA EDILMA</t>
  </si>
  <si>
    <t>41605555</t>
  </si>
  <si>
    <t>COLLAVINO CORNEJO, JUAN CARLOS</t>
  </si>
  <si>
    <t>40822431</t>
  </si>
  <si>
    <t>CONCHA SALAS, LIDIA ASUNCION</t>
  </si>
  <si>
    <t>PROFESIONAL DE SISTEMAS</t>
  </si>
  <si>
    <t>45870906</t>
  </si>
  <si>
    <t>CONDEZO CONTRERAS, DIEGO ANDRES</t>
  </si>
  <si>
    <t xml:space="preserve">INGENIERIA DE SOFTWARE                                                         </t>
  </si>
  <si>
    <t>40715877</t>
  </si>
  <si>
    <t>CONDORI CHOQUEHUANCA, HAIDI ANGELA</t>
  </si>
  <si>
    <t>43645267</t>
  </si>
  <si>
    <t>CONDORI MESCO, LUIS FELIPE</t>
  </si>
  <si>
    <t>42781093</t>
  </si>
  <si>
    <t>CONDORI SOTO, JOSE</t>
  </si>
  <si>
    <t>17542919</t>
  </si>
  <si>
    <t>CONTRERAS GONZALES, GIOVANNA MICHELLA</t>
  </si>
  <si>
    <t>ANALISTA DE DESARROLLO</t>
  </si>
  <si>
    <t>41527582</t>
  </si>
  <si>
    <t>CORDOVA MARTINEZ, MARGOT CATALINA</t>
  </si>
  <si>
    <t>43974682</t>
  </si>
  <si>
    <t>CORONADO BRIONES, MARILYN DEL PILAR</t>
  </si>
  <si>
    <t>42949905</t>
  </si>
  <si>
    <t>CORONADO FARIS, PATRICIA JANETH</t>
  </si>
  <si>
    <t>40769212</t>
  </si>
  <si>
    <t>CORREA JIBAJA, WILSON</t>
  </si>
  <si>
    <t>00328625</t>
  </si>
  <si>
    <t>CORREA SALDARRIAGA, YOAEL</t>
  </si>
  <si>
    <t>42491604</t>
  </si>
  <si>
    <t>CORTIJO HERRERA, ROSSLYN PAOLA</t>
  </si>
  <si>
    <t xml:space="preserve">EDUCACION SECUNDARIA                                                           </t>
  </si>
  <si>
    <t>ESPECIALISTA EN LIQUIDACION DE PRESTACIONES</t>
  </si>
  <si>
    <t>07254781</t>
  </si>
  <si>
    <t>COURREGES SEMINARIO, JORGE OSWALDO</t>
  </si>
  <si>
    <t xml:space="preserve">INGENIERIA INDUSTRIAL                                                          </t>
  </si>
  <si>
    <t>PROFESIONAL DE SUPERVISION FINANCIERA</t>
  </si>
  <si>
    <t>40940495</t>
  </si>
  <si>
    <t>CRIOLLO ORE, JANETH CRISTINA</t>
  </si>
  <si>
    <t>PROFESIONAL DE SUPERVISION Y MONITOREO FINANCIERO</t>
  </si>
  <si>
    <t>09894332</t>
  </si>
  <si>
    <t>CRISOSTOMO ASTONITAS, VICTOR IVAN</t>
  </si>
  <si>
    <t xml:space="preserve">CIENCIAS FARMACEﾚTICAS Y BIOQUIMICA                                            </t>
  </si>
  <si>
    <t>43311419</t>
  </si>
  <si>
    <t>CRISTOBAL FLORES, LIZBETH YOVAN</t>
  </si>
  <si>
    <t>AUXILIAR DE ARCHIVO Y DOCUMENTACION</t>
  </si>
  <si>
    <t>40838089</t>
  </si>
  <si>
    <t>CRUZ GASTELLO, DAVID APELES</t>
  </si>
  <si>
    <t>44931202</t>
  </si>
  <si>
    <t>CRUZ ORDUÑA, MELISSA JESSICA</t>
  </si>
  <si>
    <t>PROFESIONAL DE SUPERVISION</t>
  </si>
  <si>
    <t>43334327</t>
  </si>
  <si>
    <t>CRUZ QUINDE, MARLENY</t>
  </si>
  <si>
    <t>42211975</t>
  </si>
  <si>
    <t>CRUZ SIERRA, MARITZA SOLEDAD</t>
  </si>
  <si>
    <t>10670052</t>
  </si>
  <si>
    <t>CUELLAR DURAN, KARINA</t>
  </si>
  <si>
    <t>PROFESIONAL MEDICO DE EVALUACION DE LAS PRESTACIONESUDR</t>
  </si>
  <si>
    <t>44627693</t>
  </si>
  <si>
    <t>CUENTAS CRUZATT, MAYRA PAMELA</t>
  </si>
  <si>
    <t>44764705</t>
  </si>
  <si>
    <t>CURASCO PAUCAR, MARILYN</t>
  </si>
  <si>
    <t>40877471</t>
  </si>
  <si>
    <t>CURASMA CURO, ZENAIDA</t>
  </si>
  <si>
    <t>BACHILLER EN EDUCACIÓN INICIAL</t>
  </si>
  <si>
    <t>25449517</t>
  </si>
  <si>
    <t>CUROTTO GARCIA, MANUEL GONZALO</t>
  </si>
  <si>
    <t>25779204</t>
  </si>
  <si>
    <t>DAVILA MANIHUARI, ZONIA GEOVANA</t>
  </si>
  <si>
    <t xml:space="preserve">ADMINISTRACION DE EMPRESAS                                                     </t>
  </si>
  <si>
    <t>41077654</t>
  </si>
  <si>
    <t>DAVILA PADILLA, JULIO CESAR</t>
  </si>
  <si>
    <t>40834554</t>
  </si>
  <si>
    <t>DEGREGORI PINEDO, DINO ALFIERI</t>
  </si>
  <si>
    <t>05343094</t>
  </si>
  <si>
    <t>DEL AGUILA REATEGUI, KARINA CONSUELO</t>
  </si>
  <si>
    <t>BACHILLER EN TRADUCIÓN</t>
  </si>
  <si>
    <t>40736130</t>
  </si>
  <si>
    <t>DELANGE LOPEZ, JILL CHRISTIAN</t>
  </si>
  <si>
    <t>INGENIERIA CIVIL</t>
  </si>
  <si>
    <t>29422716</t>
  </si>
  <si>
    <t>DELGADO MESIAS, HORTENCIA VICTORIA</t>
  </si>
  <si>
    <t>23941267</t>
  </si>
  <si>
    <t>DELGADO RODRIGUEZ, BIBIANA</t>
  </si>
  <si>
    <t>APOYO DE ATENCION AL USUARIO MAC PIURA</t>
  </si>
  <si>
    <t>42800823</t>
  </si>
  <si>
    <t>DEZA GARRAMPIE LUZ MARISOL</t>
  </si>
  <si>
    <t>47101198</t>
  </si>
  <si>
    <t>DIAZ DIAZ, PAMELA ALEXANDRA</t>
  </si>
  <si>
    <t>41421418</t>
  </si>
  <si>
    <t>DIAZ YABAR, NURI JELKA</t>
  </si>
  <si>
    <t>COORDINADOR DE PRESUPUESTO</t>
  </si>
  <si>
    <t>06673665</t>
  </si>
  <si>
    <t>DIAZ ZUKEIRAN, DANIEL ARTEMIO</t>
  </si>
  <si>
    <t>40534994</t>
  </si>
  <si>
    <t>DUEÑAS CRISPIN, PEDRO ANTONIO</t>
  </si>
  <si>
    <t>PROFESIONAL DE INFORMATICA</t>
  </si>
  <si>
    <t>40818331</t>
  </si>
  <si>
    <t>ECHEGARAY GUZMAN, CESAR ROMMEL</t>
  </si>
  <si>
    <t>40945062</t>
  </si>
  <si>
    <t>ENRIQUEZ CARMONA, ROSA YOLANDA</t>
  </si>
  <si>
    <t>21558556</t>
  </si>
  <si>
    <t>ESPINO CONTRERAS, MARIA VICTORIA</t>
  </si>
  <si>
    <t>BACHILLER EN CIENCIAS CONTABLES Y FINANCIERAS</t>
  </si>
  <si>
    <t>41680506</t>
  </si>
  <si>
    <t>ESPINOZA CUEVA, EVGUENI</t>
  </si>
  <si>
    <t>41299131</t>
  </si>
  <si>
    <t>ESPINOZA ESPINOZA, GODY MANUEL</t>
  </si>
  <si>
    <t>42218508</t>
  </si>
  <si>
    <t>ESPINOZA MONZON, YESSENIA</t>
  </si>
  <si>
    <t xml:space="preserve">LICENCIADO EN ENFERMERÍA </t>
  </si>
  <si>
    <t>09291658</t>
  </si>
  <si>
    <t>ESPINOZA PEREZ, NORA CLEOFE</t>
  </si>
  <si>
    <t>44129363</t>
  </si>
  <si>
    <t>ESQUECHE RODRIGUEZ, AMELIA MERCEDES</t>
  </si>
  <si>
    <t xml:space="preserve">EGRESADA DE LA CARRERA PROFESIONAL EDUCACIÓN INICIAL </t>
  </si>
  <si>
    <t>41285823</t>
  </si>
  <si>
    <t>ESQUIVEL RAMOS, MILAGROS</t>
  </si>
  <si>
    <t>41955419</t>
  </si>
  <si>
    <t>FEIJOO BACA, DELIA PAOLA</t>
  </si>
  <si>
    <t>45959784</t>
  </si>
  <si>
    <t>FERNANDEZ BENAVIDES, NELLY JHAMILETH</t>
  </si>
  <si>
    <t>42288819</t>
  </si>
  <si>
    <t>FERNANDEZ CHUMBE, IVONNE VANESSA</t>
  </si>
  <si>
    <t xml:space="preserve">LICENCIADA EN CIENCIAS DE LA COMUNICACIÓN </t>
  </si>
  <si>
    <t>10796874</t>
  </si>
  <si>
    <t>FERNANDEZ MELENDEZ, JOSE FRANK</t>
  </si>
  <si>
    <t>43372901</t>
  </si>
  <si>
    <t>FERNANDEZ RIOS, FANNY CARMELA</t>
  </si>
  <si>
    <t>40961100</t>
  </si>
  <si>
    <t>FERNANDEZ SALCEDO, CREAZY MARIA</t>
  </si>
  <si>
    <t>40086789</t>
  </si>
  <si>
    <t>FERNANDEZ VASQUEZ, CAROLA</t>
  </si>
  <si>
    <t>43089577</t>
  </si>
  <si>
    <t>FERNANDEZ VENTURA, ESTEBAN</t>
  </si>
  <si>
    <t>29644466</t>
  </si>
  <si>
    <t>FHILCO CARI, MOISES</t>
  </si>
  <si>
    <t>CIENCIAS ADMINISTRATIVAS</t>
  </si>
  <si>
    <t>46825170</t>
  </si>
  <si>
    <t>FIGUEROA MATURRANO, SHERLY KATHERINE</t>
  </si>
  <si>
    <t>ENFERMERÍA</t>
  </si>
  <si>
    <t>SECRETARIA DE ALTA DIRECCION</t>
  </si>
  <si>
    <t>42188935</t>
  </si>
  <si>
    <t>FLORES BERNAOLA, ROXANA MERY</t>
  </si>
  <si>
    <t xml:space="preserve">EGRESADO - SECRETARIADO EJECUTIVO COMPUTARIZADO </t>
  </si>
  <si>
    <t>ASISTENTE DE JEFATURA</t>
  </si>
  <si>
    <t>45296798</t>
  </si>
  <si>
    <t>FLORES BRACO, LESLIE POLET</t>
  </si>
  <si>
    <t>44655889</t>
  </si>
  <si>
    <t>FLORES YATACO, SHELKA XIOMARA</t>
  </si>
  <si>
    <t>ASESOR DE SERVICIO MAC AREQUIPA</t>
  </si>
  <si>
    <t>41777338</t>
  </si>
  <si>
    <t>FUENTES ESCARCENA, ABEL DAVID</t>
  </si>
  <si>
    <t xml:space="preserve">FARMACIA Y BIOQUIMICA                                                          </t>
  </si>
  <si>
    <t>18901857</t>
  </si>
  <si>
    <t>GABRIEL VALVERDE, CARMELA LAURIANA</t>
  </si>
  <si>
    <t>41853840</t>
  </si>
  <si>
    <t>GAITAN DIAZ, SILVIA</t>
  </si>
  <si>
    <t>PROFESIONAL DE MERCADEO</t>
  </si>
  <si>
    <t>16782794</t>
  </si>
  <si>
    <t>GALLO VILCHEZ, GIOVANNI DEL MILAGRO</t>
  </si>
  <si>
    <t>ANALISTA DE OPERACIONES DE TESORERIA</t>
  </si>
  <si>
    <t>40764747</t>
  </si>
  <si>
    <t>GALVAN PIÑAS, GENOVEVA</t>
  </si>
  <si>
    <t xml:space="preserve">CIENCIAS ECONOMICAS                                                            </t>
  </si>
  <si>
    <t>44878628</t>
  </si>
  <si>
    <t>GAMARRA MARIANO, FIORELLA MELISSA</t>
  </si>
  <si>
    <t>MEDICO SUPERVISOR DE EVALUACION DE LAS PRESTACIONES</t>
  </si>
  <si>
    <t>43170077</t>
  </si>
  <si>
    <t>GAMBOA LOPEZ, JEAN PIERE</t>
  </si>
  <si>
    <t>10724227</t>
  </si>
  <si>
    <t>GAMERO OVIEDO, LUIS ARTURO</t>
  </si>
  <si>
    <t>ASISTENTE DE AUDITORIA</t>
  </si>
  <si>
    <t>25496045</t>
  </si>
  <si>
    <t>GARCES AGUIRRE, FIDEL SANTOS</t>
  </si>
  <si>
    <t>42186080</t>
  </si>
  <si>
    <t>GARCIA BUITRON, SISSY MONICA</t>
  </si>
  <si>
    <t>15599389</t>
  </si>
  <si>
    <t>GARCIA CASTILLO, WALTHER OSWALDO</t>
  </si>
  <si>
    <t>PROFESIONAL DE VALORIZACIÓN</t>
  </si>
  <si>
    <t>20120842</t>
  </si>
  <si>
    <t>GARCIA CELESTINO, JESSICA ROSSANA</t>
  </si>
  <si>
    <t>23164310</t>
  </si>
  <si>
    <t>GARCIA ESTELA, YADIRA</t>
  </si>
  <si>
    <t>41149397</t>
  </si>
  <si>
    <t>GARCIA GUTIERREZ, LOUIS PATRICKCE</t>
  </si>
  <si>
    <t xml:space="preserve">INGENIERIA ELECTRONICA Y TELECOMUNICACIONES                                    </t>
  </si>
  <si>
    <t>07513249</t>
  </si>
  <si>
    <t>GARCIA NUÑEZ DEL ARCO, GIANNINA LETICIA</t>
  </si>
  <si>
    <t>09890453</t>
  </si>
  <si>
    <t>GARCIA PAREDES, JOHNNY REYNALDO</t>
  </si>
  <si>
    <t>TITULO DE PROFESIONAL TECNICO EN COMPUTACION E INFORMATICA</t>
  </si>
  <si>
    <t>44837088</t>
  </si>
  <si>
    <t>GARCIA RUIZ, ANGEL ALEXIS</t>
  </si>
  <si>
    <t>06781012</t>
  </si>
  <si>
    <t>GARCIA TAPIA CECILIA WENDY</t>
  </si>
  <si>
    <t>10559826</t>
  </si>
  <si>
    <t>GOMEZ ESCUDERO, JOAN CAROL</t>
  </si>
  <si>
    <t>42551001</t>
  </si>
  <si>
    <t>GOMEZ SUCASACA, YENY</t>
  </si>
  <si>
    <t>43139383</t>
  </si>
  <si>
    <t>GOMEZ TENORIO KATHERINE DEL CARMEN</t>
  </si>
  <si>
    <t>ASISTENTE DE CONTROL PATRIMONIAL</t>
  </si>
  <si>
    <t>43774001</t>
  </si>
  <si>
    <t>GONZALES LLANOS, MILENA</t>
  </si>
  <si>
    <t xml:space="preserve">ADMINISTRACION DE NEGOCIOS                                                     </t>
  </si>
  <si>
    <t>43461982</t>
  </si>
  <si>
    <t>GONZALES LOAYZA, CINTHYA CHERIL</t>
  </si>
  <si>
    <t xml:space="preserve">TECNICO EN COMPUTACION E INFORMATICA </t>
  </si>
  <si>
    <t>16754882</t>
  </si>
  <si>
    <t>GONZALES LOPEZ, FRANCISCO</t>
  </si>
  <si>
    <t>42017807</t>
  </si>
  <si>
    <t>GONZALES LOPEZ, JOEL</t>
  </si>
  <si>
    <t>ASISTENTE JUNIOR DE AUDITORIA</t>
  </si>
  <si>
    <t>40748168</t>
  </si>
  <si>
    <t>GONZALES MARTINEZ, ANGELICA ANTONIETA</t>
  </si>
  <si>
    <t>20062854</t>
  </si>
  <si>
    <t>GONZALES REYMUNDO, ALDEMIR</t>
  </si>
  <si>
    <t>41381344</t>
  </si>
  <si>
    <t>GONZALEZ DONAYRE, MONICA ROXANA</t>
  </si>
  <si>
    <t>43512013</t>
  </si>
  <si>
    <t>GUERRERO BROSSARD, SALLY CATHERINE</t>
  </si>
  <si>
    <t>45095462</t>
  </si>
  <si>
    <t>GUERRERO MENDOZA, EDMIDIA LIZBETH</t>
  </si>
  <si>
    <t>42176893</t>
  </si>
  <si>
    <t>GUERRERO ROMERO, GUISSELA</t>
  </si>
  <si>
    <t>44529065</t>
  </si>
  <si>
    <t>GUERRERO VELASQUEZ, LUCIA SELENE</t>
  </si>
  <si>
    <t>42574326</t>
  </si>
  <si>
    <t>GUEVARA CCONISLLA DEYSI ROXANA</t>
  </si>
  <si>
    <t xml:space="preserve">DOCTORA EN MEDICINA </t>
  </si>
  <si>
    <t>41727619</t>
  </si>
  <si>
    <t>GUEVARA NUÑEZ, GIOVANNA</t>
  </si>
  <si>
    <t>40694632</t>
  </si>
  <si>
    <t>GUEVARA ZAGACETA, LAURA</t>
  </si>
  <si>
    <t>10476155</t>
  </si>
  <si>
    <t>GUILLEN PASTOR, ANTONIETA BEATRIZ</t>
  </si>
  <si>
    <t xml:space="preserve">ADMINISTRACION </t>
  </si>
  <si>
    <t>46689048</t>
  </si>
  <si>
    <t>GUILLENA TELLO, CALIXTO ANTONIO</t>
  </si>
  <si>
    <t>46245929</t>
  </si>
  <si>
    <t>GUTIERREZ CONDORI, JUAN CARLOS</t>
  </si>
  <si>
    <t>29483842</t>
  </si>
  <si>
    <t>GUTIERREZ DELGADO, CARLOS XAVIER</t>
  </si>
  <si>
    <t>70437412</t>
  </si>
  <si>
    <t>GUTIERREZ ZARAVIA, YADIRA LIZ</t>
  </si>
  <si>
    <t>41937752</t>
  </si>
  <si>
    <t>HEREDIA GALVEZ, ELDA</t>
  </si>
  <si>
    <t>18134448</t>
  </si>
  <si>
    <t>HERNANDEZ DE LOS RIOS, ANNE KARINA</t>
  </si>
  <si>
    <t>44370962</t>
  </si>
  <si>
    <t>HERRERA CALDERON, FRANKLIN CHARLES</t>
  </si>
  <si>
    <t>41867978</t>
  </si>
  <si>
    <t>HERRERA DIAZ, CYNTHIA BIVIANA</t>
  </si>
  <si>
    <t>PROFESIONAL CON RESPONSABILIDAD EN PROCEDIMIENTO ADMINISTRATIVO DISCIPLINARIO</t>
  </si>
  <si>
    <t>25773432</t>
  </si>
  <si>
    <t>HERRERA PASTOR, MIRIAN</t>
  </si>
  <si>
    <t>COORDINADOR EN GESTION DE LA COMPENSACION</t>
  </si>
  <si>
    <t>10110068</t>
  </si>
  <si>
    <t>HIDALGO FLORES, HERVERT JOEL</t>
  </si>
  <si>
    <t xml:space="preserve">ADMINISTRACION PﾚBLICA                                                         </t>
  </si>
  <si>
    <t>40726931</t>
  </si>
  <si>
    <t>HUACCHO CASTRO, NEBAI</t>
  </si>
  <si>
    <t>46462159</t>
  </si>
  <si>
    <t>HUAMAN EGUILUZ, ESTHER ANGELITA ELLUZ</t>
  </si>
  <si>
    <t>CAJERO (ASISTENTE)</t>
  </si>
  <si>
    <t>40407662</t>
  </si>
  <si>
    <t>HUAMAN LOZANO, BLUDID CECILIA</t>
  </si>
  <si>
    <t>ADMINISTRACION,FINANZAS Y NEGOCIOS GLOBALES</t>
  </si>
  <si>
    <t>44870812</t>
  </si>
  <si>
    <t>HUAMAN SURCO, YENS KEYNER</t>
  </si>
  <si>
    <t>48173569</t>
  </si>
  <si>
    <t>HUANCA GOMERO, GEOVANA MERCEDES</t>
  </si>
  <si>
    <t>45881070</t>
  </si>
  <si>
    <t>HUARACHA HUARCAYA, ANGELICA MARIA</t>
  </si>
  <si>
    <t>45628285</t>
  </si>
  <si>
    <t>HUAYTA VILCA, KAROL MASIEL</t>
  </si>
  <si>
    <t>46661403</t>
  </si>
  <si>
    <t>HUERTA HIDALGO, BETSY KAREN</t>
  </si>
  <si>
    <t>43260875</t>
  </si>
  <si>
    <t>HUERTA HUERTA, MARCO ANTONIO</t>
  </si>
  <si>
    <t>43022185</t>
  </si>
  <si>
    <t>HUERTA ROBLES, KARLA DENISSE</t>
  </si>
  <si>
    <t>PSICOLOGIA</t>
  </si>
  <si>
    <t>07710896</t>
  </si>
  <si>
    <t>HUGO RODRIGUEZ, PATRICIA ROCIO</t>
  </si>
  <si>
    <t>40118767</t>
  </si>
  <si>
    <t>HURTADO AREVALO, LENNI MARGOTH</t>
  </si>
  <si>
    <t>PROFESIONAL DE TESORERIA</t>
  </si>
  <si>
    <t>48180054</t>
  </si>
  <si>
    <t>IBARRA GALVEZ, CLAUDIA MIRCIA</t>
  </si>
  <si>
    <t>42275310</t>
  </si>
  <si>
    <t>IDROGO TUESTA, SIRIA AUGUSTA</t>
  </si>
  <si>
    <t>43208300</t>
  </si>
  <si>
    <t>IGLESIAS ALIAGA, FLOR MARILENA</t>
  </si>
  <si>
    <t xml:space="preserve">ADMINISTRACION DE TURISMO SOSTENIBLE Y HOTELERIA                               </t>
  </si>
  <si>
    <t>41207835</t>
  </si>
  <si>
    <t>INFANTE CARRILLO, CARLOS ALBERTO</t>
  </si>
  <si>
    <t>42944422</t>
  </si>
  <si>
    <t>INGA HEREDIA, YANDIRA LISSET</t>
  </si>
  <si>
    <t>70574761</t>
  </si>
  <si>
    <t>ISIDRO MAMANI, JESSICA NIEVES</t>
  </si>
  <si>
    <t>42568734</t>
  </si>
  <si>
    <t>JAIME QUISPE, AMERICO</t>
  </si>
  <si>
    <t>44724756</t>
  </si>
  <si>
    <t>JANQUI ESQUIVEL, MERCEDES</t>
  </si>
  <si>
    <t xml:space="preserve">OBSTETRICIA Y PUERICULTURA                                                     </t>
  </si>
  <si>
    <t>44531993</t>
  </si>
  <si>
    <t>JARA SANTIANI, FRANCIS CRISTIAN</t>
  </si>
  <si>
    <t>02851256</t>
  </si>
  <si>
    <t>JIMENEZ LUDEÑA, ROSA MILAGROS</t>
  </si>
  <si>
    <t>PROFESIONAL DE AFILIACIONES</t>
  </si>
  <si>
    <t>07396637</t>
  </si>
  <si>
    <t>JIMENEZ SANDOVAL, EDDYE RUTH</t>
  </si>
  <si>
    <t>41751837</t>
  </si>
  <si>
    <t>JINES RAFAEL, ROCIO CARLA</t>
  </si>
  <si>
    <t>08122446</t>
  </si>
  <si>
    <t>JUAREZ COSSIO, JAIME ENRIQUE</t>
  </si>
  <si>
    <t>ESPECIALISTA DE VALORIZACION DE PRESTACIONES</t>
  </si>
  <si>
    <t>00794232</t>
  </si>
  <si>
    <t>LANCHIPA PICOAGA, NORBERTO FREDY</t>
  </si>
  <si>
    <t>20672530</t>
  </si>
  <si>
    <t>LANDEO MORENO MARIA SILVIA</t>
  </si>
  <si>
    <t>46576113</t>
  </si>
  <si>
    <t>LAOS TAY, KEYLA YUTLING</t>
  </si>
  <si>
    <t>40074543</t>
  </si>
  <si>
    <t>LAURA ZARATE, JESSICA ROSSANA</t>
  </si>
  <si>
    <t>41186061</t>
  </si>
  <si>
    <t>LAURIE SAENZ, ALFONSO ALBERTO</t>
  </si>
  <si>
    <t>21574004</t>
  </si>
  <si>
    <t>LAVADO PRADA JULIO ENRIQUE</t>
  </si>
  <si>
    <t>PROFESIONAL DE TECNOLOGIA DE LA INFORMACION</t>
  </si>
  <si>
    <t>70303326</t>
  </si>
  <si>
    <t>LAZARTE GUTIERREZ, JHONATAN</t>
  </si>
  <si>
    <t>06793241</t>
  </si>
  <si>
    <t>LEON FERNANDEZ, ELIZABETH MARIA</t>
  </si>
  <si>
    <t>41458498</t>
  </si>
  <si>
    <t>LEON SILVA, MARLON EDUARDO</t>
  </si>
  <si>
    <t>41961836</t>
  </si>
  <si>
    <t>LEON VARGAS, KELLY MARGARITA</t>
  </si>
  <si>
    <t>21799734</t>
  </si>
  <si>
    <t>LEVANO MARTINEZ, RODOLFO ANTONIO</t>
  </si>
  <si>
    <t>43223427</t>
  </si>
  <si>
    <t>LEYVA CASTRO, EMILIO ALEXANDER</t>
  </si>
  <si>
    <t>26678745</t>
  </si>
  <si>
    <t>LEZAMA ROMERO, EDWIN JOEL</t>
  </si>
  <si>
    <t>SOCIOLOGO</t>
  </si>
  <si>
    <t>44416148</t>
  </si>
  <si>
    <t>LIÑAN GUEVARA, MILAGROS JOHVANNA</t>
  </si>
  <si>
    <t>28289672</t>
  </si>
  <si>
    <t>LLAMOCCA ANYOSA, MARK PONCIANO</t>
  </si>
  <si>
    <t>10561388</t>
  </si>
  <si>
    <t>LLAUCA FLORES, PABLO CESAR</t>
  </si>
  <si>
    <t>17870668</t>
  </si>
  <si>
    <t>LLAVE IPARRAGUIRRE, RICARDO</t>
  </si>
  <si>
    <t>42597691</t>
  </si>
  <si>
    <t>LLERENA ROMERO, STEPHANIE MERCEDES</t>
  </si>
  <si>
    <t xml:space="preserve">RELACIONES INDUSTRIALES                                                        </t>
  </si>
  <si>
    <t>42501141</t>
  </si>
  <si>
    <t>LOARTE FLOREZ, KAREN GIULIANA</t>
  </si>
  <si>
    <t>43662498</t>
  </si>
  <si>
    <t>LOPEZ CAMONES, JUAN JUNIOR</t>
  </si>
  <si>
    <t>45479965</t>
  </si>
  <si>
    <t>LOPEZ CASTROMONTE, CINTHIA VANESSA</t>
  </si>
  <si>
    <t>46731936</t>
  </si>
  <si>
    <t>LOPEZ LOZA, CYNTHIA ISABEL</t>
  </si>
  <si>
    <t>06436777</t>
  </si>
  <si>
    <t>LOPEZ MONTEZA, CESAR AUGUSTO</t>
  </si>
  <si>
    <t>45917787</t>
  </si>
  <si>
    <t>LUZA BERNAL, WILBERT</t>
  </si>
  <si>
    <t xml:space="preserve">CIENCIAS ADMINISTRATIVAS                                                       </t>
  </si>
  <si>
    <t>08225497</t>
  </si>
  <si>
    <t>MA  CARDENAS CECILIA   MELBA</t>
  </si>
  <si>
    <t>ESPECIALISTA EN MESA DE AYUDA Y SOPORTE A USUARIOS</t>
  </si>
  <si>
    <t>10137331</t>
  </si>
  <si>
    <t>MACHADO ROSAZZA, MARCO ANTONIO</t>
  </si>
  <si>
    <t>BACHILLER EN INGENIERÍA DE SISTEMAS E INFORMÁTICA</t>
  </si>
  <si>
    <t>41001434</t>
  </si>
  <si>
    <t>MADARIAGA CHAIÑA GIOVANA YESENIA</t>
  </si>
  <si>
    <t>70757590</t>
  </si>
  <si>
    <t>MALAGA LUNA, MARIELENA JULY</t>
  </si>
  <si>
    <t>ESPECIALISTA EN SOPORTE OPERATIVO</t>
  </si>
  <si>
    <t>42718384</t>
  </si>
  <si>
    <t>MALLMA CUEVA, MIGUEL ANGEL</t>
  </si>
  <si>
    <t>42080167</t>
  </si>
  <si>
    <t>MALLQUI MALLQUI, AMPELIO JUAN DE MATA</t>
  </si>
  <si>
    <t>41289641</t>
  </si>
  <si>
    <t>MAMANI CHIJE, YENNY MEDALIT</t>
  </si>
  <si>
    <t>04432850</t>
  </si>
  <si>
    <t>MAMANI CRUZ, ROSA MARIA</t>
  </si>
  <si>
    <t>PROFESIONAL TÉCNICO EN CONTABILIDAD</t>
  </si>
  <si>
    <t>02364533</t>
  </si>
  <si>
    <t>MAMANI HANCCO DE DEZA, JUANA LIDIA</t>
  </si>
  <si>
    <t>45648183</t>
  </si>
  <si>
    <t>MANAY TORRES, NATALY MILAGROS</t>
  </si>
  <si>
    <t>42269450</t>
  </si>
  <si>
    <t>MARCOS BOCANEGRA, VANESSA EDITH</t>
  </si>
  <si>
    <t>46664358</t>
  </si>
  <si>
    <t>MARIN HUARACHY, GIANFRANCO</t>
  </si>
  <si>
    <t xml:space="preserve">ESTUDIANTE DE LA FACULTAD DE ADMINISTRACIÓN Y NEGOCIOS INTERNACIONALES </t>
  </si>
  <si>
    <t>06804192</t>
  </si>
  <si>
    <t>MARIN LAY, ANILU</t>
  </si>
  <si>
    <t>20048301</t>
  </si>
  <si>
    <t>MARIÑO NINAMANGO, JUAN GABRIEL</t>
  </si>
  <si>
    <t>45793578</t>
  </si>
  <si>
    <t>MARIÑO ORTIZ, MIRIAN KARINA</t>
  </si>
  <si>
    <t>43520871</t>
  </si>
  <si>
    <t>MARMANILLO MELENDEZ, REYNA FIORELLA</t>
  </si>
  <si>
    <t>43608367</t>
  </si>
  <si>
    <t>MARQUEZ CHUQUIPIONDO, CARMEN GABRIELA</t>
  </si>
  <si>
    <t>PROFESIONAL CON RESPONSABILIDAD EN DERECHO</t>
  </si>
  <si>
    <t>41716217</t>
  </si>
  <si>
    <t>MARROQUIN CASTILLA, LOURDES NATALIA</t>
  </si>
  <si>
    <t>41589088</t>
  </si>
  <si>
    <t>MARTINEZ MILLA, AMER ALI</t>
  </si>
  <si>
    <t>41388146</t>
  </si>
  <si>
    <t>MARTINEZ SARAVIA, JAZMINA MILENKA</t>
  </si>
  <si>
    <t>41613189</t>
  </si>
  <si>
    <t>MARTOS CHUSHO, LILIANA FABIOLA</t>
  </si>
  <si>
    <t>48875402</t>
  </si>
  <si>
    <t>MATIAS AGUILAR DE MENA, MELVI ANGELICA</t>
  </si>
  <si>
    <t>44107866</t>
  </si>
  <si>
    <t>MAURICIO RIMACHI, BETTY BEATRIZ</t>
  </si>
  <si>
    <t xml:space="preserve">SECRETARIADO EJECUTIVO </t>
  </si>
  <si>
    <t>10001507</t>
  </si>
  <si>
    <t>MAURTUA URQUIZO, ISABEL</t>
  </si>
  <si>
    <t>40899109</t>
  </si>
  <si>
    <t>MAYTA FERNANDEZ, JANETH VICTORIA</t>
  </si>
  <si>
    <t xml:space="preserve">PROFESIONAL SENIOR DE SISTEMAS </t>
  </si>
  <si>
    <t>25772915</t>
  </si>
  <si>
    <t>MC-CUBBIN SOSA, EDUARDO</t>
  </si>
  <si>
    <t xml:space="preserve">INGENIERIA DE SISTEMAS Y COMPUTO                                               </t>
  </si>
  <si>
    <t>20061587</t>
  </si>
  <si>
    <t>MEDINA GUTIERREZ, JUAN GUALBERTO</t>
  </si>
  <si>
    <t>43745697</t>
  </si>
  <si>
    <t>MEDINA REYES, MARLENY ALIDA</t>
  </si>
  <si>
    <t>43172514</t>
  </si>
  <si>
    <t>MEJIA DIONICIO, ANGELLA MIRELLA</t>
  </si>
  <si>
    <t>45092282</t>
  </si>
  <si>
    <t>MELGAREJO FLORES, JOSUE ANTHONY</t>
  </si>
  <si>
    <t>06664130</t>
  </si>
  <si>
    <t>MELO MARQUEZ, FLORA MARLENE</t>
  </si>
  <si>
    <t>PROFESIONAL DE DESARROLLO ORGANIZACIONAL</t>
  </si>
  <si>
    <t>09726622</t>
  </si>
  <si>
    <t>MENDIVIL ZAMBRANO, ANGEL ANTONIO</t>
  </si>
  <si>
    <t>43457117</t>
  </si>
  <si>
    <t>MENDOZA SAYERS, WILFREDO HUGO JUNIOR</t>
  </si>
  <si>
    <t xml:space="preserve">INGENIERIA AMBIENTAL                                                           </t>
  </si>
  <si>
    <t>41588762</t>
  </si>
  <si>
    <t>MENDOZA SUCLUPE, YAJAIRA KARINA</t>
  </si>
  <si>
    <t>ANALISTA LOGISTICO</t>
  </si>
  <si>
    <t>44312465</t>
  </si>
  <si>
    <t>MERA DEFINA, JIMY ALEX</t>
  </si>
  <si>
    <t>72319326</t>
  </si>
  <si>
    <t>MERCADO GUERRERO, CATHERINE STEPHANIE</t>
  </si>
  <si>
    <t>LICENCIADA EN ADMINISTRACIÓN DE EMPRESAS</t>
  </si>
  <si>
    <t>23274632</t>
  </si>
  <si>
    <t>MERINO CARHUAPOMA, WILBER</t>
  </si>
  <si>
    <t>45923492</t>
  </si>
  <si>
    <t>MERMA YANCCAY, ALIDA DERMIS</t>
  </si>
  <si>
    <t>42230850</t>
  </si>
  <si>
    <t>MESTA ZAPATA, YAZMIN STEPHANIE</t>
  </si>
  <si>
    <t>42618288</t>
  </si>
  <si>
    <t>MILLONES GOMEZ, JOSE LUIS</t>
  </si>
  <si>
    <t>40044197</t>
  </si>
  <si>
    <t>MIRANDA SICHA, MAXIMINA AZUCENA</t>
  </si>
  <si>
    <t>25830233</t>
  </si>
  <si>
    <t>MOGOLLON ALEMAN, LILIAN KARIN</t>
  </si>
  <si>
    <t>42883351</t>
  </si>
  <si>
    <t>MOLINA MARQUEZ ANETT YESSICA</t>
  </si>
  <si>
    <t>10622483</t>
  </si>
  <si>
    <t>MONTALVO PLEJO, JUSTO HERNAN</t>
  </si>
  <si>
    <t>40499428</t>
  </si>
  <si>
    <t>MONTENEGRO TELLO, CARLOS FELIPE</t>
  </si>
  <si>
    <t>08940753</t>
  </si>
  <si>
    <t>MONTERO MATOS, ALIPIO</t>
  </si>
  <si>
    <t>SOLDADOR ELECTRICO</t>
  </si>
  <si>
    <t>44824758</t>
  </si>
  <si>
    <t>MONTERREY TORRES, CATHERINE</t>
  </si>
  <si>
    <t>16617564</t>
  </si>
  <si>
    <t>MONTEZA GARCIA, ABEL EDGARDO</t>
  </si>
  <si>
    <t>08167174</t>
  </si>
  <si>
    <t>MONTOYA AZABACHE DE ZAPATA, YULY GRIMANEZA</t>
  </si>
  <si>
    <t xml:space="preserve">INGENIERIA DE ALIMENTOS                                                        </t>
  </si>
  <si>
    <t>43008571</t>
  </si>
  <si>
    <t>MONTUFAR MERCADO, HURLEEY</t>
  </si>
  <si>
    <t>41500084</t>
  </si>
  <si>
    <t>MORALES GRANADOS, CAROLA BEATRIZ</t>
  </si>
  <si>
    <t>DIGITADOR</t>
  </si>
  <si>
    <t>41388644</t>
  </si>
  <si>
    <t>MORALES LEON, MAGALY ALBINA</t>
  </si>
  <si>
    <t>72128436</t>
  </si>
  <si>
    <t>MORALES MAXIMO, DIANA KATHERINE</t>
  </si>
  <si>
    <t>40715435</t>
  </si>
  <si>
    <t>MORALES PEÑA, VERONICA CAROL</t>
  </si>
  <si>
    <t>PROFESIONAL EN PERIODISMO INSTITUCIONAL</t>
  </si>
  <si>
    <t>41427945</t>
  </si>
  <si>
    <t>MORI DEL CASTILLO, NELSON ARMANDO</t>
  </si>
  <si>
    <t>46399317</t>
  </si>
  <si>
    <t>MUNGUIA BARRIOS, ISABEL GIOVANNA</t>
  </si>
  <si>
    <t>41935640</t>
  </si>
  <si>
    <t>MUÑOZ MEZA HERMELINDA</t>
  </si>
  <si>
    <t>43720855</t>
  </si>
  <si>
    <t>NAJAR OLANO, CLARICZA</t>
  </si>
  <si>
    <t>17402607</t>
  </si>
  <si>
    <t>NANFUÑAY MINGUILLO MARCOS ANTONIO</t>
  </si>
  <si>
    <t>31164870</t>
  </si>
  <si>
    <t>NAVARRETE MENESES NELI AMPARO</t>
  </si>
  <si>
    <t>SOPORTE OPERATIVO</t>
  </si>
  <si>
    <t>41769119</t>
  </si>
  <si>
    <t>NAVARRO ALLENDE, ROXANA GRETA</t>
  </si>
  <si>
    <t>PROFESIONAL EN SUPERVISION FINANCIERA</t>
  </si>
  <si>
    <t>40138435</t>
  </si>
  <si>
    <t>NEGRON RIVA, FLORDELIZ</t>
  </si>
  <si>
    <t>40173542</t>
  </si>
  <si>
    <t>NIEVES CASTELLARES, LAURA MAGDALENA</t>
  </si>
  <si>
    <t xml:space="preserve">ADMINISTRACION Y GERENCIA                                                      </t>
  </si>
  <si>
    <t>APOYO EN ATENCION AL ASEGURADO</t>
  </si>
  <si>
    <t>44182175</t>
  </si>
  <si>
    <t>NINA DELGADO, CINTHIA MAGALI</t>
  </si>
  <si>
    <t xml:space="preserve">BACHILLER INGENIERIA COMERCIAL </t>
  </si>
  <si>
    <t>PROFESIONAL DE PLANEAMIENTO</t>
  </si>
  <si>
    <t>22292891</t>
  </si>
  <si>
    <t>NOA GONZALES, SABINO</t>
  </si>
  <si>
    <t>45557676</t>
  </si>
  <si>
    <t>NORIEGA BARRUETO, ALEXIA</t>
  </si>
  <si>
    <t>43082171</t>
  </si>
  <si>
    <t>OCAS TANANTA, ELVIRA MAGALITA</t>
  </si>
  <si>
    <t>42920737</t>
  </si>
  <si>
    <t>OCHARAN CORTEZ, YHINNIVA</t>
  </si>
  <si>
    <t xml:space="preserve">ANTROPOLOGIA                                                                   </t>
  </si>
  <si>
    <t>25781315</t>
  </si>
  <si>
    <t>OCHARAN ZAPATA, MERCEDES DEL ROCIO</t>
  </si>
  <si>
    <t>46366640</t>
  </si>
  <si>
    <t>OLAZABAL CHEVEZ, JONATHAN ORLANDO</t>
  </si>
  <si>
    <t xml:space="preserve">TÉCNICO EN COMPUTACIÓN </t>
  </si>
  <si>
    <t>31033176</t>
  </si>
  <si>
    <t>OLIVERA CCALLA, MARIBEL</t>
  </si>
  <si>
    <t>40664263</t>
  </si>
  <si>
    <t>OLIVERA FAJARDO, CATHERINE GIOVANA</t>
  </si>
  <si>
    <t>41927127</t>
  </si>
  <si>
    <t>OLORTEGUI CULQUI, JESSICA MILAGROS</t>
  </si>
  <si>
    <t>46028011</t>
  </si>
  <si>
    <t>ORCOTOMA MACHUCA, LUIS ALBERTO DAVID</t>
  </si>
  <si>
    <t>COORDINADOR EN GESTION DEL EMPLEO</t>
  </si>
  <si>
    <t>43816679</t>
  </si>
  <si>
    <t>ORE RIOS, HUGO ROBERT</t>
  </si>
  <si>
    <t>ESPECIALISTA SOPORTE TECNICO A USUARIOS</t>
  </si>
  <si>
    <t>09820593</t>
  </si>
  <si>
    <t>OROPEZA HUARCAYA, CESAR AUGUSTO</t>
  </si>
  <si>
    <t>PROFESIONAL TÉCNICO EN ELECTRÓNICA</t>
  </si>
  <si>
    <t>PROFESIONAL EN ESTADISTICA POR SUPLENCIA</t>
  </si>
  <si>
    <t>41047608</t>
  </si>
  <si>
    <t>ORTEGA ASENCIOS, DORA ESMERALDA</t>
  </si>
  <si>
    <t xml:space="preserve">ESTADISTICA                                                                    </t>
  </si>
  <si>
    <t>40681734</t>
  </si>
  <si>
    <t>OTERO MORE, JOHN DAVID</t>
  </si>
  <si>
    <t>04431874</t>
  </si>
  <si>
    <t>PACHECO TUMBA, NORA CANDELARIA</t>
  </si>
  <si>
    <t>42220887</t>
  </si>
  <si>
    <t>PAJARES MENDEZ, ROSA MARIA</t>
  </si>
  <si>
    <t>46250789</t>
  </si>
  <si>
    <t>PANDIA YUCRA, JUAN CARLOS</t>
  </si>
  <si>
    <t>40587252</t>
  </si>
  <si>
    <t>PANDURO BARDALES, RAMIN MARTIN</t>
  </si>
  <si>
    <t>44164337</t>
  </si>
  <si>
    <t>PANDURO DEL CASTILLO, TONY</t>
  </si>
  <si>
    <t>ING. INFORMATICO Y DE SISTEMAS</t>
  </si>
  <si>
    <t>47279909</t>
  </si>
  <si>
    <t>PANDURO TELLO, LOYSI NADHINA</t>
  </si>
  <si>
    <t>PROFESIONAL DE BASE DE DATOS</t>
  </si>
  <si>
    <t>44804757</t>
  </si>
  <si>
    <t>PAREDES URBANO, GARY WOLFGANG</t>
  </si>
  <si>
    <t>PROFESIONAL DE GESTION DOCUMENTAL</t>
  </si>
  <si>
    <t>70440910</t>
  </si>
  <si>
    <t>PASACHE HERRERA, EVELYN ROXANA</t>
  </si>
  <si>
    <t>40626643</t>
  </si>
  <si>
    <t>PATIÑO ESPINOZA, ROSARIO ELIANA</t>
  </si>
  <si>
    <t>06181643</t>
  </si>
  <si>
    <t>PATIÑO LOPEZ, WILLIAM GUSTAVO</t>
  </si>
  <si>
    <t>44990914</t>
  </si>
  <si>
    <t>PAUCAR ESPINOZA, ROBERTO CARLOS</t>
  </si>
  <si>
    <t>24002719</t>
  </si>
  <si>
    <t>PAUCAR HOLGADO, JUAN CARLOS</t>
  </si>
  <si>
    <t>45226674</t>
  </si>
  <si>
    <t>PAYTAN QUISPE, DINA EVELINA</t>
  </si>
  <si>
    <t>73698444</t>
  </si>
  <si>
    <t>PEÑA GARCIA, YOSELIN</t>
  </si>
  <si>
    <t>21866142</t>
  </si>
  <si>
    <t>PEÑALOZA BACIGALUPO, CARMEN LUISA</t>
  </si>
  <si>
    <t xml:space="preserve">MEDICINA VETERINARIA Y ZOOTECNIA                                               </t>
  </si>
  <si>
    <t>ASISTENTE DE REMUNERACIONES</t>
  </si>
  <si>
    <t>16124084</t>
  </si>
  <si>
    <t>PERALES ORDOÑEZ, PEDRO ANTONIO</t>
  </si>
  <si>
    <t xml:space="preserve">TÉCNICO EN CONTABILIDAD </t>
  </si>
  <si>
    <t>09935942</t>
  </si>
  <si>
    <t>PEREIRA MENA CRISTHIAN ALEXANDER</t>
  </si>
  <si>
    <t>10184343</t>
  </si>
  <si>
    <t>PEREZ CASTRO, MARCO ANTONIO</t>
  </si>
  <si>
    <t>PROFESIONALSERVICIO AL ASEGURADO</t>
  </si>
  <si>
    <t>40150128</t>
  </si>
  <si>
    <t>PEREZ HILARIO, DIANA NOEMI</t>
  </si>
  <si>
    <t>ASISTENTE DE SERVICIOS GENERALES</t>
  </si>
  <si>
    <t>18180490</t>
  </si>
  <si>
    <t>PEREZ LOZADA, CARLOS IVAN</t>
  </si>
  <si>
    <t>44978111</t>
  </si>
  <si>
    <t>PEREZ MAYOR, HIRVING FILVER</t>
  </si>
  <si>
    <t>00794386</t>
  </si>
  <si>
    <t>PEREZ VIZCARRA, REYNALDO HENRY</t>
  </si>
  <si>
    <t>07138118</t>
  </si>
  <si>
    <t>PILCO VERA, URSINA FLORA</t>
  </si>
  <si>
    <t>TÉCNICO EN GESTIÓN EMPRESARIAL</t>
  </si>
  <si>
    <t>06695192</t>
  </si>
  <si>
    <t>PINATTE VILLEGAS, EDUARDO POLIDORO</t>
  </si>
  <si>
    <t>43730348</t>
  </si>
  <si>
    <t>PINEDO MORI, LUIS</t>
  </si>
  <si>
    <t>40880318</t>
  </si>
  <si>
    <t>PINO RODRIGUEZ, DENNISE HILDA</t>
  </si>
  <si>
    <t xml:space="preserve">LICENCIA EN ADMINISTRACION </t>
  </si>
  <si>
    <t>40913824</t>
  </si>
  <si>
    <t>PIÑAS CASAS, HILMER JIMMY</t>
  </si>
  <si>
    <t>42731460</t>
  </si>
  <si>
    <t>PISFIL LLONTOP, GILMER JOEL</t>
  </si>
  <si>
    <t>10763394</t>
  </si>
  <si>
    <t>PIZARRO LEON, VICTOR MANUEL</t>
  </si>
  <si>
    <t>07458561</t>
  </si>
  <si>
    <t>PLASENCIA CAMPOS, JUAN ANDRES</t>
  </si>
  <si>
    <t>23266522</t>
  </si>
  <si>
    <t>PONCE CARRASCO, RICARDINA</t>
  </si>
  <si>
    <t>10328879</t>
  </si>
  <si>
    <t>PONCE NEYRA, MARIELA LIBIA</t>
  </si>
  <si>
    <t>09912884</t>
  </si>
  <si>
    <t>PORRAS BALVIN MISOLINO</t>
  </si>
  <si>
    <t>17524635</t>
  </si>
  <si>
    <t>PORTILLA VARIAS, LEOPOLDO MAXIMILIANO</t>
  </si>
  <si>
    <t>TECNICO EN INFORMATICAGMR</t>
  </si>
  <si>
    <t>43545219</t>
  </si>
  <si>
    <t>PORTILLO QUISPE JAVIER</t>
  </si>
  <si>
    <t xml:space="preserve">INGENIERIA EN INFORMﾁTICA Y SISTEMAS                                           </t>
  </si>
  <si>
    <t>ADMINISTRADOR DE UDR</t>
  </si>
  <si>
    <t>43837974</t>
  </si>
  <si>
    <t>PORTOCARRERO RAMIREZ, CLEMENTE</t>
  </si>
  <si>
    <t>45464902</t>
  </si>
  <si>
    <t>PUESCAS SANCHEZ, PABLO RONALD</t>
  </si>
  <si>
    <t>42521150</t>
  </si>
  <si>
    <t>PURIZAGA FARFAN, MARCOS MANUEL</t>
  </si>
  <si>
    <t>42764587</t>
  </si>
  <si>
    <t>QUILCA VILCA, PERCY ADEMIR</t>
  </si>
  <si>
    <t>29400417</t>
  </si>
  <si>
    <t>QUINTANILLA GUTIERREZ, ALEJANDRO JORGE</t>
  </si>
  <si>
    <t>COORDINADOR INFORMATICO</t>
  </si>
  <si>
    <t>20107668</t>
  </si>
  <si>
    <t>QUIÑONES CASAS, DUGLAS EDUARDO</t>
  </si>
  <si>
    <t>40452749</t>
  </si>
  <si>
    <t>QUIPUZCO QUIROZ, WILDER ALBERTO</t>
  </si>
  <si>
    <t>72230963</t>
  </si>
  <si>
    <t>QUISPE BELLIDO, DEYSI OLGA</t>
  </si>
  <si>
    <t>23844282</t>
  </si>
  <si>
    <t>QUISPE CHAVEZ, DEMETRIO FROILAN</t>
  </si>
  <si>
    <t>10110070</t>
  </si>
  <si>
    <t>QUISPE HUAMAN, PATRICIA GLADYS</t>
  </si>
  <si>
    <t>43975244</t>
  </si>
  <si>
    <t>QUISPE HUMPIRI, ROCIO VANESSA</t>
  </si>
  <si>
    <t>40174772</t>
  </si>
  <si>
    <t>QUISPE MAMANI, MARLENE EVA</t>
  </si>
  <si>
    <t>INGENIERO DE SISTEMAS E INFORMATICA</t>
  </si>
  <si>
    <t>80102458</t>
  </si>
  <si>
    <t>QUISPE PALOMINO, ROSALIA MARIA</t>
  </si>
  <si>
    <t>15283395</t>
  </si>
  <si>
    <t>QUISPE RIQUEROS, ROMY YONIDE</t>
  </si>
  <si>
    <t>45544002</t>
  </si>
  <si>
    <t>QUISPE YNQUILLA, HUGO FERNANDO</t>
  </si>
  <si>
    <t>43763643</t>
  </si>
  <si>
    <t>RAMIREZ ANDRADA, MARIA</t>
  </si>
  <si>
    <t>PROFESIONAL DE VALORIZACIÓN DE LAS PRESTACIONES</t>
  </si>
  <si>
    <t>25582649</t>
  </si>
  <si>
    <t>RAMIREZ CAMARGO, YAZMIN SORAYA</t>
  </si>
  <si>
    <t>44170267</t>
  </si>
  <si>
    <t>RAMIREZ CUEVA, MARIA JULIA</t>
  </si>
  <si>
    <t>PROFESIONAL EN TRIBUTACION</t>
  </si>
  <si>
    <t>46157080</t>
  </si>
  <si>
    <t>RAMIREZ FLORES, MARY CARMEN</t>
  </si>
  <si>
    <t xml:space="preserve">CONTABILIDAD                                                   </t>
  </si>
  <si>
    <t>08665804</t>
  </si>
  <si>
    <t>RAMIREZ HUAMAN, HENRY JOSE</t>
  </si>
  <si>
    <t>PROFESIONAL EN MERCADEO</t>
  </si>
  <si>
    <t>41930619</t>
  </si>
  <si>
    <t>RAMOS BENAVIDES, ZULLMY ANANI</t>
  </si>
  <si>
    <t>06783286</t>
  </si>
  <si>
    <t>RAMOS HUARACHI, GIANCARLO</t>
  </si>
  <si>
    <t>41375721</t>
  </si>
  <si>
    <t>RAMOS TORRES, GRETA EMILIA</t>
  </si>
  <si>
    <t>41410036</t>
  </si>
  <si>
    <t>REATEGUI CERRON, CARLOS CHRISTIAN</t>
  </si>
  <si>
    <t>EGRESADO EN ADMINISTRACION DE NEGOCIOS INTERNACIONALES</t>
  </si>
  <si>
    <t>44194281</t>
  </si>
  <si>
    <t>REATEGUI RAMIREZ, TATIANA KAROL</t>
  </si>
  <si>
    <t xml:space="preserve">MARKETING Y DIRECCION DE EMPRESAS                                              </t>
  </si>
  <si>
    <t>APOYO DE ATENCION AL USUARIO</t>
  </si>
  <si>
    <t>42996168</t>
  </si>
  <si>
    <t>RETIS SILVA, SHIRLEY LIZ</t>
  </si>
  <si>
    <t>45198239</t>
  </si>
  <si>
    <t>RETO RISCO, VANESSA KATERYN</t>
  </si>
  <si>
    <t>25767991</t>
  </si>
  <si>
    <t>REYES COSSIO, AUGUSTO MARTIN</t>
  </si>
  <si>
    <t>42980651</t>
  </si>
  <si>
    <t>RIOS RAMIREZ, KENT</t>
  </si>
  <si>
    <t>PROFESIONAL DE LIQUIDACION DE PRESTACIONES</t>
  </si>
  <si>
    <t>41985898</t>
  </si>
  <si>
    <t>RISCO CALLE, ELIZABETH JUANA</t>
  </si>
  <si>
    <t>45214035</t>
  </si>
  <si>
    <t>RIVERA DUEÑAS, KATERINE ROSARIO</t>
  </si>
  <si>
    <t>08106054</t>
  </si>
  <si>
    <t>RIVERA ROBLADILLO, EDGAR ENRIQUE</t>
  </si>
  <si>
    <t>42899015</t>
  </si>
  <si>
    <t>RODRIGUEZ LLONTOP, TANIA IRIS</t>
  </si>
  <si>
    <t>44803153</t>
  </si>
  <si>
    <t>ROJAS AVILES, MILAGROS PAOLA</t>
  </si>
  <si>
    <t>41071041</t>
  </si>
  <si>
    <t>ROJAS CANO, KARLA MILAGROS</t>
  </si>
  <si>
    <t xml:space="preserve">INGENIERIA EN GESTION EMPRESARIAL                                              </t>
  </si>
  <si>
    <t>21520017</t>
  </si>
  <si>
    <t>ROJAS CHAUCA, YANINA JESUS</t>
  </si>
  <si>
    <t>20096080</t>
  </si>
  <si>
    <t>ROJAS MEZA, EDWIN PEDRO</t>
  </si>
  <si>
    <t>42058945</t>
  </si>
  <si>
    <t>ROMANI BARTOLO, NILTON CIRO</t>
  </si>
  <si>
    <t xml:space="preserve">PROFESIONAL TÉCNICO EN COMPUTACIÓN E INFORMÁTICA </t>
  </si>
  <si>
    <t>06868695</t>
  </si>
  <si>
    <t>ROMERO LAURA DE DOMINGUEZ, MARIA ESTELA</t>
  </si>
  <si>
    <t>EGRESADO EN COMPUTACION E INFORMATICA</t>
  </si>
  <si>
    <t>44882659</t>
  </si>
  <si>
    <t>RONCAL ALVARADO, CONI CLAUDIA</t>
  </si>
  <si>
    <t>32964004</t>
  </si>
  <si>
    <t>ROSALES ALAYO, RAFAEL RICHARD</t>
  </si>
  <si>
    <t>ANALISTA DE GESTION DE RECURSOS DE TI</t>
  </si>
  <si>
    <t>09864369</t>
  </si>
  <si>
    <t>ROTGER MARTINEZ, JOHANNA YOLANDA</t>
  </si>
  <si>
    <t>BACHILLER EN INGENIERIA DE SISTEMAS</t>
  </si>
  <si>
    <t>42022585</t>
  </si>
  <si>
    <t>RUIZ AVELLANEDA, PEDRO MIGUEL</t>
  </si>
  <si>
    <t xml:space="preserve">INGENIERIA DE COMPUTACION Y SISTEMAS                                           </t>
  </si>
  <si>
    <t>46499318</t>
  </si>
  <si>
    <t>RUIZ FLORES, MAX HAMMER</t>
  </si>
  <si>
    <t>45632042</t>
  </si>
  <si>
    <t>RUIZ HERRERA, PEDRO HERBERT</t>
  </si>
  <si>
    <t>45985386</t>
  </si>
  <si>
    <t>SAAVEDRA ECCA, KAREN DEL PILAR</t>
  </si>
  <si>
    <t>45148914</t>
  </si>
  <si>
    <t>SAAVEDRA FIGUEROA, GREISY ESTHEFANNY</t>
  </si>
  <si>
    <t>40320915</t>
  </si>
  <si>
    <t>SAGASTEGUI REYNOSO, GIOVANNA PAOLA</t>
  </si>
  <si>
    <t>44956104</t>
  </si>
  <si>
    <t>SAL Y ROSAS VENTURA, KENNY RODRIGO</t>
  </si>
  <si>
    <t>29712785</t>
  </si>
  <si>
    <t>SALAS ACHIRCANA, ANA ELENA</t>
  </si>
  <si>
    <t>29733866</t>
  </si>
  <si>
    <t>SALAS CUARESMA, MARCO ANTONIO</t>
  </si>
  <si>
    <t>41026758</t>
  </si>
  <si>
    <t>SALAS JULON, ENMA YANINA</t>
  </si>
  <si>
    <t>07938824</t>
  </si>
  <si>
    <t>SALAS PAZ, CARMEN VICTORIA</t>
  </si>
  <si>
    <t>00509200</t>
  </si>
  <si>
    <t>SALAZAR CALERO, MORAYMA GERONIMA</t>
  </si>
  <si>
    <t xml:space="preserve">ADMINISTRACION EN SALUD                                                        </t>
  </si>
  <si>
    <t>PROFESIONAL EN LIQUIDACION</t>
  </si>
  <si>
    <t>46751883</t>
  </si>
  <si>
    <t>SALAZAR NOLASCO, VIRGINIA HERMINIA</t>
  </si>
  <si>
    <t>ESPECIALISTA EN SOPORTE TECNICO</t>
  </si>
  <si>
    <t>47706454</t>
  </si>
  <si>
    <t>SALCEDO MELGAREJO, PAMELA ISABEL</t>
  </si>
  <si>
    <t xml:space="preserve">BACHILLER EN INGENIERIA DE TELECONICACIONES </t>
  </si>
  <si>
    <t>03642205</t>
  </si>
  <si>
    <t>SALDARRIAGA ANCAJIMA, MARIA ELENA</t>
  </si>
  <si>
    <t>73074913</t>
  </si>
  <si>
    <t>SALDIVAR GUERREROS, KATHERINE MEYSI</t>
  </si>
  <si>
    <t>44041855</t>
  </si>
  <si>
    <t>SALOMON CASTAÑOS, KATHERYN LISBETH</t>
  </si>
  <si>
    <t>06786390</t>
  </si>
  <si>
    <t>SAMAME LOPEZ, AMANDA DEL ROSARIO</t>
  </si>
  <si>
    <t>ANALISTA EN OPERACIONES</t>
  </si>
  <si>
    <t>43208119</t>
  </si>
  <si>
    <t>SANCHEZ EXALTACION, FRANKLIN JONATHAN</t>
  </si>
  <si>
    <t>27373271</t>
  </si>
  <si>
    <t>SANCHEZ MEDINA, EVA</t>
  </si>
  <si>
    <t xml:space="preserve">EDUCACION                                                                      </t>
  </si>
  <si>
    <t>43613348</t>
  </si>
  <si>
    <t>SANDOVAL SORIA, KATHERINE CAROL</t>
  </si>
  <si>
    <t>45238756</t>
  </si>
  <si>
    <t>SANDOVAL ZAPATA, DELIA DEL PILAR</t>
  </si>
  <si>
    <t>00126102</t>
  </si>
  <si>
    <t>SANTAMARIA BARDALES SYNTHIA</t>
  </si>
  <si>
    <t>46506103</t>
  </si>
  <si>
    <t>SANTIBAÑEZ FLORES, RUTH GIOVANA</t>
  </si>
  <si>
    <t>40485712</t>
  </si>
  <si>
    <t>SANTISTEBAN RODRIGUEZ, RAUL YVAN</t>
  </si>
  <si>
    <t>16802023</t>
  </si>
  <si>
    <t>SANTISTEBAN ROMERO CARMEN ALICIA</t>
  </si>
  <si>
    <t>45877092</t>
  </si>
  <si>
    <t>SANTOS VILLA, JOEL GINO</t>
  </si>
  <si>
    <t>44945985</t>
  </si>
  <si>
    <t>SARMIENTO FERNANDEZ ALAN ISAIAS</t>
  </si>
  <si>
    <t>COORDINADOR DE PROGRAMACION Y ADQUISICIONES</t>
  </si>
  <si>
    <t>25756611</t>
  </si>
  <si>
    <t>SATAN BASTANTE, MIGUEL ANGEL</t>
  </si>
  <si>
    <t>INGENIERIA DE SISTEMA</t>
  </si>
  <si>
    <t>46149307</t>
  </si>
  <si>
    <t>SAUCEDA TUME, JOSE FRANK</t>
  </si>
  <si>
    <t>43684302</t>
  </si>
  <si>
    <t>SAUÑE RIVEROS RENATO</t>
  </si>
  <si>
    <t>44491043</t>
  </si>
  <si>
    <t>SAUSA NORIEGA, RUBEN</t>
  </si>
  <si>
    <t>ESPECIALISTA EN MERCADEO</t>
  </si>
  <si>
    <t>40652565</t>
  </si>
  <si>
    <t>SEBASTIAN SALDAÑA KELLY SHEILA</t>
  </si>
  <si>
    <t xml:space="preserve">LICENCIADA EN EDUCACION SECUNDARIA </t>
  </si>
  <si>
    <t>44732058</t>
  </si>
  <si>
    <t>SEGURA LUJAN, JHERSON ELMER</t>
  </si>
  <si>
    <t>ESPECIALISTA EN DISEÑO GRAFICO</t>
  </si>
  <si>
    <t>41777188</t>
  </si>
  <si>
    <t>SERQUEN FERNANDEZ, ALBERTO ENRIQUE</t>
  </si>
  <si>
    <t xml:space="preserve">COMUNICACION PARA EL DESARROLLO                                                </t>
  </si>
  <si>
    <t>07953838</t>
  </si>
  <si>
    <t>SEVILLA OLAECHEA, RONALD SEGISMUNDO</t>
  </si>
  <si>
    <t>16013582</t>
  </si>
  <si>
    <t>SIFUENTES MENDOZA, RAUL HUGO</t>
  </si>
  <si>
    <t>46675659</t>
  </si>
  <si>
    <t>SILVA ALARCON, EDWIN MICHEL</t>
  </si>
  <si>
    <t>43353643</t>
  </si>
  <si>
    <t>SOLAR BENITES, YASMINA SONALI</t>
  </si>
  <si>
    <t>29661918</t>
  </si>
  <si>
    <t>SOLIS SUAREZ, ZENAIDA FELINA</t>
  </si>
  <si>
    <t>PROFESIONAL DE PRESUPUESTO PUBLICO</t>
  </si>
  <si>
    <t>70757398</t>
  </si>
  <si>
    <t>SOLLER JECHUNA, OLIVIA</t>
  </si>
  <si>
    <t>41415281</t>
  </si>
  <si>
    <t>SOPLIN SANCHEZ DE CAYCHO, SILVIA SABINA</t>
  </si>
  <si>
    <t>PROFESIONAL CONTABLE</t>
  </si>
  <si>
    <t>40606479</t>
  </si>
  <si>
    <t>SOSA CAMACHO, YESICA NOEMI</t>
  </si>
  <si>
    <t>46166126</t>
  </si>
  <si>
    <t>SOTO PEREZ, CLAUDIA</t>
  </si>
  <si>
    <t>PROFESIONAL DE RECURSOS HUMANOS</t>
  </si>
  <si>
    <t>42327056</t>
  </si>
  <si>
    <t>SOTOMAYOR CONDORE, NERY KATIA</t>
  </si>
  <si>
    <t>COORDINADOR DE GESTORES IPRESS PRIVADAS O MIXTAS</t>
  </si>
  <si>
    <t>43254596</t>
  </si>
  <si>
    <t>SOTOMAYOR CONDORE, REYNALDO</t>
  </si>
  <si>
    <t>29517665</t>
  </si>
  <si>
    <t>SUAREZ ANGLES, OTTO OLIVEROS</t>
  </si>
  <si>
    <t>42391538</t>
  </si>
  <si>
    <t>TACANGA CASTRO DE PAMPA, MELISSA MASSIEL</t>
  </si>
  <si>
    <t xml:space="preserve">LICENCIA EN CIENCIA DE LA COMUNICACIÓN </t>
  </si>
  <si>
    <t>45612816</t>
  </si>
  <si>
    <t>TACUCHE QUISPE, EVA LUZ</t>
  </si>
  <si>
    <t>42167156</t>
  </si>
  <si>
    <t>TAFUR DIAZ, CATALINO</t>
  </si>
  <si>
    <t>PROFESIONAL TECNICO EN ENFERMERIA</t>
  </si>
  <si>
    <t>41356829</t>
  </si>
  <si>
    <t>TAFUR MORE, JULISSA ELIZABETH</t>
  </si>
  <si>
    <t xml:space="preserve">TRABAJO SOCIAL                                                                 </t>
  </si>
  <si>
    <t>09365642</t>
  </si>
  <si>
    <t>TALLEDO MATZZA, LUIS GIULLIANO</t>
  </si>
  <si>
    <t>44392290</t>
  </si>
  <si>
    <t>TALLEDO PALZA, JULIO CESAR</t>
  </si>
  <si>
    <t>40826366</t>
  </si>
  <si>
    <t>TALLEDO PRADO, JENIFFER ANTUANET</t>
  </si>
  <si>
    <t>09345393</t>
  </si>
  <si>
    <t>TAMAYO BRICEÑO, MIRIAM ADELI</t>
  </si>
  <si>
    <t>06784749</t>
  </si>
  <si>
    <t>TAPIA ACENJO, VIOLETA</t>
  </si>
  <si>
    <t>06146945</t>
  </si>
  <si>
    <t>TAPIA GONZALES DE CALDERON, NANCY DELIA</t>
  </si>
  <si>
    <t>45736738</t>
  </si>
  <si>
    <t>TARRILLO ESPIL, YOSUNY</t>
  </si>
  <si>
    <t>70369328</t>
  </si>
  <si>
    <t>TEJEDO TAFUR, TATHYANA ISABEL</t>
  </si>
  <si>
    <t>TECNICO EN AUDITORIA</t>
  </si>
  <si>
    <t>72846503</t>
  </si>
  <si>
    <t>TESEN RAMIREZ, SAUL</t>
  </si>
  <si>
    <t>41158796</t>
  </si>
  <si>
    <t>TIRADO NOVOA, LUZ MARINA</t>
  </si>
  <si>
    <t>70523358</t>
  </si>
  <si>
    <t>TITO ALANGUIA, CLAUDIA MELISSA</t>
  </si>
  <si>
    <t>ANALISTA DE CONTROL DE ASISTENCIA</t>
  </si>
  <si>
    <t>10621495</t>
  </si>
  <si>
    <t>TOMASTO ACUÑA, DINA JHOVANA</t>
  </si>
  <si>
    <t>PROMOTOR DE AFILIACION</t>
  </si>
  <si>
    <t>41845960</t>
  </si>
  <si>
    <t>TORREBLANCA ECHEVARRIA FERNANDO GERARDO</t>
  </si>
  <si>
    <t>40495128</t>
  </si>
  <si>
    <t>TORREJON MEZA, MARY GICEL</t>
  </si>
  <si>
    <t>10861849</t>
  </si>
  <si>
    <t>TORRES BERNAL, RICARDO</t>
  </si>
  <si>
    <t xml:space="preserve">TECNICO EN ELECTRONICA INDISTRIAL </t>
  </si>
  <si>
    <t>43897695</t>
  </si>
  <si>
    <t>TORRES ESTEBAN, NATALY ROCIO</t>
  </si>
  <si>
    <t>42773220</t>
  </si>
  <si>
    <t>TORRES GARAGUNDO, VANESSA</t>
  </si>
  <si>
    <t>45953704</t>
  </si>
  <si>
    <t>TORRES HILARIO, LIZ MARY</t>
  </si>
  <si>
    <t xml:space="preserve">MARKETING Y NEGOCIOS INTERNACIONALES                                           </t>
  </si>
  <si>
    <t>08451467</t>
  </si>
  <si>
    <t>TORRES PRADA, ESTRELLA ROSANNA</t>
  </si>
  <si>
    <t>42444258</t>
  </si>
  <si>
    <t>TORRES SALAZAR, FERNANDO GREGORIO</t>
  </si>
  <si>
    <t>08708643</t>
  </si>
  <si>
    <t>URBINA MACHUCA, JOSE ANDRES</t>
  </si>
  <si>
    <t>72856153</t>
  </si>
  <si>
    <t>VALDEIGLESIAS HERNANI, MAURICIO RENATO</t>
  </si>
  <si>
    <t>LICENCIADO  EN CIENCIA DE LA COMUNICACIÓN</t>
  </si>
  <si>
    <t>40531778</t>
  </si>
  <si>
    <t>VALDIVIA PONCE, LIZHETT YOHANNA</t>
  </si>
  <si>
    <t>09994457</t>
  </si>
  <si>
    <t>VALDIVIA TORRES, MONICA MARIA</t>
  </si>
  <si>
    <t>01162039</t>
  </si>
  <si>
    <t>VALENCIA NIZAMA, FELIX ENRIQUE</t>
  </si>
  <si>
    <t>41809501</t>
  </si>
  <si>
    <t>VALENCIA VARGAS, ARMANDO HITLER</t>
  </si>
  <si>
    <t>09162379</t>
  </si>
  <si>
    <t>VALENZUELA PINTO DE SALAS, NOEMI PILAR</t>
  </si>
  <si>
    <t xml:space="preserve">CONTABILIDAD   </t>
  </si>
  <si>
    <t>COORDINADOR DE EJECUCION CONTRACTUAL</t>
  </si>
  <si>
    <t>10742285</t>
  </si>
  <si>
    <t>VALER CORZO, GUISELLA</t>
  </si>
  <si>
    <t>09639459</t>
  </si>
  <si>
    <t>VALLEJO CUTTI, VICTOR</t>
  </si>
  <si>
    <t>42257818</t>
  </si>
  <si>
    <t>VALLES LOPEZ, TANIA</t>
  </si>
  <si>
    <t>44981654</t>
  </si>
  <si>
    <t>VARGAS DE LA CRUZ, JAVIER ANIBAL</t>
  </si>
  <si>
    <t>10471808</t>
  </si>
  <si>
    <t>VARGAS NAJAR, JULIO CESAR</t>
  </si>
  <si>
    <t>41284798</t>
  </si>
  <si>
    <t>VARGAS VASQUEZ, CUSTODIO</t>
  </si>
  <si>
    <t>42014197</t>
  </si>
  <si>
    <t>VASQUEZ GUEVARA, JORGE RICHARD</t>
  </si>
  <si>
    <t>44386269</t>
  </si>
  <si>
    <t>VASQUEZ HUAMAN, ANALI ANAIR</t>
  </si>
  <si>
    <t>46688213</t>
  </si>
  <si>
    <t>VASQUEZ LUCANA, GARET LESLIE</t>
  </si>
  <si>
    <t>07472586</t>
  </si>
  <si>
    <t>VASQUEZ OLIVOS, EDA LUZ</t>
  </si>
  <si>
    <t>42674634</t>
  </si>
  <si>
    <t>VASQUEZ VILCHEZ, MERLY JULISSA</t>
  </si>
  <si>
    <t>42313949</t>
  </si>
  <si>
    <t>VEGA BOCANEGRA, GIOVANY</t>
  </si>
  <si>
    <t>VEGA CHAVEZ, ISABEL CRISTINA</t>
  </si>
  <si>
    <t>10489830</t>
  </si>
  <si>
    <t>VEGA MARTEL JUAN FELIPE</t>
  </si>
  <si>
    <t>42543697</t>
  </si>
  <si>
    <t>VEGA SAAVEDRA, LEISY KAROLINA</t>
  </si>
  <si>
    <t>41771951</t>
  </si>
  <si>
    <t>VEINTEMILLA VILLACORTA, LUIS FELIPE</t>
  </si>
  <si>
    <t>42866493</t>
  </si>
  <si>
    <t>VELA MALDONADO, GINO</t>
  </si>
  <si>
    <t>06290683</t>
  </si>
  <si>
    <t>VELARDE ESPINOZA, LUIS ALBERTO</t>
  </si>
  <si>
    <t>45546661</t>
  </si>
  <si>
    <t>VELASCO BARDALES, JHONATAN VALENTINO</t>
  </si>
  <si>
    <t>41241198</t>
  </si>
  <si>
    <t>VELAZQUE GUTIERREZ, MIGUEL ANGEL</t>
  </si>
  <si>
    <t>42470227</t>
  </si>
  <si>
    <t>VENEGAS LARREA, SUSANA ANGELA</t>
  </si>
  <si>
    <t>08449260</t>
  </si>
  <si>
    <t>VENTO ANAYA, DAVID ALBERTO</t>
  </si>
  <si>
    <t>42853203</t>
  </si>
  <si>
    <t>VERA BARRANTES CRISTOPHER IMAR</t>
  </si>
  <si>
    <t>45608975</t>
  </si>
  <si>
    <t>VIERA FERNANDEZ, GABRIELA</t>
  </si>
  <si>
    <t>43503717</t>
  </si>
  <si>
    <t>VILCA ADRIAZOLA, ALFREDO CLAUDIO</t>
  </si>
  <si>
    <t>41372787</t>
  </si>
  <si>
    <t>VILCA BARBARAN, RAFAEL</t>
  </si>
  <si>
    <t>32125483</t>
  </si>
  <si>
    <t>VILCA MAZA, ENNY LUCY</t>
  </si>
  <si>
    <t>41673205</t>
  </si>
  <si>
    <t>VILCHEZ RIOS, MIRIAM SOLEDAD</t>
  </si>
  <si>
    <t>43393274</t>
  </si>
  <si>
    <t>VILLACRESIS GUTIERREZ, JORGE LUIS</t>
  </si>
  <si>
    <t xml:space="preserve">ANTROPOLOGIA SOCIAL                                                            </t>
  </si>
  <si>
    <t>06702062</t>
  </si>
  <si>
    <t>VILLAFUERTE FERNANDEZ, CARLOS HUGO</t>
  </si>
  <si>
    <t>PROFESIONAL EN INTELIGENCIA DE NEGOCIOS</t>
  </si>
  <si>
    <t>09587257</t>
  </si>
  <si>
    <t>VILLAVERDE MEDRANO, HUGO</t>
  </si>
  <si>
    <t>44858900</t>
  </si>
  <si>
    <t>VILLAVICENCIO PORRAS, YESENIA</t>
  </si>
  <si>
    <t>45497438</t>
  </si>
  <si>
    <t>VIVANCO CUMPA, ROSA INMACULADA</t>
  </si>
  <si>
    <t>40424567</t>
  </si>
  <si>
    <t>VIZCARRA ANAYA, KARIN GEORGETTE LUZ</t>
  </si>
  <si>
    <t>05296810</t>
  </si>
  <si>
    <t>WONG PINCHE, LEONARDO ALBERTO</t>
  </si>
  <si>
    <t>04071292</t>
  </si>
  <si>
    <t>YACOLCA MAXIMILIANO, SILVIA NOEMI</t>
  </si>
  <si>
    <t>42461678</t>
  </si>
  <si>
    <t>YSA OSHIRO, MARCO ANTONIO</t>
  </si>
  <si>
    <t>45030358</t>
  </si>
  <si>
    <t>YSASI BASTANTE, JULIA YURIKO</t>
  </si>
  <si>
    <t>42790408</t>
  </si>
  <si>
    <t>ZANABIO YUPANQUI, JANETH</t>
  </si>
  <si>
    <t>27713139</t>
  </si>
  <si>
    <t>ZAPATA VILELA, ROBERT ANTONIO</t>
  </si>
  <si>
    <t>24003808</t>
  </si>
  <si>
    <t>ZARATE ROSPIGLIOSI, WILLIAM</t>
  </si>
  <si>
    <t>41797701</t>
  </si>
  <si>
    <t>ZAVALETA BARDALES, DIANA YTARINA</t>
  </si>
  <si>
    <t>06976285</t>
  </si>
  <si>
    <t>ZAVALETA GUZMAN, TELMO SEVERO</t>
  </si>
  <si>
    <t>DOCENTE</t>
  </si>
  <si>
    <t>COORDINADOR DE ADMINISTRACION Y FINANCIAMIENTO</t>
  </si>
  <si>
    <t>30425345</t>
  </si>
  <si>
    <t>ZUÑIGA MENDOZA, GUSTAVO JORGE LUIS</t>
  </si>
  <si>
    <t>PROFESIONAL EN TRABAJO SOCIAL</t>
  </si>
  <si>
    <t>10054486</t>
  </si>
  <si>
    <t>ZURITA PARI, ROCIO CARMEN</t>
  </si>
  <si>
    <t>TITULADO EN TRABAJO SOCIAL</t>
  </si>
  <si>
    <t>07970048</t>
  </si>
  <si>
    <t>ALARCON CARREÑO, NIDIA ANGELICA</t>
  </si>
  <si>
    <t>09749595</t>
  </si>
  <si>
    <t>ALCALDE HUAMAN, HECTOR</t>
  </si>
  <si>
    <t>19916945</t>
  </si>
  <si>
    <t>AMARO ZEVALLOS, NAIN MIGUEL</t>
  </si>
  <si>
    <t>TECNICO INFORMATICO</t>
  </si>
  <si>
    <t>42809450</t>
  </si>
  <si>
    <t>ANGULO YAURI, JESUS EDSON</t>
  </si>
  <si>
    <t>GERENTE ADJUNTO</t>
  </si>
  <si>
    <t>07428228</t>
  </si>
  <si>
    <t>ASCARZA  URRIBARI WILLIAM   RICHARD</t>
  </si>
  <si>
    <t>AYME NARVAY MARINA ISABEL</t>
  </si>
  <si>
    <t>GERENTE MACRO REGIONAL</t>
  </si>
  <si>
    <t>28295386</t>
  </si>
  <si>
    <t>AYVAR CRIALES, HERNAN</t>
  </si>
  <si>
    <t>GERENTE</t>
  </si>
  <si>
    <t>06681439</t>
  </si>
  <si>
    <t>BALDEON CAQUI, KATIANNA ELIZABETH DOLORES</t>
  </si>
  <si>
    <t>08444351</t>
  </si>
  <si>
    <t>BAZAN LOSSIO DE DIEZ, MAGDALENA GLADYS</t>
  </si>
  <si>
    <t>BORDA CASTAÑEDA PATRICIA REBECA</t>
  </si>
  <si>
    <t>10710062</t>
  </si>
  <si>
    <t>CALLE VALLADARES, JORGE AURELIO</t>
  </si>
  <si>
    <t>07266377</t>
  </si>
  <si>
    <t>CARDENAS ROSAS, MARCO IVAN</t>
  </si>
  <si>
    <t>07859489</t>
  </si>
  <si>
    <t>CARPIO MONTENEGRO, WILDER VIDAURO</t>
  </si>
  <si>
    <t>PROFESIONAL DE GESTION DE SEGUROS</t>
  </si>
  <si>
    <t>CARRASCO ESPINOZA AMILCAR</t>
  </si>
  <si>
    <t>42106346</t>
  </si>
  <si>
    <t>CELESTINO ANDIA, ERIKA DENISSE</t>
  </si>
  <si>
    <t>CESPEDES RIOS JAVIER</t>
  </si>
  <si>
    <t>07597799</t>
  </si>
  <si>
    <t>CHAVEZ ACOSTA, EVELIN RUTH</t>
  </si>
  <si>
    <t>06023099</t>
  </si>
  <si>
    <t>CHUQUI LUCIO, CRESENCIO</t>
  </si>
  <si>
    <t>10770723</t>
  </si>
  <si>
    <t>COCA SILVA, LUIS FELIPE</t>
  </si>
  <si>
    <t>CRISOSTOMO ASTONITAS VICTOR IVAN</t>
  </si>
  <si>
    <t>ADMINISTRADOR POR SUPLENCIA</t>
  </si>
  <si>
    <t>ESQUIVEL RAMOS MILAGROS</t>
  </si>
  <si>
    <t>08128657</t>
  </si>
  <si>
    <t>FIGUEROA MARIN, PABLO MANUEL</t>
  </si>
  <si>
    <t>20049005</t>
  </si>
  <si>
    <t>GORDILLO INOSTROZA, DAVID ANGEL</t>
  </si>
  <si>
    <t>09426471</t>
  </si>
  <si>
    <t>GUERRA URIOSTE, ISABEL CRISTINA</t>
  </si>
  <si>
    <t>07206597</t>
  </si>
  <si>
    <t>HURTADO YGREDA, FERNANDO LUIS MICHEL</t>
  </si>
  <si>
    <t>40052334</t>
  </si>
  <si>
    <t>JARA CAMPOS, CHRISTIAN</t>
  </si>
  <si>
    <t>08053899</t>
  </si>
  <si>
    <t>LEON MENACHO GUILLERMO MARTIN</t>
  </si>
  <si>
    <t>COORDINADOR DE DESARROLLO Y DE RELACIONES HUMANAS Y SOCIALES</t>
  </si>
  <si>
    <t>LEON MENACHO, GUILLERMO MARTIN</t>
  </si>
  <si>
    <t>JEFE ADJUNTO</t>
  </si>
  <si>
    <t>MA CARDENAS, CECILIA MELBA</t>
  </si>
  <si>
    <t>20055972</t>
  </si>
  <si>
    <t>MARAVI TICSE, MARIA SANTOZA</t>
  </si>
  <si>
    <t xml:space="preserve">INGENIERIA COMERCIAL                                                           </t>
  </si>
  <si>
    <t>PROCURADOR PUBLICO</t>
  </si>
  <si>
    <t>07290510</t>
  </si>
  <si>
    <t>MERODIO LLANOS, JULIO MARLON</t>
  </si>
  <si>
    <t>02424160</t>
  </si>
  <si>
    <t>MESTAS VALERO, CIRO ABEL</t>
  </si>
  <si>
    <t>08132881</t>
  </si>
  <si>
    <t>MIGUEL VILLEGAS ENRIQUE ESTEBAN</t>
  </si>
  <si>
    <t>MIGUEL VILLEGAS, ENRIQUE ESTEBAN</t>
  </si>
  <si>
    <t>07642929</t>
  </si>
  <si>
    <t>MIRANDA ABURTO, NEVER PATRIK</t>
  </si>
  <si>
    <t>APOYO EN MANTENIMIENTO</t>
  </si>
  <si>
    <t>MONTERO MATOS ALIPIO</t>
  </si>
  <si>
    <t>42469803</t>
  </si>
  <si>
    <t>MUÑOZ AYALA, MARISSA PAMELA</t>
  </si>
  <si>
    <t>TITULO EN MEDICINA HUMANA</t>
  </si>
  <si>
    <t>10017336</t>
  </si>
  <si>
    <t>MUÑOZ LANDA, EDITH ORFELINA</t>
  </si>
  <si>
    <t>07974981</t>
  </si>
  <si>
    <t>ORDOÑEZ REAÑO MANUEL JESUS</t>
  </si>
  <si>
    <t>SECRETARIO GENERAL</t>
  </si>
  <si>
    <t>ORDOÑEZ REAÑO, MANUEL JESUS</t>
  </si>
  <si>
    <t>06624635</t>
  </si>
  <si>
    <t>OROZCO MORI DE ROSALINO, YOLANDA TOMASA</t>
  </si>
  <si>
    <t>71516670</t>
  </si>
  <si>
    <t>PAREDES FERREYRA, INGRID CAROLINA</t>
  </si>
  <si>
    <t>UDR CERRO DE PASCO</t>
  </si>
  <si>
    <t>PIÑAS CASAS HILMER JIMMY</t>
  </si>
  <si>
    <t xml:space="preserve">PROFESIONAL MEDICO DE EVALUCION DE LAS PRESTACIONES </t>
  </si>
  <si>
    <t>PISFIL LLONTOP GILMER JOEL</t>
  </si>
  <si>
    <t>45481257</t>
  </si>
  <si>
    <t>PURUGUAYA CACERES, MARY GLORIA</t>
  </si>
  <si>
    <t>09644944</t>
  </si>
  <si>
    <t>QUIROZ VILLAFUERTE, FLOR DALIA</t>
  </si>
  <si>
    <t>41737204</t>
  </si>
  <si>
    <t>QUISPE AVILA, LUIS EUGENIO</t>
  </si>
  <si>
    <t>ASESOR DE JEFE ADJUNTO</t>
  </si>
  <si>
    <t>07762194</t>
  </si>
  <si>
    <t>RAMIREZ PALET, RENZO DOUGLAS</t>
  </si>
  <si>
    <t>08703156</t>
  </si>
  <si>
    <t>REATEGUI DAVILA, RODOLFO</t>
  </si>
  <si>
    <t>PROFESIONAL DE LA SALUD PARA EL AREA DE VALORIZACION</t>
  </si>
  <si>
    <t>REYES COSSIO AUGUSTO MARTIN</t>
  </si>
  <si>
    <t>RISCO CALLE ELIZABETH JUANA</t>
  </si>
  <si>
    <t>40907213</t>
  </si>
  <si>
    <t>ROBLES VIZCARRA, MIGUEL ANGEL</t>
  </si>
  <si>
    <t>07499072</t>
  </si>
  <si>
    <t>ROJAS AGUILAR, ROSA MARIA</t>
  </si>
  <si>
    <t>PERIODISTA</t>
  </si>
  <si>
    <t>AUXILIAR DE ALMACEN</t>
  </si>
  <si>
    <t>09991462</t>
  </si>
  <si>
    <t>ROMERO ENRIQUEZ, ANDRES ARMANDO</t>
  </si>
  <si>
    <t>10613160</t>
  </si>
  <si>
    <t>SANCHEZ JAIME, ANGEL ANIBAL</t>
  </si>
  <si>
    <t>06004323</t>
  </si>
  <si>
    <t>SIFUENTES ALEMAN, JOSE ITALO</t>
  </si>
  <si>
    <t>SECRETARIA GENERAL</t>
  </si>
  <si>
    <t>07232846</t>
  </si>
  <si>
    <t>SOLAR FULCHI, CARMEN ELENA</t>
  </si>
  <si>
    <t>ANALISTA CONTABLE</t>
  </si>
  <si>
    <t>SOSA CAMACHO YESICA NOEMI</t>
  </si>
  <si>
    <t>46850657</t>
  </si>
  <si>
    <t>SUYO NAVARRO, ISABEL ROSA</t>
  </si>
  <si>
    <t>09629978</t>
  </si>
  <si>
    <t>VALDEZ BARRUETA, EDINSSON FAUSTO</t>
  </si>
  <si>
    <t>VARGAS DE LA CRUZ JAVIER ANIBAL</t>
  </si>
  <si>
    <t>48056506</t>
  </si>
  <si>
    <t>VASQUEZ CARBAJAL, FIORELLA ISABEL</t>
  </si>
  <si>
    <t>72931335</t>
  </si>
  <si>
    <t>VICENTE RAMIREZ, ROSA MARIA</t>
  </si>
  <si>
    <t>17811520</t>
  </si>
  <si>
    <t>ZAVALETA CALDERON, ANTERO RAUL</t>
  </si>
  <si>
    <t>PURUGUAYA CACERES MARY GLORIA</t>
  </si>
  <si>
    <t>74092236</t>
  </si>
  <si>
    <t>ABANTO ASENJO, SANDRA CONSUELO</t>
  </si>
  <si>
    <t>CIENCIAS FINANCIERAS Y CONTABLES</t>
  </si>
  <si>
    <t>40771554</t>
  </si>
  <si>
    <t>ADRIANZEN SENMACHE, CARLOS WASHINGTON</t>
  </si>
  <si>
    <t>ADMINISTRACION Y FINANZAS</t>
  </si>
  <si>
    <t>46126701</t>
  </si>
  <si>
    <t>AGUILAR ABOLLANEDA, MARIELL</t>
  </si>
  <si>
    <t>ALACOTE ALARCON DELIA</t>
  </si>
  <si>
    <t>42477643</t>
  </si>
  <si>
    <t>ALEJO SEVILLA, MARIA CELIA</t>
  </si>
  <si>
    <t>BACHILLER EN OBSTETRICIA</t>
  </si>
  <si>
    <t>25747860</t>
  </si>
  <si>
    <t>ALEMAN ANICAMA, MERLY YANICE</t>
  </si>
  <si>
    <t xml:space="preserve">LICENCIADA EN ADMINISTRACION </t>
  </si>
  <si>
    <t>07045251</t>
  </si>
  <si>
    <t>ALIAGA HERRERA, MARTA VERONICA YNES</t>
  </si>
  <si>
    <t xml:space="preserve">LICENCIADA COMUNICACIONES SOCIAL </t>
  </si>
  <si>
    <t>21537340</t>
  </si>
  <si>
    <t>ALIAGA SIHUAS, LIZET</t>
  </si>
  <si>
    <t>20118282</t>
  </si>
  <si>
    <t>ALMIRANTE SANTA CRUZ, RICHARD ROBERTO</t>
  </si>
  <si>
    <t>43502178</t>
  </si>
  <si>
    <t>ALTAMIRANO GALVEZ, MARLEY ROXANA</t>
  </si>
  <si>
    <t>09675648</t>
  </si>
  <si>
    <t>ALVARADO CHICO, CARLOS ALBERTO</t>
  </si>
  <si>
    <t>PROFESIONAL MEDICO DE EVALUACION DE LAS PRESTACIONES</t>
  </si>
  <si>
    <t>ANCO POLA DULIO MANUEL</t>
  </si>
  <si>
    <t>07261530</t>
  </si>
  <si>
    <t>ANDRADE ESCOBEDO, ELIZABETH</t>
  </si>
  <si>
    <t>45921939</t>
  </si>
  <si>
    <t>ANTONIO RIVERA, FREDY</t>
  </si>
  <si>
    <t>29471036</t>
  </si>
  <si>
    <t>AÑAZCO VALDEZ, DELIZ MADELEY</t>
  </si>
  <si>
    <t>APOLIN ALVAREZ REBECA LUZMILA</t>
  </si>
  <si>
    <t>43448626</t>
  </si>
  <si>
    <t>AQUINO LOPEZ, EDINSON</t>
  </si>
  <si>
    <t>INFORMATICO</t>
  </si>
  <si>
    <t>44569402</t>
  </si>
  <si>
    <t>AQUINO MATEO, FERNANDO</t>
  </si>
  <si>
    <t xml:space="preserve">INGENIERO </t>
  </si>
  <si>
    <t>29396929</t>
  </si>
  <si>
    <t>ARAGON CASTRO, ELI CAROLA</t>
  </si>
  <si>
    <t>LICENCIADO EN ADMNISTRACIÓN DE EMPRESAS</t>
  </si>
  <si>
    <t>40131617</t>
  </si>
  <si>
    <t>ARAUJO SOTOMAYOR, ROCIO MELISSA</t>
  </si>
  <si>
    <t>TITULADA EN MARKETING</t>
  </si>
  <si>
    <t>25828314</t>
  </si>
  <si>
    <t>AYULO MEJIA, IVAN AUGUSTO</t>
  </si>
  <si>
    <t>BACHILLER EN CIENCIAS DE LA COMUNICACION</t>
  </si>
  <si>
    <t>40442499</t>
  </si>
  <si>
    <t>BALAREZO VILLALOBOS, OMAR ARAFAT BUSIRIS</t>
  </si>
  <si>
    <t>45360556</t>
  </si>
  <si>
    <t>BALBOA POLO, ANDERSON RUBEN</t>
  </si>
  <si>
    <t>BARRETO BARTOLO MARIA MERCEDES</t>
  </si>
  <si>
    <t>09787025</t>
  </si>
  <si>
    <t>BARRIOS CARRANZA, VICENTE</t>
  </si>
  <si>
    <t>44425792</t>
  </si>
  <si>
    <t>BAZAN VERASTEGUI, JUAN CARLOS</t>
  </si>
  <si>
    <t>08257567</t>
  </si>
  <si>
    <t>BELTRAN CALDERON, JORGE DENIS</t>
  </si>
  <si>
    <t>07441176</t>
  </si>
  <si>
    <t>BERECHE GARCIA, CARLOS ENRIQUE</t>
  </si>
  <si>
    <t>46652168</t>
  </si>
  <si>
    <t>BRAVO JAIMES, SHEYLA MARILIS</t>
  </si>
  <si>
    <t>ODONTOLOGÍA</t>
  </si>
  <si>
    <t>42537607</t>
  </si>
  <si>
    <t>BRINGAS RUIZ ZENAIDA, ROSARIO</t>
  </si>
  <si>
    <t>44057591</t>
  </si>
  <si>
    <t>CABRERA TORRES, JORGE ARMANDO</t>
  </si>
  <si>
    <t>10119086</t>
  </si>
  <si>
    <t>CACERES NAVARRO, MARIA OLENKA</t>
  </si>
  <si>
    <t>41345619</t>
  </si>
  <si>
    <t>CALDERON HUARCAYA, LIANA JANNET</t>
  </si>
  <si>
    <t>43937972</t>
  </si>
  <si>
    <t>CALONGOS MORI, FRANCISCO GUILLERMO</t>
  </si>
  <si>
    <t>CAMILOAGA MANCHEGO CAROLINE YELITZA</t>
  </si>
  <si>
    <t>10063732</t>
  </si>
  <si>
    <t>CAMPOS DELGADO, EDWITH MILTON</t>
  </si>
  <si>
    <t>44928838</t>
  </si>
  <si>
    <t>CARBAJAL CHUQUILAHUA, SARITA GUADALUPE</t>
  </si>
  <si>
    <t xml:space="preserve">LIC. CIENCIAS DE LA COMUNICACIÓN </t>
  </si>
  <si>
    <t>15429425</t>
  </si>
  <si>
    <t>CARDENAS GUTIERREZ, CIRO GIULIANO</t>
  </si>
  <si>
    <t>CARDENAS NOA JIMMI ANDERSON</t>
  </si>
  <si>
    <t>43797274</t>
  </si>
  <si>
    <t>CARDENAS ORTEGA, GUISSEL MERCEDES</t>
  </si>
  <si>
    <t>CELESTINO LAZARO, PIYO FELIX</t>
  </si>
  <si>
    <t>46312201</t>
  </si>
  <si>
    <t>CERNA GARCIA, MARIA EUGENIA DEL CARMEN</t>
  </si>
  <si>
    <t>21780582</t>
  </si>
  <si>
    <t>CERRON SALOME, ESTRELLA</t>
  </si>
  <si>
    <t>46340639</t>
  </si>
  <si>
    <t>CHACON ESCOBEDO, SANDRA JOSSARY</t>
  </si>
  <si>
    <t>29460615</t>
  </si>
  <si>
    <t>CHAMBI ARAPA, FLOR MORAYMA</t>
  </si>
  <si>
    <t>46343475</t>
  </si>
  <si>
    <t>CHAMBI ZAMALLOA, PAUL JOSHEP</t>
  </si>
  <si>
    <t xml:space="preserve">DOCTOR EN MEDICINA </t>
  </si>
  <si>
    <t>40092128</t>
  </si>
  <si>
    <t>CHAVEZ AVENDAÑO, JENNY PAOLA</t>
  </si>
  <si>
    <t>42826804</t>
  </si>
  <si>
    <t>CHAVEZ GALINDO, LENIN JONATHAN</t>
  </si>
  <si>
    <t>TECNICOSECRETARIA ADMINISTRATIVA</t>
  </si>
  <si>
    <t>CHAVEZ HIDALGO DE OLAZABAL TANIA EVELING</t>
  </si>
  <si>
    <t>46721847</t>
  </si>
  <si>
    <t>COGORNO PAREDES, PIERO RENATO</t>
  </si>
  <si>
    <t>04073179</t>
  </si>
  <si>
    <t>CONDOR REYES, ZORAIDA</t>
  </si>
  <si>
    <t>40380581</t>
  </si>
  <si>
    <t>CONDORI JIMENEZ, JACKELINE JANINNA</t>
  </si>
  <si>
    <t>40774583</t>
  </si>
  <si>
    <t>CONTRERAS BALBIN, DENISSE GIULISSA</t>
  </si>
  <si>
    <t>47420142</t>
  </si>
  <si>
    <t>DEPAZ GONZALEZ, FIORELLA IVET</t>
  </si>
  <si>
    <t>10017709</t>
  </si>
  <si>
    <t>ESCAJADILLO CHIMAYCO, WALTER FIDEL</t>
  </si>
  <si>
    <t>PROFESIONAL DE PRESUPUESTO</t>
  </si>
  <si>
    <t>10208714</t>
  </si>
  <si>
    <t>ESPICHAN AVILA, VICTOR CESAR</t>
  </si>
  <si>
    <t>44155124</t>
  </si>
  <si>
    <t>ESPINOZA CALDERON, CARLA EMILY</t>
  </si>
  <si>
    <t xml:space="preserve">BACHILLER EN SOCIOLOGÍA </t>
  </si>
  <si>
    <t>25854057</t>
  </si>
  <si>
    <t>ESPINOZA RAMOS, JULISSA JANET</t>
  </si>
  <si>
    <t>TITULADO EN OBSTETRICIA</t>
  </si>
  <si>
    <t>10797101</t>
  </si>
  <si>
    <t>EYZAGUIRRE VALDIVIA, DALIA MAGALY</t>
  </si>
  <si>
    <t>FARFAN TITO, ALFREDO</t>
  </si>
  <si>
    <t>ASISTENTE EN GESTION DE ALMACENES</t>
  </si>
  <si>
    <t>45514631</t>
  </si>
  <si>
    <t>FLORES NOA, MELECIO DAMIAN</t>
  </si>
  <si>
    <t>EGRESADO DE INGENIERIA DE COMPUTACION Y SISTEMAS</t>
  </si>
  <si>
    <t>44639068</t>
  </si>
  <si>
    <t>FLORES QUISPE, IVONNE ERIKA</t>
  </si>
  <si>
    <t>42862054</t>
  </si>
  <si>
    <t>FLORES RODRIGUEZ, DEICY DEL ROCIO</t>
  </si>
  <si>
    <t>FLORES YATACO SHELKA XIOMARA</t>
  </si>
  <si>
    <t>40501453</t>
  </si>
  <si>
    <t>FLORIAN TORREBLANCA, FREDDY</t>
  </si>
  <si>
    <t>40540468</t>
  </si>
  <si>
    <t>FRISANCHO MUÑOZ, ANA CECILIA</t>
  </si>
  <si>
    <t>GABRIEL VALVERDE CARMELA LAURIANA</t>
  </si>
  <si>
    <t xml:space="preserve">MAESTRIA COMPLETA                           </t>
  </si>
  <si>
    <t xml:space="preserve">ANALISTA DE OPERACIONES DE TESORERIA </t>
  </si>
  <si>
    <t>GALVAN PIÑAS GENOVEVA</t>
  </si>
  <si>
    <t>GAMARRA MARIANO FIORELLA MELISSA</t>
  </si>
  <si>
    <t>PROFESIONAL DE APOYO</t>
  </si>
  <si>
    <t>19827929</t>
  </si>
  <si>
    <t>GARAY QUIÑONEZ, ELISA MARGARITA</t>
  </si>
  <si>
    <t>PROFESIONAL EN GESTION DE INGRESOS</t>
  </si>
  <si>
    <t>05372371</t>
  </si>
  <si>
    <t>GARCIA ROMERO, KATHERINE</t>
  </si>
  <si>
    <t>02777385</t>
  </si>
  <si>
    <t>GEMIN CHAVEZ, NELLY</t>
  </si>
  <si>
    <t>42166691</t>
  </si>
  <si>
    <t>GILMALCA PALACIOS, CESAR AUGUSTO</t>
  </si>
  <si>
    <t>BACHILLER EN CIENCIAS SOCIALES</t>
  </si>
  <si>
    <t>45461296</t>
  </si>
  <si>
    <t>GIRON MERINO, JHON ALBERT</t>
  </si>
  <si>
    <t xml:space="preserve">ING. SISTEMAS </t>
  </si>
  <si>
    <t>45818441</t>
  </si>
  <si>
    <t>GODINEZ ALBARRAN, MAYRA ALFONSINA</t>
  </si>
  <si>
    <t>45785790</t>
  </si>
  <si>
    <t>GONZALES RENTERIA, ERICKSON VICENTE</t>
  </si>
  <si>
    <t>LICENCIADO EN CIENCIAS ADMINISTRATIVAS</t>
  </si>
  <si>
    <t>32906742</t>
  </si>
  <si>
    <t>GONZALES REYES, CARMEN ROSA</t>
  </si>
  <si>
    <t>GONZALEZ DONAYRE MONICA ROXANA</t>
  </si>
  <si>
    <t>46049793</t>
  </si>
  <si>
    <t>HEREDIA PEREZ, GRIMALDO</t>
  </si>
  <si>
    <t>18122252</t>
  </si>
  <si>
    <t>HERRERA RODRIGUEZ, VICTOR YOLVI</t>
  </si>
  <si>
    <t>43179657</t>
  </si>
  <si>
    <t>HIDALGO SALVA, AM DEL PILAR</t>
  </si>
  <si>
    <t>07561716</t>
  </si>
  <si>
    <t>HOYOS HERNANDEZ, JOSE FRANCISCO</t>
  </si>
  <si>
    <t>47320539</t>
  </si>
  <si>
    <t>HUAMAN VASQUEZ, PATRICIA MARIA</t>
  </si>
  <si>
    <t>30426065</t>
  </si>
  <si>
    <t>HUAMANI HUAMANI, CARMEN JULIA</t>
  </si>
  <si>
    <t>20082748</t>
  </si>
  <si>
    <t>HUAMANI PALOMINO, LUIS ALBERTO</t>
  </si>
  <si>
    <t>ESPECIALISTA EN EPIDEMIOLOGIA DE CAMPO</t>
  </si>
  <si>
    <t>25663515</t>
  </si>
  <si>
    <t>HUARHUA BELTRAN, MARIA VICTORIA</t>
  </si>
  <si>
    <t>ESPECIALISTA DE TESORERIA</t>
  </si>
  <si>
    <t>IBARRA GALVEZ CLAUDIA MIRCIA</t>
  </si>
  <si>
    <t>ESPECIALISTA EN ARCHIVO</t>
  </si>
  <si>
    <t>07102665</t>
  </si>
  <si>
    <t>ICHPAS CHOQUE, EMILIA MARCELA</t>
  </si>
  <si>
    <t xml:space="preserve">ECONOMIA </t>
  </si>
  <si>
    <t>PROFESIONAL DE CONCILIACIONES BANCARIAS</t>
  </si>
  <si>
    <t>07840855</t>
  </si>
  <si>
    <t>JIBAJA CASTILLO, GLADYS DOLORES</t>
  </si>
  <si>
    <t>COORDINADOR DE GESTORES IPRESS</t>
  </si>
  <si>
    <t>42402757</t>
  </si>
  <si>
    <t>JIMENEZ JAVELIANO, GUISELLA RUTH</t>
  </si>
  <si>
    <t xml:space="preserve">BACHILLER EN OBSTETRICIA </t>
  </si>
  <si>
    <t>23715331</t>
  </si>
  <si>
    <t>KOO AMBROSIO, JOSE JAIME</t>
  </si>
  <si>
    <t>ANALISTA DE DESARROLLO ORGANIZACIONAL</t>
  </si>
  <si>
    <t>41859006</t>
  </si>
  <si>
    <t>LEON MARTELL, ERLAND ALDO</t>
  </si>
  <si>
    <t>ADMINISTRACIÓN</t>
  </si>
  <si>
    <t>07716341</t>
  </si>
  <si>
    <t>LEZAMA CAMARGO, DAVID GRIMALDO</t>
  </si>
  <si>
    <t>PROFESIONAL EN DERECHO</t>
  </si>
  <si>
    <t>40682527</t>
  </si>
  <si>
    <t>LINARES VALDIVIEZO, CYNTHIA PAOLA</t>
  </si>
  <si>
    <t>70156082</t>
  </si>
  <si>
    <t>LOPEZ RAMIREZ, KAROL JULIETTE</t>
  </si>
  <si>
    <t>25627865</t>
  </si>
  <si>
    <t>MALLQUI OSORIO, GLORIA MARISELA</t>
  </si>
  <si>
    <t>MEDICO CIRUJANO ESPECIALISTA EN DERMATOLOGIA</t>
  </si>
  <si>
    <t>MARTINEZ SARAVIA JAZMINA MILENKA</t>
  </si>
  <si>
    <t>07774047</t>
  </si>
  <si>
    <t>MATOS PARODI, LINCOLN MARTIN</t>
  </si>
  <si>
    <t xml:space="preserve">OFICINA GENERAL DE TECNOLOGIA DE LA INFORMACION </t>
  </si>
  <si>
    <t xml:space="preserve">MC-CUBBIN SOSA EDUARDO </t>
  </si>
  <si>
    <t>41651472</t>
  </si>
  <si>
    <t>MELENDEZ VARGAS, YESSENIA</t>
  </si>
  <si>
    <t>PROFESIONAL DE SEGUIMIENTO A LAS MEDIDAS DE ECOEFICIENCIA</t>
  </si>
  <si>
    <t>MENDOZA SAYERS WILFREDO HUGO JUNIOR</t>
  </si>
  <si>
    <t>46222967</t>
  </si>
  <si>
    <t>MENESES MARCES, PATRICIA JHOSELIN</t>
  </si>
  <si>
    <t>32131294</t>
  </si>
  <si>
    <t>MEZA MELGAREJO, ESMERALDA RAQUEL</t>
  </si>
  <si>
    <t>MILLONES GOMEZ JOSE LUIS</t>
  </si>
  <si>
    <t>07916785</t>
  </si>
  <si>
    <t>MONGE ESCUDERO, JORGE GUILLERMO</t>
  </si>
  <si>
    <t>EDUCACION</t>
  </si>
  <si>
    <t>PROGRAMADOR DE SISTEMAS</t>
  </si>
  <si>
    <t>46536259</t>
  </si>
  <si>
    <t>MONJA SOSA, ERNESTO ALONSO</t>
  </si>
  <si>
    <t>42243356</t>
  </si>
  <si>
    <t>MORALES OSORIO, BARY BARDY</t>
  </si>
  <si>
    <t>PROFESIONAL DE FINANCIACION Y ESTRATEGIA FINANCIERA</t>
  </si>
  <si>
    <t>43415432</t>
  </si>
  <si>
    <t>MUCHOTRIGO GUEVARA, VICTOR MANUEL</t>
  </si>
  <si>
    <t>15744007</t>
  </si>
  <si>
    <t>MUÑOZ ROMAN, ELIA GEOVANNA</t>
  </si>
  <si>
    <t>40403673</t>
  </si>
  <si>
    <t>NESTARES PACHECO, MARIELLA</t>
  </si>
  <si>
    <t>CONTABLE ADMINISTRADOR</t>
  </si>
  <si>
    <t>40712747</t>
  </si>
  <si>
    <t>OLARTE ARQUE, JOSE MIGUEL</t>
  </si>
  <si>
    <t>OFICIOS NO ESPECIFICADOS</t>
  </si>
  <si>
    <t>22520400</t>
  </si>
  <si>
    <t>ORTEGA ALBORNOZ, NIZET EPIFANIA</t>
  </si>
  <si>
    <t>45269016</t>
  </si>
  <si>
    <t>PABLO VELASQUEZ, BRENDA LIZBETH</t>
  </si>
  <si>
    <t>PALACIOS CCESA, JANET VANESSA</t>
  </si>
  <si>
    <t>44015088</t>
  </si>
  <si>
    <t>PALOMINO DIOSES, LISSY ISABEL</t>
  </si>
  <si>
    <t>10375641</t>
  </si>
  <si>
    <t>PAREDES QUILICHE, TANIA GISELLA</t>
  </si>
  <si>
    <t>42327242</t>
  </si>
  <si>
    <t>PAUCAR CASTILLO, VERONICA HILDA</t>
  </si>
  <si>
    <t>09933467</t>
  </si>
  <si>
    <t>PERALES PERALES, SANDRO MANUEL</t>
  </si>
  <si>
    <t>ASESOR DE SERVICIO MAC PIURA</t>
  </si>
  <si>
    <t>45115146</t>
  </si>
  <si>
    <t>PEREZ CHIROQUE, ALFREDO</t>
  </si>
  <si>
    <t>ENTOMOLOGIA</t>
  </si>
  <si>
    <t>TECNICO LOGISTICO</t>
  </si>
  <si>
    <t>PEREZ LOZADA CARLOS IVAN</t>
  </si>
  <si>
    <t>PROFESIONAL DE LIQUIDACIÓN</t>
  </si>
  <si>
    <t>70496291</t>
  </si>
  <si>
    <t>PINEDO REATEGUI, GHANDI</t>
  </si>
  <si>
    <t>73014676</t>
  </si>
  <si>
    <t>PIZARRO SUAREZ, KAREN ALEXANDRA</t>
  </si>
  <si>
    <t xml:space="preserve">LICENCIADO ENFERMERIA </t>
  </si>
  <si>
    <t>43095588</t>
  </si>
  <si>
    <t>PUERTA MAMANI, ROCIO ANGELA</t>
  </si>
  <si>
    <t>BACHILLER EN CIENCIAS COMUNICACIÓN SOCIAL</t>
  </si>
  <si>
    <t>46527246</t>
  </si>
  <si>
    <t>PUMACAHUA HUATANGARI, EDHER HUGO</t>
  </si>
  <si>
    <t>44038749</t>
  </si>
  <si>
    <t>QUISPE PARIONA, EDGAR</t>
  </si>
  <si>
    <t>40247969</t>
  </si>
  <si>
    <t>QUISPE YRCAÑAUPA, KARINA MAGALI</t>
  </si>
  <si>
    <t>RAMIREZ FLORES MARY CARMEN</t>
  </si>
  <si>
    <t>42009523</t>
  </si>
  <si>
    <t>RAMOS PARE, ROY DANNY</t>
  </si>
  <si>
    <t>44271114</t>
  </si>
  <si>
    <t>RAMOS SUAREZ, MIGUEL ANGEL</t>
  </si>
  <si>
    <t>09677749</t>
  </si>
  <si>
    <t>RENGIFO MEJIA, GIANNI SIDNEY</t>
  </si>
  <si>
    <t>LICENCIADO EN COMUNICACIÓN</t>
  </si>
  <si>
    <t>45528358</t>
  </si>
  <si>
    <t>RIOS TORRES, HELEN GIOVANA</t>
  </si>
  <si>
    <t>ADMINISTRACION Y NEGOCIOS INTERNACIONALES</t>
  </si>
  <si>
    <t>40474561</t>
  </si>
  <si>
    <t>RIOS ZEGARRA, WILDER SAUL</t>
  </si>
  <si>
    <t>42753628</t>
  </si>
  <si>
    <t>RODRIGUEZ VIZCARDO, ANGELICA MARIA</t>
  </si>
  <si>
    <t>ESCUELA NACIONAL DE ARCHIVEROS</t>
  </si>
  <si>
    <t>09927745</t>
  </si>
  <si>
    <t>ROJAS CABEZAS, LUZMILA IRMA</t>
  </si>
  <si>
    <t>45944601</t>
  </si>
  <si>
    <t>ROJAS MONSALVE, ROSIS EDY</t>
  </si>
  <si>
    <t xml:space="preserve">LICENCIADO ADMINISTRACION DE EMPRESAS </t>
  </si>
  <si>
    <t>41334254</t>
  </si>
  <si>
    <t>ROLDAN GRADOS, WALTER HUGO</t>
  </si>
  <si>
    <t>41854987</t>
  </si>
  <si>
    <t>ROMAN RAMOS, FREDDY OMAR</t>
  </si>
  <si>
    <t>25844056</t>
  </si>
  <si>
    <t>ROMAN YACTAYO, MONICA JANETH</t>
  </si>
  <si>
    <t xml:space="preserve">LICENCIA EN OBSTETRICIA </t>
  </si>
  <si>
    <t>41403472</t>
  </si>
  <si>
    <t>ROQUE EULOGIO, JULIO RHOTZ</t>
  </si>
  <si>
    <t>17811921</t>
  </si>
  <si>
    <t>RUIZ BARRERA, LAZARO</t>
  </si>
  <si>
    <t xml:space="preserve">LICENCIADO EN ADMINISTRACIÓN </t>
  </si>
  <si>
    <t xml:space="preserve">PROFESIONAL MEDICO DE EVALUACION DE LAS PRESTACIONES </t>
  </si>
  <si>
    <t>RUIZ HERRERA PEDRO HERBERT</t>
  </si>
  <si>
    <t>07803755</t>
  </si>
  <si>
    <t>RUIZ MORI, LILIA ESTHER</t>
  </si>
  <si>
    <t>18102020</t>
  </si>
  <si>
    <t>RUIZ ROBLES, YURI EINSHOWER</t>
  </si>
  <si>
    <t>40765192</t>
  </si>
  <si>
    <t>SAAVEDRA VALIENTE, ALONSO ARTURO</t>
  </si>
  <si>
    <t xml:space="preserve">ADMINISTRACION Y NEGOCIOS </t>
  </si>
  <si>
    <t>70450096</t>
  </si>
  <si>
    <t>SANCHEZ QUISPE, CLAUDIA LIZETT</t>
  </si>
  <si>
    <t>PROFESIONAL LOGISTICO</t>
  </si>
  <si>
    <t>SATAN BASTANTE MIGUEL ANGEL</t>
  </si>
  <si>
    <t>42004013</t>
  </si>
  <si>
    <t>SENCIA RIVEROS, LILIANA</t>
  </si>
  <si>
    <t>40679307</t>
  </si>
  <si>
    <t>SERNA MARQUEZ, NOLBERTO WILIAM</t>
  </si>
  <si>
    <t>09858584</t>
  </si>
  <si>
    <t>SILVA CHICOMA, MARIANELA DEL CARMEN</t>
  </si>
  <si>
    <t>09943212</t>
  </si>
  <si>
    <t>SIN PORLLES, RICHARD MARK</t>
  </si>
  <si>
    <t>41133219</t>
  </si>
  <si>
    <t>SOTELO ORTIZ, MELINA LISSET</t>
  </si>
  <si>
    <t>40046544</t>
  </si>
  <si>
    <t>TERRONES VALERA, NILDA</t>
  </si>
  <si>
    <t>40646907</t>
  </si>
  <si>
    <t>TORRES MARQUINA, CLARA SOLANGE</t>
  </si>
  <si>
    <t>45821990</t>
  </si>
  <si>
    <t>URBINA CAMERO, PABLO ALVARO</t>
  </si>
  <si>
    <t>70518735</t>
  </si>
  <si>
    <t>URDAY RODRIGUEZ, YODALIA</t>
  </si>
  <si>
    <t>41191694</t>
  </si>
  <si>
    <t>VALDIVIA CONDORI, YESENIA</t>
  </si>
  <si>
    <t>09918294</t>
  </si>
  <si>
    <t>VALDIVIA MALPARTIDA, CESAR AUGUSTO</t>
  </si>
  <si>
    <t>BACHILLER EN COMUNICACIÓN SOCIAL</t>
  </si>
  <si>
    <t>40429567</t>
  </si>
  <si>
    <t>VALERA BOCANEGRA, MARY ISABEL</t>
  </si>
  <si>
    <t>42453450</t>
  </si>
  <si>
    <t>VARGAS SALAZAR, TONY WILBER</t>
  </si>
  <si>
    <t>16783818</t>
  </si>
  <si>
    <t>VASQUEZ BERNILLA, JORGE NEUBER</t>
  </si>
  <si>
    <t>07538227</t>
  </si>
  <si>
    <t>VASQUEZ QUISPE GONZALES, ANA CARMELA</t>
  </si>
  <si>
    <t>28311652</t>
  </si>
  <si>
    <t>VEGA BALDEON, JUKY PAOLA</t>
  </si>
  <si>
    <t>44476593</t>
  </si>
  <si>
    <t>VELASQUEZ NECIOSUP, FLOR DE MARIA</t>
  </si>
  <si>
    <t>32970769</t>
  </si>
  <si>
    <t>VELEZ CERVANTES, ROBERTO MICHAEL</t>
  </si>
  <si>
    <t>03692915</t>
  </si>
  <si>
    <t>VENEGAS OJEDA, DIEGO ROLANDO</t>
  </si>
  <si>
    <t>PROFESIONAL DE GESTION DE CONVENIOS</t>
  </si>
  <si>
    <t>44730534</t>
  </si>
  <si>
    <t>VENEGAS RUEDA, ERIKA ALEXANDRA</t>
  </si>
  <si>
    <t>42319462</t>
  </si>
  <si>
    <t>VERA ISLA, JAMES</t>
  </si>
  <si>
    <t>BACHILLER EN ECONOMIA</t>
  </si>
  <si>
    <t>40859452</t>
  </si>
  <si>
    <t>VICUÑA BENDEZU, DANITZA ROSA</t>
  </si>
  <si>
    <t>23851511</t>
  </si>
  <si>
    <t>VICUÑA OLIVERA, MARISOL ROXANA</t>
  </si>
  <si>
    <t xml:space="preserve">VILCA ADRIAZOLA ALFREDO CLAUDIO </t>
  </si>
  <si>
    <t>44247659</t>
  </si>
  <si>
    <t>VILELA VELASQUEZ, JUVENAL</t>
  </si>
  <si>
    <t>44774375</t>
  </si>
  <si>
    <t>VILLEGAS PORRAS, ALEXANDER JOSE RODRIGO</t>
  </si>
  <si>
    <t>COORDINADOR DE PLANEAMIENTO</t>
  </si>
  <si>
    <t>07564062</t>
  </si>
  <si>
    <t>VIVAS PASCUAL, CARMEN ELENA</t>
  </si>
  <si>
    <t>YSA OSHIRO MARCO ANTONIO</t>
  </si>
  <si>
    <t>ANALISTA DE SISTEMAS</t>
  </si>
  <si>
    <t>44457902</t>
  </si>
  <si>
    <t>ZAPATA BERNAOLA, ANDRES JESUS</t>
  </si>
  <si>
    <t>44488466</t>
  </si>
  <si>
    <t>ZAVALA OLIVARES, KATHERINE ESMERALDA</t>
  </si>
  <si>
    <t>23955500</t>
  </si>
  <si>
    <t>ZAVALETA VELAZCO, ROXANA KATHERINA</t>
  </si>
  <si>
    <t>ASISTENTA SOCIAL</t>
  </si>
  <si>
    <t>42615622</t>
  </si>
  <si>
    <t>ZURITA DIAZ, JULIANA ROCIO</t>
  </si>
  <si>
    <t>PROFESIONAL DE COSTOS</t>
  </si>
  <si>
    <t>10318310</t>
  </si>
  <si>
    <t>ALARCON GUIZADO ROXANA JACQUELINE</t>
  </si>
  <si>
    <t>T.PROFESIONAL</t>
  </si>
  <si>
    <t>PROFESIONAL DE LIQUIDACIÓN DE PRESTACIONES DE ALTO COSTO</t>
  </si>
  <si>
    <t>46716083</t>
  </si>
  <si>
    <t>ALLCCA LLAVE ANABEL</t>
  </si>
  <si>
    <t>PROFESIONAL MÉDICO DE EVALUACIÓN DE LAS PRESTACIONES</t>
  </si>
  <si>
    <t>41820694</t>
  </si>
  <si>
    <t>ALMEIDA PEREZ MIGUEL ANGEL</t>
  </si>
  <si>
    <t>46040972</t>
  </si>
  <si>
    <t>ANDIA RAMOS YING CATHERINE</t>
  </si>
  <si>
    <t>DIRECTOR EJECUTIVO DE LA OFICINA DE TECNOLOGÍA DE LA INFORMACIÓN</t>
  </si>
  <si>
    <t>40798742</t>
  </si>
  <si>
    <t>AVILA JARA MIGUEL SANTIAGO</t>
  </si>
  <si>
    <t>COORDINADOR DE RECURSOS HUMANOS</t>
  </si>
  <si>
    <t>43198338</t>
  </si>
  <si>
    <t>BARRERA EYZAGUIRRE JESUS LEONEL</t>
  </si>
  <si>
    <t>PROFESIONAL ANALISTA PROGRAMADOR</t>
  </si>
  <si>
    <t>40162100</t>
  </si>
  <si>
    <t>BRAVO PAZ RAFAEL MILDER</t>
  </si>
  <si>
    <t>INGENIERIA DE SISTEMAS Y COMPUTO</t>
  </si>
  <si>
    <t>ASISTENTE ADMINISTRATIVO EN LA UFAS ( hoy DIGEA)</t>
  </si>
  <si>
    <t>40386084</t>
  </si>
  <si>
    <t>CARBAJAL SIFUENTES BERTHA PAOLA</t>
  </si>
  <si>
    <t>T.TÉCNICO</t>
  </si>
  <si>
    <t>JEFE DE LA OFICINA DE ADMINISTRACIÓN</t>
  </si>
  <si>
    <t>10544391</t>
  </si>
  <si>
    <t>CARRETERO TARAZONA OSCAR</t>
  </si>
  <si>
    <t>42169297</t>
  </si>
  <si>
    <t>CERVANTES CAVERO VLADIMIR PAVEL</t>
  </si>
  <si>
    <t>ESPECIALISTA (NEFROLOGÍA) EN COBERTURA DE PRESTACIONES DE ALTO COSTO</t>
  </si>
  <si>
    <t>29600340</t>
  </si>
  <si>
    <t>CHAUD COVARRUBIAS ROSANA CLAUDIA</t>
  </si>
  <si>
    <t>MEDICO ESPECIALISTA</t>
  </si>
  <si>
    <t xml:space="preserve">PROFESIONAL DE VALORIZACION DE PRESTACIONES </t>
  </si>
  <si>
    <t>41824391</t>
  </si>
  <si>
    <t>COMESAÑA REYES ROBERTO ESTEBAN</t>
  </si>
  <si>
    <t>41305275</t>
  </si>
  <si>
    <t>CORDERO TEJADA DORIS</t>
  </si>
  <si>
    <t>41532542</t>
  </si>
  <si>
    <t>CUEVA MURILLO MARCO ANTONIO</t>
  </si>
  <si>
    <t>06783376</t>
  </si>
  <si>
    <t>CURACA GRADOS EMMA LECIDEZ</t>
  </si>
  <si>
    <t>CONTADOR</t>
  </si>
  <si>
    <t>46182428</t>
  </si>
  <si>
    <t>DAVILA PAUCAR MARILYN XENIA</t>
  </si>
  <si>
    <t>42056107</t>
  </si>
  <si>
    <t>DE LA CRUZ VILLANUEVA LUIS MIGUEL</t>
  </si>
  <si>
    <t>ASISTENTE ADMINISTRATIVO PARA LA UNIDAD FUNCIONAL DE COBERTURA Y SINIESTRO (hoy DICOE)</t>
  </si>
  <si>
    <t>09638238</t>
  </si>
  <si>
    <t>DELGADO MORANTE KATIA MERCEDES</t>
  </si>
  <si>
    <t>ING. INDUSTRIAL</t>
  </si>
  <si>
    <t>TÉCNICO SECRETARIA ADMINISTRATIVA</t>
  </si>
  <si>
    <t>45214581</t>
  </si>
  <si>
    <t>DIAZ DEL CASTILLO GABRIELA CRISTINA</t>
  </si>
  <si>
    <t>PROFESIONAL EN ADMINISTRACIÓN DE NEGOCIOS</t>
  </si>
  <si>
    <t>PROFESIONAL EN SEGUIMIENTO DE LA ATENCIÓN AL ASEGURADO DE PRESTACIONES DE ALTO COSTO</t>
  </si>
  <si>
    <t>ESPINOZA RAMOS JULISSA JANET</t>
  </si>
  <si>
    <t>LIC. OBSTETRICIA</t>
  </si>
  <si>
    <t>45599143</t>
  </si>
  <si>
    <t>FARFAN RAMIREZ SANDRA FABIOLA</t>
  </si>
  <si>
    <t>PROFESIONAL EN GESTIÓN DE SINIESTROS</t>
  </si>
  <si>
    <t>42933917</t>
  </si>
  <si>
    <t>FLORES BENITES VLADIMIR VIFALIABETH</t>
  </si>
  <si>
    <t>ESPECIALISTA EN SOPORTE Y GESTION DEL CENTRO DE PROCESAMIENTO DE DATOS</t>
  </si>
  <si>
    <t>09627869</t>
  </si>
  <si>
    <t>FLORES DOMINGUEZ VICTOR JULIAN</t>
  </si>
  <si>
    <t>ING. DE SISTEMAS</t>
  </si>
  <si>
    <t>PROFESIONAL EN CONTROL PATRIMONIAL</t>
  </si>
  <si>
    <t>41251065</t>
  </si>
  <si>
    <t>FLORES TARAZONA FANNY JULISSA</t>
  </si>
  <si>
    <t>PROFESIONAL EN PRESUPUESTO</t>
  </si>
  <si>
    <t>43611071</t>
  </si>
  <si>
    <t>GAMERO PILLPA NANCY</t>
  </si>
  <si>
    <t>41346282</t>
  </si>
  <si>
    <t>GASPAR ALVARADO SHIRLEY BLANCA</t>
  </si>
  <si>
    <t>43646277</t>
  </si>
  <si>
    <t>GODOY MARAÑON RUTH DALIA</t>
  </si>
  <si>
    <t>09989515</t>
  </si>
  <si>
    <t>GONZALES RAMIREZ OMAR</t>
  </si>
  <si>
    <t>25697439</t>
  </si>
  <si>
    <t>GOTELLI VALVERDE ERICO</t>
  </si>
  <si>
    <t>INGENIERIA INDUSTRIAL</t>
  </si>
  <si>
    <t>40616190</t>
  </si>
  <si>
    <t xml:space="preserve">HILARIO GRANDEZ VILMA REBECA </t>
  </si>
  <si>
    <t>PROFESIONAL EN PRESTACIONES NO ASISTENCIALES</t>
  </si>
  <si>
    <t>19330548</t>
  </si>
  <si>
    <t>HERNANDEZ PRADO MIRTHA CONSUELO</t>
  </si>
  <si>
    <t>LIC. EN TRABAJO SOCIAL</t>
  </si>
  <si>
    <t>DIRECTOR EJECUTIVO DE ADMINISTRACIÓN</t>
  </si>
  <si>
    <t>10440690</t>
  </si>
  <si>
    <t>HUACHUA AGUIRRE EDGAR RICARDO</t>
  </si>
  <si>
    <t>PROFESIONAL EN RECURSOS HUMANOS</t>
  </si>
  <si>
    <t>44354968</t>
  </si>
  <si>
    <t>HUAMAN ICHACCAYA ADELA</t>
  </si>
  <si>
    <t>COORDINADOR DE CONTABILIDAD</t>
  </si>
  <si>
    <t>09887301</t>
  </si>
  <si>
    <t>HUAYLLASCO MEJIA CONSTANTINO FELIPE</t>
  </si>
  <si>
    <t>45629377</t>
  </si>
  <si>
    <t>JARA PEREA CHRISTIAN PAOLO</t>
  </si>
  <si>
    <t>PROFESIONAL TESORERO</t>
  </si>
  <si>
    <t>46640336</t>
  </si>
  <si>
    <t>LOPEZ BORJA JUAN JONATHAN</t>
  </si>
  <si>
    <t>ANALISTA CALIDAD DE SOFTWARE</t>
  </si>
  <si>
    <t>44204539</t>
  </si>
  <si>
    <t>LOPEZ TORRES JUAN JOSE</t>
  </si>
  <si>
    <t>41436079</t>
  </si>
  <si>
    <t>LUNA VALDIVIEZO ALVARO JUAN</t>
  </si>
  <si>
    <t>22307528</t>
  </si>
  <si>
    <t>MARTINEZ LOYOLA JOSE FRANCISCO</t>
  </si>
  <si>
    <t>TÉCNICO EN CONTABILIDAD</t>
  </si>
  <si>
    <t>DIRECTOR EJECUTIVO DE LA OFICINA DE ASESORÍA JURÍDICA</t>
  </si>
  <si>
    <t>09644609</t>
  </si>
  <si>
    <t>MARTINEZ MERIZALDE HUATUCO NAPOLEON ROBERTO</t>
  </si>
  <si>
    <t>PROFESIONAL EN COMUNICACIONES</t>
  </si>
  <si>
    <t>06790217</t>
  </si>
  <si>
    <t>MAYA RAMIREZ SOFIA ANTOINETTE</t>
  </si>
  <si>
    <t>LIC. COMUNICACIÓN</t>
  </si>
  <si>
    <t>COORDINADOR DE ABASTECIMIENTO, PATRIMONIO Y ALMACÉN</t>
  </si>
  <si>
    <t>10481360</t>
  </si>
  <si>
    <t>MENDOZA MIRANDA MARCOS ANTONIO</t>
  </si>
  <si>
    <t>15844458</t>
  </si>
  <si>
    <t>MENDOZA ORTIZ AGRIPINO FREDY</t>
  </si>
  <si>
    <t>SOPORTE TECNICO EN TECNOLOGIA DE LA INFORMACIÓN</t>
  </si>
  <si>
    <t>ING. INFORMATICO</t>
  </si>
  <si>
    <t>PROFESIONAL EN SOPORTE PSICOLÓGICO DEL ASEGURADO</t>
  </si>
  <si>
    <t>44352324</t>
  </si>
  <si>
    <t>MONROY MUÑOZ LINDA ELISABET</t>
  </si>
  <si>
    <t>PSICOLOGA</t>
  </si>
  <si>
    <t>41093875</t>
  </si>
  <si>
    <t>MORALES CORDOVA ELIO JORGE</t>
  </si>
  <si>
    <t>PROFESIONAL EN GESTION DE SEGURIDAD DE LA INFORMACIÓN</t>
  </si>
  <si>
    <t>25792854</t>
  </si>
  <si>
    <t>MUJICA BARRETO MICHAEL OMAR</t>
  </si>
  <si>
    <t>ING. SISTEMAS Y COMPUTO</t>
  </si>
  <si>
    <t>PROFESIONAL PARA SOPORTE EN ATENCIÓN DEL ASEGURADO IPRESS III</t>
  </si>
  <si>
    <t>15846827</t>
  </si>
  <si>
    <t>MUÑOZ PAZ GISELLA SANDRA</t>
  </si>
  <si>
    <t>PROFESIONAL EN SEGUIMIENTO DE RECLAMOS</t>
  </si>
  <si>
    <t>07533131</t>
  </si>
  <si>
    <t>OLAECHEA TEJADA ROSA EFIGENIA</t>
  </si>
  <si>
    <t>QUIMICO-FARMACEUTICA</t>
  </si>
  <si>
    <t>47815393</t>
  </si>
  <si>
    <t>ORE CONTRERAS NAYSHA BETTY LILIANA</t>
  </si>
  <si>
    <t>ASISTENTE ADMINISTRATIVO PARA JEFATURA</t>
  </si>
  <si>
    <t>09676971</t>
  </si>
  <si>
    <t>PALOMINO CASAS ROCIO CECILIA</t>
  </si>
  <si>
    <t>SECRETARIADO EJECUTIVO CASTELLANO</t>
  </si>
  <si>
    <t>PROFESIONAL EN LIQUIDACIÓN FINANCIERA</t>
  </si>
  <si>
    <t>40400808</t>
  </si>
  <si>
    <t>QUINTANA MONTES SARA GIULIANA</t>
  </si>
  <si>
    <t>CONTADORA</t>
  </si>
  <si>
    <t>QUISPE YRCAÑAUPA KARINA MAGALI</t>
  </si>
  <si>
    <t>COORDINADOR GENERAL</t>
  </si>
  <si>
    <t>41617400</t>
  </si>
  <si>
    <t>RAMIREZ ESPINOLA MILTON DAVID</t>
  </si>
  <si>
    <t>PROFESIONAL DE SERVICIO AL ASEGURADO DE PRESTACIONES DE ALTO COSTO</t>
  </si>
  <si>
    <t>32043005</t>
  </si>
  <si>
    <t>RAMIREZ OLIVERA LIZBETH MERCEDES</t>
  </si>
  <si>
    <t>09675498</t>
  </si>
  <si>
    <t>RAMIREZ SAAVEDRA NIDIA VICTORIA</t>
  </si>
  <si>
    <t>10866055</t>
  </si>
  <si>
    <t>RICAPA FALCON CINTHYA ELIZABETH</t>
  </si>
  <si>
    <t>LIC. EN COMUNICACIÓN SOCIAL</t>
  </si>
  <si>
    <t>RESPONSABLE DE  TRAMITE DOCUMENTARIO</t>
  </si>
  <si>
    <t>40579086</t>
  </si>
  <si>
    <t>RODRIGUEZ SALDAÑA FABIOLA VANESSA</t>
  </si>
  <si>
    <t>PROFESIONAL DE SUPERVISIÓN DE FINANCIAMIENTO</t>
  </si>
  <si>
    <t>ROJAS CABEZAS LUZMILA IRMA</t>
  </si>
  <si>
    <t>APOYO EN LIQUIDACION FINANCIERA</t>
  </si>
  <si>
    <t>46695876</t>
  </si>
  <si>
    <t>ROJAS MEZARINA CARLOMAGNO ROBERTH</t>
  </si>
  <si>
    <t>PROFESIONAL DE LIQUIDACIÓN Y COSTOS</t>
  </si>
  <si>
    <t>ENFERMERO SUPERVISOR</t>
  </si>
  <si>
    <t>40345578</t>
  </si>
  <si>
    <t>ROJAS OLIVA HEIDI</t>
  </si>
  <si>
    <t>PROFESIONAL DE COBERTURA DE PRESTACIONES DE ALTO COSTO</t>
  </si>
  <si>
    <t>PROFESIONAL EN ESTADÍSTICA</t>
  </si>
  <si>
    <t>25747314</t>
  </si>
  <si>
    <t>ROMANI RAMOS FLAVIO FRANCISCO</t>
  </si>
  <si>
    <t>09647133</t>
  </si>
  <si>
    <t>ROMERO ECHEGARAY KATYA MAGDALENA</t>
  </si>
  <si>
    <t>LIC. EN PSICOLOGÍA</t>
  </si>
  <si>
    <t>EJECUTIVO DE GESTIÓN DE LA ATENCIÓN AL ASEGURADO</t>
  </si>
  <si>
    <t>07638826</t>
  </si>
  <si>
    <t>SALAS VILCA YRIS VIOLETA</t>
  </si>
  <si>
    <t>45303124</t>
  </si>
  <si>
    <t>SALINAS VASQUEZ ERIKA LUZ</t>
  </si>
  <si>
    <t>PROFESIONAL GESTIÓN DE SEGUROS</t>
  </si>
  <si>
    <t>43393892</t>
  </si>
  <si>
    <t>SANTOS ALMANZA CLAUDIA LUCERO</t>
  </si>
  <si>
    <t>10688561</t>
  </si>
  <si>
    <t>SERNA DONAYRE ISABEL</t>
  </si>
  <si>
    <t>07636536</t>
  </si>
  <si>
    <t>SILVA BALBUENA ADA GIOVANNA</t>
  </si>
  <si>
    <t>APOYO EN LIQUIDACIÓN FINANCIERA</t>
  </si>
  <si>
    <t>46880290</t>
  </si>
  <si>
    <t>SOTO CERNA JOSE ANTONIO</t>
  </si>
  <si>
    <t>JEFE DE LA OFICINA DE PLANEAMIENTO Y PRESUPUESTO</t>
  </si>
  <si>
    <t>02868768</t>
  </si>
  <si>
    <t>SUAREZ ELIAS NICOLAS</t>
  </si>
  <si>
    <t>DIRECTOR EJECUTIVO DE LA OFICINA DE PLANEAMIENTO Y PRESUPUESTO</t>
  </si>
  <si>
    <t>PERSONAL DE LIMPIEZA</t>
  </si>
  <si>
    <t>41140183</t>
  </si>
  <si>
    <t>TERRONES CUBAS DANI MARIANELA</t>
  </si>
  <si>
    <t>ESTUDIOS SECUNDARIOS</t>
  </si>
  <si>
    <t>40619632</t>
  </si>
  <si>
    <t>TICONA ALCALDE IRMA VIRGINIA DEL CARMEN</t>
  </si>
  <si>
    <t>23960849</t>
  </si>
  <si>
    <t>TTITO FERNANDEZ BACA YANINA</t>
  </si>
  <si>
    <t>COORDINADOR DE TESORERÍA</t>
  </si>
  <si>
    <t>40857148</t>
  </si>
  <si>
    <t>VALDEZ CAPCHA MARIA EDITH</t>
  </si>
  <si>
    <t>43925313</t>
  </si>
  <si>
    <t>VASQUEZ HUAMAN NEIL GARY</t>
  </si>
  <si>
    <t>09464456</t>
  </si>
  <si>
    <t>VELA DOMPER JUDITH AMALIA</t>
  </si>
  <si>
    <t>PROFESIONAL EN COMPRAS</t>
  </si>
  <si>
    <t>45191339</t>
  </si>
  <si>
    <t>VERA CARRASCO EMERSON DOUGLAS</t>
  </si>
  <si>
    <t>48238291</t>
  </si>
  <si>
    <t>VILCHEZ AGUILAR CECILIA ALEJANDRA</t>
  </si>
  <si>
    <t>42164620</t>
  </si>
  <si>
    <t>VILLENA ESPINOZA CARLOS RAUL</t>
  </si>
  <si>
    <t>PROFESIONAL DE COMPRAS</t>
  </si>
  <si>
    <t>07720465</t>
  </si>
  <si>
    <t>VIOLA CASTELLANOS ALEJANDRO JOSE</t>
  </si>
  <si>
    <t>VIZCARRA  ANAYA  KARIN GEORGETTE LUZ</t>
  </si>
  <si>
    <t>JEFE DE LA DIRECCIÓN DE COBERTURA Y EVALUACIONES DE ALTO COSTO</t>
  </si>
  <si>
    <t>41578220</t>
  </si>
  <si>
    <t>YARASCA ZEGARRA CHRISTHOPHER ALEJANDRO JAVIER</t>
  </si>
  <si>
    <t>ASISTENTE DE TESORERÍA</t>
  </si>
  <si>
    <t>42665702</t>
  </si>
  <si>
    <t>ZAPATA GALLO ROCIO DE LOS MILAGROS</t>
  </si>
  <si>
    <t>COORDINADOR DE ABASTECIMIENTO, PATRIMONIO Y ALMACEN</t>
  </si>
  <si>
    <t>25556342</t>
  </si>
  <si>
    <t>ZEGARRA MONTOYA ALFREDO GERMAN</t>
  </si>
  <si>
    <t>INTSOL SAC</t>
  </si>
  <si>
    <t>CARBAJALES UNIDOS SAC</t>
  </si>
  <si>
    <t>1 MES</t>
  </si>
  <si>
    <t>5 MESES</t>
  </si>
  <si>
    <t>SUPERINTENDENCIA NACIONAL DE SALUD</t>
  </si>
  <si>
    <t>INMOBILIARIA SALMAR SAC</t>
  </si>
  <si>
    <t>PROPIO</t>
  </si>
  <si>
    <t>PISO 1</t>
  </si>
  <si>
    <t>01.10.2018 - 31.12.2019</t>
  </si>
  <si>
    <t>CARMEN MARÍA BLANCA ARBULÚ GUILLEN</t>
  </si>
  <si>
    <t>16758066,</t>
  </si>
  <si>
    <t>IMRN</t>
  </si>
  <si>
    <t>02.07.2017 - 01.07.2022</t>
  </si>
  <si>
    <t xml:space="preserve">11 Piso: 445.68                       8 Piso: 445.68 </t>
  </si>
  <si>
    <t>PISO 8 y 11</t>
  </si>
  <si>
    <t>01.08.2016-31.12.2019</t>
  </si>
  <si>
    <t>REYES SANDOVAL SANTOS CLAUDIO</t>
  </si>
  <si>
    <t>Archivo</t>
  </si>
  <si>
    <t>18.08.2017-18-12.2019</t>
  </si>
  <si>
    <t>ARTE EXPRESS Y COMPAÑÍA S.A.C</t>
  </si>
  <si>
    <t>FIDEICOMISO</t>
  </si>
  <si>
    <t>13.12.2019 - 22.02.2023</t>
  </si>
  <si>
    <t>1091. SEGURO INTEGRAL DE SALUD</t>
  </si>
  <si>
    <t>MACEDA SALDARRIAGA EDITHA MAGALY</t>
  </si>
  <si>
    <t>10002461744</t>
  </si>
  <si>
    <t>BIEN PROPIO</t>
  </si>
  <si>
    <t>N°11022174</t>
  </si>
  <si>
    <t>PALZA PALZA NORMA GILMA</t>
  </si>
  <si>
    <t>10004006041</t>
  </si>
  <si>
    <t>N°05007281</t>
  </si>
  <si>
    <t>PAREDES GRANDEZ SEMIRA</t>
  </si>
  <si>
    <t>10010623796</t>
  </si>
  <si>
    <t>N°05001571</t>
  </si>
  <si>
    <t>GARCIA ROMERO DAVID</t>
  </si>
  <si>
    <t>10024384191</t>
  </si>
  <si>
    <t>N°11008231</t>
  </si>
  <si>
    <t>ALVARADO TABACCHI MARIO</t>
  </si>
  <si>
    <t>10026287559</t>
  </si>
  <si>
    <t>N°02010474</t>
  </si>
  <si>
    <t>TORRES BURGA BALTAZAR</t>
  </si>
  <si>
    <t>10035807441</t>
  </si>
  <si>
    <t>N°11002446</t>
  </si>
  <si>
    <t>ESTRADA ATENCIO NANCY BEATRIZ</t>
  </si>
  <si>
    <t>10040700744</t>
  </si>
  <si>
    <t>N°13008407</t>
  </si>
  <si>
    <t>ZEBALLOS ZEBALLOS DE ALVAREZ ELSA CARMEN</t>
  </si>
  <si>
    <t>10046390798</t>
  </si>
  <si>
    <t>N°01087916</t>
  </si>
  <si>
    <t>CHULLA PICCHUTITO WASHINGTON</t>
  </si>
  <si>
    <t>10048132621</t>
  </si>
  <si>
    <t>N°07002055</t>
  </si>
  <si>
    <t>BARCO BOULANGGER DE BURGOS ILENIA CARMINIA</t>
  </si>
  <si>
    <t>10053948907</t>
  </si>
  <si>
    <t>N°00001260</t>
  </si>
  <si>
    <t>10056158362</t>
  </si>
  <si>
    <t>N°05002631</t>
  </si>
  <si>
    <t>RUPAY AQUINO JUAN ARMANDO</t>
  </si>
  <si>
    <t>10062034934</t>
  </si>
  <si>
    <t>N°47506026</t>
  </si>
  <si>
    <t>VALENZUELA RODRIGUEZ LUIS ALBERTO</t>
  </si>
  <si>
    <t>10063554206</t>
  </si>
  <si>
    <t>N°05001482</t>
  </si>
  <si>
    <t>MOLINA NUÑEZ FELIX ARTURO</t>
  </si>
  <si>
    <t>10066380161</t>
  </si>
  <si>
    <t>N°02008354</t>
  </si>
  <si>
    <t>LAM WONG AUGUSTO ENRIQUE</t>
  </si>
  <si>
    <t>10079278420</t>
  </si>
  <si>
    <t>N°41194669</t>
  </si>
  <si>
    <t>BRAZZINI DIAZ UFANO ALFREDO ANTONIO</t>
  </si>
  <si>
    <t>10082194130</t>
  </si>
  <si>
    <t>N°49018996/N°11050896</t>
  </si>
  <si>
    <t>RODRIGUEZ DE LAMA MARISABEL</t>
  </si>
  <si>
    <t>10082648548</t>
  </si>
  <si>
    <t>N° 02005065</t>
  </si>
  <si>
    <t>ORTIZ ROMERO CESARIO JUAN</t>
  </si>
  <si>
    <t>10083064965</t>
  </si>
  <si>
    <t>N°49073844</t>
  </si>
  <si>
    <t>FUENTES INGUNZA MIGUEL SERAFIN</t>
  </si>
  <si>
    <t>10085133832</t>
  </si>
  <si>
    <t>EGG GSTIR DE RAMIREZ NOTBURGA</t>
  </si>
  <si>
    <t>10087209828</t>
  </si>
  <si>
    <t>N°41063998</t>
  </si>
  <si>
    <t>PIETRAPIANA CHIAPPE GIOVANNA MARIA LUCIA</t>
  </si>
  <si>
    <t>10087877766</t>
  </si>
  <si>
    <t>N°42045748</t>
  </si>
  <si>
    <t>PIETRAPIANA CHIAPPE MARIELLA ANGELA ROSA</t>
  </si>
  <si>
    <t>10087877774</t>
  </si>
  <si>
    <t>N°42045756</t>
  </si>
  <si>
    <t>PIETRAPIANA RAGGIO FERNANDO AMERICO</t>
  </si>
  <si>
    <t>10087877804</t>
  </si>
  <si>
    <t>N°49086693</t>
  </si>
  <si>
    <t>MADERA SORIA DE HILARES ERMITAÑA</t>
  </si>
  <si>
    <t>10098132908</t>
  </si>
  <si>
    <t>N°44247801</t>
  </si>
  <si>
    <t>RUIZ MORENO ELITA KAREN</t>
  </si>
  <si>
    <t>10102203661</t>
  </si>
  <si>
    <t>N°11003388</t>
  </si>
  <si>
    <t>OPORTO VALDIVIA VDA.DE ALTAMIRANO NELLY ILIANA</t>
  </si>
  <si>
    <t>10103618172</t>
  </si>
  <si>
    <t>N°11019637</t>
  </si>
  <si>
    <t>SALDAÑA MONTENEGRO ANA MARIA</t>
  </si>
  <si>
    <t>10164774762</t>
  </si>
  <si>
    <t>N°10125452</t>
  </si>
  <si>
    <t>PEREZ SANDOVAL ROSANA ELIZABETH</t>
  </si>
  <si>
    <t>10167355671</t>
  </si>
  <si>
    <t>N°43782215</t>
  </si>
  <si>
    <t>MONTOYA CHAVEZ EDUARDO ALFREDO</t>
  </si>
  <si>
    <t>10180905753</t>
  </si>
  <si>
    <t>N°11151328</t>
  </si>
  <si>
    <t>AGUILAR VILLANTOY LUIS EDUARDO</t>
  </si>
  <si>
    <t>10199137463</t>
  </si>
  <si>
    <t>N°11021932</t>
  </si>
  <si>
    <t>VILCHEZ BUENDIA LILA AUREA</t>
  </si>
  <si>
    <t>10200997901</t>
  </si>
  <si>
    <t>N°02023469</t>
  </si>
  <si>
    <t>CASTRO MARTINEZ SILVANA CONSTANZA</t>
  </si>
  <si>
    <t>10224064221</t>
  </si>
  <si>
    <t>N°11002637</t>
  </si>
  <si>
    <t>CONDORI CCENTE PABLO</t>
  </si>
  <si>
    <t>10232565832</t>
  </si>
  <si>
    <t>N°11095295</t>
  </si>
  <si>
    <t>FLOREZ PONCE ALDO ELEAZAR</t>
  </si>
  <si>
    <t>10238303503</t>
  </si>
  <si>
    <t>N°02021226</t>
  </si>
  <si>
    <t>ACUÑA DAVILA WILSON ALIPIO</t>
  </si>
  <si>
    <t>10272404556</t>
  </si>
  <si>
    <t>N°P36016512</t>
  </si>
  <si>
    <t>SAAVEDRA RODRIGUEZ WALTER MANUEL</t>
  </si>
  <si>
    <t>10273710367</t>
  </si>
  <si>
    <t>N°36007472</t>
  </si>
  <si>
    <t>VASQUEZ OCUPA JOHANA ERCILA</t>
  </si>
  <si>
    <t>10276646066</t>
  </si>
  <si>
    <t>N°02001844</t>
  </si>
  <si>
    <t>BENEL ALARCON JORGE</t>
  </si>
  <si>
    <t>10277520643</t>
  </si>
  <si>
    <t>N°02001787</t>
  </si>
  <si>
    <t>SAYAGO MARIÑO BALDOMERO</t>
  </si>
  <si>
    <t>10282634291</t>
  </si>
  <si>
    <t>N°02000392</t>
  </si>
  <si>
    <t>PALOMINO VENTURA MAXIMINA</t>
  </si>
  <si>
    <t>10282680586</t>
  </si>
  <si>
    <t>N°11001120</t>
  </si>
  <si>
    <t>ALCOCER LOAYZA GUEDA MARY</t>
  </si>
  <si>
    <t>10292602982</t>
  </si>
  <si>
    <t>N°11208815</t>
  </si>
  <si>
    <t>VILLENA VARGAS GIOVANNA</t>
  </si>
  <si>
    <t>10297112355</t>
  </si>
  <si>
    <t>N°06232057</t>
  </si>
  <si>
    <t>MORANTE SANCHEZ FARIA</t>
  </si>
  <si>
    <t>10316811120</t>
  </si>
  <si>
    <t>N°37010391</t>
  </si>
  <si>
    <t>CALDERON RODRIGUEZ SANTIAGO LORENZO</t>
  </si>
  <si>
    <t>10328371761</t>
  </si>
  <si>
    <t>N°09062889</t>
  </si>
  <si>
    <t>TORRES QUIROZ OSCAR ENRIQUE</t>
  </si>
  <si>
    <t>10334320281</t>
  </si>
  <si>
    <t>N°11000211</t>
  </si>
  <si>
    <t>SULEM VASQUEZ CHRISTIAN TOMAS</t>
  </si>
  <si>
    <t>N°03097209</t>
  </si>
  <si>
    <t>CANO FERNANDEZ KARINA LILIANA</t>
  </si>
  <si>
    <t>10428160296</t>
  </si>
  <si>
    <t>N°11000347</t>
  </si>
  <si>
    <t>CHOQUE MANTILLA DAYIANN AILED</t>
  </si>
  <si>
    <t>10702512692</t>
  </si>
  <si>
    <t>N°11148611</t>
  </si>
  <si>
    <t>INFANTE FERNANDEZ CARLOS KEVIN</t>
  </si>
  <si>
    <t>10708973187</t>
  </si>
  <si>
    <t>N°02021650</t>
  </si>
  <si>
    <t>CAÑARI  VDA DE SAMANIEGO ILDAURA</t>
  </si>
  <si>
    <t>17201956731</t>
  </si>
  <si>
    <t>N°02002510</t>
  </si>
  <si>
    <t>ROJAS NAJERA MONICA DEL PILAR</t>
  </si>
  <si>
    <t>N°40531661</t>
  </si>
  <si>
    <t>ACOFIL S A</t>
  </si>
  <si>
    <t>20102045425</t>
  </si>
  <si>
    <t>N°41094176</t>
  </si>
  <si>
    <t>N°41083166</t>
  </si>
  <si>
    <t>N°41083077</t>
  </si>
  <si>
    <t>INMOBILIARIA LAS LEYENDAS SOCIEDAD ANONIMA CERRADA</t>
  </si>
  <si>
    <t>20537547678</t>
  </si>
  <si>
    <t>N°12544995</t>
  </si>
  <si>
    <t>TRIMESTRAL</t>
  </si>
  <si>
    <t>MENDOZA PEREZ LUCAS</t>
  </si>
  <si>
    <t>10272439724</t>
  </si>
  <si>
    <t>N°36015613</t>
  </si>
  <si>
    <t>HOSPEDAJE L.M. S.A.C.</t>
  </si>
  <si>
    <t>20409492593</t>
  </si>
  <si>
    <t>N°11006160</t>
  </si>
  <si>
    <t>REPRESENTACIONES TECNIMOTORS E I R L</t>
  </si>
  <si>
    <t>20100990998</t>
  </si>
  <si>
    <t xml:space="preserve">SUBELETE VENERO FREDY </t>
  </si>
  <si>
    <t>10310450451</t>
  </si>
  <si>
    <t>N°05000208</t>
  </si>
  <si>
    <t>VALLE TITO FELICIANO</t>
  </si>
  <si>
    <t>N°02064275</t>
  </si>
  <si>
    <t>ACOSTA GOMEZ TITO</t>
  </si>
  <si>
    <t>10053426366</t>
  </si>
  <si>
    <t>N°P12056999</t>
  </si>
  <si>
    <t>WORLD SURVEY SERVICES PERU S.A.C.</t>
  </si>
  <si>
    <t>BIEN PROPIO DE TERCEROS</t>
  </si>
  <si>
    <t>DEL 18/07/2017 AL 17/07/2020</t>
  </si>
  <si>
    <t>MENSUAL / A INICIOS DE CADA MES</t>
  </si>
  <si>
    <t>DEL 24/02/2020 AL 24/08/2020</t>
  </si>
  <si>
    <t>LUGON CERUTI JOSE ARTURO</t>
  </si>
  <si>
    <t>13511726
13511717
13511610</t>
  </si>
  <si>
    <t>SI</t>
  </si>
  <si>
    <t>DEL 01/06/2017 AL 28/02/2019</t>
  </si>
  <si>
    <t>DEL 01/09/2019 AL 31/8/20</t>
  </si>
  <si>
    <t>INSTITUTO NACIONAL DE ENFERMEDADES NEOPLASICAS - INEN</t>
  </si>
  <si>
    <t>OES.01</t>
  </si>
  <si>
    <t>OEI.01 Reducir la morbilidad por cáncer en la población.</t>
  </si>
  <si>
    <t>Porcentaje de pacientes nuevos con cáncer de cuello uterino en el INEN con diagnóstico y estadio confirmado registrados en el período.</t>
  </si>
  <si>
    <t>ND
2015</t>
  </si>
  <si>
    <t>DPTO.EEC</t>
  </si>
  <si>
    <t>DICON</t>
  </si>
  <si>
    <t>Porcentaje de pacientes nuevos con cáncer de mama en el INEN con diagnóstico y estadio confirmado registrados en el período.</t>
  </si>
  <si>
    <t>OEI.06 Mejorar la Gestión de Riesgo ante Emergencias y Desastres en el INEN.</t>
  </si>
  <si>
    <t>Porcentaje de simulacros ejecutados.</t>
  </si>
  <si>
    <t>100%
2015</t>
  </si>
  <si>
    <t>UFGRD</t>
  </si>
  <si>
    <t>JEFATURA INSTITUCIONAL</t>
  </si>
  <si>
    <t>OES.02</t>
  </si>
  <si>
    <t>OEI.03 Mejorar la Calidad de los servicios oncológicos para los pacientes del INEN.</t>
  </si>
  <si>
    <t>Porcentaje de documentos normativos aprobados para la prevención y atención oncológica integral de los principales tipos de cáncer.</t>
  </si>
  <si>
    <t>DNCCSO</t>
  </si>
  <si>
    <t>Certificaciones de calidad en procesos sustantivos, pricipalmente.</t>
  </si>
  <si>
    <t>1
2015</t>
  </si>
  <si>
    <t>DPTO PATOLOGÍA
DPTO NCCSO</t>
  </si>
  <si>
    <t>DISAD
DICON</t>
  </si>
  <si>
    <t>OEI.04 Impulsar el desarrollo de la docencia e investigación científica en materia oncológica a nivel nacional.</t>
  </si>
  <si>
    <t>Porcentaje de profesionales de la salud capacitados en materia oncológica .</t>
  </si>
  <si>
    <t>DPTO.DOCENCIA</t>
  </si>
  <si>
    <t>Número de trabajos de investigación oncológica publicadas en revistas y/o publicaciones indexadas.</t>
  </si>
  <si>
    <t>28
2015</t>
  </si>
  <si>
    <t>DPTO INVESTIGACIÓN</t>
  </si>
  <si>
    <t>OES.03</t>
  </si>
  <si>
    <t>OEI.02 Fortalecer las acciones preventivas promocionales en materia oncológica a la población</t>
  </si>
  <si>
    <t>Porcentaje de personas de 18 a 65 años de edad que conoce que el cáncer se puede prevenir y detectar tempranamente a través de adopción de estilos de vida saludable (*).</t>
  </si>
  <si>
    <t>ND</t>
  </si>
  <si>
    <t>Número de alianzas de Cooperación Interinstitucional orientadas a fortalecer lineamientos de promoción de la salud, prevención y detección temprana del cáncer.</t>
  </si>
  <si>
    <t>OEI.5 Modernizar la gestión Institucional.</t>
  </si>
  <si>
    <t>Número de  documentos de gestión elaborados y difundidos.</t>
  </si>
  <si>
    <t>OPE-OPICE Y OO</t>
  </si>
  <si>
    <t>OGPP</t>
  </si>
  <si>
    <t>Porcentaje de ejecución presupuestal del Presupuesto Institucional Modificado.</t>
  </si>
  <si>
    <t>92.3%
2015</t>
  </si>
  <si>
    <t>OPE</t>
  </si>
  <si>
    <t>OEI.01 Mejorar el ejercicio de derechos en salud en la población.</t>
  </si>
  <si>
    <t>Porcentaje de la población objetivo encuestada que ejerce sus derechos en salud a nivel nacional</t>
  </si>
  <si>
    <t>ND (2017)</t>
  </si>
  <si>
    <t>Encuestas</t>
  </si>
  <si>
    <t>SADERECHOS / IPROM</t>
  </si>
  <si>
    <t>OEI.02 Garantizar la protección y defensa de los derechos en salud a nivel nacional.</t>
  </si>
  <si>
    <t>Porcentaje de usuarios atendidos oportunamente para  la protección y defensa de sus derechos en salud.</t>
  </si>
  <si>
    <t>75%  (2017)</t>
  </si>
  <si>
    <t>Registro de datos IPROT</t>
  </si>
  <si>
    <t>SADERECHOS / IPROT</t>
  </si>
  <si>
    <t>OEI.03 Fortalecer la prevención de la vulneración de los derechos en Salud a nivel nacional.</t>
  </si>
  <si>
    <t>Porcentaje de cumplimiento de compromisos asumidos en matrices de mitigación por las IAFAS, IPRESS y UGIPRESS en los plazos establecidos.</t>
  </si>
  <si>
    <t>ND  (2017)</t>
  </si>
  <si>
    <t>Informes de supervisión y seguimiento emitidos por ISIAFAS e ISIPRESS</t>
  </si>
  <si>
    <t>ISIAFAS / ISIPRESS</t>
  </si>
  <si>
    <t>OEI.04 Modernizar la gestión institucional en SUSALUD.</t>
  </si>
  <si>
    <t>Porcentaje de acciones de mejoras implementadas  en relación a las acciones de mejora programadas.</t>
  </si>
  <si>
    <t>Informes de Gestión</t>
  </si>
  <si>
    <t>Gerencia General</t>
  </si>
  <si>
    <t>OEI 05 Desarrollar la gestión de riesgo ante desastres (GRD) .</t>
  </si>
  <si>
    <t>Porcentaje de acciones oportunas ejecutadas como parte de la Gestión de Riesgos ante desastres de SUSALUD.</t>
  </si>
  <si>
    <t>SEGURO INTEGRAL DE SALUD</t>
  </si>
  <si>
    <t>OES.02.01 Incrementar la Afiliación de la población objetivo del SIS.</t>
  </si>
  <si>
    <t>Porcentaje de la población objetivo afiliada al SIS</t>
  </si>
  <si>
    <t>79% (2018)</t>
  </si>
  <si>
    <t>BD - SIASIS</t>
  </si>
  <si>
    <t>Población INEI de 32'625,428 habitantes y total de 19'993,490 Asegurados 1'531,754 sin seguro</t>
  </si>
  <si>
    <t>Proyección PEI 2020-2024</t>
  </si>
  <si>
    <t>OES.02.02 Incrementar la cobertura prestacional de la población asegurada al SIS.</t>
  </si>
  <si>
    <t>Porcentaje de población asegurada al sis con cobertura prestacional</t>
  </si>
  <si>
    <t>59.95% (2017)</t>
  </si>
  <si>
    <t>10'327,747 Atendidos de un total de  19'993,490 Asegurados</t>
  </si>
  <si>
    <t>OES.02.03 Mejorar la cobertura financiera de los asegurados al SIS.</t>
  </si>
  <si>
    <t>Porcentaje de la cobertura financiera de los asegurados al SIS</t>
  </si>
  <si>
    <t>44.55% (2017)</t>
  </si>
  <si>
    <t>1,429'375,591 Soles transferidos de 3,233,270,677 requeridos (Estudio actuarial cuadro 8.12)</t>
  </si>
  <si>
    <t xml:space="preserve">OES.02.04 Modernizar la gestión Institucional. </t>
  </si>
  <si>
    <t>Porcentaje de procesos con buen desempeño</t>
  </si>
  <si>
    <t>El indicador corresponde al PEI 2020-2022. Se medirá a partir del 2020</t>
  </si>
  <si>
    <t>M. DE SALUD</t>
  </si>
  <si>
    <t>OEI.01 Prevenir, vigilar, controlar y reducir el impacto de las enfermedades, daños y condiciones que afectan la salud de la población, con énfasis en las prioridades nacionales *</t>
  </si>
  <si>
    <t>Prevalencia de anemia en niñas y niños de 6 a 35 meses de edad.</t>
  </si>
  <si>
    <t>ENDES</t>
  </si>
  <si>
    <t>MINSA</t>
  </si>
  <si>
    <t>Prevalencia de desnutrición crónica en niñas y niños menores de 5 años de edad.</t>
  </si>
  <si>
    <t>Proporción de niñas y niños de 14 meses y 29 días de edad con vacunación completa</t>
  </si>
  <si>
    <t>Tasa de Mortalidad Neonatal x 1000 nacidos vivos.</t>
  </si>
  <si>
    <t>Razón de Mortalidad Materna x 100 mil nacidos vivos.</t>
  </si>
  <si>
    <t>CDC</t>
  </si>
  <si>
    <t>Tasa de mortalidad de Tuberculosis por 100 mil habitantes</t>
  </si>
  <si>
    <t>REGISTRO DE HECHOS VITALES</t>
  </si>
  <si>
    <t>Incidencia de VIH en poblaciones de alto riesgo por 1000 mil personas.</t>
  </si>
  <si>
    <t>CDC - SPECTRUM</t>
  </si>
  <si>
    <t>Tasa de sífilis congénita por 1000 nacidos vivos</t>
  </si>
  <si>
    <t>≤0.5</t>
  </si>
  <si>
    <t>CDC -NOTI ITS</t>
  </si>
  <si>
    <t>Proporción de personas de 15 y más años con diagnóstico de Diabetes mellitus realizado por profesional de salud que recibe tratamiento.</t>
  </si>
  <si>
    <t>Proporción de personas de 15 y más años con diagnóstico de Hipertensión Arterial realizado por profesional de salud que recibe tratamiento.</t>
  </si>
  <si>
    <t xml:space="preserve">Índice Parasitario Anual de Malaria </t>
  </si>
  <si>
    <t>Porcentaje de las personas detectadas con trastornos afectivos y de ansiedad que tienen diagnostico y tratamiento.</t>
  </si>
  <si>
    <t>HIS</t>
  </si>
  <si>
    <t>OEI.02 Garantizar el acceso a cuidados y servicios de salud de calidad organizados en Redes Integradas de Salud, centradas en la persona, familia y comunidad, con énfasis en la promoción de la salud y la prevención de la enfermedad.</t>
  </si>
  <si>
    <t>Proporción de población afiliada al SIS</t>
  </si>
  <si>
    <t>Registro de Afiliados del AUS – SUSALUD</t>
  </si>
  <si>
    <t>Proporción de población afiliada a un seguro de salud</t>
  </si>
  <si>
    <t>OEI. 04 Fortalecer la rectoría y la gobernanza sobre el sistema de salud, y la gestión institucional; para el desempeño eficiente, ético e íntegro, en el marco de la modernización de la gestión pública.</t>
  </si>
  <si>
    <t>Proporción del gasto de bolsillo con respecto al gasto total en salud.</t>
  </si>
  <si>
    <t>ENAHO-INEI</t>
  </si>
  <si>
    <t>OEI. 06 Mejorar la toma de decisiones, la prestación de servicios públicos, el empoderamiento y la satisfacción de la población a través del Gobierno Digital en Salud</t>
  </si>
  <si>
    <t xml:space="preserve">Proporción de la población que cuenta con Historia Clínica Electrónica </t>
  </si>
  <si>
    <t>N.D.</t>
  </si>
  <si>
    <t>RENHICE y del SIHCE eQhali</t>
  </si>
  <si>
    <t>OEI. 07 Fortalecer las capacidades y la gestión de la generación, el análisis, el uso y la transferencia del conocimiento en salud.</t>
  </si>
  <si>
    <t>Proporción de políticas o intervenciones en salud que se implementan en base a evidencias científicas que genera el CDC.</t>
  </si>
  <si>
    <t>Informe del Centro Nacional de Epidemiología, Prevención y Control de Enfermedades</t>
  </si>
  <si>
    <t>OEI. 03 Velar por la eficacia, seguridad y calidad de productos farmacéuticos, dispositivos médicos y productos sanitarios, y la inocuidad de los alimentos y calidad del agua para consumo humano.</t>
  </si>
  <si>
    <t>Proporción de productos farmacéuticos, dispositivos médicos y productos sanitarios pesquisados con resultado conforme en el control de calidad.</t>
  </si>
  <si>
    <t>Observatorio de calidad/Módulo de evaluación de control de calidad.</t>
  </si>
  <si>
    <t>OEI. 05 Mejorar la gestión y el desarrollo de los recursos humanos en salud con énfasis en competencias, y la disponibilidad equitativa en el país.</t>
  </si>
  <si>
    <t xml:space="preserve">Densidad de RRHH del sector salud x 10 mil habitantes. </t>
  </si>
  <si>
    <t>RNPSMS
Población proyectada – INEI.</t>
  </si>
  <si>
    <t>OEI. 08 Fortalecer la gestión del riesgo y defensa ante emergencias y desastres</t>
  </si>
  <si>
    <t>Número de regiones que cuentan con Planes específicos de los procesos de preparación, respuesta y rehabilitación en Salud, frente a emergencias y desastres, financiados.</t>
  </si>
  <si>
    <t>Tablero de Control DIGERD</t>
  </si>
  <si>
    <t>TECNOLOGOS  MEDICOS</t>
  </si>
  <si>
    <t>OTROS  PROF. DE LA SALUD</t>
  </si>
  <si>
    <t>DESTACADOS Y RESIDENTES</t>
  </si>
  <si>
    <t>TOTAL GENERAL</t>
  </si>
  <si>
    <t>SUPERINTENDENCIA</t>
  </si>
  <si>
    <t>SUPERINTENDENTE</t>
  </si>
  <si>
    <t>SUPERINTENDENTE ADJUNTO DE PROMOCION Y PROTECCION DE DERECHOS EN SALUD</t>
  </si>
  <si>
    <t>SUPERINTENDENTE ADJUNTO DE REGULACION Y FISCALIZACION</t>
  </si>
  <si>
    <t>SUPERINTENDENTE ADJUNTO DE SUPERVISION</t>
  </si>
  <si>
    <t>INTENDENCIA DE LINEA</t>
  </si>
  <si>
    <t>INTENDENTE DE LA INTENDENCIA DE FISCALIZACION Y SANCION</t>
  </si>
  <si>
    <t>INTENDENTE DE LA INTENDENCIA DE INVESTIGACION Y DESARROLLO</t>
  </si>
  <si>
    <t>INTENDENTE DE LA INTENDENCIA DE NORMAS Y AUTORIZACIONES</t>
  </si>
  <si>
    <t>INTENDENTE DE LA INTENDENCIA DE PROMOCION DE DERECHOS DE SALUD</t>
  </si>
  <si>
    <t>INTENDENTE DE LA INTENDENCIA DE PROTECCION DE DERECHOS EN SALUD</t>
  </si>
  <si>
    <t>INTENDENTE DE LA INTENDENCIA DE SUPERVISION DE IPRESS</t>
  </si>
  <si>
    <t>INTENDENTE  DE LAS FUNCIONES DE LA INTENDENCIA DE SUPERVISION DE IAFAS</t>
  </si>
  <si>
    <t>INTENDENTE DE LA INTENDENCIA MACRO REGIONAL DE LA REGION NORTE - MACRO</t>
  </si>
  <si>
    <t>DIRECTOR DEL CENTRO DE CONCILIACION Y ARBITRAJE</t>
  </si>
  <si>
    <t>SECRETARIO GENERAL DEL CENTRO</t>
  </si>
  <si>
    <t>DIRECTORES DE OFICINA</t>
  </si>
  <si>
    <t xml:space="preserve">DIRECTOR GENERAL DE LA  OFICINA GENERAL DE PLANEAMIENTO Y PRESUPUESTO </t>
  </si>
  <si>
    <t>DIRECTOR GENERAL DE LA OFICINA GENERAL DE GESTION DE LAS PERSONAS</t>
  </si>
  <si>
    <t xml:space="preserve">DIRECTOR GENERAL DE LA OFICINA GENERAL DE ASESORIA JURIDICA </t>
  </si>
  <si>
    <t>DIRECTOR GENERAL DE LA OFICINA GENERAL DE ADMINISTRACION</t>
  </si>
  <si>
    <t>DIRECTOR DE LA OFICINA DE COMUNICACIÓN CORPORATIVA</t>
  </si>
  <si>
    <t>CAS DIRECTIVOS</t>
  </si>
  <si>
    <t>JEFE DE AUTORIZACION</t>
  </si>
  <si>
    <t>ASESOR DE SECRETARIA GENERAL</t>
  </si>
  <si>
    <t>CONTADOR GENERAL</t>
  </si>
  <si>
    <t>ESPECIALISTA DE REGULACION EN SALUD</t>
  </si>
  <si>
    <t>ESPECIALISTA EN ANALISIS DE SISTEMAS</t>
  </si>
  <si>
    <t>ESPECIALISTA EN COOPERACION TECNICA</t>
  </si>
  <si>
    <t>ESPECIALISTA EN ECONOMIA</t>
  </si>
  <si>
    <t>ESPECIALISTA EN EPIDEMIOLOGIA</t>
  </si>
  <si>
    <t>ESPECIALISTA EN PLANEAMIENTO</t>
  </si>
  <si>
    <t>ESPECIALISTA EN PROYECTOS INSTITUCIONALES</t>
  </si>
  <si>
    <t>ESPECIALISTA EN REGULACION ECONOMICA-CONTABLE</t>
  </si>
  <si>
    <t>ESPECIALISTA EN SALUD PUBLICA</t>
  </si>
  <si>
    <t>ESPECIALISTA EN SUPERVISION DE SEGUROS DE SALUD</t>
  </si>
  <si>
    <t>ESPECIALISTA EN SUPERVISION ECONOMICO FINANCIERO</t>
  </si>
  <si>
    <t>ESPECIALISTA EN SUPERVISION EN PROCESOS ASISTENCIALES</t>
  </si>
  <si>
    <t>ESPECIALISTA EN TESORERIA</t>
  </si>
  <si>
    <t>ESPECIALISTA SUPERVISOR EN AUDITORIA INTERNA</t>
  </si>
  <si>
    <t>JEFE DE ADMINISTRACION DEL PERSONAL</t>
  </si>
  <si>
    <t>JEFE DE GESTION DE ACCIONES DE PROMOCION</t>
  </si>
  <si>
    <t>JEFE DE GESTION LOGISTICA</t>
  </si>
  <si>
    <t>JEFE DE OPERACIONES</t>
  </si>
  <si>
    <t>JEFE DE REGULACION</t>
  </si>
  <si>
    <t>JEFE DE SUPERVISION ASISTENCIAL ADMINISTRATIVA Y DE ASEGURAMIENTO</t>
  </si>
  <si>
    <t>TESORERO</t>
  </si>
  <si>
    <t>JEFE DE GESTION FINANCIERA Y CONTABLE</t>
  </si>
  <si>
    <t>JEFE DE PROMOCION DE MEDIOS ALTERNATIVOS DE SOLUCION DE CONTROVERSIAS</t>
  </si>
  <si>
    <t>CAS PROFESIONALES</t>
  </si>
  <si>
    <t>ASISTENTE DE GESTION - SUPERINTENDENTE</t>
  </si>
  <si>
    <t>ASISTENTE DE GESTION - OGPP</t>
  </si>
  <si>
    <t>ASISTENTE DE GESTION - OGA</t>
  </si>
  <si>
    <t>ASISTENTE DE GESTION - OGAJ</t>
  </si>
  <si>
    <t>ASISTENTE DE GESTION - IID</t>
  </si>
  <si>
    <t>ASISTENTE DE GESTION - CECONAR</t>
  </si>
  <si>
    <t>ASISTENTE DE GESTION - SAREFIS</t>
  </si>
  <si>
    <t>ASISTENTE DE GESTION - IPROM</t>
  </si>
  <si>
    <t>TECNICO EN SEGURIDAD</t>
  </si>
  <si>
    <t>CAS TECNICOS</t>
  </si>
  <si>
    <t>PRACTICANTES</t>
  </si>
  <si>
    <t>Escolaridad, aguinaldo y gratificaciones</t>
  </si>
  <si>
    <t>Bono Ley</t>
  </si>
  <si>
    <t>Otros Gastos de Personal</t>
  </si>
  <si>
    <t>Uniforme Institucional</t>
  </si>
  <si>
    <t>Essalud</t>
  </si>
  <si>
    <t>Otras Contribuciones</t>
  </si>
  <si>
    <t>Cts</t>
  </si>
  <si>
    <t>Dietas</t>
  </si>
  <si>
    <t>Compensacion Vacacional 728</t>
  </si>
  <si>
    <t>EsSalud CAS</t>
  </si>
  <si>
    <t>Aguinaldo CAS</t>
  </si>
  <si>
    <t>Vacacionesno gozadas y/o trunca CAS</t>
  </si>
  <si>
    <t>TOTAL UE 001 SIS (A)</t>
  </si>
  <si>
    <t>TOTAL UE 002 FISSAL  (A)</t>
  </si>
  <si>
    <t>TOTAL PLIEGO 135 SIS(A)</t>
  </si>
  <si>
    <t>OEI.01</t>
  </si>
  <si>
    <t>OEI.02</t>
  </si>
  <si>
    <t>OEI.03</t>
  </si>
  <si>
    <t>OEI.04</t>
  </si>
  <si>
    <t>OEI 05</t>
  </si>
  <si>
    <t>Mortalidad Materna (CDC)</t>
  </si>
  <si>
    <t>Mortalidad Neonatal (ENDES)</t>
  </si>
  <si>
    <t>III.  De 0 a 4 AÑOS y 11 meses 29 dias</t>
  </si>
  <si>
    <t>Desnutrición Cronica (ENDES)</t>
  </si>
  <si>
    <t>F8</t>
  </si>
  <si>
    <t>F7</t>
  </si>
  <si>
    <t>F6</t>
  </si>
  <si>
    <t>09</t>
  </si>
  <si>
    <t>5°</t>
  </si>
  <si>
    <t>4°</t>
  </si>
  <si>
    <t>3°</t>
  </si>
  <si>
    <t>2°</t>
  </si>
  <si>
    <t>1°</t>
  </si>
  <si>
    <t>SUB TOTAL  (1)</t>
  </si>
  <si>
    <t>RESIDENTES</t>
  </si>
  <si>
    <t xml:space="preserve">OBLIG. EMP. (CARGA SOCIAL) </t>
  </si>
  <si>
    <t>ESCOLARIDAD Y AGUINALDO</t>
  </si>
  <si>
    <t>GASTOS VARIABLES(VACACIONES,CTS,25 Y 30 AÑOS)</t>
  </si>
  <si>
    <t>REFORMA DE SALUD D. LEG. 1153</t>
  </si>
  <si>
    <t>GUARDIAS</t>
  </si>
  <si>
    <t>CUMPLIMIENTO DE METAS</t>
  </si>
  <si>
    <t>IMPLEMENTACION 1153 (NOMBRAMIENTO)</t>
  </si>
  <si>
    <t>CUMPLIMIENTO DL 1153 (INCREMENTO DE VALORIZACIÓN, BONOS APS, ATENC. ESPECIALIZADA)</t>
  </si>
  <si>
    <t>INTERNOS</t>
  </si>
  <si>
    <t xml:space="preserve">PRACTICANTES </t>
  </si>
  <si>
    <t>SECIGRA</t>
  </si>
  <si>
    <t>SUB TOTAL  (2)</t>
  </si>
  <si>
    <t xml:space="preserve">TECHO GENERICA 2.1 SIAF </t>
  </si>
  <si>
    <t>……</t>
  </si>
  <si>
    <t>ASISTENCIALES NO PROFESIONALES DE LA SALUD</t>
  </si>
  <si>
    <t>LEY DEL PROFESORADO</t>
  </si>
  <si>
    <t>CARRERA JUDICIAL</t>
  </si>
  <si>
    <t>LEY UNIVERSITARIA</t>
  </si>
  <si>
    <t>LEY DEL SERVICIO DIPLOMATICO</t>
  </si>
  <si>
    <t>PERSONAL MILITAR Y POLICIAL</t>
  </si>
  <si>
    <t xml:space="preserve">OBREROS </t>
  </si>
  <si>
    <t>SERUMISTAS</t>
  </si>
  <si>
    <t xml:space="preserve">     ANIMADORES</t>
  </si>
  <si>
    <t xml:space="preserve">     ………….</t>
  </si>
  <si>
    <t xml:space="preserve">    INTERNOS DE MEDICINA HUMANA Y ODONTOLOGIA</t>
  </si>
  <si>
    <t xml:space="preserve">    SERVICIOS NO PERSONAL </t>
  </si>
  <si>
    <t xml:space="preserve">    PROYECTOS DE INVERSION</t>
  </si>
  <si>
    <t>FECHA DE RECEPCIÓN</t>
  </si>
  <si>
    <t>MEJORAMIENTO DE LOS SERVICIOS DE SALUD DEL CENTRO DE SALUD MACHUPICCHU, DISTRITO DE MACHUPICCHU, PROVINCIA DE URUBAMBA, DEPARTAMENTO DE CUSCO</t>
  </si>
  <si>
    <t>Suma Alzada</t>
  </si>
  <si>
    <t>LP-SM-7-2019-PRONIS-1</t>
  </si>
  <si>
    <t>CONSORCIO ALTO RENDIMIENTO, A &amp; M CONTRATISTAS S. R. LTDA. RUC: 20371131664</t>
  </si>
  <si>
    <t>270 DÍAS CALENDARIO</t>
  </si>
  <si>
    <t>AEP</t>
  </si>
  <si>
    <t>CP-SM-4-2019-PRONIS-1</t>
  </si>
  <si>
    <t>ACRUTA &amp; TAPIA INGENIEROS S.A.C. RUC: 20262241441</t>
  </si>
  <si>
    <t>300 DÍAS CALENDARIO</t>
  </si>
  <si>
    <t>MEJORAMIENTO DE LOS SERVICIOS DE SALUD DEL HOSPITAL REGIONAL ZACARIAS CORREA VALDIVIA DE HUANCAVELICA; DISTRITO DE ASCENSION, PROVINCIA DE HUANCAVELICA Y DEPARTAMENTO DE HUANCAVELICA</t>
  </si>
  <si>
    <t>AS-SM-2-2019-PRONIS-1, derivada de la LP-3-2018-PRONIS</t>
  </si>
  <si>
    <t>CONSORCIO SALUD ZACARÍAS, RUC: 20604784931</t>
  </si>
  <si>
    <t>900 DÍAS CALENDARIO</t>
  </si>
  <si>
    <t>CP-SM-8-2018-PRONIS-1</t>
  </si>
  <si>
    <t>CONSORCIO SUPERVISOR HUANCAVELICA, RUC: 20604198501</t>
  </si>
  <si>
    <t>930 DÍAS CALENDARIO</t>
  </si>
  <si>
    <t>MEJORAMIENTO DE LOS SERVICIOS DE SALUD DEL ESTABLECIMIENTO DE SALUD PROGRESO, DEL DISTRITO DE CHIMBOTE, PROVINCIA DE SANTA, DEPARTAMENTO DE ANCASH (OBRA DE CONTINGENCIA)</t>
  </si>
  <si>
    <t>LP-SM-1-2019-PRONIS-1</t>
  </si>
  <si>
    <t>CONSORCIO EJECUTOR: JUAN CARLOS COCA CONTRATISTAS E.I.R.L. - PROMOTORA DE INVERSIONES INMOBILIARIAS CORDOVA S.A. CONTRATISTAS GENERALES</t>
  </si>
  <si>
    <t>90 DÍAS CALENDARIO</t>
  </si>
  <si>
    <t>MEJORAMIENTO DE LOS SERVICIOS DE SALUD DEL ESTABLECIMIENTO DE SALUD PROGRESO, DEL DISTRITO DE CHIMBOTE, PROVINCIA DE SANTA, DEPARTAMENTO DE ANCASH</t>
  </si>
  <si>
    <t>AS-SM-1-2019-PRONIS-1</t>
  </si>
  <si>
    <t>CONSORCIO SUPERVISOR ACUARIO, RUC: 10200262854</t>
  </si>
  <si>
    <t>120 DÍAS CALENDARIO</t>
  </si>
  <si>
    <t>MEJORAMIENTO DE LOS SERVICIOS DE SALUD DEL HOSPITAL DE ESPINAR, DISTRITO Y PROVINCIA DE ESPINAR, DEPARTAMENTO DE CUSCO</t>
  </si>
  <si>
    <t>CP-SM-1-2019-PRONIS-1</t>
  </si>
  <si>
    <t>CONSORCIO SUPERVISOR ESPINAR</t>
  </si>
  <si>
    <t>570 DÍAS CALENDARIO</t>
  </si>
  <si>
    <t>MEJORAMIENTO DE LOS SERVICIOS DE SALUD DEL CENTRO DE SALUD LA RAMADA, DISTRITO LA RAMADA, PROVINCIA CUTERVO, DEPARTAMENTO CAJAMARCA CENTRO POBLADO DE LA RAMADA - DISTRITO DE LA RAMADA - PROVINCIA DE CUTERVO - REGIÓN CAJAMARCA</t>
  </si>
  <si>
    <t>CP-SM-3-2019-PRONIS-1</t>
  </si>
  <si>
    <t>CONSORCIO SUPERVISOR SALUD</t>
  </si>
  <si>
    <t>REMODELACIÓN DE AMBIENTE DE ALMACÉN O ARCHIVO, REMODELACIÓN DE AMBIENTE U OFICINA DE SEDE ADMINISTRATIVA Y CONSTRUCCIÓN DE SALAS DE REUNIONES O USOS MULTIPLES EN EL(LA) EESS ESPECIALIZADO DE SALUD MENTAL HONORIO DELGADO-HIDEYO NOGUCHI EN EL DISTRITO DE SAN MARTIN DE PORRES, PROVINCIA LIMA, DEPARTAMENTO LIMA (OBRA)</t>
  </si>
  <si>
    <t>LP-SM-3-2019-INSM HD-HN-1</t>
  </si>
  <si>
    <t>CONSORCIO NOGUCHI (Constructora Vanessa Orielta SRL- Corporación Ingeniería y Desarrollo SAC)</t>
  </si>
  <si>
    <t>210 DÍAS CALENDARIO</t>
  </si>
  <si>
    <t>REMODELACIÓN DE AMBIENTE DE ALMACÉN O ARCHIVO, REMODELACIÓN DE AMBIENTE U OFICINA DE SEDE ADMINISTRATIVA Y CONSTRUCCIÓN DE SALAS DE REUNIONES O USOS MULTIPLES EN EL(LA) EESS ESPECIALIZADO DE SALUD MENTAL HONORIO DELGADO-HIDEYO NOGUCHI EN EL DISTRITO DE SAN MARTIN DE PORRES, PROVINCIA LIMA, DEPARTAMENTO LIMA (SUPERVISIÓN)</t>
  </si>
  <si>
    <t>Tarifas</t>
  </si>
  <si>
    <t>AS-SM-14-2019-INSM HD-HN-1</t>
  </si>
  <si>
    <t>CONSORCIO HYPERION</t>
  </si>
  <si>
    <t>240 DÍAS CALENDARIO</t>
  </si>
  <si>
    <t>ADQUISICIÓN DE ASCENSORES; EN EL(LA) EESS ESPECIALIZADO DE SALUD MENTAL HONORIO DELGADO-HIDEYO NOGUCHI - SAN MARTIN DE PORRES DISTRITO DE SAN MARTIN DE PORRES, PROVINCIA LIMA, DEPARTAMENTO LIMA (OBRA)</t>
  </si>
  <si>
    <t>AS-SM-13-2019-INSM HD-HN-1</t>
  </si>
  <si>
    <t>CONSORCIO DELGADO</t>
  </si>
  <si>
    <t>ADQUISICIÓN DE ASCENSORES; EN EL(LA) EESS ESPECIALIZADO DE SALUD MENTAL HONORIO DELGADO-HIDEYO NOGUCHI - SAN MARTIN DE PORRES DISTRITO DE SAN MARTIN DE PORRES, PROVINCIA LIMA, DEPARTAMENTO LIMA (SUPERVISIÓN)</t>
  </si>
  <si>
    <t>AS-SM-15-2019-INSM HD-HN-1</t>
  </si>
  <si>
    <t>CONSORCIO RIGEL</t>
  </si>
  <si>
    <t>008. INSTITUTO NACIONAL DE OFTALMOLOGÍA</t>
  </si>
  <si>
    <t>LP</t>
  </si>
  <si>
    <t>ELABORACIÓN DE LOS EXPEDIENTES TÉCNICOS DE OBRA, EQUIPAMIENTO Y CONTINGENCIA DE REHABILITACIÓN Y REPOSICIÓN CORRESPONDIENTE A LOS ESTABLECIMIENTOS DE SALUD C.S. LANCONES, C.S. IGNACIO ESCUDERO Y C.S. MIGUEL CHECA- REGIÓN PIURA</t>
  </si>
  <si>
    <t>PEC</t>
  </si>
  <si>
    <t>CONSORCIO BIM</t>
  </si>
  <si>
    <t>033. HOSPITAL NACIONAL DOCENTE MADRE NIÑO - SAN BARTOLOMÉ</t>
  </si>
  <si>
    <t>AS</t>
  </si>
  <si>
    <t>016. HOSPITAL NACIONAL HIPÓLITO UNANUE</t>
  </si>
  <si>
    <t>CD</t>
  </si>
  <si>
    <t>ELABORACIÓN DE LOS EXPEDIENTES TÉCNICOS DE OBRA, EQUIPAMIENTO Y CONTINGENCIA DE REHABILITACIÓN Y REPOSICIÓN CORRESPONDIENTE A LOS ESTABLECIMIENTOS DE SALUD C.S. QUIRUVILCA, C.S. SAYAPULLO Y C.S. HUANCASPATA- REGIÓN LA LIBERTAD</t>
  </si>
  <si>
    <t>EJECUCION CONTRACTUAL</t>
  </si>
  <si>
    <t>INSTITUTO NACIONAL DE SALUD DEL NIÑO</t>
  </si>
  <si>
    <t>CENARES</t>
  </si>
  <si>
    <t>12 MESES SEGÚN CONTRATO</t>
  </si>
  <si>
    <t>WENDY PATRICIA CRUZ SALAZAR, con R.U.C. Nº 10453892412</t>
  </si>
  <si>
    <t>CONTRATACION DE SUPERVISION DE OBRA: "MEJORAMIENTO DE LOS SERVICIOS DE SALUD DEL ESTABLECIMIENTO DE SALUD LA RAMADA, DISTRITO LA RAMADA, PROVINCIA DE CUTERVO, DEPARTAMENTO CAJAMARCA" - PLAN DE CONTINGENCIA</t>
  </si>
  <si>
    <t>CP</t>
  </si>
  <si>
    <t>017. HOSPITAL HERMILIO VALDIZÁN</t>
  </si>
  <si>
    <t>ASP</t>
  </si>
  <si>
    <t xml:space="preserve">CONSULTORIA PARA LA SUPERVISIÓN DE EJECUCIÓN DE OBRA, PLAN DE CONTINGENCIA, Y EQUIPAMIENTO DE RECONSTRUCCIÓN CORRESPONDIENTES A LA INTERVENCIÓN DENOMINADA: REHABILITACIÓN DE LOS SERVICIOS DE SALUD DEL ESTABLECIMIENTO DE SALUD MOYAN, DISTRITO DE INCAHUASI, PROVINCIA DE FERREÑAFE, REGIÓN LAMBAYEQUE </t>
  </si>
  <si>
    <t>VENTURA CARRILLO JOHNNY ALAN / AETAS ESTUDIO S.AC.</t>
  </si>
  <si>
    <t>24 MESES</t>
  </si>
  <si>
    <t>031. HOSPITAL DE EMERGENCIAS PEDIÁTRICAS</t>
  </si>
  <si>
    <t>SIE</t>
  </si>
  <si>
    <t>ELABORACIÓN DE LOS EXPEDIENTES TÉCNICOS DE OBRA, EQUIPAMIENTO Y CONTIGENCIA DE REHABILITACIÓN Y REPOSICIÓN CORRESPONDIENTE A LOS ESTABLECIMIENTOS DE SALUD C.S. CAYALTÍ, P.S. HIERBA BUENA Y P.S. LA TRANCA- REGIÓN LAMBAYEQUE</t>
  </si>
  <si>
    <t>CI</t>
  </si>
  <si>
    <t>007. INSTITUTO NACIONAL DE CIENCIAS NEUROLÓGICAS</t>
  </si>
  <si>
    <t>032. HOSPITAL NACIONAL VÍCTOR LARCO HERRERA</t>
  </si>
  <si>
    <t>ELABORACIÓN DE LOS EXPEDIENTES TÉCNICOS DE OBRA Y EQUIPAMIENTO DE REHABILITACIÓN CORRESPONDIENTE A LOS CENTROS DE SALUD DE PUCHACA, HUAYABAMBA, SALAS Y CHIÑAMA- REGIÓN LAMBAYEQUE</t>
  </si>
  <si>
    <t>042: HOSPITAL "JOSE AGURTO TELLO DE CHOSICA"</t>
  </si>
  <si>
    <t>ELABORACIÓN DE LOS EXPEDIENTES TÉCNICOS DE OBRA, EQUIPAMIENTO Y CONTINGENCIA DE REHABILITACIÓN Y REPOSICIÓN CORRESPONDIENTE A LOS ESTABLECIMIENTOS DE SALUD C.S. MASIN, P.S. PISCOBAMBA, P.S. LLAMA Y P.S. PONTO- REGIÓN ÁNCASH</t>
  </si>
  <si>
    <t>CYMED MEDICAL SAC</t>
  </si>
  <si>
    <t>144. DIRECCIÓN DE REDES INTEGRADAS DE SALUD LIMA NORTE</t>
  </si>
  <si>
    <t>143. DIRECCIÓN DE REDES INTEGRADAS DE SALUD LIMA CENTRO</t>
  </si>
  <si>
    <t>SERVICIO DE ELEBORACION DE EXPEDIENTE TECNICO A NIVEL DE CONSULTORÍA DE OBRA PARA LA ELABORACIÓN DEL EXPEDIENTE TÉCNICO A NIVEL DE ESTUDIO DEFINITIVO DEL PROYECTO DE INVERSIÓN PÚBLICA DENOMINADO: "MEJORAMIENTO Y AMPLIACIÓN DE LOS SERVICIOS DE SALUD DEL CENTRO DE SALUD DESAGUADERO, DISTRITO DE DESAGUADERO, CHUCUITO, PUNO"</t>
  </si>
  <si>
    <t>ASESORES TÉCNICOS ASOCIADOS S.A.</t>
  </si>
  <si>
    <t>CONTRATACIÓN DE LA EJECUCIÓN DE OBRA: REHABILITACIÓN DE LOS SERVICIOS DE SALUD DEL ESTABLECIMIENTO DE SALUD MAGDALENA NUEVA, DISTRITO DE CHIMBOTE, PROVINCIA SANTA, DEPARTAMENTO ANCASH</t>
  </si>
  <si>
    <t>DAVILA Y ACUNA CONTRATISTAS GENERALES SA</t>
  </si>
  <si>
    <t>SERVICIO DE ELEBORACION DE EXPEDIENTE TECNICO A NIVEL DE CONSULTORÍA DE OBRA PARA LA ELABORACIÓN DEL EXPEDIENTE TÉCNICO A NIVEL DE ESTUDIO DEFINITIVO DEL PROYECTO DE INVERSIÓN PÚBLICA DENOMINADO: "MEJORAMIENTO DEL ESTABLECIMIENTO DE SALUD DE SALUD DEL CENTRO DE SALUD MOTUPE"</t>
  </si>
  <si>
    <t>CONTRATO DEL SERVICIO DE CONSULTORÍA DE OBRA PARA LA ELABORACIÓN DEL EXPEDIENTE TÉCNICO, A NIVEL DE ESTUDIO DEFINITIVO, DEL PROYECTO DE INVERSIÓN PÚBLICA DENOMINADO: “MEJORAMIENTO DE LOS SERVICIOS DE SALUD DEL HOSPITAL SAN MARTÍN DE PORRES DE IBERIA, DISTRITO DE IBERIA, PROVINCIA DE TAHUAMANU MADRE DE DIOS”, CÓDIGO DE PROYECTO 2344621 (SNIP 383146)</t>
  </si>
  <si>
    <t>CONTRATACIÓN DE LA EJECUCIÓN DE OBRA: REHABILITACIÓN Y REPOSICIÓN DEL CENTRO DE SALUD SAPILLICA, DISTRITO DE SAPILLICA, PROVINCIA DE AYABACA, REGIÓN PIURA</t>
  </si>
  <si>
    <t>DAVILA Y ACUÑA CONTRATISTAS GENERALES SA</t>
  </si>
  <si>
    <t>SERVICIO DE CONSULTORIA DE OBRA PARA LA ELABORACIÓN DE LOS EXPEDIENTES TÉCNICO, A NIVEL DE ESTUDIO DEFINITIVO DEL PROYECTO DE INVERSION PUBLICA DENOMINADO "MEJORAMIENTO DE LOS SERVICIOS DE SALUD DEL HOSPITAL BAMBAMARCA, CENTRO POBLADO DE BAMBAMARCA, DISTRITO DE BAMBAMARCA, PROVINCIA DE HUALGAYOC, REGION CAJAMARCA</t>
  </si>
  <si>
    <t>CONTRATACIÓN DEL SERVICIO DE CONSULTORÍA DE OBRA DEL EXPEDIENTE TÉCNICO DE OBRA Y EQUIPAMIENTO DEL PIP "MEJORAMIENTO  Y AMPLIACIÓN DE LOS SERVICIOS DE SALUD DEL HOSPITAL DE APOYO DE POMABAMBA ANTONIO DE CALDAS DOMÍNGUEZ, BARRIO DE HUAJTACHACRA, DISTRITO Y PROVINCIA DE POMABAMBA, DEPARTAMENTO DE ANCASH, CON CÓDIGO DE INVERSIÓN N° 2386533"</t>
  </si>
  <si>
    <t>CONSORCIO HOSPITALARIO ACD</t>
  </si>
  <si>
    <t>SERVICIO DE CONSULTORÍA DE OBRA PARA LA ELABORACIÓN DEL EXPEDIENTE TÉCNICO DE OBRA Y EQUIPAMIENTO DEL PROYECTO DE INVERSIÓN PÚBLICO MEJORAMIENTO Y AMPLIACIÓN DE LOS SERVICIOS DE SALUD DEL HOSPITAL DE APOYO LEONCIO PRADO, DISTRITO DE HUAMACHUCO, PROVINCIA DE SANCHEZ CARRION LA LIBERTAD CODGIDO SNIP 374962</t>
  </si>
  <si>
    <t>CONTRATACIÓN DEL SERVICIO DE CONSULTORIA DE OBRA: MEJORAMIENTO DE LOS SERVICIOS DE SALUD DEL CENTRO DE SALUD MACHUPICCHU, DISTRITO DE MACHUPICCHU, PROVINCIA DE URUBAMBA, DEPARTAMENTO DE CUSCO, CUI 234312</t>
  </si>
  <si>
    <t>SUPERVISIÓN DE LA OBRA: MEJORAMIENTO DE LOS SERVICIOS DE SALUD DEL CENTRO DE SALUD LA RAMADA, PROVINCIA DE CUTERVO, DEPARTAMENTO DE CAJAMARCA" CODIGO 2347056</t>
  </si>
  <si>
    <t xml:space="preserve">SERVICIO DEL SERVICIO DE CONSULTORÍA DE OBRA: ELABORACIÓN DE EXPEDIENTE TÉCNICO DE OBRA Y EQUIPAMIENTO DE LA INTERVENCIÓN DENOMINADA: "MEJORAMIENTO Y AMPLIACIÓN DE LOS SERVICIOS DE SALUD DEL HOSPITAL DE APOYO DE YUNGAY, DISTRITO Y PROVINCIA DE YUNGAY, DEPARTAMENTO DE ANCASH" </t>
  </si>
  <si>
    <t xml:space="preserve">CONTRATACIÓN DE LA SUPERVISION DE OBRA . MEJORAMIENTO DE LOS SERVICIOS DE SALUD DEL CENTRO DE SALUD HAQUIRA - DISTRITO DE HAQUIRA, PROVINCIA DE COTABAMBAS, REGIÓN APURÍMAC. </t>
  </si>
  <si>
    <t>SUPERVISIÓN DE LA OBRA: "MEJORAMIENTO DE LOS SERVICIOS DE SALUD DEL CENTRO DE SALUD COTABAMBAS, DISTRITO DE COTABAMBAS, PROVINCIA DE COTABAMBAS, REGIÓN APURÍMAC"</t>
  </si>
  <si>
    <t xml:space="preserve">SERVICIO DEL SERVICIO DE CONSULTORÍA DE OBRA: ELABORACIÓN DE EXPEDIENTE TÉCNICO DE OBRA Y EQUIPAMIENTO DE LA INTERVENCIÓN DENOMINADA: "MEJORAMIENTO Y AMPLIACIÓN DE LOS SERVICIOS DE SALUD DEL HOSPITAL DE APOYO DE CHULUCANAS, DISTRITO DE CHULUCANAS, PROVINCIA DE MORROPON, DEPARTAMENTO DE PIURA" </t>
  </si>
  <si>
    <t>CONTRATACIÓN DEL SERVICIO DE CONSULTORÍA DE OBRA PARA LA SUPERVISIÓN DE OBRA “MEJORAMIENTO DE LA CAPACIDAD RESOLUTIVA DEL ESTABLECIMIENTO DE SALUD ESTRATÉGICO DE PUTINA-PROVINCIA DE SAN ANTONIO DE PUTINA-REGIÓN PUNO.</t>
  </si>
  <si>
    <t xml:space="preserve">
SERVICIO DE CONSULTORÍA DE OBRA PARA LA SUPERVISIÓN DE OBRA: MEJORAMIENTO DE LOS SERVICIOS DE SALUD DEL HOSPITAL DISTRITAL DE PACASMAYO, DISTRITO DE PACASMAYO, PROVINCIA DE PACASMAYO-LA LIBERTAD, CON CÓDIGO SNIP 326206
</t>
  </si>
  <si>
    <t>SERVICIO DE CONSULTORIA DE OBRA "MEJORAMIENTO Y AMPLIACIÓN DE LOS SERVICIOS DE SALUD DEL ESTABLECIMIENTO DE SALUD CHALLHUAHUACHO, DISTRITO DE CHALLHUAHUACHO, PROVINCIA DE COTABAMABAS, DEPARTAMENTO APURIMAC"</t>
  </si>
  <si>
    <t>SUPERVISIÓN DE LA OBRA: MEJORAMIENTO DE LOS SERVICIO DE SALUD DEL HOSPITAL ESPINAR, DISTRITO Y PROVINCIA DE ESPINAR, DEPARTAMENTO DE CUSCO, CÓDIGO DE PROYECTO 2335179 (SNIP 374288)</t>
  </si>
  <si>
    <t>SOLUCIONES ESTRUCTURALES SOCIEDAD ANONIMA CERRADA</t>
  </si>
  <si>
    <t>CONTRATACION DEL SERVICIO DE LIMPIEZA HOSPITALARIA PARA EL INSN PARA UN PERIODO DE 24 MESES</t>
  </si>
  <si>
    <t>ALIMENTOS PARA SOPORTE NUTRICIONAL (VIVERES EN VALES DE CONSUMO)</t>
  </si>
  <si>
    <t>SODEXO PASS PERU S.A.</t>
  </si>
  <si>
    <t>SODEXO</t>
  </si>
  <si>
    <t>CONTRATACIÓN DIRECTA DEL SERVICIO DE IMPLEMENTACIÓN DE ONCE (11) CENTROS DE ATENCIÓN Y AISLAMIENTO TEMPORAL PARA LOS PACIENTES AFECTADOS CON EL COVID-19 EN LAS REGIONES DE APURÍMAC, AYACUCHO, CUSCO, HUANCAVELICA, HUÁNUCO, PASCO Y TACNA- DU 080-2020</t>
  </si>
  <si>
    <t>DIRECTA-PROC-23-2020-PRONIS-1</t>
  </si>
  <si>
    <t>MEGASHOW S.A.
ANTONELA Y BETZABE INTERNATIONAL SOCIEDAD ANONIMA CERRADA</t>
  </si>
  <si>
    <t>ADQUISICION DE EQUIPOS HOSPITALARIOS E INSUMOS PARA ATENCION EN CENTROS DE ATENCION TEMPORAL POR EMERGENCIA</t>
  </si>
  <si>
    <t>INTER-PROC-1-2020-PRONIS-1</t>
  </si>
  <si>
    <t>WV INDUSTRIES UK LIMITED</t>
  </si>
  <si>
    <t>CONTRATACIÓN DEL SERVICIO DE ALQUILER DE INMUEBLE PARA EL FUNCIONAMIENTO DE LA SEDE CENTRAL DEL PRONIS</t>
  </si>
  <si>
    <t>CD 1-2019-PRONIS</t>
  </si>
  <si>
    <t>IL PORTICO S.A.C.</t>
  </si>
  <si>
    <t>48 SERVICIO DE LIMPIEZA DESINFECCIÓN, DESRATIZACIÓN Y JARDINERÍA DE LOS AMBIENTES ADMINISTRATIVOS Y ASISTENCIALES DEL HOSPITAL CAYETANO HEREDIA, POR EL PERIODO DE 24 MESES</t>
  </si>
  <si>
    <t>CONCURSO  PUBLICO  N° 01-2018-HCH</t>
  </si>
  <si>
    <t>CORPORACION DE SERVICIOS DE LIMPIEZA ECOLOGICA S.A.C. - COSLIMPECO S.A.C.</t>
  </si>
  <si>
    <t>CONTRATACIÓN DE LA SUPERVISIÓN DE LA OBRA: "MEJORAMIENTO DE LOS SERVICIOS DE SALUD DEL HOSPITAL REGIONAL ZACARÍAS CORREA VALDIVIA"</t>
  </si>
  <si>
    <t>CP 8-2018-PRONIS</t>
  </si>
  <si>
    <t>CONSORCIO SUPERVISOR HUANCAVELICA</t>
  </si>
  <si>
    <t>CONTRATACIÓN DEL SERVICIO DE LIMPIEZA Y JARDINERÍA DE LOS LOCALES DEL MINISTERIO DE SALUD Y SEDE CENTRAL</t>
  </si>
  <si>
    <t>EJECUCION DE OBRA Y EQUIPAMIENTO DE REHABILITACION CORRESPONDIENTE A LA INTERVENCION DENOMINADA REHABILITACION Y REPOSICION DEL HOSPITAL DE LA AMISTAD PERU COREA SANTA ROSA II2, DISTRITO VEINTISEIS DE OCTUBRE, PROVINCIA DE PIURA REGION PIURA</t>
  </si>
  <si>
    <t>PEC-PROC-5-2020-PRONIS-1</t>
  </si>
  <si>
    <t>BRALCO CONTRATISTAS GENERALES S.R.L. / INVERSIONES GLARK S.R.L. / CONSTRUCTORA KAPRICORNIO S.R.L.</t>
  </si>
  <si>
    <t>ADQUISICIÓN DE MASCARILLAS FACIALES TEXTILES DE USO COMUNITARIO</t>
  </si>
  <si>
    <t>CONTRATACIÓN DIRECTA DEL SERVICIO DE IMPLEMENTACIÓN DE SIETE (07) CENTROS DE ATENCIÓN Y AISLAMIENTO TEMPORAL PARA LOS PACIENTES AFECTADOS CON EL COVID-19 EN LAS REGIONES DE APURÍMAC, CUSCO, HUANCAVELICA, PASCO Y TACNA</t>
  </si>
  <si>
    <t>DIRECTA-PROC-19-2020-PRONIS-1</t>
  </si>
  <si>
    <t>CONTRATACIÓN DE LA EJECUCIÓN DE OBRA: MEJORAMIENTO DE LOS SERVICIOS DE SALUD DEL CENTRO DE SALUD MACHUPICCHU, DISTRITO DE MACHUPICCHU, PROVINCIA DE URUBAMBA, DEPARTAMENTO DE CUSCO, CUI 234312</t>
  </si>
  <si>
    <t>LP 7-2019-PRONIS</t>
  </si>
  <si>
    <t>CONSORCIO ALTO RENDIMIENTO</t>
  </si>
  <si>
    <t>ADQUISICIÓN DE TOMÓGRAFOS PARA HOSPITALES E INSTITUTOS</t>
  </si>
  <si>
    <t>CONV-PROC-1-2020-PRONIS-BID-COMP-1</t>
  </si>
  <si>
    <t>SERVICIO DE INSTALACION Y ALQUILER DE SEIS (6) CENTROS DE ATENCION Y ALISLAMIENTO TEMPORAL PARA LOS PACIENTES AFECTADOS CON EL COVID19 PARA LOS DEPARTAMENTOS DE  PIURA, ANCASH, UCAYALI, AREQUIPA Y  CUSCO</t>
  </si>
  <si>
    <t>DIRECTA-PROC-1-2020-PRONIS-1</t>
  </si>
  <si>
    <t>CONTRATACIÓN DE LA EJECUCIÓN DE LA OBRA "MEJORAMIENTO DE LOS SERVICIOS DE SALUD DEL CENTRO DE SALUD HAQUIRA, DISTRITO DE HAQUIRA, PROVINCIA DE COTABAMBAS, REGIÓN APURÍMAC"</t>
  </si>
  <si>
    <t>LP 1-2018-PRONIS</t>
  </si>
  <si>
    <t>CONSORCIO SALUD HAQUIRA</t>
  </si>
  <si>
    <t>CONTRATACIÓN DE LA EJECUCIÓN DE LA OBRA: "MEJORAMIENTO DE LOS SERVICIOS DE SALUD DEL CENTRO DE SALUD COTABAMBAS, DISTRITO DE COTABAMBAS, PROVINCIA DE COTABAMBAS, REGIÓN APURÍMAC"</t>
  </si>
  <si>
    <t>AS 14-2018-PRONIS</t>
  </si>
  <si>
    <t>CONSORCIO HOSPITALARIO COTABAMBAS</t>
  </si>
  <si>
    <t>CONTRATACION DE LA EJECUCIÓN DE LA OBRA: MEJORAMIENTO DE LOS SERVICIOS DE SALUD DEL HOSPITAL DISTRITAL DE PACASMAYO, DISTRITO DE PACASMAYO , PROVINCIA DE PACASMAYO - LA LIBERTAD CON CODIGO SNP 326206.</t>
  </si>
  <si>
    <t>LP 4-2017-PRONIS</t>
  </si>
  <si>
    <t xml:space="preserve">IBT, LLC SUCURSAL DEL PERU </t>
  </si>
  <si>
    <t>EJECUCION DE OBRA "MEJORAMIENTO Y AMPLIACIÓN DE LOS SERVICIOS DE SALUD DEL ESTABLECIMIENTO DE SALUD CHALLHUAHUACHO, DISTRITO DE CHALLHUAHUACHO, PROVINCIA DE COTABAMABAS, DEPARTAMENTO APURIMAC"</t>
  </si>
  <si>
    <t>LP 5-2017-PRONIS</t>
  </si>
  <si>
    <t>CONSORCIO COTABAMBAS I</t>
  </si>
  <si>
    <t>CONTRATACIÓN DEL SERVICIO PARA LA ASISTENCIA TÉCNICA EN LA EJECUCIÓN DEL PROYECTO MEJORAMIENTO DE LA CAPACIDAD RESOLUTIVA DE LOS SERVICIOS DE SALUD DEL HOSPITAL ANTONIO LORENA III-1  CUSCO Y EL PROYECTO MEJORAMIENTO Y AMPLIACIÓN DE LOS SERVICIOS DEL HOSPITAL NACIONAL SERGIO ENRIQUE BERNALES LOCALIDAD DE COLLIQUE DEL DISTRITO DE COMAS, PROVINCIA DE LIMA, DEPARTAMENTO DE LIMA</t>
  </si>
  <si>
    <t>CEX</t>
  </si>
  <si>
    <t>CONV-PROC-1-2020-PRONIS-1</t>
  </si>
  <si>
    <t>EGIS BATIMENTS INTERNATIONAL</t>
  </si>
  <si>
    <t>CONTRATACIÓN DE LA EJECUCIÓN DE LA OBRA MEJORAMIENTO DE LOS SERVICIOS DE SALUD DEL HOSPITAL DE ESPINAR, DISTRITO Y PROVINCIA DE ESPINAR, DEPARTAMENTO CUSCO, CÓDIGO SNIP 374288</t>
  </si>
  <si>
    <t>AS-SM-1-2020-PRONIS-1</t>
  </si>
  <si>
    <t>GRUPO JOHESA CONSTRUCTORES S.A.C. / RIPCONCIV CONSTRUCCIONES CIVILES CIA LTDA SUCURSAL DEL PERU</t>
  </si>
  <si>
    <t>CONTRATACIÓN DE LA OBRA DE LA OBRA: "MEJORAMIENTO DE LOS SERVICIOS DE SALUD DEL HOSPITAL REGIONAL ZACARÍAS CORREA VALDIVIA"</t>
  </si>
  <si>
    <t>AS 2-2019-PRONIS</t>
  </si>
  <si>
    <t>CONSORCIO SALUD ZACARIAS</t>
  </si>
  <si>
    <t xml:space="preserve"> SERVICIO DE LIMPIEZA INTEGRAL A TODO COSTO</t>
  </si>
  <si>
    <t>1´230,000.00</t>
  </si>
  <si>
    <t>JRMC SAC 20521330334</t>
  </si>
  <si>
    <t>CONCURSO  PUBLICO  N° 03-2018-HCH</t>
  </si>
  <si>
    <t>1´666,000.00</t>
  </si>
  <si>
    <t>TECNOLOGIAS ECOLOGICAS PRISMA S.A.C</t>
  </si>
  <si>
    <t xml:space="preserve">2’700,000.00 </t>
  </si>
  <si>
    <t>32 ADQUISICION POR OPTIMIZACION DE U N(01) ARCO EN C RODABLE PARA EL DPTO DE DIAGNOSTICO POR IMÁGENES  DEL HCH"</t>
  </si>
  <si>
    <t xml:space="preserve">LICITACION  PUBLICA N°01-2019-HCH </t>
  </si>
  <si>
    <t>1´043,944.00</t>
  </si>
  <si>
    <t xml:space="preserve">SIEMENS HEALTHCARE S.A.C. </t>
  </si>
  <si>
    <t>11 ADQUISICION Y SUMINISTRO DE REACTIVOS DE BIOQUIMICA CON EQUIPO EN CESION EN USO PARA LA UNIDAD DE  BIOQUIMICA DEL DEPARTAMENTOS DE  PATOLOGIA CLINICA  Y ANATOMIA PATOLOGICA DEL HCH</t>
  </si>
  <si>
    <t>LICITACION  PUBLICA N° 008-2018-(PRIMERA CONVOCATORIA)</t>
  </si>
  <si>
    <t>3´638,396.10</t>
  </si>
  <si>
    <t>PLATINUM SRL</t>
  </si>
  <si>
    <t>20101064191 CESEL S.A</t>
  </si>
  <si>
    <t>SUPERVISIÓN DE OBRA</t>
  </si>
  <si>
    <t>20602676502 CONSORCIOSUPERVISOR PACASMAYO</t>
  </si>
  <si>
    <t>20263373058 INSTITUTO DE CONSULTORIA</t>
  </si>
  <si>
    <t>20603664028 CONSORCIO SUPERVISOR HAQUIRA</t>
  </si>
  <si>
    <t>20603736771 CONSORCIO SUPERVISOR COTABAMBAS</t>
  </si>
  <si>
    <t>20604198501 CONSORCIO SUPERVISOR HUANCAVELICA</t>
  </si>
  <si>
    <t>20326387593 SAN QUIRINO CONSTRUCTORES SRL</t>
  </si>
  <si>
    <t>CONTRATACIÓN DEL SERVICIO DE CONSULTORÍA DE OBRA SUPERVISIÓN DE LA OBRA: "MEJORAMIENTO DE LOS SERVICIOS DE SALUD DEL ESTABLECIMIENTO DE SALUD PROGRESO"</t>
  </si>
  <si>
    <t>20262241441 ACRUTA &amp; TAPIA INGENIEROS SAC</t>
  </si>
  <si>
    <t>20605098127 CONSORCIO SUPERVISOR ESPINAR</t>
  </si>
  <si>
    <t>20546593186 CONSULTORA PERUANA DE INGENIERIA SAC</t>
  </si>
  <si>
    <t>20602687385 CONSORCIO SALUD HUAMACHUCO</t>
  </si>
  <si>
    <t>ELABORACION DE EXPEDIENTE</t>
  </si>
  <si>
    <t>20602716288 CONSORCIO LOS OLIVOS</t>
  </si>
  <si>
    <t>20106987581 ASESORES TÉCNICOS ASOCIADOS S.A.</t>
  </si>
  <si>
    <t>20601606578 PINEARQ</t>
  </si>
  <si>
    <t>15552917992 ANTONIO SANCHEZ HORNERO</t>
  </si>
  <si>
    <t>SERVICIO DE CONSULTORIA PARA EL ESTUDIO DE MECANICA DE SUELOS CON FINES DE CIMENTACIÓN Y CONDICIOJNES GEOTECNICAS PARA EL ESTUDIO DE PRE INVERSIÓN DEL PROYECTO DE INVERSIÓN PÚBLICA DEL HOSPITAL ARZOBISPO LOAYZA, DISTRITO LIMA, PROVINCIA DE LIMA, DEPARTAMENTO DE LIMA</t>
  </si>
  <si>
    <t>20527310891 CONTRATISTAS Y CONSULTORES ZAENZA SRL</t>
  </si>
  <si>
    <t>MECANICA DE SUELO</t>
  </si>
  <si>
    <t>20487625656 HERPER INGENIEROS SAC</t>
  </si>
  <si>
    <t>ELABORACIÓN DE LOS EXPEDIENTES TÉCNICOS DE OBRA, EQUIPAMIENTO Y CONTINGENCIA DE RECONSTRUCCIÓN, REHABILITACIÓN Y REPOSICIÓN CORRESPONDIENTE A LOS ESTABLECIMIENTOS DE SALUD P.S. NUEVA ARICA, P.S. HUACAPAMPA- REGIÓN LAMBAYEQUE</t>
  </si>
  <si>
    <t>10179063455 SANCHEZ ARTEAGA LUIS OMAR</t>
  </si>
  <si>
    <t>SUPERVISIÓN DE LOS EXPEDIENTES TÉCNICOS DE OBRA, EQUIPAMIENTO Y PLAN DE CONTINGENCIA DE RECONSTRUCCIÓN, REHABILITACIÓN Y REPOSICIÓN CORRESPONDIENTE A LOS ESTABLECIMIENTOS DE SALUD P.S. NUEVA ARICA, P.S. HUACAPAMPA- REGIÓN LAMBAYEQUE</t>
  </si>
  <si>
    <t>M&amp;C CONSULTORES Y EJECUTORES S.A.C.</t>
  </si>
  <si>
    <t>SUPERVISIÓN DE ELABORACION DE EXPEDIENTE TECNICO</t>
  </si>
  <si>
    <t>18140615 ANGEL MARTIN MIRANDA FIGUEROA / 18110794 PAUL YERKO VARGAS VIGO</t>
  </si>
  <si>
    <t>SUPERVISIÓN DE LOS EXPEDIENTES TÉCNICOS DE OBRA, EQUIPAMIENTO Y CONTIGENCIA DE REHABILITACIÓN Y REPOSICIÓN CORRESPONDIENTE A LOS ESTABLECIMIENTOS DE SALUD C.S. BUENOS AIRES, C.S. CHURIN, y C.S. SAYAN- REGIÓN LIMA</t>
  </si>
  <si>
    <t>20602068413 G &amp; O INGENIERIA Y CONSTRUCCION SRL</t>
  </si>
  <si>
    <t>10201159534 ARCE RECUAY VLADIMIR LEO</t>
  </si>
  <si>
    <t>SUPERVISIÓN DE LOS EXPEDIENTES TÉCNICOS DE OBRA, EQUIPAMIENTO Y CONTINGENCIA DE REHABILITACIÓN Y REPOSICIÓN CORRESPONDIENTE A LOS ESTABLECIMIENTOS DE SALUD C.S. CAYALTÍ, P.S. HIERBA BUENA Y P.S. LA TRANCA- REGIÓN LAMBAYEQUE</t>
  </si>
  <si>
    <t>RICHARD KRIS QUISPE ZARATE</t>
  </si>
  <si>
    <t>ELABORACIÓN DE LOS EXPEDIENTES TÉCNICOS DE OBRA Y EQUIPAMIENTO DE REHABILITACIÓN Y REPOSICIÓN CORRESPONDIENTE A LOS CENTROS DE SALUD P.S. CHASQUITAMBO Y P.S. VICTOR RAÚL- REGIÓN ÁNCASH</t>
  </si>
  <si>
    <t>MANALBA CORP S.A.C.</t>
  </si>
  <si>
    <t>ELABORACIÓN DE LOS EXPEDIENTES TÉCNICOS DE OBRA Y EQUIPAMIENTO DE REHABILITACIÓN Y REPOSICIÓN CORRESPONDIENTE A LOS CENTROS DE SALUD LIMÓN DE PORCUYA Y EL FAIQUE- REGIÓN PIURA</t>
  </si>
  <si>
    <t>CONSORCIO CONSULTORES ASOCIADOS</t>
  </si>
  <si>
    <t>ELABORACIÓN DE LOS EXPEDIENTES TÉCNICOS DE OBRA, EQUIPAMIENTO Y CONTINGENCIA DE RECONSTRUCCIÓN, REHABILITACIÓN Y REPOSICIÓN CORRESPONDIENTE A LOS ESTABLECIMIENTOS DE SALUD P.S. LA ESTANCIA, P.S. TALLAPAMPA- REGIÓN LAMBAYEQUE</t>
  </si>
  <si>
    <t>SUPERVISIÓN DE LOS EXPEDIENTES TÉCNICOS DE OBRA, EQUIPAMIENTO Y PLAN DE CONTINGENCIA DE RECONSTRUCCIÓN, REHABILITACIÓN Y REPOSICIÓN CORRESPONDIENTE A LOS ESTABLECIMIENTOS DE SALUD P.S. LA ESTANCIA Y P.S. TALLAPAMPA- REGIÓN LAMBAYEQUE</t>
  </si>
  <si>
    <t>CONSORCIO HARPER</t>
  </si>
  <si>
    <t>ELABORACIÓN DE LOS EXPEDIENTES TÉCNICOS DE OBRA, EQUIPAMIENTO Y CONTINGENCIA DE RECONSTRUCCIÓN, REHABILITACIÓN Y REPOSICIÓN CORRESPONDIENTE A LOS ESTABLECIMIENTOS DE SALUD C.S. LUCMA, C.S. CALIPUY- REGIÓN LA LIBERTAD</t>
  </si>
  <si>
    <t>SUPERVISIÓN DE LOS EXPEDIENTES TÉCNICOS DE OBRA, EQUIPAMIENTO Y PLAN DE CONTINGENCIA DE RECONSTRUCCIÓN, REHABILITACIÓN Y REPOSICIÓN CORRESPONDIENTE A LOS ESTABLECIMIENTOS DE SALUD CENTRO DE SALUD LUCMA Y CENTRO DE SALUD CALIPUY- REGIÓN LA LIBERTAD</t>
  </si>
  <si>
    <t>ELABORACIÓN DE LOS EXPEDIENTES TÉCNICOS DE OBRA, EQUIPAMIENTO Y CONTINGENCIA DE RECONSTRUCCIÓN, REHABILITACIÓN Y REPOSICIÓN CORRESPONDIENTE A LOS ESTABLECIMIENTOS DE SALUD, CENTRO DE SALUD SAN LUIS, CENTRO DE SALUD PUEBLO LIBRE, HUAYABAMBA- REGIÓN ÁNCASH</t>
  </si>
  <si>
    <t>LUIS MANUEL SANCHEZ PINEDO</t>
  </si>
  <si>
    <t>SUPERVISIÓN DE LOS EXPEDIENTES TÉCNICOS DE OBRA, EQUIPAMIENTO Y PLAN DE CONTINGENCIA DE RECONSTRUCCIÓN, REHABILITACIÓN Y REPOSICIÓN CORRESPONDIENTE A LOS ESTABLECIMIENTOS DE SALUD, CENTRO DE SALUD SAN LUIS Y CENTRO DE SALUD PUEBLO LIBRE- REGIÓN ANCASH</t>
  </si>
  <si>
    <t>ELABORACIÓN DE LOS EXPEDIENTES TÉCNICOS DE OBRA, EQUIPAMIENTO Y CONTINGENCIA DE RECONSTRUCCIÓN, REHABILITACIÓN Y REPOSICIÓN CORRESPONDIENTE AL ESTABLECIMIENTO DE SALUD C.S. LA UNION- REGIÓN PIURA</t>
  </si>
  <si>
    <t>FORTALEZA SOCIEDAD DE RESPONSABILIDAD LIMITADA</t>
  </si>
  <si>
    <t>SUPERVISIÓN DE LOS EXPEDIENTES TÉCNICOS DE OBRA, EQUIPAMIENTO Y CONTINGENCIA DE RECONSTRUCCIÓN, REHABILITACIÓN Y REPOSICIÓN CORRESPONDIENTE A LOS ESTABLECIMIENTOS DE SALUD, CENTRO DE SALUD LA UNION- REGIÓN PIURA</t>
  </si>
  <si>
    <t>CONSORCIO MURARIA II</t>
  </si>
  <si>
    <t>ELABORACIÓN DE LOS EXPEDIENTES TÉCNICOS DE OBRA, EQUIPAMIENTO Y CONTINGENCIA DE REHABILITACIÓN Y REPOSICIÓN CORRESPONDIENTE A LOS ESTABLECIMIENTOS DE SALUD P.S. PANGO, Y C.S. CASA GRANDE- REGIÓN LA LIBERTAD</t>
  </si>
  <si>
    <t>MANUAL ANTONIO CRUZ DAVILA</t>
  </si>
  <si>
    <t>SUPERVISIÓN DE LOS EXPEDIENTES TÉCNICOS DE OBRA, EQUIPAMIENTO Y CONTIGENCIA DE REHABILITACIÓN Y REPOSICIÓN CORRESPONDIENTE A LOS ESTABLECIMIENTOS DE SALUD P.S. PANGO y C.S. CASA GRANDE- REGIÓN LA LIBERTAD</t>
  </si>
  <si>
    <t>CONSORCIO LIBERTAD</t>
  </si>
  <si>
    <t>SERVICIO DE CONSULTORIA PARA LA ELABORACION DE LOS EXPEDIENTES TECNICOS DE OBRA, EQUIPAMIENTO Y PLAN DE CONTINGENCIA: REHABILITACION  Y REPOSICION DE LOS SERVICIOS DE SALUD DEL CENTRO DE SALUD PUCALA (I-3), DISTRITO DE PUCALA, PROVINCIA DE CHICLAYO, REGION LAMBAYEQUE</t>
  </si>
  <si>
    <t>KAMPAU CONTRATISTAS GENERALES S.A.C.</t>
  </si>
  <si>
    <t>CONTRATACIÓN DEL SERVICIO DE CONSULTORIA DE OBRA PARA LA SUPERVISION DE LOS EXPEDIENTES TÉCNICOS DE OBRA,  EQUIPAMIENTO Y CONTINGENCIA DE REHABILITACION Y REPOSICION CORRESPONDIENTE A LOS ESTABLECIMIENTOS DE SALUD C.S. MORO Y C.S. HUACACHI - REGION ANCASH</t>
  </si>
  <si>
    <t>CONSORCIO TRANSMIR CONTRATISTAS GENERALES S.A.C. - CONSORCIO TRANSMIR S.A.C.</t>
  </si>
  <si>
    <t>SERVICIO DE CONSULTORIA PARA LA ELABORACION DE LOS EXPEDIENTES TÉCNICOS DE OBRA, EQUIPAMIENTO Y PLAN DE CONTINGENCIA: RECONSTRUCCION, REHABILITACION Y REPOSICION DE LOS SERVICIOS DE SALUD DEL CENTRO DE SALUD ALTO TRUJILLO (I-4), DISTRITO EL PORVENIR, PROVINCIA DE TRUJILLO, REGION LA LIBERTAD.</t>
  </si>
  <si>
    <t>CONSORCIO G&amp;S</t>
  </si>
  <si>
    <t>SERVICIO DE CONSULTORIA PARA LA ELABORACION DE LOS EXPEDIENTES TECNICOS DE OBRA, EQUIPAMIENTO  Y PLAN DE CONTINGENCIA: REHABILITACION Y REPOSICION DE LOS SERVICIOS DE SALUD DEL CENTRO DE SALUD MORO (I-3), DISTRITO DE MORO, PROVINCIA DEL SANTA, REGION ANCASH Y REHABILITACION Y REPOSICION DE LOS SERVICIOS DE SALUD DEL PUESTO DE HUACACHI (I-1), DISTRITO DE HUACACHI, PROVINCIA DE HUARI, REGION ANCASH</t>
  </si>
  <si>
    <t>INGENIERIA EXACTA S.A.C.</t>
  </si>
  <si>
    <t>SERVICIO DE CONSULTORIA PARA LA ELABORACIÓN DE LOS EXPEDIENTES TÉCNICOS DE OBRA, EQUIPAMIENTO Y PLAN DE CONTINGENCIA: REHABILITACIÓN Y REPOSICIÓN DE LOS SERVICIOS DE SALUD DEL PUESTO DE SALUD CALLANCAS (I-2), DISTRITO DE SAN PABLO, PROVINCIA DEL SAN PABLO, REGION CAJAMARCA</t>
  </si>
  <si>
    <t>CONTRATACIÓN PARA EL SERVICIO DE SUPERVISIÓN DE OBRA DEL PROYECTO: REHABILITACIÓN Y REPOSICIÓN DEL CENTRO DE SALUD SAPILLICA, DISTRITO DE SAPILLICA, PROVINCIA DE AYABACA, REGIÓN PIURA</t>
  </si>
  <si>
    <t>GAMERO CABREJOS JUAN GERMAN</t>
  </si>
  <si>
    <t>CONSULTORÍA PARA LA ELABORACIÓN DE TÉRMINOS DE REFERENCIA PARA LA ELABORACIÓN Y SUPERVISIÓN DEL EXPEDIENTE TÉCNICO PARA RIS ATE</t>
  </si>
  <si>
    <t>LICAS CANSAYA MARIA DEL PILAR</t>
  </si>
  <si>
    <t>CONSULTORÍA PARA LA ELABORACIÓN DE TÉRMINOS DE REFERENCIA PARA LA ELABORACIÓN Y SUPERVISIÓN DEL EXPEDIENTE TÉCNICO PARA RIS PUENTE PIEDRA</t>
  </si>
  <si>
    <t>CONDORI MAMANI ROXANA</t>
  </si>
  <si>
    <t>CONSULTORÍA PARA LA ELABORACIÓN DE TÉRMINOS DE REFERENCIA PARA LA ELABORACIÓN Y SUPERVISIÓN DEL EXPEDIENTE TÉCNICO PARA RIS COMAS</t>
  </si>
  <si>
    <t>GUTIERREZ HERRERA EDWARD RUBEN</t>
  </si>
  <si>
    <t>CONSULTORÍA PARA LA ELABORACIÓN DE TÉRMINOS DE REFERENCIA PARA LA ELABORACIÓN Y SUPERVISIÓN DEL EXPEDIENTE TÉCNICO PARA RIS VILLA EL SALVADOR</t>
  </si>
  <si>
    <t>ALVAREZ RODRIGUEZ LUIS ANGEL</t>
  </si>
  <si>
    <t>CONTRATACIÓN DE CONSULTORIA PARA LA ELABORACIÓN DE LOS TÉRMINOS DE REFERENCIA PARA LA ELABORACIÓN DEL EXPEDIENTE TÉCNICO OBRA Y PARA LA SUPERVISIÓN DEL EXPEDIENTE TÉCNICO DE OBRA. RIS TRUJILLO.</t>
  </si>
  <si>
    <t>LOPEZ CHAMORRO CARLOS</t>
  </si>
  <si>
    <t>CONTRATACIÓN DE CONSULTORIA PARA LA ELABORACIÓN DE LOS TÉRMINOS DE REFERENCIA PARA LA ELABORACIÓN DEL EXPEDIENTE TÉCNICO OBRA Y PARA LA  SUPERVISÍON DEL EXPEDIENTE TÉCNICO DE OBRA.  SAN JUAN DE LURIGANCHO</t>
  </si>
  <si>
    <t>ESPINAR BARRIGA JULIO RICARDO</t>
  </si>
  <si>
    <t>GESTION PARA LA PREVENCION DE DESASTRES SAC-GEPREDES(20562983636)</t>
  </si>
  <si>
    <t>SERVICIO DE ELABORACIONH DE INDICE DE SEGURIDAD HOSPITALARIA (ISH) PARA EL PROGRAMA DE REDUCCION; CON MEMORANDO N° 1803-2019-OPE-HSJL/MINSA, CON TIPO DE PROCESO; ASP CON DESTINO A LA UNIDAD DE GESTION</t>
  </si>
  <si>
    <t>PREVENCION DE DESASTRES.</t>
  </si>
  <si>
    <t>1.-SERVICIO DE CALIFICACION DE SALAS LIMPIAS DE LA CENTRAL DE PRODUCCION DE FORMULAS PARENTERALES NUTRICIONALES (23.27.1.99)</t>
  </si>
  <si>
    <t>SERVICIO DE CALIFICACION DE SALAS LIMPIAS DE LA CENTRAL DE PRODUCCION DE FORMULAS PARENTERALES NUTRICIONALES</t>
  </si>
  <si>
    <t>SERVICIO DE INSPECCION TECNICA</t>
  </si>
  <si>
    <t>2.-SERVICIOS COMPLEMENTARIOS DE SALUD 
POR COVID 19 (23.27.27)</t>
  </si>
  <si>
    <t>PERSONAL CAS</t>
  </si>
  <si>
    <t>SERVICIOS COMPLEMENTARIOS DE SALUD - 
COVID 19</t>
  </si>
  <si>
    <t>PROFESIONALES Y ESPECIALISTAS 
BAJO CONTRATO ADMINISTRATIVO 
DE SERVICIOS</t>
  </si>
  <si>
    <t>1 DIAZ ROMERO EFRAIN AUGUSTO</t>
  </si>
  <si>
    <t>08005247</t>
  </si>
  <si>
    <t>ESTUDIO TÉCNICO DE MANTENIMIENTO CORRECTIVO DE INFRAESTRUCTURA E INSTALACIONES DE SALA DE OPERACIONES</t>
  </si>
  <si>
    <t>2 ESCARATE COBEÑAS ALFREDO</t>
  </si>
  <si>
    <t>ELABORACIÓN DE TDR ADECUACION DEL SISTEMA DE CLIMATIZACION DEL SERVICIO DE LABORATORIO</t>
  </si>
  <si>
    <t>3 DIAZ ROMERO EFRAIN AUGUSTO</t>
  </si>
  <si>
    <t>ELABORACIÓN DE TDR MANTENIMIENTO DE COBERTURAS DE EDIFICIO ASISTENCIAL (TERCER PISO) Y DE LOS AMBIENTES DE O.A.D.I.</t>
  </si>
  <si>
    <t>4 PEREZ RODAS NANCY RUTH</t>
  </si>
  <si>
    <t>INDICE DE SEGURIDAD HOSPITALARIO: ELABORACION DEL PLAN DE INTERVENCION BAJO MODELO DE PLAN DE REDUCCIONDEL RIESGO MULTIANUAL Y CARTERA DE IDEAS DE INVERSION IOARR CON REGISTRO AGREGADO</t>
  </si>
  <si>
    <t>5 MIRO JARA WALTER AMADEO</t>
  </si>
  <si>
    <t>IMPLEMENTACION DEL SISTEMA DE CONTROL INTERNO</t>
  </si>
  <si>
    <t>6 PEREZ RODAS NANCY RUTH</t>
  </si>
  <si>
    <t>PLANES DE CONTINGENCIA Y PLAN DE RESPUESTA ANTE DESASTRES</t>
  </si>
  <si>
    <t>7 TORRES DIAZ ROXANA</t>
  </si>
  <si>
    <t>MANUALES DE OPERACIONES DE LINEAS VITALES</t>
  </si>
  <si>
    <t>1 CONSULTORIA EN ELABORACION DEL INDICE DE SEGURIDAD HOSPÍTALARIA</t>
  </si>
  <si>
    <t>EVALUACION DE VULNERABILIDAD DEL HOSPITAL DE EMERGENCIAS JOSE CASIMIRO ULLOA, MEDIANTE  EL INDICE DE SEGURIDAD HOSPITALARIO</t>
  </si>
  <si>
    <t>X</t>
  </si>
  <si>
    <t>Proyecto</t>
  </si>
  <si>
    <t>Ingeniero/Economista</t>
  </si>
  <si>
    <t>ELABORACIÓN DE ESTRUCTURA DE COSTOS DE LOS PROCEDIMIENTOS MÉDICOS SANITARIOS BASADOS EN LA RM. N° 195-2009/MINSA</t>
  </si>
  <si>
    <t>INFORME DE ESTRUCTURA DE COSTOS</t>
  </si>
  <si>
    <t>SERVICIO DE CONSULTORIA PARA LA EVALUACION DE INDICE DE SEGURIDAD POR LA OFICINA DEL COE</t>
  </si>
  <si>
    <t>INFORME DE EVALUACION DE INDICE DE SEGURIDAD</t>
  </si>
  <si>
    <t>CONSULTORIA DE REVISIÓN Y ACTUALIZACIÓN DE MODERNIZACIÓN DEL SISTEMA INFORMÁTICO DEL HOSPITAL MARÍA AUXILIADORA DE LOS</t>
  </si>
  <si>
    <t xml:space="preserve">EXPEDIENTE TECNICO </t>
  </si>
  <si>
    <t>2.3. 2  7. 1  1</t>
  </si>
  <si>
    <t>INGENIERIA Y SERVICIOS TECNOLOGICOS S.A.C.</t>
  </si>
  <si>
    <t>SERVICIO DE CONSULTORIA PARA EVALUACION DE SATISFACCION DE LOS USUARIOS DE CONSULTA EXTERNA, HOSP. Y EMERG. DEL HNHU - CCP 5923</t>
  </si>
  <si>
    <t>OFICINA DE GESTIÓN DE LA CALIDAD</t>
  </si>
  <si>
    <t>CONTRATACIÓN DEL SERVICIO DE CONSULTORÍA PARA LA ELABORACIÓN DE EXPEDIENTE TÉCNICO DE MEJORA DE LAS DOS SUB ESTACIONES ELECTRICAS Y AMPLIACION DE LA POTENCIA A SUMINISTRAR DEL INMP.</t>
  </si>
  <si>
    <t xml:space="preserve"> TECNOLOGIA EN ENERGIA Y CONSTRUCCION PERU E.I.R.L.  RUC N° 20604683565                                               </t>
  </si>
  <si>
    <t>CONSULTORIA</t>
  </si>
  <si>
    <t xml:space="preserve"> CLEAN TECHNOLOGY S.A.C. RUC N° 20503009782</t>
  </si>
  <si>
    <t>BANCO  DE LA NACION</t>
  </si>
  <si>
    <t>0068-368553</t>
  </si>
  <si>
    <t>0068-368286</t>
  </si>
  <si>
    <t>0068-370531</t>
  </si>
  <si>
    <t>CUT</t>
  </si>
  <si>
    <t>146 DIRECCION DE REDES INTEGRADAS DE SALUD LIMA ESTE</t>
  </si>
  <si>
    <t>0068-371678</t>
  </si>
  <si>
    <t>NACIONAL</t>
  </si>
  <si>
    <t>068-37168       ( RDR CUT )</t>
  </si>
  <si>
    <t>068-371686</t>
  </si>
  <si>
    <t>068-371791</t>
  </si>
  <si>
    <t>3.- RECURSOS OPERACIONES  OFICIALES DE CRED. EXTERNO</t>
  </si>
  <si>
    <t>00-068-37169  ( ROOC CUT )</t>
  </si>
  <si>
    <t xml:space="preserve">      </t>
  </si>
  <si>
    <t>00-068-37167   ( D Y T CUT)</t>
  </si>
  <si>
    <t>00-068-37167   ( R.D CUT )</t>
  </si>
  <si>
    <t>00068-368766</t>
  </si>
  <si>
    <t>DETRACCION</t>
  </si>
  <si>
    <t>0-000-5074606</t>
  </si>
  <si>
    <t xml:space="preserve">RDR </t>
  </si>
  <si>
    <t>00068-368480</t>
  </si>
  <si>
    <t>PROYECTO DE INVESTIGACION</t>
  </si>
  <si>
    <t>00068-370221</t>
  </si>
  <si>
    <t>SISMED</t>
  </si>
  <si>
    <t>00068-370264</t>
  </si>
  <si>
    <t>RDR  - CUT</t>
  </si>
  <si>
    <t>00068-368766 (CUT)</t>
  </si>
  <si>
    <t xml:space="preserve">     OFICIALES DE CRED. EXTERNO</t>
  </si>
  <si>
    <t>ENDEUDAMIENTO INTERNO  - CUT</t>
  </si>
  <si>
    <t xml:space="preserve">DONACIONES </t>
  </si>
  <si>
    <t>00068-370256</t>
  </si>
  <si>
    <t>TRANSFERENCIAS SIS</t>
  </si>
  <si>
    <t>Retenciones 10% Ley 28015 Art 21</t>
  </si>
  <si>
    <t>000068-370248</t>
  </si>
  <si>
    <t xml:space="preserve">                    RECURSOS ORDINARIO ( R.O.)</t>
  </si>
  <si>
    <t>00-068-368707</t>
  </si>
  <si>
    <t xml:space="preserve">                    RECURSOS ORDINARIOS ( R.D.R. )</t>
  </si>
  <si>
    <t xml:space="preserve">                    RECURSOS ORDINARIOS ( D .y T . )</t>
  </si>
  <si>
    <t xml:space="preserve">                    RECURSOS ORDINARIOS ( RECURSOS POR OPERACIONES DE CREDITO )</t>
  </si>
  <si>
    <t>00-068-368421</t>
  </si>
  <si>
    <t>FONDO ROTATORIO DE MEDICAMENTOS</t>
  </si>
  <si>
    <t>00-068-369576</t>
  </si>
  <si>
    <t>FONDOS PARA FINES INVESTIGACION</t>
  </si>
  <si>
    <t>00-068-369568</t>
  </si>
  <si>
    <t>DETRACCION – D.L 940</t>
  </si>
  <si>
    <t>00-068-113946</t>
  </si>
  <si>
    <t xml:space="preserve">               RETENCIONES DE LEY 28015</t>
  </si>
  <si>
    <t>00-068-369592</t>
  </si>
  <si>
    <t xml:space="preserve">               EJECUCION CARTAS FIANZA POR GARANTIAS</t>
  </si>
  <si>
    <t>00-068-375371</t>
  </si>
  <si>
    <t>0068-368618</t>
  </si>
  <si>
    <t>0068-368332</t>
  </si>
  <si>
    <t>00-068-368588</t>
  </si>
  <si>
    <t>00-068-368316</t>
  </si>
  <si>
    <t xml:space="preserve">          .-  FONDO ROTATORIO</t>
  </si>
  <si>
    <t>00-068-369584</t>
  </si>
  <si>
    <t>1'233,947</t>
  </si>
  <si>
    <t>1'339,790</t>
  </si>
  <si>
    <t xml:space="preserve">          .- PROYECTOS</t>
  </si>
  <si>
    <t>00-068-369606</t>
  </si>
  <si>
    <t xml:space="preserve">           .- FIEL CUMPLIMIENTO</t>
  </si>
  <si>
    <t>00-068-369673</t>
  </si>
  <si>
    <t xml:space="preserve">            - DETRACCION</t>
  </si>
  <si>
    <t>00-065-070651</t>
  </si>
  <si>
    <t>0000-282146</t>
  </si>
  <si>
    <t>0000-284300</t>
  </si>
  <si>
    <t>0000-284319</t>
  </si>
  <si>
    <t>0000-284815</t>
  </si>
  <si>
    <t>0000-769827</t>
  </si>
  <si>
    <t>0000-860824</t>
  </si>
  <si>
    <t>0000-864307</t>
  </si>
  <si>
    <t>CITI BANK-DOLARES</t>
  </si>
  <si>
    <t>202291 104</t>
  </si>
  <si>
    <t>DOLARES</t>
  </si>
  <si>
    <t>S/.104.43</t>
  </si>
  <si>
    <t xml:space="preserve">BANCO DE LA NACION </t>
  </si>
  <si>
    <t>00-068-368669</t>
  </si>
  <si>
    <t>00-068-368634</t>
  </si>
  <si>
    <t>MN</t>
  </si>
  <si>
    <t>BANCO DE LA NACIÓN</t>
  </si>
  <si>
    <t>00-068-368529</t>
  </si>
  <si>
    <t>BANCO DE LA NACIÓN - CUT</t>
  </si>
  <si>
    <t>00-068-368758</t>
  </si>
  <si>
    <t>BANCO DE LA NACIÓN - FDO. ROTATORIO</t>
  </si>
  <si>
    <t>00-068-369800</t>
  </si>
  <si>
    <t>BANCO DE LA NACIÓN - DETRACIÓN</t>
  </si>
  <si>
    <t>00-068-225116</t>
  </si>
  <si>
    <t>BANCO DE LA NACIÓN - RDR</t>
  </si>
  <si>
    <t>00-068-368472</t>
  </si>
  <si>
    <t>BANCO DE LA NACIÓN - SIS</t>
  </si>
  <si>
    <t xml:space="preserve">    - OTROS (RETENCIÓN 10%)</t>
  </si>
  <si>
    <t>BANCO DE LA NACIÓN - RETENCIÓN 10%</t>
  </si>
  <si>
    <t>00-068-369789</t>
  </si>
  <si>
    <t xml:space="preserve">068-368596        </t>
  </si>
  <si>
    <t xml:space="preserve">068-368324  </t>
  </si>
  <si>
    <t>068-369819</t>
  </si>
  <si>
    <t>068-368596 
DU 051-2020-COV1</t>
  </si>
  <si>
    <t>00-068-368650</t>
  </si>
  <si>
    <t>00-068-368375</t>
  </si>
  <si>
    <t>3. FONDO ROTATORIO</t>
  </si>
  <si>
    <t>00-068-370124</t>
  </si>
  <si>
    <t>4. SISTEMA PAGO OBLIGATORIO (DETRACCIONES)</t>
  </si>
  <si>
    <t>00-005-071372</t>
  </si>
  <si>
    <t>5. FONDO DE INVESTIGACION Y ENSAYOS CLINICOS</t>
  </si>
  <si>
    <t>00-068-370477</t>
  </si>
  <si>
    <t>6. PROMPYME</t>
  </si>
  <si>
    <t>00-068-370116</t>
  </si>
  <si>
    <t>7. DONACIONES</t>
  </si>
  <si>
    <t>00-068-370566</t>
  </si>
  <si>
    <t>8. CUENTA UNICA DEL TESORO PUBLICO RDR</t>
  </si>
  <si>
    <t>00-000-299294</t>
  </si>
  <si>
    <t>9.- RECURSOS OPERACIONES</t>
  </si>
  <si>
    <t>10. DONACIONES Y TRANSFERENCIAS</t>
  </si>
  <si>
    <t>11. RECURSOS DETERMINADOS</t>
  </si>
  <si>
    <t>00-068-368502</t>
  </si>
  <si>
    <t>00-068-369703</t>
  </si>
  <si>
    <t>00-068-304016</t>
  </si>
  <si>
    <t>00-068-368782</t>
  </si>
  <si>
    <t>00-068-368642</t>
  </si>
  <si>
    <t>2. RECURSOS DIRECTAM. RECAUD - CUT</t>
  </si>
  <si>
    <t>3. DONACIONES Y TRANSFERENCIAS - CUT</t>
  </si>
  <si>
    <t>4. ENDEUDAMIENTO EXTERNO -  CUT</t>
  </si>
  <si>
    <t>00-068-368367</t>
  </si>
  <si>
    <t>6. RECURSOS DIRECTAM. RECAUD- SIMED</t>
  </si>
  <si>
    <t>00-068-370183</t>
  </si>
  <si>
    <t>7. RECURSOS DIRECTAM. RECAUD- INVESTIGACION</t>
  </si>
  <si>
    <t>00-068-370175</t>
  </si>
  <si>
    <t>8. RECURSOS DIRECTAM. RECAUD- DETRACCION</t>
  </si>
  <si>
    <t>00-005-149177</t>
  </si>
  <si>
    <t>00-068-368723</t>
  </si>
  <si>
    <t>SIN SALDO</t>
  </si>
  <si>
    <t>00-068-368456</t>
  </si>
  <si>
    <t xml:space="preserve">               FONDO ROTATORIO</t>
  </si>
  <si>
    <t>00-068-370213</t>
  </si>
  <si>
    <t xml:space="preserve">               FONDO INTANGIBLE INVESTIGACION</t>
  </si>
  <si>
    <t>00-068-370205</t>
  </si>
  <si>
    <t xml:space="preserve">               DETRACCION</t>
  </si>
  <si>
    <t>00-000-781088</t>
  </si>
  <si>
    <t>DONACIONES</t>
  </si>
  <si>
    <t>00-068-370736</t>
  </si>
  <si>
    <t>00-068-368510</t>
  </si>
  <si>
    <t>00-068-368235</t>
  </si>
  <si>
    <t xml:space="preserve">    RDR</t>
  </si>
  <si>
    <t xml:space="preserve">    FONDO ROTATORIO</t>
  </si>
  <si>
    <t xml:space="preserve">    FONDO INTANGIBLE</t>
  </si>
  <si>
    <t xml:space="preserve">    DETRACCIONES</t>
  </si>
  <si>
    <t>04045483</t>
  </si>
  <si>
    <t>000-68368715</t>
  </si>
  <si>
    <t>2. RECURSOS DIRECTAM. RECAUD.-CUT</t>
  </si>
  <si>
    <t>3.- DONACIONES Y TRANSFERENCIAS- CUT</t>
  </si>
  <si>
    <t>4. D.U.  026-2020</t>
  </si>
  <si>
    <t>5. RECURSOS DIRECTAM. RECAUD</t>
  </si>
  <si>
    <t>000-69368448</t>
  </si>
  <si>
    <t xml:space="preserve">6.  MEDICAMENTOS    </t>
  </si>
  <si>
    <t>000-68370000</t>
  </si>
  <si>
    <t xml:space="preserve">7. INMP-D.LEG. 940  </t>
  </si>
  <si>
    <t>000-0782386</t>
  </si>
  <si>
    <t>8.   PROY.INVESTIGAC. Y ENSAYOS CLINICOS</t>
  </si>
  <si>
    <t>000-68370019</t>
  </si>
  <si>
    <t>9. RET. LEY 28015</t>
  </si>
  <si>
    <t>000-68370027</t>
  </si>
  <si>
    <t>10. EJECUCION DE CARTAS FIANZAS POR GARANTIA</t>
  </si>
  <si>
    <t>000-68375363</t>
  </si>
  <si>
    <t xml:space="preserve">FONDO ROTATORIO SISMED-CADIC          </t>
  </si>
  <si>
    <t xml:space="preserve">RETENCIONES 10% LEY 28015 ART.21      </t>
  </si>
  <si>
    <t>000-068368340</t>
  </si>
  <si>
    <t>000-068369517</t>
  </si>
  <si>
    <t>GARANTIA DE FIEL CUMPLIMIENTO</t>
  </si>
  <si>
    <t>000-068369525</t>
  </si>
  <si>
    <t>EJECUCION DE CARTAS FIANZA POR GARANTIA</t>
  </si>
  <si>
    <t>000-068375509</t>
  </si>
  <si>
    <t>00068369061</t>
  </si>
  <si>
    <t xml:space="preserve">    - RECURSOS DIRECTAM. RECAUD.</t>
  </si>
  <si>
    <t>00068369088</t>
  </si>
  <si>
    <t xml:space="preserve">    - FONDO ROTATORIO - SISMED</t>
  </si>
  <si>
    <t>00068371023</t>
  </si>
  <si>
    <t xml:space="preserve">    - DETRACCION</t>
  </si>
  <si>
    <t>00061138269</t>
  </si>
  <si>
    <t>6. OTROS (ESPECIFIQUE)</t>
  </si>
  <si>
    <t xml:space="preserve">    - RETENC.10% LEY 28015 ART.21</t>
  </si>
  <si>
    <t>00068371015</t>
  </si>
  <si>
    <t xml:space="preserve">    - -EJEC.CARTAS FIANZAS POR GTIAS.</t>
  </si>
  <si>
    <t>00068377323</t>
  </si>
  <si>
    <t>00-068-371716</t>
  </si>
  <si>
    <t xml:space="preserve"> SOLES  (S/.)</t>
  </si>
  <si>
    <t>R.O.</t>
  </si>
  <si>
    <t>R.O.- CUT-RDR</t>
  </si>
  <si>
    <t>R.O.- CUT-DyT</t>
  </si>
  <si>
    <t>R.O.-ENDEUTAMIENTO -CUT</t>
  </si>
  <si>
    <t>00-068-371724</t>
  </si>
  <si>
    <t>RDR-SISMED</t>
  </si>
  <si>
    <t>RDR-PRECOACTIVA</t>
  </si>
  <si>
    <t>00-068-378370</t>
  </si>
  <si>
    <t>00-068-371759</t>
  </si>
  <si>
    <t>31.07.2017</t>
  </si>
  <si>
    <t>00068-368561</t>
  </si>
  <si>
    <t>00068-368308</t>
  </si>
  <si>
    <t>OO68368693</t>
  </si>
  <si>
    <t>OOO68368413</t>
  </si>
  <si>
    <t>CUT RDR</t>
  </si>
  <si>
    <t>OOO68370620</t>
  </si>
  <si>
    <t>CUT COVID</t>
  </si>
  <si>
    <t>CUT DYT</t>
  </si>
  <si>
    <t>00-068-368685</t>
  </si>
  <si>
    <t>00-068-368405</t>
  </si>
  <si>
    <t xml:space="preserve">     a). Fondo Rotatorio SISMED CADIC </t>
  </si>
  <si>
    <t>00-068-370485</t>
  </si>
  <si>
    <t xml:space="preserve">     b). Para fines de investigacion</t>
  </si>
  <si>
    <t>00-068-370493</t>
  </si>
  <si>
    <t xml:space="preserve">     c). Detracciones</t>
  </si>
  <si>
    <t>00054040415</t>
  </si>
  <si>
    <t>00-068-368685 ROC</t>
  </si>
  <si>
    <t>00-068-368685 DYT</t>
  </si>
  <si>
    <t xml:space="preserve">      I.- RDR - CUT</t>
  </si>
  <si>
    <t>00-068-368685 RDR</t>
  </si>
  <si>
    <t xml:space="preserve">     II.- Retenciones del 10% - Ley 28015</t>
  </si>
  <si>
    <t>00-068-370507</t>
  </si>
  <si>
    <t xml:space="preserve">    III.- Ejecucion Cartas Fianzas por Garantias</t>
  </si>
  <si>
    <t>00-068-375436 CFG</t>
  </si>
  <si>
    <t>00-068-367905</t>
  </si>
  <si>
    <t>00-068-367891</t>
  </si>
  <si>
    <t>ADMINISTRACIÓN CENTRAL MINSA</t>
  </si>
  <si>
    <t>42753609</t>
  </si>
  <si>
    <t>ABANTO TRUJILLO ROGER ANTHONY</t>
  </si>
  <si>
    <t>TECNICO EN ANALISIS QUIMICO</t>
  </si>
  <si>
    <t>06282600</t>
  </si>
  <si>
    <t>ABREGU FLORES MIGUEL ALBERTO</t>
  </si>
  <si>
    <t>42588961</t>
  </si>
  <si>
    <t>ABURTO YATACO FELIX JOEL</t>
  </si>
  <si>
    <t>SUPERVISOR DE TRANSPORTES</t>
  </si>
  <si>
    <t>43156253</t>
  </si>
  <si>
    <t>ACEVEDO CHUÑUCA ELIZABETH</t>
  </si>
  <si>
    <t>09872797</t>
  </si>
  <si>
    <t>ACEVEDO NARANJO MARIA ISABEL AUGUSTA</t>
  </si>
  <si>
    <t>PROFESIONAL ADMINISTRACION Y/O CIEN</t>
  </si>
  <si>
    <t>08430942</t>
  </si>
  <si>
    <t>ACEVEDO RIVERA BERTHA GLORIA</t>
  </si>
  <si>
    <t>JEFA DE EQUIPO</t>
  </si>
  <si>
    <t>06134030</t>
  </si>
  <si>
    <t>ACOSTA CONCHUCOS DE PIZARRO ELSA GLADYS</t>
  </si>
  <si>
    <t>45077231</t>
  </si>
  <si>
    <t>ACOSTA CRUZ ENZZO JOSE</t>
  </si>
  <si>
    <t>06793698</t>
  </si>
  <si>
    <t>ACOSTA DE LA CRUZ ARNALDO YTALO</t>
  </si>
  <si>
    <t>AGENTE DE SEGURIDAD INTERNA</t>
  </si>
  <si>
    <t>AGENTE DE SEGURIDAD</t>
  </si>
  <si>
    <t>06139827</t>
  </si>
  <si>
    <t>ACOSTA MENDIETA JOSE ALFREDO</t>
  </si>
  <si>
    <t>BACHILLER EN PSICOLOGIA</t>
  </si>
  <si>
    <t>40061734</t>
  </si>
  <si>
    <t>ACOSTA MIELES RICHARD ROY</t>
  </si>
  <si>
    <t>09335006</t>
  </si>
  <si>
    <t>ACOSTA SAAL CARLOS MANUEL</t>
  </si>
  <si>
    <t>EJECUTIVO ADJUNTO II</t>
  </si>
  <si>
    <t>32763659</t>
  </si>
  <si>
    <t>ACUÑA MORILLO ELDEY MARY</t>
  </si>
  <si>
    <t>DIRECTORA EJECUTIVA</t>
  </si>
  <si>
    <t>44797662</t>
  </si>
  <si>
    <t>ACUÑA ROMAN FIORELLA FRANCESCA</t>
  </si>
  <si>
    <t>43896119</t>
  </si>
  <si>
    <t>AGAMA GUERRA JUDITH CYNTHIA</t>
  </si>
  <si>
    <t>08794518</t>
  </si>
  <si>
    <t>AGUILAR ALGUIAR CARMEN ROSA</t>
  </si>
  <si>
    <t>09950087</t>
  </si>
  <si>
    <t>AGUILAR GUERRERO MAYTE</t>
  </si>
  <si>
    <t>ANALISTA EN EJECUCION CONTRACTUAL</t>
  </si>
  <si>
    <t>41731600</t>
  </si>
  <si>
    <t>AGUILAR HERMOSA ITALO DAVID</t>
  </si>
  <si>
    <t>ESPECIALISTA EN TELECOMUNICACIONES</t>
  </si>
  <si>
    <t>06796455</t>
  </si>
  <si>
    <t>AGUILAR OLIVEROS EDGAR MANUEL</t>
  </si>
  <si>
    <t>CONDUCTOR DE AMBULANCIA</t>
  </si>
  <si>
    <t>10384442</t>
  </si>
  <si>
    <t>AGUILAR PADILLA HEGEL DARWIN</t>
  </si>
  <si>
    <t>43452736</t>
  </si>
  <si>
    <t>AGUILAR PAREDES HECTOR</t>
  </si>
  <si>
    <t>COMUNICADOR SOCIAL</t>
  </si>
  <si>
    <t>40865089</t>
  </si>
  <si>
    <t>AGUINAGA VELEZ LORENA JULISSA</t>
  </si>
  <si>
    <t>43866257</t>
  </si>
  <si>
    <t>AHUMADA LOMPARTE ORIETTA SOLEDAD</t>
  </si>
  <si>
    <t>25862994</t>
  </si>
  <si>
    <t>AIME LAURA JANET</t>
  </si>
  <si>
    <t>44337462</t>
  </si>
  <si>
    <t>AIZANOA LEANDRO RICARDO LENIN</t>
  </si>
  <si>
    <t>ENFERMERO DE AMBULANCIA</t>
  </si>
  <si>
    <t>40362101</t>
  </si>
  <si>
    <t>ALARCON BARTOLO JOSUE JEREMIAS</t>
  </si>
  <si>
    <t>MÉDICO DE AMBULANCIA</t>
  </si>
  <si>
    <t>07460419</t>
  </si>
  <si>
    <t>ALARCON GUIZADO VALENTINA ANTONIETA</t>
  </si>
  <si>
    <t>DIRECTORA GENERAL</t>
  </si>
  <si>
    <t>EJECUTIVA ADJUNTA I</t>
  </si>
  <si>
    <t>09229258</t>
  </si>
  <si>
    <t>ALARCON PEÑA BITYA CORINA</t>
  </si>
  <si>
    <t>70581289</t>
  </si>
  <si>
    <t>ALARCON SANCHEZ YAJHAIRA PATRICIA</t>
  </si>
  <si>
    <t>10678931</t>
  </si>
  <si>
    <t>ALBITRES SEGUIN ANTUANNETH RUBI</t>
  </si>
  <si>
    <t>AUDITORA</t>
  </si>
  <si>
    <t>44513762</t>
  </si>
  <si>
    <t>ALBORNOZ SALAZAR MICHAEL DIOGENES</t>
  </si>
  <si>
    <t>40160631</t>
  </si>
  <si>
    <t>ALBORNOZ URETA LIZ MILAGROS</t>
  </si>
  <si>
    <t>25733018</t>
  </si>
  <si>
    <t>ALCA ROBLES ELIZABETH MARIA LUZ</t>
  </si>
  <si>
    <t>ESPECIALISTA ADMINISTRATIVO EN RECU</t>
  </si>
  <si>
    <t>41044618</t>
  </si>
  <si>
    <t>ALCALA CAYCHO FELIX ALEXANDER</t>
  </si>
  <si>
    <t>45720532</t>
  </si>
  <si>
    <t>ALCALA RODRIGUEZ MITZI DEL PILAR</t>
  </si>
  <si>
    <t>08011488</t>
  </si>
  <si>
    <t>ALCANTARA ANAYA PEDRO ANGEL</t>
  </si>
  <si>
    <t>10615884</t>
  </si>
  <si>
    <t>ALCANTARA CASTILLO ABEL RICHARD</t>
  </si>
  <si>
    <t>CHOFER DE AMBULANCIA</t>
  </si>
  <si>
    <t>42992735</t>
  </si>
  <si>
    <t>ALCANTARA ROSALES JORGE HERMINIO</t>
  </si>
  <si>
    <t>PROFESIONAL EN ESTADISTICA</t>
  </si>
  <si>
    <t>08023407</t>
  </si>
  <si>
    <t>ALCANTARA VELARDE VICTOR CARLOS</t>
  </si>
  <si>
    <t>TECNICO EN SOPORTE INFORMATICO</t>
  </si>
  <si>
    <t>10667375</t>
  </si>
  <si>
    <t>ALEGRIA TALAVERANO AURELIA FELICITA</t>
  </si>
  <si>
    <t>46018007</t>
  </si>
  <si>
    <t>ALEJO HUAMAN DIANA ROXANA</t>
  </si>
  <si>
    <t>09626739</t>
  </si>
  <si>
    <t>ALFARO ESPARZA EDUARDO JAIME</t>
  </si>
  <si>
    <t>41836674</t>
  </si>
  <si>
    <t>ALMERCO POMA MEL HARRISON</t>
  </si>
  <si>
    <t>21780944</t>
  </si>
  <si>
    <t>ALMEYDA ALCANTARA JUAN ANTONIO</t>
  </si>
  <si>
    <t>06657144</t>
  </si>
  <si>
    <t>ALMEYDA ALMEYDA HECTOR HERMES</t>
  </si>
  <si>
    <t>44793235</t>
  </si>
  <si>
    <t>ALMEYDA LIZARBE JEAN CARLOS</t>
  </si>
  <si>
    <t>APOYO LEGAL</t>
  </si>
  <si>
    <t>40754442</t>
  </si>
  <si>
    <t>ALMONACID FLORES CARLOS ALBERTO</t>
  </si>
  <si>
    <t>08744703</t>
  </si>
  <si>
    <t>ALPISTE CARO JUAN MANUEL</t>
  </si>
  <si>
    <t>RESPONSABLE DEL EQUIPO DE EXPEDIENT</t>
  </si>
  <si>
    <t>07795080</t>
  </si>
  <si>
    <t>ALTABAS KAJATT FATIMA SORAYA</t>
  </si>
  <si>
    <t>EJECUTIVA ADJUNTA II</t>
  </si>
  <si>
    <t>45692227</t>
  </si>
  <si>
    <t>ALTAMIRANO RODRIGUEZ HELEN LESLY</t>
  </si>
  <si>
    <t>41656867</t>
  </si>
  <si>
    <t>ALTAMIRANO VARGAS MACHUCA PABLO HUMBERTO</t>
  </si>
  <si>
    <t>ESPECIALISTA EN GESTION DE SALUD</t>
  </si>
  <si>
    <t>44176856</t>
  </si>
  <si>
    <t>ALVA HIERRO SILVINA MARIA</t>
  </si>
  <si>
    <t>18139385</t>
  </si>
  <si>
    <t>ALVARADO CARLO RICARDO LUIS</t>
  </si>
  <si>
    <t>40058800</t>
  </si>
  <si>
    <t>ALVARADO CUADROS CESAR AUGUSTO</t>
  </si>
  <si>
    <t>41424203</t>
  </si>
  <si>
    <t>ALVAREZ CASAS OSCAR ANDRES</t>
  </si>
  <si>
    <t>21258552</t>
  </si>
  <si>
    <t>ALVAREZ CHAVEZ LUPE</t>
  </si>
  <si>
    <t>SUPERVISORA</t>
  </si>
  <si>
    <t>40696417</t>
  </si>
  <si>
    <t>ALVAREZ GRADOS DE ULLOA ROXANA LIZETH</t>
  </si>
  <si>
    <t>46712861</t>
  </si>
  <si>
    <t>ALVAREZ HUACRE HAMES ANDONY</t>
  </si>
  <si>
    <t>42222581</t>
  </si>
  <si>
    <t>ALVAREZ LLOZA DE LA NOIRE CRISTINA MERCEDES</t>
  </si>
  <si>
    <t>ESPECIALISTA EN EJECUCION CONTRACTU</t>
  </si>
  <si>
    <t>10745039</t>
  </si>
  <si>
    <t>ALVAREZ MOTTA RONALD JUNIORS</t>
  </si>
  <si>
    <t>10080829</t>
  </si>
  <si>
    <t>ALVAREZ NIÑO DE GUZMAN RAYU</t>
  </si>
  <si>
    <t>08716404</t>
  </si>
  <si>
    <t>ALVAREZ RODRIGUEZ MIGUEL ANGEL</t>
  </si>
  <si>
    <t>10685686</t>
  </si>
  <si>
    <t>ALVITES ANDRADE CESAR ALBERTO</t>
  </si>
  <si>
    <t>43284772</t>
  </si>
  <si>
    <t>ALVIZURI COSSIO JULAN CLAUDIA</t>
  </si>
  <si>
    <t>42306171</t>
  </si>
  <si>
    <t>AMADO ALVAREZ KATHERINE CARLA</t>
  </si>
  <si>
    <t>45890493</t>
  </si>
  <si>
    <t>AMARILLO CORDERO HUGO GABRIEL</t>
  </si>
  <si>
    <t>46934094</t>
  </si>
  <si>
    <t>AMBROSIO CASTAÑEDA ROSARIO MIRAYLY</t>
  </si>
  <si>
    <t>07220540</t>
  </si>
  <si>
    <t>AMEMIYA HOSHI ISABEL</t>
  </si>
  <si>
    <t>RESPON. DE LA GEST. DE LA INV. ACAD</t>
  </si>
  <si>
    <t>46125723</t>
  </si>
  <si>
    <t>AMORIN GARCIA CYNTHIA ELIZABETH</t>
  </si>
  <si>
    <t>43616738</t>
  </si>
  <si>
    <t>AMPUERO AYLLON JONATHAN WILFREDO</t>
  </si>
  <si>
    <t>23943395</t>
  </si>
  <si>
    <t>ANAYA CHACON ZULMA</t>
  </si>
  <si>
    <t>21562056</t>
  </si>
  <si>
    <t>ANCASI PARIAN NURIA SILVANA</t>
  </si>
  <si>
    <t>47616492</t>
  </si>
  <si>
    <t>ANCHELIA RODRIGUEZ CARMEN ROCIO</t>
  </si>
  <si>
    <t>BACHILLER EN ARQUITECTURA</t>
  </si>
  <si>
    <t>47416316</t>
  </si>
  <si>
    <t>ANCHORENA ARAUJO MARIA GRACIA</t>
  </si>
  <si>
    <t>TECNICO II DISEÑADOR GRAFICO</t>
  </si>
  <si>
    <t>41271529</t>
  </si>
  <si>
    <t>ANCO CONCEPCION MIRIAM JANET</t>
  </si>
  <si>
    <t>10619805</t>
  </si>
  <si>
    <t>ANCO VARA LAURA MARCELINA</t>
  </si>
  <si>
    <t>ESPECIALISTA EN RELACIONES PUBLICAS</t>
  </si>
  <si>
    <t>46883615</t>
  </si>
  <si>
    <t>ANDAMAYO FLORES LILIANA CELINA</t>
  </si>
  <si>
    <t>PROFESIONAL EN SEGURIDAD Y SALUD EN</t>
  </si>
  <si>
    <t>04085524</t>
  </si>
  <si>
    <t>ANDAMAYO FLORES ROBERT CHRISTIAN</t>
  </si>
  <si>
    <t>40722065</t>
  </si>
  <si>
    <t>ANDIA TORRE ELMER EDGAR</t>
  </si>
  <si>
    <t>46285110</t>
  </si>
  <si>
    <t>ANGELES CORDOVA KEVIN CLARK</t>
  </si>
  <si>
    <t>09552021</t>
  </si>
  <si>
    <t>ANGELES CRUZ WALTER RICARDO</t>
  </si>
  <si>
    <t>47571241</t>
  </si>
  <si>
    <t>ANGULO JARA CLAUDIA OLINDA</t>
  </si>
  <si>
    <t>44171300</t>
  </si>
  <si>
    <t>ANTEQUERA FIGUEROA JHONNY FAUSTO</t>
  </si>
  <si>
    <t>42107339</t>
  </si>
  <si>
    <t>ANTICONA BLAS CINTHIA KELLY</t>
  </si>
  <si>
    <t>09679933</t>
  </si>
  <si>
    <t>AÑAZCO MANCHEGO JAIME RENAN</t>
  </si>
  <si>
    <t>TECNICO EN INFORMATICA Y SISTEMAS</t>
  </si>
  <si>
    <t>21577155</t>
  </si>
  <si>
    <t>APARICIO MUÑOZ ARTURO ELDER</t>
  </si>
  <si>
    <t>10628091</t>
  </si>
  <si>
    <t>APOLINARIO ALVARADO LICURGO PERCY</t>
  </si>
  <si>
    <t>07217954</t>
  </si>
  <si>
    <t>APONTE SAENZ FIDEL AMARANTE</t>
  </si>
  <si>
    <t>AYUDANTE DE MECANICA Y LIMPIEZA DE</t>
  </si>
  <si>
    <t>45752319</t>
  </si>
  <si>
    <t>APONTE SARANGO MARIA KUSY</t>
  </si>
  <si>
    <t>ASESORA ADMINISTRATIVA</t>
  </si>
  <si>
    <t>10635455</t>
  </si>
  <si>
    <t>AQUIJE HURTADO CESAR AUGUSTO</t>
  </si>
  <si>
    <t>07551353</t>
  </si>
  <si>
    <t>AQUIJE ZUÑIGA JESSICA RUTH</t>
  </si>
  <si>
    <t>42579832</t>
  </si>
  <si>
    <t>AQUINO GUTARRA LIESE EDITH</t>
  </si>
  <si>
    <t>AQUINO MATEO FERNANDO</t>
  </si>
  <si>
    <t>43760434</t>
  </si>
  <si>
    <t>ARAGON PALOMINO BELGICA SOLEIL</t>
  </si>
  <si>
    <t>AUXILIAR ADMINISTRATIVO EN COBRANZA</t>
  </si>
  <si>
    <t>42309470</t>
  </si>
  <si>
    <t>ARAMAYO VARGAS GLORIA LUCIA</t>
  </si>
  <si>
    <t>08429422</t>
  </si>
  <si>
    <t>ARANDA GOMERO LUIS ANGEL</t>
  </si>
  <si>
    <t>09890936</t>
  </si>
  <si>
    <t>ARAUJO PAREDES EDGAR ANTONIO</t>
  </si>
  <si>
    <t>10309267</t>
  </si>
  <si>
    <t>ARBILDO PACHAS MARCO ANTONIO</t>
  </si>
  <si>
    <t>ESPECIALISTA EN SIMPLIFICACION ADMI</t>
  </si>
  <si>
    <t>41167121</t>
  </si>
  <si>
    <t>ARCE AZABACHE YEMINA EUNICE</t>
  </si>
  <si>
    <t>07268364</t>
  </si>
  <si>
    <t>ARCE MARRUFO CLAUDIA LILIAN</t>
  </si>
  <si>
    <t>07416398</t>
  </si>
  <si>
    <t>ARCE PALOMINO JUAN LUIS</t>
  </si>
  <si>
    <t>41438581</t>
  </si>
  <si>
    <t>ARCE PORTELLA JOSE ANTONIO</t>
  </si>
  <si>
    <t>41651362</t>
  </si>
  <si>
    <t>ARCE REATEGUI GABRIEL</t>
  </si>
  <si>
    <t>07477306</t>
  </si>
  <si>
    <t>ARELLANO BARRETO JAIME JULIO</t>
  </si>
  <si>
    <t>42913646</t>
  </si>
  <si>
    <t>ARELLANO ROJAS LIZ KATHERINE</t>
  </si>
  <si>
    <t>20652796</t>
  </si>
  <si>
    <t>ARENALES YALE MARUJA CARMEN</t>
  </si>
  <si>
    <t>07730120</t>
  </si>
  <si>
    <t>AREVALO GUZMAN MERCEDES AMALIA</t>
  </si>
  <si>
    <t>07549307</t>
  </si>
  <si>
    <t>AREVALO LUNA CEFERINO ARTURO</t>
  </si>
  <si>
    <t>01102425</t>
  </si>
  <si>
    <t>AREVALO TENAZOA CARMEN ROSA</t>
  </si>
  <si>
    <t>41974063</t>
  </si>
  <si>
    <t>ARIAS BENDEZU EDGARD ENRIQUE</t>
  </si>
  <si>
    <t>46106725</t>
  </si>
  <si>
    <t>ARIRAMA ENRIQUEZ OMAR JESUS</t>
  </si>
  <si>
    <t>ANALISTA EN EJECUCION CONTRACTUAL I</t>
  </si>
  <si>
    <t>00511972</t>
  </si>
  <si>
    <t>ARIZMENDI BONILLA CARLOS MANUEL</t>
  </si>
  <si>
    <t>09823637</t>
  </si>
  <si>
    <t>ARMAS MELGAREJO HEBER PAUL</t>
  </si>
  <si>
    <t>EJECUTIVO ADJUNTO I</t>
  </si>
  <si>
    <t>10469610</t>
  </si>
  <si>
    <t>ARONES QUIROZ ERICK XAMMAR</t>
  </si>
  <si>
    <t>ESPECIALISTA EN HIGIENE ALIMENTARIA</t>
  </si>
  <si>
    <t>16672479</t>
  </si>
  <si>
    <t>ARRASCO ALEGRE JUAN CARLOS</t>
  </si>
  <si>
    <t>44371873</t>
  </si>
  <si>
    <t>ARREDONDO GALVEZ VERONICA JULIET</t>
  </si>
  <si>
    <t>06267382</t>
  </si>
  <si>
    <t>ARROYO LAGUNA JUAN EULOGIO</t>
  </si>
  <si>
    <t>JEFE DE GABINETE</t>
  </si>
  <si>
    <t>42180068</t>
  </si>
  <si>
    <t>ARROYO REYES EDUARDO SERAFIN</t>
  </si>
  <si>
    <t>48009534</t>
  </si>
  <si>
    <t>ARTEAGA AURORA NATHALY LUZ</t>
  </si>
  <si>
    <t>07247212</t>
  </si>
  <si>
    <t>ARTOLA VELARDE MARIA ELENA</t>
  </si>
  <si>
    <t>41103648</t>
  </si>
  <si>
    <t>ASENCIO BERMUDEZ JUAN CARLOS</t>
  </si>
  <si>
    <t>25814370</t>
  </si>
  <si>
    <t>ASENCIO CHAUCA CHRISTIAN ANGEL</t>
  </si>
  <si>
    <t>40247613</t>
  </si>
  <si>
    <t>ASENCIOS ALEJO AIME ANGELICA</t>
  </si>
  <si>
    <t>ING. INDUSTRIAS ALIMENTARIAS</t>
  </si>
  <si>
    <t>47902008</t>
  </si>
  <si>
    <t>ASENCIOS BERNARDILLO MIJAIL KALY</t>
  </si>
  <si>
    <t>09326687</t>
  </si>
  <si>
    <t>ASENJO TELLO GLORIA JULIA</t>
  </si>
  <si>
    <t>09299379</t>
  </si>
  <si>
    <t>ASMAT AQUIJE ROSA MERCEDES</t>
  </si>
  <si>
    <t>MEDICO ESP. EN GINECOLOGIA Y OBSTET</t>
  </si>
  <si>
    <t>09872728</t>
  </si>
  <si>
    <t>ASMAT MALLQUI NILTON CESAR</t>
  </si>
  <si>
    <t>09859565</t>
  </si>
  <si>
    <t>ASPILCUETA GHO JUAN DANIEL</t>
  </si>
  <si>
    <t>29731715</t>
  </si>
  <si>
    <t>ASTIGUETA NAVARRETE FIORELLA GERALDINE</t>
  </si>
  <si>
    <t>ASESOR LEGAL</t>
  </si>
  <si>
    <t>06879300</t>
  </si>
  <si>
    <t>ATENCIO LA ROSA GUILLERMO LUIS</t>
  </si>
  <si>
    <t>41378746</t>
  </si>
  <si>
    <t>ATO MEDINA FERNANDO</t>
  </si>
  <si>
    <t>10696663</t>
  </si>
  <si>
    <t>AVALOS AVALOS LUIS CATTS</t>
  </si>
  <si>
    <t>32912155</t>
  </si>
  <si>
    <t>AVALOS GONZALES CESAR AMERICO</t>
  </si>
  <si>
    <t>41134862</t>
  </si>
  <si>
    <t>AVALOS JAMANCA ALEXANDER DANIEL</t>
  </si>
  <si>
    <t>MEDICO OCUPACIONAL</t>
  </si>
  <si>
    <t>09370185</t>
  </si>
  <si>
    <t>AVILA CALDERON ALDO GUALBERTO</t>
  </si>
  <si>
    <t>18884717</t>
  </si>
  <si>
    <t>AVILA CHAVEZ DONATILA CONCEPCION</t>
  </si>
  <si>
    <t>09554630</t>
  </si>
  <si>
    <t>AVILA GUERRA CARLOS ALBERTO</t>
  </si>
  <si>
    <t>ANALISTA EN ESTADISTICA</t>
  </si>
  <si>
    <t>42826657</t>
  </si>
  <si>
    <t>AVILA INGA KAREN JEANETT</t>
  </si>
  <si>
    <t>25825343</t>
  </si>
  <si>
    <t>AVILA MOGOLLON BLADEMIR ALEXANDER</t>
  </si>
  <si>
    <t>04066688</t>
  </si>
  <si>
    <t>AVILA VARGAS MACHUCA JEANNETTE GISELLE</t>
  </si>
  <si>
    <t>08195724</t>
  </si>
  <si>
    <t>AYALA GUZMAN BENEDICTO</t>
  </si>
  <si>
    <t>45441114</t>
  </si>
  <si>
    <t>AYALA SOLIS SANDRA MARGOT</t>
  </si>
  <si>
    <t>43272701</t>
  </si>
  <si>
    <t>AYALA VALLADOLID DANIEL</t>
  </si>
  <si>
    <t>43307258</t>
  </si>
  <si>
    <t>AYALA VEGA LOEL FAUSTO</t>
  </si>
  <si>
    <t>44867665</t>
  </si>
  <si>
    <t>AYBAR PACHECO JACKELINE CRISTINA</t>
  </si>
  <si>
    <t>40893194</t>
  </si>
  <si>
    <t>AYESTAS PORTUGAL CARLOS</t>
  </si>
  <si>
    <t>09644844</t>
  </si>
  <si>
    <t>AYLAS QUIROZ RONALD PETER</t>
  </si>
  <si>
    <t>43323481</t>
  </si>
  <si>
    <t>AYLLON AUQUI ALEX ENRIQUE</t>
  </si>
  <si>
    <t>ADMINISTRADOR DE BASE DE DATOS</t>
  </si>
  <si>
    <t>47174184</t>
  </si>
  <si>
    <t>AYME VARGAS JASMIN KARINA</t>
  </si>
  <si>
    <t>23839553</t>
  </si>
  <si>
    <t>BACA GUTIERREZ LUZ MARINA</t>
  </si>
  <si>
    <t>43083952</t>
  </si>
  <si>
    <t>BADA VALERA NIVARDO HELI</t>
  </si>
  <si>
    <t>29736905</t>
  </si>
  <si>
    <t>BAILON ALI ALEJANDRO</t>
  </si>
  <si>
    <t>48201926</t>
  </si>
  <si>
    <t>BALBIN CHIPANA ROLANDO</t>
  </si>
  <si>
    <t>ESPECIALISTA EN SIAF - SP</t>
  </si>
  <si>
    <t>ANALISTA DEL SISTEMA SIAF</t>
  </si>
  <si>
    <t>BALDEON CAQUI KATIANNA ELIZABETH DOLORES</t>
  </si>
  <si>
    <t>20427330</t>
  </si>
  <si>
    <t>BALLASCO CHUQUILLANQUI JOE LOUIS</t>
  </si>
  <si>
    <t>APOYO LOGISTICO</t>
  </si>
  <si>
    <t>41491447</t>
  </si>
  <si>
    <t>BALLON SALCEDO CLAUDIA ELENA</t>
  </si>
  <si>
    <t>40323913</t>
  </si>
  <si>
    <t>BALTA VILCA ALDO ENRIQUE</t>
  </si>
  <si>
    <t>ESPECIALISTA EN ESTADISTICA</t>
  </si>
  <si>
    <t>07953964</t>
  </si>
  <si>
    <t>BALTAZAR SEMINARIO GLADYS SANTOS</t>
  </si>
  <si>
    <t>ESPECIALISTA EN RECURSOS HUMANOS</t>
  </si>
  <si>
    <t>40767099</t>
  </si>
  <si>
    <t>BALTODANO MONTES HELENA VIRGINIA</t>
  </si>
  <si>
    <t>09776544</t>
  </si>
  <si>
    <t>BALVIN HUAMAN FAUSTO ALFREDO</t>
  </si>
  <si>
    <t>COORDINADOR EN CONTRATACIONES DIREC</t>
  </si>
  <si>
    <t>25813735</t>
  </si>
  <si>
    <t>BANDA RAYCO CARLOS EDUARDO</t>
  </si>
  <si>
    <t>AUX. DE MANTENIMIENTO</t>
  </si>
  <si>
    <t>AUXILIAR DE MANTENIMIENTO - CARPINT</t>
  </si>
  <si>
    <t>09644985</t>
  </si>
  <si>
    <t>BANDA RIVERA VIVIANA MAXIMILIANA</t>
  </si>
  <si>
    <t>10066930</t>
  </si>
  <si>
    <t>BARAZORDA MARTINEZ ROXANA</t>
  </si>
  <si>
    <t>ASISTENTE ADMINISTRATIVA</t>
  </si>
  <si>
    <t>08729112</t>
  </si>
  <si>
    <t>BARBOZA REBOTTARO MARCO ANTONIO</t>
  </si>
  <si>
    <t>09675511</t>
  </si>
  <si>
    <t>BARDALES CABALLERO ANA CECILIA</t>
  </si>
  <si>
    <t>07229369</t>
  </si>
  <si>
    <t>BARDALES ESPINOZA MARCO POLO</t>
  </si>
  <si>
    <t>06094930</t>
  </si>
  <si>
    <t>BARINOTTO VARGAS JUAN CARLOS</t>
  </si>
  <si>
    <t>42545217</t>
  </si>
  <si>
    <t>BARNETT TELLO VICTOR MARTIN</t>
  </si>
  <si>
    <t>43273915</t>
  </si>
  <si>
    <t>BARRANTES MEREA RODRIGO MARTIN</t>
  </si>
  <si>
    <t>ASISTENTE EN SERVICIOS DE COMUNICAC</t>
  </si>
  <si>
    <t>07949041</t>
  </si>
  <si>
    <t>BARREAL ORTEGA REBECA ELENA</t>
  </si>
  <si>
    <t>43793221</t>
  </si>
  <si>
    <t>BARRENECHEA CASO MAGALY EVELYN</t>
  </si>
  <si>
    <t>ESPECIALISTA EN MONITOREO</t>
  </si>
  <si>
    <t>41374045</t>
  </si>
  <si>
    <t>BARRERA TELLO LEONARDO MARTIN</t>
  </si>
  <si>
    <t>41168217</t>
  </si>
  <si>
    <t>BARRIOS CORTEZ MARTIN JOSE</t>
  </si>
  <si>
    <t>43544748</t>
  </si>
  <si>
    <t>BARSALLO DELGADO OSCAR GENARO</t>
  </si>
  <si>
    <t>25563408</t>
  </si>
  <si>
    <t>BARTRA PEREIRA JORGE NOE</t>
  </si>
  <si>
    <t>COMUNICADOR  SOCIAL</t>
  </si>
  <si>
    <t>09294068</t>
  </si>
  <si>
    <t>BARZOLA OSCCO JOSE EDDY</t>
  </si>
  <si>
    <t>43617430</t>
  </si>
  <si>
    <t>BAUTISTA CHICASACA JUDITH REYNA</t>
  </si>
  <si>
    <t>42072268</t>
  </si>
  <si>
    <t>BAUTISTA HUARANGO JUAN ALEJANDRO</t>
  </si>
  <si>
    <t>10087762</t>
  </si>
  <si>
    <t>BAUTISTA SANCHEZ GLADYS MARIA</t>
  </si>
  <si>
    <t>09726386</t>
  </si>
  <si>
    <t>BAUTISTA VITOR ALFREDO RAUL</t>
  </si>
  <si>
    <t>10860332</t>
  </si>
  <si>
    <t>BAZAURI LIZANA JESSICA EDITH</t>
  </si>
  <si>
    <t>ASISTENTE EN PROYECTOS DE INVERSION</t>
  </si>
  <si>
    <t>08725961</t>
  </si>
  <si>
    <t>BAZO MENDOZA INES ANGELICA</t>
  </si>
  <si>
    <t>41232448</t>
  </si>
  <si>
    <t>BECERRA CACHO MIGUEL ANGEL</t>
  </si>
  <si>
    <t>MEDICO ORIENTADOR EN SALUD</t>
  </si>
  <si>
    <t>41798027</t>
  </si>
  <si>
    <t>BECERRA DEL AGUILA ERIC SVEN</t>
  </si>
  <si>
    <t>15283476</t>
  </si>
  <si>
    <t>BECERRA FUERTES ANITA GISELLA</t>
  </si>
  <si>
    <t>07714715</t>
  </si>
  <si>
    <t>BECERRA GUTIERREZ CARLOS</t>
  </si>
  <si>
    <t>41541778</t>
  </si>
  <si>
    <t>BECERRA ROBLES CHRISTIAN ALEXANDER</t>
  </si>
  <si>
    <t>ANALISTA DE SISTEMAS DE INFORMACION</t>
  </si>
  <si>
    <t>ANALISTA EN PLATAFORMA TECNOLOGICA</t>
  </si>
  <si>
    <t>17854428</t>
  </si>
  <si>
    <t>BECERRA SANCHEZ VICTORIA</t>
  </si>
  <si>
    <t>MEDICO ESP. EN ANESTESIOLOGIA</t>
  </si>
  <si>
    <t>01221731</t>
  </si>
  <si>
    <t>BEDOYA VALDIVIA LORENA YAQUELINA</t>
  </si>
  <si>
    <t>BIOLOGO MICROBIOLO</t>
  </si>
  <si>
    <t>40747702</t>
  </si>
  <si>
    <t>BEDRIÑANA SOTOMAYOR ABAD REYNALDO</t>
  </si>
  <si>
    <t>45848673</t>
  </si>
  <si>
    <t>BELLIDO DELGADO ADHEMIR REYNEL</t>
  </si>
  <si>
    <t>22091970</t>
  </si>
  <si>
    <t>BELLIDO RIQUELME EDGARD MILTON</t>
  </si>
  <si>
    <t>22488081</t>
  </si>
  <si>
    <t>BELSUZARRI CHAVEZ MARCIAL ERNESTO</t>
  </si>
  <si>
    <t>41783581</t>
  </si>
  <si>
    <t>BELTRAN RIOS JOSUE JEREMIAS</t>
  </si>
  <si>
    <t>08057032</t>
  </si>
  <si>
    <t>BENITES MANTARI RUTH ELIZABETH</t>
  </si>
  <si>
    <t>02887307</t>
  </si>
  <si>
    <t>BENITES TOLEDO IVONNE</t>
  </si>
  <si>
    <t>PROFESIONAL EN SALUD</t>
  </si>
  <si>
    <t>15842217</t>
  </si>
  <si>
    <t>BENITES VILLAFANE CARLOS MANUEL</t>
  </si>
  <si>
    <t>41356710</t>
  </si>
  <si>
    <t>BENITEZ BARRIONUEVO JESSICA</t>
  </si>
  <si>
    <t>42801577</t>
  </si>
  <si>
    <t>BENITO LLANA DAVIS ABEL</t>
  </si>
  <si>
    <t>DESARROLLADOR DE SOFTWARE WEB</t>
  </si>
  <si>
    <t>73103514</t>
  </si>
  <si>
    <t>BENZAQUEN ZOLA MENAHEM ISRAEL</t>
  </si>
  <si>
    <t>23883808</t>
  </si>
  <si>
    <t>BERNABLE VILLASANTE JOSE ELISEO</t>
  </si>
  <si>
    <t>42504753</t>
  </si>
  <si>
    <t>BERNAL LUNA RICHARD EMILIO</t>
  </si>
  <si>
    <t>10588695</t>
  </si>
  <si>
    <t>BERRIOS NAUPAY MELISSA LISBET</t>
  </si>
  <si>
    <t>PROFESIONAL EN EDUCACION INICIAL</t>
  </si>
  <si>
    <t>09939679</t>
  </si>
  <si>
    <t>BERRIOS RICARDI NORMA MERCEDES</t>
  </si>
  <si>
    <t>MEDICO ESPECIALISTA EN ANATOMIA PAT</t>
  </si>
  <si>
    <t>06824490</t>
  </si>
  <si>
    <t>BERROSPI CUADRADO ALCIDES</t>
  </si>
  <si>
    <t>44780552</t>
  </si>
  <si>
    <t>BERRU AGUILAR LUZ ANITA</t>
  </si>
  <si>
    <t>OPERADORA</t>
  </si>
  <si>
    <t>70155391</t>
  </si>
  <si>
    <t>BLACIDO TITO EVELYN KEYLA</t>
  </si>
  <si>
    <t>COMUNICADORA SOCIAL</t>
  </si>
  <si>
    <t>42323312</t>
  </si>
  <si>
    <t>BLANCO CERVANTES GILBERT ALEJANDRO</t>
  </si>
  <si>
    <t>40559401</t>
  </si>
  <si>
    <t>BOCANEGRA MARQUEZ OMAR RUDORICO</t>
  </si>
  <si>
    <t>09678968</t>
  </si>
  <si>
    <t>BOCANEGRA RODRIGUEZ LUCY ESTRELLA</t>
  </si>
  <si>
    <t>DOCENTE DE EDUCACION INCIAL</t>
  </si>
  <si>
    <t>23955461</t>
  </si>
  <si>
    <t xml:space="preserve">BOCANGEL PUCLLA VICTOR FREDDY  </t>
  </si>
  <si>
    <t>09312935</t>
  </si>
  <si>
    <t>BOHORQUES LI JORGE DAVID</t>
  </si>
  <si>
    <t>45347151</t>
  </si>
  <si>
    <t>BONHOMMET BRANDES SUZANNE GISELLE</t>
  </si>
  <si>
    <t>09887310</t>
  </si>
  <si>
    <t>BONIFAZ PANTANI ALFREDO GIOVANI</t>
  </si>
  <si>
    <t>09343768</t>
  </si>
  <si>
    <t>BONNEFF GUTIERREZ ERIKA INGRID</t>
  </si>
  <si>
    <t>COORDINADORA EN GESTION DE PROYECTO</t>
  </si>
  <si>
    <t>41139032</t>
  </si>
  <si>
    <t>BORDA BELIZARIO MARISOL</t>
  </si>
  <si>
    <t>06180566</t>
  </si>
  <si>
    <t>BORJA HERNANI ANA DEL PILAR</t>
  </si>
  <si>
    <t>47881816</t>
  </si>
  <si>
    <t>BOYD ESQUIVES SHEILA ALEXANDRA</t>
  </si>
  <si>
    <t>07447371</t>
  </si>
  <si>
    <t>BRAGANINI BERNABE CECILIA AURORA</t>
  </si>
  <si>
    <t>07850467</t>
  </si>
  <si>
    <t>BRANDES PEREZ LINDA ELIZABETH</t>
  </si>
  <si>
    <t>71361979</t>
  </si>
  <si>
    <t>BRAVO VILCHEZ KIMBERLY ELIZABETH</t>
  </si>
  <si>
    <t>44169185</t>
  </si>
  <si>
    <t>BRENIS LLUEN GIAN MARCO GIOVANNY</t>
  </si>
  <si>
    <t>41527526</t>
  </si>
  <si>
    <t>BRENIS MENDOZA JOSE LUIS</t>
  </si>
  <si>
    <t>70912690</t>
  </si>
  <si>
    <t>BREÑA CORREA LUIS ANTONY</t>
  </si>
  <si>
    <t>06187960</t>
  </si>
  <si>
    <t>BRITTO PALACIOS FRANK WALLACE</t>
  </si>
  <si>
    <t>00954150</t>
  </si>
  <si>
    <t>BUENO CUADRA CESAR AUGUSTO</t>
  </si>
  <si>
    <t>08028705</t>
  </si>
  <si>
    <t>BUITRON ROJAS DE MOSQUEIRA ANGELICA</t>
  </si>
  <si>
    <t>AUDITOR ASISTENTE</t>
  </si>
  <si>
    <t>21424931</t>
  </si>
  <si>
    <t>BULEJE CABRERA VIOLETA AURORA</t>
  </si>
  <si>
    <t>ESPECIALISTA EN SALUD AMBIENTAL</t>
  </si>
  <si>
    <t>09591680</t>
  </si>
  <si>
    <t>BURGA TAMAYO SOPHIA JANETTE</t>
  </si>
  <si>
    <t>ADMINISTRATIVO CONTABLE</t>
  </si>
  <si>
    <t>10624072</t>
  </si>
  <si>
    <t>BUSTAMANTE ALATA RONALD FRANCISCO</t>
  </si>
  <si>
    <t>08734002</t>
  </si>
  <si>
    <t>BUSTAMANTE CORONADO REINA ISABEL</t>
  </si>
  <si>
    <t>41871033</t>
  </si>
  <si>
    <t>BUSTAMANTE ESPINOZA ADA ELIZABETH</t>
  </si>
  <si>
    <t>ESPECIALISTA EN COMUNICACION ESTRAT</t>
  </si>
  <si>
    <t>07923654</t>
  </si>
  <si>
    <t>BUSTAMANTE REATEGUI GINA ELSA</t>
  </si>
  <si>
    <t>42457578</t>
  </si>
  <si>
    <t>BUSTILLOS ALVAREZ FRANCISCO JAVIER</t>
  </si>
  <si>
    <t>COMUNICADOR II</t>
  </si>
  <si>
    <t>40461561</t>
  </si>
  <si>
    <t>CABALLERO ALVAREZ ZIMAR MARTIN</t>
  </si>
  <si>
    <t>45810417</t>
  </si>
  <si>
    <t>CABALLERO CHIMAICO JUDITH NATALY</t>
  </si>
  <si>
    <t>08149545</t>
  </si>
  <si>
    <t>CABALLERO HILARIO JOHN WALTER</t>
  </si>
  <si>
    <t>09956274</t>
  </si>
  <si>
    <t>CABANA HUAMANI JANET</t>
  </si>
  <si>
    <t>44301825</t>
  </si>
  <si>
    <t>CABANILLAS BARRANTES MANUEL ALEXANDER</t>
  </si>
  <si>
    <t>23950881</t>
  </si>
  <si>
    <t>CABRERA CARRASCO RUMI AMARU</t>
  </si>
  <si>
    <t>07756891</t>
  </si>
  <si>
    <t>CABRERA DIAZ JUAN CESAR</t>
  </si>
  <si>
    <t>INGENIERO AMBIENTAL</t>
  </si>
  <si>
    <t>42683968</t>
  </si>
  <si>
    <t>CABRERA LAURENTE MARLENE CAROLINA</t>
  </si>
  <si>
    <t>ESPECIALISTA LEGAL EN CONTRATACION</t>
  </si>
  <si>
    <t>76607908</t>
  </si>
  <si>
    <t>CABRERA LOPEZ HUBERT MARCELO</t>
  </si>
  <si>
    <t>10107406</t>
  </si>
  <si>
    <t>CABRERA PAJARES ANTENOR JUAN</t>
  </si>
  <si>
    <t>41660447</t>
  </si>
  <si>
    <t>CABRERA VARGAS YOLANDA JANETH</t>
  </si>
  <si>
    <t>41203843</t>
  </si>
  <si>
    <t>CABRERA VIN PATRICIA DOLORES</t>
  </si>
  <si>
    <t>10341232</t>
  </si>
  <si>
    <t>CACCIRE MADRID VANESSA GRAZZINI</t>
  </si>
  <si>
    <t>ESPECIALISTA EN CONTROL PREVIO</t>
  </si>
  <si>
    <t>09998488</t>
  </si>
  <si>
    <t>CACERES AYLAS DIANA MERSY</t>
  </si>
  <si>
    <t>09074012</t>
  </si>
  <si>
    <t>CACERES MEZA JACK DANIEL</t>
  </si>
  <si>
    <t>OFICIAL DE SEGURIDAD DE LA INFORMAC</t>
  </si>
  <si>
    <t>08019646</t>
  </si>
  <si>
    <t>CACERES TORI BEATRIZ ALEJANDRINA</t>
  </si>
  <si>
    <t>40497191</t>
  </si>
  <si>
    <t>CACHA TREJO ERICA EDELVINA</t>
  </si>
  <si>
    <t>COORDINADOR DEL ARCHIVO HONORIO DEL</t>
  </si>
  <si>
    <t>43183076</t>
  </si>
  <si>
    <t>CACHICATARI QUISPE FRANKLIN JAVIER</t>
  </si>
  <si>
    <t>08985656</t>
  </si>
  <si>
    <t>CAHUANA CHIRCCA FEDERICO</t>
  </si>
  <si>
    <t>JEFE DE COMISION</t>
  </si>
  <si>
    <t>07263663</t>
  </si>
  <si>
    <t>CAJALEON ALCANTARA MARTHA</t>
  </si>
  <si>
    <t>COORDINADOR EN TECNOLOGIAS DE LA IN</t>
  </si>
  <si>
    <t>PROFESIONAL EN INNOVACION DE PLATAF</t>
  </si>
  <si>
    <t>09913301</t>
  </si>
  <si>
    <t>CAJALEON CERIN JOHN RICHARD</t>
  </si>
  <si>
    <t>40724349</t>
  </si>
  <si>
    <t>CALDERON ACAPANA DANIEL CESAR</t>
  </si>
  <si>
    <t>40881432</t>
  </si>
  <si>
    <t>CALDERON CAYLLAHUA MAURO ROGER</t>
  </si>
  <si>
    <t>41284959</t>
  </si>
  <si>
    <t>CALDERON HERNANDEZ ROCIO MILAGROS</t>
  </si>
  <si>
    <t>44058273</t>
  </si>
  <si>
    <t>CALDERON MENDOZA DOUGLAS OSMAR</t>
  </si>
  <si>
    <t>ASISTENTE DE NESA DE AYUDA</t>
  </si>
  <si>
    <t>08986498</t>
  </si>
  <si>
    <t>CALDERON MONTOYA BLAS HELMER</t>
  </si>
  <si>
    <t>ELECTRICISTA</t>
  </si>
  <si>
    <t>41474636</t>
  </si>
  <si>
    <t>CALDERON PERALES JORGE YSMAEL</t>
  </si>
  <si>
    <t>AUXILIAR PARA SERVICIOS GENERALES</t>
  </si>
  <si>
    <t>43935630</t>
  </si>
  <si>
    <t>CALDERON SONO CYNTHIA ALINA</t>
  </si>
  <si>
    <t>46447213</t>
  </si>
  <si>
    <t>CALLE MORALES KATHERIN  AYDE</t>
  </si>
  <si>
    <t>40119374</t>
  </si>
  <si>
    <t>CALLOCUNTO CAMASCA SANDRO PAOLO</t>
  </si>
  <si>
    <t>07764898</t>
  </si>
  <si>
    <t>CALVET MORALES YSELA HAYDEE</t>
  </si>
  <si>
    <t>DIRECTORA DE LA INSTITUCION EDUCATI</t>
  </si>
  <si>
    <t>07578669</t>
  </si>
  <si>
    <t>CALVO QUIROZ ARMANDO AUGUSTO</t>
  </si>
  <si>
    <t>42876362</t>
  </si>
  <si>
    <t>CAMACHO GALVEZ YAYIR DAVIS</t>
  </si>
  <si>
    <t>41864455</t>
  </si>
  <si>
    <t>CAMACHO LAZARTE MARIO RAFAEL</t>
  </si>
  <si>
    <t>07466340</t>
  </si>
  <si>
    <t>CAMERO AYALA ESTEBAN BRUNO</t>
  </si>
  <si>
    <t>17610458</t>
  </si>
  <si>
    <t>CAMPOS FLORES JAVIER ANTONIO</t>
  </si>
  <si>
    <t>10547159</t>
  </si>
  <si>
    <t>CAMPOS LEON FLOR MARISELLA</t>
  </si>
  <si>
    <t>10774471</t>
  </si>
  <si>
    <t>CAMPOS LLEMPEN ESNAIDER</t>
  </si>
  <si>
    <t>ESPECIALISTAS EN HIGIENE ALIMENTARI</t>
  </si>
  <si>
    <t>10488757</t>
  </si>
  <si>
    <t>CAMPOS LUNA CESAR ENRIQUE</t>
  </si>
  <si>
    <t>06618143</t>
  </si>
  <si>
    <t>CAMPOS TANTARONA MARIO LUIS</t>
  </si>
  <si>
    <t>10021165</t>
  </si>
  <si>
    <t>CAMPOS TAPIA DALVA ANEL</t>
  </si>
  <si>
    <t>ANALISTA DE PROYECTOS DE INVERSION</t>
  </si>
  <si>
    <t>10091391</t>
  </si>
  <si>
    <t>CAMPOS VENEGAS JULIO ENRIQUE</t>
  </si>
  <si>
    <t>PROFESIONAL EN CIENCIAS DE LA COMUN</t>
  </si>
  <si>
    <t>06783199</t>
  </si>
  <si>
    <t>CANALES GARCIA CARLOS ANTONIO</t>
  </si>
  <si>
    <t>42847568</t>
  </si>
  <si>
    <t>CANALES REINOSA MIRKO ALEJANDRO</t>
  </si>
  <si>
    <t>ALMACENERO</t>
  </si>
  <si>
    <t>28572780</t>
  </si>
  <si>
    <t>CANALES SANTILLANA CESAR AUGUSTO</t>
  </si>
  <si>
    <t>JEFE D EEQUIPO</t>
  </si>
  <si>
    <t>42847924</t>
  </si>
  <si>
    <t>CANCHARI MERCA JUAN JESUS</t>
  </si>
  <si>
    <t>08479225</t>
  </si>
  <si>
    <t>CANO ALVAREZ RAUL LEONARDO</t>
  </si>
  <si>
    <t>40913812</t>
  </si>
  <si>
    <t>CANO SANCHEZ JORGE EDUARDO</t>
  </si>
  <si>
    <t>ESPECIALISTA EN GESTION PUBLICA</t>
  </si>
  <si>
    <t>40192448</t>
  </si>
  <si>
    <t>CANTERAC DE LOS SANTOS GERSON VLADIMIR</t>
  </si>
  <si>
    <t>44914706</t>
  </si>
  <si>
    <t>CANTO RONDON STYP BILL ROY</t>
  </si>
  <si>
    <t>INGENIERO DE TELECOMUNICACIONES</t>
  </si>
  <si>
    <t>44773417</t>
  </si>
  <si>
    <t>CAPCHA CHUQUIYAURI JIMMY LEE</t>
  </si>
  <si>
    <t>10886874</t>
  </si>
  <si>
    <t>CAPCHA RIVAS PEDRO EDHUIN</t>
  </si>
  <si>
    <t>DESAROLLADOR DE SOFTWARE</t>
  </si>
  <si>
    <t>09757855</t>
  </si>
  <si>
    <t>CAPUÑAY QUIÑONEZ CARMEN NELLY</t>
  </si>
  <si>
    <t>40072679</t>
  </si>
  <si>
    <t>CAPURRO MANZANO JORGE LUIS</t>
  </si>
  <si>
    <t>ESPECIALISTA EN GESTION DE CAPACIDA</t>
  </si>
  <si>
    <t>07968442</t>
  </si>
  <si>
    <t>CARBAJAL GOUDEY LUIS EDMUNDO</t>
  </si>
  <si>
    <t>29654814</t>
  </si>
  <si>
    <t>CARBAJAL IQUIRA PIZARRO JAIME FERNANDO</t>
  </si>
  <si>
    <t>08243903</t>
  </si>
  <si>
    <t>CARBONE CAMPOVERDE FERNANDO IGNACIO</t>
  </si>
  <si>
    <t>09833898</t>
  </si>
  <si>
    <t>CARDENAS ALARCON ALEJANDRO FILOMENO</t>
  </si>
  <si>
    <t>10397437</t>
  </si>
  <si>
    <t>CARDENAS BARBOZA LUIS ANGEL</t>
  </si>
  <si>
    <t>42719311</t>
  </si>
  <si>
    <t>CARDENAS ESTRELLA ELIZABETH MARLENI</t>
  </si>
  <si>
    <t>OPERADORA TELEFONICA</t>
  </si>
  <si>
    <t>25468901</t>
  </si>
  <si>
    <t>CARDENAS FERNANDEZ JOSE FRANCISCO</t>
  </si>
  <si>
    <t>41271597</t>
  </si>
  <si>
    <t>CARDENAS GUTIERREZ ELIZABETH VERENA</t>
  </si>
  <si>
    <t>ANALISTA EN PROGRAMACION</t>
  </si>
  <si>
    <t>21569332</t>
  </si>
  <si>
    <t>CARDENAS HERNANDEZ MARIA FORTUNATA</t>
  </si>
  <si>
    <t>ESPECIALISTA LEGAL EN DERECHO ADMIN</t>
  </si>
  <si>
    <t>40887484</t>
  </si>
  <si>
    <t>CARDENAS HURTADO RENATO JOHN</t>
  </si>
  <si>
    <t>COORDINADOR DE MODERNIZACION DE LA</t>
  </si>
  <si>
    <t>40413460</t>
  </si>
  <si>
    <t>CARDENAS LEON CRISTIAN LUIS</t>
  </si>
  <si>
    <t>40818155</t>
  </si>
  <si>
    <t>CARDENAS OBANDO MIREYA NATALI</t>
  </si>
  <si>
    <t>ASISTENTE ADMINISTRATIVO PARA CONTR</t>
  </si>
  <si>
    <t>40433407</t>
  </si>
  <si>
    <t>CARDENAS PRADO EDITH ANGELICA</t>
  </si>
  <si>
    <t>44178751</t>
  </si>
  <si>
    <t>CARDENAS VALDIVIESO LEYDI LIZ</t>
  </si>
  <si>
    <t>ARQUITECTA</t>
  </si>
  <si>
    <t>40907750</t>
  </si>
  <si>
    <t>CARDENAS VERGARA INES IRENE</t>
  </si>
  <si>
    <t>06948793</t>
  </si>
  <si>
    <t>CARDENAS ZETA SIDOMERTO</t>
  </si>
  <si>
    <t>AUXILIAR EN MANTENIMIENTO</t>
  </si>
  <si>
    <t>41583424</t>
  </si>
  <si>
    <t>CARHUATANTA SEMINO EVELYN DENISSE MIRTHA</t>
  </si>
  <si>
    <t>07630390</t>
  </si>
  <si>
    <t>CARLOS BAUTISTA GLADYS JESUS</t>
  </si>
  <si>
    <t>COORDINADORA</t>
  </si>
  <si>
    <t>07378472</t>
  </si>
  <si>
    <t>CARLOS CANALES LILIANA BEATRIZ</t>
  </si>
  <si>
    <t>10043789</t>
  </si>
  <si>
    <t>CARNICA CANALES JUAN EVANGELO</t>
  </si>
  <si>
    <t>42231638</t>
  </si>
  <si>
    <t>CARPIO CONTRERAS ANA YSABEL</t>
  </si>
  <si>
    <t>10284734</t>
  </si>
  <si>
    <t>CARRANZA HARO IRIS MARLENY</t>
  </si>
  <si>
    <t>SUPERVISOR</t>
  </si>
  <si>
    <t>43011134</t>
  </si>
  <si>
    <t>CARRANZA MARTINEZ GONZALO EDUARDO</t>
  </si>
  <si>
    <t>09637572</t>
  </si>
  <si>
    <t>CARRANZA TACANGA JORGE LUIS</t>
  </si>
  <si>
    <t>16002252</t>
  </si>
  <si>
    <t>CARRASCO BUITRON AURORA JESUS</t>
  </si>
  <si>
    <t>09519437</t>
  </si>
  <si>
    <t>CARRASCO MEZA IRMA</t>
  </si>
  <si>
    <t>46383618</t>
  </si>
  <si>
    <t>CARRASCO PORTUGAL JOHANNA ESTELA</t>
  </si>
  <si>
    <t>41156815</t>
  </si>
  <si>
    <t>CARRERA PEZE MARLENY</t>
  </si>
  <si>
    <t>06772246</t>
  </si>
  <si>
    <t>CARRETEROS QUINTANILLA ARNALDO JOHN</t>
  </si>
  <si>
    <t>07755376</t>
  </si>
  <si>
    <t>CARRILLO GONZALES DANTE EDUARDO</t>
  </si>
  <si>
    <t>07181964</t>
  </si>
  <si>
    <t>CARRILLO HERRERA CARMEN CECILIA</t>
  </si>
  <si>
    <t>40402391</t>
  </si>
  <si>
    <t>CARRILLO TELLO FLOR DE MARIA</t>
  </si>
  <si>
    <t>06694065</t>
  </si>
  <si>
    <t>CARRILLO VELIZ FREDDY RAUL</t>
  </si>
  <si>
    <t>40718811</t>
  </si>
  <si>
    <t>CARRION CADILLO JORGE CLODOVEO</t>
  </si>
  <si>
    <t>43300038</t>
  </si>
  <si>
    <t>CARRION ROBLES INGRID GRETEL</t>
  </si>
  <si>
    <t>42854223</t>
  </si>
  <si>
    <t>CARRUITERO CRAVERO DIANA RAQUEL</t>
  </si>
  <si>
    <t>OPERADOR RECEPCIONISTA</t>
  </si>
  <si>
    <t>06726156</t>
  </si>
  <si>
    <t>CASADO LÓPEZ ROBERTO ALEXIS</t>
  </si>
  <si>
    <t>09665128</t>
  </si>
  <si>
    <t>CASANOVA RAMOS JAIME MARTIN</t>
  </si>
  <si>
    <t>09731931</t>
  </si>
  <si>
    <t>CASANOVA TOVAR LARISSA</t>
  </si>
  <si>
    <t>43447512</t>
  </si>
  <si>
    <t>CASAS LEVANO MARY LUISA</t>
  </si>
  <si>
    <t>40081695</t>
  </si>
  <si>
    <t>CASAZOLA CRUZ OSWALDO DANIEL</t>
  </si>
  <si>
    <t>ESPECIALISTA INFORMATICO</t>
  </si>
  <si>
    <t>42480428</t>
  </si>
  <si>
    <t>CASIMIRO RIVERA SVETLANA GALIA</t>
  </si>
  <si>
    <t>18140619</t>
  </si>
  <si>
    <t>CASTAÑEDA ALCANTARA JORGE OMAR</t>
  </si>
  <si>
    <t>40638408</t>
  </si>
  <si>
    <t>CASTAÑEDA CRUZADO FELICITA PATRICIA</t>
  </si>
  <si>
    <t>ASESOR LEGAL EN MATERIA DE CONTRATA</t>
  </si>
  <si>
    <t>40110613</t>
  </si>
  <si>
    <t>CASTAÑEDA FLORES MILAGROS</t>
  </si>
  <si>
    <t>19256480</t>
  </si>
  <si>
    <t>CASTAÑEDA GONZALES VLADO ERICK</t>
  </si>
  <si>
    <t>09159184</t>
  </si>
  <si>
    <t>CASTAÑEDA HERNANDEZ JEANETHE PERSIS</t>
  </si>
  <si>
    <t>ASESORA</t>
  </si>
  <si>
    <t>09607560</t>
  </si>
  <si>
    <t>CASTAÑEDA PEREYRA JULIO CESAR</t>
  </si>
  <si>
    <t>70021686</t>
  </si>
  <si>
    <t>CASTAÑEDA RIVERA JEAN EDWIN</t>
  </si>
  <si>
    <t>09833853</t>
  </si>
  <si>
    <t>CASTILLA BARRAZA JAIME GABRIEL</t>
  </si>
  <si>
    <t>10880339</t>
  </si>
  <si>
    <t>CASTILLO ALTEZ ELIZABETH LINDA</t>
  </si>
  <si>
    <t>41989196</t>
  </si>
  <si>
    <t>CASTILLO CARBAJAL JORGE EDUARDO</t>
  </si>
  <si>
    <t>47995624</t>
  </si>
  <si>
    <t>CASTILLO CASTILLO LESLIE MILENA</t>
  </si>
  <si>
    <t>10712243</t>
  </si>
  <si>
    <t>CASTILLO CUEVA JUAN JOSE</t>
  </si>
  <si>
    <t>17907760</t>
  </si>
  <si>
    <t>CASTILLO MARTELL WALTER HUMBERTO</t>
  </si>
  <si>
    <t>41511978</t>
  </si>
  <si>
    <t>CASTILLO MONTECILLO CARLA JOSEFINA</t>
  </si>
  <si>
    <t>42099253</t>
  </si>
  <si>
    <t>CASTILLO PALOMINO DAVID ELMER</t>
  </si>
  <si>
    <t>42564460</t>
  </si>
  <si>
    <t>CASTILLO PROCHAZKA CAROLINA ELISA</t>
  </si>
  <si>
    <t>41149839</t>
  </si>
  <si>
    <t>CASTILLO REYMUNDO MIGUEL ANGEL</t>
  </si>
  <si>
    <t>06995741</t>
  </si>
  <si>
    <t>CASTILLO SILVA MARILYN CATHERINE</t>
  </si>
  <si>
    <t>06468339</t>
  </si>
  <si>
    <t>CASTILLO SOLORZANO CARLOS JULIO</t>
  </si>
  <si>
    <t>17891235</t>
  </si>
  <si>
    <t>CASTILLO SOLORZANO LIDIA LUZ</t>
  </si>
  <si>
    <t>09960241</t>
  </si>
  <si>
    <t>CASTILLO URDAY KAREM PAOLA</t>
  </si>
  <si>
    <t>ESPECIALISTA EN SEGURIDAD DE LA INF</t>
  </si>
  <si>
    <t>07108329</t>
  </si>
  <si>
    <t>CASTRO BALAREZO AURA AMELIA</t>
  </si>
  <si>
    <t>06224955</t>
  </si>
  <si>
    <t>CASTRO CACERES ANA SOPHIA</t>
  </si>
  <si>
    <t>07972364</t>
  </si>
  <si>
    <t>CASTRO CERPA ANTONIO RAUL</t>
  </si>
  <si>
    <t>09808819</t>
  </si>
  <si>
    <t>CASTRO CONDORI CLAUDIO JOSE</t>
  </si>
  <si>
    <t>08795965</t>
  </si>
  <si>
    <t>CASTRO NOVARO PEDRO SALVADOR</t>
  </si>
  <si>
    <t>40350301</t>
  </si>
  <si>
    <t>CASTRO PAZ JORGE EDUARDO</t>
  </si>
  <si>
    <t>PROFESIONAL LEGAL EN COBRANZAS</t>
  </si>
  <si>
    <t>31682717</t>
  </si>
  <si>
    <t>CASTRO SEMINARIO MIGUEL FERNANDO</t>
  </si>
  <si>
    <t>46055783</t>
  </si>
  <si>
    <t>CASTRO SOTO MIRIAM NADESHNA KRUPSKAYA IMA</t>
  </si>
  <si>
    <t>23273107</t>
  </si>
  <si>
    <t>CASTRO VARILLAS JOHN EDWARD</t>
  </si>
  <si>
    <t>10003196</t>
  </si>
  <si>
    <t>CATERIANO CABEZAS JULIO AGUSTIN</t>
  </si>
  <si>
    <t>09666041</t>
  </si>
  <si>
    <t>CAVIEDES MAURICIO MISSEIR WILLIAM</t>
  </si>
  <si>
    <t>40863211</t>
  </si>
  <si>
    <t>CAYCHO HUAMAN MARIA CAROLINA</t>
  </si>
  <si>
    <t>REDACTOR</t>
  </si>
  <si>
    <t>41694197</t>
  </si>
  <si>
    <t>CAYCHO MARTINEZ WALTER ARMANDO</t>
  </si>
  <si>
    <t>15992567</t>
  </si>
  <si>
    <t>CAYCHO VALENCIA FELIX ALBERTO</t>
  </si>
  <si>
    <t>09937942</t>
  </si>
  <si>
    <t>CAYLLAHUA CHUCARI ANGIE LUZ</t>
  </si>
  <si>
    <t>43543985</t>
  </si>
  <si>
    <t>CAYO GIRAO DE APARICIO MILAGROS</t>
  </si>
  <si>
    <t>PRO. DE LA SALUD PARA GESTION PROG.</t>
  </si>
  <si>
    <t>10058450</t>
  </si>
  <si>
    <t>CAYO TORRES CECILIA</t>
  </si>
  <si>
    <t>ESPECIALISTA EN PRODUCCION AUDIOVIS</t>
  </si>
  <si>
    <t>07023657</t>
  </si>
  <si>
    <t>CCAIPANE TELLO ABEL MANUEL</t>
  </si>
  <si>
    <t>10230484</t>
  </si>
  <si>
    <t>CCOSCCO DIONICIO JOSE DAVID</t>
  </si>
  <si>
    <t>40819160</t>
  </si>
  <si>
    <t>CEDAMANOS MEDINA CARMEN ALICIA</t>
  </si>
  <si>
    <t>ASESORA LEGAL</t>
  </si>
  <si>
    <t>45444676</t>
  </si>
  <si>
    <t>CEDAMANOS VASQUEZ ALDO ROY</t>
  </si>
  <si>
    <t>40929356</t>
  </si>
  <si>
    <t>CELADA PADILLA ALEX NADER</t>
  </si>
  <si>
    <t>10169785</t>
  </si>
  <si>
    <t>CELESTINO SOLIS CARLOS ALFREDO</t>
  </si>
  <si>
    <t>00323459</t>
  </si>
  <si>
    <t>CELI GUEVARA RONIE PEDRO</t>
  </si>
  <si>
    <t>09351010</t>
  </si>
  <si>
    <t>CELIS RODRIGUEZ EDINSON</t>
  </si>
  <si>
    <t>TECNICO EN ELECTRONICA PARA MANTENI</t>
  </si>
  <si>
    <t>40556689</t>
  </si>
  <si>
    <t>CENTENO GUILLEN JOSE LUIS</t>
  </si>
  <si>
    <t>00094772</t>
  </si>
  <si>
    <t>CERDEIRA SALES JACQUELINE GIOVANNA</t>
  </si>
  <si>
    <t>09991061</t>
  </si>
  <si>
    <t>CERNA PEREIRA VICTOR MANUEL</t>
  </si>
  <si>
    <t>23954288</t>
  </si>
  <si>
    <t>CERVANTES ORDOÑEZ ADA</t>
  </si>
  <si>
    <t>42965258</t>
  </si>
  <si>
    <t>CERVERA ORREGO HECTOR JOSE AMERICO</t>
  </si>
  <si>
    <t>16780532</t>
  </si>
  <si>
    <t>CERVERA VILLALOBOS DE ASTORAY TANIA ANGELICA</t>
  </si>
  <si>
    <t>43942043</t>
  </si>
  <si>
    <t>CHACALIAZA ESPINO NIEVES DEL ROSARIO</t>
  </si>
  <si>
    <t>PROFESIONAL ADMINISTRATIVO</t>
  </si>
  <si>
    <t>44305793</t>
  </si>
  <si>
    <t>CHACALIAZA GARRIDO MARCO ANTONIO</t>
  </si>
  <si>
    <t>41809060</t>
  </si>
  <si>
    <t>CHACALTANA RIVADENEYRA ALBERTO JUNIORS</t>
  </si>
  <si>
    <t>42771617</t>
  </si>
  <si>
    <t>CHACHI PARRA ELCIRA MARLENE</t>
  </si>
  <si>
    <t>ENFERMERA DE AMBULANCIA</t>
  </si>
  <si>
    <t>46578426</t>
  </si>
  <si>
    <t>CHAFLOQUE ADANAQUE MIGUEL ANGEL</t>
  </si>
  <si>
    <t>09795460</t>
  </si>
  <si>
    <t>CHALCO RAMOS MARIA LUZ</t>
  </si>
  <si>
    <t>40137317</t>
  </si>
  <si>
    <t>CHAMPAC OSIS STUART ANDY KIM</t>
  </si>
  <si>
    <t>44384961</t>
  </si>
  <si>
    <t>CHANG CHANG JESSY LU</t>
  </si>
  <si>
    <t>09673767</t>
  </si>
  <si>
    <t>CHAPARRO ANDRADE LUIS RONALD</t>
  </si>
  <si>
    <t>06794197</t>
  </si>
  <si>
    <t>CHAPILLIQUEN ALBAN JOSE FERNANDO</t>
  </si>
  <si>
    <t>43666894</t>
  </si>
  <si>
    <t>CHAPILLIQUEN OLAZABAL KAREN MEDALY</t>
  </si>
  <si>
    <t>45234278</t>
  </si>
  <si>
    <t>CHAUCA HUAMAN CAROLINA</t>
  </si>
  <si>
    <t>ASISTENTE DE MESA DE AYUDA</t>
  </si>
  <si>
    <t>09536812</t>
  </si>
  <si>
    <t>CHAVEZ ABANTO WENDY KARIM</t>
  </si>
  <si>
    <t>43279452</t>
  </si>
  <si>
    <t>CHAVEZ CANCINO CARLA ELIZABETH</t>
  </si>
  <si>
    <t>08648598</t>
  </si>
  <si>
    <t>CHAVEZ DIAZ MARTHA ELENA</t>
  </si>
  <si>
    <t>ANALISTA ESPECIALIZADO EN PROGRAMAS</t>
  </si>
  <si>
    <t>04646025</t>
  </si>
  <si>
    <t>CHAVEZ GALLEGOS BETSY ROXANA</t>
  </si>
  <si>
    <t>06011592</t>
  </si>
  <si>
    <t>CHAVEZ MALDONADO DE ZUTA MANUELA EMPERATRIZ</t>
  </si>
  <si>
    <t>25573145</t>
  </si>
  <si>
    <t>CHAVEZ NOLASCO ANGELICA</t>
  </si>
  <si>
    <t>25760594</t>
  </si>
  <si>
    <t>CHAVEZ NOLASCO BERTHA</t>
  </si>
  <si>
    <t>42879891</t>
  </si>
  <si>
    <t>CHAVEZ RODRIGUEZ DANTY STALYN</t>
  </si>
  <si>
    <t>BIOLOGO MICROBIOLOGO PARA ANALISIS</t>
  </si>
  <si>
    <t>74919384</t>
  </si>
  <si>
    <t>CHAVEZ SILVA ALFREDO JAVIER</t>
  </si>
  <si>
    <t>18072886</t>
  </si>
  <si>
    <t>CHE LEON VASQUEZ ANA LUISA</t>
  </si>
  <si>
    <t>BIOLOGA</t>
  </si>
  <si>
    <t>09727186</t>
  </si>
  <si>
    <t>CHERRES LOPEZ JOSE GERMAN</t>
  </si>
  <si>
    <t>CONDUCTOR DE VEHÍCULO</t>
  </si>
  <si>
    <t>09941598</t>
  </si>
  <si>
    <t>CHEVARRIA VILLAFUERTE JUDITH GRACIELA</t>
  </si>
  <si>
    <t>08840916</t>
  </si>
  <si>
    <t>CHEVEZ GUTIERREZ IRMA GLORIA</t>
  </si>
  <si>
    <t>17530005</t>
  </si>
  <si>
    <t>CHIA ESCUDERO MARTIN</t>
  </si>
  <si>
    <t>42651461</t>
  </si>
  <si>
    <t>CHIA GONZALES KATTY LISBETH</t>
  </si>
  <si>
    <t>07938857</t>
  </si>
  <si>
    <t>CHIAPPE GUTIERREZ JOSE MARIA FRANCISCO</t>
  </si>
  <si>
    <t>41521897</t>
  </si>
  <si>
    <t>CHIGUALA FLORES TEODORO SAROME</t>
  </si>
  <si>
    <t>10594969</t>
  </si>
  <si>
    <t>CHIHUAN MEJIA NESTOR PEDRO</t>
  </si>
  <si>
    <t>42825291</t>
  </si>
  <si>
    <t>CHILCA ALVA MANUEL LUIS</t>
  </si>
  <si>
    <t>ESPECIALISTA ESTADISTICO</t>
  </si>
  <si>
    <t>42408943</t>
  </si>
  <si>
    <t>CHIPANA RAMOS EVELYN YANETH</t>
  </si>
  <si>
    <t>ESPECIALISTA EN INOCUIDAD ALIMENTAR</t>
  </si>
  <si>
    <t>09304987</t>
  </si>
  <si>
    <t>CHIRINOS GOMEZ ROLANDO FILIBERTO</t>
  </si>
  <si>
    <t>ESPECIALISTA EN PLANIFICACION</t>
  </si>
  <si>
    <t>40221549</t>
  </si>
  <si>
    <t>CHIRINOS SILVA GERMAN DAVID</t>
  </si>
  <si>
    <t>MEDICO DE AMBULANCIA</t>
  </si>
  <si>
    <t>41587455</t>
  </si>
  <si>
    <t>CHIROQUE LIMAYMANTA MAGNA ARSENIA</t>
  </si>
  <si>
    <t>41791855</t>
  </si>
  <si>
    <t>CHIZAN PEREZ ANA DEL ROCIO</t>
  </si>
  <si>
    <t>40158470</t>
  </si>
  <si>
    <t>CHONG CORREA ANA MARIA</t>
  </si>
  <si>
    <t>08341669</t>
  </si>
  <si>
    <t>CHOQUE PAREDES WALTER GUSTAVO</t>
  </si>
  <si>
    <t>R0</t>
  </si>
  <si>
    <t>10015490</t>
  </si>
  <si>
    <t>CHOQUIMAQUI MEZA GIOBANNA</t>
  </si>
  <si>
    <t>09184432</t>
  </si>
  <si>
    <t>CHUCO MALAVER WILLIAM DESIDERIO</t>
  </si>
  <si>
    <t>TECNICO ALMACENERO</t>
  </si>
  <si>
    <t>44846773</t>
  </si>
  <si>
    <t>CHUMBES TORRES MIGUEL AUGUSTO</t>
  </si>
  <si>
    <t>43468746</t>
  </si>
  <si>
    <t>CHUNGA RIOS SANDRA ARCIRA</t>
  </si>
  <si>
    <t>PROFESIONAL EN ADMINISTRACION</t>
  </si>
  <si>
    <t>09725197</t>
  </si>
  <si>
    <t>CHUPA CHACON EDGAR IVAN</t>
  </si>
  <si>
    <t>ESPECIALISTA EN REDES Y CONECTIVIDA</t>
  </si>
  <si>
    <t>06226890</t>
  </si>
  <si>
    <t>CHUQUIPOMA POMAR NORMA GUADALUPE</t>
  </si>
  <si>
    <t>25817876</t>
  </si>
  <si>
    <t>CIGARROSTEGUI VARGAS MAGALY MERCEDEZ</t>
  </si>
  <si>
    <t>TECNICO EN PROGRAMACION</t>
  </si>
  <si>
    <t>42944235</t>
  </si>
  <si>
    <t>CIRILO ESCUDERO EDITH KARINA</t>
  </si>
  <si>
    <t>OPERADOR/RECEPCIONISTA CENTRAL SAMU</t>
  </si>
  <si>
    <t>25770422</t>
  </si>
  <si>
    <t>CISNEROS ANGULO ROCIO ISABEL</t>
  </si>
  <si>
    <t>25622637</t>
  </si>
  <si>
    <t>CISNEROS DE VEGA GLORIA AMPARO</t>
  </si>
  <si>
    <t>41308133</t>
  </si>
  <si>
    <t>CISNEROS MENDIETA ANGELA MERCEDES</t>
  </si>
  <si>
    <t>06665508</t>
  </si>
  <si>
    <t>COELLO RODRIGUEZ RAFAEL FERMIN</t>
  </si>
  <si>
    <t>20019470</t>
  </si>
  <si>
    <t>COLCA ROQUE CARMELINA</t>
  </si>
  <si>
    <t>ARQUITECTO ESP. EVALUACION PROYECTO</t>
  </si>
  <si>
    <t>07758905</t>
  </si>
  <si>
    <t>COLCHADO CHUNGA CRISTIAN RENATO</t>
  </si>
  <si>
    <t>40648431</t>
  </si>
  <si>
    <t>COLCHADO RAMOS RUBI LISSETE</t>
  </si>
  <si>
    <t>ANALISTAS EN EJECUCION CONTRACTUAL</t>
  </si>
  <si>
    <t>43684297</t>
  </si>
  <si>
    <t>COLLAO GUEVARA MARIA TERESA</t>
  </si>
  <si>
    <t>45932997</t>
  </si>
  <si>
    <t>COLLAZOS ESCOBEDO ALVARO GONZALO</t>
  </si>
  <si>
    <t>00506221</t>
  </si>
  <si>
    <t>CONDEMAYTA ARIAS FREDY RICHARD</t>
  </si>
  <si>
    <t>28268130</t>
  </si>
  <si>
    <t>CONDEZO SALVATIERRA GEOVANNI WILLIAM</t>
  </si>
  <si>
    <t>21263138</t>
  </si>
  <si>
    <t>CONDOR AGUILAR LUIS TEOFILO</t>
  </si>
  <si>
    <t>25813599</t>
  </si>
  <si>
    <t>CONDOR MORI ERIK DEMETRIO</t>
  </si>
  <si>
    <t>41005661</t>
  </si>
  <si>
    <t>CONDOR RAMOS ROXANA MERCEDES</t>
  </si>
  <si>
    <t>40656605</t>
  </si>
  <si>
    <t>CONDORAPA BOLIVAR ANA MARIA</t>
  </si>
  <si>
    <t>09409411</t>
  </si>
  <si>
    <t>CONDORI CASAS EDGAR PABLO</t>
  </si>
  <si>
    <t>42502879</t>
  </si>
  <si>
    <t>CONDORI PACHECO LUCIA ADELAIDA</t>
  </si>
  <si>
    <t>41377464</t>
  </si>
  <si>
    <t>CONDORI PAUCAR EDWIN WALTER</t>
  </si>
  <si>
    <t>40502585</t>
  </si>
  <si>
    <t>CONDORI PAUCAR WILBERT</t>
  </si>
  <si>
    <t>10529814</t>
  </si>
  <si>
    <t>CONDORI QUISPE ANGELICA MILAGROS</t>
  </si>
  <si>
    <t>40144197</t>
  </si>
  <si>
    <t>CONTRERAS ARCE SOCORRO DEL PILAR</t>
  </si>
  <si>
    <t>10281127</t>
  </si>
  <si>
    <t>CONTRERAS BALBIN EDGARDO ULISES</t>
  </si>
  <si>
    <t>42410292</t>
  </si>
  <si>
    <t>CONTRERAS HORNA GERALDINE GELL</t>
  </si>
  <si>
    <t>21555186</t>
  </si>
  <si>
    <t>CORDERO CALLE OSMAR ALEJANDRO</t>
  </si>
  <si>
    <t>45639140</t>
  </si>
  <si>
    <t>CORDOVA BERRU LIZBETH</t>
  </si>
  <si>
    <t>10176348</t>
  </si>
  <si>
    <t>CORDOVA CHAVEZ REBECA BEERSEBA</t>
  </si>
  <si>
    <t>ESPECIALISTA PARA LA ESTRATEGIA DE</t>
  </si>
  <si>
    <t>08837024</t>
  </si>
  <si>
    <t>CORDOVA JARA SONIA SUSANA</t>
  </si>
  <si>
    <t>10360215</t>
  </si>
  <si>
    <t>CORDOVA LOPEZ LUZ DEL PILAR</t>
  </si>
  <si>
    <t>COORDINADOR DE TRANSPORTES</t>
  </si>
  <si>
    <t>41660481</t>
  </si>
  <si>
    <t>CORDOVA SUYON NIDIA ADA</t>
  </si>
  <si>
    <t>08128750</t>
  </si>
  <si>
    <t>CORDOVA YAMAUCHI CLAUDIA GYSELLA</t>
  </si>
  <si>
    <t>PROFESIONAL EN PROYECTOS INFORMATIC</t>
  </si>
  <si>
    <t>40643245</t>
  </si>
  <si>
    <t>CORICAZA RIVAS MARIA DEL ROSARIO ADRIANA</t>
  </si>
  <si>
    <t>29619531</t>
  </si>
  <si>
    <t>CORNEJO ANGULO JENY</t>
  </si>
  <si>
    <t>08107148</t>
  </si>
  <si>
    <t>CORNEJO IRRAZABAL DE DOMINGUEZ CECERY MILENA</t>
  </si>
  <si>
    <t>40791079</t>
  </si>
  <si>
    <t>CORNEJO PESCHIERA IVONNE DEL CARMEN</t>
  </si>
  <si>
    <t>AUXILIAR EN EDUCACION INICIAL</t>
  </si>
  <si>
    <t>AUXILIAR DE EDUCACION</t>
  </si>
  <si>
    <t>17430981</t>
  </si>
  <si>
    <t>CORNETERO GARCIA PEDRO JULIO</t>
  </si>
  <si>
    <t>10074641</t>
  </si>
  <si>
    <t>CORONADO FARIS EDWIN ALBERTO</t>
  </si>
  <si>
    <t>40583448</t>
  </si>
  <si>
    <t>CORONADO GARAY JOSMILL</t>
  </si>
  <si>
    <t>10662023</t>
  </si>
  <si>
    <t>CORONEL ALTAMIRANO MARIA GIOCONDA</t>
  </si>
  <si>
    <t>PROFESIONAL EN PSICOLOGIA</t>
  </si>
  <si>
    <t>32929439</t>
  </si>
  <si>
    <t>CORONEL HABRAHAMSHON PATRICIA DEL CARMEN</t>
  </si>
  <si>
    <t>07855251</t>
  </si>
  <si>
    <t>CORREA ALAMO MIRTHA ELIZABETH</t>
  </si>
  <si>
    <t>07499447</t>
  </si>
  <si>
    <t>CORREA CIEZA ERIKA PAOLA</t>
  </si>
  <si>
    <t>ASISTENTE EJECUTIVA</t>
  </si>
  <si>
    <t>21139678</t>
  </si>
  <si>
    <t>CORREA TINEO VICTOR JAVIER</t>
  </si>
  <si>
    <t>15948537</t>
  </si>
  <si>
    <t>CORREA VALENCIA FRANCISCO ENRIQUE</t>
  </si>
  <si>
    <t>40843595</t>
  </si>
  <si>
    <t>CORREA VASQUEZ JOSE LUIS</t>
  </si>
  <si>
    <t>43573988</t>
  </si>
  <si>
    <t>CORTEZ RUIZ LIDIA ARYMI</t>
  </si>
  <si>
    <t>ESPECIALISTA EN PROCEDIMIENTOS DE S</t>
  </si>
  <si>
    <t>40315398</t>
  </si>
  <si>
    <t>COSSER HUERTAS EDGARD EDUARDO</t>
  </si>
  <si>
    <t>ENFERMERO</t>
  </si>
  <si>
    <t>40069261</t>
  </si>
  <si>
    <t>COSTILLA GARCIA EDGARD LUIS</t>
  </si>
  <si>
    <t>42430095</t>
  </si>
  <si>
    <t>COSTILLA GONZALES KELLY LUCY</t>
  </si>
  <si>
    <t>AUXILIAR DE EDUCACION INICIAL</t>
  </si>
  <si>
    <t>47049520</t>
  </si>
  <si>
    <t>COTERA JUAREZ KATHERINE MILAGROS</t>
  </si>
  <si>
    <t>09931515</t>
  </si>
  <si>
    <t>COTRINA URTEAGA BERNARDETTE ISABEL</t>
  </si>
  <si>
    <t>07865221</t>
  </si>
  <si>
    <t>CRISANTE NUÑEZ MARUJA</t>
  </si>
  <si>
    <t>43124924</t>
  </si>
  <si>
    <t>CRISTOBAL SALVADOR CARMEN ROSA</t>
  </si>
  <si>
    <t>25522519</t>
  </si>
  <si>
    <t>CRUZ AGUAYO ANGEL AUGUSTO</t>
  </si>
  <si>
    <t>10231460</t>
  </si>
  <si>
    <t>CRUZ AYALA ELQUI</t>
  </si>
  <si>
    <t>GEOGRAFO I</t>
  </si>
  <si>
    <t>09831959</t>
  </si>
  <si>
    <t>CRUZ BERNEDO SALOME MARLENI</t>
  </si>
  <si>
    <t>17971187</t>
  </si>
  <si>
    <t>CRUZ GAMBOA CARMEN ELIZABETH</t>
  </si>
  <si>
    <t>42262640</t>
  </si>
  <si>
    <t>CRUZ MANSILLA ROCIO FELICIDAD</t>
  </si>
  <si>
    <t>19693079</t>
  </si>
  <si>
    <t>CRUZ MARTINEZ ANGELITA RITA</t>
  </si>
  <si>
    <t>25666379</t>
  </si>
  <si>
    <t>CRUZ RIVERA TOMAS ALEJANDRO</t>
  </si>
  <si>
    <t>25435748</t>
  </si>
  <si>
    <t>CUADROS MACO JOSE DARWIN</t>
  </si>
  <si>
    <t>08150809</t>
  </si>
  <si>
    <t>CUADROS ORIA JANETT MAURA</t>
  </si>
  <si>
    <t>ESPECIALISTA EN SISTEMAS DE INFORMA</t>
  </si>
  <si>
    <t>43030125</t>
  </si>
  <si>
    <t>CUADROS PAREDES CRHYSTIANS ERNY</t>
  </si>
  <si>
    <t>29735845</t>
  </si>
  <si>
    <t>CUBA FUENTES MARIA SOFIA</t>
  </si>
  <si>
    <t>07528365</t>
  </si>
  <si>
    <t>CUBA MUÑIZ VICTOR LUIS</t>
  </si>
  <si>
    <t>08231595</t>
  </si>
  <si>
    <t>CUBA ORE VICTOR RAUL</t>
  </si>
  <si>
    <t>22273964</t>
  </si>
  <si>
    <t>CUBA TOLEDO MILLE RAQUEL</t>
  </si>
  <si>
    <t>06673663</t>
  </si>
  <si>
    <t>CUBAS VILLALOBOS YANIRA VILMA</t>
  </si>
  <si>
    <t>40038225</t>
  </si>
  <si>
    <t>CUBILLAS MANRIQUE DIEGO ALONSO</t>
  </si>
  <si>
    <t>ESPECIALISTA EN INFRAESTRUCTURA</t>
  </si>
  <si>
    <t>42266237</t>
  </si>
  <si>
    <t>CUCHCA PALOMINO VICTOR GABRIEL</t>
  </si>
  <si>
    <t>DESARROLLADOR APLICACIONES WEB</t>
  </si>
  <si>
    <t>10595094</t>
  </si>
  <si>
    <t>CUEVA BARRERA ALEJANDRO VIDAL</t>
  </si>
  <si>
    <t>16665996</t>
  </si>
  <si>
    <t>CUEVA GUZMAN ATUSPARIA KRUPSKAIA</t>
  </si>
  <si>
    <t>07261798</t>
  </si>
  <si>
    <t>CUEVA OBANDO LUISA HERMINIA</t>
  </si>
  <si>
    <t xml:space="preserve">CUEVA OBANDO LUISA HERMINIA </t>
  </si>
  <si>
    <t>40872425</t>
  </si>
  <si>
    <t>CUEVA RENGIFO ROSA LINA</t>
  </si>
  <si>
    <t>40237391</t>
  </si>
  <si>
    <t>CURI AYAMANI ROSA MARIA</t>
  </si>
  <si>
    <t>INGENIERA EN INDUSTRIAS ALIMENTARIA</t>
  </si>
  <si>
    <t>09374212</t>
  </si>
  <si>
    <t>CURO BARBOZA JULIO CESAR</t>
  </si>
  <si>
    <t>10115179</t>
  </si>
  <si>
    <t>CURO MELO RICHARD DANIEL</t>
  </si>
  <si>
    <t>08469708</t>
  </si>
  <si>
    <t>CUSCO DE FUERTES ESTHELA LEONOR</t>
  </si>
  <si>
    <t>45457479</t>
  </si>
  <si>
    <t>CUSI CALDERON EDGAR EUGENIO</t>
  </si>
  <si>
    <t>44312500</t>
  </si>
  <si>
    <t>CUSMA BAZAN MELIZA DARSI</t>
  </si>
  <si>
    <t>29231538</t>
  </si>
  <si>
    <t>CUTIPE CARDENAS YURI LICINIO</t>
  </si>
  <si>
    <t>70607137</t>
  </si>
  <si>
    <t>CUYUTUPAC MALDONADO BRANDON CRISTOPHER</t>
  </si>
  <si>
    <t>ANALISTA EN SISTEMAS ADMINISTRATIVO</t>
  </si>
  <si>
    <t>07425346</t>
  </si>
  <si>
    <t>DAVILA AMES DIOR ALFREDO</t>
  </si>
  <si>
    <t>46847848</t>
  </si>
  <si>
    <t>DAVILA BULNES STEPHANIE IVONNE</t>
  </si>
  <si>
    <t>ESPECIALISTA LEGAL EN COBRANZA</t>
  </si>
  <si>
    <t>43300275</t>
  </si>
  <si>
    <t>DAVILA CARDENAS RICHARD MICHAEL</t>
  </si>
  <si>
    <t>APOYO OPERATIVO EN SISTEMAS</t>
  </si>
  <si>
    <t>09622023</t>
  </si>
  <si>
    <t>DAVILA SANTA CRUZ CESAR EDGAR</t>
  </si>
  <si>
    <t>44145622</t>
  </si>
  <si>
    <t>DAVILA TIPIANI WENDY YULISA</t>
  </si>
  <si>
    <t>09191302</t>
  </si>
  <si>
    <t>DE LA CRUZ CASTRO MARIA TERESA</t>
  </si>
  <si>
    <t>42185653</t>
  </si>
  <si>
    <t>DE LA CRUZ FUENTES ESAU MARCOS</t>
  </si>
  <si>
    <t>10486030</t>
  </si>
  <si>
    <t>DE LA CRUZ GARCIA HECTOR</t>
  </si>
  <si>
    <t>PINTOR</t>
  </si>
  <si>
    <t>40923593</t>
  </si>
  <si>
    <t>DE LA CRUZ PARRAGA JANICE CARMEN</t>
  </si>
  <si>
    <t>44098679</t>
  </si>
  <si>
    <t>DE LA CRUZ RAMOS MARITZA LILIA</t>
  </si>
  <si>
    <t>TECNICO I</t>
  </si>
  <si>
    <t>43943183</t>
  </si>
  <si>
    <t>DE LA CRUZ RUEDA KAREN JOHANA</t>
  </si>
  <si>
    <t>47686655</t>
  </si>
  <si>
    <t>DE LA CRUZ URAICA MILAGROS</t>
  </si>
  <si>
    <t>18027943</t>
  </si>
  <si>
    <t>DE LA CRUZ VALENCIA JULIO CESAR</t>
  </si>
  <si>
    <t>ESPECIALISTA EN ANESTESIOLOGIA</t>
  </si>
  <si>
    <t>18114077</t>
  </si>
  <si>
    <t>DE LA ROSA CELESTINO ARMANDO BENJAMIN</t>
  </si>
  <si>
    <t>44782844</t>
  </si>
  <si>
    <t>DE LA SERNA MENDOZA MANUEL RODRIGO</t>
  </si>
  <si>
    <t>40700703</t>
  </si>
  <si>
    <t>DE LA VEGA SARMIENTO CAROLINA</t>
  </si>
  <si>
    <t>43169703</t>
  </si>
  <si>
    <t>DE LOS HEROS RONDINEL FERNANDO</t>
  </si>
  <si>
    <t>18196894</t>
  </si>
  <si>
    <t>DE LOS RIOS GUEVARA MARITA</t>
  </si>
  <si>
    <t>ESPECIALISTA EN GESTION PUBLICA Y P</t>
  </si>
  <si>
    <t>25600142</t>
  </si>
  <si>
    <t>DE LOS RIOS PEREZ ENRIQUE GUILLERMO</t>
  </si>
  <si>
    <t>COORDINADOR ADJUNTO SEGURIDAD INTER</t>
  </si>
  <si>
    <t>08259118</t>
  </si>
  <si>
    <t>DE PAWLIKOWSKI AMIEL NORMY WIESLAWA</t>
  </si>
  <si>
    <t>47218374</t>
  </si>
  <si>
    <t>DEL AGUILA ALVAREZ CHRISTOPHER PETER</t>
  </si>
  <si>
    <t>ASISTENTE INFORMATICO</t>
  </si>
  <si>
    <t>41514390</t>
  </si>
  <si>
    <t>DEL AGUILA INSAPILLO ROCIO PATRICIA</t>
  </si>
  <si>
    <t>07785706</t>
  </si>
  <si>
    <t>DEL CARPIO ANCAYA LUCY VIRGINIA</t>
  </si>
  <si>
    <t>08013353</t>
  </si>
  <si>
    <t>DEL SOLAR PONCE ROSARIO SUSANA</t>
  </si>
  <si>
    <t>41947953</t>
  </si>
  <si>
    <t>DELGADO BLAS SALVADOR</t>
  </si>
  <si>
    <t>47413258</t>
  </si>
  <si>
    <t>DELGADO BUSTAMANTE JOSE MANUEL</t>
  </si>
  <si>
    <t>ANALISTA PROGRAMADOR DJANGO</t>
  </si>
  <si>
    <t>42345640</t>
  </si>
  <si>
    <t>DELGADO MEJIA PERCY</t>
  </si>
  <si>
    <t>10251482</t>
  </si>
  <si>
    <t>DELGADO MONTERO ROCIO</t>
  </si>
  <si>
    <t>09825249</t>
  </si>
  <si>
    <t>DELGADO ORTIZ DE VILLATE FERNANDO MARTIN</t>
  </si>
  <si>
    <t>43123793</t>
  </si>
  <si>
    <t>DELGADO PIZARRO CARLOS JOEL</t>
  </si>
  <si>
    <t>DESARROLLADOR DE SOFTWARE</t>
  </si>
  <si>
    <t>07952480</t>
  </si>
  <si>
    <t>DESME BRUMMERT JULIO CESAR ANTONIO</t>
  </si>
  <si>
    <t>09817461</t>
  </si>
  <si>
    <t>DIAZ ALVARADO SILVANA</t>
  </si>
  <si>
    <t>ANALISTA EN COOPERACION INTERNACION</t>
  </si>
  <si>
    <t>07482470</t>
  </si>
  <si>
    <t>DIAZ CABELLO JUDITH MARIELLA</t>
  </si>
  <si>
    <t>PROFESIONAL EN OBSTETRICIA</t>
  </si>
  <si>
    <t>70005835</t>
  </si>
  <si>
    <t>DIAZ CASTILLO MARIA LORENA</t>
  </si>
  <si>
    <t>29714900</t>
  </si>
  <si>
    <t>DIAZ CHOQUE HELEN CAROL</t>
  </si>
  <si>
    <t>43278868</t>
  </si>
  <si>
    <t>DIAZ CORAL BETBIARY MARIEL</t>
  </si>
  <si>
    <t>COORDINADORA DE CURSOS</t>
  </si>
  <si>
    <t>17447330</t>
  </si>
  <si>
    <t>DIAZ DE LOS SANTOS MANUEL ALBERTO</t>
  </si>
  <si>
    <t>42586501</t>
  </si>
  <si>
    <t>DIAZ DELGADO ENA MAGALI</t>
  </si>
  <si>
    <t>08137532</t>
  </si>
  <si>
    <t>DIAZ ESPINOZA SEGUNDO ARMANDO</t>
  </si>
  <si>
    <t>30762418</t>
  </si>
  <si>
    <t>DIAZ FERNANDEZ ROSA JULIA</t>
  </si>
  <si>
    <t>08283421</t>
  </si>
  <si>
    <t>DIAZ MARIN CASIMIRO</t>
  </si>
  <si>
    <t>42426436</t>
  </si>
  <si>
    <t>DIAZ MARIN JOSE ANTONIO</t>
  </si>
  <si>
    <t>40637194</t>
  </si>
  <si>
    <t>DIAZ PALOMINO MARIA DEL CARMEN</t>
  </si>
  <si>
    <t>TECNICO ADIMINISTRATIVO</t>
  </si>
  <si>
    <t>06778708</t>
  </si>
  <si>
    <t>DIAZ PEZO VICTOR HUGO</t>
  </si>
  <si>
    <t>08754678</t>
  </si>
  <si>
    <t>DIAZ PONCE DE HUTARRA DORIS</t>
  </si>
  <si>
    <t>46245393</t>
  </si>
  <si>
    <t>DIAZ RAMIREZ MASIEL ALEJANDRA</t>
  </si>
  <si>
    <t>40188587</t>
  </si>
  <si>
    <t>DIAZ TERRONES TANIA BETSABE</t>
  </si>
  <si>
    <t>09855826</t>
  </si>
  <si>
    <t>DIAZ TRUJILLO JORGE EDUARDO</t>
  </si>
  <si>
    <t>ESPECIALISTA EN MONITOREO Y EVALUAC</t>
  </si>
  <si>
    <t>08067171</t>
  </si>
  <si>
    <t>DIAZ URTEAGA PEDRO</t>
  </si>
  <si>
    <t>09182135</t>
  </si>
  <si>
    <t>DIAZ VILLACORTA AUGUSTO WALTER</t>
  </si>
  <si>
    <t>MEDICO ESP. GINECOLOGIA Y OBSTETRIC</t>
  </si>
  <si>
    <t>43356723</t>
  </si>
  <si>
    <t>15721666</t>
  </si>
  <si>
    <t>DOMINGUEZ CASTELLANOS CARLOS ANTONIO</t>
  </si>
  <si>
    <t>42338462</t>
  </si>
  <si>
    <t>DOMINGUEZ GONZALES SILVIA</t>
  </si>
  <si>
    <t>COORD. ADM. DE LA INST. EDUC. INI.</t>
  </si>
  <si>
    <t>42648893</t>
  </si>
  <si>
    <t>DOMINGUEZ SAMAMES RAFAEL OMAR</t>
  </si>
  <si>
    <t>47800289</t>
  </si>
  <si>
    <t>DURAN MEJIA CARLOS MANUEL</t>
  </si>
  <si>
    <t>TECNCIO ADMINISTRATIVO</t>
  </si>
  <si>
    <t>40084142</t>
  </si>
  <si>
    <t>DURAND ALVAREZ MILAGROS ELENA</t>
  </si>
  <si>
    <t>08099990</t>
  </si>
  <si>
    <t>DURAND MAURICIO JESUS MARGARITA</t>
  </si>
  <si>
    <t>08862100</t>
  </si>
  <si>
    <t>DURAND VELAZCO SALOMON</t>
  </si>
  <si>
    <t>06646754</t>
  </si>
  <si>
    <t>ECHEGARAY PEÑA CIRO GINARD</t>
  </si>
  <si>
    <t>46193817</t>
  </si>
  <si>
    <t>ECHEVARRIA CARRASCO KATHERINE PIERINA</t>
  </si>
  <si>
    <t>42488248</t>
  </si>
  <si>
    <t>ECHEVARRIA NUE MERCEDES AMERICA</t>
  </si>
  <si>
    <t>42352972</t>
  </si>
  <si>
    <t>EGAS HURTADO MABEL LIZET</t>
  </si>
  <si>
    <t>ASISTENTE EN GESTION DE PROYECTOS</t>
  </si>
  <si>
    <t>41788016</t>
  </si>
  <si>
    <t>ELIAS CAMPOS LUIS RUBEN</t>
  </si>
  <si>
    <t>07458455</t>
  </si>
  <si>
    <t>ELIAS VALDEZ RINA AURORA</t>
  </si>
  <si>
    <t>06269187</t>
  </si>
  <si>
    <t>ENDO HINOJOSA CARLOS JESUS</t>
  </si>
  <si>
    <t>40991604</t>
  </si>
  <si>
    <t>EPIQUIEN MERINO LISS JHUDIT</t>
  </si>
  <si>
    <t>40330932</t>
  </si>
  <si>
    <t>ERSKINE PAREJA DE SANTANDER KARINA SOCORRO</t>
  </si>
  <si>
    <t>REDACTORA</t>
  </si>
  <si>
    <t>41587460</t>
  </si>
  <si>
    <t>ESCALANTE DIAZ FLOR DAYSI</t>
  </si>
  <si>
    <t>44471217</t>
  </si>
  <si>
    <t>ESCOBAR ESCOBAR JAIRO EMILIO</t>
  </si>
  <si>
    <t>AUXILIAR INFORMATICO</t>
  </si>
  <si>
    <t>09475844</t>
  </si>
  <si>
    <t>ESCOBAR HONORIO DANTE RAFAEL</t>
  </si>
  <si>
    <t>10623191</t>
  </si>
  <si>
    <t>ESCOBAR MARTINEZ ZARINA</t>
  </si>
  <si>
    <t>ANALISTA EN PRESUPUESTO</t>
  </si>
  <si>
    <t>25785823</t>
  </si>
  <si>
    <t>ESCRIBA VELASQUEZ ABNER LUIS</t>
  </si>
  <si>
    <t>09464280</t>
  </si>
  <si>
    <t>ESCUDERO GONZALES JULISSA MARIELA</t>
  </si>
  <si>
    <t>06190582</t>
  </si>
  <si>
    <t>ESCUDERO QUINTANA ANA ROSALÍA</t>
  </si>
  <si>
    <t>41814423</t>
  </si>
  <si>
    <t>ESPEJO VARGAS JOHANA NELLY</t>
  </si>
  <si>
    <t>40376387</t>
  </si>
  <si>
    <t>ESPINO CHACALTANA RONNIE EDILFONSO</t>
  </si>
  <si>
    <t>25759819</t>
  </si>
  <si>
    <t>ESPINO GOYCOCHEA ROCIO</t>
  </si>
  <si>
    <t>25465210</t>
  </si>
  <si>
    <t>ESPINOZA ALARCON EDGAR ARTURO</t>
  </si>
  <si>
    <t>07640910</t>
  </si>
  <si>
    <t>ESPINOZA ATARAMA ROBERTO ANTONIO</t>
  </si>
  <si>
    <t>40680700</t>
  </si>
  <si>
    <t>ESPINOZA CAMASCA PAOLA KATHERYNE</t>
  </si>
  <si>
    <t>46588810</t>
  </si>
  <si>
    <t>ESPINOZA ESTRADA MARYAN STPHEFANI</t>
  </si>
  <si>
    <t>08884862</t>
  </si>
  <si>
    <t>ESPINOZA FUENTES JORGE GUSTAVO</t>
  </si>
  <si>
    <t>PROFESIONAL EN  CIENCIAS CONTABLES</t>
  </si>
  <si>
    <t>10349405</t>
  </si>
  <si>
    <t>ESPINOZA GALINDO FLOR</t>
  </si>
  <si>
    <t>42723183</t>
  </si>
  <si>
    <t>ESPINOZA GUTIERREZ EDWIN ALFONSO</t>
  </si>
  <si>
    <t>07724083</t>
  </si>
  <si>
    <t>ESPINOZA MORALES DE BORGOÑO LIDIA MARIANA</t>
  </si>
  <si>
    <t>46131949</t>
  </si>
  <si>
    <t>ESPINOZA PEREZ HELLEN KATYA</t>
  </si>
  <si>
    <t>40298322</t>
  </si>
  <si>
    <t>ESPINOZA SANCHEZ VICTOR MANUEL</t>
  </si>
  <si>
    <t>40629174</t>
  </si>
  <si>
    <t>ESPINOZA TINEO JENY BETHSY</t>
  </si>
  <si>
    <t>07402178</t>
  </si>
  <si>
    <t>ESPINOZA VALENZUELA HUBERT</t>
  </si>
  <si>
    <t>40232272</t>
  </si>
  <si>
    <t>ESPINOZA ZAMORA LUCIO STIVEN</t>
  </si>
  <si>
    <t>46188150</t>
  </si>
  <si>
    <t>ESPIRITU PALOMINO GIANNINA GISELLE</t>
  </si>
  <si>
    <t>09853688</t>
  </si>
  <si>
    <t>ESQUIVEL DEL AGUILA IVAN ALMIR</t>
  </si>
  <si>
    <t>44506069</t>
  </si>
  <si>
    <t>ESTELA CASAS MARITZA ELIZABETH</t>
  </si>
  <si>
    <t>42633290</t>
  </si>
  <si>
    <t>ESTRADA ABANTO ANGEL GIANCARLO</t>
  </si>
  <si>
    <t>40734918</t>
  </si>
  <si>
    <t>ESTRADA ESTRELLA ALDO FERNANDO</t>
  </si>
  <si>
    <t>43500521</t>
  </si>
  <si>
    <t>ESTRADA MEDINA FERNANDO JUNIOR</t>
  </si>
  <si>
    <t>07347569</t>
  </si>
  <si>
    <t>ESTRADA SEVERINO MARIA DEL PILAR</t>
  </si>
  <si>
    <t>45460670</t>
  </si>
  <si>
    <t>EUSEBIO LLIHUA LUZ ESTHEFANY</t>
  </si>
  <si>
    <t>JEFE DE PROYECTOSEN DESARROLLO DE S</t>
  </si>
  <si>
    <t>42403809</t>
  </si>
  <si>
    <t>FABIAN YUPANQUI JESUS MIGUEL</t>
  </si>
  <si>
    <t>ESPEC EN MONITOREO Y EVAL. DE PROYE</t>
  </si>
  <si>
    <t>40625203</t>
  </si>
  <si>
    <t>FALCON RODRIGUEZ LUIS ENRIQUE</t>
  </si>
  <si>
    <t>10677362</t>
  </si>
  <si>
    <t>FALCON RODRIGUEZ PEDRO FERNANDO</t>
  </si>
  <si>
    <t>08665373</t>
  </si>
  <si>
    <t>FALCONI REVILLA JOSEFINA ELOISA</t>
  </si>
  <si>
    <t>08857345</t>
  </si>
  <si>
    <t>FALLA CARDENAS JOSE ORESTES</t>
  </si>
  <si>
    <t>07000980</t>
  </si>
  <si>
    <t>FALLAQUE SOLIS CESAR ALIPIO</t>
  </si>
  <si>
    <t>07657487</t>
  </si>
  <si>
    <t>FARGE MACEDO DE YTURRY MARIA AZUCENA</t>
  </si>
  <si>
    <t>ESPECIALISTA EN GESTION DE LA CAPAC</t>
  </si>
  <si>
    <t>71793104</t>
  </si>
  <si>
    <t>FARIAS ESPEJO MARIA DEL ROSARIO LUCERO</t>
  </si>
  <si>
    <t>70598537</t>
  </si>
  <si>
    <t>FARRO FLORES SUSAN MELISSA</t>
  </si>
  <si>
    <t>ANALISTA DE SOPORTE INFORMATICO</t>
  </si>
  <si>
    <t>08831795</t>
  </si>
  <si>
    <t>FERNANDEZ ALMEIDA JOSE LUIS</t>
  </si>
  <si>
    <t>09656977</t>
  </si>
  <si>
    <t>FERNANDEZ ANAMPA VICTOR RAUL</t>
  </si>
  <si>
    <t>02897027</t>
  </si>
  <si>
    <t>FERNANDEZ BOCANEGRA LUZMILA ISABEL</t>
  </si>
  <si>
    <t>40868630</t>
  </si>
  <si>
    <t>FERNANDEZ DE CORDOVA GUEVARA RICARDO ENRIQUE</t>
  </si>
  <si>
    <t>ANALISTA EN SOPORTE INFORMATICO</t>
  </si>
  <si>
    <t>10473326</t>
  </si>
  <si>
    <t>FERNANDEZ ESCATE LUIS ALBERTO</t>
  </si>
  <si>
    <t>09626456</t>
  </si>
  <si>
    <t>FERNANDEZ HERRERA CARLOS ENRIQUE</t>
  </si>
  <si>
    <t>09584305</t>
  </si>
  <si>
    <t>FERNANDEZ LA TORRE VICTOR MANUEL</t>
  </si>
  <si>
    <t>41849261</t>
  </si>
  <si>
    <t>FERRER RUIZ JORGE ALEXIS</t>
  </si>
  <si>
    <t>32931092</t>
  </si>
  <si>
    <t>FIGUEROA BENITES CECILIA RUTH</t>
  </si>
  <si>
    <t>06938714</t>
  </si>
  <si>
    <t>FIGUEROA MINAYA SANTOS ISABEL</t>
  </si>
  <si>
    <t>ALBAÑIL</t>
  </si>
  <si>
    <t>AUXILIAR EN MANTENIMIENTO - ALBAÑIL</t>
  </si>
  <si>
    <t>70473536</t>
  </si>
  <si>
    <t>FIGUEROA ZAVALETA DE CARRANZA YESSENIA MILAGROS</t>
  </si>
  <si>
    <t>ADMINISTRADOR DE PLATAFORMA VIRTUAL</t>
  </si>
  <si>
    <t>09597118</t>
  </si>
  <si>
    <t>FIORENTINI SOLIS MARCO ANTONIO</t>
  </si>
  <si>
    <t>ASISTENTE DE GESTION DE PROYECTOS</t>
  </si>
  <si>
    <t>44380550</t>
  </si>
  <si>
    <t>FLORES AGUILAR DEYVID</t>
  </si>
  <si>
    <t>45855474</t>
  </si>
  <si>
    <t>FLORES CAMASCA NADEZHDA DENISSE</t>
  </si>
  <si>
    <t>BIOLOGO Y/O QUIMICO FARMACEUTICO</t>
  </si>
  <si>
    <t>43050438</t>
  </si>
  <si>
    <t>FLORES CANLLA JUNIOR</t>
  </si>
  <si>
    <t>44528852</t>
  </si>
  <si>
    <t>FLORES CARRILLO BERENICE CAROLINA</t>
  </si>
  <si>
    <t>41704375</t>
  </si>
  <si>
    <t>FLORES CAUPER GENE TANEER</t>
  </si>
  <si>
    <t>40999586</t>
  </si>
  <si>
    <t>FLORES CONTRERAS CARLOS STEVE</t>
  </si>
  <si>
    <t>43513313</t>
  </si>
  <si>
    <t>FLORES CRUZ EINNY BONNY</t>
  </si>
  <si>
    <t>40381554</t>
  </si>
  <si>
    <t>FLORES GARCIA MELISSA JANETTE</t>
  </si>
  <si>
    <t>42286805</t>
  </si>
  <si>
    <t>FLORES GATICA KARINA</t>
  </si>
  <si>
    <t>42147734</t>
  </si>
  <si>
    <t>FLORES ROJAS JONATAN ANDRES</t>
  </si>
  <si>
    <t>10784532</t>
  </si>
  <si>
    <t>FONSECA BLANCO MONICA LIZBETH</t>
  </si>
  <si>
    <t>07729287</t>
  </si>
  <si>
    <t>FRIAS MARTINELLI GUILLERMO EDUARDO</t>
  </si>
  <si>
    <t>47183481</t>
  </si>
  <si>
    <t>FRIAS VASQUEZ CARLO ALBERTO</t>
  </si>
  <si>
    <t>09645363</t>
  </si>
  <si>
    <t>FUENTES CASTRO GOTELLI JORGE AUGUSTO</t>
  </si>
  <si>
    <t>09350422</t>
  </si>
  <si>
    <t>FUENTES FLORES GUILLERMO WILLIAMS</t>
  </si>
  <si>
    <t>09932360</t>
  </si>
  <si>
    <t>FUENTES LEZCANO EDWIN ADALBERTO</t>
  </si>
  <si>
    <t>ASISTENTE DE TRANSPORTES</t>
  </si>
  <si>
    <t>42779112</t>
  </si>
  <si>
    <t>FUENTES LOZANO DENY MARILU</t>
  </si>
  <si>
    <t>09804132</t>
  </si>
  <si>
    <t>FUENTES MICULICICH ELIO ENRIQUE</t>
  </si>
  <si>
    <t>09577066</t>
  </si>
  <si>
    <t>FUENTES QUISPE EDGAR</t>
  </si>
  <si>
    <t>08518994</t>
  </si>
  <si>
    <t>FUENTES RIVERA CHAUPIS DAVID</t>
  </si>
  <si>
    <t>06042381</t>
  </si>
  <si>
    <t>FUENTES RIVERA SALCEDO TEOFILO JOSE</t>
  </si>
  <si>
    <t>10578770</t>
  </si>
  <si>
    <t>GAGO AVALOS OLUYO ABUNDIO</t>
  </si>
  <si>
    <t>43019312</t>
  </si>
  <si>
    <t>GAGO TORRES DAMIAN HENRY</t>
  </si>
  <si>
    <t>08193571</t>
  </si>
  <si>
    <t>GALA SOLDEVILLA MARIA DEL ROSARIO</t>
  </si>
  <si>
    <t>41179641</t>
  </si>
  <si>
    <t>GALAGARZA CJURO RICARDO</t>
  </si>
  <si>
    <t>07250370</t>
  </si>
  <si>
    <t>GALARZA SILVA GIOVANNA</t>
  </si>
  <si>
    <t>25828772</t>
  </si>
  <si>
    <t>GALENO CORONADO CARMEN ELENA</t>
  </si>
  <si>
    <t>INGENIERO EN INDUSTRIAS ALIMENTARIA</t>
  </si>
  <si>
    <t>45909688</t>
  </si>
  <si>
    <t>GALLARDO BARDALES MILAGRITOS MATILDE</t>
  </si>
  <si>
    <t>06057941</t>
  </si>
  <si>
    <t>GALLEGOS NUÑEZ JEMY JIM</t>
  </si>
  <si>
    <t>09993836</t>
  </si>
  <si>
    <t>GALVEZ GARRO GABRIELA ISABEL</t>
  </si>
  <si>
    <t>10700447</t>
  </si>
  <si>
    <t>GAMARRA ALTAMIRANO JESUS FERNANDO</t>
  </si>
  <si>
    <t>10659471</t>
  </si>
  <si>
    <t>GAMBOA INGA ROBERTH EDGAR</t>
  </si>
  <si>
    <t>09534309</t>
  </si>
  <si>
    <t>GAMBOA MOQUILLAZA JESSICA ESTHER</t>
  </si>
  <si>
    <t>10048918</t>
  </si>
  <si>
    <t>GAMEZ MEDINA CANDY ROSA</t>
  </si>
  <si>
    <t>40226521</t>
  </si>
  <si>
    <t>GARAVITO CHANG ELSSIE SHAVELLY</t>
  </si>
  <si>
    <t>08873128</t>
  </si>
  <si>
    <t>GARAY LOPEZ WILLIAM ERNESTO</t>
  </si>
  <si>
    <t>42347391</t>
  </si>
  <si>
    <t>GARAY QUISPE VANESSA LISSET</t>
  </si>
  <si>
    <t>25456803</t>
  </si>
  <si>
    <t>GARAYCOCHEA CANNON VIRGINIA ALICIA</t>
  </si>
  <si>
    <t>40525567</t>
  </si>
  <si>
    <t>GARCES QUISPE MAGALY  URSULA</t>
  </si>
  <si>
    <t>43241148</t>
  </si>
  <si>
    <t>GARCIA ACHAHUI ANGELICA DEL PILAR</t>
  </si>
  <si>
    <t>10760663</t>
  </si>
  <si>
    <t>GARCIA ARIAS CHRISTIAM ALEXANDER</t>
  </si>
  <si>
    <t>41548426</t>
  </si>
  <si>
    <t>GARCIA BALTAZAR JORGE LUIS</t>
  </si>
  <si>
    <t>10001151</t>
  </si>
  <si>
    <t>GARCIA BEDOYA OSWALDO</t>
  </si>
  <si>
    <t>DIRECOTR GENERAL</t>
  </si>
  <si>
    <t>09053088</t>
  </si>
  <si>
    <t>GARCIA CALDERON MARCO ANTONIO</t>
  </si>
  <si>
    <t>47343670</t>
  </si>
  <si>
    <t>GARCIA CHAPA DIEGO ALDO</t>
  </si>
  <si>
    <t>40389582</t>
  </si>
  <si>
    <t>GARCIA DOLORES LIDIA SUSANA</t>
  </si>
  <si>
    <t>41682503</t>
  </si>
  <si>
    <t>GARCIA ENCINA ROSA ELIZABETH</t>
  </si>
  <si>
    <t>44114876</t>
  </si>
  <si>
    <t>GARCIA ESPINOZA CINTHIA GERALDINE</t>
  </si>
  <si>
    <t>70429605</t>
  </si>
  <si>
    <t>GARCIA HUAMANI KATTERIN DIANA</t>
  </si>
  <si>
    <t>40364244</t>
  </si>
  <si>
    <t>GARCIA MANRIQUE ALVARO ENRIQUE</t>
  </si>
  <si>
    <t>ESPECIALISTA EN GESTION DE RECURSOS</t>
  </si>
  <si>
    <t>41289363</t>
  </si>
  <si>
    <t>GARCIA MORALES MARCO</t>
  </si>
  <si>
    <t>07250115</t>
  </si>
  <si>
    <t>GARCIA PAZ JORGE HERACLIO</t>
  </si>
  <si>
    <t>10740011</t>
  </si>
  <si>
    <t>GARCIA PEBE EDWIN</t>
  </si>
  <si>
    <t>OPERARIO EN MANTENIMIENTO</t>
  </si>
  <si>
    <t>40964079</t>
  </si>
  <si>
    <t>GARCIA PERALTA LUIS ALBERTO</t>
  </si>
  <si>
    <t>CONDUCTOR DE MOTO</t>
  </si>
  <si>
    <t>10559887</t>
  </si>
  <si>
    <t>GARCIA PEREZ MERCEDES ERIKA</t>
  </si>
  <si>
    <t>COORDINADORA ADMINISTRATIVA</t>
  </si>
  <si>
    <t>41157688</t>
  </si>
  <si>
    <t>GARCIA ROLDAN VICTOR ENRIQUE</t>
  </si>
  <si>
    <t>41951064</t>
  </si>
  <si>
    <t>GARCIA RUIZ JHON HENRY</t>
  </si>
  <si>
    <t>41508229</t>
  </si>
  <si>
    <t>GARCIA TORRES ALADINO</t>
  </si>
  <si>
    <t>05362179</t>
  </si>
  <si>
    <t>GARCIA TORRES MAX TEDDY</t>
  </si>
  <si>
    <t>45759761</t>
  </si>
  <si>
    <t>GARCIA TORRES YVETTE MARIA VANESSA</t>
  </si>
  <si>
    <t>BACHILLER EN COMUNICACIONES</t>
  </si>
  <si>
    <t>40492823</t>
  </si>
  <si>
    <t>GARCIA YACILA EDWIN ECUERIO</t>
  </si>
  <si>
    <t>06560075</t>
  </si>
  <si>
    <t>GARCIA ZUÑIGA ROSARIO ISABEL</t>
  </si>
  <si>
    <t>08654767</t>
  </si>
  <si>
    <t>GARIBAY OCHOA EDGARD</t>
  </si>
  <si>
    <t>28307042</t>
  </si>
  <si>
    <t>GARRO NUÑEZ GLADYS MARIA</t>
  </si>
  <si>
    <t>ESPECIALISTA EN GESTION EN SALUD</t>
  </si>
  <si>
    <t>71959607</t>
  </si>
  <si>
    <t>GASPAR LOPEZ ALBERTO ANTONIO</t>
  </si>
  <si>
    <t>09646963</t>
  </si>
  <si>
    <t>GASTELO SOSA RUBY</t>
  </si>
  <si>
    <t>07571886</t>
  </si>
  <si>
    <t>GASTELUMENDI DAVILA JORGE ELIAS</t>
  </si>
  <si>
    <t>42350337</t>
  </si>
  <si>
    <t>GAVILAN PINEDA ANDERZON</t>
  </si>
  <si>
    <t>40148697</t>
  </si>
  <si>
    <t>GHIGLINO ÑAHUINCOPA ROGELIA FLOR DE LIZ</t>
  </si>
  <si>
    <t>41265527</t>
  </si>
  <si>
    <t>GIL CIPIRÁN FABIOLA</t>
  </si>
  <si>
    <t>42252208</t>
  </si>
  <si>
    <t>GILIAN REVILLA JENNIFER DEL CARMEN</t>
  </si>
  <si>
    <t>41669206</t>
  </si>
  <si>
    <t>GIRALDO CISNEROS EVELYN GIZEHP JOAHANNA</t>
  </si>
  <si>
    <t>21407461</t>
  </si>
  <si>
    <t>GIRAO ARAUJO MARIA CECILIA</t>
  </si>
  <si>
    <t>42021011</t>
  </si>
  <si>
    <t>GIRON ESTELA TEOFILO BALTAZAR</t>
  </si>
  <si>
    <t>21557050</t>
  </si>
  <si>
    <t>GODOY HERNANDEZ WILBER DEL ROSARIO</t>
  </si>
  <si>
    <t>TECNICO EN COMPUTACION E INFORMATIC</t>
  </si>
  <si>
    <t>08171506</t>
  </si>
  <si>
    <t>GODOY RAMIREZ JANETT PATRICIA</t>
  </si>
  <si>
    <t>47315977</t>
  </si>
  <si>
    <t>GOMEZ DAZA DEYLIS LLANET</t>
  </si>
  <si>
    <t>10029347</t>
  </si>
  <si>
    <t>GOMEZ MOROCHO THOMAS SEGUNDO</t>
  </si>
  <si>
    <t>45252475</t>
  </si>
  <si>
    <t>GOMEZ RETAMOZO ANGEL STIVE</t>
  </si>
  <si>
    <t>42504222</t>
  </si>
  <si>
    <t>GONZALES ABREGU MARIA NIEVES</t>
  </si>
  <si>
    <t>41356609</t>
  </si>
  <si>
    <t>GONZALES CASANOVA WALTER ALI</t>
  </si>
  <si>
    <t>45780977</t>
  </si>
  <si>
    <t>GONZALES CORONADO SUSANA LUCERO</t>
  </si>
  <si>
    <t>10122628</t>
  </si>
  <si>
    <t>GONZALES CUSTODIO HEIDI LUZ</t>
  </si>
  <si>
    <t>COORDINADORA DE ARCHIVO PERIFERICO</t>
  </si>
  <si>
    <t>09603078</t>
  </si>
  <si>
    <t>GONZALES DAVILA LUCY BEATRIZ</t>
  </si>
  <si>
    <t>08591026</t>
  </si>
  <si>
    <t>GONZALES FLORES AIDA LUZ</t>
  </si>
  <si>
    <t>44340512</t>
  </si>
  <si>
    <t>GONZALES GARCIA GUISELA</t>
  </si>
  <si>
    <t>06816192</t>
  </si>
  <si>
    <t>GONZALES GONZALEZ ISELA ROXANA</t>
  </si>
  <si>
    <t>ESPECIALISTA EN CONTABILIDAD</t>
  </si>
  <si>
    <t>41878712</t>
  </si>
  <si>
    <t>GONZALES GUZMAN ALBERTO</t>
  </si>
  <si>
    <t>09103769</t>
  </si>
  <si>
    <t>GONZALES HAMADA LILIANA MARISOL</t>
  </si>
  <si>
    <t>40549255</t>
  </si>
  <si>
    <t>GONZALES HERNANDEZ JUAN CARLOS</t>
  </si>
  <si>
    <t>09390727</t>
  </si>
  <si>
    <t>GONZALES MONTES CARLOS EMILIO</t>
  </si>
  <si>
    <t>43393785</t>
  </si>
  <si>
    <t>GONZALES OBLITAS MANUEL GERARDO</t>
  </si>
  <si>
    <t>43635984</t>
  </si>
  <si>
    <t>GONZALES PERALTA CARLOS JUNIOR</t>
  </si>
  <si>
    <t>46296417</t>
  </si>
  <si>
    <t>GONZALES SAENZ NELLY CLAUDIA</t>
  </si>
  <si>
    <t>08155068</t>
  </si>
  <si>
    <t>GONZALES URBINA SUSANA MERCEDES</t>
  </si>
  <si>
    <t>COMUNICADORA SOCIAL - INFOSALUD</t>
  </si>
  <si>
    <t>DIRECTOR  GENERAL</t>
  </si>
  <si>
    <t>06759580</t>
  </si>
  <si>
    <t>GONZALES YALLICO JESUS LUCIO</t>
  </si>
  <si>
    <t>RESPONSABLE DEL ARCHIVO CENTRAL DEL</t>
  </si>
  <si>
    <t>40974957</t>
  </si>
  <si>
    <t>GONZALES ZURITA DIANA MARIA</t>
  </si>
  <si>
    <t>18857607</t>
  </si>
  <si>
    <t>GONZALEZ ARANA SANDRA DEL PILAR</t>
  </si>
  <si>
    <t>42058532</t>
  </si>
  <si>
    <t>GONZALEZ AVALOS SHEYLA KATHERINE</t>
  </si>
  <si>
    <t>40080756</t>
  </si>
  <si>
    <t>GONZALEZ ESCOBEDO NIEVES VANESSA</t>
  </si>
  <si>
    <t>09542294</t>
  </si>
  <si>
    <t>GONZALEZ LAGOS ELSA VIOLETA</t>
  </si>
  <si>
    <t>00797059</t>
  </si>
  <si>
    <t>GONZALEZ LUNA GABY BEATRIZ</t>
  </si>
  <si>
    <t>25598738</t>
  </si>
  <si>
    <t>GORDILLO FIESTAS FELIPE</t>
  </si>
  <si>
    <t>42005983</t>
  </si>
  <si>
    <t>GORDILLO FLORES MARIA NATIVIDAD</t>
  </si>
  <si>
    <t>ARQUITECTO DE PROYECTOS</t>
  </si>
  <si>
    <t>06735838</t>
  </si>
  <si>
    <t>GRACEY PACHECO OLGA ESTHER</t>
  </si>
  <si>
    <t>32984868</t>
  </si>
  <si>
    <t>GRANADOS GUIBOVICH KATIA ANAHI</t>
  </si>
  <si>
    <t>71959222</t>
  </si>
  <si>
    <t>GRANDA ACEVEDO GUIDO GONZALO</t>
  </si>
  <si>
    <t>04216603</t>
  </si>
  <si>
    <t>GRIJALVA BERROSPI TEODORO FILOMENO</t>
  </si>
  <si>
    <t>10289977</t>
  </si>
  <si>
    <t>GUADAÑA MALAVER SEGUNDO CASTINALDO</t>
  </si>
  <si>
    <t>42769413</t>
  </si>
  <si>
    <t>GUEMBES RUEDA MILAGROS GRACIELA</t>
  </si>
  <si>
    <t>47197274</t>
  </si>
  <si>
    <t>GUERRA AGUILAR ANTHONY RAUL</t>
  </si>
  <si>
    <t>ESPECIALISTA EN PLATAFORMA TECNOLOG</t>
  </si>
  <si>
    <t>40853301</t>
  </si>
  <si>
    <t>GUERRA CAMPOS KARIM FIORELLA</t>
  </si>
  <si>
    <t>ESPECIALISTA EN GESTIÓN DE SALUD</t>
  </si>
  <si>
    <t>MÉDICO SUPERVISOR</t>
  </si>
  <si>
    <t>40046102</t>
  </si>
  <si>
    <t>GUERRA SALAS YENY</t>
  </si>
  <si>
    <t>20088911</t>
  </si>
  <si>
    <t>GUERRA VILA MIRIAM ROCIO</t>
  </si>
  <si>
    <t>43382864</t>
  </si>
  <si>
    <t>GUERRERO BARRERA MILAGROS ESPERANZA</t>
  </si>
  <si>
    <t>ASESORA EN TEMAS ADMINISTRATIVOS Y</t>
  </si>
  <si>
    <t>42168569</t>
  </si>
  <si>
    <t>GUERRERO CASTILLO EYNER ARTURO</t>
  </si>
  <si>
    <t>45126684</t>
  </si>
  <si>
    <t>GUERRERO CHENIQUE ANA LUCIA</t>
  </si>
  <si>
    <t>42037128</t>
  </si>
  <si>
    <t>GUERRERO MARTINEZ LILY PAMELA</t>
  </si>
  <si>
    <t>42596707</t>
  </si>
  <si>
    <t>GUERRERO SALAZAR JENY BERENISSE</t>
  </si>
  <si>
    <t>10202926</t>
  </si>
  <si>
    <t>GUERRERO VERTIZ NIMIA ROSA DEL PILAR</t>
  </si>
  <si>
    <t>09959289</t>
  </si>
  <si>
    <t>GUEVARA ALCANTARA ERICA ZENOVIA</t>
  </si>
  <si>
    <t>40791755</t>
  </si>
  <si>
    <t>GUEVARA ARROYO LUISA DEL CARMEN</t>
  </si>
  <si>
    <t>25493911</t>
  </si>
  <si>
    <t>GUEVARA BAHAMONDE YESSICA ESTHER</t>
  </si>
  <si>
    <t>10809954</t>
  </si>
  <si>
    <t>GUEVARA CASTRO FRANCISCO JOSUE</t>
  </si>
  <si>
    <t>ANALISTA TÉCNICO EN ARQUITECTURA</t>
  </si>
  <si>
    <t>08679843</t>
  </si>
  <si>
    <t>GUEVARA VASQUEZ SIXTO</t>
  </si>
  <si>
    <t>COORDINADOR DE LABORATORIO QUIMICO</t>
  </si>
  <si>
    <t>29528228</t>
  </si>
  <si>
    <t>GUILLEN PONCE NORKA ROCIO</t>
  </si>
  <si>
    <t>45086858</t>
  </si>
  <si>
    <t>GUILLEN RAMOS JULIE</t>
  </si>
  <si>
    <t>09307465</t>
  </si>
  <si>
    <t>GUTARRA VILCHEZ ROSA BERTHA</t>
  </si>
  <si>
    <t>09790150</t>
  </si>
  <si>
    <t>GUTIERREZ AGUADO ALFONSO JULIAN</t>
  </si>
  <si>
    <t>EJECUTIVO  ADJUNTO I</t>
  </si>
  <si>
    <t>18076164</t>
  </si>
  <si>
    <t>GUTIERREZ ARMAS VICTOR OSWALDO</t>
  </si>
  <si>
    <t>45169452</t>
  </si>
  <si>
    <t>GUTIERREZ CASTRO LEONARDO MARTIN</t>
  </si>
  <si>
    <t>ANALISTA EN PROGRAMACION DE ALMACEN</t>
  </si>
  <si>
    <t>41982695</t>
  </si>
  <si>
    <t>GUTIERREZ CHACON FRANCO GERONIMO</t>
  </si>
  <si>
    <t>42269682</t>
  </si>
  <si>
    <t>GUTIERREZ CORREA FREDDY ANIBAL</t>
  </si>
  <si>
    <t>CARPINTERO</t>
  </si>
  <si>
    <t>10267178</t>
  </si>
  <si>
    <t>GUTIERREZ ENCISO JOSE LUIS</t>
  </si>
  <si>
    <t>CADISTA</t>
  </si>
  <si>
    <t>45275252</t>
  </si>
  <si>
    <t>GUTIERREZ GONZALES DANIEL ENRIQUE</t>
  </si>
  <si>
    <t>09450233</t>
  </si>
  <si>
    <t>GUTIERREZ GUERRERO JHON CARLOS</t>
  </si>
  <si>
    <t>29400477</t>
  </si>
  <si>
    <t>GUTIERREZ NUÑEZ GLORIA ELIZABETH</t>
  </si>
  <si>
    <t>06804570</t>
  </si>
  <si>
    <t>GUTIERREZ PEÑALOZA MAGALY LOURDES</t>
  </si>
  <si>
    <t>ESPECIALISTA EN GESTION POR PROCESO</t>
  </si>
  <si>
    <t>42437221</t>
  </si>
  <si>
    <t>GUTIERREZ PEREZ JUAN ROBERTO</t>
  </si>
  <si>
    <t>10299922</t>
  </si>
  <si>
    <t>GUTIERREZ QUILIANO CASIMIRO ALBERTO</t>
  </si>
  <si>
    <t>TECNICO ELECTRONICO</t>
  </si>
  <si>
    <t>40744836</t>
  </si>
  <si>
    <t>GUTIERREZ RUBIO SERGIO ALEXIS</t>
  </si>
  <si>
    <t>05398741</t>
  </si>
  <si>
    <t>GUTIERREZ SANCHEZ CARLOS ALBERTO</t>
  </si>
  <si>
    <t>07470138</t>
  </si>
  <si>
    <t>GUTTI BARRENECHEA SILVIA IVONNE</t>
  </si>
  <si>
    <t>ESPECIALISTA EN PRENSA Y COMUNICACI</t>
  </si>
  <si>
    <t>46068004</t>
  </si>
  <si>
    <t>GUZMAN HUAMANCAYO MILAGROS DE LAS MERCEDES</t>
  </si>
  <si>
    <t>10031043</t>
  </si>
  <si>
    <t>GUZMAN NARCISO MILAGROS BEATRIZ</t>
  </si>
  <si>
    <t>07267722</t>
  </si>
  <si>
    <t>GUZMAN ROJAS BRUNO</t>
  </si>
  <si>
    <t>40356229</t>
  </si>
  <si>
    <t>HANCCO SAAVEDRA JORGE ARTURO</t>
  </si>
  <si>
    <t>16176175</t>
  </si>
  <si>
    <t>HERBOZO VENTOSILLA HELAR MIGUEL</t>
  </si>
  <si>
    <t>43215016</t>
  </si>
  <si>
    <t>HEREDIA ALFARO MILAGROS</t>
  </si>
  <si>
    <t>46134671</t>
  </si>
  <si>
    <t>HEREDIA AQUISE SANDRA GISELA</t>
  </si>
  <si>
    <t>46176055</t>
  </si>
  <si>
    <t>HERENCIA ACUÑA MARYNES</t>
  </si>
  <si>
    <t>COMUNICADOR I</t>
  </si>
  <si>
    <t>41256484</t>
  </si>
  <si>
    <t>HERNANDEZ AVILA JESSICA CINTIA</t>
  </si>
  <si>
    <t>42390383</t>
  </si>
  <si>
    <t>HERNANDEZ BOBADILLA ELIDA ESTEFANIA</t>
  </si>
  <si>
    <t>07446769</t>
  </si>
  <si>
    <t>HERNANDEZ CHOQUE MAXIMO ISAAC</t>
  </si>
  <si>
    <t>06890466</t>
  </si>
  <si>
    <t>HERNANDEZ LENGUA PERCY ALEX</t>
  </si>
  <si>
    <t>07576931</t>
  </si>
  <si>
    <t>HERNANDEZ MONTAÑEZ VICTOR RAUL</t>
  </si>
  <si>
    <t>17935819</t>
  </si>
  <si>
    <t>HERNANDEZ TORRES NANCY</t>
  </si>
  <si>
    <t>AYUDANTE DE COCINA</t>
  </si>
  <si>
    <t>AUXILIAR DE COCINA</t>
  </si>
  <si>
    <t>09180319</t>
  </si>
  <si>
    <t>HERNANDEZ UCULMANA LOURDES ROSA</t>
  </si>
  <si>
    <t>41635490</t>
  </si>
  <si>
    <t>HERRERA ABAD CARLOS ALBERTO</t>
  </si>
  <si>
    <t>COORDINADOR DE TESORERIA</t>
  </si>
  <si>
    <t>04439624</t>
  </si>
  <si>
    <t>HERRERA CHEJO JUAN LUIS</t>
  </si>
  <si>
    <t>40657323</t>
  </si>
  <si>
    <t>HERRERA DIONISIO TANIA MELBA</t>
  </si>
  <si>
    <t>42791968</t>
  </si>
  <si>
    <t>HERRERA MORALES JORGE LUIS</t>
  </si>
  <si>
    <t>10688070</t>
  </si>
  <si>
    <t>HERRERA NORIEGA JORGE ABILIO</t>
  </si>
  <si>
    <t>ASISTENTE PARA REMUNERACIONES Y PEN</t>
  </si>
  <si>
    <t>25461097</t>
  </si>
  <si>
    <t>HERRERA POOLEY JULIO FERNANDO</t>
  </si>
  <si>
    <t>43315142</t>
  </si>
  <si>
    <t>HERRERA QUIJANDRIA JAVIER ARMANDO</t>
  </si>
  <si>
    <t>COORDINADOR DE SEGURIDAD DE PERSONA</t>
  </si>
  <si>
    <t>46879398</t>
  </si>
  <si>
    <t>HERRERA TARRILLO JUANITO</t>
  </si>
  <si>
    <t>42434519</t>
  </si>
  <si>
    <t>HIDALGO CHAGRAY YESSICA FABIOLA</t>
  </si>
  <si>
    <t>ESPECIALISTA EN GESTION ADMINISTRAT</t>
  </si>
  <si>
    <t>42391178</t>
  </si>
  <si>
    <t>HIDALGO TORRES DORIS MELISSA</t>
  </si>
  <si>
    <t>21445940</t>
  </si>
  <si>
    <t>HILDEBRANDT PINEDO LIDA ESTHER</t>
  </si>
  <si>
    <t>06224042</t>
  </si>
  <si>
    <t>HILSER VICUÑA SONIA MARCELA</t>
  </si>
  <si>
    <t>08729309</t>
  </si>
  <si>
    <t>HINOJOSA CAMPOS MAGDA GUISELDA</t>
  </si>
  <si>
    <t>40266645</t>
  </si>
  <si>
    <t>HINOJOSA MENDOZA MIGUEL ANGEL</t>
  </si>
  <si>
    <t>06673607</t>
  </si>
  <si>
    <t>HINOJOSA ROJAS GIOVANNA RAQUEL</t>
  </si>
  <si>
    <t>10761445</t>
  </si>
  <si>
    <t>HINOSTROZA GARAMENDI LUIS RUBEN</t>
  </si>
  <si>
    <t>10883110</t>
  </si>
  <si>
    <t>HOLGUIN CORDOVA CHRISTY GRACE</t>
  </si>
  <si>
    <t>42744529</t>
  </si>
  <si>
    <t>HONORIO CARRILLO CYNTHIA JOSSELINE</t>
  </si>
  <si>
    <t>70613587</t>
  </si>
  <si>
    <t>HOYOS LOPEZ CELESTE AURORA</t>
  </si>
  <si>
    <t>43143041</t>
  </si>
  <si>
    <t>HOYOS ROJAS JORGE ANTONIO</t>
  </si>
  <si>
    <t>43769318</t>
  </si>
  <si>
    <t>HUALVERDE VALENCIA DIANA DORIS</t>
  </si>
  <si>
    <t>25664043</t>
  </si>
  <si>
    <t>HUAMAN ANGULO LIZARDO ALFONSO</t>
  </si>
  <si>
    <t>22190202</t>
  </si>
  <si>
    <t>HUAMAN BRIZUELA HUGO ENRIQUE</t>
  </si>
  <si>
    <t>COORDINADOR NACIONAL DE SUPERVISION</t>
  </si>
  <si>
    <t>06833734</t>
  </si>
  <si>
    <t>HUAMAN CRUZ ASUNCIONA</t>
  </si>
  <si>
    <t>45100132</t>
  </si>
  <si>
    <t>HUAMAN INOCENTE SEIRA KATHERINE</t>
  </si>
  <si>
    <t>46964683</t>
  </si>
  <si>
    <t>HUAMAN JULIAN SARA</t>
  </si>
  <si>
    <t>04085153</t>
  </si>
  <si>
    <t>HUAMAN RIVERA EFRAIN OVIDIO</t>
  </si>
  <si>
    <t>41029732</t>
  </si>
  <si>
    <t>HUAMAN ROQUE LUIS FELIX</t>
  </si>
  <si>
    <t>40474097</t>
  </si>
  <si>
    <t>HUAMAN SARMIENTO PATRICIA</t>
  </si>
  <si>
    <t>43825311</t>
  </si>
  <si>
    <t>HUAMAN TUPAC JENNY ESPERANZA</t>
  </si>
  <si>
    <t>32978273</t>
  </si>
  <si>
    <t>HUAMAN VELA ROXANA MERCEDES</t>
  </si>
  <si>
    <t>BACHILLER EN BIOLOGIA</t>
  </si>
  <si>
    <t>10475148</t>
  </si>
  <si>
    <t>HUAMAN VENTURA ELVIRA JANET</t>
  </si>
  <si>
    <t>ESPECIALISTA EN COOPERACION INTERNA</t>
  </si>
  <si>
    <t>40257562</t>
  </si>
  <si>
    <t>HUAMAN VENTURA JACQUELINE</t>
  </si>
  <si>
    <t>20074214</t>
  </si>
  <si>
    <t>HUAMAN VILLAR JOSE LUIS</t>
  </si>
  <si>
    <t>ARQUITECTO EN SOFTWARE</t>
  </si>
  <si>
    <t>18125440</t>
  </si>
  <si>
    <t>HUAMAN ZEVALLOS BYELCA JAZMINA</t>
  </si>
  <si>
    <t>10152460</t>
  </si>
  <si>
    <t>HUAMANCUSI ELESCAS YAQUELIN OLINDA</t>
  </si>
  <si>
    <t>07198228</t>
  </si>
  <si>
    <t>HUAMANI HUAMANI NELLY ZENAIDA</t>
  </si>
  <si>
    <t>40486245</t>
  </si>
  <si>
    <t>HUAMANI HUAYLLA MIRZA</t>
  </si>
  <si>
    <t>09984139</t>
  </si>
  <si>
    <t>HUAMANI JUAREZ RENE</t>
  </si>
  <si>
    <t>28306766</t>
  </si>
  <si>
    <t>HUAMANI ROCA ADRIAN</t>
  </si>
  <si>
    <t>40533909</t>
  </si>
  <si>
    <t>HUAMANI SIMON ELMER</t>
  </si>
  <si>
    <t>40238481</t>
  </si>
  <si>
    <t>ESPECIALISTA EN GESTION DE LA SALUD</t>
  </si>
  <si>
    <t>40060040</t>
  </si>
  <si>
    <t>HUANCA VERGARA OLGER HERNAN</t>
  </si>
  <si>
    <t>10390881</t>
  </si>
  <si>
    <t>HUANE GOMERO GENARO EMITERIO</t>
  </si>
  <si>
    <t>41432452</t>
  </si>
  <si>
    <t>HUAPAYA JURADO FRANCISCO LEONARDO</t>
  </si>
  <si>
    <t>25718856</t>
  </si>
  <si>
    <t>HUAQUIPACO ALIAGA GIOVANNA CREY</t>
  </si>
  <si>
    <t>DIRECTOR TECNICO PARA LA FARMACIA I</t>
  </si>
  <si>
    <t>42735456</t>
  </si>
  <si>
    <t>HUARACHI MUÑOZ CHRISTIAN</t>
  </si>
  <si>
    <t>48502021</t>
  </si>
  <si>
    <t>HUARAG ARANDA MICHELLE CECILIA</t>
  </si>
  <si>
    <t>42085375</t>
  </si>
  <si>
    <t>HUARCAYA GARCIA KENBYRS HORY</t>
  </si>
  <si>
    <t>41252084</t>
  </si>
  <si>
    <t>HUARI HUAMAN CESAR ANTONIO</t>
  </si>
  <si>
    <t>43695472</t>
  </si>
  <si>
    <t>HUASHUAYA MATEO JULIO ELVIS</t>
  </si>
  <si>
    <t>10610386</t>
  </si>
  <si>
    <t>HUATUCO COLLANTES ZOEL ANIBAL</t>
  </si>
  <si>
    <t>ESPECIALISTA EN OPERACIONES DE SALU</t>
  </si>
  <si>
    <t>43396130</t>
  </si>
  <si>
    <t>HUAYAMA CARHUAPOMA ORFELINDA</t>
  </si>
  <si>
    <t>47970109</t>
  </si>
  <si>
    <t>HUAYTALLA IPUSHIMA KATERIN JUDITH</t>
  </si>
  <si>
    <t>46849930</t>
  </si>
  <si>
    <t>HUAYTALLA IPUSHIMA TIRCIA JUDITH</t>
  </si>
  <si>
    <t>09327670</t>
  </si>
  <si>
    <t>HUAYTALLA LIDIA AQUILES</t>
  </si>
  <si>
    <t>31673848</t>
  </si>
  <si>
    <t>HUERTA LEON MOISES CIRO</t>
  </si>
  <si>
    <t>15864547</t>
  </si>
  <si>
    <t>HUERTA ROJAS YESENIA</t>
  </si>
  <si>
    <t>42162901</t>
  </si>
  <si>
    <t>HUIZA TRUJILLO JUAN CARLOS</t>
  </si>
  <si>
    <t>09677402</t>
  </si>
  <si>
    <t>HUNTER LEDESMA MARIANELA CAROLA</t>
  </si>
  <si>
    <t>41440816</t>
  </si>
  <si>
    <t>HURTADO CACERES JOHNNY VICTOR</t>
  </si>
  <si>
    <t>42502311</t>
  </si>
  <si>
    <t>HURTADO CHANCOLLA CARLOS ALBERTO</t>
  </si>
  <si>
    <t>10220100</t>
  </si>
  <si>
    <t>HURTADO FALVY JUAN MANUEL ORLANDO</t>
  </si>
  <si>
    <t>RESPONSABLE DEL EQUIPO DE ASESORIA</t>
  </si>
  <si>
    <t>07964054</t>
  </si>
  <si>
    <t>HURTADO GUTIERREZ JAVIER BENJAMIN</t>
  </si>
  <si>
    <t>21554093</t>
  </si>
  <si>
    <t>HURTADO HUAMANI EDWIN ENRIQUE</t>
  </si>
  <si>
    <t>08729531</t>
  </si>
  <si>
    <t>HURTADO LA ROSA RAQUEL ELIZABETH</t>
  </si>
  <si>
    <t>07761148</t>
  </si>
  <si>
    <t>HURTADO MARTINEZ RICHARD HERSON</t>
  </si>
  <si>
    <t>APOYO EN ARCHIVOS</t>
  </si>
  <si>
    <t>46243720</t>
  </si>
  <si>
    <t>HURTADO QUISPE DAVE WILLIAMS</t>
  </si>
  <si>
    <t>10619184</t>
  </si>
  <si>
    <t>HURTADO TUESTA JOSE</t>
  </si>
  <si>
    <t>45842378</t>
  </si>
  <si>
    <t>IBAÑEZ RIOS CESAR FRANCISCO</t>
  </si>
  <si>
    <t>TECNICO EN BASE DE DATOS</t>
  </si>
  <si>
    <t>41838123</t>
  </si>
  <si>
    <t>IBARRA CASTILLO BRAYANA</t>
  </si>
  <si>
    <t>09344584</t>
  </si>
  <si>
    <t>IGUIÑIZ ROMERO RUTH ANUNCIACION</t>
  </si>
  <si>
    <t>RESPONS DE INVEST Y DE LA CALIDAD D</t>
  </si>
  <si>
    <t>45117742</t>
  </si>
  <si>
    <t>INCALLA CHUQUIJA HERLES</t>
  </si>
  <si>
    <t>25560834</t>
  </si>
  <si>
    <t>INCIO INCIO ELIANA MIRELA</t>
  </si>
  <si>
    <t>SECRETARIA ACADEMICA</t>
  </si>
  <si>
    <t>40055543</t>
  </si>
  <si>
    <t>INFANTE SALDARRIAGA LUCIA PAOLA</t>
  </si>
  <si>
    <t>10046645</t>
  </si>
  <si>
    <t>INGARUCA PUENTE FELIX MAX GUILLERMO</t>
  </si>
  <si>
    <t>10141055</t>
  </si>
  <si>
    <t>INGLIS CORNEJO ANA CECILIA</t>
  </si>
  <si>
    <t>21461095</t>
  </si>
  <si>
    <t>INGUNZA CAÑOLI PATRICIA ISABEL</t>
  </si>
  <si>
    <t>43645278</t>
  </si>
  <si>
    <t>INOCENTE CAMARENA PAOLA CYNTHIA</t>
  </si>
  <si>
    <t>07628422</t>
  </si>
  <si>
    <t>IQUE RIOS NANETTE ROSARIO</t>
  </si>
  <si>
    <t>PROFESIONAL DE CAPACITACION EN SALU</t>
  </si>
  <si>
    <t>10764201</t>
  </si>
  <si>
    <t>ISIDRO QUISPE DELIA ARACELLI</t>
  </si>
  <si>
    <t>43840694</t>
  </si>
  <si>
    <t>ISMODES ORREGO MILAGROS ELIZABETH</t>
  </si>
  <si>
    <t>DOCENTE DE EDUCACION INICIAL</t>
  </si>
  <si>
    <t>40178493</t>
  </si>
  <si>
    <t>ITURRIZAGA COLONIO SHUMAYA</t>
  </si>
  <si>
    <t>72931497</t>
  </si>
  <si>
    <t>IZASIGA YLLANES SILVIA ELVIRA</t>
  </si>
  <si>
    <t>TECNICO EN MARKETING</t>
  </si>
  <si>
    <t>42222547</t>
  </si>
  <si>
    <t>IZQUIERDO HERNANDEZ MARIO EDUARDO</t>
  </si>
  <si>
    <t>09453206</t>
  </si>
  <si>
    <t>IZQUIERDO MORALES GUISELLA SANTOS</t>
  </si>
  <si>
    <t>10174764</t>
  </si>
  <si>
    <t>JACOBO HUAVIL CARLOS ALBERTO</t>
  </si>
  <si>
    <t>08596083</t>
  </si>
  <si>
    <t>JARA GONZALES LUZ MARIA</t>
  </si>
  <si>
    <t>44744617</t>
  </si>
  <si>
    <t>JARAMILLO MORALES MARTIN JUAN GERARDO</t>
  </si>
  <si>
    <t>ANALISTA DE DATOS</t>
  </si>
  <si>
    <t>10608634</t>
  </si>
  <si>
    <t>JAUREGUI LOPEZ DE HERMOZA ELVA MARTA</t>
  </si>
  <si>
    <t>COORDINADOR DE LABORATORIO</t>
  </si>
  <si>
    <t>42212411</t>
  </si>
  <si>
    <t>JERI DE PINHO MARIA STEPHANIE</t>
  </si>
  <si>
    <t>06062829</t>
  </si>
  <si>
    <t>JIMENEZ BARRETO JAIME LUIS</t>
  </si>
  <si>
    <t>42168660</t>
  </si>
  <si>
    <t>JIMENEZ HUAMANI CESAR ORLANDO</t>
  </si>
  <si>
    <t>42234829</t>
  </si>
  <si>
    <t>JORDAN QUISPE MIGUEL ANGEL</t>
  </si>
  <si>
    <t>40436989</t>
  </si>
  <si>
    <t>JUAREZ COBEÑAS ROSA MARIA</t>
  </si>
  <si>
    <t>25831546</t>
  </si>
  <si>
    <t>JUAREZ FERNANDEZ DANIEL ALBERTO</t>
  </si>
  <si>
    <t>10434956</t>
  </si>
  <si>
    <t>JUAREZ WALKER SILVANA SONIA</t>
  </si>
  <si>
    <t>ASISTENTE EN SERVICIO SOCIAL</t>
  </si>
  <si>
    <t>ANALISTA EN RECURSOS HUMANOS</t>
  </si>
  <si>
    <t>74166133</t>
  </si>
  <si>
    <t>JUBER DELGADO LUIS ALBERTO</t>
  </si>
  <si>
    <t>ANALISTA EN ARQUITECTURA</t>
  </si>
  <si>
    <t>40171859</t>
  </si>
  <si>
    <t>JULCA MORALES JACQUELINE MELISSA</t>
  </si>
  <si>
    <t>44653164</t>
  </si>
  <si>
    <t>JUMPA ARMAS DAVID VICTORINO</t>
  </si>
  <si>
    <t>21429585</t>
  </si>
  <si>
    <t>JURADO BELLIDO ANGEL ARCADIO</t>
  </si>
  <si>
    <t>44543389</t>
  </si>
  <si>
    <t>JUSTO GUERRERO YULER MARKX</t>
  </si>
  <si>
    <t>07806225</t>
  </si>
  <si>
    <t>KUROIWA PEREZ CEDILIA VICTORIA AKEMI</t>
  </si>
  <si>
    <t>41535406</t>
  </si>
  <si>
    <t>LA ROSA COLAN JOSE ALEXANDER</t>
  </si>
  <si>
    <t>41716984</t>
  </si>
  <si>
    <t>LACCA VELASCO MIGUEL ANGEL</t>
  </si>
  <si>
    <t>40417991</t>
  </si>
  <si>
    <t>LAGUNA URDANIVIA ALFREDO VICTOR</t>
  </si>
  <si>
    <t>10549264</t>
  </si>
  <si>
    <t>LAINES ALMONACID CARMEN LILIANA</t>
  </si>
  <si>
    <t>42526163</t>
  </si>
  <si>
    <t>LANDEO ARAUZO PAOLA ELIZABETH</t>
  </si>
  <si>
    <t>ESPECIALISTA ADMINISTRATIVA</t>
  </si>
  <si>
    <t>40238185</t>
  </si>
  <si>
    <t>LANDEO MORENO LIZ VIOLETA</t>
  </si>
  <si>
    <t>40518530</t>
  </si>
  <si>
    <t>LANDEO PINO EVER JOHN</t>
  </si>
  <si>
    <t>46283760</t>
  </si>
  <si>
    <t>LAOS BEJARANO ANGELA TALIA CRISTINA</t>
  </si>
  <si>
    <t>41921965</t>
  </si>
  <si>
    <t>LARREATEGUI MENDOZA ANA MILAGROS</t>
  </si>
  <si>
    <t>06441605</t>
  </si>
  <si>
    <t>LAUEZZARI ALFARO CARLOS ALBERTO</t>
  </si>
  <si>
    <t>41265945</t>
  </si>
  <si>
    <t>LAURA HUANACO RAUL</t>
  </si>
  <si>
    <t>08644399</t>
  </si>
  <si>
    <t>LAURO SALAS MARIA ANTONIETA</t>
  </si>
  <si>
    <t>09848775</t>
  </si>
  <si>
    <t>LAVADO VILLANUEVA EMELDA</t>
  </si>
  <si>
    <t>45508099</t>
  </si>
  <si>
    <t>LAZARO BACKUS JOHN GABRIEL</t>
  </si>
  <si>
    <t>10661145</t>
  </si>
  <si>
    <t>LAZARO JAVIER PABLO</t>
  </si>
  <si>
    <t>25517108</t>
  </si>
  <si>
    <t>LAZARO PADILLA EUSEBIO</t>
  </si>
  <si>
    <t>10627319</t>
  </si>
  <si>
    <t>LAZARO VALENCIA LUCRECIA</t>
  </si>
  <si>
    <t>42772340</t>
  </si>
  <si>
    <t>LAZO BOLAÑOS NICOLE</t>
  </si>
  <si>
    <t>06244779</t>
  </si>
  <si>
    <t>LAZO CARRILLO CARLOS ALFREDO</t>
  </si>
  <si>
    <t>26715215</t>
  </si>
  <si>
    <t>LAZO GALLARDO ELTON ALBERTO</t>
  </si>
  <si>
    <t>10793343</t>
  </si>
  <si>
    <t>LEAÑO VALDIVIA FRANK GERSON</t>
  </si>
  <si>
    <t>ANALSITA CONTABLE</t>
  </si>
  <si>
    <t>42116845</t>
  </si>
  <si>
    <t>LEAU DE LA CRUZ CLAUDIA  LISSET</t>
  </si>
  <si>
    <t>PROF. DE OFICINA DE ORGANIZ Y MODER</t>
  </si>
  <si>
    <t>43007231</t>
  </si>
  <si>
    <t>LEON ARELLANO LESLIE ERIKA</t>
  </si>
  <si>
    <t>06419298</t>
  </si>
  <si>
    <t>LEON ASTETE GLADYS ESTHER</t>
  </si>
  <si>
    <t>40030540</t>
  </si>
  <si>
    <t>LEON DIAZ AURELIO DAVID</t>
  </si>
  <si>
    <t>02645064</t>
  </si>
  <si>
    <t>LEON GARCIA LUIS MIGUEL ANTONIO</t>
  </si>
  <si>
    <t>43083749</t>
  </si>
  <si>
    <t>LEON LLOCLLE MIGUEL ANGEL</t>
  </si>
  <si>
    <t>ASISTENTE DE REMUNERACIONES Y PENSI</t>
  </si>
  <si>
    <t>17622595</t>
  </si>
  <si>
    <t>LEON LOPEZ ALFREDO GERARDO</t>
  </si>
  <si>
    <t>40533214</t>
  </si>
  <si>
    <t>LEON MELENDEZ JAIME GIANCARLO</t>
  </si>
  <si>
    <t>09440062</t>
  </si>
  <si>
    <t>LEON NIETO PEDRO HUMBERTO</t>
  </si>
  <si>
    <t>41452744</t>
  </si>
  <si>
    <t>LEON PAUCCA EMERSON</t>
  </si>
  <si>
    <t>41584498</t>
  </si>
  <si>
    <t>LEON QUISPE RICARDO EMILIO</t>
  </si>
  <si>
    <t>21573273</t>
  </si>
  <si>
    <t>LEON RAMIREZ FELIX FRANCISCO</t>
  </si>
  <si>
    <t>20114194</t>
  </si>
  <si>
    <t>LEON RIVERA MAYELA OLINDA</t>
  </si>
  <si>
    <t>ESPECIALISTA EN MEDICAMENTOS</t>
  </si>
  <si>
    <t>06802347</t>
  </si>
  <si>
    <t>LEON RIVERA SONIA MILY</t>
  </si>
  <si>
    <t>09032714</t>
  </si>
  <si>
    <t>LEON ROJAS DANIEL JORGE</t>
  </si>
  <si>
    <t>44307216</t>
  </si>
  <si>
    <t>LEON SANCHEZ MARGOTH JACKELINE</t>
  </si>
  <si>
    <t>41807345</t>
  </si>
  <si>
    <t>LEON VARGAS RICHARD FRANK</t>
  </si>
  <si>
    <t>41412197</t>
  </si>
  <si>
    <t>LESCANO PINCHI BEATRIZ DEL ROSARIO</t>
  </si>
  <si>
    <t>08177422</t>
  </si>
  <si>
    <t>LEVANO BURGA PATRICIA ANA MARIA</t>
  </si>
  <si>
    <t>10684444</t>
  </si>
  <si>
    <t>LEVANO JULCA JULIO CESAR</t>
  </si>
  <si>
    <t>71795521</t>
  </si>
  <si>
    <t>LEYVA CALLE MARIA FERNANDA</t>
  </si>
  <si>
    <t>43526387</t>
  </si>
  <si>
    <t>LEYVA CHULLUNCUY VERONICA DELCY</t>
  </si>
  <si>
    <t>OPERADORA RECEPCIONISTA</t>
  </si>
  <si>
    <t>09641819</t>
  </si>
  <si>
    <t>LI CHU CLAUDIA ROSA</t>
  </si>
  <si>
    <t>ANALISTA DE EJECUCION CONTRACTUAL</t>
  </si>
  <si>
    <t>09271568</t>
  </si>
  <si>
    <t>LI SING CONSUELO MARIA JOSEFINA</t>
  </si>
  <si>
    <t>07974112</t>
  </si>
  <si>
    <t>LIMACO SEGURA GLADYS LUISA</t>
  </si>
  <si>
    <t>06911114</t>
  </si>
  <si>
    <t>LIMAHUAY BARRANTES VICENTE</t>
  </si>
  <si>
    <t>41097879</t>
  </si>
  <si>
    <t>LIMAHUAY VERAMENDI ALEX</t>
  </si>
  <si>
    <t>47264223</t>
  </si>
  <si>
    <t>LINARES BARRIGA MARIA ALEJANDRA</t>
  </si>
  <si>
    <t>ANALISTA ADMINISTRATIVO</t>
  </si>
  <si>
    <t>40742953</t>
  </si>
  <si>
    <t>LINARES CAJAHUARINGA PATRICIA MILAGROS</t>
  </si>
  <si>
    <t>08695308</t>
  </si>
  <si>
    <t>LINARES OJEDA ROSANA</t>
  </si>
  <si>
    <t>09666170</t>
  </si>
  <si>
    <t>LINDO ALBORNOZ ENRIQUE</t>
  </si>
  <si>
    <t>40412190</t>
  </si>
  <si>
    <t>LINO CALDERON JACQUELINE LUZ</t>
  </si>
  <si>
    <t>45107665</t>
  </si>
  <si>
    <t>LIU HUAPAYA ANA ELIANA</t>
  </si>
  <si>
    <t>10389305</t>
  </si>
  <si>
    <t>LIVIA DELGADILLO HENRY RICHARD</t>
  </si>
  <si>
    <t>44854487</t>
  </si>
  <si>
    <t>LIZARRAGA JIMENEZ ANGELA MILAGROS</t>
  </si>
  <si>
    <t>09646691</t>
  </si>
  <si>
    <t>LLAGAS CHAFLOQUE WILMER ALBERTO</t>
  </si>
  <si>
    <t>43034790</t>
  </si>
  <si>
    <t>LLAMOCA CORDOVA NADIA DOMITILA</t>
  </si>
  <si>
    <t>ANALISTA EM SISTEMAS DE INFORMACION</t>
  </si>
  <si>
    <t>47681098</t>
  </si>
  <si>
    <t>LLAMOSAS VALLADARES ANGGELA GABRIELA</t>
  </si>
  <si>
    <t>ANALISTA LEGAL EN CONTROL PREVIO</t>
  </si>
  <si>
    <t>10607986</t>
  </si>
  <si>
    <t>LLANA GAGLIUFFI BETTY DANY</t>
  </si>
  <si>
    <t>09755852</t>
  </si>
  <si>
    <t>LLANCA NIETO FORTUNATO FLAVIANO</t>
  </si>
  <si>
    <t>45142421</t>
  </si>
  <si>
    <t>LLANO GUILLEN JESSICA</t>
  </si>
  <si>
    <t>09966327</t>
  </si>
  <si>
    <t>LLANOS CABALLERO EDGAR RENE</t>
  </si>
  <si>
    <t>70551193</t>
  </si>
  <si>
    <t>LLANOS CHUMPITAZ YANDIRA SANDRA</t>
  </si>
  <si>
    <t>40581735</t>
  </si>
  <si>
    <t>LLANOS GANDULIAS MILAGRITOS MAGALY OLENKA</t>
  </si>
  <si>
    <t>08045595</t>
  </si>
  <si>
    <t>LLANOS MONCADA GLADYS LEONOR</t>
  </si>
  <si>
    <t>32888238</t>
  </si>
  <si>
    <t>LLATAS GONZALES YVONNE MAGALI</t>
  </si>
  <si>
    <t>06991557</t>
  </si>
  <si>
    <t>LLERENA CARDENAS SIMEON DAVID</t>
  </si>
  <si>
    <t>10110403</t>
  </si>
  <si>
    <t>LLERENA CATACORA ROLANDO LEONCIO</t>
  </si>
  <si>
    <t>09390545</t>
  </si>
  <si>
    <t>LLERENA FAJARDO REGINA MARGARITA</t>
  </si>
  <si>
    <t>08240436</t>
  </si>
  <si>
    <t>LLOSA ISENRICH MARIA PAOLA LUCIA</t>
  </si>
  <si>
    <t>45703589</t>
  </si>
  <si>
    <t>LOA UGAZ MOISES EMILIO</t>
  </si>
  <si>
    <t>40940153</t>
  </si>
  <si>
    <t>LOARTE CAMPOS MARY ISABEL</t>
  </si>
  <si>
    <t>08661307</t>
  </si>
  <si>
    <t>LOARTE CESPEDES SONIA</t>
  </si>
  <si>
    <t>10313361</t>
  </si>
  <si>
    <t>LOAYZA ALARICO MANUEL JESUS</t>
  </si>
  <si>
    <t>40104759</t>
  </si>
  <si>
    <t>LOAYZA BARRIENTOS EVA LUCY</t>
  </si>
  <si>
    <t>44391848</t>
  </si>
  <si>
    <t>LOAYZA ROJAS ELIA SANDY BELL</t>
  </si>
  <si>
    <t>43067524</t>
  </si>
  <si>
    <t>LOMBARDI YMAÑA FRANCISCO JOSE</t>
  </si>
  <si>
    <t>09455885</t>
  </si>
  <si>
    <t>LOPE BONIFACIO JHONNY</t>
  </si>
  <si>
    <t>20050509</t>
  </si>
  <si>
    <t>LOPEZ ARTICA CECILIA</t>
  </si>
  <si>
    <t>09798789</t>
  </si>
  <si>
    <t>LOPEZ BONIFACIO MARINO</t>
  </si>
  <si>
    <t>MENSAJERO MOTORIZADO</t>
  </si>
  <si>
    <t>07757379</t>
  </si>
  <si>
    <t>RESPONSABLE DEL EQUIPO DE OBRAS</t>
  </si>
  <si>
    <t>40939629</t>
  </si>
  <si>
    <t>LOPEZ CRUZ LLIMI RENZO</t>
  </si>
  <si>
    <t>10026982</t>
  </si>
  <si>
    <t>LOPEZ CURI JOSE ALFONSO</t>
  </si>
  <si>
    <t>42063897</t>
  </si>
  <si>
    <t>LOPEZ DAVILA SHIRLEY</t>
  </si>
  <si>
    <t>09560105</t>
  </si>
  <si>
    <t>LOPEZ FERNANDEZ JESUS ALBERTO</t>
  </si>
  <si>
    <t>41594032</t>
  </si>
  <si>
    <t>LOPEZ FLORES CARLA PAOLA</t>
  </si>
  <si>
    <t>ESPECIALISTA EN SISTEMA DE CONTROL</t>
  </si>
  <si>
    <t>45252116</t>
  </si>
  <si>
    <t>LOPEZ GARAY SUSAN</t>
  </si>
  <si>
    <t>41623910</t>
  </si>
  <si>
    <t>LOPEZ GOZZING LUIS MANUEL ALEJANDRO</t>
  </si>
  <si>
    <t>42890406</t>
  </si>
  <si>
    <t>LOPEZ LUNA MARCO JHONN</t>
  </si>
  <si>
    <t>40318997</t>
  </si>
  <si>
    <t>LOPEZ MEDINA FABRICIO OMAR</t>
  </si>
  <si>
    <t>41598298</t>
  </si>
  <si>
    <t>LOPEZ RISCO FRANKLIN VICENTE</t>
  </si>
  <si>
    <t>43802045</t>
  </si>
  <si>
    <t>LOPEZ RIVERA HAYROLL STEVEN</t>
  </si>
  <si>
    <t>ESPECIALISTA EN EQUIPAMIENTO</t>
  </si>
  <si>
    <t>43605098</t>
  </si>
  <si>
    <t>LOPEZ ROJAS FRANKLIN EDINSON</t>
  </si>
  <si>
    <t>42885849</t>
  </si>
  <si>
    <t>LOPEZ SUAREZ SANDDY LORENA</t>
  </si>
  <si>
    <t>01305777</t>
  </si>
  <si>
    <t>LOPEZ ZENTENO TANIA TERESA</t>
  </si>
  <si>
    <t>10233525</t>
  </si>
  <si>
    <t>LOZADA PACHECO MIRLA DEL PILAR</t>
  </si>
  <si>
    <t>ANALISTA DE FISCALIZACION</t>
  </si>
  <si>
    <t>07490755</t>
  </si>
  <si>
    <t>LOZANO ALEJANDRO UBALDO ALADINO</t>
  </si>
  <si>
    <t>40364161</t>
  </si>
  <si>
    <t>LOZANO RODRIGUEZ SHEILAH MONICA</t>
  </si>
  <si>
    <t>44249782</t>
  </si>
  <si>
    <t>LOZANO VALDERRAMA JOSE MARIA</t>
  </si>
  <si>
    <t>06708964</t>
  </si>
  <si>
    <t>LUDEÑA TELLES MARIA JESICA</t>
  </si>
  <si>
    <t>09210636</t>
  </si>
  <si>
    <t>LUIS MAMANI GILBERTO</t>
  </si>
  <si>
    <t>42295221</t>
  </si>
  <si>
    <t>LUJAN ORELLANO DAVID ABRAHAM</t>
  </si>
  <si>
    <t>09050507</t>
  </si>
  <si>
    <t>LUNA ACUÑA SAUL</t>
  </si>
  <si>
    <t>08477803</t>
  </si>
  <si>
    <t>LUNA AGURTO ERNESTO</t>
  </si>
  <si>
    <t>46443786</t>
  </si>
  <si>
    <t>LUNA OBANDO KATIA LUCIA</t>
  </si>
  <si>
    <t>42515494</t>
  </si>
  <si>
    <t>LUNA ORDOÑEZ GEISSEN LEOPOLDO</t>
  </si>
  <si>
    <t>07243685</t>
  </si>
  <si>
    <t>LUNA RIOS MARIA DEL PILAR</t>
  </si>
  <si>
    <t>40162149</t>
  </si>
  <si>
    <t>LUNA TEVEZ KEVIN RODOLFO</t>
  </si>
  <si>
    <t>09389282</t>
  </si>
  <si>
    <t>MA CARDENAS LILIANA FRIDA</t>
  </si>
  <si>
    <t>43569641</t>
  </si>
  <si>
    <t>MACAHUACHI SHUÑA FRANZ CARLOS</t>
  </si>
  <si>
    <t>09356396</t>
  </si>
  <si>
    <t>MACARLUPU GUEVARA DELIA MARIA</t>
  </si>
  <si>
    <t>09390663</t>
  </si>
  <si>
    <t>MACEDO RAMIREZ VICTOR ANDRES</t>
  </si>
  <si>
    <t>ASESOR EN GESTION DE RECURSOS HUMAN</t>
  </si>
  <si>
    <t>41147925</t>
  </si>
  <si>
    <t>MACHUCA PALOMINO CARLOS</t>
  </si>
  <si>
    <t>ANALISTA DE SOPORTE EN TELECOMUNICA</t>
  </si>
  <si>
    <t>44028627</t>
  </si>
  <si>
    <t>MADUEÑO ROBLES MONICA PAOLA</t>
  </si>
  <si>
    <t>09301683</t>
  </si>
  <si>
    <t>MAEKAWA YKEHARA ROSALBA LUPE ASAKO</t>
  </si>
  <si>
    <t>41396236</t>
  </si>
  <si>
    <t>MAGALLANES QUEVEDO CESAR RAUL</t>
  </si>
  <si>
    <t>40627640</t>
  </si>
  <si>
    <t>MAGALLANES QUEVEDO LUISA MILAGROS</t>
  </si>
  <si>
    <t>26625609</t>
  </si>
  <si>
    <t>MAGUIÑA VILLON JORGE LUIS</t>
  </si>
  <si>
    <t>43466459</t>
  </si>
  <si>
    <t>MALABRIGO ANHUAMAN CYNTHIA GUILLIANA DEL CARMEN</t>
  </si>
  <si>
    <t>42398629</t>
  </si>
  <si>
    <t>MALCA SALAZAR MELVA NORA</t>
  </si>
  <si>
    <t>08435931</t>
  </si>
  <si>
    <t>MALDONADO FELIX ADA YSABEL</t>
  </si>
  <si>
    <t>43695869</t>
  </si>
  <si>
    <t>MALDONADO RUIZ HUMBERTO</t>
  </si>
  <si>
    <t>PSIQUIATRA</t>
  </si>
  <si>
    <t>20122830</t>
  </si>
  <si>
    <t>MALLMA TOLENTINO JAIME HERNAN</t>
  </si>
  <si>
    <t>41765721</t>
  </si>
  <si>
    <t>MALPARTIDA GARAY SHARON CHESSY</t>
  </si>
  <si>
    <t>COORDINADOR DE SOPORTE DE TECNOLOGI</t>
  </si>
  <si>
    <t>46456934</t>
  </si>
  <si>
    <t>MALPARTIDA MENDOZA LIZETH</t>
  </si>
  <si>
    <t>44129774</t>
  </si>
  <si>
    <t>MALPARTIDA OSTOS ROSSMARY</t>
  </si>
  <si>
    <t>09448917</t>
  </si>
  <si>
    <t>MALPICA CORONADO CARLOS ALBERTO</t>
  </si>
  <si>
    <t>ESPECIALISTA EN MEDICINA DE EMERGEN</t>
  </si>
  <si>
    <t>41643891</t>
  </si>
  <si>
    <t>MALQUI FLORES DAPHNE YAKELIN</t>
  </si>
  <si>
    <t>43972758</t>
  </si>
  <si>
    <t>MAMANI FLORES PATRICIA PAOLA</t>
  </si>
  <si>
    <t>OPERADOR</t>
  </si>
  <si>
    <t>40662632</t>
  </si>
  <si>
    <t>MAMANI HUAMAN JOHN</t>
  </si>
  <si>
    <t>40245075</t>
  </si>
  <si>
    <t>MANCILLA CASTRO YOLANDA</t>
  </si>
  <si>
    <t>07352081</t>
  </si>
  <si>
    <t>MANCILLA CUETO LUCIO</t>
  </si>
  <si>
    <t>06189569</t>
  </si>
  <si>
    <t>MANDUJANO RAMOS ROSA CAROLINA</t>
  </si>
  <si>
    <t>TECNICOA ADMINISTRATIVO</t>
  </si>
  <si>
    <t>07570254</t>
  </si>
  <si>
    <t>MANRIQUE CHICOMA HUGO ALEJANDRO</t>
  </si>
  <si>
    <t>25541823</t>
  </si>
  <si>
    <t>MANRIQUE GARCIA MERCEDES FERMINA</t>
  </si>
  <si>
    <t>10355129</t>
  </si>
  <si>
    <t>MANRIQUE PAREDES GERSON ROBERT</t>
  </si>
  <si>
    <t>09954149</t>
  </si>
  <si>
    <t>MANRIQUE PAREDES ROBERT PABLO</t>
  </si>
  <si>
    <t>06788584</t>
  </si>
  <si>
    <t>MANRIQUE VELIZ NISIDA PILAR</t>
  </si>
  <si>
    <t>18179855</t>
  </si>
  <si>
    <t>MANTILLA CHOZO MELVIN EDWARD</t>
  </si>
  <si>
    <t>43975162</t>
  </si>
  <si>
    <t>MANTILLA PEREYRA LISBETH NAHOMY LUCY</t>
  </si>
  <si>
    <t>45492279</t>
  </si>
  <si>
    <t>MARADIEGUE MONTAÑO MIRELLA DE JESUS</t>
  </si>
  <si>
    <t>44944933</t>
  </si>
  <si>
    <t>MARCELO MALLQUI DANNY DANIEL</t>
  </si>
  <si>
    <t>09999515</t>
  </si>
  <si>
    <t>MARCHAND OSTOLAZA MIRTHA ROXANA</t>
  </si>
  <si>
    <t>42761246</t>
  </si>
  <si>
    <t>MARCOS SALAS TAMMY GEANPEARE</t>
  </si>
  <si>
    <t>09896851</t>
  </si>
  <si>
    <t>MARIACA OBLITAS JULIE</t>
  </si>
  <si>
    <t>07643492</t>
  </si>
  <si>
    <t>MARINO PEREZ SILVANA SAMANTHA</t>
  </si>
  <si>
    <t>41820988</t>
  </si>
  <si>
    <t>MARIÑO ESPINOZA ENMANUEL GIOVANI</t>
  </si>
  <si>
    <t>09608772</t>
  </si>
  <si>
    <t>MARIÑOS ANTICONA JOSE CARLOS</t>
  </si>
  <si>
    <t>42743773</t>
  </si>
  <si>
    <t>MARMANILLO MELENDEZ EDUARDO PIERO</t>
  </si>
  <si>
    <t>PROFESIONAL DE CATALOGACION</t>
  </si>
  <si>
    <t>23392086</t>
  </si>
  <si>
    <t>MARQUEZ ICHPAS ARMANDO MICHAEL</t>
  </si>
  <si>
    <t>70477214</t>
  </si>
  <si>
    <t>MARTEL MENDOZA LORENZO EDUARDO</t>
  </si>
  <si>
    <t>42889527</t>
  </si>
  <si>
    <t>MARTEL ROBLES DIEGO</t>
  </si>
  <si>
    <t>MEDICO REGULADOR</t>
  </si>
  <si>
    <t>44686294</t>
  </si>
  <si>
    <t>MARTELL MEJIA CAROLINA INDIRA</t>
  </si>
  <si>
    <t>20033554</t>
  </si>
  <si>
    <t>MARTICORENA JIMENEZ MARLENY ROSARIO</t>
  </si>
  <si>
    <t>44634927</t>
  </si>
  <si>
    <t>MARTINEZ ALCARRAZ GARY RONALD</t>
  </si>
  <si>
    <t>15731865</t>
  </si>
  <si>
    <t>MARTINEZ BARRERA MARIA ELENA</t>
  </si>
  <si>
    <t>40670144</t>
  </si>
  <si>
    <t>MARTINEZ CHAMACHE NILTON ALFREDO</t>
  </si>
  <si>
    <t>40251144</t>
  </si>
  <si>
    <t>MARTINEZ DURAND JOSE LUIS</t>
  </si>
  <si>
    <t>46333694</t>
  </si>
  <si>
    <t>MARTINEZ JIMENEZ ALEJANDRO JHONNY</t>
  </si>
  <si>
    <t>75796588</t>
  </si>
  <si>
    <t>MARTINEZ LOPEZ ANDREA ISABEL</t>
  </si>
  <si>
    <t>43233239</t>
  </si>
  <si>
    <t>MARTINEZ MAZA CHRISTIAN OMAR</t>
  </si>
  <si>
    <t>07427208</t>
  </si>
  <si>
    <t>MARTINEZ MUÑOZ LUIS PRUDENCIO</t>
  </si>
  <si>
    <t>10746621</t>
  </si>
  <si>
    <t>MARTINEZ ORTIZ ENMA HILDA</t>
  </si>
  <si>
    <t>09980554</t>
  </si>
  <si>
    <t>MARTINEZ ORTIZ ZULEMA MERCEDES</t>
  </si>
  <si>
    <t>43262325</t>
  </si>
  <si>
    <t>MARTINEZ REINAGA LIMBER</t>
  </si>
  <si>
    <t>46144598</t>
  </si>
  <si>
    <t>MARTINEZ SOTO JHON CRISTHIAN</t>
  </si>
  <si>
    <t>ANALISTA DE INFRAESTRUCTURA TECNOLO</t>
  </si>
  <si>
    <t>09303393</t>
  </si>
  <si>
    <t>MARTINEZ YNGA ROBERTO CARLOS</t>
  </si>
  <si>
    <t>QUIMICO</t>
  </si>
  <si>
    <t>10181240</t>
  </si>
  <si>
    <t>MARTINEZ ZURITA JUAN CARLOS</t>
  </si>
  <si>
    <t>09545802</t>
  </si>
  <si>
    <t>MAS VILCARROMERO SILVIA ESPERANZA</t>
  </si>
  <si>
    <t>ESPECIALISTA EN BIENES ESTATALES</t>
  </si>
  <si>
    <t>10043049</t>
  </si>
  <si>
    <t>MASCARO SANCHEZ PEDRO ARNALDO</t>
  </si>
  <si>
    <t>09373402</t>
  </si>
  <si>
    <t>MATIAS TAPIA IRENE ROSABEL</t>
  </si>
  <si>
    <t>43068644</t>
  </si>
  <si>
    <t>MATOS ORBEGOZO ANDREA</t>
  </si>
  <si>
    <t>16658448</t>
  </si>
  <si>
    <t>MATUTE LLAPAPASCA ANA YSABEL</t>
  </si>
  <si>
    <t>15632267</t>
  </si>
  <si>
    <t>MATUTE REA JOSE MARTIN</t>
  </si>
  <si>
    <t>72193685</t>
  </si>
  <si>
    <t>MAURI PABLO OSCAR EDWIN</t>
  </si>
  <si>
    <t>ANALISTA EN ECONOMIA</t>
  </si>
  <si>
    <t>07841392</t>
  </si>
  <si>
    <t>MAURTUA GURMENDI PATRICIA AURORA</t>
  </si>
  <si>
    <t>44761554</t>
  </si>
  <si>
    <t>MAURTUA RODRIGUEZ ANGELO FRANCISCO</t>
  </si>
  <si>
    <t>21526793</t>
  </si>
  <si>
    <t>MAYOR HERNANDEZ JENNY ROSARIO</t>
  </si>
  <si>
    <t>40432772</t>
  </si>
  <si>
    <t>MAYORCA BALTAZAR SOFIA VERONICA</t>
  </si>
  <si>
    <t>06607433</t>
  </si>
  <si>
    <t>MAYTA MAJE ZENOBIO ARISTIDES</t>
  </si>
  <si>
    <t>40192910</t>
  </si>
  <si>
    <t>MAYURI CASAFRANCA ALBERTO FERNANDO</t>
  </si>
  <si>
    <t>47360353</t>
  </si>
  <si>
    <t>MAZA SILVA EMILY YANNIFER</t>
  </si>
  <si>
    <t>07592333</t>
  </si>
  <si>
    <t>MAZZETTI SOLER PILAR ELENA</t>
  </si>
  <si>
    <t>10315659</t>
  </si>
  <si>
    <t>MEDINA DELGADO FLOR DE MARIA</t>
  </si>
  <si>
    <t>08876605</t>
  </si>
  <si>
    <t>MEDINA FERNANDEZ JORGE LUIS</t>
  </si>
  <si>
    <t>18143024</t>
  </si>
  <si>
    <t>MEDINA GUZMAN JESSICA JULISSA</t>
  </si>
  <si>
    <t>COORDINADORA DE GESTION EN SALUD</t>
  </si>
  <si>
    <t>31189506</t>
  </si>
  <si>
    <t>MEDINA OSIS JOSE LIONEL</t>
  </si>
  <si>
    <t>42244196</t>
  </si>
  <si>
    <t>MEDRANO AUCACUSI JOSE LUIS</t>
  </si>
  <si>
    <t>08256759</t>
  </si>
  <si>
    <t>MEDRANO GALOC JORGE ALEJANDRO</t>
  </si>
  <si>
    <t>08445342</t>
  </si>
  <si>
    <t>MEDRANO OSORIO DE ARAGONEZ AURORA LUISA</t>
  </si>
  <si>
    <t>09367542</t>
  </si>
  <si>
    <t>MEJIA ANGELES ANA ZARELA</t>
  </si>
  <si>
    <t>42546322</t>
  </si>
  <si>
    <t>MELENDEZ MUÑOZ CYNTHIA ADELA</t>
  </si>
  <si>
    <t>41022651</t>
  </si>
  <si>
    <t>MELGAR URIBE MARTHA</t>
  </si>
  <si>
    <t>10683759</t>
  </si>
  <si>
    <t>MELGAREJO OROSCO JUAN EDUARDO</t>
  </si>
  <si>
    <t>41544986</t>
  </si>
  <si>
    <t>MELGAREJO RODRIGUEZ VICTOR ELIAS</t>
  </si>
  <si>
    <t>08049176</t>
  </si>
  <si>
    <t>MENDEZ DIAZ ALEJANDRO VITO</t>
  </si>
  <si>
    <t>09765702</t>
  </si>
  <si>
    <t>MENDIGURE FERNANDEZ JULIO</t>
  </si>
  <si>
    <t>10796157</t>
  </si>
  <si>
    <t>MENDIOLA BARRIOS GIAN CARLOS</t>
  </si>
  <si>
    <t>COORDINADOR DE OPERAC. DE SERV. DE</t>
  </si>
  <si>
    <t>41576494</t>
  </si>
  <si>
    <t>MENDO CHEVARRIA VICENTE ALAIN</t>
  </si>
  <si>
    <t>44656290</t>
  </si>
  <si>
    <t>MENDO MONTALVO VICTOR ENRIQUE</t>
  </si>
  <si>
    <t>25840970</t>
  </si>
  <si>
    <t>MENDOZA ARAUJO MARIA ANA</t>
  </si>
  <si>
    <t>40100888</t>
  </si>
  <si>
    <t>MENDOZA AREVALO ELENA VIOLETA</t>
  </si>
  <si>
    <t>43157652</t>
  </si>
  <si>
    <t>MENDOZA CLEMENTE MARCIAL DIONICIO</t>
  </si>
  <si>
    <t>10647433</t>
  </si>
  <si>
    <t>MENDOZA COTAQUISPE CARLOS</t>
  </si>
  <si>
    <t>07884072</t>
  </si>
  <si>
    <t>MENDOZA NOVOA OTILIA MARGARITA</t>
  </si>
  <si>
    <t>PROFESIONAL EN TESORERIA</t>
  </si>
  <si>
    <t>25750558</t>
  </si>
  <si>
    <t>MENDOZA QUISPE JOSE LUIS</t>
  </si>
  <si>
    <t>18121279</t>
  </si>
  <si>
    <t>MENDOZA RODRIGUEZ JORGE ANIBAL</t>
  </si>
  <si>
    <t>41322245</t>
  </si>
  <si>
    <t>MENDOZA ROQUE KAREN ELIZABETH</t>
  </si>
  <si>
    <t>73046292</t>
  </si>
  <si>
    <t>MENDOZA SIMEON MELISSA DEL ROCIO ANGELICA</t>
  </si>
  <si>
    <t>41274061</t>
  </si>
  <si>
    <t>MENDOZA VEGA JESSICA MILAGROS</t>
  </si>
  <si>
    <t>07523088</t>
  </si>
  <si>
    <t>MENOR SEGURA MARIA JAQUELIN</t>
  </si>
  <si>
    <t>07735105</t>
  </si>
  <si>
    <t>MERINO CACERES ROSA HILDA</t>
  </si>
  <si>
    <t>06793073</t>
  </si>
  <si>
    <t>MERINO OBREGON DIANA</t>
  </si>
  <si>
    <t>10137614</t>
  </si>
  <si>
    <t>MERZTHAL YAP OLINDA MARIA</t>
  </si>
  <si>
    <t>40514129</t>
  </si>
  <si>
    <t>MEZA CORNEJO KELY ROCIO</t>
  </si>
  <si>
    <t>42785504</t>
  </si>
  <si>
    <t>MEZA FLORES CAROLINA INES</t>
  </si>
  <si>
    <t>07267701</t>
  </si>
  <si>
    <t>MEZA GARCIA MONICA GIULIANA</t>
  </si>
  <si>
    <t>40419077</t>
  </si>
  <si>
    <t>MEZA OSTOS PETITT YOLANDA</t>
  </si>
  <si>
    <t>08648604</t>
  </si>
  <si>
    <t>MEZA VARGAS LUZ ESPERANZA</t>
  </si>
  <si>
    <t>42050658</t>
  </si>
  <si>
    <t>MILLER CAMPOS OMAR JEFFERSSON ALEXANDER</t>
  </si>
  <si>
    <t>TECNICO II</t>
  </si>
  <si>
    <t>42525948</t>
  </si>
  <si>
    <t>MIRANDA ALEJO ROSSEMARY</t>
  </si>
  <si>
    <t>10131073</t>
  </si>
  <si>
    <t>MIRANDA ALVARADO JULIO CESAR</t>
  </si>
  <si>
    <t>15845935</t>
  </si>
  <si>
    <t>MIRANDA FLORES SERGIO EUGENIO</t>
  </si>
  <si>
    <t>43857277</t>
  </si>
  <si>
    <t>MITIDIERI RIVERA ANGELO</t>
  </si>
  <si>
    <t>42398264</t>
  </si>
  <si>
    <t xml:space="preserve">MOGOLLON JIMENEZ CRISTHIAN ALEXANDER </t>
  </si>
  <si>
    <t>10830932</t>
  </si>
  <si>
    <t>MOGROVEJO ROSALES RONALD EDWARD</t>
  </si>
  <si>
    <t>06102155</t>
  </si>
  <si>
    <t>MOLERO BAEZ ESPERANZA VILMA</t>
  </si>
  <si>
    <t>45872473</t>
  </si>
  <si>
    <t>MOLINA PORTILLO GABRIELA</t>
  </si>
  <si>
    <t>06042119</t>
  </si>
  <si>
    <t>MOLINA SANCHEZ WILFREDO MASIAS</t>
  </si>
  <si>
    <t>SEGURIDAD INTERNA</t>
  </si>
  <si>
    <t>43449985</t>
  </si>
  <si>
    <t>MOLLEDA RAMOS PEDRO EIKEL</t>
  </si>
  <si>
    <t>29381006</t>
  </si>
  <si>
    <t>MOLLENEDO AZA GARY WALTER</t>
  </si>
  <si>
    <t>MEDICO ESPEC NEUROLOGIA - AYACUCHO</t>
  </si>
  <si>
    <t>40638163</t>
  </si>
  <si>
    <t>MONCADA LOPEZ ROBERTO CARLOS</t>
  </si>
  <si>
    <t>INGENIERO EN TELECOMUNICACIONES</t>
  </si>
  <si>
    <t>41308221</t>
  </si>
  <si>
    <t>MONRROY POLANCO JAZMIN GIANINA</t>
  </si>
  <si>
    <t>23959951</t>
  </si>
  <si>
    <t>73181248</t>
  </si>
  <si>
    <t>MONTALVO TORRICO ANDREA CELESTE</t>
  </si>
  <si>
    <t>40600378</t>
  </si>
  <si>
    <t>MONTEMAYOR MARROU ALEJANDRO MARTIN</t>
  </si>
  <si>
    <t>10607180</t>
  </si>
  <si>
    <t>MONTEMAYOR MARROU GUSTAVO ENRIQUE</t>
  </si>
  <si>
    <t>02894923</t>
  </si>
  <si>
    <t>MONTENEGRO BAÑOS JOSE MANUEL</t>
  </si>
  <si>
    <t>80304956</t>
  </si>
  <si>
    <t>MONTENEGRO OLANO DANY RICHARD</t>
  </si>
  <si>
    <t>47022466</t>
  </si>
  <si>
    <t>MONTES MARQUEZ GABRIELA DEL CARMEN</t>
  </si>
  <si>
    <t>ESPECIAL. EN GEST. DOCUM. Y ATENCIO</t>
  </si>
  <si>
    <t>09062501</t>
  </si>
  <si>
    <t>MONTES RUEDA PERCY RUDY</t>
  </si>
  <si>
    <t>08491737</t>
  </si>
  <si>
    <t>MONTESINOS HERRERA FELIPE URBANO</t>
  </si>
  <si>
    <t>COORDINADOR DE MANTENIMIENTO Y CONS</t>
  </si>
  <si>
    <t>27995689</t>
  </si>
  <si>
    <t>MONTEZA FACHO CARMEN YESENIA</t>
  </si>
  <si>
    <t>76652655</t>
  </si>
  <si>
    <t>MONTEZA LOPEZ DANY MILTON</t>
  </si>
  <si>
    <t>09642878</t>
  </si>
  <si>
    <t>MONTORO NEGRON JORGE MIGUEL</t>
  </si>
  <si>
    <t>ESPECIALISTA EN CONTRATACIONES DIRE</t>
  </si>
  <si>
    <t>43411265</t>
  </si>
  <si>
    <t>MONTOYA CHAVEZ YAMILE AMPARO</t>
  </si>
  <si>
    <t>80239822</t>
  </si>
  <si>
    <t>MONTOYA JAVES GILMAR IVAN</t>
  </si>
  <si>
    <t>GESTOR DE PROYECTOS TECNOLOGICOS</t>
  </si>
  <si>
    <t>23840986</t>
  </si>
  <si>
    <t>MONTOYA LIZARRAGA IVONE MARIBEL</t>
  </si>
  <si>
    <t>EJECUTIVA ADUNTA I</t>
  </si>
  <si>
    <t>23991785</t>
  </si>
  <si>
    <t>MONZON VEGA LISBETH</t>
  </si>
  <si>
    <t>23979605</t>
  </si>
  <si>
    <t>MONZON VILLEGAS SHIRLEY</t>
  </si>
  <si>
    <t>42651438</t>
  </si>
  <si>
    <t>MOORI ROCA JAQUELYN</t>
  </si>
  <si>
    <t>23855807</t>
  </si>
  <si>
    <t>MORALES BENDEZU MILTON</t>
  </si>
  <si>
    <t>40242168</t>
  </si>
  <si>
    <t>MORALES DIAZ KARIN PAOLA</t>
  </si>
  <si>
    <t>26704614</t>
  </si>
  <si>
    <t>MORALES HERNANDEZ MIGUEL JESUCRISTO</t>
  </si>
  <si>
    <t>20113861</t>
  </si>
  <si>
    <t>MORALES MIRANDA MARVIN KELLY</t>
  </si>
  <si>
    <t>44165559</t>
  </si>
  <si>
    <t>MORALES PALACIOS JULIO CESAR</t>
  </si>
  <si>
    <t>70832768</t>
  </si>
  <si>
    <t>MORALES PEREA DANIA BRENDA</t>
  </si>
  <si>
    <t>41406178</t>
  </si>
  <si>
    <t>MORALES SEGAMA CESAR FERNANDO</t>
  </si>
  <si>
    <t>JEFE DE PROYECTOS</t>
  </si>
  <si>
    <t>06189166</t>
  </si>
  <si>
    <t>MORALES ZAPATA INGRID MARLENE</t>
  </si>
  <si>
    <t>45598268</t>
  </si>
  <si>
    <t>MORANTE OTOYA YANINA PATRICIA</t>
  </si>
  <si>
    <t>43250397</t>
  </si>
  <si>
    <t>MORANTE REYES CESAR ALEXANDER</t>
  </si>
  <si>
    <t>ASISTENTE EN TESORERIA</t>
  </si>
  <si>
    <t>09179552</t>
  </si>
  <si>
    <t>MOREL GUTIERREZ RAFAEL ALFONSO</t>
  </si>
  <si>
    <t>09368739</t>
  </si>
  <si>
    <t>MORENO ALEGRE JORGE ANTONIO</t>
  </si>
  <si>
    <t>17807678</t>
  </si>
  <si>
    <t>MORENO EUSTAQUIO JAIME</t>
  </si>
  <si>
    <t>10718118</t>
  </si>
  <si>
    <t>MORENO EVANGELISTA JEANETTE IVONNE</t>
  </si>
  <si>
    <t>08524500</t>
  </si>
  <si>
    <t>MORENO FLORES ANGEL FREDY</t>
  </si>
  <si>
    <t>07157527</t>
  </si>
  <si>
    <t>MORENO HUERTA ROMULO VICTOR</t>
  </si>
  <si>
    <t>43716759</t>
  </si>
  <si>
    <t>MORENO PALACIOS ANGIE LIZZETTE</t>
  </si>
  <si>
    <t>20026001</t>
  </si>
  <si>
    <t>MORENO SANDOVAL PAUL JIMMY</t>
  </si>
  <si>
    <t>ESPECIALISTA EN PROYECTOS DE INVERS</t>
  </si>
  <si>
    <t>15722901</t>
  </si>
  <si>
    <t>MOREYRA CHAVEZ JOSE ALFREDO</t>
  </si>
  <si>
    <t>20073416</t>
  </si>
  <si>
    <t>MORI CACHAY SANDRA MARJORIE</t>
  </si>
  <si>
    <t>43483482</t>
  </si>
  <si>
    <t>MORI LIMACO LUIS ANGEL</t>
  </si>
  <si>
    <t>40528736</t>
  </si>
  <si>
    <t>MORI SAAVEDRA FERNANDO MIZAEL</t>
  </si>
  <si>
    <t>42571318</t>
  </si>
  <si>
    <t>MORIANO CHIPANA JOEL MARTIN</t>
  </si>
  <si>
    <t>21543517</t>
  </si>
  <si>
    <t>MORIANO PALOMINO LUIS ALBERTO</t>
  </si>
  <si>
    <t>07933048</t>
  </si>
  <si>
    <t>MOSCOSO ROJAS BETSY ROSARIO</t>
  </si>
  <si>
    <t>41348093</t>
  </si>
  <si>
    <t>MOSQUERA JUAREZ MARIBEL CELIA</t>
  </si>
  <si>
    <t>10016378</t>
  </si>
  <si>
    <t>MOYANO MORALES MARIA CATALINA</t>
  </si>
  <si>
    <t>15723939</t>
  </si>
  <si>
    <t>MUGRUZA LEON NANCY ROCIO</t>
  </si>
  <si>
    <t>21544362</t>
  </si>
  <si>
    <t>MUNAYCO ESCATE CESAR VLADIMIR</t>
  </si>
  <si>
    <t>10019855</t>
  </si>
  <si>
    <t>MUÑASQUI RIVERA ITALO PACO</t>
  </si>
  <si>
    <t>45901885</t>
  </si>
  <si>
    <t>MUÑOZ DE LA CRUZ DIANA TERESA</t>
  </si>
  <si>
    <t>42765007</t>
  </si>
  <si>
    <t>MUÑOZ GUZMAN MIGUEL ANGEL</t>
  </si>
  <si>
    <t>40398214</t>
  </si>
  <si>
    <t>MUÑOZ JAIME PERCY HAROLD</t>
  </si>
  <si>
    <t>10622321</t>
  </si>
  <si>
    <t>MUÑOZ PEÑA CARMEN RUTH</t>
  </si>
  <si>
    <t>18085418</t>
  </si>
  <si>
    <t>MUÑOZ RIOS SANDRA EDITH</t>
  </si>
  <si>
    <t>41885421</t>
  </si>
  <si>
    <t>MURGA LAOS ROGER ENRIQUE</t>
  </si>
  <si>
    <t>08199146</t>
  </si>
  <si>
    <t>MURO BELAUNDE MARIA DEL CARMEN ISABEL</t>
  </si>
  <si>
    <t>10433073</t>
  </si>
  <si>
    <t>MURRIETA PANDURO VICTOR MANUEL</t>
  </si>
  <si>
    <t>40967001</t>
  </si>
  <si>
    <t>NAPA DE LA CRUZ NILTON CESAR</t>
  </si>
  <si>
    <t>21461914</t>
  </si>
  <si>
    <t>NAPANGA SALDAÑA EDWIN OMAR</t>
  </si>
  <si>
    <t>43383540</t>
  </si>
  <si>
    <t>NARVAEZ TORRES JOSE MIGUEL</t>
  </si>
  <si>
    <t>06790423</t>
  </si>
  <si>
    <t>NAVARRO ANTEZANA WILLIAN</t>
  </si>
  <si>
    <t>40888617</t>
  </si>
  <si>
    <t>NAVARRO MANYARI CARLOS RAFAEL</t>
  </si>
  <si>
    <t>44552330</t>
  </si>
  <si>
    <t>NECIOSUP LAVADO RENAN DENIS</t>
  </si>
  <si>
    <t>10138751</t>
  </si>
  <si>
    <t>NEGLI LAVALLE JULIO CESAR</t>
  </si>
  <si>
    <t>10065636</t>
  </si>
  <si>
    <t>NEYRA ALVAREZ MARICELA IVETH</t>
  </si>
  <si>
    <t>44656987</t>
  </si>
  <si>
    <t>NEYRA GARCIA CESAR ANTONIO</t>
  </si>
  <si>
    <t>TECNICO I DISEÑADOR GRAFICO</t>
  </si>
  <si>
    <t>19848019</t>
  </si>
  <si>
    <t>NIEVA MUZURRIETA MARIA EUGENIA</t>
  </si>
  <si>
    <t>DIRECTOR EJECUTIVA</t>
  </si>
  <si>
    <t>08914756</t>
  </si>
  <si>
    <t>NIGRO GONZALES PEPE ANTONIO</t>
  </si>
  <si>
    <t>09972969</t>
  </si>
  <si>
    <t>NINANTAY QUISPE JULIO CESAR</t>
  </si>
  <si>
    <t>15616594</t>
  </si>
  <si>
    <t>NIÑO BAZALAR JULIO CESAR</t>
  </si>
  <si>
    <t>42097893</t>
  </si>
  <si>
    <t>NIÑO CUYA LIZETH NOELIA</t>
  </si>
  <si>
    <t>09186207</t>
  </si>
  <si>
    <t>NIÑO DE GUZMAN OSPINA VDA DE ESCATE LILIAM MARTHA</t>
  </si>
  <si>
    <t>10735962</t>
  </si>
  <si>
    <t>NISHIKY RETO MARCELA ALEJANDRA</t>
  </si>
  <si>
    <t>47238630</t>
  </si>
  <si>
    <t>NOA PALACIOS JUAN CARLOS</t>
  </si>
  <si>
    <t>46426820</t>
  </si>
  <si>
    <t>NOE QUIROZ ELIZABETH REGINA</t>
  </si>
  <si>
    <t>29722763</t>
  </si>
  <si>
    <t>NOGUERA ARRATEA JUAN CARLOS</t>
  </si>
  <si>
    <t>02899360</t>
  </si>
  <si>
    <t>NOMBERA CORNEJO JAIME ERNESTO</t>
  </si>
  <si>
    <t>09648986</t>
  </si>
  <si>
    <t>NOMBERTO LUPERDI CARLA EMPERATRIZ</t>
  </si>
  <si>
    <t>10543569</t>
  </si>
  <si>
    <t>NORIEGA HERRERA JULIO CESAR</t>
  </si>
  <si>
    <t>44487235</t>
  </si>
  <si>
    <t>NORIEGA RAMOS JUAN VICENTE</t>
  </si>
  <si>
    <t>41507215</t>
  </si>
  <si>
    <t>NUÑEZ ARIAS KATIUSCA YANINA</t>
  </si>
  <si>
    <t>40346658</t>
  </si>
  <si>
    <t>NUÑEZ HILARIO FREDI</t>
  </si>
  <si>
    <t>09677905</t>
  </si>
  <si>
    <t>NUÑEZ MARISCAL KATIA MARIA DEL CARMEN</t>
  </si>
  <si>
    <t>EJECUTORA COACTIVA</t>
  </si>
  <si>
    <t>09891735</t>
  </si>
  <si>
    <t>NUÑEZ PERLADO ROGELIO MARTIN</t>
  </si>
  <si>
    <t>41618401</t>
  </si>
  <si>
    <t>NUÑEZ RIVERA LIZ ANABEL</t>
  </si>
  <si>
    <t>40809007</t>
  </si>
  <si>
    <t>NUÑEZ VASQUEZ GIANCARLO YVAN</t>
  </si>
  <si>
    <t>23946115</t>
  </si>
  <si>
    <t>ÑACCHA TAPIA MANUEL IGOR</t>
  </si>
  <si>
    <t>42872626</t>
  </si>
  <si>
    <t>ÑAHUI ESPINOZA REMIGIO FABIAN</t>
  </si>
  <si>
    <t>MEDICO ESPEC. ANESTESIOLOGIA</t>
  </si>
  <si>
    <t>10264827</t>
  </si>
  <si>
    <t>ÑAÑEZ ALDAZ LUIS HUMBERTO</t>
  </si>
  <si>
    <t>08605542</t>
  </si>
  <si>
    <t>ÑAVINCOPA FLORES GINO OSCAR</t>
  </si>
  <si>
    <t>42360703</t>
  </si>
  <si>
    <t>OBALLE HERRERA FRANCISCO JAVIER</t>
  </si>
  <si>
    <t>06795803</t>
  </si>
  <si>
    <t>OBANDO CARPIO DE BERROCAL MARIBEL ROCIO</t>
  </si>
  <si>
    <t>10710688</t>
  </si>
  <si>
    <t>OBLITAS BARDALES SINTYA SHARON</t>
  </si>
  <si>
    <t>44134306</t>
  </si>
  <si>
    <t>OBLITAS VILLALOBOS WILLIAM JESUS</t>
  </si>
  <si>
    <t>33433172</t>
  </si>
  <si>
    <t>OCAMPO TAFUR HEINE</t>
  </si>
  <si>
    <t>CHOFER DEAMBULANCIA</t>
  </si>
  <si>
    <t>07838217</t>
  </si>
  <si>
    <t>OGUSUKU ASATO MARIA ELENA</t>
  </si>
  <si>
    <t>COORDINADOR AREA  VIGILANCIA CONTRO</t>
  </si>
  <si>
    <t>10410620</t>
  </si>
  <si>
    <t>OJEDA PACHECO CHARITO</t>
  </si>
  <si>
    <t>10723225</t>
  </si>
  <si>
    <t>OJEDA PERALES RODOLFO ARTURO</t>
  </si>
  <si>
    <t>43543042</t>
  </si>
  <si>
    <t>OJEDA QUIROZ CESAR DAVID</t>
  </si>
  <si>
    <t>41348105</t>
  </si>
  <si>
    <t>OLIVERA SANCHEZ GISSELLA VANESSA</t>
  </si>
  <si>
    <t>46409340</t>
  </si>
  <si>
    <t>OLIVERA SANTILLAN JOSIANA MAYTE</t>
  </si>
  <si>
    <t>PROFESIONAL LEGAL EN COBRANZA</t>
  </si>
  <si>
    <t>06789439</t>
  </si>
  <si>
    <t>OLORTEGUI ARANGO EMILIO</t>
  </si>
  <si>
    <t>42222430</t>
  </si>
  <si>
    <t>ONTANEDA DORA JOAN MANUEL</t>
  </si>
  <si>
    <t>06743451</t>
  </si>
  <si>
    <t>ONTON REYNAGA FREDDY HIPOLITO</t>
  </si>
  <si>
    <t>08371505</t>
  </si>
  <si>
    <t>ORBEGOZO LUJAN JULIO CESAR</t>
  </si>
  <si>
    <t>70063784</t>
  </si>
  <si>
    <t>ORDOÑEZ BULLON RAQUEL</t>
  </si>
  <si>
    <t>07227332</t>
  </si>
  <si>
    <t>ORDOÑEZ CRESPO CARLOS EDGARD</t>
  </si>
  <si>
    <t>40808627</t>
  </si>
  <si>
    <t>ORDOÑEZ PEREZ ALEX OMAR</t>
  </si>
  <si>
    <t>45348370</t>
  </si>
  <si>
    <t>ORE HUAMANI ROBERTSON</t>
  </si>
  <si>
    <t>10739360</t>
  </si>
  <si>
    <t>ORE MORALES JAIRO</t>
  </si>
  <si>
    <t>40058285</t>
  </si>
  <si>
    <t>08590171</t>
  </si>
  <si>
    <t>ORE RIVEROS CORINA ROSANA</t>
  </si>
  <si>
    <t>08166630</t>
  </si>
  <si>
    <t>OREGON ANTEZANA PATRICIA ROSA</t>
  </si>
  <si>
    <t>10740718</t>
  </si>
  <si>
    <t>ORELLANA GUILLEN NELLY JEANETTE</t>
  </si>
  <si>
    <t>40033836</t>
  </si>
  <si>
    <t>ORIA RAMIREZ MIGUEL ANGEL</t>
  </si>
  <si>
    <t>40375609</t>
  </si>
  <si>
    <t>ORIHUELA QUIJANO MONICA</t>
  </si>
  <si>
    <t>PROFESIONAL QUIMICO FARMACEUTICO</t>
  </si>
  <si>
    <t>17543838</t>
  </si>
  <si>
    <t>OROPEZA ULLOQUE WILMER NORBERTO</t>
  </si>
  <si>
    <t>46597636</t>
  </si>
  <si>
    <t>ORTECHO LIPA MARIA DEL FATIMA</t>
  </si>
  <si>
    <t>48533594</t>
  </si>
  <si>
    <t>ORTEGA MACHIN ROBERTO JAVIER</t>
  </si>
  <si>
    <t>MEDICO EN MEDICINA FAMILIAR</t>
  </si>
  <si>
    <t>10718974</t>
  </si>
  <si>
    <t>ORTEGA POLAR HUGO MILKO</t>
  </si>
  <si>
    <t>45977532</t>
  </si>
  <si>
    <t>ORTIZ CONDE DORIS ROSA</t>
  </si>
  <si>
    <t>PROFESORA EN EDUCACION INICIAL</t>
  </si>
  <si>
    <t>40807747</t>
  </si>
  <si>
    <t>ORTIZ CUBAS HERMES RUBEN</t>
  </si>
  <si>
    <t>DISEÑADOR WEB</t>
  </si>
  <si>
    <t>47662643</t>
  </si>
  <si>
    <t>ORTIZ LOPEZ JENNIFER ESTHER</t>
  </si>
  <si>
    <t>ANALISTA DE CALIDAD DE SOFTWARE</t>
  </si>
  <si>
    <t>09335344</t>
  </si>
  <si>
    <t>ORTIZ ONOFRE EDNA ROXANA</t>
  </si>
  <si>
    <t>ESPECIALISTA EN ESTADISTICA E INFOR</t>
  </si>
  <si>
    <t>08249949</t>
  </si>
  <si>
    <t>ORTIZ SEGURA CARLOS PEDRO</t>
  </si>
  <si>
    <t>25854963</t>
  </si>
  <si>
    <t>ORUNA CHORA CLAUDIA SILVANA</t>
  </si>
  <si>
    <t>40643877</t>
  </si>
  <si>
    <t>OSCATEGUI RICAPA ENRIQUE JIM</t>
  </si>
  <si>
    <t>43877616</t>
  </si>
  <si>
    <t>OSCCO ARONI LUZ NELIDA</t>
  </si>
  <si>
    <t>46866291</t>
  </si>
  <si>
    <t>OSORIO RAMOS MIRELLA AYLIN</t>
  </si>
  <si>
    <t>ASISTENTE EJECUCION CONTRACTUAL</t>
  </si>
  <si>
    <t>09160625</t>
  </si>
  <si>
    <t>OSTOS JARA BERNARDO ELVIS</t>
  </si>
  <si>
    <t>41105721</t>
  </si>
  <si>
    <t>OVIEDO LATORRE TANIA ZENAIDA</t>
  </si>
  <si>
    <t>10193242</t>
  </si>
  <si>
    <t>OVIEDO RODRIGUEZ CELIA MIRI</t>
  </si>
  <si>
    <t>SOCIOLOGA</t>
  </si>
  <si>
    <t>25618822</t>
  </si>
  <si>
    <t>OYOLA SILVA JULIO</t>
  </si>
  <si>
    <t>ASISTENTE ADM. GESTION DE CAPACIDAD</t>
  </si>
  <si>
    <t>07938988</t>
  </si>
  <si>
    <t>OZEJO VALENCIA CESAR ABILIO</t>
  </si>
  <si>
    <t>09848314</t>
  </si>
  <si>
    <t>PABLO CATAÑO DE ATOCHE MARIBEL CRISTINA</t>
  </si>
  <si>
    <t>PROFESIONAL ESPECIALIZADO</t>
  </si>
  <si>
    <t>40760964</t>
  </si>
  <si>
    <t>PACHAS TIPISMANA SOLANGE MILAGROS</t>
  </si>
  <si>
    <t>29534268</t>
  </si>
  <si>
    <t>PACHECO DURAND JUAN FERNANDO</t>
  </si>
  <si>
    <t>44402603</t>
  </si>
  <si>
    <t>PACHECO ROJAS ROXANA LIZBETH</t>
  </si>
  <si>
    <t>41123033</t>
  </si>
  <si>
    <t>PACHECO VICENTE IVAN</t>
  </si>
  <si>
    <t>06720137</t>
  </si>
  <si>
    <t>PADILLA AZCARATE MIRYAM ISABEL</t>
  </si>
  <si>
    <t>10311172</t>
  </si>
  <si>
    <t>PADILLA YGREDA JUSTO ROMULO</t>
  </si>
  <si>
    <t>41306242</t>
  </si>
  <si>
    <t>PAHUARA BARREDA RUTH JANIRETH</t>
  </si>
  <si>
    <t>06224514</t>
  </si>
  <si>
    <t>PAJUELO CUBA JOSE BASILIO</t>
  </si>
  <si>
    <t>ESPECIALISTA EN PLANEAMIENTO DE SAL</t>
  </si>
  <si>
    <t>43259850</t>
  </si>
  <si>
    <t>PALACIOS CABREJOS VICTOR ALEX</t>
  </si>
  <si>
    <t>45841769</t>
  </si>
  <si>
    <t>PALACIOS HILARIO LISET CRISTINA</t>
  </si>
  <si>
    <t>18090139</t>
  </si>
  <si>
    <t>PALACIOS JIMENEZ ROCIO ISOLDA</t>
  </si>
  <si>
    <t>ESPECIALISTA LEGAL DE COBRANZAS COA</t>
  </si>
  <si>
    <t>28314376</t>
  </si>
  <si>
    <t>PALACIOS LEON JOSE LUIS</t>
  </si>
  <si>
    <t>07232935</t>
  </si>
  <si>
    <t>PALACIOS LEYVA CESAR MIGUEL</t>
  </si>
  <si>
    <t>ANALISTA FINANCIERO</t>
  </si>
  <si>
    <t>08443635</t>
  </si>
  <si>
    <t>PALACIOS ÑATO HECTOR ALFREDO</t>
  </si>
  <si>
    <t>TECNICO ADMINISTRTIVO</t>
  </si>
  <si>
    <t>09040354</t>
  </si>
  <si>
    <t>PALACIOS OLIVERA DORIS LUZ</t>
  </si>
  <si>
    <t>40063140</t>
  </si>
  <si>
    <t>PALACIOS RAMIREZ ESTHIUAR  UBALDO</t>
  </si>
  <si>
    <t>000630562</t>
  </si>
  <si>
    <t>PALMA  ELENA</t>
  </si>
  <si>
    <t>40706226</t>
  </si>
  <si>
    <t>PALOMINO ARANDO NANCY</t>
  </si>
  <si>
    <t>41146695</t>
  </si>
  <si>
    <t>PALOMINO NAJARRO VERONICA PATRICIA</t>
  </si>
  <si>
    <t>40766367</t>
  </si>
  <si>
    <t>PALOMINO SALAZAR KARLA ELIZABETH</t>
  </si>
  <si>
    <t>46452018</t>
  </si>
  <si>
    <t>PALOMINO SALAZAR KAROLAYN LINDA</t>
  </si>
  <si>
    <t>10318584</t>
  </si>
  <si>
    <t>PALOMINO SANCHEZ SONIA</t>
  </si>
  <si>
    <t>45744889</t>
  </si>
  <si>
    <t>29422975</t>
  </si>
  <si>
    <t>PAMPA ZUÑIGA RAMON PAOLO</t>
  </si>
  <si>
    <t>40388385</t>
  </si>
  <si>
    <t>PANDO PEÑAFIEL CARMEN VERONICA</t>
  </si>
  <si>
    <t>ESPECIALISTA LEGAL EN CONTROL PREVI</t>
  </si>
  <si>
    <t>08714841</t>
  </si>
  <si>
    <t>PANDURO ANGULO ECKERMAN</t>
  </si>
  <si>
    <t>10286052</t>
  </si>
  <si>
    <t>PAPEN BERNAOLA MARISA ANGELICA</t>
  </si>
  <si>
    <t>41910669</t>
  </si>
  <si>
    <t>PARDO ORIA CARMEN</t>
  </si>
  <si>
    <t>05353734</t>
  </si>
  <si>
    <t>PARDO RUIZ KARIM JACQUELINE</t>
  </si>
  <si>
    <t>43612555</t>
  </si>
  <si>
    <t>PAREDES BARRIENTOS MARIA ELENA</t>
  </si>
  <si>
    <t>10373693</t>
  </si>
  <si>
    <t>PAREDES CARRERA NELLY TERESA</t>
  </si>
  <si>
    <t>45268920</t>
  </si>
  <si>
    <t>PAREDES QUISPE FRANK ERMILIO</t>
  </si>
  <si>
    <t>47353985</t>
  </si>
  <si>
    <t>PAREDES SAPAICO JIMMY JHON</t>
  </si>
  <si>
    <t>42343765</t>
  </si>
  <si>
    <t>PAREDES ZEÑA LESLY ELIANA</t>
  </si>
  <si>
    <t>08811578</t>
  </si>
  <si>
    <t>PARRA TERRAZOS MARIA ELENA</t>
  </si>
  <si>
    <t>41803126</t>
  </si>
  <si>
    <t>PARRAGA CANGRE LEONCIO MARTIN</t>
  </si>
  <si>
    <t>41421477</t>
  </si>
  <si>
    <t>PARVINA HERNANDEZ JORGE LUIS</t>
  </si>
  <si>
    <t>41390282</t>
  </si>
  <si>
    <t>PASCUAL CHAVEZ PETHER ALEXANDER</t>
  </si>
  <si>
    <t>ESPECIALISTA EN EJECUCION PRESUPUES</t>
  </si>
  <si>
    <t>25676183</t>
  </si>
  <si>
    <t>PASTOR GOYZUETA ADA GRACIELA</t>
  </si>
  <si>
    <t>RESPONS. DE RELAC. INTERNACIONALES</t>
  </si>
  <si>
    <t>09617094</t>
  </si>
  <si>
    <t>PASTOR SOTOMAYOR CESAR ARMANDO</t>
  </si>
  <si>
    <t>ANALISTA EN GESTION DE CAPACIDADES</t>
  </si>
  <si>
    <t>10128540</t>
  </si>
  <si>
    <t>PASTRANA HUANCA JUDDY JENNY</t>
  </si>
  <si>
    <t>RESPONSABLE DEL EQUIPO DE PRESUPUES</t>
  </si>
  <si>
    <t>74085037</t>
  </si>
  <si>
    <t>PATIÑO LA ROSA JAIR ALEXANDER</t>
  </si>
  <si>
    <t>07004634</t>
  </si>
  <si>
    <t>PATIÑO OJEDA PABLO JAVIER</t>
  </si>
  <si>
    <t>20107706</t>
  </si>
  <si>
    <t>PATIÑO TATAJE ROBERT ANTONIO</t>
  </si>
  <si>
    <t>09747781</t>
  </si>
  <si>
    <t>PAUCAR LEON PABLO MAXIMO</t>
  </si>
  <si>
    <t>ESPECIALISTA EN ATENCION FARMACEUTI</t>
  </si>
  <si>
    <t>25773610</t>
  </si>
  <si>
    <t>PAZ MELENDEZ ERIC FRANKLIN</t>
  </si>
  <si>
    <t>42717290</t>
  </si>
  <si>
    <t>PAZ QUINTANA VICTOR AUGUSTO</t>
  </si>
  <si>
    <t>46435535</t>
  </si>
  <si>
    <t>PAZ WINCHEZ HAROLD JAIR</t>
  </si>
  <si>
    <t>40850238</t>
  </si>
  <si>
    <t>PECHO IMAN EMMANUEL PAOLO</t>
  </si>
  <si>
    <t>ANALISTA EN SISTEMAS DE INFORMACION</t>
  </si>
  <si>
    <t>10148212</t>
  </si>
  <si>
    <t>PECHO OJEDA MARTHA NIEVES</t>
  </si>
  <si>
    <t>10471762</t>
  </si>
  <si>
    <t>PEDEMONTE CHUMACERO DE CABRERA ANTONIA</t>
  </si>
  <si>
    <t>08076234</t>
  </si>
  <si>
    <t>PELAYO RAMOS CARLOS PABLO</t>
  </si>
  <si>
    <t>ESPECIALISTA EN DESARROLLO INSTITUC</t>
  </si>
  <si>
    <t>42158531</t>
  </si>
  <si>
    <t>PEÑA CASAPIA MAXIMO BENJAMIN</t>
  </si>
  <si>
    <t>46016029</t>
  </si>
  <si>
    <t>PEÑA RAMIREZ NILDA ANDREA</t>
  </si>
  <si>
    <t>41014195</t>
  </si>
  <si>
    <t>PEÑA RUIZ JOSE LUIS</t>
  </si>
  <si>
    <t>ESPECIALISTA EN CONTRATACIONES Y AD</t>
  </si>
  <si>
    <t>07744692</t>
  </si>
  <si>
    <t>PEÑAHERRERA DEL CASTILLO ARTURO ALEJANDRO</t>
  </si>
  <si>
    <t>ESPEC. ADM. PARA EL ARCHIVO PERIFER</t>
  </si>
  <si>
    <t>43297698</t>
  </si>
  <si>
    <t>PERALTA DEZA JUAN CARLOS</t>
  </si>
  <si>
    <t>43033593</t>
  </si>
  <si>
    <t>PEREA MENDOZA ANGELICA AIDA</t>
  </si>
  <si>
    <t>ESPECIALISTA  LEGAL EN COBRANZA</t>
  </si>
  <si>
    <t>PEREA MENDOZA DE MAGAN ANGELICA AIDA</t>
  </si>
  <si>
    <t>06511993</t>
  </si>
  <si>
    <t>PEREDO CAVASSA TEODORO EDUARDO</t>
  </si>
  <si>
    <t>08084461</t>
  </si>
  <si>
    <t>PEREYRA PIZARRO EDMUNDO DAVID</t>
  </si>
  <si>
    <t>ESPECIALISTA EN TELECOMUNIC. E INFO</t>
  </si>
  <si>
    <t>07820410</t>
  </si>
  <si>
    <t>PEREYRA QUIROS MARIA MERCEDES</t>
  </si>
  <si>
    <t>23843643</t>
  </si>
  <si>
    <t>PEREZ GODOY BENNY ABELARDO</t>
  </si>
  <si>
    <t>ESPEC. EN ARTICULACION TERRITORIAL</t>
  </si>
  <si>
    <t>09065783</t>
  </si>
  <si>
    <t>PEREZ LAZARO WALTER</t>
  </si>
  <si>
    <t>41634309</t>
  </si>
  <si>
    <t>PEREZ MENDOZA PASCUAL ERNESTO</t>
  </si>
  <si>
    <t>42058654</t>
  </si>
  <si>
    <t>PEREZ PEREZ ALICIA LILIANA</t>
  </si>
  <si>
    <t>17867993</t>
  </si>
  <si>
    <t>PEREZ QUISPE OSCAR FREDY</t>
  </si>
  <si>
    <t>07223033</t>
  </si>
  <si>
    <t>PEREZ ROJAS MANUEL OTILIO</t>
  </si>
  <si>
    <t>06059732</t>
  </si>
  <si>
    <t>PERSIVALE PEÑA ALDO ANGEL</t>
  </si>
  <si>
    <t>10700709</t>
  </si>
  <si>
    <t>PHOCCO CHAHUARA FAUSTINO EDGAR</t>
  </si>
  <si>
    <t>07724892</t>
  </si>
  <si>
    <t>PILLIHUAMAN PEÑAFIEL SAMUEL GUZMAN</t>
  </si>
  <si>
    <t>42084332</t>
  </si>
  <si>
    <t>PIMENTEL JARAMILLO LOYDA SANDRA</t>
  </si>
  <si>
    <t>05410569</t>
  </si>
  <si>
    <t>PINASCO TORRES GIOVANNA STEFANIA</t>
  </si>
  <si>
    <t>45816010</t>
  </si>
  <si>
    <t>PINAZO VIDAL MIGUEL ALONSO</t>
  </si>
  <si>
    <t>ANALISTA II MEDICO EN SALUD DIGITAL</t>
  </si>
  <si>
    <t>44951742</t>
  </si>
  <si>
    <t>PINAZZO VALLEJOS CLAUDIA ANALI</t>
  </si>
  <si>
    <t>71212692</t>
  </si>
  <si>
    <t>PINEDO MONTOYA CINDY CAROLINA</t>
  </si>
  <si>
    <t>41319152</t>
  </si>
  <si>
    <t>PINEDO VARGAS ANIBAL RODI</t>
  </si>
  <si>
    <t>02881180</t>
  </si>
  <si>
    <t>PINGO GALLARDO ALICIA MARIELLA</t>
  </si>
  <si>
    <t>44702565</t>
  </si>
  <si>
    <t>PIÑAN VALVERDE MARIO IVAN</t>
  </si>
  <si>
    <t>ESPECIALISTA LEGAL EN COBRANZAS</t>
  </si>
  <si>
    <t>21569458</t>
  </si>
  <si>
    <t>PISCONTI FLORES LUIS ENRIQUE</t>
  </si>
  <si>
    <t>42656839</t>
  </si>
  <si>
    <t>PISCOYA SIADEN WALTER ANTONIO</t>
  </si>
  <si>
    <t>10863906</t>
  </si>
  <si>
    <t>PITA HERRERA WILKINS</t>
  </si>
  <si>
    <t>10588536</t>
  </si>
  <si>
    <t>PLASENCIA SIFUENTES VICTOR HUGO</t>
  </si>
  <si>
    <t>25681977</t>
  </si>
  <si>
    <t>POLACK ORDIALES CARMEN LUZ</t>
  </si>
  <si>
    <t>09934258</t>
  </si>
  <si>
    <t>POLLERI GALDOS ERIKA YOHANNA</t>
  </si>
  <si>
    <t>32824787</t>
  </si>
  <si>
    <t>POLO CORNEJO ANDRES ISMAEL</t>
  </si>
  <si>
    <t>09603120</t>
  </si>
  <si>
    <t>POMACHAGUA RIEGA GISELA CELIA</t>
  </si>
  <si>
    <t>10306565</t>
  </si>
  <si>
    <t>PONCE AVALOS PEDRO SATURNINO</t>
  </si>
  <si>
    <t>45742123</t>
  </si>
  <si>
    <t>PONCE BACIGALUPO CRISTIAN MARTIN</t>
  </si>
  <si>
    <t>10455642</t>
  </si>
  <si>
    <t>PONCE CRUZ PRUDENCIA</t>
  </si>
  <si>
    <t>41159347</t>
  </si>
  <si>
    <t>PONCE DE LA CRUZ VIVIANA NATALI</t>
  </si>
  <si>
    <t>09604267</t>
  </si>
  <si>
    <t>PONCE ENRIQUEZ EULALIA FELICITA</t>
  </si>
  <si>
    <t>ASISTENTE CONTABLE</t>
  </si>
  <si>
    <t>40030788</t>
  </si>
  <si>
    <t>PONCE ESTELA MARIA ANASTACIA</t>
  </si>
  <si>
    <t>18027950</t>
  </si>
  <si>
    <t>PONCE FERNANDEZ CARMEN TERESA</t>
  </si>
  <si>
    <t>10004840</t>
  </si>
  <si>
    <t>PONCE GAMBINI IVONNE MARICEL</t>
  </si>
  <si>
    <t>ASESORA LEGAL EN MATERIA DE CONTRAT</t>
  </si>
  <si>
    <t>45868203</t>
  </si>
  <si>
    <t>PONCE POZO ERIKA MELISSA</t>
  </si>
  <si>
    <t>23982054</t>
  </si>
  <si>
    <t>PONCE RIVERA CARLOS ALEXANDER</t>
  </si>
  <si>
    <t>40201194</t>
  </si>
  <si>
    <t>PONCE SANCHEZ ROGER BELL</t>
  </si>
  <si>
    <t>41576899</t>
  </si>
  <si>
    <t>PONCE SANCHEZ VICENTE BLADIMIR</t>
  </si>
  <si>
    <t>15749362</t>
  </si>
  <si>
    <t>PONTE GUERRERO CARLOS ROBERTO</t>
  </si>
  <si>
    <t>47553496</t>
  </si>
  <si>
    <t>PORRAS ESQUIVEL JORDAN ALEXANDER</t>
  </si>
  <si>
    <t>06602128</t>
  </si>
  <si>
    <t>PORTELLA MENDOZA JULIO EDUARDO</t>
  </si>
  <si>
    <t>06276101</t>
  </si>
  <si>
    <t>PORTILLA CHU FRANCISCO SEGUNDO</t>
  </si>
  <si>
    <t>42871797</t>
  </si>
  <si>
    <t>PORTILLA RAMIREZ BELEN NADIEJDA</t>
  </si>
  <si>
    <t>40059729</t>
  </si>
  <si>
    <t>PORTILLA SANTA CRUZ JIMMY GEORGE</t>
  </si>
  <si>
    <t>40431007</t>
  </si>
  <si>
    <t>PORTOCARRERO OLANO JUAN JOSE</t>
  </si>
  <si>
    <t>46700544</t>
  </si>
  <si>
    <t>POZO GORBALAN ELIZABETH LORENA</t>
  </si>
  <si>
    <t>AUXILIAR TELEFONICO</t>
  </si>
  <si>
    <t>10279274</t>
  </si>
  <si>
    <t>POZO QUISPE CARMEN SOLEDAD</t>
  </si>
  <si>
    <t>41772571</t>
  </si>
  <si>
    <t>POZO VASQUEZ JANET ROCIO</t>
  </si>
  <si>
    <t>10352185</t>
  </si>
  <si>
    <t>PRADO DOMINGUEZ GABRIEL</t>
  </si>
  <si>
    <t>28283654</t>
  </si>
  <si>
    <t>PRADO JUSCAMAITA MAX OSCAR</t>
  </si>
  <si>
    <t>10665749</t>
  </si>
  <si>
    <t>PRADO LAVANDERA ERIKA GIOVANA</t>
  </si>
  <si>
    <t>09065183</t>
  </si>
  <si>
    <t>PRADO NACCHA ADELAIDA</t>
  </si>
  <si>
    <t>21534217</t>
  </si>
  <si>
    <t>PRECIADO OLIVOS MARCO ANTONIO</t>
  </si>
  <si>
    <t>21286512</t>
  </si>
  <si>
    <t>PRETEL PALOMINO DELCY GABI</t>
  </si>
  <si>
    <t>10345150</t>
  </si>
  <si>
    <t>PRIETO MAYTA JORGE LUIS</t>
  </si>
  <si>
    <t>07781502</t>
  </si>
  <si>
    <t>PRO DELGADO LUIS JULIAN</t>
  </si>
  <si>
    <t>09377025</t>
  </si>
  <si>
    <t>PRO LEGUIA NICANOR JESUS</t>
  </si>
  <si>
    <t>08145904</t>
  </si>
  <si>
    <t>PROSOPIO HERRERA JESUS ANTONIO</t>
  </si>
  <si>
    <t>41371360</t>
  </si>
  <si>
    <t>PROSOPIO HERRERA SARA LUZ</t>
  </si>
  <si>
    <t>06436748</t>
  </si>
  <si>
    <t>PUCHOC DE LA CRUZ CARMEN MARITZA</t>
  </si>
  <si>
    <t>10861421</t>
  </si>
  <si>
    <t>PUENTE MAGUIÑA DE NOVOA KARINA SHIRLEY</t>
  </si>
  <si>
    <t>45784663</t>
  </si>
  <si>
    <t>PUMARICRA ESCALANTE ELVA YOLANDA</t>
  </si>
  <si>
    <t>44418588</t>
  </si>
  <si>
    <t>PUPUCHE GUERRA FIORELA CINTHIA</t>
  </si>
  <si>
    <t>72445595</t>
  </si>
  <si>
    <t>PURE SANDOVAL JUNIOR ALFREDO</t>
  </si>
  <si>
    <t>25749048</t>
  </si>
  <si>
    <t>PUYO VALLADARES ROBERTO RORI</t>
  </si>
  <si>
    <t>00094320</t>
  </si>
  <si>
    <t>QUEVEDO SALDAÑA DORITA AYDE</t>
  </si>
  <si>
    <t>PROF. ASIST. EN PROGRAMAS PRESUPUES</t>
  </si>
  <si>
    <t>15720256</t>
  </si>
  <si>
    <t>QUICHIZ ROMERO ELMER</t>
  </si>
  <si>
    <t>16758359</t>
  </si>
  <si>
    <t>QUILLAMA TORRES LUZGARDA</t>
  </si>
  <si>
    <t>25846208</t>
  </si>
  <si>
    <t>QUINA MONTALVO VANESSA</t>
  </si>
  <si>
    <t>46890699</t>
  </si>
  <si>
    <t>QUINTANA PACHECO JOSE ANTONIO</t>
  </si>
  <si>
    <t>07263378</t>
  </si>
  <si>
    <t>QUINTANA SANZ RICARDO MARTIN</t>
  </si>
  <si>
    <t>07849837</t>
  </si>
  <si>
    <t>QUINTANA VERASTEGUI LUIS GABRIEL</t>
  </si>
  <si>
    <t>MEDICO ESP. ANASTESIOLOGO</t>
  </si>
  <si>
    <t>21576421</t>
  </si>
  <si>
    <t>QUINTANILLA CHACALIAZA ANGIE PAOLA</t>
  </si>
  <si>
    <t>40524410</t>
  </si>
  <si>
    <t>QUINTANILLA MARQUEZ MARIA ELENA</t>
  </si>
  <si>
    <t>70029953</t>
  </si>
  <si>
    <t>QUINTERO PEREZ PAMELA</t>
  </si>
  <si>
    <t>42836804</t>
  </si>
  <si>
    <t>QUINTO ANCIETA JAVIER RICHARD</t>
  </si>
  <si>
    <t>40367036</t>
  </si>
  <si>
    <t>QUINTO CCORA ELMER</t>
  </si>
  <si>
    <t>ESPECIALISTA EN EVAL. DE PROYECTOS</t>
  </si>
  <si>
    <t>40267690</t>
  </si>
  <si>
    <t>QUINTO CORTEZ LUZ MELINA</t>
  </si>
  <si>
    <t>41994695</t>
  </si>
  <si>
    <t>QUIÑONES ENCISO FRANCISCO JOSE</t>
  </si>
  <si>
    <t>JEFE DE PROY. DE TECNOLOGIAS DE LA</t>
  </si>
  <si>
    <t>10809572</t>
  </si>
  <si>
    <t>QUIQUIN ORTIZ ELIZABETH MONICA</t>
  </si>
  <si>
    <t>47516448</t>
  </si>
  <si>
    <t>QUIROZ PALOMINO VANESSA KELLY</t>
  </si>
  <si>
    <t>SOPORTE INFORMATICO</t>
  </si>
  <si>
    <t>07293145</t>
  </si>
  <si>
    <t>QUIROZ QUIROZ MARIA CECILIA</t>
  </si>
  <si>
    <t>43305892</t>
  </si>
  <si>
    <t>QUIROZ VIGIL HERMANN ALFONSO</t>
  </si>
  <si>
    <t>09237982</t>
  </si>
  <si>
    <t>QUISPE BEJAR BENITO</t>
  </si>
  <si>
    <t>10277777</t>
  </si>
  <si>
    <t>QUISPE CONDORI MARTHA ANABELA</t>
  </si>
  <si>
    <t>40789582</t>
  </si>
  <si>
    <t>QUISPE CRUZATTI ALBERTICO</t>
  </si>
  <si>
    <t>40425903</t>
  </si>
  <si>
    <t>QUISPE ECOS NELIDA</t>
  </si>
  <si>
    <t>ESPECIALISTA EN GESTIÓN DE PROYECTO</t>
  </si>
  <si>
    <t>10405607</t>
  </si>
  <si>
    <t>QUISPE MARCA CELSO MAXIMO</t>
  </si>
  <si>
    <t>41134573</t>
  </si>
  <si>
    <t>QUISPE MAROCHO DELIA</t>
  </si>
  <si>
    <t>41167404</t>
  </si>
  <si>
    <t>QUISPE MARTINEZ JORGE LUIS</t>
  </si>
  <si>
    <t>40025364</t>
  </si>
  <si>
    <t>QUISPE PAREDES LUZ MARINA</t>
  </si>
  <si>
    <t>44412136</t>
  </si>
  <si>
    <t>QUISPE TIRADO ERIKA VICTORIA</t>
  </si>
  <si>
    <t>ASISTENTE ADMINISTARTIVO</t>
  </si>
  <si>
    <t>41543365</t>
  </si>
  <si>
    <t>RABANAL RIVERA VANNESA KATHERINNE</t>
  </si>
  <si>
    <t>ASISTENTE EN DIRECCION TECNICA DE L</t>
  </si>
  <si>
    <t>46120535</t>
  </si>
  <si>
    <t>RAMIREZ AGUIRRE KATHERINE GIULLIANA</t>
  </si>
  <si>
    <t>21529449</t>
  </si>
  <si>
    <t>RAMIREZ CHALCO FERNANDO YRINEO</t>
  </si>
  <si>
    <t>07475850</t>
  </si>
  <si>
    <t>RAMIREZ DELGADO GISELLA ERNESTINA</t>
  </si>
  <si>
    <t>06671492</t>
  </si>
  <si>
    <t>RAMIREZ FREYRE LUZ ILLARY</t>
  </si>
  <si>
    <t>43134849</t>
  </si>
  <si>
    <t>RAMIREZ GUARDIA LUIS</t>
  </si>
  <si>
    <t>25542877</t>
  </si>
  <si>
    <t>RAMIREZ GUZMAN EVER</t>
  </si>
  <si>
    <t>40486027</t>
  </si>
  <si>
    <t>RAMIREZ HERRERA LUIS ALBERTO</t>
  </si>
  <si>
    <t>73904947</t>
  </si>
  <si>
    <t>RAMIREZ LA TORRE JHOSSELINE ANDREA</t>
  </si>
  <si>
    <t>41602584</t>
  </si>
  <si>
    <t>RAMIREZ MELENDEZ JAIME PAOLO</t>
  </si>
  <si>
    <t>42206335</t>
  </si>
  <si>
    <t>RAMIREZ MONTOYA ESTELA</t>
  </si>
  <si>
    <t>40484831</t>
  </si>
  <si>
    <t>RAMIREZ MOORE JIMMY RAUL</t>
  </si>
  <si>
    <t>23847848</t>
  </si>
  <si>
    <t>RAMIREZ PRADA GLADYS MARINA</t>
  </si>
  <si>
    <t>44602836</t>
  </si>
  <si>
    <t>RAMIREZ YAYA JAIME AGUSTIN</t>
  </si>
  <si>
    <t>40229881</t>
  </si>
  <si>
    <t>RAMON TRINIDAD PILAR</t>
  </si>
  <si>
    <t>44388685</t>
  </si>
  <si>
    <t>RAMOS CORNEJO CARLOS ALBERTO</t>
  </si>
  <si>
    <t>41002768</t>
  </si>
  <si>
    <t>RAMOS CORREA LUIS ENRIQUE</t>
  </si>
  <si>
    <t>32979716</t>
  </si>
  <si>
    <t>RAMOS JARAMILLO GLEYKI MILENI</t>
  </si>
  <si>
    <t>42270657</t>
  </si>
  <si>
    <t>RAMOS JULON DIALENI ROCIO</t>
  </si>
  <si>
    <t>40287165</t>
  </si>
  <si>
    <t>RAMOS MUÑOZ WILLY CESAR</t>
  </si>
  <si>
    <t>42259020</t>
  </si>
  <si>
    <t>RAMOS SULCA FERNANDO GILL</t>
  </si>
  <si>
    <t>22303287</t>
  </si>
  <si>
    <t>RAVELLO CORAHUA ALEXANDRA ROSVITA</t>
  </si>
  <si>
    <t>09534949</t>
  </si>
  <si>
    <t>RAVINES NEIRA DIANA MARIVEL</t>
  </si>
  <si>
    <t>48510419</t>
  </si>
  <si>
    <t>RAZURI QUEVEDO LUISA GRACIELA</t>
  </si>
  <si>
    <t>44442255</t>
  </si>
  <si>
    <t>RAZURI SALAZAR JOSE LUIS</t>
  </si>
  <si>
    <t>07406264</t>
  </si>
  <si>
    <t>RAZURI SILVA CARLOS ALBERTO</t>
  </si>
  <si>
    <t>05251289</t>
  </si>
  <si>
    <t>REATEGUI DE SOUZA ABISAG SULAMITA</t>
  </si>
  <si>
    <t>72666650</t>
  </si>
  <si>
    <t>REATEGUI SAAVEDRA DHOMY MARIELLIZA</t>
  </si>
  <si>
    <t>COMUNICADOR</t>
  </si>
  <si>
    <t>05235152</t>
  </si>
  <si>
    <t>REATEGUI SANCHEZ MILCIADES</t>
  </si>
  <si>
    <t>73007176</t>
  </si>
  <si>
    <t>REATEGUI SCHRADER FABIOLA</t>
  </si>
  <si>
    <t>72728727</t>
  </si>
  <si>
    <t>REBAZA RODRIGUEZ ROLANDO AARON</t>
  </si>
  <si>
    <t>ESPECIALISTA ADMINISTRATIVO EN ARCH</t>
  </si>
  <si>
    <t>70439531</t>
  </si>
  <si>
    <t>RECOBA VEGA STEPHANY PAOLA</t>
  </si>
  <si>
    <t>41598539</t>
  </si>
  <si>
    <t>REGALADO GAMONAL SEGUNDO ENRIQUE</t>
  </si>
  <si>
    <t>40009890</t>
  </si>
  <si>
    <t>REMICIO FLORES PEDRO JESUS</t>
  </si>
  <si>
    <t>ESPECIALISTA ADMIISTRATIVO</t>
  </si>
  <si>
    <t>45228799</t>
  </si>
  <si>
    <t>REMIGIO PALACIOS ROXANA ELIZABETH</t>
  </si>
  <si>
    <t>AUXILIARES DE EDUCACION INICIAL</t>
  </si>
  <si>
    <t>40026429</t>
  </si>
  <si>
    <t>RENGIFO MORALES ERIKA</t>
  </si>
  <si>
    <t>09976319</t>
  </si>
  <si>
    <t>RENGIFO NAKAMA TANIA PAOLA</t>
  </si>
  <si>
    <t>07535286</t>
  </si>
  <si>
    <t>REQUE ACOSTA JACKELINE ALICIA INES</t>
  </si>
  <si>
    <t>41328549</t>
  </si>
  <si>
    <t>RETAMOSO MURGUIA FATIMA DEL ROSARIO</t>
  </si>
  <si>
    <t>47231166</t>
  </si>
  <si>
    <t>RETUERTO PERALTA OSHIN TAQUESHI</t>
  </si>
  <si>
    <t>07986296</t>
  </si>
  <si>
    <t>REVELO AZABACHE MARY GRISELDA</t>
  </si>
  <si>
    <t>ANALISTA ESPECIALISTA CONTROL NORMA</t>
  </si>
  <si>
    <t>21406262</t>
  </si>
  <si>
    <t>REVILLA STAMP GELBERTH JOHN</t>
  </si>
  <si>
    <t>40851993</t>
  </si>
  <si>
    <t>REVOREDO LOZANO NATALIA MILAGROS</t>
  </si>
  <si>
    <t>07582674</t>
  </si>
  <si>
    <t>REY SANCHEZ HURTADO NELLY DELIA ANGELICA</t>
  </si>
  <si>
    <t>40490095</t>
  </si>
  <si>
    <t>REYES ESPEJO PABLO CESAR</t>
  </si>
  <si>
    <t>09334334</t>
  </si>
  <si>
    <t>REYES MIRANDA JAIME FLORENCIO</t>
  </si>
  <si>
    <t>15630619</t>
  </si>
  <si>
    <t>REYES SALDIAS CESAR AUGUSTO</t>
  </si>
  <si>
    <t>SUPERVISOR DE ATENCION PRE - HOSPIT</t>
  </si>
  <si>
    <t>41468090</t>
  </si>
  <si>
    <t>REYES TORREJON YOSHY IRINA</t>
  </si>
  <si>
    <t>40393185</t>
  </si>
  <si>
    <t>REYES VEGA MARY FELISSA</t>
  </si>
  <si>
    <t>10699001</t>
  </si>
  <si>
    <t>REYNA CORNEJO LENIN BASILIO</t>
  </si>
  <si>
    <t>10163463</t>
  </si>
  <si>
    <t>REYNAGA RAMIREZ CARLOS</t>
  </si>
  <si>
    <t>42766821</t>
  </si>
  <si>
    <t>REYNOSO SALVATIERRA HELEN MARILYN</t>
  </si>
  <si>
    <t>09024460</t>
  </si>
  <si>
    <t>RIOJA PADILLA VICTOR CARLOMAGNO</t>
  </si>
  <si>
    <t>09601963</t>
  </si>
  <si>
    <t>RIOS BELTRAN YHOR YET MALIKA</t>
  </si>
  <si>
    <t>42778060</t>
  </si>
  <si>
    <t>RIOS CARRILLO AIDA NATALI</t>
  </si>
  <si>
    <t>42929705</t>
  </si>
  <si>
    <t>RIOS ESTEVES JORGE EDUARDO</t>
  </si>
  <si>
    <t>40626314</t>
  </si>
  <si>
    <t>RIOS HIDALGO HILDA ROSA</t>
  </si>
  <si>
    <t>MEDICO ESPECIALISTA EN PEDIATRIA</t>
  </si>
  <si>
    <t>44673930</t>
  </si>
  <si>
    <t>RIOS RIOS OSCAR JHIAN GIBRAN</t>
  </si>
  <si>
    <t>40423914</t>
  </si>
  <si>
    <t>RIOS SUSANIBAR GIOVANNA PATRICIA</t>
  </si>
  <si>
    <t>TECNOLOGO MEDICO EN OPTOMETRIA</t>
  </si>
  <si>
    <t>16021346</t>
  </si>
  <si>
    <t>RIOS TIMOTEO ELEAZAR</t>
  </si>
  <si>
    <t>09162805</t>
  </si>
  <si>
    <t>RIOS VIDAL JULIA ROSA MARIA</t>
  </si>
  <si>
    <t>16124275</t>
  </si>
  <si>
    <t>RIQUEZ SUAZO WERNER CONCEPCION</t>
  </si>
  <si>
    <t>43577115</t>
  </si>
  <si>
    <t>RISPA HOYOS LUIS ENRIQUE</t>
  </si>
  <si>
    <t>06788093</t>
  </si>
  <si>
    <t>RIVADENEYRA SANCHEZ VICTOR HUMBERTO</t>
  </si>
  <si>
    <t>43252518</t>
  </si>
  <si>
    <t>RIVAS ALVARES ROSARIO EULALIA</t>
  </si>
  <si>
    <t>10541474</t>
  </si>
  <si>
    <t>RIVERA ARRUNATEGUI CESAR PORFIRIO</t>
  </si>
  <si>
    <t>07761768</t>
  </si>
  <si>
    <t>RIVERA DEL PINO JOHNNY CLAUDIO</t>
  </si>
  <si>
    <t>07951664</t>
  </si>
  <si>
    <t>RIVERA HUAYTALLA ROSA HORTENSIA</t>
  </si>
  <si>
    <t>43051667</t>
  </si>
  <si>
    <t>RIVERA MARCOS JESSICA HELEN</t>
  </si>
  <si>
    <t>40557603</t>
  </si>
  <si>
    <t>RIVERA OBANDO MARCO ANTONIO</t>
  </si>
  <si>
    <t>04305784</t>
  </si>
  <si>
    <t>ROBALINO RAMIREZ ALBERTO</t>
  </si>
  <si>
    <t>07731325</t>
  </si>
  <si>
    <t>ROBLES GUERRERO LUIS RICARDO</t>
  </si>
  <si>
    <t>ASESOR I</t>
  </si>
  <si>
    <t>40456592</t>
  </si>
  <si>
    <t>ROBLES HILARIO ROSELLY MARIBEL</t>
  </si>
  <si>
    <t>46846302</t>
  </si>
  <si>
    <t>ROBLES ZAVALETA JOSE DICK JHOEL</t>
  </si>
  <si>
    <t>41413748</t>
  </si>
  <si>
    <t>ROCA QUISPE ROBERTH ROY</t>
  </si>
  <si>
    <t>COORDINADOR DE INVERSIONES</t>
  </si>
  <si>
    <t>32778052</t>
  </si>
  <si>
    <t>ROCCA DE LA CRUZ FERNANDO</t>
  </si>
  <si>
    <t>ANALISTA DE MONITOREO DE TI</t>
  </si>
  <si>
    <t>43415300</t>
  </si>
  <si>
    <t>RODRIGUEZ AVALOS GIULIANO GUILLERMO</t>
  </si>
  <si>
    <t>45730752</t>
  </si>
  <si>
    <t>RODRIGUEZ BERNARDO CHRISTIAN ALFREDO</t>
  </si>
  <si>
    <t>TECNICO EN MANTENIMIENTO</t>
  </si>
  <si>
    <t>40373658</t>
  </si>
  <si>
    <t>RODRIGUEZ CHAVEZ ALDO MARINO</t>
  </si>
  <si>
    <t>JEFE DE PROYECTOS DE DESARROLLO DE</t>
  </si>
  <si>
    <t>45017764</t>
  </si>
  <si>
    <t>RODRIGUEZ CORONEL JAVIER SAMUEL</t>
  </si>
  <si>
    <t>40405764</t>
  </si>
  <si>
    <t>RODRIGUEZ FARFAN ELENA KARINA</t>
  </si>
  <si>
    <t>05632644</t>
  </si>
  <si>
    <t>RODRIGUEZ FERRUCCI HUGO MIGUEL</t>
  </si>
  <si>
    <t>09673508</t>
  </si>
  <si>
    <t>RODRIGUEZ GONZALEZ HECTOR AUGUSTO</t>
  </si>
  <si>
    <t>41010832</t>
  </si>
  <si>
    <t>RODRIGUEZ LLANOS CLAUDIA VIOLETA</t>
  </si>
  <si>
    <t>44374601</t>
  </si>
  <si>
    <t>RODRIGUEZ MARTEL MARCO HERCILIO</t>
  </si>
  <si>
    <t>ANALISTA EN ORGANIZACION II</t>
  </si>
  <si>
    <t>06263460</t>
  </si>
  <si>
    <t>RODRIGUEZ MATTA CARMEN ROSA</t>
  </si>
  <si>
    <t>07207231</t>
  </si>
  <si>
    <t>RODRIGUEZ MENDOZA LUIS ALBERTO</t>
  </si>
  <si>
    <t>32911082</t>
  </si>
  <si>
    <t>RODRIGUEZ MOZO LUZ ESPERANZA</t>
  </si>
  <si>
    <t>10003415</t>
  </si>
  <si>
    <t>RODRIGUEZ NAVA DINAH ELENA</t>
  </si>
  <si>
    <t>09957822</t>
  </si>
  <si>
    <t>RODRIGUEZ OJEDA TERESA DE JESUS</t>
  </si>
  <si>
    <t>08163794</t>
  </si>
  <si>
    <t>RODRIGUEZ PARRA SANDOVAL MARIA TERESA</t>
  </si>
  <si>
    <t>ANALISTA ESPECIALIZADO EN PRESUPUES</t>
  </si>
  <si>
    <t>10628375</t>
  </si>
  <si>
    <t>RODRIGUEZ RAMOS PEREGRINA JEREMILLAS</t>
  </si>
  <si>
    <t>ESPECIALISTA EN GESTION DE PROYECTO</t>
  </si>
  <si>
    <t>ESPECIAL. EN GESTION DE PROYECTOS Y</t>
  </si>
  <si>
    <t>42644380</t>
  </si>
  <si>
    <t>RODRIGUEZ ROJAS JULIANA DEL PILAR</t>
  </si>
  <si>
    <t>43831678</t>
  </si>
  <si>
    <t>RODRIGUEZ TURKOWSKY FERNANDO JAVIER</t>
  </si>
  <si>
    <t>07537038</t>
  </si>
  <si>
    <t>RODRIGUEZ UCEDA BETTY</t>
  </si>
  <si>
    <t>40025848</t>
  </si>
  <si>
    <t>RODRIGUEZ ZEA BERENICE</t>
  </si>
  <si>
    <t>09613359</t>
  </si>
  <si>
    <t>RODRIGUEZ ZEA LIZ SELENA</t>
  </si>
  <si>
    <t>08268659</t>
  </si>
  <si>
    <t>ROEDER CARBO ESTELA AURORA</t>
  </si>
  <si>
    <t>07724968</t>
  </si>
  <si>
    <t>ROIG AROSEMENA HERNAN ALFREDO</t>
  </si>
  <si>
    <t>ROJAS AGUILAR ROSA MARIA</t>
  </si>
  <si>
    <t>44449277</t>
  </si>
  <si>
    <t>ROJAS BARZOLA KATHERINE OLENCA</t>
  </si>
  <si>
    <t>47405392</t>
  </si>
  <si>
    <t>ROJAS BOZA RICARDO ALDO</t>
  </si>
  <si>
    <t>08012260</t>
  </si>
  <si>
    <t>ROJAS GALARZA RAUL ALBERTO</t>
  </si>
  <si>
    <t>09548184</t>
  </si>
  <si>
    <t>ROJAS GIL ANA YSABEL</t>
  </si>
  <si>
    <t>09500120</t>
  </si>
  <si>
    <t>ROJAS IBAÑEZ DORIS ROXANA</t>
  </si>
  <si>
    <t>09858791</t>
  </si>
  <si>
    <t>ROJAS JUNES KATYA</t>
  </si>
  <si>
    <t>42716923</t>
  </si>
  <si>
    <t>ROJAS LAZO JOSE ANTONIO</t>
  </si>
  <si>
    <t>ESPECIALISTA EN ARQUITECTURA</t>
  </si>
  <si>
    <t>07490760</t>
  </si>
  <si>
    <t>ROJAS MARROQUIN MARIA TERESA</t>
  </si>
  <si>
    <t>09870728</t>
  </si>
  <si>
    <t>ROJAS MESIAS FRANCO ALBERTO</t>
  </si>
  <si>
    <t>42341751</t>
  </si>
  <si>
    <t>ROJAS MEZA NATHALY PAOLA</t>
  </si>
  <si>
    <t>09671696</t>
  </si>
  <si>
    <t>ROJAS PATIÑO FERNANDO VLADIMIR HO</t>
  </si>
  <si>
    <t>06074553</t>
  </si>
  <si>
    <t>ROJAS PONCE FRANCIS ALBERT</t>
  </si>
  <si>
    <t>40676369</t>
  </si>
  <si>
    <t>ROJAS RUIZ MARIA DEL CARMEN</t>
  </si>
  <si>
    <t>07558063</t>
  </si>
  <si>
    <t>ROJAS SAAVEDRA HERLITH</t>
  </si>
  <si>
    <t>08627564</t>
  </si>
  <si>
    <t>ROJAS TORRES LEONARDO</t>
  </si>
  <si>
    <t>20102163</t>
  </si>
  <si>
    <t>ROJAS TUPIÑO DORIS WILDEMIRA</t>
  </si>
  <si>
    <t>43919238</t>
  </si>
  <si>
    <t>ROJAS VERA ROBER PERCI</t>
  </si>
  <si>
    <t>ESPECIALISTA EN CONTRATACIONES SIN</t>
  </si>
  <si>
    <t>42923191</t>
  </si>
  <si>
    <t>ROLDAN DEL CASTILLO JENNIFER</t>
  </si>
  <si>
    <t>48456816</t>
  </si>
  <si>
    <t>ROLDAN PRINCE JOSSIMAR CESAR JUNIOR</t>
  </si>
  <si>
    <t>40703413</t>
  </si>
  <si>
    <t>ROMAN LOAYZA LUIS</t>
  </si>
  <si>
    <t>74636765</t>
  </si>
  <si>
    <t>ROMAN VARGAS DANYA</t>
  </si>
  <si>
    <t>06279403</t>
  </si>
  <si>
    <t>ROMERO AMES ADRIAN ENRIQUE</t>
  </si>
  <si>
    <t>40840678</t>
  </si>
  <si>
    <t>ROMERO ARZAPALO MONICA LEONOR</t>
  </si>
  <si>
    <t>TECNICO EN REDES Y COMUNICACION DE</t>
  </si>
  <si>
    <t>46195759</t>
  </si>
  <si>
    <t>ROMERO BELLIDO SUSAN SHILLA</t>
  </si>
  <si>
    <t>AUDITORA ASISTENTE</t>
  </si>
  <si>
    <t>10000373</t>
  </si>
  <si>
    <t>ROMERO CURIOSO ROCIO KARENINA</t>
  </si>
  <si>
    <t>08743150</t>
  </si>
  <si>
    <t>ROMERO LEON ROY ROGELIO</t>
  </si>
  <si>
    <t>07916143</t>
  </si>
  <si>
    <t>ROMERO LLOCLLA JIM TULIO</t>
  </si>
  <si>
    <t>06365640</t>
  </si>
  <si>
    <t>ROMERO OJEDA JULIO ELADIO</t>
  </si>
  <si>
    <t>06781175</t>
  </si>
  <si>
    <t>ROMERO PAZ FERNANDO</t>
  </si>
  <si>
    <t>40028643</t>
  </si>
  <si>
    <t>ROMERO SANCHEZ KARLA</t>
  </si>
  <si>
    <t>47417304</t>
  </si>
  <si>
    <t>ROMERO SANDON CAROL STANA</t>
  </si>
  <si>
    <t>ASISTENTE EN MONITOREO Y EVALUACION</t>
  </si>
  <si>
    <t>04329501</t>
  </si>
  <si>
    <t>ROMERO TELLO EULOGIO PRESBITERO</t>
  </si>
  <si>
    <t>08336452</t>
  </si>
  <si>
    <t>RONCAL DOMINGUEZ YOLANDA</t>
  </si>
  <si>
    <t>10170236</t>
  </si>
  <si>
    <t>ROQUE EVANGELISTA FRANCISCO ROBERT</t>
  </si>
  <si>
    <t>16745851</t>
  </si>
  <si>
    <t>ROQUE TORRES CESAR AUGUSTO</t>
  </si>
  <si>
    <t>08886790</t>
  </si>
  <si>
    <t>ROSADO SAMOS VICTOR HERMILIO</t>
  </si>
  <si>
    <t>42716838</t>
  </si>
  <si>
    <t>ROSARIO QUIROZ KATTIA DEL PILAR</t>
  </si>
  <si>
    <t>41104431</t>
  </si>
  <si>
    <t>ROSAS MAXIMILIANO VERONICA ROCIO</t>
  </si>
  <si>
    <t>07264824</t>
  </si>
  <si>
    <t>ROSELL DE ALMEIDA GUSTAVO MARTIN</t>
  </si>
  <si>
    <t>44656676</t>
  </si>
  <si>
    <t>ROSPIGLIOSI ORBEGOSO CARLOS OMAR</t>
  </si>
  <si>
    <t>41732013</t>
  </si>
  <si>
    <t>ROURA VILLA JULLISA LISSETE</t>
  </si>
  <si>
    <t>43507009</t>
  </si>
  <si>
    <t>ROYLE SANSONI NATALIA ANDREA</t>
  </si>
  <si>
    <t>07943456</t>
  </si>
  <si>
    <t>RUBIN DE CELIS ANDRADE JUAN MANUEL</t>
  </si>
  <si>
    <t>43133403</t>
  </si>
  <si>
    <t>RUIZ CARRANZA SARA ROSARIO</t>
  </si>
  <si>
    <t>OPERADOR TELEFONICA</t>
  </si>
  <si>
    <t>44645442</t>
  </si>
  <si>
    <t>RUIZ DIAZ IVON ESTEFANY</t>
  </si>
  <si>
    <t>42850188</t>
  </si>
  <si>
    <t>RUIZ NAVARRO DONNY ANTHONY</t>
  </si>
  <si>
    <t>06991689</t>
  </si>
  <si>
    <t>RUIZ PINEDA VICTOR HUGO</t>
  </si>
  <si>
    <t>09999210</t>
  </si>
  <si>
    <t>RUIZ PIZARRO PATRICIA MARDY</t>
  </si>
  <si>
    <t>42146658</t>
  </si>
  <si>
    <t>RUIZ PONCE PIERRE MICHEL</t>
  </si>
  <si>
    <t>BACHILLER EN QUIMICA</t>
  </si>
  <si>
    <t>40531253</t>
  </si>
  <si>
    <t>RUIZ REYES DENNYS FABRIZIO</t>
  </si>
  <si>
    <t>07688695</t>
  </si>
  <si>
    <t>RUIZ RUIZ MARIA ILIANA</t>
  </si>
  <si>
    <t>42219799</t>
  </si>
  <si>
    <t>RUSSO ROMERO JUAN MANUEL</t>
  </si>
  <si>
    <t>72628329</t>
  </si>
  <si>
    <t>SAAVEDRA ROJAS MILUSKA WENDY</t>
  </si>
  <si>
    <t>45375594</t>
  </si>
  <si>
    <t>SABRERA LOPEZ JESUS MANUEL</t>
  </si>
  <si>
    <t>07752969</t>
  </si>
  <si>
    <t>SACHUN SEGURA DE ALZAMORA MIRTHA HAYDEE</t>
  </si>
  <si>
    <t>09538847</t>
  </si>
  <si>
    <t>SACO VALDIVIA ALEXANDRO DANIEL</t>
  </si>
  <si>
    <t>06029040</t>
  </si>
  <si>
    <t>SAENZ PORTUGAL ANGELA PATRICIA</t>
  </si>
  <si>
    <t>44834439</t>
  </si>
  <si>
    <t>SAICO MERMA JONATHAN CHRISTOPHER</t>
  </si>
  <si>
    <t>46687482</t>
  </si>
  <si>
    <t>SAK SOLANO LIZETH NORI</t>
  </si>
  <si>
    <t>29634693</t>
  </si>
  <si>
    <t>SALAS CARNERO JULIO AMERICO</t>
  </si>
  <si>
    <t>44410008</t>
  </si>
  <si>
    <t>SALAS CASTAÑEDA JORGE LUIS</t>
  </si>
  <si>
    <t>ASISTENTE OPERATIVO (SALUD)</t>
  </si>
  <si>
    <t>25771109</t>
  </si>
  <si>
    <t>SALAS DE LA VEGA GUIANINNA YANETT</t>
  </si>
  <si>
    <t>25683659</t>
  </si>
  <si>
    <t>SALAS GAMBOA CARLOS ALBERTO</t>
  </si>
  <si>
    <t>40418381</t>
  </si>
  <si>
    <t>SALAS JURADO MILAGROS ROSARIO</t>
  </si>
  <si>
    <t>22091632</t>
  </si>
  <si>
    <t>SALAS PUMACALLAO LYMAN OTTO</t>
  </si>
  <si>
    <t>29609871</t>
  </si>
  <si>
    <t>SALAS PUMACAYO SOFIA PATRICIA</t>
  </si>
  <si>
    <t>41622425</t>
  </si>
  <si>
    <t>SALAS SALCEDO MARLENI</t>
  </si>
  <si>
    <t>40475498</t>
  </si>
  <si>
    <t>SALAS SILVA URSULA ROCIO</t>
  </si>
  <si>
    <t>07500421</t>
  </si>
  <si>
    <t>SALAZAR EFFIO JOSE</t>
  </si>
  <si>
    <t>10139161</t>
  </si>
  <si>
    <t>SALAZAR LLERENA SILVIA LILIANA</t>
  </si>
  <si>
    <t>40056436</t>
  </si>
  <si>
    <t>SALAZAR LOPEZ CAROLINA ISAURA</t>
  </si>
  <si>
    <t>42819470</t>
  </si>
  <si>
    <t>SALAZAR ORRILLO MARIA VICTORIA</t>
  </si>
  <si>
    <t>ESPEC. DE PREVENCION DE RIESGOS Y D</t>
  </si>
  <si>
    <t>00852407</t>
  </si>
  <si>
    <t>SALDAÑA CÁRDENAS SOCORRO</t>
  </si>
  <si>
    <t>16021177</t>
  </si>
  <si>
    <t>SALINAS ATANACIO PABLO JESUS</t>
  </si>
  <si>
    <t>45186258</t>
  </si>
  <si>
    <t>SALINAS DULANTO ANTHONY RAYMOUND</t>
  </si>
  <si>
    <t>AUDITOR ENCARGADO</t>
  </si>
  <si>
    <t>10816162</t>
  </si>
  <si>
    <t>SALINAS MEJIA KATTY ROXANA</t>
  </si>
  <si>
    <t>40580952</t>
  </si>
  <si>
    <t>SALINAS QUINTANA LUIS FRANCISCO</t>
  </si>
  <si>
    <t>41436587</t>
  </si>
  <si>
    <t>SALINAS SHELTON CHRISTIAN BRUSHI</t>
  </si>
  <si>
    <t>KARDISTA</t>
  </si>
  <si>
    <t>40266140</t>
  </si>
  <si>
    <t>SALINAS VASQUEZ JOEL ARNALDO</t>
  </si>
  <si>
    <t>41889910</t>
  </si>
  <si>
    <t>SALIRROSAS LLANOS DAVID NIKOLAY</t>
  </si>
  <si>
    <t>41512884</t>
  </si>
  <si>
    <t>SALVADOR OTINIANO LUIS</t>
  </si>
  <si>
    <t>41598431</t>
  </si>
  <si>
    <t>SAMAME CABRERA ROXANA JACQUELINE</t>
  </si>
  <si>
    <t>10134340</t>
  </si>
  <si>
    <t>SAMPEN AGUIRRE EDUARDO EUGENIO</t>
  </si>
  <si>
    <t>06243614</t>
  </si>
  <si>
    <t>SAN MARTIN BARRIENTOS EDMUNDO LUIS</t>
  </si>
  <si>
    <t>40676963</t>
  </si>
  <si>
    <t>SANCHEZ ANGULO MANUEL ALFREDO</t>
  </si>
  <si>
    <t>25846449</t>
  </si>
  <si>
    <t>SANCHEZ BENITES VICTOR HENRY</t>
  </si>
  <si>
    <t>42249241</t>
  </si>
  <si>
    <t>SANCHEZ CELIS DEYSI  ERICA</t>
  </si>
  <si>
    <t>41982744</t>
  </si>
  <si>
    <t>SANCHEZ CELIS JANET JAQUELINE</t>
  </si>
  <si>
    <t>43277502</t>
  </si>
  <si>
    <t>SANCHEZ CHUQUIPIONDO NINA LILINA</t>
  </si>
  <si>
    <t>43305849</t>
  </si>
  <si>
    <t>SANCHEZ CUBAS BEXAVE ROSMERY</t>
  </si>
  <si>
    <t>GEOGRAFA</t>
  </si>
  <si>
    <t>08619723</t>
  </si>
  <si>
    <t>SANCHEZ GAYOSA BENJAMIN FERNANDO</t>
  </si>
  <si>
    <t>18167998</t>
  </si>
  <si>
    <t>SANCHEZ GERSTEIN CARMEN ISABEL</t>
  </si>
  <si>
    <t>43044072</t>
  </si>
  <si>
    <t>SANCHEZ HERAN MARIELA VANESSA</t>
  </si>
  <si>
    <t>07425049</t>
  </si>
  <si>
    <t>SANCHEZ JORGES LUCIA SOFIA</t>
  </si>
  <si>
    <t>TECNICO SECRETARIAL</t>
  </si>
  <si>
    <t>09864505</t>
  </si>
  <si>
    <t>SANCHEZ LOAYZA MARCO ANTONIO</t>
  </si>
  <si>
    <t>40415001</t>
  </si>
  <si>
    <t>SANCHEZ MENDEZ ABRAHAM SAUL</t>
  </si>
  <si>
    <t>43693650</t>
  </si>
  <si>
    <t>SANCHEZ MEOÑO ARACELY ELIZABETH</t>
  </si>
  <si>
    <t>10198708</t>
  </si>
  <si>
    <t>SANCHEZ MOCILOTE MARGOT</t>
  </si>
  <si>
    <t>TRABAJADORA SOCIAL</t>
  </si>
  <si>
    <t>44359708</t>
  </si>
  <si>
    <t>SANCHEZ MUÑOZ MAYRA LIDZBETH</t>
  </si>
  <si>
    <t>ANALISTA INFOR. DE MEDICAM. Y OTRAS</t>
  </si>
  <si>
    <t>09990245</t>
  </si>
  <si>
    <t>SANCHEZ MURILLO JOSE HUMBERTO</t>
  </si>
  <si>
    <t>71653786</t>
  </si>
  <si>
    <t>SANCHEZ PEÑA ROSARIO SARITA</t>
  </si>
  <si>
    <t>ANALISTA LEGAL II</t>
  </si>
  <si>
    <t>08320983</t>
  </si>
  <si>
    <t>SANCHEZ QUINTANILLA ESTHER LUISA ELENA</t>
  </si>
  <si>
    <t>09667216</t>
  </si>
  <si>
    <t>SANCHEZ QUISPE MARLENE JUDITH</t>
  </si>
  <si>
    <t>07701519</t>
  </si>
  <si>
    <t>SANCHEZ ROBLEDO WALTER</t>
  </si>
  <si>
    <t>40784964</t>
  </si>
  <si>
    <t>SANCHEZ RODAS LEONEL OCTAVIO</t>
  </si>
  <si>
    <t>BACHILLER EN INGENIERIA ELECTRONICA</t>
  </si>
  <si>
    <t>07643598</t>
  </si>
  <si>
    <t>SANCHEZ SIHUAY DE ZAMALLOA MIROSLAVA</t>
  </si>
  <si>
    <t>08035104</t>
  </si>
  <si>
    <t>SANCHEZ TAMARA JUAN CARLOS</t>
  </si>
  <si>
    <t>22318193</t>
  </si>
  <si>
    <t>SANCHEZ TASAYCO FRANCISCO ALEXIS</t>
  </si>
  <si>
    <t>40881476</t>
  </si>
  <si>
    <t>SANDOVAL AVILA RUTH SILVIA</t>
  </si>
  <si>
    <t>42275746</t>
  </si>
  <si>
    <t>SANDOVAL BOLAÑOS VICTOR HUBERT</t>
  </si>
  <si>
    <t>10415352</t>
  </si>
  <si>
    <t>SANDOVAL CERVANTES LILY FRIDA</t>
  </si>
  <si>
    <t>PROFESIONAL EN NUTRICION</t>
  </si>
  <si>
    <t>42668469</t>
  </si>
  <si>
    <t>SANGUINETI RAMIREZ CARLA SOFIA</t>
  </si>
  <si>
    <t>43393737</t>
  </si>
  <si>
    <t>SANTA CRUZ HUAYPAR FLOR ELIANA</t>
  </si>
  <si>
    <t>40691217</t>
  </si>
  <si>
    <t>SANTA CRUZ JARA NAHUM</t>
  </si>
  <si>
    <t>40576455</t>
  </si>
  <si>
    <t>SANTA MARIA DAVILA IMA IBETH</t>
  </si>
  <si>
    <t>45977053</t>
  </si>
  <si>
    <t>SANTE ESPEJO ERICK CESAR</t>
  </si>
  <si>
    <t>40557702</t>
  </si>
  <si>
    <t>SANTIAGO GONZALES JAMES FRITZ</t>
  </si>
  <si>
    <t>ANALISTA DE SISTEMAS Y COMPUTO</t>
  </si>
  <si>
    <t>18214886</t>
  </si>
  <si>
    <t>SANTILLAN PALACIOS JORGE CRISTHIAN</t>
  </si>
  <si>
    <t>01126671</t>
  </si>
  <si>
    <t>SANTILLAN RUIZ NEPTALI</t>
  </si>
  <si>
    <t>70833340</t>
  </si>
  <si>
    <t>SANTILLAN USAQUI CARLOS DAVID</t>
  </si>
  <si>
    <t>09910967</t>
  </si>
  <si>
    <t>SANTIVAÑEZ RIOS JEANETTE OTILIA</t>
  </si>
  <si>
    <t>41562064</t>
  </si>
  <si>
    <t>SANTOS LIZANA GRICEL</t>
  </si>
  <si>
    <t>10886279</t>
  </si>
  <si>
    <t>SANTOS LUNA JESSICA MABEL</t>
  </si>
  <si>
    <t>46095181</t>
  </si>
  <si>
    <t>SANTOS OBLITAS DIANA CAROLINA</t>
  </si>
  <si>
    <t>PROFESIONAL EN ORGANIZACION</t>
  </si>
  <si>
    <t>06685879</t>
  </si>
  <si>
    <t>SARAVIA BARTRA MARIA MERCEDES</t>
  </si>
  <si>
    <t>08863860</t>
  </si>
  <si>
    <t>SARAVIA CAHUANA SILVIA</t>
  </si>
  <si>
    <t>44353508</t>
  </si>
  <si>
    <t>SARAVIA MAGALLANES WILLINGTON ADHEMIR</t>
  </si>
  <si>
    <t>41865098</t>
  </si>
  <si>
    <t>SARE CRUZ MIGUEL ANGEL</t>
  </si>
  <si>
    <t>10647304</t>
  </si>
  <si>
    <t>SARTORI MILLARES MIGUEL</t>
  </si>
  <si>
    <t>44289104</t>
  </si>
  <si>
    <t>SCUBLA MAGAN GINO GABRIEL OSWALDO</t>
  </si>
  <si>
    <t>09271907</t>
  </si>
  <si>
    <t>SEGURA MARQUEZ PATRICIA MARIA</t>
  </si>
  <si>
    <t>41331523</t>
  </si>
  <si>
    <t>SEGURA TASAYCO DORA SOFIA</t>
  </si>
  <si>
    <t>07558870</t>
  </si>
  <si>
    <t>SERNAQUE PEÑA LUIS ALBERTO</t>
  </si>
  <si>
    <t>40724454</t>
  </si>
  <si>
    <t>SERNAQUE TICONA NORMA GUILIANA</t>
  </si>
  <si>
    <t>16782579</t>
  </si>
  <si>
    <t>SERRANO AYALA KETTY JANET</t>
  </si>
  <si>
    <t>08126500</t>
  </si>
  <si>
    <t>SERRANO VALDIVIA GUSTAVO ARMANDO</t>
  </si>
  <si>
    <t>40143078</t>
  </si>
  <si>
    <t>SERRANO VALENZUELA LEIDA ANANI</t>
  </si>
  <si>
    <t>08072767</t>
  </si>
  <si>
    <t>SERRUTO PANIAGUA MARIBEL MARCELA</t>
  </si>
  <si>
    <t>42834543</t>
  </si>
  <si>
    <t>SEVILLANO CORDOVA ABRAHAM HUMBERTO</t>
  </si>
  <si>
    <t>42011299</t>
  </si>
  <si>
    <t>SHAJIAN TORRES KEILA WENDY</t>
  </si>
  <si>
    <t>PROFESIONAL EN GESTION DE SALUD</t>
  </si>
  <si>
    <t>43217787</t>
  </si>
  <si>
    <t>SICUS QUISPE PAOLA LUCILA</t>
  </si>
  <si>
    <t>09246537</t>
  </si>
  <si>
    <t>SIERRA SANDOVAL ARTEMIO</t>
  </si>
  <si>
    <t>COORDINADOR EN TRANSPORTES</t>
  </si>
  <si>
    <t>10144811</t>
  </si>
  <si>
    <t>SIERRA SANTOS ALEJANDRO</t>
  </si>
  <si>
    <t>10622333</t>
  </si>
  <si>
    <t>SIFUENTES CASTRO CAROLINA JENNIFER</t>
  </si>
  <si>
    <t>43059943</t>
  </si>
  <si>
    <t>SIFUENTES PILCO JUAN CARLOS</t>
  </si>
  <si>
    <t>ANALISTA ADMINISTRATIVO FINANCIERO</t>
  </si>
  <si>
    <t>46148438</t>
  </si>
  <si>
    <t>SILUPU PAREDES KAREN JENNY</t>
  </si>
  <si>
    <t>07133870</t>
  </si>
  <si>
    <t>SILVA ALVA ANDRES FELIX</t>
  </si>
  <si>
    <t>TECNICO EN ALMACEN</t>
  </si>
  <si>
    <t>40212069</t>
  </si>
  <si>
    <t>SILVA AMAYA CLARA YNES</t>
  </si>
  <si>
    <t>41224574</t>
  </si>
  <si>
    <t>SILVA ANDIA RONALD STEVE</t>
  </si>
  <si>
    <t>42434073</t>
  </si>
  <si>
    <t>SILVA AZAÑERO ADELAIDA</t>
  </si>
  <si>
    <t>41034235</t>
  </si>
  <si>
    <t>SILVA FERNANDEZ DIANA SADITH</t>
  </si>
  <si>
    <t>08122877</t>
  </si>
  <si>
    <t>SILVA FLOR DE OLORTEGUI ANA GABRIELA</t>
  </si>
  <si>
    <t>07924859</t>
  </si>
  <si>
    <t>SILVA GOMEZ MONIQUE JULIETTE</t>
  </si>
  <si>
    <t>45010310</t>
  </si>
  <si>
    <t>SILVA SAIRE AHIME</t>
  </si>
  <si>
    <t>71957142</t>
  </si>
  <si>
    <t>SILVA VALVERDE BIANCA MIRELLA</t>
  </si>
  <si>
    <t>ANALISTA EN EJeCUCION CONTRACTUAL</t>
  </si>
  <si>
    <t>48535848</t>
  </si>
  <si>
    <t>SILVA YDRUGO FRANCISCO</t>
  </si>
  <si>
    <t>43032967</t>
  </si>
  <si>
    <t>SILVERA ENRIQUEZ DIANA</t>
  </si>
  <si>
    <t>ESPECIALISTA EN REDES INTEGRADAS DE</t>
  </si>
  <si>
    <t>ESPECIALISTA EN GESTION DE OPERACIO</t>
  </si>
  <si>
    <t>08168321</t>
  </si>
  <si>
    <t>SIU MORI ERCIK</t>
  </si>
  <si>
    <t>41445439</t>
  </si>
  <si>
    <t>SIVIPAUCAR ROSALES NELLY ELENA</t>
  </si>
  <si>
    <t>45085077</t>
  </si>
  <si>
    <t>SOLANO MENDOZA GLORIA ISABEL</t>
  </si>
  <si>
    <t>ASISTENTE DE SISTEMAS</t>
  </si>
  <si>
    <t>09655249</t>
  </si>
  <si>
    <t>SOLANO PEREZ HUMBERTO</t>
  </si>
  <si>
    <t>46415817</t>
  </si>
  <si>
    <t>SOLARI CAETANO MARIA ALICIA</t>
  </si>
  <si>
    <t>07825219</t>
  </si>
  <si>
    <t>SOLARI PACHECO DORA TERESA</t>
  </si>
  <si>
    <t>15858613</t>
  </si>
  <si>
    <t>SOLIS AGUIRRE YSELA MILAGRITOS</t>
  </si>
  <si>
    <t>17925758</t>
  </si>
  <si>
    <t>SOLIS TUPES WILFREDO SANTOS</t>
  </si>
  <si>
    <t>09367311</t>
  </si>
  <si>
    <t>SOLIS VIVAS TANIA</t>
  </si>
  <si>
    <t>10194641</t>
  </si>
  <si>
    <t>SOLORZANO CONDOR OMAR AMILCAR</t>
  </si>
  <si>
    <t>45708540</t>
  </si>
  <si>
    <t>SOLSOL RIVAS GABRIEL ANTONIO</t>
  </si>
  <si>
    <t>ESPECIALISTA EN PRENSA Y RELACIONES</t>
  </si>
  <si>
    <t>001110578</t>
  </si>
  <si>
    <t>SON CASTILLO WILLIAM EDUARDO</t>
  </si>
  <si>
    <t>41934505</t>
  </si>
  <si>
    <t>SONCCO HUACCHO EDGAR ENNIO</t>
  </si>
  <si>
    <t>17611149</t>
  </si>
  <si>
    <t>SORALUZ LUZQUIÑOS MILDRED JOHANNA</t>
  </si>
  <si>
    <t>75523842</t>
  </si>
  <si>
    <t>SORIA ANGULO ESMERALDA LILIANA</t>
  </si>
  <si>
    <t>44287723</t>
  </si>
  <si>
    <t>SOSA CARDENAS FRANCISCO JAVIER</t>
  </si>
  <si>
    <t>43061589</t>
  </si>
  <si>
    <t>SOTELO CABRERA GISELLA VIOLETA</t>
  </si>
  <si>
    <t>41152687</t>
  </si>
  <si>
    <t>SOTELO CACERES KANDDY FABIOLA</t>
  </si>
  <si>
    <t>08099556</t>
  </si>
  <si>
    <t>SOTO ESPINO LUZ VIRGINIA</t>
  </si>
  <si>
    <t>09590364</t>
  </si>
  <si>
    <t>SOTOMAYOR RIVERA LUIS ENRIQUE</t>
  </si>
  <si>
    <t>TECNICO INFORMATICO. NET</t>
  </si>
  <si>
    <t>07088150</t>
  </si>
  <si>
    <t>SUAREZ ALVITES LUIS</t>
  </si>
  <si>
    <t>09697983</t>
  </si>
  <si>
    <t>SUAREZ CHALCO JULIO CESAR</t>
  </si>
  <si>
    <t>44019337</t>
  </si>
  <si>
    <t>SUAREZ HEREDIA MANUEL ALEJANDRO</t>
  </si>
  <si>
    <t>21443882</t>
  </si>
  <si>
    <t>SUAREZ OGNIO LUIS ANTONIO NICOLAS</t>
  </si>
  <si>
    <t>08718380</t>
  </si>
  <si>
    <t>SUAREZ QUIROZ IRENE</t>
  </si>
  <si>
    <t>08272487</t>
  </si>
  <si>
    <t>SUAREZ SALAZAR DALIA MIROSLAVA</t>
  </si>
  <si>
    <t>09763286</t>
  </si>
  <si>
    <t>SUELDO CACERES CESAR GIOVANNI</t>
  </si>
  <si>
    <t>07457830</t>
  </si>
  <si>
    <t>SULCA CORONACION EDGAR SAMANIEGO</t>
  </si>
  <si>
    <t>ESPECIALISTA EN INGENIERÍA CIVIL</t>
  </si>
  <si>
    <t>41882560</t>
  </si>
  <si>
    <t>SULCA PAUCAR DORA YSABEL</t>
  </si>
  <si>
    <t>08155796</t>
  </si>
  <si>
    <t>SULLCAHUAMAN VALDIGLESIAS EDGAR LUIS</t>
  </si>
  <si>
    <t>25792043</t>
  </si>
  <si>
    <t>SUMIANO ABARCA NICOLASA</t>
  </si>
  <si>
    <t>25746919</t>
  </si>
  <si>
    <t>SUNCION ESPINOZA ORLANDO DARWIN</t>
  </si>
  <si>
    <t>10445017</t>
  </si>
  <si>
    <t>SUNQUILLPO AMPUERO JUVENAL</t>
  </si>
  <si>
    <t>08880061</t>
  </si>
  <si>
    <t>SURCO IBARRA ROSA MARIA</t>
  </si>
  <si>
    <t>45307115</t>
  </si>
  <si>
    <t>SUSANIBAR LAZARO ELIZABETH DINA</t>
  </si>
  <si>
    <t>SUPERVISOR DE ENFERMERIA</t>
  </si>
  <si>
    <t>70089662</t>
  </si>
  <si>
    <t>SUYO RAUCANA ANDREA STEPHANIA</t>
  </si>
  <si>
    <t>10374585</t>
  </si>
  <si>
    <t>TABOADA CACERES FERNANDO</t>
  </si>
  <si>
    <t>42193336</t>
  </si>
  <si>
    <t>TACURI TAIPE MARTHA EMELIA</t>
  </si>
  <si>
    <t>COORDINADORA ACADEMICO - EDUCACION</t>
  </si>
  <si>
    <t>02887758</t>
  </si>
  <si>
    <t>TAFUR SALDARRIAGA ROBERTO ALDO</t>
  </si>
  <si>
    <t>45892728</t>
  </si>
  <si>
    <t>TAKAYESU TESSEY MELODY NAOMY</t>
  </si>
  <si>
    <t>06781876</t>
  </si>
  <si>
    <t>TALLEDO CASTILLO PERCY WILLIAM</t>
  </si>
  <si>
    <t>ANALISTA PARA LABORATORIO DE CONTRO</t>
  </si>
  <si>
    <t>25437545</t>
  </si>
  <si>
    <t>TALLEDO LEON IVAN</t>
  </si>
  <si>
    <t>44227331</t>
  </si>
  <si>
    <t>TALLEDO PORTA JACOBO ANDRES</t>
  </si>
  <si>
    <t>41408741</t>
  </si>
  <si>
    <t>TAMAYO ARIAS MARY</t>
  </si>
  <si>
    <t>42061966</t>
  </si>
  <si>
    <t>TANANTA CALVO PEDRO EDSIN</t>
  </si>
  <si>
    <t>45276918</t>
  </si>
  <si>
    <t>TANDAYPAN RODRIGUEZ MARIA</t>
  </si>
  <si>
    <t>25749741</t>
  </si>
  <si>
    <t>TANTALEAN DE LA CRUZ FREDY GABRIEL</t>
  </si>
  <si>
    <t>43769000</t>
  </si>
  <si>
    <t>TANTARICO DIAZ KATIA CROVETTI</t>
  </si>
  <si>
    <t>40839260</t>
  </si>
  <si>
    <t>TAPIA AGUILAR CECILIA</t>
  </si>
  <si>
    <t>ANALISTA APROGRAMADOR JUNIOR</t>
  </si>
  <si>
    <t>JEFA DE GABINETE</t>
  </si>
  <si>
    <t>41334318</t>
  </si>
  <si>
    <t>TAPIA MONSALVE LUIS ANDRES</t>
  </si>
  <si>
    <t>07521141</t>
  </si>
  <si>
    <t>TAPIA ZAMORA JULIO CESAR</t>
  </si>
  <si>
    <t>08162475</t>
  </si>
  <si>
    <t>TARAZONA LEGUIA JANETH GIOVANA</t>
  </si>
  <si>
    <t>16801759</t>
  </si>
  <si>
    <t>TARRILLO MEGO PRESBITERO</t>
  </si>
  <si>
    <t>41352311</t>
  </si>
  <si>
    <t>TAVARA CAMPOS BLANCA SOFIA</t>
  </si>
  <si>
    <t>09675398</t>
  </si>
  <si>
    <t>TAVARA GARCIA ROSA AIDA</t>
  </si>
  <si>
    <t>DIRECTORA EJECUTIVO</t>
  </si>
  <si>
    <t>08036463</t>
  </si>
  <si>
    <t>TAVERA SALAZAR LUIS ALBERTO</t>
  </si>
  <si>
    <t>COORDINADOR DE PLANIFICACION Y PRES</t>
  </si>
  <si>
    <t>07193036</t>
  </si>
  <si>
    <t>TAVERA SALAZAR MARIO RODOLFO</t>
  </si>
  <si>
    <t>09994460</t>
  </si>
  <si>
    <t>TEALDI PEREZ DUILIO ENRICCO</t>
  </si>
  <si>
    <t>41074282</t>
  </si>
  <si>
    <t>TEJADA ALAYO HELEM ELIZABETH</t>
  </si>
  <si>
    <t>40989987</t>
  </si>
  <si>
    <t>TEJADA AMPUERO MARINA OLGA</t>
  </si>
  <si>
    <t>08743998</t>
  </si>
  <si>
    <t>TEJADA BECHI CESAR AUGUSTO</t>
  </si>
  <si>
    <t>07170469</t>
  </si>
  <si>
    <t>TELLES CHACON HUGO</t>
  </si>
  <si>
    <t>COORDINADOR DE ARCHIVO</t>
  </si>
  <si>
    <t>41669817</t>
  </si>
  <si>
    <t>TELLEZ GUTIERREZ CYNTHIA LUCILA</t>
  </si>
  <si>
    <t>41105349</t>
  </si>
  <si>
    <t>TELLO MORALES MARIA CRISTINA</t>
  </si>
  <si>
    <t>10135585</t>
  </si>
  <si>
    <t>TELLO PEREZ JORGE RICARDO</t>
  </si>
  <si>
    <t>40337914</t>
  </si>
  <si>
    <t>TENEMAS ZURITA GISELLA AURORA</t>
  </si>
  <si>
    <t>ANALISTA EJECUCION CONTRACTUAL III</t>
  </si>
  <si>
    <t>40729440</t>
  </si>
  <si>
    <t>TERAN VARGAS LORENA MIRELLY</t>
  </si>
  <si>
    <t>PROFESIONAL EN ENFERMERIA</t>
  </si>
  <si>
    <t>40819026</t>
  </si>
  <si>
    <t>TERNERO BADARACCO LOURDES MADELEINE</t>
  </si>
  <si>
    <t>46551661</t>
  </si>
  <si>
    <t>TERRONES ALARCON LIZ MASSIEL</t>
  </si>
  <si>
    <t>42306543</t>
  </si>
  <si>
    <t>TERRONES ZARATE ROSA MARIA</t>
  </si>
  <si>
    <t>08179892</t>
  </si>
  <si>
    <t>TICONA CANAZA CELINA LIDIA</t>
  </si>
  <si>
    <t>42839639</t>
  </si>
  <si>
    <t>TIMANA RUIZ RAUL ALONSO</t>
  </si>
  <si>
    <t>28272334</t>
  </si>
  <si>
    <t>TINEO MERBORO ZULMA EDITH</t>
  </si>
  <si>
    <t>41254723</t>
  </si>
  <si>
    <t>TIPISMANA ESPINO JAIME OMAR</t>
  </si>
  <si>
    <t>70046316</t>
  </si>
  <si>
    <t>TIPISMANA SANCHEZ ERIKA</t>
  </si>
  <si>
    <t>42576843</t>
  </si>
  <si>
    <t>TITO PARI MONICA DEL ROSARIO</t>
  </si>
  <si>
    <t>40869776</t>
  </si>
  <si>
    <t>TITO YEPEZ MAGALY</t>
  </si>
  <si>
    <t>07703111</t>
  </si>
  <si>
    <t>TOLEDO PAYTAN BRAULIO</t>
  </si>
  <si>
    <t>07868842</t>
  </si>
  <si>
    <t>TOLMOS SAPONARA DIEGO ERNESTO</t>
  </si>
  <si>
    <t>09599659</t>
  </si>
  <si>
    <t>TORIBIO PEDROZA ROSARIO</t>
  </si>
  <si>
    <t>44731653</t>
  </si>
  <si>
    <t>TORRES ALVAREZ SANDY YANNINA</t>
  </si>
  <si>
    <t>44380642</t>
  </si>
  <si>
    <t>TORRES CHACON ADAL JOSE</t>
  </si>
  <si>
    <t>23994554</t>
  </si>
  <si>
    <t>TORRES DE LA CUBA MILENKA</t>
  </si>
  <si>
    <t>01161779</t>
  </si>
  <si>
    <t>TORRES GATICA SILVIA</t>
  </si>
  <si>
    <t>40741916</t>
  </si>
  <si>
    <t>TORRES GUPIOC BONNY HAYDEE</t>
  </si>
  <si>
    <t>41933604</t>
  </si>
  <si>
    <t>TORRES HUAMAN ROSSANA GRISEL</t>
  </si>
  <si>
    <t>10629156</t>
  </si>
  <si>
    <t>TORRES MASGO YESICA CELESTINA</t>
  </si>
  <si>
    <t>43375711</t>
  </si>
  <si>
    <t>TORRES MILLONES DIANA ROCIO</t>
  </si>
  <si>
    <t>COORDINADORA EN MODERNIZACION</t>
  </si>
  <si>
    <t>42873130</t>
  </si>
  <si>
    <t>TORRES SANCHEZ JULIO CESAR</t>
  </si>
  <si>
    <t>10287218</t>
  </si>
  <si>
    <t>TORRES TORRES DE PADILLA MARCELA EMILIA</t>
  </si>
  <si>
    <t>45142020</t>
  </si>
  <si>
    <t>TORRES VARGAS LIZETH YOVANKA</t>
  </si>
  <si>
    <t>ESPECIALISTA EN SALUD BUCAL</t>
  </si>
  <si>
    <t>45638359</t>
  </si>
  <si>
    <t>TOVAR CARDENAS KRIMILD KAREN</t>
  </si>
  <si>
    <t>COORDINADOR DE SISTEMAS</t>
  </si>
  <si>
    <t>09826744</t>
  </si>
  <si>
    <t>TOVAR ESCUDERO ALEXANDER PAUL</t>
  </si>
  <si>
    <t>45877396</t>
  </si>
  <si>
    <t>TOVAR PALOMINO YULY MILAGROS</t>
  </si>
  <si>
    <t>08615239</t>
  </si>
  <si>
    <t>TREJO BLAS DORIS IRLEMA</t>
  </si>
  <si>
    <t>09041575</t>
  </si>
  <si>
    <t>TRUJILLO ALMANDOZ MIRTHA ROSARIO</t>
  </si>
  <si>
    <t>42218747</t>
  </si>
  <si>
    <t>TRUJILLO GRANDA MILUSKA BELEN</t>
  </si>
  <si>
    <t>ESPEC. EN HIGIENE ALIMENTARIA O NUT</t>
  </si>
  <si>
    <t>43594781</t>
  </si>
  <si>
    <t>TRUJILLO PACHAS JIMMY OSWALDO</t>
  </si>
  <si>
    <t>ESPECIALISTA LEGAL EN CONTRATACIONE</t>
  </si>
  <si>
    <t>42278097</t>
  </si>
  <si>
    <t>TUESTA MURRUGARRA EDWIN MARTIN</t>
  </si>
  <si>
    <t>45801049</t>
  </si>
  <si>
    <t>TUESTA ORBE LESLY VIVIANA</t>
  </si>
  <si>
    <t>06806153</t>
  </si>
  <si>
    <t>UGARTE APARCANA YOVANA LICETT</t>
  </si>
  <si>
    <t>07792555</t>
  </si>
  <si>
    <t>UGARTE TABOADA CLAUDIA MARIA TERESA</t>
  </si>
  <si>
    <t>10732397</t>
  </si>
  <si>
    <t>URBANO GARIBAY THALIA ROSA</t>
  </si>
  <si>
    <t>16600978</t>
  </si>
  <si>
    <t>URCIA LLONTOP MARIA YOLANDA</t>
  </si>
  <si>
    <t>28306103</t>
  </si>
  <si>
    <t>URIBE TAPAHUASCO KARINA</t>
  </si>
  <si>
    <t>10685182</t>
  </si>
  <si>
    <t>URIBE VENTURA SONIA CECILIA</t>
  </si>
  <si>
    <t>40260165</t>
  </si>
  <si>
    <t>URVIOLA ZAPATA WILSON FREDY</t>
  </si>
  <si>
    <t>10529046</t>
  </si>
  <si>
    <t>UTANE MANTARI DAVID BRUNO</t>
  </si>
  <si>
    <t>09568172</t>
  </si>
  <si>
    <t>UTRILLA ARELLANO ELIZABETH</t>
  </si>
  <si>
    <t>ESPECIALISTA DE ORG.Y MODER. DE LA</t>
  </si>
  <si>
    <t>10351794</t>
  </si>
  <si>
    <t>UTURUNCO COTA GLORIA</t>
  </si>
  <si>
    <t>08450197</t>
  </si>
  <si>
    <t>VADILLO OTAROLA BETTY DOLORES</t>
  </si>
  <si>
    <t>25777736</t>
  </si>
  <si>
    <t>VALDERRAMA LOPEZ OSCAR ENRIQUE</t>
  </si>
  <si>
    <t>09325167</t>
  </si>
  <si>
    <t>VALDEZ BETALLELUZ ENRIQUE BERNARDO</t>
  </si>
  <si>
    <t>SECRETARIO ADJUNTO</t>
  </si>
  <si>
    <t>09242282</t>
  </si>
  <si>
    <t>VALDEZ MAMANI JOSE ANTONIO</t>
  </si>
  <si>
    <t>25761292</t>
  </si>
  <si>
    <t>VALDIVIA DE LA CRUZ YANET IVONNE</t>
  </si>
  <si>
    <t>08608696</t>
  </si>
  <si>
    <t>VALDIVIA TITO ELSA ISABEL</t>
  </si>
  <si>
    <t>40631107</t>
  </si>
  <si>
    <t>VALENCIA NUÑEZ YESMINI</t>
  </si>
  <si>
    <t>44436800</t>
  </si>
  <si>
    <t>VALENCIA VILLANUEVA TEOFILO SANDRO</t>
  </si>
  <si>
    <t>21858242</t>
  </si>
  <si>
    <t>VALENTIN ROJAS GEORGINA LUZ</t>
  </si>
  <si>
    <t>41827024</t>
  </si>
  <si>
    <t>VALENZUELA SALVADOR ARTURO HILDEBRANDO</t>
  </si>
  <si>
    <t>42243662</t>
  </si>
  <si>
    <t>VALERIO AVALOS CINTHIA KELLY</t>
  </si>
  <si>
    <t>08711176</t>
  </si>
  <si>
    <t>VALLADARES ALARCON FATIMA AURORA</t>
  </si>
  <si>
    <t>70440814</t>
  </si>
  <si>
    <t>VALLE AQUINO NATHALY VILMA</t>
  </si>
  <si>
    <t>40586112</t>
  </si>
  <si>
    <t>VALLE SEGOVIA MARY GLORIA</t>
  </si>
  <si>
    <t>LICENCIADO EN BIBLIOTECOLOGIA Y CIE</t>
  </si>
  <si>
    <t>09618362</t>
  </si>
  <si>
    <t>VALLE VILLANUEVA VICTOR ALBERTO</t>
  </si>
  <si>
    <t>41057803</t>
  </si>
  <si>
    <t>VALLEJOS CABRERA JANETH MAGALY</t>
  </si>
  <si>
    <t>40501012</t>
  </si>
  <si>
    <t>VALVERDE CHAMBILLO JOSE CARLOS</t>
  </si>
  <si>
    <t>70436882</t>
  </si>
  <si>
    <t>VALVERDE NOVOA EMILIO FRANCISCO JUNIOR</t>
  </si>
  <si>
    <t>22521704</t>
  </si>
  <si>
    <t>VARA MALLQUI WILSON</t>
  </si>
  <si>
    <t>08636129</t>
  </si>
  <si>
    <t>VARAS HUERTA BLAS ALCIDES</t>
  </si>
  <si>
    <t>GEOGRAFO</t>
  </si>
  <si>
    <t>07502459</t>
  </si>
  <si>
    <t>VARGAS AMARO JORGE ALEXEI</t>
  </si>
  <si>
    <t>44192322</t>
  </si>
  <si>
    <t>VARGAS ARIAS JORGE MARTIN ANDRHE</t>
  </si>
  <si>
    <t>ANALISTA EN ALMACEN</t>
  </si>
  <si>
    <t>28315939</t>
  </si>
  <si>
    <t>VARGAS BEJAR JOSE LUIS</t>
  </si>
  <si>
    <t>07463517</t>
  </si>
  <si>
    <t>VARGAS HUAPAYA MARIA ANDREA</t>
  </si>
  <si>
    <t>41375376</t>
  </si>
  <si>
    <t>VARGAS MEDRANO EDWIN JOSE LEON</t>
  </si>
  <si>
    <t>10723708</t>
  </si>
  <si>
    <t>VARGAS NIEVES PABLO</t>
  </si>
  <si>
    <t>07395710</t>
  </si>
  <si>
    <t>VARGAS OQUEÑA WILLY OSCAR</t>
  </si>
  <si>
    <t>44378490</t>
  </si>
  <si>
    <t>VARGAS PUSCAN EVILENY GISSELA</t>
  </si>
  <si>
    <t>42123020</t>
  </si>
  <si>
    <t>VARGAS SALVATIERRA CRISTHIAN ADEMIR</t>
  </si>
  <si>
    <t>46657622</t>
  </si>
  <si>
    <t>VARGAS TELLO MARIO ALBERTO</t>
  </si>
  <si>
    <t>10301474</t>
  </si>
  <si>
    <t>VARGAS VELARDE ABDON</t>
  </si>
  <si>
    <t>16662906</t>
  </si>
  <si>
    <t>VARGAS ZAFRA LUPE ANTONIETA</t>
  </si>
  <si>
    <t>43904731</t>
  </si>
  <si>
    <t>VASQUEZ BARRETO ERIKA DEL PILAR</t>
  </si>
  <si>
    <t>47389949</t>
  </si>
  <si>
    <t>VASQUEZ CALDERON ERICK FELIPE FRANCIS</t>
  </si>
  <si>
    <t>10475720</t>
  </si>
  <si>
    <t>VASQUEZ LEZCANO JESUS SUSANA DEL ROCIO</t>
  </si>
  <si>
    <t>10451927</t>
  </si>
  <si>
    <t>VASQUEZ MACEDO ARNALDO</t>
  </si>
  <si>
    <t>APOYO EN ARCHIVO</t>
  </si>
  <si>
    <t>15600988</t>
  </si>
  <si>
    <t>VASQUEZ RUIZ MARGOT</t>
  </si>
  <si>
    <t>07304203</t>
  </si>
  <si>
    <t>VASQUEZ SALAS RENE HELERF</t>
  </si>
  <si>
    <t>10379176</t>
  </si>
  <si>
    <t>VASQUEZ VASQUEZ MARIA ANTONIETA</t>
  </si>
  <si>
    <t>71043560</t>
  </si>
  <si>
    <t>VASQUEZ ZEA ANY ZARELA</t>
  </si>
  <si>
    <t>09568659</t>
  </si>
  <si>
    <t>VEGA GUERRA GUSTAVO</t>
  </si>
  <si>
    <t>21554059</t>
  </si>
  <si>
    <t>VEGA LEON CORINA ALEYDA</t>
  </si>
  <si>
    <t>46376934</t>
  </si>
  <si>
    <t>VEGA MONSALVE DINO</t>
  </si>
  <si>
    <t>09740113</t>
  </si>
  <si>
    <t>VEGA MONZON JORGE AVELINO</t>
  </si>
  <si>
    <t>07759095</t>
  </si>
  <si>
    <t>VEGA SALAS PATRICIA JESSICA</t>
  </si>
  <si>
    <t>44808721</t>
  </si>
  <si>
    <t>VEGA VERGARAY JANINA MELISSA</t>
  </si>
  <si>
    <t>09801526</t>
  </si>
  <si>
    <t>VEIT FLORES ALAIN PAUL</t>
  </si>
  <si>
    <t>07309531</t>
  </si>
  <si>
    <t>VELA AGUIRRE PAUL MARTIN</t>
  </si>
  <si>
    <t>22092730</t>
  </si>
  <si>
    <t>VELA STARKE ANA MARIA</t>
  </si>
  <si>
    <t>44314183</t>
  </si>
  <si>
    <t>VELA TREJO DENISSE ANNE</t>
  </si>
  <si>
    <t>42550699</t>
  </si>
  <si>
    <t>VELARDE ARCE LUIS JESUS</t>
  </si>
  <si>
    <t>45923429</t>
  </si>
  <si>
    <t>VELARDE HUAYAMARES CHRISTIAN ANDRES</t>
  </si>
  <si>
    <t>10530794</t>
  </si>
  <si>
    <t>VELARDE ZEGARRA MARGOT LORETTA</t>
  </si>
  <si>
    <t>08090775</t>
  </si>
  <si>
    <t>VELASQUEZ BRACAMONTE TERESA ANGELICA</t>
  </si>
  <si>
    <t>07148590</t>
  </si>
  <si>
    <t>VELASQUEZ CABRERA DORIS</t>
  </si>
  <si>
    <t>08235654</t>
  </si>
  <si>
    <t>VELASQUEZ CASTILLO MARIO JOSE GUSTAVO</t>
  </si>
  <si>
    <t>20107907</t>
  </si>
  <si>
    <t>VELASQUEZ HURTADO JORGE ENRIQUE</t>
  </si>
  <si>
    <t>07587504</t>
  </si>
  <si>
    <t>VELASQUEZ PEREZ JULIA SILVANA</t>
  </si>
  <si>
    <t>01174040</t>
  </si>
  <si>
    <t>VELASQUEZ PORTOCARRERO SOFIA DEL PILAR</t>
  </si>
  <si>
    <t>07400795</t>
  </si>
  <si>
    <t>VELASQUEZ RAMOS ROLANDO ANDRES</t>
  </si>
  <si>
    <t>41906937</t>
  </si>
  <si>
    <t>VELASQUEZ SOTO MABEL ESTHER</t>
  </si>
  <si>
    <t>APOYO EN ABASTECIMIENTO DE RECURSOS</t>
  </si>
  <si>
    <t>41608483</t>
  </si>
  <si>
    <t>VELASQUEZ VALENZUELA ROSS MARY</t>
  </si>
  <si>
    <t>28304671</t>
  </si>
  <si>
    <t>VELAZCO TENORIO JORGE LUIS</t>
  </si>
  <si>
    <t>09828650</t>
  </si>
  <si>
    <t>VELEZMORO ORMEÑO ALVARO JOSE</t>
  </si>
  <si>
    <t>45483015</t>
  </si>
  <si>
    <t>VELIZ CANO JHOSVEL JOSE</t>
  </si>
  <si>
    <t>40579566</t>
  </si>
  <si>
    <t>VELIZ PEREZ NATHALIE IRINA</t>
  </si>
  <si>
    <t>09606518</t>
  </si>
  <si>
    <t>VENEGAS MORALES RANULFO</t>
  </si>
  <si>
    <t>21407774</t>
  </si>
  <si>
    <t>VENERO BOCANGEL EDITH GUADALUPE</t>
  </si>
  <si>
    <t>09772215</t>
  </si>
  <si>
    <t>VERA RONCEROS JORGE ARMANDO</t>
  </si>
  <si>
    <t>25840234</t>
  </si>
  <si>
    <t>VERASTEGUI WISA ROBERT ROY</t>
  </si>
  <si>
    <t>40510724</t>
  </si>
  <si>
    <t>VERASTIGUE SALAZAR FLOR HILDA</t>
  </si>
  <si>
    <t>COORDINADOR EN EJECUCION CONTRACTUA</t>
  </si>
  <si>
    <t>10694495</t>
  </si>
  <si>
    <t>VERDE VIVES JOSE ALEXIS</t>
  </si>
  <si>
    <t>41748244</t>
  </si>
  <si>
    <t>VERDY QUISPE JEIMY ELSA</t>
  </si>
  <si>
    <t>09977079</t>
  </si>
  <si>
    <t>VERGARA ACUÑA NANCY TEODORA</t>
  </si>
  <si>
    <t>45877290</t>
  </si>
  <si>
    <t>VERGARA FLORES FRANKLIN EULOLIO</t>
  </si>
  <si>
    <t>40562294</t>
  </si>
  <si>
    <t>VERGARA GUTIERREZ FELICITA TERESA</t>
  </si>
  <si>
    <t>10659378</t>
  </si>
  <si>
    <t>VERGARAY LOZANO ROBERTO EDINSON</t>
  </si>
  <si>
    <t>40407020</t>
  </si>
  <si>
    <t>VERTIZ DIAZ DANIEL ALEXANDER</t>
  </si>
  <si>
    <t>03683698</t>
  </si>
  <si>
    <t>VICENTE GALLO DAMIAN</t>
  </si>
  <si>
    <t>44744574</t>
  </si>
  <si>
    <t>VILA PEÑA NATHALY</t>
  </si>
  <si>
    <t>07023375</t>
  </si>
  <si>
    <t>VILCA BENGOA DE GARATE ROSA LUZ</t>
  </si>
  <si>
    <t>46497291</t>
  </si>
  <si>
    <t>VILCARROMERO CONTRERAS KATHY MARIBEL</t>
  </si>
  <si>
    <t>TECNICO EN ESTADISTICA</t>
  </si>
  <si>
    <t>25830719</t>
  </si>
  <si>
    <t>VILCHEZ FUENTES PAOLA JULIANA</t>
  </si>
  <si>
    <t>ENFERMERA (TECN.) OPERADORA RECEPCI</t>
  </si>
  <si>
    <t>08672875</t>
  </si>
  <si>
    <t>VILCHEZ INGA CESAR</t>
  </si>
  <si>
    <t>45440655</t>
  </si>
  <si>
    <t>VILCHEZ MARTINEZ PAMELA ALEXANDRA</t>
  </si>
  <si>
    <t>09883552</t>
  </si>
  <si>
    <t>VILCHEZ PERALTA WILLY ALEJANDRO</t>
  </si>
  <si>
    <t>07614529</t>
  </si>
  <si>
    <t>VILCHEZ VILCHEZ DANTE FORTUNATO</t>
  </si>
  <si>
    <t>08199385</t>
  </si>
  <si>
    <t>VILLACORTA BAZAN NEMESIO ALFONSO</t>
  </si>
  <si>
    <t>42202239</t>
  </si>
  <si>
    <t>VILLAFUERTE GAMBOA DIANA</t>
  </si>
  <si>
    <t>40757696</t>
  </si>
  <si>
    <t>VILLAFUERTE MENDOZA ALEXANDER</t>
  </si>
  <si>
    <t>00415641</t>
  </si>
  <si>
    <t>VILLAJUANA PABLO CARLOS ESTEBAN</t>
  </si>
  <si>
    <t>72927478</t>
  </si>
  <si>
    <t>VILLALBA CERNA WENDOLYNNE LIDIA</t>
  </si>
  <si>
    <t>ANALISTA LEGAL I</t>
  </si>
  <si>
    <t>41915146</t>
  </si>
  <si>
    <t>VILLALBA POMAR DEVORA DESIRRE</t>
  </si>
  <si>
    <t>ASISTENTE ADMINISTRATIVO CONTABLE</t>
  </si>
  <si>
    <t>70896038</t>
  </si>
  <si>
    <t>VILLALOBOS BAMBAREN CARLOS AUGUSTO</t>
  </si>
  <si>
    <t>TECNICO ADMNISTRATIVO</t>
  </si>
  <si>
    <t>44676380</t>
  </si>
  <si>
    <t>VILLALVA SALVATIERRA MANUEL EDSON EDER</t>
  </si>
  <si>
    <t>40895381</t>
  </si>
  <si>
    <t>VILLANUEVA ALVARADO NORMA LUCINDA</t>
  </si>
  <si>
    <t>40630491</t>
  </si>
  <si>
    <t>VILLANUEVA DELGADO LIZET MARJORIET</t>
  </si>
  <si>
    <t>40879144</t>
  </si>
  <si>
    <t>VILLANUEVA ESPICHAN CARMEN VANESSA</t>
  </si>
  <si>
    <t>25331763</t>
  </si>
  <si>
    <t>VILLANUEVA LOPEZ YDA EUMELIA</t>
  </si>
  <si>
    <t>TECNICO ADMINISTRATIVO EN RECURSOS</t>
  </si>
  <si>
    <t>10579350</t>
  </si>
  <si>
    <t>VILLANUEVA LUIS MIGUEL LUIS</t>
  </si>
  <si>
    <t>43434579</t>
  </si>
  <si>
    <t>VILLANUEVA VALVERDE JULIO JESUS</t>
  </si>
  <si>
    <t>41504073</t>
  </si>
  <si>
    <t>VILLAR GUERRA CESAR ENRIQUE</t>
  </si>
  <si>
    <t>07393774</t>
  </si>
  <si>
    <t>VILLAR OJEDA LIDIA ESPERANZA</t>
  </si>
  <si>
    <t>15726940</t>
  </si>
  <si>
    <t>VILLARREAL DIAZ JUAN CARLOS</t>
  </si>
  <si>
    <t>09950826</t>
  </si>
  <si>
    <t>VILLAVICENCIO RAMIREZ ROSARIO AURORA</t>
  </si>
  <si>
    <t>42283142</t>
  </si>
  <si>
    <t>VILLEGAS CAMPOS JUAN JOSE</t>
  </si>
  <si>
    <t>10881982</t>
  </si>
  <si>
    <t>VILLEGAS GUTIERREZ LUIS NESTOR</t>
  </si>
  <si>
    <t>07234801</t>
  </si>
  <si>
    <t>VILLEGAS ROJAS CARLOS ARCANGEL</t>
  </si>
  <si>
    <t>70574852</t>
  </si>
  <si>
    <t>VILLOSLADA TELLO JHULIANA LISETH</t>
  </si>
  <si>
    <t>43338870</t>
  </si>
  <si>
    <t>VISA CHALLCO EDITH MIRIAN</t>
  </si>
  <si>
    <t>ANALISTA EN GESTION DE COBRANZAS</t>
  </si>
  <si>
    <t>41715936</t>
  </si>
  <si>
    <t>VIVANCO CORDOVA ELIZABETH CONSUELO</t>
  </si>
  <si>
    <t>08669483</t>
  </si>
  <si>
    <t>VIVAR VASQUEZ YVAN ERDULFO</t>
  </si>
  <si>
    <t>17918744</t>
  </si>
  <si>
    <t>WHITTEMBURY DE CABREJO PATRICIA ELIZABETH</t>
  </si>
  <si>
    <t>08145992</t>
  </si>
  <si>
    <t>WONG GUTIERREZ JESSICA EDELMIRA</t>
  </si>
  <si>
    <t>42179539</t>
  </si>
  <si>
    <t>YABAR CERF CARLOS  AUGUSTO</t>
  </si>
  <si>
    <t>48484692</t>
  </si>
  <si>
    <t>YACHI LEIVA PAOLA ALEJANDRA</t>
  </si>
  <si>
    <t>09212372</t>
  </si>
  <si>
    <t>YACTAYO CARBONEL RUBEN JUSTO</t>
  </si>
  <si>
    <t>06723405</t>
  </si>
  <si>
    <t>YAGUI MOSCOSO MARTIN JAVIER ALFREDO</t>
  </si>
  <si>
    <t>40070838</t>
  </si>
  <si>
    <t>YALLICUNA CABRERA ALLAN MARLON</t>
  </si>
  <si>
    <t>07534396</t>
  </si>
  <si>
    <t>YAMAGUCHI DIAZ LADY PATRICIA</t>
  </si>
  <si>
    <t>09854607</t>
  </si>
  <si>
    <t>YANCOURT RUIZ SILVIANA GABRIELA</t>
  </si>
  <si>
    <t>07447117</t>
  </si>
  <si>
    <t>YARINGAÑO QUISPE OLINDA TEODORA</t>
  </si>
  <si>
    <t>07499433</t>
  </si>
  <si>
    <t>YAURI LOZANO DANIEL</t>
  </si>
  <si>
    <t>42829139</t>
  </si>
  <si>
    <t>YNOÑAN SANDOVAL JOSE RONALD</t>
  </si>
  <si>
    <t>45437725</t>
  </si>
  <si>
    <t>YOPLA BASALDUA CARLOS GUSTAVO</t>
  </si>
  <si>
    <t>46717521</t>
  </si>
  <si>
    <t>YOVERA PASACHE DIANA CAROLINA</t>
  </si>
  <si>
    <t>41097333</t>
  </si>
  <si>
    <t>YUNCACCALLO HUAMANI LUCY KARINA</t>
  </si>
  <si>
    <t>29680688</t>
  </si>
  <si>
    <t>YUPANQUI CALDERON HENRY</t>
  </si>
  <si>
    <t>09608454</t>
  </si>
  <si>
    <t>YURIVILCA ALVA MICHAEL FRANKLIN</t>
  </si>
  <si>
    <t>BACHILLER EN CONTABILIDAD</t>
  </si>
  <si>
    <t>25446311</t>
  </si>
  <si>
    <t>ZAGACETA GUADALUPE JORGE JAIME</t>
  </si>
  <si>
    <t>41199075</t>
  </si>
  <si>
    <t>ZAMALLOA MEDINA MELISA NOEMI</t>
  </si>
  <si>
    <t>70099673</t>
  </si>
  <si>
    <t>ZAMBRANO ALEGRIA CARY JUNETH</t>
  </si>
  <si>
    <t>76371106</t>
  </si>
  <si>
    <t>ZAMBRANO CAMPOS LISETH GERALDINE</t>
  </si>
  <si>
    <t>09469393</t>
  </si>
  <si>
    <t>ZAMBRANO CELESTINO ANA FELICITAS</t>
  </si>
  <si>
    <t>07087841</t>
  </si>
  <si>
    <t>ZAMBRANO LIÑAN SARA ELIZABETH</t>
  </si>
  <si>
    <t>07756616</t>
  </si>
  <si>
    <t>ZAMORA MESIA VICTOR MARCIAL</t>
  </si>
  <si>
    <t>16719789</t>
  </si>
  <si>
    <t>ZAPATA CARNAQUE ADA MARIELA</t>
  </si>
  <si>
    <t>09015097</t>
  </si>
  <si>
    <t>ZAPATA GUIZADO ROSA MARIA</t>
  </si>
  <si>
    <t>07180726</t>
  </si>
  <si>
    <t>ZAPATA HERRERA ALBERTO SANTIAGO</t>
  </si>
  <si>
    <t>10220614</t>
  </si>
  <si>
    <t>ZARATE CARI JULIO CESAR</t>
  </si>
  <si>
    <t>09671982</t>
  </si>
  <si>
    <t>ZARATE VILLANUEVA URSULA RUTH</t>
  </si>
  <si>
    <t>07502619</t>
  </si>
  <si>
    <t>ZARAVIA GARCIA JESSICA GRICELDA</t>
  </si>
  <si>
    <t>32942898</t>
  </si>
  <si>
    <t>ZARE JARA OMAR MELVIN</t>
  </si>
  <si>
    <t>42822312</t>
  </si>
  <si>
    <t>ZAUMA ROJAS WILSON FRANK</t>
  </si>
  <si>
    <t>ESPECIALISTA EN SISTEMAS</t>
  </si>
  <si>
    <t>07264811</t>
  </si>
  <si>
    <t>ZAVALA CHIU GIOVANNA CARMEN</t>
  </si>
  <si>
    <t>ASISTENTE DE PRENSA</t>
  </si>
  <si>
    <t>45558365</t>
  </si>
  <si>
    <t>ZAVALA COLOMA SUSAN KATHERIN</t>
  </si>
  <si>
    <t>40790753</t>
  </si>
  <si>
    <t>ZAVALA CURZO DAVID FERNANDO</t>
  </si>
  <si>
    <t>ESPECIALISTA EN GESTIÓN EN SALUD</t>
  </si>
  <si>
    <t>43057298</t>
  </si>
  <si>
    <t>ZAVALA MONTORO KARINA MILAGROS</t>
  </si>
  <si>
    <t>29691535</t>
  </si>
  <si>
    <t>ZEGARRA NOBLECILLA EDWIN EDUARDO</t>
  </si>
  <si>
    <t>06634406</t>
  </si>
  <si>
    <t>ZEGARRA NUE ENRIQUE RICARDO</t>
  </si>
  <si>
    <t>42947385</t>
  </si>
  <si>
    <t>ZEGARRA ROJAS JUAN</t>
  </si>
  <si>
    <t>45050345</t>
  </si>
  <si>
    <t>ZEGARRA VELAZCO SILVIA ESTHER</t>
  </si>
  <si>
    <t>41330202</t>
  </si>
  <si>
    <t>ZELADA CABRERA MIGUEL ANGEL</t>
  </si>
  <si>
    <t>25461729</t>
  </si>
  <si>
    <t>ZELAYA GUIÑO GLORIA EUGENIA</t>
  </si>
  <si>
    <t>09907813</t>
  </si>
  <si>
    <t>ZELAYA SANCHEZ DANIEL MACEDONIO</t>
  </si>
  <si>
    <t>10796260</t>
  </si>
  <si>
    <t>ZERPA TAWARA NANCY ADRIANA</t>
  </si>
  <si>
    <t>72930874</t>
  </si>
  <si>
    <t>ZEVALLOS CHAVELON MARYORI LIZBETH</t>
  </si>
  <si>
    <t>10684162</t>
  </si>
  <si>
    <t>ZEVALLOS MACHUCA JAIME GUSTAVO</t>
  </si>
  <si>
    <t>40011847</t>
  </si>
  <si>
    <t>ZEVALLOS QUINTEROS LESLIE CAROL</t>
  </si>
  <si>
    <t>45547382</t>
  </si>
  <si>
    <t>ZUMAETA AREVALO GIOVANNA PAOLA</t>
  </si>
  <si>
    <t>05847803</t>
  </si>
  <si>
    <t>ZUMBA CAHUAZA MARCELO</t>
  </si>
  <si>
    <t>SOLDADOR</t>
  </si>
  <si>
    <t>08851250</t>
  </si>
  <si>
    <t>ZUÑIGA TORRES GRISELDA MARY</t>
  </si>
  <si>
    <t>47654535</t>
  </si>
  <si>
    <t>ALVARADO VASQUEZ MONICA MELISSA</t>
  </si>
  <si>
    <t>ENFERMERO/A</t>
  </si>
  <si>
    <t>43288534</t>
  </si>
  <si>
    <t>APONTE SUCLUPE ELIZABETH ARACELI</t>
  </si>
  <si>
    <t>70129504</t>
  </si>
  <si>
    <t>AZABACHE PAREDES LUIS RAUL</t>
  </si>
  <si>
    <t>47524031</t>
  </si>
  <si>
    <t>BANCES AGUILAR KATHERINE LISSET</t>
  </si>
  <si>
    <t>71513370</t>
  </si>
  <si>
    <t>CAMPOS MONDRAGON ABEL ARTURO AARON</t>
  </si>
  <si>
    <t>72919303</t>
  </si>
  <si>
    <t>CARRASCO FERRE JOSELUIS</t>
  </si>
  <si>
    <t>47654641</t>
  </si>
  <si>
    <t>CESPEDES HUILLCA TREISY YENIFERS</t>
  </si>
  <si>
    <t>47619570</t>
  </si>
  <si>
    <t>CHAFIO PRADA PAOLA MARGARITA DEL ROCIO</t>
  </si>
  <si>
    <t>47404419</t>
  </si>
  <si>
    <t>FERNANDEZ ADRIANZEN EMELY STEFANI</t>
  </si>
  <si>
    <t>71413179</t>
  </si>
  <si>
    <t>FLORES TORRES CINTHIA PAMELA</t>
  </si>
  <si>
    <t>73133683</t>
  </si>
  <si>
    <t>GONZALES DOMINGUEZ CINTHYA DEL ROCIO</t>
  </si>
  <si>
    <t>47506376</t>
  </si>
  <si>
    <t>HERNANDEZ SALAZAR DIANA KATTERINE</t>
  </si>
  <si>
    <t>77799202</t>
  </si>
  <si>
    <t>HUAMAN REYES LAURA ORTENCIA</t>
  </si>
  <si>
    <t>73474550</t>
  </si>
  <si>
    <t>HUAMAN SANDOVAL JORGE LUIS JUNIOR</t>
  </si>
  <si>
    <t>76368519</t>
  </si>
  <si>
    <t>LARREA SALDAÑA MARCIA ALEJANDRA</t>
  </si>
  <si>
    <t>47507081</t>
  </si>
  <si>
    <t>LINGAN VEGA MARIBEL</t>
  </si>
  <si>
    <t>47727478</t>
  </si>
  <si>
    <t>LLATAS SEMPERTEGUI JESUS ABELITO</t>
  </si>
  <si>
    <t>77686239</t>
  </si>
  <si>
    <t>LLUNCOR SANDOVAL DEISY</t>
  </si>
  <si>
    <t>70605272</t>
  </si>
  <si>
    <t>MEJIA BENITES KEVIN ANTHONY</t>
  </si>
  <si>
    <t>72279384</t>
  </si>
  <si>
    <t>MOGOLLON SILVA DE ORDOÑEZ MARIA STHEFANYE</t>
  </si>
  <si>
    <t>70077842</t>
  </si>
  <si>
    <t>MOLINA AYASTA CAROLINA DE LOS MILAGROS</t>
  </si>
  <si>
    <t>73491053</t>
  </si>
  <si>
    <t>MONDRAGON JIMENEZ ALIDA</t>
  </si>
  <si>
    <t>72705848</t>
  </si>
  <si>
    <t>MURO VALVERDE CHRISTIAN RICARDO</t>
  </si>
  <si>
    <t>75911352</t>
  </si>
  <si>
    <t>PEREZ ORTIZ RONALD ALEJANDRO</t>
  </si>
  <si>
    <t>73993076</t>
  </si>
  <si>
    <t>RAMOS CASTAÑEDA ALEXANDRA ESTHEFANNY</t>
  </si>
  <si>
    <t>45997593</t>
  </si>
  <si>
    <t>SALDAÑA RUBIO MELISSA LIZSETH</t>
  </si>
  <si>
    <t>72123697</t>
  </si>
  <si>
    <t>TAN TARRILLO LUCY BETTY</t>
  </si>
  <si>
    <t>76690659</t>
  </si>
  <si>
    <t>VÁSQUEZ CORONEL NATALIA</t>
  </si>
  <si>
    <t>74073093</t>
  </si>
  <si>
    <t>ACHATA ESPINOZA MIGUEL ENRIQUE</t>
  </si>
  <si>
    <t>46403078</t>
  </si>
  <si>
    <t>BAZALAR MOSQUERA RICK ASTLEY</t>
  </si>
  <si>
    <t>45326443</t>
  </si>
  <si>
    <t>CARCAUSTO CUCHO ADOLFO</t>
  </si>
  <si>
    <t>44879367</t>
  </si>
  <si>
    <t>CELIS MARTEL AGUSTINA</t>
  </si>
  <si>
    <t>48340965</t>
  </si>
  <si>
    <t>CORONEL LOPEZ SANDRA MARIEL</t>
  </si>
  <si>
    <t>70341757</t>
  </si>
  <si>
    <t>CRUZ MENDOZA LEONARDO BRYAN</t>
  </si>
  <si>
    <t>70777098</t>
  </si>
  <si>
    <t>HEREDIA AREVALO HENRY</t>
  </si>
  <si>
    <t>70229190</t>
  </si>
  <si>
    <t>HUAMAN RICALDI ABRAHAM OBED</t>
  </si>
  <si>
    <t>45321816</t>
  </si>
  <si>
    <t>HUBERT VASQUEZ MARTIN GUSTAVO</t>
  </si>
  <si>
    <t>72966696</t>
  </si>
  <si>
    <t>JARA VELASQUEZ CELIA KIMBERLY</t>
  </si>
  <si>
    <t>49005375</t>
  </si>
  <si>
    <t>MARTINEZ ACUÑA ELIOT JOSIAS</t>
  </si>
  <si>
    <t>44412384</t>
  </si>
  <si>
    <t>PALACIOS CARDENAS JOSY PRISCILA</t>
  </si>
  <si>
    <t>47382688</t>
  </si>
  <si>
    <t>PANTA REYNOSO LIZET GABRIELA</t>
  </si>
  <si>
    <t>48051284</t>
  </si>
  <si>
    <t>PANUERA QUISPE DIEGO ALONSO</t>
  </si>
  <si>
    <t>43170653</t>
  </si>
  <si>
    <t>PINEDO VASQUEZ MARCOS ESMILEY</t>
  </si>
  <si>
    <t>61116257</t>
  </si>
  <si>
    <t>SARMIENTO ASPUR ANGELA RUTH</t>
  </si>
  <si>
    <t>74031975</t>
  </si>
  <si>
    <t>SESSAREGO GUTIERREZ WILLIAM JAVIER</t>
  </si>
  <si>
    <t>44454100</t>
  </si>
  <si>
    <t>TELLO PANDURO NILA LUZ</t>
  </si>
  <si>
    <t>76573225</t>
  </si>
  <si>
    <t>TUPAYACHI MORA ANGGIE JHOSSYLU</t>
  </si>
  <si>
    <t>46215184</t>
  </si>
  <si>
    <t>VALDERRAMA YTOKAZU BRIAN</t>
  </si>
  <si>
    <t>70557826</t>
  </si>
  <si>
    <t>VALENCIA PINEDO GASTON</t>
  </si>
  <si>
    <t>70929957</t>
  </si>
  <si>
    <t>VASQUEZ VASQUEZ DANNY ENRIQUE</t>
  </si>
  <si>
    <t>71227334</t>
  </si>
  <si>
    <t>VELA RIOS MICHAEL COLLINS</t>
  </si>
  <si>
    <t>44808838</t>
  </si>
  <si>
    <t>VELASCO REYNA LIZ TATIANA</t>
  </si>
  <si>
    <t>72043750</t>
  </si>
  <si>
    <t>CABRERA CAMPAÑA DENNIS WILLIAM</t>
  </si>
  <si>
    <t>44582942</t>
  </si>
  <si>
    <t>CHUQUIHUANGA MENDEZ JHOESMI</t>
  </si>
  <si>
    <t>41107740</t>
  </si>
  <si>
    <t>EYZAGUIRRE ZUÑIGA LUCIA VANESSA</t>
  </si>
  <si>
    <t>46613817</t>
  </si>
  <si>
    <t>HUAMAN HUAMAN ARIB BANI</t>
  </si>
  <si>
    <t>18215332</t>
  </si>
  <si>
    <t>JIMENEZ RIMAYCUNA SUGEY</t>
  </si>
  <si>
    <t>45008068</t>
  </si>
  <si>
    <t>MANCHAY CHINGUEL MAXIMINA</t>
  </si>
  <si>
    <t>74417020</t>
  </si>
  <si>
    <t>MARCHAN RAMIREZ JUAN MIGUEL</t>
  </si>
  <si>
    <t>47978248</t>
  </si>
  <si>
    <t>RIOS ALBAN OSMAR HUMBERTO</t>
  </si>
  <si>
    <t>41540960</t>
  </si>
  <si>
    <t>SANDOVAL ALTAMIRANO MIRIAN FRIDA</t>
  </si>
  <si>
    <t>73121893</t>
  </si>
  <si>
    <t>VASQUEZ CORTEZ ROSALEJANDRA</t>
  </si>
  <si>
    <t>72425258</t>
  </si>
  <si>
    <t>ALVARADO POTOZEN DIEGO ALBERTO</t>
  </si>
  <si>
    <t>43235175</t>
  </si>
  <si>
    <t>CASTILLO CORDOVA MARIBEL</t>
  </si>
  <si>
    <t>47504669</t>
  </si>
  <si>
    <t>LOZANO ANGELINO LUIS ENRIQUE</t>
  </si>
  <si>
    <t>001446874</t>
  </si>
  <si>
    <t>MOLINA RAMIREZ MARIAN AYARI</t>
  </si>
  <si>
    <t>45807144</t>
  </si>
  <si>
    <t>NINA ANDIA JOSE RENATO</t>
  </si>
  <si>
    <t>41782820</t>
  </si>
  <si>
    <t>PONCCA BARZOLA SANDY MILAGROS</t>
  </si>
  <si>
    <t>73907213</t>
  </si>
  <si>
    <t>RODRIGUEZ MONTES FRANK CLEVER</t>
  </si>
  <si>
    <t>48225153</t>
  </si>
  <si>
    <t>ARANGOITIA CARRASCO MARCIA STEPHANY</t>
  </si>
  <si>
    <t>44902793</t>
  </si>
  <si>
    <t>ARONI VENTURA DIANA ELOISA</t>
  </si>
  <si>
    <t>45464065</t>
  </si>
  <si>
    <t>ASTOCAZA PALOMINO DIEGO HERNAN</t>
  </si>
  <si>
    <t>46988804</t>
  </si>
  <si>
    <t>ATUNCAR AGUIRRE CARMEN VICTORIA</t>
  </si>
  <si>
    <t>70350090</t>
  </si>
  <si>
    <t>CAMARGO SOTELO BRENDA CRISTINA</t>
  </si>
  <si>
    <t>74542148</t>
  </si>
  <si>
    <t>CARPIO QUICHCA KATHERINE LIZBETH</t>
  </si>
  <si>
    <t>72431591</t>
  </si>
  <si>
    <t>CHACALIAZA MORALES VICTOR ARTURO</t>
  </si>
  <si>
    <t>74223973</t>
  </si>
  <si>
    <t>CHOQUETAYPE CHOQUE JAZMIN MARGORI</t>
  </si>
  <si>
    <t>47809470</t>
  </si>
  <si>
    <t>ESPINOZA ZEA MARILIA KAREN</t>
  </si>
  <si>
    <t>003231040</t>
  </si>
  <si>
    <t>GRUBER RODRIGUEZ RAUL DANIEL</t>
  </si>
  <si>
    <t>46426377</t>
  </si>
  <si>
    <t>GUILLEN QUIJANDRIA TEREZA SOLEDAD</t>
  </si>
  <si>
    <t>70261735</t>
  </si>
  <si>
    <t>HERNANDEZ ALEJO BORIS ORLANDO</t>
  </si>
  <si>
    <t>46200875</t>
  </si>
  <si>
    <t>HERRERA PUSARI FLOR DE MARIA</t>
  </si>
  <si>
    <t>70142224</t>
  </si>
  <si>
    <t>HUAMAN LARA ROSA EDITH</t>
  </si>
  <si>
    <t>46758401</t>
  </si>
  <si>
    <t>LAVARELLO BERMEJO MIGUEL ANGEL JESUS</t>
  </si>
  <si>
    <t>46612135</t>
  </si>
  <si>
    <t>LEDESMA BASILIO EVELIN DENNYS</t>
  </si>
  <si>
    <t>42533881</t>
  </si>
  <si>
    <t>LOPEZ RAMIREZ MARIA MARLIZ</t>
  </si>
  <si>
    <t>70086740</t>
  </si>
  <si>
    <t>MONTOYA ESPINOZA MARITZA ALEJANDRA</t>
  </si>
  <si>
    <t>43612809</t>
  </si>
  <si>
    <t>MORENO CORDOVA LUCY ELVIRA</t>
  </si>
  <si>
    <t>73262583</t>
  </si>
  <si>
    <t>OCHOA BENAVIDES SEBASTIAN ENRIQUE</t>
  </si>
  <si>
    <t>70261756</t>
  </si>
  <si>
    <t>ORE ANYOSA KAREN GUISSET</t>
  </si>
  <si>
    <t>77288963</t>
  </si>
  <si>
    <t>PALLIN NIETO ESTEFANY MARIBEL</t>
  </si>
  <si>
    <t>72556125</t>
  </si>
  <si>
    <t>PALOMINO FERREYRA STEFANY LUCERO</t>
  </si>
  <si>
    <t>47452162</t>
  </si>
  <si>
    <t>PARRA SALCEDO YOSELYN MILUSKA</t>
  </si>
  <si>
    <t>42235913</t>
  </si>
  <si>
    <t>PEVEZ HERNANDEZ ARLENE LISSETTE</t>
  </si>
  <si>
    <t>72146868</t>
  </si>
  <si>
    <t>RAMOS HERNANDEZ JEAN PIERE</t>
  </si>
  <si>
    <t>44857642</t>
  </si>
  <si>
    <t>RAMOS RAMOS JUANA YRIS</t>
  </si>
  <si>
    <t>47636843</t>
  </si>
  <si>
    <t>SEGOVIA MORALES KAREN JHANET</t>
  </si>
  <si>
    <t>72737573</t>
  </si>
  <si>
    <t>UNZUETA MOYANO BRUNO GUILLERMO</t>
  </si>
  <si>
    <t>70270361</t>
  </si>
  <si>
    <t>VILCA ARIAS ANGHEL FRANK</t>
  </si>
  <si>
    <t>21538360</t>
  </si>
  <si>
    <t>APARCANA CASTILLO ESTHER MARITZA</t>
  </si>
  <si>
    <t>40943500</t>
  </si>
  <si>
    <t>APARCANA CASTILLO JUAN DANIEL</t>
  </si>
  <si>
    <t>45943901</t>
  </si>
  <si>
    <t>ARRUNATEGUI SALAZAR LIZ MIREYA</t>
  </si>
  <si>
    <t>47376179</t>
  </si>
  <si>
    <t>JICARO BERROCAL EVELYN ROSA</t>
  </si>
  <si>
    <t>002545497</t>
  </si>
  <si>
    <t>LARA NATERA MARIALBERTH DESIREE</t>
  </si>
  <si>
    <t>73575142</t>
  </si>
  <si>
    <t>MOGOLLON MORAN ASTRID CAROLINA</t>
  </si>
  <si>
    <t>73427823</t>
  </si>
  <si>
    <t>OCAMPOS RUJEL JHOSSELYN MILAGROS</t>
  </si>
  <si>
    <t>43127989</t>
  </si>
  <si>
    <t>OLAYA FLORES CLAUDIA FIORELLA</t>
  </si>
  <si>
    <t>45433933</t>
  </si>
  <si>
    <t>RUJEL INFANTE MIRELLA LIZBET</t>
  </si>
  <si>
    <t>43694148</t>
  </si>
  <si>
    <t>SAMANIEGO LUPU EMELYN YUVERLYN</t>
  </si>
  <si>
    <t>45229015</t>
  </si>
  <si>
    <t>VIERA PEÑA JOSE VLADIMIR CARLOS MAO</t>
  </si>
  <si>
    <t>72048855</t>
  </si>
  <si>
    <t>ANTAY RAMIREZ LILIA ROSA</t>
  </si>
  <si>
    <t>TECNICO/A EN ENFERMERIA</t>
  </si>
  <si>
    <t>002041964</t>
  </si>
  <si>
    <t>BENCOMO MOGENA LIVAN</t>
  </si>
  <si>
    <t>42217554</t>
  </si>
  <si>
    <t>CAPA FLORES DE NAPAN VIANCA KATY</t>
  </si>
  <si>
    <t>40659569</t>
  </si>
  <si>
    <t>COSTA BALAREZO MANUEL GERARDO</t>
  </si>
  <si>
    <t>45119024</t>
  </si>
  <si>
    <t>CUBA TOLEDO ARTURO SHEN</t>
  </si>
  <si>
    <t>42571321</t>
  </si>
  <si>
    <t>DOMINGUEZ DELGADILLO ROXANA GENOVEVA</t>
  </si>
  <si>
    <t>47670534</t>
  </si>
  <si>
    <t>EGUSQUIZA SANTILLAN GINGLIOLA GRACE</t>
  </si>
  <si>
    <t>41493042</t>
  </si>
  <si>
    <t>ESCOLASTICO TARRILLO EDWIN JACKSON</t>
  </si>
  <si>
    <t>TECNOLOGO/A MEDICO EN LABORATORIO CLINICO</t>
  </si>
  <si>
    <t>002394174</t>
  </si>
  <si>
    <t>FLORES VILLALOBOS NICK KENNETH</t>
  </si>
  <si>
    <t>70922543</t>
  </si>
  <si>
    <t>HUAMAN FLORES MARY YSABEL</t>
  </si>
  <si>
    <t>07968666</t>
  </si>
  <si>
    <t>HUAMAN PALACIOS YNGRID</t>
  </si>
  <si>
    <t>76938192</t>
  </si>
  <si>
    <t>JUSTINIANO SANTA CRUZ KAREM GERALDINE</t>
  </si>
  <si>
    <t>47140098</t>
  </si>
  <si>
    <t>LÓPEZ RUIZ YULY ROXANA</t>
  </si>
  <si>
    <t>29281357</t>
  </si>
  <si>
    <t>MANGA CHAVEZ SELENE ROSIO</t>
  </si>
  <si>
    <t>42633714</t>
  </si>
  <si>
    <t>MAVILA TORRES DAISY ALINA</t>
  </si>
  <si>
    <t>TECNICO/A EN FARMACIA</t>
  </si>
  <si>
    <t>47216078</t>
  </si>
  <si>
    <t>MEJIA LOPEZ RAQUEL MILAGROS</t>
  </si>
  <si>
    <t>44081263</t>
  </si>
  <si>
    <t>MENDEZ CONDE SANDRA ELIZABETH</t>
  </si>
  <si>
    <t>72386068</t>
  </si>
  <si>
    <t>MERLIN CONTRERAS DZHAMILIA GABY</t>
  </si>
  <si>
    <t>45017442</t>
  </si>
  <si>
    <t>MORE ROJAS ROSA ANGELA</t>
  </si>
  <si>
    <t>10357067</t>
  </si>
  <si>
    <t>OCHOA CARRION YOVANA</t>
  </si>
  <si>
    <t>41294782</t>
  </si>
  <si>
    <t>ORTIZ YENQUE MADELAINE YANINA</t>
  </si>
  <si>
    <t>40070074</t>
  </si>
  <si>
    <t>PANTOJA BARRANTES CHRISTIAN OSWALDO</t>
  </si>
  <si>
    <t>47261561</t>
  </si>
  <si>
    <t>PARRAGA CONTRERAS ANGIE KIARA</t>
  </si>
  <si>
    <t>43316206</t>
  </si>
  <si>
    <t>PASTOR PAREDES ENRIQUE ALEJANDRO</t>
  </si>
  <si>
    <t>45423705</t>
  </si>
  <si>
    <t>PECHO REYES CAROL PAMELA</t>
  </si>
  <si>
    <t>46442572</t>
  </si>
  <si>
    <t>RAMIREZ COLLANTES LORENZA SOFIA</t>
  </si>
  <si>
    <t>70761296</t>
  </si>
  <si>
    <t>RAMOS TAIPE MELISSA SHARON</t>
  </si>
  <si>
    <t>49001553</t>
  </si>
  <si>
    <t>RODRIGUEZ CERVANTES KARINA YENNIFFER</t>
  </si>
  <si>
    <t>46370567</t>
  </si>
  <si>
    <t>SIPIRAN REYES IRVING JOSEPH</t>
  </si>
  <si>
    <t>70430573</t>
  </si>
  <si>
    <t>VEGA RUIZ ZULAY FIORELLA</t>
  </si>
  <si>
    <t>002517077</t>
  </si>
  <si>
    <t>VIDAL GONZALEZ AIDA</t>
  </si>
  <si>
    <t>45942907</t>
  </si>
  <si>
    <t>VILCA HUAMAN KAREN PAMELA</t>
  </si>
  <si>
    <t>46905252</t>
  </si>
  <si>
    <t>ZUÑIGA LEYVA MAGDALENA REYNA</t>
  </si>
  <si>
    <t>70364865</t>
  </si>
  <si>
    <t>ÑUFLO MALPARTIDA MONICA MELISA</t>
  </si>
  <si>
    <t>76472022</t>
  </si>
  <si>
    <t>AGREDA BENITES STEPHANY BRYSSET</t>
  </si>
  <si>
    <t>43111052</t>
  </si>
  <si>
    <t>AGUILAR TICLAVILCA ROCIO DEL PILAR</t>
  </si>
  <si>
    <t>06591644</t>
  </si>
  <si>
    <t>ALIAGA ALEJO JOSE</t>
  </si>
  <si>
    <t>ODONTOLOGO</t>
  </si>
  <si>
    <t>09833750</t>
  </si>
  <si>
    <t>ALLCCA PARDO DE LLUNGO GLADYS SUSANA</t>
  </si>
  <si>
    <t>41712254</t>
  </si>
  <si>
    <t>ANDIA VEGA ROCIO</t>
  </si>
  <si>
    <t>41817715</t>
  </si>
  <si>
    <t>BERROCAL HUALLPA ALFREDO MIGUEL</t>
  </si>
  <si>
    <t>BIOLOGO/A</t>
  </si>
  <si>
    <t>42976951</t>
  </si>
  <si>
    <t>CESPEDES LOZANO TATIANA</t>
  </si>
  <si>
    <t>47597215</t>
  </si>
  <si>
    <t>CHAVEZ GUTIERREZ BRENDA MILUSKA</t>
  </si>
  <si>
    <t>45791417</t>
  </si>
  <si>
    <t>CHOQUE CARIAPAZA GIULIANA VIANEY</t>
  </si>
  <si>
    <t>41853099</t>
  </si>
  <si>
    <t>COARITE CHOQUEHUANCA SONIA</t>
  </si>
  <si>
    <t>43376138</t>
  </si>
  <si>
    <t>CRISTOBAL ENGRACIO RUTH DENISSE</t>
  </si>
  <si>
    <t>71036881</t>
  </si>
  <si>
    <t>DAGA CASTRO PAMELA SHERLY</t>
  </si>
  <si>
    <t>28309811</t>
  </si>
  <si>
    <t>DE LA CRUZ AYALA CONSUELO</t>
  </si>
  <si>
    <t>43038623</t>
  </si>
  <si>
    <t>DIESTRA MORAN GERARDO</t>
  </si>
  <si>
    <t>70055814</t>
  </si>
  <si>
    <t>FABIAN PONCE KEYLA JUDITH</t>
  </si>
  <si>
    <t>40007349</t>
  </si>
  <si>
    <t>FLORES ABANTO ELIZABETH SHAROL</t>
  </si>
  <si>
    <t>09596932</t>
  </si>
  <si>
    <t>GARCIA CHAIÑA ESTHER ELISA</t>
  </si>
  <si>
    <t>22517631</t>
  </si>
  <si>
    <t>GARCIA ZEVALLOS INES</t>
  </si>
  <si>
    <t>46452787</t>
  </si>
  <si>
    <t>HUAYAPA MASGO JAMILET MAGDA</t>
  </si>
  <si>
    <t>10747043</t>
  </si>
  <si>
    <t>HUERTO SANTILLAN LUZ MARIA</t>
  </si>
  <si>
    <t>07878829</t>
  </si>
  <si>
    <t>IBARRA TRUJILLO JIMMY OMAR</t>
  </si>
  <si>
    <t>44728968</t>
  </si>
  <si>
    <t>LAYANGO ETENE CAROL GRETA</t>
  </si>
  <si>
    <t>43475193</t>
  </si>
  <si>
    <t>LLANTO CHACA EDITH SANDRA</t>
  </si>
  <si>
    <t>40133188</t>
  </si>
  <si>
    <t>LOPEZ MORALES CLAUDIA ELISA</t>
  </si>
  <si>
    <t>45705464</t>
  </si>
  <si>
    <t>LOZADA BENITO DE VILLANUEVA MAYSSA KATHERINE</t>
  </si>
  <si>
    <t>47571773</t>
  </si>
  <si>
    <t>LUQUE CUPI ISABEL GIANINA</t>
  </si>
  <si>
    <t>47146588</t>
  </si>
  <si>
    <t>MAMANI BORDA ANA CRISTINA</t>
  </si>
  <si>
    <t>44872011</t>
  </si>
  <si>
    <t>MAYTA GUTIERREZ GRECIA VIVIANA</t>
  </si>
  <si>
    <t>22489832</t>
  </si>
  <si>
    <t>MELCHOR AYALA VILMA LAIDA</t>
  </si>
  <si>
    <t>45494421</t>
  </si>
  <si>
    <t>MESTANZA JIMENEZ NANCY DEL ROSARIO</t>
  </si>
  <si>
    <t>TECNOLOGO/A MEDICO</t>
  </si>
  <si>
    <t>07465639</t>
  </si>
  <si>
    <t>MOREY LOPEZ MARIA DEL PILAR</t>
  </si>
  <si>
    <t>41643126</t>
  </si>
  <si>
    <t>OROSCO SANDOVAL ANDRES SEGUNDINO</t>
  </si>
  <si>
    <t>45427118</t>
  </si>
  <si>
    <t>PALACIOS GOMEZ LYNNE SOFIA</t>
  </si>
  <si>
    <t>46415055</t>
  </si>
  <si>
    <t>PERALES RAMOS ROSA DEL PILAR</t>
  </si>
  <si>
    <t>40175806</t>
  </si>
  <si>
    <t>PINILLOS SICCHE HAIRA JUDITH</t>
  </si>
  <si>
    <t>000222456</t>
  </si>
  <si>
    <t>QUISPE TICONA ALICIA</t>
  </si>
  <si>
    <t>43706886</t>
  </si>
  <si>
    <t>RAMIREZ DAVILA GLENDA CAROLYN GIBELLY</t>
  </si>
  <si>
    <t>10731950</t>
  </si>
  <si>
    <t>SANCHEZ GOMEZ CRISTIAN MICHAEL</t>
  </si>
  <si>
    <t>41301862</t>
  </si>
  <si>
    <t>SANCHEZ RAMOS MAGALY XIOMARA</t>
  </si>
  <si>
    <t>44779417</t>
  </si>
  <si>
    <t>SANCHEZ SALVATIERRA PAOLA YOHANA</t>
  </si>
  <si>
    <t>09261531</t>
  </si>
  <si>
    <t>SANCHEZ VEGA PATRICIA MARIBEL</t>
  </si>
  <si>
    <t>70202055</t>
  </si>
  <si>
    <t>SUAREZ LOPEZ VERONICA</t>
  </si>
  <si>
    <t>07494591</t>
  </si>
  <si>
    <t>TITO HERMITAÑO MAGDIELI</t>
  </si>
  <si>
    <t>09850594</t>
  </si>
  <si>
    <t>TRUJILLO QUIJANO IRIS TERESA</t>
  </si>
  <si>
    <t>41945528</t>
  </si>
  <si>
    <t>VASQUEZ VASQUEZ LAURA ELIZABETH</t>
  </si>
  <si>
    <t>18144291</t>
  </si>
  <si>
    <t>VILCA FLORES EVA ELIZABETH</t>
  </si>
  <si>
    <t>46837155</t>
  </si>
  <si>
    <t>VILCAPOMA MACHUCA JADIRA INGRID</t>
  </si>
  <si>
    <t>41406670</t>
  </si>
  <si>
    <t>ÑAHUIS BERNEDO GLADYS</t>
  </si>
  <si>
    <t>47743278</t>
  </si>
  <si>
    <t>ACUÑA CACERES ZORAIDA</t>
  </si>
  <si>
    <t>42242070</t>
  </si>
  <si>
    <t>ALARCON FALERO NESTOR MIGUEL</t>
  </si>
  <si>
    <t>25783171</t>
  </si>
  <si>
    <t>ALBARRACIN HERNANDEZ LUIS ISIDRO</t>
  </si>
  <si>
    <t>PILOTO DE AMBULANCIA</t>
  </si>
  <si>
    <t>06805706</t>
  </si>
  <si>
    <t>ANCO POMA OMAR RENE</t>
  </si>
  <si>
    <t>70205230</t>
  </si>
  <si>
    <t>APARICIO SALINAS JOSUE DANIEL</t>
  </si>
  <si>
    <t>42841089</t>
  </si>
  <si>
    <t>AYALA RAMOS ANIBAL BRUNO</t>
  </si>
  <si>
    <t>10219852</t>
  </si>
  <si>
    <t>BENAVENTE COLOMA ELMER LEOPOLDO</t>
  </si>
  <si>
    <t>42370371</t>
  </si>
  <si>
    <t>BRINGAS RURUSH CESAR ALBERTO</t>
  </si>
  <si>
    <t>40819048</t>
  </si>
  <si>
    <t>BURGOS COLAN SUSANA YUKIKO</t>
  </si>
  <si>
    <t>43254266</t>
  </si>
  <si>
    <t>CABEZAS AYALA DEYSIE D'JANA</t>
  </si>
  <si>
    <t>45225988</t>
  </si>
  <si>
    <t>CAMPOS DE LA CRUZ MELISSA</t>
  </si>
  <si>
    <t>45091005</t>
  </si>
  <si>
    <t>CARDENAS MOSQUERA LESLIE</t>
  </si>
  <si>
    <t>41200288</t>
  </si>
  <si>
    <t>CARRILLO LOAYZA LUCERO DIMELSA</t>
  </si>
  <si>
    <t>10679463</t>
  </si>
  <si>
    <t>CAUSILLAS ACEVEDO FRAXIDES</t>
  </si>
  <si>
    <t>42304325</t>
  </si>
  <si>
    <t>CHUGDE BUSTAMANTE VICTOR ELMER</t>
  </si>
  <si>
    <t>41700634</t>
  </si>
  <si>
    <t>CHUMBES MEDINA ERIKA PAOLA</t>
  </si>
  <si>
    <t>001280040</t>
  </si>
  <si>
    <t>CONSTANTE SAAVEDRA ROBERTO CARLOS</t>
  </si>
  <si>
    <t>09660684</t>
  </si>
  <si>
    <t>COPAJA MARIN MARCO ANTONIO</t>
  </si>
  <si>
    <t>45880043</t>
  </si>
  <si>
    <t>CORDOVA ROSADIO CINTHIA GENESIS</t>
  </si>
  <si>
    <t>09968991</t>
  </si>
  <si>
    <t>CRISTOBAL AQUINO CHRISTIAN ANTONIO</t>
  </si>
  <si>
    <t>20117194</t>
  </si>
  <si>
    <t>DE LA PEÑA CHAVEZ JANETH GEORGELINNE</t>
  </si>
  <si>
    <t>44860179</t>
  </si>
  <si>
    <t>DIAZ BAUTISTA HUGO DANIEL</t>
  </si>
  <si>
    <t>09965271</t>
  </si>
  <si>
    <t>DIAZ FLORES WILMER GUSTAVO</t>
  </si>
  <si>
    <t>10721815</t>
  </si>
  <si>
    <t>ESPINOZA TULIANO VICTOR HUGO</t>
  </si>
  <si>
    <t>40199666</t>
  </si>
  <si>
    <t>FERNANDEZ WILBET MARCO ANTONIO</t>
  </si>
  <si>
    <t>09718788</t>
  </si>
  <si>
    <t>FLORES ISUIZA ELMER ROBERTO</t>
  </si>
  <si>
    <t>43074462</t>
  </si>
  <si>
    <t>GARCIA CASTRO RAFAEL ANDRE</t>
  </si>
  <si>
    <t>07453746</t>
  </si>
  <si>
    <t>GARCIA CORONADO WILLY ERNESTO</t>
  </si>
  <si>
    <t>42930130</t>
  </si>
  <si>
    <t>GARIBAY ZEVALLOS EDWIN VIDAL</t>
  </si>
  <si>
    <t>22485998</t>
  </si>
  <si>
    <t>GONZALES COZ RHILDO ALBERTO</t>
  </si>
  <si>
    <t>46264681</t>
  </si>
  <si>
    <t>GONZALES GARAY FREDDY ANTHONY</t>
  </si>
  <si>
    <t>09959713</t>
  </si>
  <si>
    <t>GUTIERREZ AGUILAR EBERLEIN JULIO</t>
  </si>
  <si>
    <t>45055253</t>
  </si>
  <si>
    <t>GUTIERREZ ROJAS JOHAN EMANUEL</t>
  </si>
  <si>
    <t>09614583</t>
  </si>
  <si>
    <t>GUZMAN FLORES EVERT ARMANDO</t>
  </si>
  <si>
    <t>43842296</t>
  </si>
  <si>
    <t>HUANCA MAMANI YERSIN</t>
  </si>
  <si>
    <t>41788651</t>
  </si>
  <si>
    <t>INGAR ROJAS JOAN EDUARDO</t>
  </si>
  <si>
    <t>44751603</t>
  </si>
  <si>
    <t>JARA CORREA ADMER YDELBERTO</t>
  </si>
  <si>
    <t>43973417</t>
  </si>
  <si>
    <t>LAGUNA VASQUEZ GERALD JAVIER</t>
  </si>
  <si>
    <t>45401700</t>
  </si>
  <si>
    <t>LAM GARCIA OSCAR DAVID</t>
  </si>
  <si>
    <t>42827172</t>
  </si>
  <si>
    <t>LOPEZ ZUZUNAGA VICTOR ALEXANDER</t>
  </si>
  <si>
    <t>43189362</t>
  </si>
  <si>
    <t>LUDEÑA PALACIOS LORENA THAIS</t>
  </si>
  <si>
    <t>25793550</t>
  </si>
  <si>
    <t>LUNA CARPIO FRANCIS ENRIQUE</t>
  </si>
  <si>
    <t>40038960</t>
  </si>
  <si>
    <t>MEJIA HERMOSILLA JUAN SEFERINO</t>
  </si>
  <si>
    <t>10116864</t>
  </si>
  <si>
    <t>MENDIVIL PACHECO HECTOR ENRIQUE</t>
  </si>
  <si>
    <t>46993244</t>
  </si>
  <si>
    <t>MOLINA LA TORRE MARIO SERGIO</t>
  </si>
  <si>
    <t>42557375</t>
  </si>
  <si>
    <t>MORALES BOGGIANO KONRAD VICTOR ANTONIO</t>
  </si>
  <si>
    <t>44730610</t>
  </si>
  <si>
    <t>MORALES CORNEJO LUIS GUILLERMO</t>
  </si>
  <si>
    <t>43660918</t>
  </si>
  <si>
    <t>MORI LUCIO MYRIAM EMMA</t>
  </si>
  <si>
    <t>46238880</t>
  </si>
  <si>
    <t>OLANO FLORES KARLA</t>
  </si>
  <si>
    <t>45068800</t>
  </si>
  <si>
    <t>OLMEDO MILLONES JONATHAN JUNIOR</t>
  </si>
  <si>
    <t>001850408</t>
  </si>
  <si>
    <t>OROPEZA SANCHEZ FRANCISCO JAVIER</t>
  </si>
  <si>
    <t>41450257</t>
  </si>
  <si>
    <t>PAJARES TERRONES WILDER GILBERTO</t>
  </si>
  <si>
    <t>42819989</t>
  </si>
  <si>
    <t>PAREDES DAVILA MARILENY</t>
  </si>
  <si>
    <t>40458980</t>
  </si>
  <si>
    <t>PRETEL PANDURO ARTURO ALBERTO</t>
  </si>
  <si>
    <t>43991884</t>
  </si>
  <si>
    <t>QUISPE RENDON PATRICIA FIORELLA</t>
  </si>
  <si>
    <t>70439500</t>
  </si>
  <si>
    <t>REYNAGA BARAHONA CLAUDIA</t>
  </si>
  <si>
    <t>42443433</t>
  </si>
  <si>
    <t>RODRIGUEZ CARRION JOSE LUIS</t>
  </si>
  <si>
    <t>44290046</t>
  </si>
  <si>
    <t>RODRIGUEZ RODRIGUEZ LENIN ILITCH</t>
  </si>
  <si>
    <t>25767323</t>
  </si>
  <si>
    <t>ROJAS URRUTIA HERNAN YSIDRO</t>
  </si>
  <si>
    <t>45335191</t>
  </si>
  <si>
    <t>ROMAN CUEVA KENDRA SUSANNE</t>
  </si>
  <si>
    <t>07266951</t>
  </si>
  <si>
    <t>ROMERO JIBAJA EDWIN ALEXANDER</t>
  </si>
  <si>
    <t>70514057</t>
  </si>
  <si>
    <t>SALAS JURADO SUSANA LUCIA</t>
  </si>
  <si>
    <t>48026117</t>
  </si>
  <si>
    <t>SALAZAR LANDAURO JUAN PABLO</t>
  </si>
  <si>
    <t>43374945</t>
  </si>
  <si>
    <t>SANCHEZ ESCALANTE MAYCON EDWIN</t>
  </si>
  <si>
    <t>10269087</t>
  </si>
  <si>
    <t>SANTA CRUZ GAVIDIA MIGUEL ANGEL</t>
  </si>
  <si>
    <t>45349476</t>
  </si>
  <si>
    <t>SOLOGUREN CHAVEZ JOSUE LAMET</t>
  </si>
  <si>
    <t>43493945</t>
  </si>
  <si>
    <t>SOLSOL FIGUEROA JORGE ROBERT</t>
  </si>
  <si>
    <t>42363934</t>
  </si>
  <si>
    <t>SOTELO LAZA VICTOR NORBERTO</t>
  </si>
  <si>
    <t>43991505</t>
  </si>
  <si>
    <t>UGARTE DIAZ LOURDES ISABEL DEL ROSARIO</t>
  </si>
  <si>
    <t>41891165</t>
  </si>
  <si>
    <t>URIBE FLORES SANDRA STEPHANIE</t>
  </si>
  <si>
    <t>42394247</t>
  </si>
  <si>
    <t>VALVERDE RAMOS MARTIN CRISTIAN</t>
  </si>
  <si>
    <t>43418386</t>
  </si>
  <si>
    <t>VERA MONTALVO ROBERTO CARLOS</t>
  </si>
  <si>
    <t>08363710</t>
  </si>
  <si>
    <t>VICENTE PALOMINO FERNANDO MARTIN</t>
  </si>
  <si>
    <t>44764572</t>
  </si>
  <si>
    <t>VILCHEZ AMARO ROBINSON BECQUER</t>
  </si>
  <si>
    <t>71744462</t>
  </si>
  <si>
    <t>YOUNG GONZALEZ MAURICIO JESUS</t>
  </si>
  <si>
    <t>25772111</t>
  </si>
  <si>
    <t>ZAMBRANO GONZALES RAYMUNDO MARTIN</t>
  </si>
  <si>
    <t>80405357</t>
  </si>
  <si>
    <t>ZAMBRANO SUAREZ HERBIE LUIS</t>
  </si>
  <si>
    <t>K777314</t>
  </si>
  <si>
    <t>ABREU ALONSO BELKYS</t>
  </si>
  <si>
    <t>K777046</t>
  </si>
  <si>
    <t>ACOSTA RAMIREZ ADRIEL</t>
  </si>
  <si>
    <t>K777013</t>
  </si>
  <si>
    <t>ACUÑA ZAMORA YISEL</t>
  </si>
  <si>
    <t>K777049</t>
  </si>
  <si>
    <t>AGUILAR ROLO JUAN LUIS</t>
  </si>
  <si>
    <t>K847166</t>
  </si>
  <si>
    <t>AGUILERA CHAVECO ALEXANDER</t>
  </si>
  <si>
    <t>K777436</t>
  </si>
  <si>
    <t>ALMEIDA ALLFONSO MARIO HECTOR</t>
  </si>
  <si>
    <t>K777023</t>
  </si>
  <si>
    <t>ALONSO GUTIERREZ GRISEL MARÍA</t>
  </si>
  <si>
    <t>K777039</t>
  </si>
  <si>
    <t>ALVAREZ GONZALEZ LESLIE</t>
  </si>
  <si>
    <t>K777020</t>
  </si>
  <si>
    <t>ALVELO PEREZ DANIA ROSA</t>
  </si>
  <si>
    <t>K777019</t>
  </si>
  <si>
    <t>ARAUJO PORTUONDO ELISA</t>
  </si>
  <si>
    <t>ENFERMERO/A ESPECIALISTA</t>
  </si>
  <si>
    <t>K777309</t>
  </si>
  <si>
    <t>ARTILES PARDO EDUARDO</t>
  </si>
  <si>
    <t>K722212</t>
  </si>
  <si>
    <t>BAEZ GUERRA DAINERIS</t>
  </si>
  <si>
    <t>K777034</t>
  </si>
  <si>
    <t>BAILLY VIDEUAX ALBERTO HERMENEGILDO</t>
  </si>
  <si>
    <t>K777357</t>
  </si>
  <si>
    <t>BARCELAY PADILLA GEORGE</t>
  </si>
  <si>
    <t>K734801</t>
  </si>
  <si>
    <t>BELLO ANGERI MAIDEL</t>
  </si>
  <si>
    <t>K839993</t>
  </si>
  <si>
    <t>BENITEZ SOTOMAYOR JORGE RAFAEL</t>
  </si>
  <si>
    <t>K777057</t>
  </si>
  <si>
    <t>CALDERÍN ARCAYA IDAMILDA</t>
  </si>
  <si>
    <t>K847161</t>
  </si>
  <si>
    <t>CASTELLANO CASTILLO YANDRIS</t>
  </si>
  <si>
    <t>K777028</t>
  </si>
  <si>
    <t>CASTILLO SAVÓN MAYELIN</t>
  </si>
  <si>
    <t>K734806</t>
  </si>
  <si>
    <t>CHAVIANO DAMERS MARIANELA</t>
  </si>
  <si>
    <t>K777358</t>
  </si>
  <si>
    <t>COCA PÉREZ LUIS DENNY</t>
  </si>
  <si>
    <t>K777058</t>
  </si>
  <si>
    <t>CONDE RAMOS IDELY</t>
  </si>
  <si>
    <t>K777313</t>
  </si>
  <si>
    <t>CRESPO RODRIGUEZ ALAIN</t>
  </si>
  <si>
    <t>K777356</t>
  </si>
  <si>
    <t>FERNANDEZ BOFILL YANET</t>
  </si>
  <si>
    <t>K777053</t>
  </si>
  <si>
    <t>FERNANDEZ MARTINEZ DEYSI MARÍA</t>
  </si>
  <si>
    <t>K734803</t>
  </si>
  <si>
    <t>FERNANDEZ ROJAS LUIS ANGEL</t>
  </si>
  <si>
    <t>K847169</t>
  </si>
  <si>
    <t>FERREIRA DAUDINOT MAYKEL</t>
  </si>
  <si>
    <t>K777043</t>
  </si>
  <si>
    <t>GARCELL COLUMBIÉ ANDERSON</t>
  </si>
  <si>
    <t>K847168</t>
  </si>
  <si>
    <t>GARCIA GARCIA JOSE LUIS</t>
  </si>
  <si>
    <t>K777047</t>
  </si>
  <si>
    <t>GARCIA MATAMORO DANIA</t>
  </si>
  <si>
    <t>K777015</t>
  </si>
  <si>
    <t>GARCIA PAVÓN YORDELKIS</t>
  </si>
  <si>
    <t>K847167</t>
  </si>
  <si>
    <t>GOMEZ SOLER ULISES</t>
  </si>
  <si>
    <t>K777312</t>
  </si>
  <si>
    <t>GONZALEZ MARTINEZ YANET</t>
  </si>
  <si>
    <t>K734808</t>
  </si>
  <si>
    <t>GONZALEZ SUAREZ ALEXANDER</t>
  </si>
  <si>
    <t>K777027</t>
  </si>
  <si>
    <t>GONZÁLEZ GALLART SARAIT</t>
  </si>
  <si>
    <t>K777016</t>
  </si>
  <si>
    <t>GONZÁLEZ TOLEDO DAYANA DE LA CARIDAD</t>
  </si>
  <si>
    <t>K777308</t>
  </si>
  <si>
    <t>GUERRERO SANCHEZ JORGE LUIS</t>
  </si>
  <si>
    <t>K777048</t>
  </si>
  <si>
    <t>GUTIERREZ GONZÁLEZ JORGE LUIS</t>
  </si>
  <si>
    <t>K777036</t>
  </si>
  <si>
    <t>HERNANDEZ IBAÑEZ DULCE MILAGROS</t>
  </si>
  <si>
    <t>K777318</t>
  </si>
  <si>
    <t>HERNANDEZ PALOMO ELIECER CESAR</t>
  </si>
  <si>
    <t>K777026</t>
  </si>
  <si>
    <t>HERNÁNDEZ RAMÍREZ EMMA</t>
  </si>
  <si>
    <t>K777307</t>
  </si>
  <si>
    <t>JIMENÉZ VENTOSA YOSVANI</t>
  </si>
  <si>
    <t>K777014</t>
  </si>
  <si>
    <t>JURADO FRÍAS ROBERTO LUIS</t>
  </si>
  <si>
    <t>K839811</t>
  </si>
  <si>
    <t>LAZO PERERA ADALBERTO</t>
  </si>
  <si>
    <t>K734807</t>
  </si>
  <si>
    <t>LEON LORIA SILVERIO RAUL</t>
  </si>
  <si>
    <t>K777050</t>
  </si>
  <si>
    <t>LESCAY MARTINEZ ANIER</t>
  </si>
  <si>
    <t>K777321</t>
  </si>
  <si>
    <t>LUGONES YERO EIDEL</t>
  </si>
  <si>
    <t>K777316</t>
  </si>
  <si>
    <t>MACHÍN MARTÍN WENDY</t>
  </si>
  <si>
    <t>K483627</t>
  </si>
  <si>
    <t>MARRERO ALIAGA ROBERTO JUAN</t>
  </si>
  <si>
    <t>K777063</t>
  </si>
  <si>
    <t>MARSILLI VICHI CORALIA</t>
  </si>
  <si>
    <t>K777061</t>
  </si>
  <si>
    <t>MARTINEZ MATOS YANNIS</t>
  </si>
  <si>
    <t>K777025</t>
  </si>
  <si>
    <t>MARTÍNEZ GUTIERREZ MAYRA</t>
  </si>
  <si>
    <t>K777359</t>
  </si>
  <si>
    <t>MAS SILVA SINLAIDY</t>
  </si>
  <si>
    <t>K777055</t>
  </si>
  <si>
    <t>MATOS HERNANDEZ ANIBALDO</t>
  </si>
  <si>
    <t>K839994</t>
  </si>
  <si>
    <t>MATOS PADÍN YAMIRI</t>
  </si>
  <si>
    <t>K777037</t>
  </si>
  <si>
    <t>MAXIMO PÉREZ KENIA</t>
  </si>
  <si>
    <t>K839995</t>
  </si>
  <si>
    <t>MENA VEGA YOINIEL LORENZO</t>
  </si>
  <si>
    <t>K777012</t>
  </si>
  <si>
    <t>MICLIN MARTÍ KATERINE</t>
  </si>
  <si>
    <t>K777437</t>
  </si>
  <si>
    <t>MOMPOT PEREZ EWUEL</t>
  </si>
  <si>
    <t>K777056</t>
  </si>
  <si>
    <t>MURILLO AGUILAR ARISBELY VICTORIA</t>
  </si>
  <si>
    <t>K777323</t>
  </si>
  <si>
    <t>NAVARRO PEREZ ELQUIS</t>
  </si>
  <si>
    <t>K777317</t>
  </si>
  <si>
    <t>PEÑA DURAÑONA DAER</t>
  </si>
  <si>
    <t>K777355</t>
  </si>
  <si>
    <t>PICRIN DIMONT JESUS DEILYS</t>
  </si>
  <si>
    <t>K777006</t>
  </si>
  <si>
    <t>PIÑEIRO PIÑEIRO ELIADES</t>
  </si>
  <si>
    <t>K777022</t>
  </si>
  <si>
    <t>PORTELLL GUTIÉRREZ YANET</t>
  </si>
  <si>
    <t>K777324</t>
  </si>
  <si>
    <t>PORTUONDO BARBÓN ANA MARÍA</t>
  </si>
  <si>
    <t>K777051</t>
  </si>
  <si>
    <t>PROENZA NEGRET KENIA</t>
  </si>
  <si>
    <t>K777360</t>
  </si>
  <si>
    <t>PÉREZ MORALES LINO JESUS</t>
  </si>
  <si>
    <t>K777030</t>
  </si>
  <si>
    <t>RAMIREZ BARAYOBRE VICTOR SAMUEL</t>
  </si>
  <si>
    <t>K777311</t>
  </si>
  <si>
    <t>RAMIREZ CAMPINS AMALIA</t>
  </si>
  <si>
    <t>J596364</t>
  </si>
  <si>
    <t>RAMOS HERRERA LOURDES FRANCISCA</t>
  </si>
  <si>
    <t>K777005</t>
  </si>
  <si>
    <t>RODRIGUEZ MESA DAILISET</t>
  </si>
  <si>
    <t>K734813</t>
  </si>
  <si>
    <t>SABLÓN PRIETO ILEANA</t>
  </si>
  <si>
    <t>K777059</t>
  </si>
  <si>
    <t>SAN JUAN ZULIANA FLORIAN</t>
  </si>
  <si>
    <t>K777054</t>
  </si>
  <si>
    <t>SARMIENTO ALBELO MALLELYN</t>
  </si>
  <si>
    <t>K777320</t>
  </si>
  <si>
    <t>SEMPER GONZALES ABEL IVAN</t>
  </si>
  <si>
    <t>K734812</t>
  </si>
  <si>
    <t>SERRANO PÉREZ YUNIER</t>
  </si>
  <si>
    <t>K777052</t>
  </si>
  <si>
    <t>SIAM PÉREZ ELIZABETH</t>
  </si>
  <si>
    <t>K777008</t>
  </si>
  <si>
    <t>SMITH BOULY ELSA ELENA</t>
  </si>
  <si>
    <t>K777322</t>
  </si>
  <si>
    <t>SOLLET SOTO EUGENIO</t>
  </si>
  <si>
    <t>K777010</t>
  </si>
  <si>
    <t>TORRES SÁNCHEZ YAILIN</t>
  </si>
  <si>
    <t>K777040</t>
  </si>
  <si>
    <t>TRIANA ACOSTA RAÚL</t>
  </si>
  <si>
    <t>K777032</t>
  </si>
  <si>
    <t>VARGAS OLIVERA RAUDEL</t>
  </si>
  <si>
    <t>K777319</t>
  </si>
  <si>
    <t>VEGA GOMEZ ADRIANA</t>
  </si>
  <si>
    <t>K777315</t>
  </si>
  <si>
    <t>VELAZQUEZ CESPEDES DANIA</t>
  </si>
  <si>
    <t>76755942</t>
  </si>
  <si>
    <t>ALVARO SAAVEDRA LUCY</t>
  </si>
  <si>
    <t>44164402</t>
  </si>
  <si>
    <t>CASADO DEL CASTILLO JHON ALEXANDER</t>
  </si>
  <si>
    <t>47254761</t>
  </si>
  <si>
    <t>CHULLUNQUIA CRUZ NELY</t>
  </si>
  <si>
    <t>70144506</t>
  </si>
  <si>
    <t>FLORES MAMANI MARIA VICTORIA</t>
  </si>
  <si>
    <t>003312570</t>
  </si>
  <si>
    <t>FLORES RINCON MIGUEL ALCANGER</t>
  </si>
  <si>
    <t>46861860</t>
  </si>
  <si>
    <t>GOMEZ QUISPE MADELUZ</t>
  </si>
  <si>
    <t>76465794</t>
  </si>
  <si>
    <t>PAYEHUANCA LOPEZ BEATRIZ</t>
  </si>
  <si>
    <t>48258978</t>
  </si>
  <si>
    <t>PILCO CONDORI JENRRY</t>
  </si>
  <si>
    <t>42502162</t>
  </si>
  <si>
    <t>QUISPE CARPIO WILBER</t>
  </si>
  <si>
    <t>76929845</t>
  </si>
  <si>
    <t>RAMOS CANAZA DANITZA SOLEDAD</t>
  </si>
  <si>
    <t>05364370</t>
  </si>
  <si>
    <t>RIVEROS LOPEZ LUIS SALVADOR</t>
  </si>
  <si>
    <t>45038732</t>
  </si>
  <si>
    <t>TAMANI MURAYARI RIDER</t>
  </si>
  <si>
    <t>42530396</t>
  </si>
  <si>
    <t>TELLO SIAS VICTOR RENE</t>
  </si>
  <si>
    <t>44426990</t>
  </si>
  <si>
    <t>TRINIDAD GUZMAN BETSABETH</t>
  </si>
  <si>
    <t>44888586</t>
  </si>
  <si>
    <t>TUME FLORES WILY</t>
  </si>
  <si>
    <t>73042718</t>
  </si>
  <si>
    <t>ASTORNE RAMIREZ CARLOS DANIEL</t>
  </si>
  <si>
    <t>71458337</t>
  </si>
  <si>
    <t>CCAHUA CHALLCO BLANCA JENNIFER</t>
  </si>
  <si>
    <t>43037276</t>
  </si>
  <si>
    <t>CHARAJA CHAMBI CARLOS EDUARDO</t>
  </si>
  <si>
    <t>46949857</t>
  </si>
  <si>
    <t>CHAVEZ NOLORBE MARDEN</t>
  </si>
  <si>
    <t>001551886</t>
  </si>
  <si>
    <t>DIAZ RAMOS SANDOR</t>
  </si>
  <si>
    <t>70750329</t>
  </si>
  <si>
    <t>EGOAVIL LAGOS PAOLA EDITH</t>
  </si>
  <si>
    <t>47262245</t>
  </si>
  <si>
    <t>GUTIERREZ VARGAS SANDRA ISABEL</t>
  </si>
  <si>
    <t>74020588</t>
  </si>
  <si>
    <t>IGREDA VILLASANTE JOSE MAURICIO</t>
  </si>
  <si>
    <t>47508474</t>
  </si>
  <si>
    <t>PPUÑO HUARICACHA SHEILA LUCERO</t>
  </si>
  <si>
    <t>70098463</t>
  </si>
  <si>
    <t>ROJAS MOLINA ANGELO DIEGO</t>
  </si>
  <si>
    <t>73983559</t>
  </si>
  <si>
    <t>RUIZ TOLEDO ROMARIO JUNIOR</t>
  </si>
  <si>
    <t>60449192</t>
  </si>
  <si>
    <t>TINNEY CARRANZA NATALIE ANNE</t>
  </si>
  <si>
    <t>002820676</t>
  </si>
  <si>
    <t xml:space="preserve">UGYEN  </t>
  </si>
  <si>
    <t>70245923</t>
  </si>
  <si>
    <t>AGAMA CUBA RAFAEL ANDRES</t>
  </si>
  <si>
    <t>07968581</t>
  </si>
  <si>
    <t>AGUILAR VALES APARICIO</t>
  </si>
  <si>
    <t>70024392</t>
  </si>
  <si>
    <t>BALDOCEDA CONDE ROLY BLADIMIRO</t>
  </si>
  <si>
    <t>75383119</t>
  </si>
  <si>
    <t>BARRAZA MINAYA MARIA LAURA SWEN</t>
  </si>
  <si>
    <t>003384145</t>
  </si>
  <si>
    <t>BAZARTE CASIQUE JUAN JESUS</t>
  </si>
  <si>
    <t>74821093</t>
  </si>
  <si>
    <t>CAMPOS VASQUEZ FRANCHESCA</t>
  </si>
  <si>
    <t>47825588</t>
  </si>
  <si>
    <t>CARRASCO ARROYO LUCILA IVONNE</t>
  </si>
  <si>
    <t>70430667</t>
  </si>
  <si>
    <t>CHACON DEL CARPIO DOUGLAS JOSE MARTIN</t>
  </si>
  <si>
    <t>45490792</t>
  </si>
  <si>
    <t>CHECASACA QUISPE MARIA JESUS</t>
  </si>
  <si>
    <t>43981153</t>
  </si>
  <si>
    <t>DIAZ RIOS JOAQUIN</t>
  </si>
  <si>
    <t>10217343</t>
  </si>
  <si>
    <t>ESPEJO MAMANI HAYDEE EDITH</t>
  </si>
  <si>
    <t>44005427</t>
  </si>
  <si>
    <t>GONZALES CAYTUIRO SANDY</t>
  </si>
  <si>
    <t>46083031</t>
  </si>
  <si>
    <t>GUZMAN CORDOVA JAIME AUGUSTO</t>
  </si>
  <si>
    <t>72307307</t>
  </si>
  <si>
    <t>LAZO SARMIENTO KATHERINE MILAGROS</t>
  </si>
  <si>
    <t>75722939</t>
  </si>
  <si>
    <t>MAMANI MOYA GLADYS REYNA</t>
  </si>
  <si>
    <t>73067398</t>
  </si>
  <si>
    <t>MANRIQUE VILLON JAHAIRA DESIREE</t>
  </si>
  <si>
    <t>49005966</t>
  </si>
  <si>
    <t>NORIEGA AÑANCA SOLMARY JOSEFINA</t>
  </si>
  <si>
    <t>70380050</t>
  </si>
  <si>
    <t>PAJARES OLMOS LENIN JESUS</t>
  </si>
  <si>
    <t>70038181</t>
  </si>
  <si>
    <t>PORTAL MORALES JANDIRA JOSSELYN</t>
  </si>
  <si>
    <t>47496827</t>
  </si>
  <si>
    <t>QUISPE APOLINARIO ROCIO MILAGROS</t>
  </si>
  <si>
    <t>75607862</t>
  </si>
  <si>
    <t>QUISPE RUIZ KATTY MILAGROS</t>
  </si>
  <si>
    <t>47750578</t>
  </si>
  <si>
    <t>REYES SOTELO DANAE VICTORIA</t>
  </si>
  <si>
    <t>42319514</t>
  </si>
  <si>
    <t>ROJAS QUISPE MADELEINE JUDITH</t>
  </si>
  <si>
    <t>70024008</t>
  </si>
  <si>
    <t>SOTO BALBIN KATHERINE REYNA</t>
  </si>
  <si>
    <t>08799859</t>
  </si>
  <si>
    <t>SOVERO CAMAC MANUEL ZOSIMO</t>
  </si>
  <si>
    <t>47222611</t>
  </si>
  <si>
    <t>SUAREZ TORRES JOSE ANTONIO</t>
  </si>
  <si>
    <t>41031898</t>
  </si>
  <si>
    <t>SURICHAQUI CERRON ZULEMA YRENE</t>
  </si>
  <si>
    <t>45585369</t>
  </si>
  <si>
    <t>TAYPE SILVERA LILIANA GLADYS</t>
  </si>
  <si>
    <t>46034675</t>
  </si>
  <si>
    <t>TIBURCIO GARCIA LIZETH ALEJANDRA</t>
  </si>
  <si>
    <t>49022229</t>
  </si>
  <si>
    <t>TORRES DELGADO OTTO DANIEL</t>
  </si>
  <si>
    <t>47448240</t>
  </si>
  <si>
    <t>VALDERRAMA CAMACHO ANGELITA FLOR</t>
  </si>
  <si>
    <t>46823356</t>
  </si>
  <si>
    <t>VALERIO LOZA GIANFRANCO JULIO</t>
  </si>
  <si>
    <t>47934755</t>
  </si>
  <si>
    <t>VALLADARES DELGADO ROLANDO JAMES</t>
  </si>
  <si>
    <t>77565109</t>
  </si>
  <si>
    <t>YARLEQUE CORDOVA ERIKA VANESSA</t>
  </si>
  <si>
    <t>46505584</t>
  </si>
  <si>
    <t>ORTEGA LOA EDITH</t>
  </si>
  <si>
    <t>001598987</t>
  </si>
  <si>
    <t>BONILLA HERNANDEZ JOSE ARMANDO</t>
  </si>
  <si>
    <t>76594844</t>
  </si>
  <si>
    <t>CHAMBA CONTRERAS YAN YÉBERSON</t>
  </si>
  <si>
    <t>48300281</t>
  </si>
  <si>
    <t>DÍAZ CIEZA CLEVER</t>
  </si>
  <si>
    <t>73089732</t>
  </si>
  <si>
    <t>HUAMANI CASTAÑEDA JOSUE ELIEZER</t>
  </si>
  <si>
    <t>44861489</t>
  </si>
  <si>
    <t>ORBEGOSO COLLANTES ENER</t>
  </si>
  <si>
    <t>73537887</t>
  </si>
  <si>
    <t>PEREZ PEREZ YALÚ YANET</t>
  </si>
  <si>
    <t>73094344</t>
  </si>
  <si>
    <t>RIOS ACHANG DANIELA MILAGROS</t>
  </si>
  <si>
    <t>20040777</t>
  </si>
  <si>
    <t>RIVEROS SULLCA JAIME LUIS</t>
  </si>
  <si>
    <t>43578115</t>
  </si>
  <si>
    <t>TACURI FLORES SOFÍA EUSEBIA</t>
  </si>
  <si>
    <t>46774326</t>
  </si>
  <si>
    <t>TINEO CHASQUERO LILIANA</t>
  </si>
  <si>
    <t>76366740</t>
  </si>
  <si>
    <t>VÁSQUEZ FERNÁNDEZ NELSY VERÓNICA</t>
  </si>
  <si>
    <t>47650033</t>
  </si>
  <si>
    <t>ZAMBRANO SALAS PATRICIA DEL PILAR</t>
  </si>
  <si>
    <t>47796656</t>
  </si>
  <si>
    <t>JAVIER VILCHEZ GIANINA LIZETH</t>
  </si>
  <si>
    <t>71305254</t>
  </si>
  <si>
    <t>ARI ANQUISE MARIA TERESA</t>
  </si>
  <si>
    <t>72962907</t>
  </si>
  <si>
    <t>CERON PAITAN BITIA JUDIT</t>
  </si>
  <si>
    <t>42774883</t>
  </si>
  <si>
    <t>FABIAN VIAMONTE KARLA BELINDA</t>
  </si>
  <si>
    <t>47282162</t>
  </si>
  <si>
    <t>GARATE VEGA DARIANA KATHERINE</t>
  </si>
  <si>
    <t>47336637</t>
  </si>
  <si>
    <t>GERONIMO GONZALES CHRISTOPHER JUNIOR</t>
  </si>
  <si>
    <t>23999253</t>
  </si>
  <si>
    <t>GOYZUETA BAYONA JIMMY</t>
  </si>
  <si>
    <t>70104320</t>
  </si>
  <si>
    <t>PADILLA FERRER MARICIELO</t>
  </si>
  <si>
    <t>46653233</t>
  </si>
  <si>
    <t>SOSA ALARICO YSABEL GUIANNINA</t>
  </si>
  <si>
    <t>74843824</t>
  </si>
  <si>
    <t>DELGADILLO GUARDAMINO KAREN CRUZ</t>
  </si>
  <si>
    <t>71008537</t>
  </si>
  <si>
    <t>JAQUEHUA BAEZ SANDRA MAIRA</t>
  </si>
  <si>
    <t>46100117</t>
  </si>
  <si>
    <t>SAUÑE QUISPE ELENA</t>
  </si>
  <si>
    <t>70436615</t>
  </si>
  <si>
    <t>TICONA MAMANI ELIZABETH EUGENIA</t>
  </si>
  <si>
    <t>46899756</t>
  </si>
  <si>
    <t>VALDERRAMA CONTRERAS YESICA</t>
  </si>
  <si>
    <t>44232570</t>
  </si>
  <si>
    <t>ANTONIO SALGUEDO RONAL JOSE</t>
  </si>
  <si>
    <t>47613421</t>
  </si>
  <si>
    <t>CADILLO SIGUEÑAS MARIA MERCEDES</t>
  </si>
  <si>
    <t>73536487</t>
  </si>
  <si>
    <t>CALLI QUISPE SONIA GLORIA</t>
  </si>
  <si>
    <t>41513826</t>
  </si>
  <si>
    <t>CARLOS RAMON ARTURO JOSE</t>
  </si>
  <si>
    <t>48437237</t>
  </si>
  <si>
    <t>CASTILLO FLOREZ KEVIN ALEXANDER</t>
  </si>
  <si>
    <t>44301383</t>
  </si>
  <si>
    <t>CCOSI APAZA FROILAN</t>
  </si>
  <si>
    <t>71953431</t>
  </si>
  <si>
    <t>COILA GONZALES ROSMERY</t>
  </si>
  <si>
    <t>47044820</t>
  </si>
  <si>
    <t>CONDORI AGUILAR JASMANY</t>
  </si>
  <si>
    <t>45815682</t>
  </si>
  <si>
    <t>CONDORI SUCAPUCA ELOY JOEL</t>
  </si>
  <si>
    <t>10696028</t>
  </si>
  <si>
    <t>GARCIA SANCHEZ VANUZA ALEXANDRA</t>
  </si>
  <si>
    <t>45849753</t>
  </si>
  <si>
    <t>HUANCA TINTA IRMA JIMENA</t>
  </si>
  <si>
    <t>48400643</t>
  </si>
  <si>
    <t>HUENECE ANCCO NATALY VERONICA</t>
  </si>
  <si>
    <t>40329387</t>
  </si>
  <si>
    <t>LLANOS CHAMBILLA JULIA TERESA</t>
  </si>
  <si>
    <t>70810412</t>
  </si>
  <si>
    <t>LOPE BAUTISTA MILAGROS DEL ROSARIO</t>
  </si>
  <si>
    <t>48135969</t>
  </si>
  <si>
    <t>LOPEZ QUISPE WILSON ALCIDES</t>
  </si>
  <si>
    <t>75056806</t>
  </si>
  <si>
    <t>PAJUELO LLORENTE GIANCARLO ROBERTO</t>
  </si>
  <si>
    <t>47860508</t>
  </si>
  <si>
    <t>QUISPE QUISPE MARITZA</t>
  </si>
  <si>
    <t>48804112</t>
  </si>
  <si>
    <t>RAMIREZ PROENZA DANILO CLEMENTE</t>
  </si>
  <si>
    <t>44546116</t>
  </si>
  <si>
    <t>ROMAINA SHUPINGAHUA RAMON</t>
  </si>
  <si>
    <t>72175049</t>
  </si>
  <si>
    <t>SALAS ENRIQUEZ MARJHORY KATHERINN</t>
  </si>
  <si>
    <t>70767697</t>
  </si>
  <si>
    <t>SAMANIEGO TICERAN FIORELA ANA</t>
  </si>
  <si>
    <t>46967519</t>
  </si>
  <si>
    <t>SUAÑA FLORES YUDIT</t>
  </si>
  <si>
    <t>73434614</t>
  </si>
  <si>
    <t>TINOCO VALERIO DANIEL JHONATAN</t>
  </si>
  <si>
    <t>47816014</t>
  </si>
  <si>
    <t>TORRES SANDOVAL KATHERINNE IRINA</t>
  </si>
  <si>
    <t>72554368</t>
  </si>
  <si>
    <t>VALENCIA HILASACA LESLY CAROLINA</t>
  </si>
  <si>
    <t>41854812</t>
  </si>
  <si>
    <t>VENTURA ESQUIVEL EDWIN ROLANDO</t>
  </si>
  <si>
    <t>48069555</t>
  </si>
  <si>
    <t>VILLARREAL RAMOS JEIDY YESI</t>
  </si>
  <si>
    <t>44084366</t>
  </si>
  <si>
    <t>ZELADA HUAYNATE LUIS ANDRES</t>
  </si>
  <si>
    <t>71133601</t>
  </si>
  <si>
    <t>ZUÑIGA AQUICE YHOMIRA MELANY</t>
  </si>
  <si>
    <t>46499300</t>
  </si>
  <si>
    <t>MAMANI ARAPA CARMEN ROSA</t>
  </si>
  <si>
    <t>70028161</t>
  </si>
  <si>
    <t>ARCELA MARCELO KARLA BEATRIZ</t>
  </si>
  <si>
    <t>70124669</t>
  </si>
  <si>
    <t>CORDOVA URQUIZO SHARON JASMINE</t>
  </si>
  <si>
    <t>46888076</t>
  </si>
  <si>
    <t>CORRAL CRUZADO MINERVA</t>
  </si>
  <si>
    <t>70782413</t>
  </si>
  <si>
    <t>DE LA CRUZ GUTIERREZ EVELYN NOELI</t>
  </si>
  <si>
    <t>47550971</t>
  </si>
  <si>
    <t>FRANCO ARBE DIEGO JESUS</t>
  </si>
  <si>
    <t>41623183</t>
  </si>
  <si>
    <t>GIUDICE MANRIQUE MARIA ROSA MERCEDES</t>
  </si>
  <si>
    <t>47867705</t>
  </si>
  <si>
    <t>HUAMAN MELCHOR JOSELYN MICHELLE</t>
  </si>
  <si>
    <t>09943905</t>
  </si>
  <si>
    <t>LOAYZA GALLARDO JESSICA CINTIA</t>
  </si>
  <si>
    <t>45389309</t>
  </si>
  <si>
    <t>PÉREZ EFFIO NIDIA MARÍA</t>
  </si>
  <si>
    <t>48052541</t>
  </si>
  <si>
    <t>HERNANDEZ MENDOZA GERALDINE ANDREA</t>
  </si>
  <si>
    <t>44756913</t>
  </si>
  <si>
    <t>PAHUARA LLACCOHUA MARIA LUISA</t>
  </si>
  <si>
    <t>46429821</t>
  </si>
  <si>
    <t>ALBINO DAZA OSCAR</t>
  </si>
  <si>
    <t>46135172</t>
  </si>
  <si>
    <t>ALCEDO MALLQUI MARIBEL INOCENTA</t>
  </si>
  <si>
    <t>46501656</t>
  </si>
  <si>
    <t>ALVARADO MEZA ROGELIO</t>
  </si>
  <si>
    <t>22520796</t>
  </si>
  <si>
    <t>AMBICHO TRUJILLO GIOVANNA MELVYN</t>
  </si>
  <si>
    <t>42719627</t>
  </si>
  <si>
    <t>BALLARTE MALPARTIDA EUGENIO</t>
  </si>
  <si>
    <t>41328540</t>
  </si>
  <si>
    <t>CALIXTO SALINAS MARCO ANTONIO</t>
  </si>
  <si>
    <t>45456649</t>
  </si>
  <si>
    <t>CAYCO LUGO WALTER JONATHAN</t>
  </si>
  <si>
    <t>22512539</t>
  </si>
  <si>
    <t>CELESTINO ARANDA DE RETTIS CECILIA</t>
  </si>
  <si>
    <t>45397791</t>
  </si>
  <si>
    <t>FLORES CARBAJAL CHRIST BRIGITTE</t>
  </si>
  <si>
    <t>41168795</t>
  </si>
  <si>
    <t>LEANDRO ISIDRO PERCY OMAR</t>
  </si>
  <si>
    <t>45606347</t>
  </si>
  <si>
    <t>LEON POZO YINA JUANA</t>
  </si>
  <si>
    <t>22505256</t>
  </si>
  <si>
    <t>NOREÑA MARTEL EDITH CARMEN</t>
  </si>
  <si>
    <t>46378047</t>
  </si>
  <si>
    <t>ORDOÑEZ ABAD SONIA EDITH</t>
  </si>
  <si>
    <t>45350270</t>
  </si>
  <si>
    <t>ORTEGA CAMPOS JOSE ALBERTO</t>
  </si>
  <si>
    <t>40626772</t>
  </si>
  <si>
    <t>PALACIN BORJA KELLY CRISS</t>
  </si>
  <si>
    <t>22474343</t>
  </si>
  <si>
    <t>PEDRAZA MALPARTIDA EUZZANA ROSALBA</t>
  </si>
  <si>
    <t>72733321</t>
  </si>
  <si>
    <t>SANDOVAL ANGELES MARIA CLAUDIA</t>
  </si>
  <si>
    <t>44509974</t>
  </si>
  <si>
    <t>SOLORZANO GOMEZ DIANA SOLEDAD</t>
  </si>
  <si>
    <t>47038462</t>
  </si>
  <si>
    <t>SOTO TORIBIO MIRIAM</t>
  </si>
  <si>
    <t>43610572</t>
  </si>
  <si>
    <t>TAMARA MORALES EDER EMILIO</t>
  </si>
  <si>
    <t>44597439</t>
  </si>
  <si>
    <t>TUCTO VICTORIO CARINA ISABEL</t>
  </si>
  <si>
    <t>46932139</t>
  </si>
  <si>
    <t xml:space="preserve">AROSEMENA  LASTRA ALFREDO </t>
  </si>
  <si>
    <t>43466713</t>
  </si>
  <si>
    <t>CORDOVA  BRIONES  YOHANA CONSUELO</t>
  </si>
  <si>
    <t>45429534</t>
  </si>
  <si>
    <t>MEZA VILLANEDA XI-OMARA WILDA</t>
  </si>
  <si>
    <t>40315796</t>
  </si>
  <si>
    <t>BARRIENTOS SALAZAR JOSE LUIS</t>
  </si>
  <si>
    <t>46513419</t>
  </si>
  <si>
    <t>ARROYO DE LA CRUZ RAUL TOMAS LEONEL</t>
  </si>
  <si>
    <t>48040481</t>
  </si>
  <si>
    <t>CONTRERAS DÍAZ EBER</t>
  </si>
  <si>
    <t>43950053</t>
  </si>
  <si>
    <t>CORNEJO FLORES RAMÓN JAVIER</t>
  </si>
  <si>
    <t>47548835</t>
  </si>
  <si>
    <t>CRUZ RODRÍGUEZ BRYAN LEANDRO</t>
  </si>
  <si>
    <t>48994611</t>
  </si>
  <si>
    <t>DE LA CRUZ TICLAVILCA CHRISTEL BEATRIZ</t>
  </si>
  <si>
    <t>46904737</t>
  </si>
  <si>
    <t>IZQUIERDO MEZARINO CARLOS III</t>
  </si>
  <si>
    <t>70096739</t>
  </si>
  <si>
    <t>JIMENEZ CASTILLO CORINA</t>
  </si>
  <si>
    <t>42571972</t>
  </si>
  <si>
    <t>JIMENEZ CASTILLO IDELSA</t>
  </si>
  <si>
    <t>70280428</t>
  </si>
  <si>
    <t>LAYSECA ORTIZ KARLA PAOLA</t>
  </si>
  <si>
    <t>46928683</t>
  </si>
  <si>
    <t>LEÓN SUÁREZ EISNTHEN</t>
  </si>
  <si>
    <t>45653094</t>
  </si>
  <si>
    <t>LINARES GUERRERO CESAR AUGUSTO</t>
  </si>
  <si>
    <t>41551016</t>
  </si>
  <si>
    <t>MARINA RODRIGUEZ FRED</t>
  </si>
  <si>
    <t>45802329</t>
  </si>
  <si>
    <t>PEÑA CASTILLO OVIDIO ELUCADIO</t>
  </si>
  <si>
    <t>43419806</t>
  </si>
  <si>
    <t>RAMIREZ OBESO CARLOS RAUL</t>
  </si>
  <si>
    <t>47726718</t>
  </si>
  <si>
    <t>RAMOS ROMERO EDWIN</t>
  </si>
  <si>
    <t>41089647</t>
  </si>
  <si>
    <t>RIVERA ESPINAL PAULA</t>
  </si>
  <si>
    <t>71270559</t>
  </si>
  <si>
    <t>SANCHEZ MARQUEZ MARIA DE FATIMA</t>
  </si>
  <si>
    <t>43867848</t>
  </si>
  <si>
    <t>SIGUAS SALAS MERY JESSICA</t>
  </si>
  <si>
    <t>00956073</t>
  </si>
  <si>
    <t>VARGAS RUIZ FERNANDO</t>
  </si>
  <si>
    <t>43803559</t>
  </si>
  <si>
    <t>FERNANDEZ PINEDO FERNANDO</t>
  </si>
  <si>
    <t>48237604</t>
  </si>
  <si>
    <t>MUÑOZ CALDERON SANTOS HAYDEE</t>
  </si>
  <si>
    <t>45074419</t>
  </si>
  <si>
    <t>PEÑA CASTILLO DAVID</t>
  </si>
  <si>
    <t>09187692</t>
  </si>
  <si>
    <t>CAPARO ALVAREZ RODOLFO VALENTINO</t>
  </si>
  <si>
    <t>70439108</t>
  </si>
  <si>
    <t>ANGELES ABANTO PEDRO DIEGO</t>
  </si>
  <si>
    <t>43857034</t>
  </si>
  <si>
    <t>CHAVEZ PACHECO ROSA JACKELINE</t>
  </si>
  <si>
    <t>40928113</t>
  </si>
  <si>
    <t>PALOMINO CASTILLO RAUL JOSE LUIS</t>
  </si>
  <si>
    <t>41100561</t>
  </si>
  <si>
    <t>PIMENTEL DE LA CRUZ FRANCI NATALI</t>
  </si>
  <si>
    <t>44610786</t>
  </si>
  <si>
    <t>TERAN ROBLES WALTER GABRIEL</t>
  </si>
  <si>
    <t>43201793</t>
  </si>
  <si>
    <t>TORRES ALARCON DERLY ROCIO</t>
  </si>
  <si>
    <t>41869834</t>
  </si>
  <si>
    <t>URIBE GUZMAN JOSE MANUEL</t>
  </si>
  <si>
    <t>42989716</t>
  </si>
  <si>
    <t>VERASTEGUI DE LA CRUZ WILBER NARCISO</t>
  </si>
  <si>
    <t>41232231</t>
  </si>
  <si>
    <t>VICENTE TUPIÑO GINA NELIDA</t>
  </si>
  <si>
    <t>45503074</t>
  </si>
  <si>
    <t>VILA PORTA DANIEL ANGEL</t>
  </si>
  <si>
    <t>70497625</t>
  </si>
  <si>
    <t>HUACO LUNA ANA MARIA SOLEDAD</t>
  </si>
  <si>
    <t>43937823</t>
  </si>
  <si>
    <t>CABRERA FUENTES MILAGRITOS BELERMINA</t>
  </si>
  <si>
    <t>45333814</t>
  </si>
  <si>
    <t>DEL SOLAR TORRES GIULIANO</t>
  </si>
  <si>
    <t>73491944</t>
  </si>
  <si>
    <t>ASPILCUETA HUAYTA SOLANGER IVONNE</t>
  </si>
  <si>
    <t>70520724</t>
  </si>
  <si>
    <t>BELAHONIA HUAMAN GRECIA ROSEMARY</t>
  </si>
  <si>
    <t>70750499</t>
  </si>
  <si>
    <t>CAAMAÑO BRIZUELA JORGE ISAAC</t>
  </si>
  <si>
    <t>46416402</t>
  </si>
  <si>
    <t>CALDERON GARIBAY JOSE DANIEL</t>
  </si>
  <si>
    <t>44413143</t>
  </si>
  <si>
    <t>CAMPOS CACERES BEATRIZ</t>
  </si>
  <si>
    <t>70509427</t>
  </si>
  <si>
    <t>CAMPOS ROSAS MARIA CLAUDIA</t>
  </si>
  <si>
    <t>21569769</t>
  </si>
  <si>
    <t>CASTRO CHUNGA LUIS FELIPE</t>
  </si>
  <si>
    <t>47345740</t>
  </si>
  <si>
    <t>CORTEZ SOLANO WALTER JEAN PIERRE</t>
  </si>
  <si>
    <t>42413214</t>
  </si>
  <si>
    <t>DELGADO MORAN OSCAR DAVID</t>
  </si>
  <si>
    <t>46937087</t>
  </si>
  <si>
    <t>ESPINO COLAN KARLA PAOLA</t>
  </si>
  <si>
    <t>44061222</t>
  </si>
  <si>
    <t>ESPINO ROJAS JOSE LUIS</t>
  </si>
  <si>
    <t>42280798</t>
  </si>
  <si>
    <t>ESTACIO ECHEANDIA PAVEL ALEXANDER</t>
  </si>
  <si>
    <t>71270011</t>
  </si>
  <si>
    <t>FARFAN GARCIA REYNA CECILIA</t>
  </si>
  <si>
    <t>41057652</t>
  </si>
  <si>
    <t>FLORES ABREGU DE TORRES MILAGROS</t>
  </si>
  <si>
    <t>46870336</t>
  </si>
  <si>
    <t>GARAYAR SARMIENTO ZAYDA CRISTEL</t>
  </si>
  <si>
    <t>46365700</t>
  </si>
  <si>
    <t>GARCIA DIAZ DAHEMY ANA PAULA</t>
  </si>
  <si>
    <t>72801046</t>
  </si>
  <si>
    <t>GARCIA FLORES MARIA DE JESUS</t>
  </si>
  <si>
    <t>47936015</t>
  </si>
  <si>
    <t>GUZMAN VASQUEZ EVELIN JULIANA</t>
  </si>
  <si>
    <t>45198786</t>
  </si>
  <si>
    <t>HERRERA OJEDA JOSE EDUARDO</t>
  </si>
  <si>
    <t>72736563</t>
  </si>
  <si>
    <t>LEGUA PEREZ GERARDO SEBASTIAN</t>
  </si>
  <si>
    <t>40221675</t>
  </si>
  <si>
    <t>MALDONADO MAYURI MIRIAM VANESSA</t>
  </si>
  <si>
    <t>21575185</t>
  </si>
  <si>
    <t>MARTINEZ BULEJE YRIS YANET</t>
  </si>
  <si>
    <t>45907368</t>
  </si>
  <si>
    <t>MEDINA PURILLA EVILYN MAGALY</t>
  </si>
  <si>
    <t>45420291</t>
  </si>
  <si>
    <t>MELGAR ALONZO ELIZABETH FELICITA</t>
  </si>
  <si>
    <t>74036297</t>
  </si>
  <si>
    <t>MENDOZA MOTTA MANUELA DEL ROSARIO</t>
  </si>
  <si>
    <t>41143361</t>
  </si>
  <si>
    <t>MORALES CHACALIAZA ROCIO DEL PILAR</t>
  </si>
  <si>
    <t>44083997</t>
  </si>
  <si>
    <t>MOSCAIZA NAVARRETE MARIBEL DIANA</t>
  </si>
  <si>
    <t>70817727</t>
  </si>
  <si>
    <t>ORTEGA ROJAS SOLANGE HERLINDA</t>
  </si>
  <si>
    <t>70494524</t>
  </si>
  <si>
    <t>PARIONA DONAYRE ELIZABETH VICTORIA</t>
  </si>
  <si>
    <t>47085861</t>
  </si>
  <si>
    <t>PERALES ZEVALLOS FAVY BELIA</t>
  </si>
  <si>
    <t>46435628</t>
  </si>
  <si>
    <t>QUIJANDRIA ANGULO JACKELINE ESTELA</t>
  </si>
  <si>
    <t>45567776</t>
  </si>
  <si>
    <t>QUISPE CORDOVA RITA MARYLIN</t>
  </si>
  <si>
    <t>21578330</t>
  </si>
  <si>
    <t>RAMIREZ RODAS FREDY</t>
  </si>
  <si>
    <t>74606585</t>
  </si>
  <si>
    <t>RAMOS YATACO ANTHONY JAZET</t>
  </si>
  <si>
    <t>43612806</t>
  </si>
  <si>
    <t>ROJAS VEGA AMELIA</t>
  </si>
  <si>
    <t>44719031</t>
  </si>
  <si>
    <t>VALENCIA GARCIA WENDY ERIKA</t>
  </si>
  <si>
    <t>72887149</t>
  </si>
  <si>
    <t>VASQUEZ RAMOS JHOSSELYN NATALYE</t>
  </si>
  <si>
    <t>43932368</t>
  </si>
  <si>
    <t>VILCARIMA BERROCAL HELGA SEMILIA</t>
  </si>
  <si>
    <t>60247929</t>
  </si>
  <si>
    <t>YARASCA ESCALANTE THALIA ELISA</t>
  </si>
  <si>
    <t>48142922</t>
  </si>
  <si>
    <t>ABANTO BOJORQUEZ DAN</t>
  </si>
  <si>
    <t>46964887</t>
  </si>
  <si>
    <t>ALEJO MANTARI LILI REBECA</t>
  </si>
  <si>
    <t>44504450</t>
  </si>
  <si>
    <t>ALTAMIRANO ARAINDIA NELLYDA SARAI</t>
  </si>
  <si>
    <t>71243530</t>
  </si>
  <si>
    <t>ALVARADO VALERA JOSHUA ALEXANDER</t>
  </si>
  <si>
    <t>62531125</t>
  </si>
  <si>
    <t>ASTO FABIAN GINA</t>
  </si>
  <si>
    <t>46649965</t>
  </si>
  <si>
    <t>CONDORI HUAMANI JUAN</t>
  </si>
  <si>
    <t>47624145</t>
  </si>
  <si>
    <t>CONTRERAS SOTOMAYOR SHAMIR JOHNNY</t>
  </si>
  <si>
    <t>45099177</t>
  </si>
  <si>
    <t>COTA MAMANI EDGAR LEANDRO</t>
  </si>
  <si>
    <t>70885168</t>
  </si>
  <si>
    <t>GONZALES HUAMAN ARLET</t>
  </si>
  <si>
    <t>002559681</t>
  </si>
  <si>
    <t>HERNANDEZ GARCIA MARTHA GABRIELA</t>
  </si>
  <si>
    <t>46837888</t>
  </si>
  <si>
    <t>MACEDO PRADA DIEGO</t>
  </si>
  <si>
    <t>72371557</t>
  </si>
  <si>
    <t>MAMANI VARGAS CHRISTEL GABRIELA</t>
  </si>
  <si>
    <t>70927925</t>
  </si>
  <si>
    <t>MARAZA JIMENEZ THALIA</t>
  </si>
  <si>
    <t>49037753</t>
  </si>
  <si>
    <t>MARTINEZ ACUÑA JOSAFAT</t>
  </si>
  <si>
    <t>72305753</t>
  </si>
  <si>
    <t>ORIHUELA MENDOZA KREHEMBLIN YELTSIN</t>
  </si>
  <si>
    <t>44721395</t>
  </si>
  <si>
    <t>PUENTE DE LA VEGA SALAS CHRISTIAN</t>
  </si>
  <si>
    <t>42978635</t>
  </si>
  <si>
    <t>QUINTANA MIRALLES ELIZABETH MARITZA</t>
  </si>
  <si>
    <t>41991748</t>
  </si>
  <si>
    <t>ROBLES TOLENTINO MELINA REDINA</t>
  </si>
  <si>
    <t>42956853</t>
  </si>
  <si>
    <t>SANCHEZ COMETIVOS MARCIA</t>
  </si>
  <si>
    <t>46374935</t>
  </si>
  <si>
    <t>SIHUAY DIBURGA FIORELLA VANESSA</t>
  </si>
  <si>
    <t>70747163</t>
  </si>
  <si>
    <t>SUCASACA RODRIGUEZ CRISTIAN</t>
  </si>
  <si>
    <t>48106959</t>
  </si>
  <si>
    <t>ÑAHUI CORCUERA FIORELLA URSULA</t>
  </si>
  <si>
    <t>46637417</t>
  </si>
  <si>
    <t xml:space="preserve">BARRETO BERNARDO NATALI </t>
  </si>
  <si>
    <t>70071881</t>
  </si>
  <si>
    <t>HUAMAN ZURITA NANCY LUISA</t>
  </si>
  <si>
    <t>46596590</t>
  </si>
  <si>
    <t xml:space="preserve">VALENCIA GUILLEN JENNIFFER </t>
  </si>
  <si>
    <t>45473527</t>
  </si>
  <si>
    <t>PANDURO DELGADO ALMERIA CAROL</t>
  </si>
  <si>
    <t>MEDICO EGRESADO RESIDENTADO MEDICO</t>
  </si>
  <si>
    <t>43861229</t>
  </si>
  <si>
    <t>PEÑALVA SAJI RENZO</t>
  </si>
  <si>
    <t>44449384</t>
  </si>
  <si>
    <t>ALCA CLARES RAUL</t>
  </si>
  <si>
    <t>46425091</t>
  </si>
  <si>
    <t>AYAMAMANI TORRES PAMELA BERTHA</t>
  </si>
  <si>
    <t>70250308</t>
  </si>
  <si>
    <t>CABANILLAS SILVA DIANA ELIZABETH</t>
  </si>
  <si>
    <t>44694412</t>
  </si>
  <si>
    <t>CHAVEZ JARAMILLO JOYSE KARELIA</t>
  </si>
  <si>
    <t>46650507</t>
  </si>
  <si>
    <t>DELFIN RODRIGUEZ CRISTOPHER BRIAN</t>
  </si>
  <si>
    <t>45630286</t>
  </si>
  <si>
    <t>ESTELA VILLA CINTHYA VANESSA</t>
  </si>
  <si>
    <t>01223875</t>
  </si>
  <si>
    <t>LEON CONDORI HERMOGENES NAPOLEON</t>
  </si>
  <si>
    <t>43440669</t>
  </si>
  <si>
    <t>MANRIQUE SALAZAR JHONATAN DANIEL</t>
  </si>
  <si>
    <t>41065993</t>
  </si>
  <si>
    <t>POMA ECHAIZ FERNANDO DAVID</t>
  </si>
  <si>
    <t>72740142</t>
  </si>
  <si>
    <t>REATEGUI YGLESIAS FATIMA DEL ROSARIO</t>
  </si>
  <si>
    <t>43129939</t>
  </si>
  <si>
    <t>SANJURJO DARMONT GOOLVER DANIEL</t>
  </si>
  <si>
    <t>72630988</t>
  </si>
  <si>
    <t>SANTE FARFAN GIANCARLO GIOVANI</t>
  </si>
  <si>
    <t>70668888</t>
  </si>
  <si>
    <t>YAZAWA CHACON JORGE TOSHIO</t>
  </si>
  <si>
    <t>46122046</t>
  </si>
  <si>
    <t>CUESTAS MENESES HAIDDY SARA</t>
  </si>
  <si>
    <t>21562823</t>
  </si>
  <si>
    <t>HUAROTO PALOMINO BETTY ROSANA</t>
  </si>
  <si>
    <t>70491157</t>
  </si>
  <si>
    <t>MEZA AQUINO MIGUEL ALFONSO</t>
  </si>
  <si>
    <t>46808545</t>
  </si>
  <si>
    <t>ARRIBASPLATA PURIZACA KATTIA PATRICIA</t>
  </si>
  <si>
    <t>45630548</t>
  </si>
  <si>
    <t>ASTETE FARFAN GIANFRANCO</t>
  </si>
  <si>
    <t>47391417</t>
  </si>
  <si>
    <t>CALLA JIMENEZ KEZIEL ANGELA</t>
  </si>
  <si>
    <t>70432153</t>
  </si>
  <si>
    <t>CARRASCO LOZANO LUIS ENRIQUE</t>
  </si>
  <si>
    <t>45939337</t>
  </si>
  <si>
    <t>CONTRERAS BRAVO NATTY LUCILA</t>
  </si>
  <si>
    <t>71226779</t>
  </si>
  <si>
    <t>ESTOFANERO HUANCOLLO JACKELINE STEPHANIE</t>
  </si>
  <si>
    <t>70076777</t>
  </si>
  <si>
    <t>HUAMAN MEDINA JHILMER ANTHONY</t>
  </si>
  <si>
    <t>70432393</t>
  </si>
  <si>
    <t>LAZO BEDOYA DUSTIN RAUL</t>
  </si>
  <si>
    <t>46042131</t>
  </si>
  <si>
    <t>MANANITA TERRONES DEBORA ROCIO</t>
  </si>
  <si>
    <t>43273141</t>
  </si>
  <si>
    <t>MARCELO RUIZ CHRISTIAN STEVE</t>
  </si>
  <si>
    <t>40784533</t>
  </si>
  <si>
    <t>OROSCO TAMIÑA ANYELA LESLIE</t>
  </si>
  <si>
    <t>70435268</t>
  </si>
  <si>
    <t>PACHAS QUIROZ ALESSANDRA YNES</t>
  </si>
  <si>
    <t>41048063</t>
  </si>
  <si>
    <t>PARAGUA TORRES SUSAN PAMELA</t>
  </si>
  <si>
    <t>70467541</t>
  </si>
  <si>
    <t>RENGIFO RENGIFO ERNESTO</t>
  </si>
  <si>
    <t>43384540</t>
  </si>
  <si>
    <t>REYNAGA HUAMANI JACKELINE JENNIFER</t>
  </si>
  <si>
    <t>45434794</t>
  </si>
  <si>
    <t>SANCHEZ LINARES ANGELO GIOVANNI</t>
  </si>
  <si>
    <t>46416850</t>
  </si>
  <si>
    <t>VARGAS RUBIO VICTOR ALONSO</t>
  </si>
  <si>
    <t>40590084</t>
  </si>
  <si>
    <t>VEGA CALDAS KARINA ISABEL</t>
  </si>
  <si>
    <t>43707156</t>
  </si>
  <si>
    <t>VITE GUTIERREZ FLOR YESSENIA</t>
  </si>
  <si>
    <t>45460208</t>
  </si>
  <si>
    <t>ARIZACA VARA BLADEMIR JHON</t>
  </si>
  <si>
    <t>41456498</t>
  </si>
  <si>
    <t>PORTUGAL SEGOVIA CARLA GISELLE</t>
  </si>
  <si>
    <t>42161392</t>
  </si>
  <si>
    <t>RAMOS CALSIN URIEL</t>
  </si>
  <si>
    <t>42483525</t>
  </si>
  <si>
    <t>TEJADA SAMOS CARLA GIANINA</t>
  </si>
  <si>
    <t>44008811</t>
  </si>
  <si>
    <t>VELASQUEZ CAHUINA ALEXANDER ARNULFO</t>
  </si>
  <si>
    <t>46336703</t>
  </si>
  <si>
    <t>CACERES OBADA CLAUDIA CECILIA</t>
  </si>
  <si>
    <t>44349754</t>
  </si>
  <si>
    <t>SUAREZ ANDALUZ MADLYN MILAGROS</t>
  </si>
  <si>
    <t>70008795</t>
  </si>
  <si>
    <t>PORTUGAL DELGADO DIEGO ALONSO</t>
  </si>
  <si>
    <t>70460907</t>
  </si>
  <si>
    <t>BERNALES VALDIVIA MARIA FRANCESCA</t>
  </si>
  <si>
    <t>41648605</t>
  </si>
  <si>
    <t>HUAMAN HERRERA JORGE ALFREDO</t>
  </si>
  <si>
    <t>46750527</t>
  </si>
  <si>
    <t>CALCINA CONDORI STEPHANIE ELSA</t>
  </si>
  <si>
    <t>BREÑA CANALES CESAR ALBERTO</t>
  </si>
  <si>
    <t>TERCEROS</t>
  </si>
  <si>
    <t>MENSUAL / 05 DE CADA MES</t>
  </si>
  <si>
    <t>CASAS QUISPIALAYO SANTIAGO</t>
  </si>
  <si>
    <t>.</t>
  </si>
  <si>
    <t>- CASTAÑEDA LOZANO AURELIO LUIS</t>
  </si>
  <si>
    <t xml:space="preserve">BIEN PROPIO </t>
  </si>
  <si>
    <t>P11663194</t>
  </si>
  <si>
    <t>NO</t>
  </si>
  <si>
    <t>- ARTEAGA ESCOBAR BLANCA ELIZABETH</t>
  </si>
  <si>
    <t>P44947129</t>
  </si>
  <si>
    <t>- CANCHAN HUANCA LISI CARMEN</t>
  </si>
  <si>
    <t>P12172931</t>
  </si>
  <si>
    <t>- HERNANDEZ ALVAREZ FELIPE HUMBERTO</t>
  </si>
  <si>
    <t>P02169070</t>
  </si>
  <si>
    <t>- ALVAREZ PAREDES ROSSMERY MILAGRO</t>
  </si>
  <si>
    <t>- TRINIDAD ANGLAS LUIS ALFOZO</t>
  </si>
  <si>
    <t>- MARCIONILA CASTRO LLAJA VDA DE DAVALOS</t>
  </si>
  <si>
    <t>P02225069</t>
  </si>
  <si>
    <t>- OROPEZA GARAY MADALYNE MARISOL</t>
  </si>
  <si>
    <t>P44302462</t>
  </si>
  <si>
    <t>ALACHE ASCENCIO LUIS</t>
  </si>
  <si>
    <t xml:space="preserve">MENSUAL </t>
  </si>
  <si>
    <t>ASOCIACION MUTUALISTA DE TECNICOS Y  SUB OFICIALES DE LA FUERZA AEREA DEL PERU (FAP)</t>
  </si>
  <si>
    <t>CHAVEZ ZEGARRA FRANCISCO</t>
  </si>
  <si>
    <t>CHIOCK WONG LUIS VICTOR</t>
  </si>
  <si>
    <t>CUCHO PUCHURI NELLY MARISOL</t>
  </si>
  <si>
    <t>MALACHE ARIAS MIGUEL ARCANGEL</t>
  </si>
  <si>
    <t>PINARES LOAYZA DE ESTACIO MARIA LUISA</t>
  </si>
  <si>
    <t>RIVAS OLARTE MARINA</t>
  </si>
  <si>
    <t>SAAVEDRA SUAREZ RUTI MABEL</t>
  </si>
  <si>
    <t>SALAZAR TINCOPA NATIVIDAD</t>
  </si>
  <si>
    <t>SAMANIEGO ARAUCO ALBERTO RAFAEL</t>
  </si>
  <si>
    <t>GOMEZ ARIAS ROSA ELVIRA</t>
  </si>
  <si>
    <t>06801150</t>
  </si>
  <si>
    <t>01/01/2019 - 31/12/2019</t>
  </si>
  <si>
    <t>ESPINOZA ROJAS VICTOR REYNALDO</t>
  </si>
  <si>
    <t>06240527</t>
  </si>
  <si>
    <t>HIGA NISHIHIRA DE TOGUCHI NELLY HISAKO</t>
  </si>
  <si>
    <t>06249266</t>
  </si>
  <si>
    <t>ANUAL</t>
  </si>
  <si>
    <t>LOPEZ CANDIOTTI NORMA ELIZABETH</t>
  </si>
  <si>
    <t>07947867</t>
  </si>
  <si>
    <t>MEDINA SILVESTRE DE DONAYRE ANA SOFIA</t>
  </si>
  <si>
    <t>07523629</t>
  </si>
  <si>
    <t>C.E. 1123 SAGRADO CORAZON DE JESUS</t>
  </si>
  <si>
    <t>DIAZ PEÑA YOLANDA</t>
  </si>
  <si>
    <t>06120447</t>
  </si>
  <si>
    <t>01/12/2019 - 31/12/2019</t>
  </si>
  <si>
    <t>REALTY &amp; INVESMENT S.A.C</t>
  </si>
  <si>
    <t>032-2018-MINSA - PRORROGA N° 2 04/01/2020 al 03/01/2021</t>
  </si>
  <si>
    <t>MENSUAL ADELANTADA</t>
  </si>
  <si>
    <t>INMOBILIARIA LAS LEYENDAS S.A.C</t>
  </si>
  <si>
    <t>CONTRATO N° 034-2017-MINSA, PRORROGA N° 02, 01/01/2020 AL 31/12/2020</t>
  </si>
  <si>
    <t xml:space="preserve">ANUAL ADELANTADA </t>
  </si>
  <si>
    <t>INMOBILIARIA SALMAR S.A.C.</t>
  </si>
  <si>
    <t xml:space="preserve">CONTRATO N° 166-2015-2020-MINSA, PRORROGA N° 07, 08/07/2020 al 07/20/2020 </t>
  </si>
  <si>
    <t>ELIMEN S.A</t>
  </si>
  <si>
    <t>CONTRATO N° 293-2015-MINSA, PRORROGA N° 5, 25/01/2020 al 24/01/2021</t>
  </si>
  <si>
    <t xml:space="preserve">ANDRES WILLIAM GUTIERREZ RODRIGUEZ </t>
  </si>
  <si>
    <t>CONTRATO N° 341-2015-MINSA, PRORROGA N° 04, 02/01/2020 al 01/01/2021</t>
  </si>
  <si>
    <t xml:space="preserve">CONTRATO N°343-2015-MINSA, PRORROGA N° 04, 06/06/2019 AL 05/06/2021 </t>
  </si>
  <si>
    <t xml:space="preserve">MENSUAL ADELANTADA </t>
  </si>
  <si>
    <t>CONTRATO N° 386-2015-MINSA, PRORROGA N° 04, 01/01/2020 al 31/12/2020</t>
  </si>
  <si>
    <t>CONTRATO N° 027-2016-MINSA, PRORROGA N° 5,  16/07/2020 al 15/07/2021</t>
  </si>
  <si>
    <t>SARDEL S.A</t>
  </si>
  <si>
    <t>CONTRATO N° 065-2016-MINSA, PRORROGA N° 3, 25/01/2020 AL 24/08/2020</t>
  </si>
  <si>
    <t>CONTRATO N° 087-2017-MINSA, PRORROGA N° 04</t>
  </si>
  <si>
    <t xml:space="preserve">CONTRATO N° 090-2017-MINSA, PRORROGA N° 08,06/09/2020 al 05/10/2020 </t>
  </si>
  <si>
    <t>CONTRATO N° 091-2017-MINSA, PRORROGA N° 4, 06/08/2020 al 05/10/2020</t>
  </si>
  <si>
    <t xml:space="preserve">FUNDACION MONTERREY </t>
  </si>
  <si>
    <t>CONTRATO N° 18-2018-MINSA, PRORROGA N° 3, 16/09/2020 AL 15/09/2021</t>
  </si>
  <si>
    <t>INMOBILIARIA ALQUIFE S.A.C</t>
  </si>
  <si>
    <t>CONTRATO N° 055-2018-MINSA , PRORROGA N° 04, 01/04/2020 AL 30/09/2020</t>
  </si>
  <si>
    <t xml:space="preserve">CONTRATO N° 044-2019-MINSA </t>
  </si>
  <si>
    <t xml:space="preserve">MENSUAL ADELANTATADO </t>
  </si>
  <si>
    <t xml:space="preserve">TERESA JUGO VILLANUEVA </t>
  </si>
  <si>
    <t>CONTRATO N° 049-2019-MINSA, PRORROGA N° 01, 01/07/2020 AL 01/01/2021</t>
  </si>
  <si>
    <t xml:space="preserve">AIDA PEREZ ORDOÑEZ </t>
  </si>
  <si>
    <t xml:space="preserve">CONTRATO N° 115-2019, PRORROGA N° 01, 28/07/2020 AL 28/07/2020 </t>
  </si>
  <si>
    <t xml:space="preserve">ENORI ROSA LARRABURRE  </t>
  </si>
  <si>
    <t>CONTRATO N°037-2020-MINSA, 07/07/2020 AL 06/07/2013</t>
  </si>
  <si>
    <t xml:space="preserve">ASAYAG CHAVEZ JOSE ARTURO </t>
  </si>
  <si>
    <t>RENZO VIDAL VALDIVIEZO</t>
  </si>
  <si>
    <t>AS-25-2019</t>
  </si>
  <si>
    <t>INTSOL S.A.C.</t>
  </si>
  <si>
    <t>AJENO</t>
  </si>
  <si>
    <t>NANCY HIGA HORIKAWA</t>
  </si>
  <si>
    <t>LUIS ALBERTO GUANILO GUAYLUPO</t>
  </si>
  <si>
    <t>CARRASCO RAYMUNDEZ SONIA</t>
  </si>
  <si>
    <t>TERCERO</t>
  </si>
  <si>
    <t>11 MESES</t>
  </si>
  <si>
    <t>GARCES HURTADO DE BARBOZA ZORAIDA ISMELIA</t>
  </si>
  <si>
    <t>RODRIGUEZ BAZOALTO VIVIANA DEL CARME</t>
  </si>
  <si>
    <t>CONDE CARBAJAL MARIBEL</t>
  </si>
  <si>
    <t>PO2080588</t>
  </si>
  <si>
    <t>CONDE GALINDO BASILIO</t>
  </si>
  <si>
    <t>CRUZ GORDILLO DOMICIANO</t>
  </si>
  <si>
    <t>DURAND VARA DEMIR REUNALDO</t>
  </si>
  <si>
    <t>DOLORIER RIVERA ALEJANDRINA</t>
  </si>
  <si>
    <t>GUZMAN LLONTOP ALFREDO</t>
  </si>
  <si>
    <t>HUAMAN OLIVARES FELIZ</t>
  </si>
  <si>
    <t>NO SE CONTRATÓ SERVICIO DE ALQUILER DE INMUEBLES</t>
  </si>
  <si>
    <t>MARCO MARTIN DEL CASTILLO RUIZ CARO</t>
  </si>
  <si>
    <t>09493577</t>
  </si>
  <si>
    <t>AL 21-SETIEMBRE-2019</t>
  </si>
  <si>
    <t>25 DE CADA MES</t>
  </si>
  <si>
    <t>PROGRAMA NACIONAL DE INVERSIONES DEL ESTADO</t>
  </si>
  <si>
    <t>IL PORTICO SAC</t>
  </si>
  <si>
    <t>INMUEBLE DE SEDE PRONIS</t>
  </si>
  <si>
    <t>15/09/2019 AL 15/09/2022</t>
  </si>
  <si>
    <t>MENSUAL (15 DE CADA MES)</t>
  </si>
  <si>
    <t>EVALUACION DEL INDICE DE SEGURIDAD HOSPITALARIA</t>
  </si>
  <si>
    <t>ELABORACION DE EXPEDIENTES TECNICOS EN INGENIERIA CIVIL</t>
  </si>
  <si>
    <t>EMERGENCY ONLINE S.A.C</t>
  </si>
  <si>
    <t>VARGAS MORI CAROLA</t>
  </si>
  <si>
    <t>GESTION DE PREVENCION DE DESASTRES</t>
  </si>
  <si>
    <t>PROYECTO DE ALMACEN DE FARMACIA</t>
  </si>
  <si>
    <t>CONTRATO-116-2019-INMP: CONTRATACIÓN DEL SERVICIO DE CONSULTORÍA PARA LA ELABORACIÓN Y APROBACIÓN DEL PROGRAMA DE ADECUACIÓN Y MANEJO AMBIENTAL (PAMA) PARA EL INSTITUTO NACIONAL MATERNO PERINATAL</t>
  </si>
  <si>
    <t xml:space="preserve">Informe de OGITT Bases de datos;  Registros de OGITT y de los centros del INS
</t>
  </si>
  <si>
    <t xml:space="preserve">Informes de direcciones generales de centros y de oficinas generales. Bases de datos de los centros
</t>
  </si>
  <si>
    <t>TOTAL S/</t>
  </si>
  <si>
    <t>136: INSTITUTO NACIONAL DE ENFERMEDADES NEOPLASICAS</t>
  </si>
  <si>
    <t>SERVICIO DE MANTENIMIENTO, ACONDICIONAMIENTO Y REPARACIÓN</t>
  </si>
  <si>
    <t>SUMINISTROS PARA USO AGROPECUARIO, FORESTAL Y VETERINARIO</t>
  </si>
  <si>
    <t>P</t>
  </si>
  <si>
    <t>CONTRATACIÓN DEL SERVICIO DE ATENCIÓN AMBULATORIA DEL ASEGURADO AL SIS CON INSUFICIENCIA RENAL CRÓNICA TERMINAL EN HEMODIÁLISIS EN EL DEPARTAMENTO DE JUNÍN</t>
  </si>
  <si>
    <t>SERVICIO DE ATENCIÓN AMBULATORIA DEL ASEGURADO AL SIS CON INSUFICIENCIA RENAL CRÓNICA TERMINAL EN HEMODIÁLISIS</t>
  </si>
  <si>
    <t>SERVICIO DE ATENCIÓN AMBULATORIA DEL PACIENTE CON INSUFICIENCIA RENAL TERMINAL EN HEMODIÁLISIS</t>
  </si>
  <si>
    <t xml:space="preserve"> ADQUISICIÓN DE PRODUCTOS FARMACEÚTICOS CENTRALIZADOS COMPRA CORPORATIVA PARA ABASTECIMIENTO 2020-2021</t>
  </si>
  <si>
    <t>CONTRATACION DE SERVICIO DE  RECOLECCION TRANSPORTE Y DISPOSICION FINAL DE RESIDUOS SOLIDOS HOSPITALARIOS DEL HCH</t>
  </si>
  <si>
    <t>CONTRATACION DEL SERVICIO DE RACIONES ALIMENTICIAS PARA PACIENTES HOSPITALIZADOS Y PERSONAL DE GUARDIA  DEL HSOPITAL SAN JUAN DE LURIGANCHO</t>
  </si>
  <si>
    <t xml:space="preserve">CONSORCIO DAL, ESTRUCTURAS SAC, CUBO ROJO EIRL Y ESTRATO ESTRUCTURAS SAC, CONSORCIO PMMH, MEGASHOW S.A.
</t>
  </si>
  <si>
    <t>PPTO 2020 (PROYECCIÓN 31/12)</t>
  </si>
  <si>
    <t>ESTUDIO ESTRUCTURAL DEL HEJCU - REFORZAMIENTO</t>
  </si>
  <si>
    <t xml:space="preserve"> LEVANTAMIENTO DE INFORMACIÓN DEL PROCESO ADMINISTRATIVO SANCIONADOR Y SUBPROCESOS; PROPUESTA DE FLUJO DE TRABAJO DE PTS PARA LA HERRAMIENTA INFORMÁTICA BMP; Y ANÁLISIS Y PROPUESTA PARA LA INTEGRACIÓN DE LA HERRAMIENTA BPM CON EL SGD.</t>
  </si>
  <si>
    <t>Seguro Integral de Salud</t>
  </si>
  <si>
    <t>Fondo Intangible Solidario de Salud</t>
  </si>
  <si>
    <t xml:space="preserve">EDUCACIÓN SUPERIOR COMPLETA </t>
  </si>
  <si>
    <t>Decreto Legislativo 1057 (Contrato Administrativo de Servicios)</t>
  </si>
  <si>
    <r>
      <rPr>
        <b/>
        <sz val="9"/>
        <rFont val="Arial Narrow"/>
        <family val="2"/>
      </rPr>
      <t xml:space="preserve">LAS COLUMNAS COMO SEAN NECESARIAS, </t>
    </r>
    <r>
      <rPr>
        <sz val="9"/>
        <rFont val="Arial Narrow"/>
        <family val="2"/>
      </rPr>
      <t xml:space="preserve">SE CONSIGNARA LOS OTROS BENEFICIOS - ASIGNACIONES MENSUALES PERIODICOS  DE UN SERVIDOR EN CADA NIVEL SEGÚN CORRESPONDA NO CONSIGNADO EN LOS </t>
    </r>
  </si>
  <si>
    <r>
      <rPr>
        <b/>
        <sz val="9"/>
        <rFont val="Arial Narrow"/>
        <family val="2"/>
      </rPr>
      <t xml:space="preserve">LAS COLUMNAS COMO SEAN NECESARIAS, </t>
    </r>
    <r>
      <rPr>
        <sz val="9"/>
        <rFont val="Arial Narrow"/>
        <family val="2"/>
      </rPr>
      <t xml:space="preserve">SE CONSIGNARA LOS OTROS BENEFICIOS - ASIGNACIONES PERIODICOS O NO PERIODICAS DE UN SERVIDOR EN CADA NIVEL SEGÚN CORRESPONDA NO CONSIGNADO EN LOS </t>
    </r>
  </si>
  <si>
    <r>
      <rPr>
        <b/>
        <sz val="10"/>
        <rFont val="Arial Narrow"/>
        <family val="2"/>
      </rPr>
      <t xml:space="preserve">LAS COLUMNAS COMO SEAN NECESARIAS, </t>
    </r>
    <r>
      <rPr>
        <sz val="10"/>
        <rFont val="Arial Narrow"/>
        <family val="2"/>
      </rPr>
      <t xml:space="preserve">SE CONSIGNARA LOS OTROS BENEFICIOS - ASIGNACIONES MENSUALES PERIODICOS  DE UN SERVIDOR EN CADA NIVEL SEGÚN CORRESPONDA NO CONSIGNADO EN LOS </t>
    </r>
  </si>
  <si>
    <r>
      <rPr>
        <b/>
        <sz val="10"/>
        <rFont val="Arial Narrow"/>
        <family val="2"/>
      </rPr>
      <t xml:space="preserve">LAS COLUMNAS COMO SEAN NECESARIAS, </t>
    </r>
    <r>
      <rPr>
        <sz val="10"/>
        <rFont val="Arial Narrow"/>
        <family val="2"/>
      </rPr>
      <t xml:space="preserve">SE CONSIGNARA LOS OTROS BENEFICIOS - ASIGNACIONES PERIODICOS O NO PERIODICAS DE UN SERVIDOR EN CADA NIVEL SEGÚN CORRESPONDA NO CONSIGNADO EN LOS </t>
    </r>
  </si>
  <si>
    <t>0146: ACCESOS DE LAS FAMILIAS A VIVIENDA Y ENTORNO URBANO ADECUADO</t>
  </si>
  <si>
    <t>0147: FORTALECIMIENTO DE LA EDUCACION SUPERIOR TECNOLOGICA</t>
  </si>
  <si>
    <t>0148: REDUCCION DEL TIEMPO, INSEGURIDAD Y  COSTO AMBIENTAL EN EL TRANSPORTE URBANO</t>
  </si>
  <si>
    <t>0149: MEJORA DEL DESEMPEÑO EN LAS CONTRATACIONES PUBLICAS</t>
  </si>
  <si>
    <t>CATEGORIA  REMUNERATIVA</t>
  </si>
  <si>
    <t>AGUINALDOS, GRAFICACIONES Y ESCOLARIDAD</t>
  </si>
  <si>
    <t>TOTAL INGRESO ANUAL PEA (al 31 de diciembre de  2019)</t>
  </si>
  <si>
    <t>MINISTERIO DE SALUD</t>
  </si>
  <si>
    <t>(**) Solo aplica al Pliego Ministerio de Salud</t>
  </si>
  <si>
    <t xml:space="preserve">INGENIERIA INFORMÁTICA Y SISTEMAS                                              </t>
  </si>
  <si>
    <t xml:space="preserve">BACHILLER DE TURISMO Y ADMINISTRACIÓN </t>
  </si>
  <si>
    <t xml:space="preserve">COMPUTACION E INFORMÁTICA                                                      </t>
  </si>
  <si>
    <t>ADMINSTRACIÓN DE NEGOCIOS INTERNACIONALES</t>
  </si>
  <si>
    <t>INSTITUTO NACIONAL DE ENFERMEDADES NEOPLASICAS</t>
  </si>
  <si>
    <t>FONDO INTANGIBLE SOLIDARIO DE SALUD</t>
  </si>
  <si>
    <t>HOSPITAL "JOSE AGURTO TELLO DE CHOSICA"</t>
  </si>
  <si>
    <t>DIRECCION DE REDES INTEGRADAS DE SALUD LIMA ESTE</t>
  </si>
  <si>
    <t>HOSPITAL DE EMERGENCIAS PEDIÁTRICAS</t>
  </si>
  <si>
    <t>ADMINISTRACION CENTRAL - MINSA</t>
  </si>
  <si>
    <t>HOSPITAL DE APOYO DEPARTAMENTAL MARIA AUXILIADORA</t>
  </si>
  <si>
    <t>HOSPITAL DE APOYO SANTA ROSA</t>
  </si>
  <si>
    <t>HOSPITAL DE HUAYCAN</t>
  </si>
  <si>
    <t>HOSPITAL DE EMERGENCIAS CASIMIRO ULLOA</t>
  </si>
  <si>
    <t>DIRECCIÓN DE REDES INTEGRADAS DE SALUD LIMA CENTRO</t>
  </si>
  <si>
    <t>DIRECCIÓN DE REDES INTEGRADAS DE SALUD LIMA NORTE</t>
  </si>
  <si>
    <t>HOSPITAL HERMILIO VALDIZÁN</t>
  </si>
  <si>
    <t>INSTITUTO NACIONAL DE REHABILITACIÓN</t>
  </si>
  <si>
    <t>SECTOR : 11. SALUD</t>
  </si>
  <si>
    <t>PLIEGO: 131. INSTITUTO NACIONAL DE SALUD</t>
  </si>
  <si>
    <t>(***) De acuerdo  lo informado, No aplica para SIS, SUSALUD e INEN</t>
  </si>
  <si>
    <t>PLIEGO: 011. MINISTERIO DE SALUD</t>
  </si>
  <si>
    <t>PLIEGO: 134. SUPERINTENDENCIA NACIONAL DE SALUD</t>
  </si>
  <si>
    <t>PLIEGO: 135. SEGURO INTEGRAL DE SALUD</t>
  </si>
  <si>
    <t>PLIEGO: 0136. INSTITUTO NACIONAL DE ENFERMEDADES NEOPLASICAS</t>
  </si>
  <si>
    <t>FORMATO 10: INFORMACIÓN DE REMUNERACIONES Y NÚMERO DE PLAZAS - PRESUPUESTO 2019, 2020 Y PROYECTO 2021</t>
  </si>
  <si>
    <t>PLIEGO: 011. M. DE SALUD</t>
  </si>
  <si>
    <t>PLIEGO:  134 SUPERINTENDENCIA NACIONAL DE SALUD</t>
  </si>
  <si>
    <t>515. SUPERINTENDENCIA NACIONAL DE SALUD</t>
  </si>
  <si>
    <t>1235. INSTITUTO NACIONAL DE ENFERMEDADES NEOPLASICAS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</si>
</sst>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1" formatCode="_-* #,##0_-;\-* #,##0_-;_-* &quot;-&quot;_-;_-@_-"/>
    <numFmt numFmtId="44" formatCode="_-&quot;S/&quot;* #,##0.00_-;\-&quot;S/&quot;* #,##0.00_-;_-&quot;S/&quot;* &quot;-&quot;??_-;_-@_-"/>
    <numFmt numFmtId="43" formatCode="_-* #,##0.00_-;\-* #,##0.00_-;_-* &quot;-&quot;??_-;_-@_-"/>
    <numFmt numFmtId="164" formatCode="_ * #,##0.00_ ;_ * \-#,##0.00_ ;_ * &quot;-&quot;??_ ;_ @_ "/>
    <numFmt numFmtId="165" formatCode="[$-280A]d&quot; de &quot;mmmm&quot; de &quot;yyyy;@"/>
    <numFmt numFmtId="166" formatCode="_-* #,##0_-;\-* #,##0_-;_-* &quot;-&quot;??_-;_-@_-"/>
    <numFmt numFmtId="167" formatCode="dd/mm/yyyy;@"/>
    <numFmt numFmtId="168" formatCode="_ * #,##0_ ;_ * \-#,##0_ ;_ * &quot;-&quot;??_ ;_ @_ "/>
    <numFmt numFmtId="169" formatCode="#,##0.0"/>
    <numFmt numFmtId="170" formatCode="0.0"/>
    <numFmt numFmtId="171" formatCode="0.0%"/>
    <numFmt numFmtId="172" formatCode="_-&quot;*&quot;\ #,##0.00\ _€_-;\-&quot;*&quot;\ #,##0.00\ _€_-;_-&quot;*&quot;\ &quot;-&quot;??\ _€_-;_-@_-"/>
    <numFmt numFmtId="173" formatCode="#,##0.00_ ;[Red]\-#,##0.00\ "/>
    <numFmt numFmtId="174" formatCode="&quot;S/&quot;\ #,##0.00"/>
    <numFmt numFmtId="175" formatCode="00000000"/>
    <numFmt numFmtId="176" formatCode="#,###,##0.00"/>
    <numFmt numFmtId="177" formatCode="#"/>
    <numFmt numFmtId="178" formatCode="dd\-mm\-yy;@"/>
  </numFmts>
  <fonts count="48" x14ac:knownFonts="1">
    <font>
      <sz val="10"/>
      <name val="Arial"/>
    </font>
    <font>
      <sz val="11"/>
      <color theme="1"/>
      <name val="Calibri"/>
      <family val="2"/>
      <scheme val="minor"/>
    </font>
    <font>
      <sz val="10"/>
      <name val="Arial"/>
      <family val="2"/>
    </font>
    <font>
      <sz val="8"/>
      <name val="Arial"/>
      <family val="2"/>
    </font>
    <font>
      <b/>
      <sz val="10"/>
      <name val="Arial"/>
      <family val="2"/>
    </font>
    <font>
      <sz val="10"/>
      <name val="Arial Narrow"/>
      <family val="2"/>
    </font>
    <font>
      <sz val="10"/>
      <name val="Arial"/>
      <family val="2"/>
    </font>
    <font>
      <b/>
      <sz val="8"/>
      <name val="Arial"/>
      <family val="2"/>
    </font>
    <font>
      <sz val="10"/>
      <name val="Courier"/>
      <family val="3"/>
    </font>
    <font>
      <b/>
      <sz val="12"/>
      <name val="Arial"/>
      <family val="2"/>
    </font>
    <font>
      <sz val="9"/>
      <name val="Arial"/>
      <family val="2"/>
    </font>
    <font>
      <b/>
      <sz val="9"/>
      <name val="Arial"/>
      <family val="2"/>
    </font>
    <font>
      <b/>
      <sz val="9"/>
      <color indexed="8"/>
      <name val="Arial"/>
      <family val="2"/>
    </font>
    <font>
      <sz val="9"/>
      <color indexed="8"/>
      <name val="Arial"/>
      <family val="2"/>
    </font>
    <font>
      <sz val="12"/>
      <name val="Arial"/>
      <family val="2"/>
    </font>
    <font>
      <sz val="8"/>
      <name val="Calibri"/>
      <family val="2"/>
      <scheme val="minor"/>
    </font>
    <font>
      <b/>
      <sz val="8"/>
      <name val="Calibri"/>
      <family val="2"/>
      <scheme val="minor"/>
    </font>
    <font>
      <sz val="8"/>
      <color indexed="8"/>
      <name val="Arial"/>
      <family val="2"/>
    </font>
    <font>
      <sz val="10"/>
      <name val="Arial"/>
      <family val="2"/>
    </font>
    <font>
      <sz val="10"/>
      <name val="Arial"/>
      <family val="2"/>
    </font>
    <font>
      <sz val="10"/>
      <color indexed="8"/>
      <name val="Arial"/>
      <family val="2"/>
    </font>
    <font>
      <b/>
      <sz val="9"/>
      <name val="Arial Narrow"/>
      <family val="2"/>
    </font>
    <font>
      <sz val="9"/>
      <color indexed="8"/>
      <name val="Arial Narrow"/>
      <family val="2"/>
    </font>
    <font>
      <sz val="9"/>
      <name val="Arial Narrow"/>
      <family val="2"/>
    </font>
    <font>
      <b/>
      <sz val="14"/>
      <name val="Arial"/>
      <family val="2"/>
    </font>
    <font>
      <sz val="8"/>
      <color indexed="8"/>
      <name val="Arial Narrow"/>
      <family val="2"/>
    </font>
    <font>
      <b/>
      <sz val="8"/>
      <color theme="1"/>
      <name val="Arial Narrow"/>
      <family val="2"/>
    </font>
    <font>
      <sz val="8"/>
      <color theme="1"/>
      <name val="Arial Narrow"/>
      <family val="2"/>
    </font>
    <font>
      <sz val="8"/>
      <name val="Arial Narrow"/>
      <family val="2"/>
    </font>
    <font>
      <sz val="11"/>
      <name val="Arial Narrow"/>
      <family val="2"/>
    </font>
    <font>
      <sz val="9"/>
      <name val="Calibri"/>
      <family val="2"/>
      <scheme val="minor"/>
    </font>
    <font>
      <b/>
      <sz val="9"/>
      <color indexed="81"/>
      <name val="Tahoma"/>
      <family val="2"/>
    </font>
    <font>
      <sz val="9"/>
      <color indexed="81"/>
      <name val="Tahoma"/>
      <family val="2"/>
    </font>
    <font>
      <b/>
      <sz val="11"/>
      <color rgb="FF002060"/>
      <name val="Arial Narrow"/>
      <family val="2"/>
    </font>
    <font>
      <b/>
      <sz val="7"/>
      <color rgb="FFFFFF00"/>
      <name val="Arial Narrow"/>
      <family val="2"/>
    </font>
    <font>
      <sz val="9"/>
      <color rgb="FF000000"/>
      <name val="Arial Narrow"/>
      <family val="2"/>
    </font>
    <font>
      <sz val="10"/>
      <name val="Arial"/>
      <family val="2"/>
      <charset val="1"/>
    </font>
    <font>
      <sz val="11"/>
      <color indexed="8"/>
      <name val="Calibri"/>
      <family val="2"/>
    </font>
    <font>
      <b/>
      <sz val="8"/>
      <name val="Arial Narrow"/>
      <family val="2"/>
    </font>
    <font>
      <sz val="9"/>
      <color theme="1"/>
      <name val="Arial Narrow"/>
      <family val="2"/>
    </font>
    <font>
      <b/>
      <sz val="10"/>
      <name val="Arial Narrow"/>
      <family val="2"/>
    </font>
    <font>
      <sz val="10"/>
      <color theme="1"/>
      <name val="Arial Narrow"/>
      <family val="2"/>
    </font>
    <font>
      <sz val="10"/>
      <color rgb="FF000000"/>
      <name val="Arial Narrow"/>
      <family val="2"/>
    </font>
    <font>
      <sz val="9"/>
      <color rgb="FF333333"/>
      <name val="Arial Narrow"/>
      <family val="2"/>
    </font>
    <font>
      <b/>
      <u/>
      <sz val="8"/>
      <name val="Arial Narrow"/>
      <family val="2"/>
    </font>
    <font>
      <sz val="10"/>
      <color indexed="8"/>
      <name val="Arial Narrow"/>
      <family val="2"/>
    </font>
    <font>
      <b/>
      <sz val="9"/>
      <color rgb="FF002060"/>
      <name val="Arial Narrow"/>
      <family val="2"/>
    </font>
    <font>
      <b/>
      <sz val="10"/>
      <color indexed="8"/>
      <name val="Arial Narrow"/>
      <family val="2"/>
    </font>
  </fonts>
  <fills count="17">
    <fill>
      <patternFill patternType="none"/>
    </fill>
    <fill>
      <patternFill patternType="gray125"/>
    </fill>
    <fill>
      <patternFill patternType="solid">
        <fgColor indexed="2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9" tint="-0.249977111117893"/>
        <bgColor indexed="64"/>
      </patternFill>
    </fill>
    <fill>
      <patternFill patternType="solid">
        <fgColor theme="9"/>
        <bgColor indexed="64"/>
      </patternFill>
    </fill>
    <fill>
      <patternFill patternType="solid">
        <fgColor rgb="FFFFFF00"/>
        <bgColor indexed="64"/>
      </patternFill>
    </fill>
    <fill>
      <patternFill patternType="solid">
        <fgColor rgb="FF92D050"/>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0" tint="-0.14999847407452621"/>
        <bgColor theme="0" tint="-0.14999847407452621"/>
      </patternFill>
    </fill>
    <fill>
      <patternFill patternType="solid">
        <fgColor theme="0"/>
        <bgColor theme="0" tint="-0.14999847407452621"/>
      </patternFill>
    </fill>
    <fill>
      <patternFill patternType="solid">
        <fgColor theme="2"/>
        <bgColor indexed="64"/>
      </patternFill>
    </fill>
    <fill>
      <patternFill patternType="solid">
        <fgColor theme="0"/>
        <bgColor indexed="0"/>
      </patternFill>
    </fill>
  </fills>
  <borders count="100">
    <border>
      <left/>
      <right/>
      <top/>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style="thin">
        <color indexed="64"/>
      </right>
      <top/>
      <bottom/>
      <diagonal/>
    </border>
    <border>
      <left style="medium">
        <color indexed="64"/>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diagonal/>
    </border>
    <border>
      <left style="medium">
        <color indexed="64"/>
      </left>
      <right style="thin">
        <color indexed="64"/>
      </right>
      <top/>
      <bottom/>
      <diagonal/>
    </border>
    <border>
      <left style="thin">
        <color indexed="64"/>
      </left>
      <right/>
      <top/>
      <bottom style="medium">
        <color indexed="64"/>
      </bottom>
      <diagonal/>
    </border>
    <border>
      <left/>
      <right style="medium">
        <color indexed="64"/>
      </right>
      <top/>
      <bottom style="thin">
        <color indexed="64"/>
      </bottom>
      <diagonal/>
    </border>
    <border>
      <left style="medium">
        <color indexed="64"/>
      </left>
      <right style="thin">
        <color indexed="64"/>
      </right>
      <top style="medium">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style="thin">
        <color indexed="64"/>
      </bottom>
      <diagonal/>
    </border>
    <border>
      <left/>
      <right/>
      <top style="thin">
        <color indexed="64"/>
      </top>
      <bottom style="thin">
        <color indexed="64"/>
      </bottom>
      <diagonal/>
    </border>
    <border>
      <left/>
      <right/>
      <top style="thin">
        <color indexed="64"/>
      </top>
      <bottom/>
      <diagonal/>
    </border>
    <border>
      <left style="medium">
        <color theme="1" tint="0.499984740745262"/>
      </left>
      <right style="thin">
        <color theme="1" tint="0.499984740745262"/>
      </right>
      <top style="medium">
        <color theme="1" tint="0.499984740745262"/>
      </top>
      <bottom style="medium">
        <color theme="1" tint="0.499984740745262"/>
      </bottom>
      <diagonal/>
    </border>
    <border>
      <left/>
      <right/>
      <top style="medium">
        <color theme="1" tint="0.499984740745262"/>
      </top>
      <bottom style="medium">
        <color theme="1" tint="0.499984740745262"/>
      </bottom>
      <diagonal/>
    </border>
    <border>
      <left/>
      <right style="medium">
        <color theme="1" tint="0.499984740745262"/>
      </right>
      <top style="medium">
        <color theme="1" tint="0.499984740745262"/>
      </top>
      <bottom style="medium">
        <color theme="1" tint="0.499984740745262"/>
      </bottom>
      <diagonal/>
    </border>
    <border>
      <left/>
      <right style="thin">
        <color theme="1" tint="0.499984740745262"/>
      </right>
      <top style="thin">
        <color theme="0" tint="-0.14999847407452621"/>
      </top>
      <bottom style="thin">
        <color theme="0"/>
      </bottom>
      <diagonal/>
    </border>
    <border>
      <left/>
      <right/>
      <top style="thin">
        <color theme="0" tint="-0.14999847407452621"/>
      </top>
      <bottom style="thin">
        <color theme="0"/>
      </bottom>
      <diagonal/>
    </border>
    <border>
      <left/>
      <right style="thin">
        <color theme="1" tint="0.499984740745262"/>
      </right>
      <top style="thin">
        <color theme="0" tint="-0.14999847407452621"/>
      </top>
      <bottom style="thin">
        <color theme="0" tint="-0.14999847407452621"/>
      </bottom>
      <diagonal/>
    </border>
    <border>
      <left/>
      <right/>
      <top style="thin">
        <color theme="0" tint="-0.14999847407452621"/>
      </top>
      <bottom style="thin">
        <color theme="0" tint="-0.14999847407452621"/>
      </bottom>
      <diagonal/>
    </border>
    <border>
      <left/>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hair">
        <color indexed="64"/>
      </bottom>
      <diagonal/>
    </border>
    <border>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hair">
        <color indexed="64"/>
      </bottom>
      <diagonal/>
    </border>
    <border>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right style="thin">
        <color indexed="64"/>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style="medium">
        <color indexed="64"/>
      </top>
      <bottom/>
      <diagonal/>
    </border>
    <border>
      <left style="thin">
        <color indexed="64"/>
      </left>
      <right/>
      <top style="thin">
        <color rgb="FFABABAB"/>
      </top>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diagonal/>
    </border>
  </borders>
  <cellStyleXfs count="23">
    <xf numFmtId="0" fontId="0" fillId="0" borderId="0"/>
    <xf numFmtId="0" fontId="5" fillId="0" borderId="0"/>
    <xf numFmtId="0" fontId="5" fillId="0" borderId="0"/>
    <xf numFmtId="49" fontId="8" fillId="0" borderId="0"/>
    <xf numFmtId="0" fontId="2" fillId="0" borderId="0"/>
    <xf numFmtId="44" fontId="18" fillId="0" borderId="0" applyFont="0" applyFill="0" applyBorder="0" applyAlignment="0" applyProtection="0"/>
    <xf numFmtId="9" fontId="18" fillId="0" borderId="0" applyFont="0" applyFill="0" applyBorder="0" applyAlignment="0" applyProtection="0"/>
    <xf numFmtId="43" fontId="19" fillId="0" borderId="0" applyFont="0" applyFill="0" applyBorder="0" applyAlignment="0" applyProtection="0"/>
    <xf numFmtId="164" fontId="2" fillId="0" borderId="0" applyFont="0" applyFill="0" applyBorder="0" applyAlignment="0" applyProtection="0"/>
    <xf numFmtId="0" fontId="20" fillId="0" borderId="0"/>
    <xf numFmtId="0" fontId="20" fillId="0" borderId="0"/>
    <xf numFmtId="0" fontId="2" fillId="0" borderId="0"/>
    <xf numFmtId="172"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5" fillId="0" borderId="0"/>
    <xf numFmtId="0" fontId="2" fillId="0" borderId="0"/>
    <xf numFmtId="0" fontId="2" fillId="0" borderId="0"/>
    <xf numFmtId="0" fontId="36" fillId="0" borderId="0"/>
    <xf numFmtId="0" fontId="1" fillId="0" borderId="0"/>
    <xf numFmtId="164" fontId="37" fillId="0" borderId="0" applyFont="0" applyFill="0" applyBorder="0" applyAlignment="0" applyProtection="0"/>
    <xf numFmtId="0" fontId="2" fillId="0" borderId="0"/>
  </cellStyleXfs>
  <cellXfs count="1608">
    <xf numFmtId="0" fontId="0" fillId="0" borderId="0" xfId="0"/>
    <xf numFmtId="0" fontId="10" fillId="0" borderId="0" xfId="2" applyFont="1" applyFill="1" applyBorder="1" applyAlignment="1">
      <alignment horizontal="left" vertical="center"/>
    </xf>
    <xf numFmtId="0" fontId="11" fillId="0" borderId="0" xfId="2" applyFont="1" applyFill="1" applyBorder="1" applyAlignment="1">
      <alignment vertical="center"/>
    </xf>
    <xf numFmtId="0" fontId="10" fillId="0" borderId="0" xfId="0" applyFont="1"/>
    <xf numFmtId="0" fontId="10" fillId="0" borderId="3" xfId="0" applyFont="1" applyBorder="1"/>
    <xf numFmtId="0" fontId="10" fillId="0" borderId="0" xfId="0" applyFont="1" applyFill="1"/>
    <xf numFmtId="0" fontId="10" fillId="0" borderId="14" xfId="0" applyFont="1" applyBorder="1"/>
    <xf numFmtId="0" fontId="10" fillId="0" borderId="6" xfId="0" applyFont="1" applyBorder="1"/>
    <xf numFmtId="49" fontId="10" fillId="0" borderId="3" xfId="0" applyNumberFormat="1" applyFont="1" applyBorder="1" applyAlignment="1">
      <alignment horizontal="left"/>
    </xf>
    <xf numFmtId="0" fontId="10" fillId="0" borderId="7" xfId="0" applyFont="1" applyBorder="1" applyAlignment="1">
      <alignment horizontal="right"/>
    </xf>
    <xf numFmtId="0" fontId="10" fillId="0" borderId="3" xfId="0" applyFont="1" applyBorder="1" applyAlignment="1">
      <alignment horizontal="center"/>
    </xf>
    <xf numFmtId="0" fontId="10" fillId="0" borderId="0" xfId="2" applyFont="1" applyAlignment="1">
      <alignment vertical="center"/>
    </xf>
    <xf numFmtId="0" fontId="11" fillId="2" borderId="5" xfId="2" applyFont="1" applyFill="1" applyBorder="1" applyAlignment="1">
      <alignment horizontal="center" vertical="center"/>
    </xf>
    <xf numFmtId="0" fontId="11" fillId="2" borderId="42" xfId="2" applyFont="1" applyFill="1" applyBorder="1" applyAlignment="1">
      <alignment vertical="center"/>
    </xf>
    <xf numFmtId="0" fontId="11" fillId="2" borderId="17" xfId="2" applyFont="1" applyFill="1" applyBorder="1" applyAlignment="1">
      <alignment vertical="center"/>
    </xf>
    <xf numFmtId="0" fontId="10" fillId="0" borderId="12" xfId="0" applyFont="1" applyBorder="1"/>
    <xf numFmtId="49" fontId="10" fillId="0" borderId="7" xfId="0" applyNumberFormat="1" applyFont="1" applyBorder="1" applyAlignment="1">
      <alignment horizontal="left"/>
    </xf>
    <xf numFmtId="0" fontId="10" fillId="0" borderId="3" xfId="0" applyFont="1" applyBorder="1" applyAlignment="1">
      <alignment horizontal="left"/>
    </xf>
    <xf numFmtId="0" fontId="3" fillId="0" borderId="0" xfId="0" applyFont="1"/>
    <xf numFmtId="0" fontId="10" fillId="0" borderId="0" xfId="0" applyFont="1"/>
    <xf numFmtId="0" fontId="10" fillId="3" borderId="11" xfId="0" applyFont="1" applyFill="1" applyBorder="1" applyAlignment="1">
      <alignment horizontal="right"/>
    </xf>
    <xf numFmtId="0" fontId="10" fillId="0" borderId="64" xfId="0" applyNumberFormat="1" applyFont="1" applyBorder="1"/>
    <xf numFmtId="0" fontId="10" fillId="0" borderId="31" xfId="0" applyNumberFormat="1" applyFont="1" applyBorder="1"/>
    <xf numFmtId="0" fontId="10" fillId="0" borderId="30" xfId="0" applyNumberFormat="1" applyFont="1" applyBorder="1"/>
    <xf numFmtId="0" fontId="10" fillId="0" borderId="29" xfId="0" applyNumberFormat="1" applyFont="1" applyBorder="1"/>
    <xf numFmtId="0" fontId="10" fillId="0" borderId="25" xfId="0" applyNumberFormat="1" applyFont="1" applyBorder="1"/>
    <xf numFmtId="0" fontId="10" fillId="0" borderId="27" xfId="0" applyNumberFormat="1" applyFont="1" applyBorder="1"/>
    <xf numFmtId="0" fontId="10" fillId="0" borderId="28" xfId="0" applyNumberFormat="1" applyFont="1" applyBorder="1"/>
    <xf numFmtId="0" fontId="10" fillId="0" borderId="26" xfId="0" applyNumberFormat="1" applyFont="1" applyBorder="1"/>
    <xf numFmtId="0" fontId="10" fillId="0" borderId="33" xfId="0" applyNumberFormat="1" applyFont="1" applyBorder="1"/>
    <xf numFmtId="0" fontId="10" fillId="0" borderId="35" xfId="0" applyNumberFormat="1" applyFont="1" applyBorder="1"/>
    <xf numFmtId="0" fontId="10" fillId="0" borderId="37" xfId="0" applyNumberFormat="1" applyFont="1" applyBorder="1"/>
    <xf numFmtId="0" fontId="10" fillId="0" borderId="34" xfId="0" applyNumberFormat="1" applyFont="1" applyBorder="1"/>
    <xf numFmtId="0" fontId="10" fillId="3" borderId="38" xfId="0" applyNumberFormat="1" applyFont="1" applyFill="1" applyBorder="1"/>
    <xf numFmtId="0" fontId="10" fillId="3" borderId="40" xfId="0" applyNumberFormat="1" applyFont="1" applyFill="1" applyBorder="1"/>
    <xf numFmtId="0" fontId="10" fillId="3" borderId="39" xfId="0" applyNumberFormat="1" applyFont="1" applyFill="1" applyBorder="1"/>
    <xf numFmtId="0" fontId="10" fillId="3" borderId="51" xfId="0" applyNumberFormat="1" applyFont="1" applyFill="1" applyBorder="1"/>
    <xf numFmtId="0" fontId="10" fillId="0" borderId="21" xfId="0" applyNumberFormat="1" applyFont="1" applyBorder="1"/>
    <xf numFmtId="0" fontId="10" fillId="0" borderId="22" xfId="0" applyNumberFormat="1" applyFont="1" applyBorder="1"/>
    <xf numFmtId="0" fontId="10" fillId="0" borderId="24" xfId="0" applyNumberFormat="1" applyFont="1" applyBorder="1"/>
    <xf numFmtId="0" fontId="10" fillId="0" borderId="45" xfId="0" applyNumberFormat="1" applyFont="1" applyBorder="1"/>
    <xf numFmtId="0" fontId="10" fillId="3" borderId="40" xfId="0" applyNumberFormat="1" applyFont="1" applyFill="1" applyBorder="1" applyAlignment="1"/>
    <xf numFmtId="0" fontId="10" fillId="0" borderId="39" xfId="0" applyNumberFormat="1" applyFont="1" applyBorder="1"/>
    <xf numFmtId="0" fontId="11" fillId="0" borderId="0" xfId="0" applyFont="1" applyFill="1"/>
    <xf numFmtId="0" fontId="10" fillId="0" borderId="0" xfId="0" applyFont="1"/>
    <xf numFmtId="0" fontId="11" fillId="5" borderId="0" xfId="2" applyFont="1" applyFill="1" applyAlignment="1">
      <alignment vertical="center"/>
    </xf>
    <xf numFmtId="0" fontId="9" fillId="4" borderId="0" xfId="0" applyFont="1" applyFill="1" applyAlignment="1">
      <alignment vertical="center"/>
    </xf>
    <xf numFmtId="0" fontId="14" fillId="4" borderId="0" xfId="0" applyFont="1" applyFill="1" applyAlignment="1">
      <alignment vertical="center" wrapText="1"/>
    </xf>
    <xf numFmtId="0" fontId="14" fillId="4" borderId="0" xfId="0" applyFont="1" applyFill="1" applyAlignment="1">
      <alignment vertical="center"/>
    </xf>
    <xf numFmtId="0" fontId="0" fillId="0" borderId="0" xfId="0" applyAlignment="1">
      <alignment vertical="center"/>
    </xf>
    <xf numFmtId="0" fontId="0" fillId="0" borderId="0" xfId="0" applyAlignment="1">
      <alignment vertical="center" wrapText="1"/>
    </xf>
    <xf numFmtId="0" fontId="6" fillId="0" borderId="0" xfId="0" applyFont="1" applyAlignment="1">
      <alignment vertical="center"/>
    </xf>
    <xf numFmtId="0" fontId="4" fillId="0" borderId="0" xfId="0" applyFont="1" applyAlignment="1">
      <alignment vertical="center"/>
    </xf>
    <xf numFmtId="0" fontId="14" fillId="0" borderId="0" xfId="0" applyFont="1" applyFill="1" applyAlignment="1">
      <alignment vertical="center"/>
    </xf>
    <xf numFmtId="0" fontId="0" fillId="0" borderId="0" xfId="0" applyFill="1" applyAlignment="1">
      <alignment vertical="center"/>
    </xf>
    <xf numFmtId="0" fontId="6" fillId="0" borderId="0" xfId="0" applyFont="1" applyFill="1" applyAlignment="1">
      <alignment vertical="center"/>
    </xf>
    <xf numFmtId="0" fontId="10" fillId="0" borderId="0" xfId="0" applyFont="1"/>
    <xf numFmtId="0" fontId="11" fillId="0" borderId="0" xfId="2" applyFont="1" applyFill="1" applyAlignment="1">
      <alignment vertical="center"/>
    </xf>
    <xf numFmtId="0" fontId="9" fillId="0" borderId="0" xfId="2" applyFont="1" applyFill="1" applyAlignment="1">
      <alignment vertical="center"/>
    </xf>
    <xf numFmtId="0" fontId="7" fillId="0" borderId="0" xfId="2" applyFont="1" applyFill="1" applyAlignment="1">
      <alignment vertical="center"/>
    </xf>
    <xf numFmtId="0" fontId="15" fillId="0" borderId="0" xfId="0" applyFont="1"/>
    <xf numFmtId="3" fontId="15" fillId="0" borderId="0" xfId="3" applyNumberFormat="1" applyFont="1" applyAlignment="1">
      <alignment vertical="center"/>
    </xf>
    <xf numFmtId="3" fontId="15" fillId="0" borderId="0" xfId="3" applyNumberFormat="1" applyFont="1" applyAlignment="1">
      <alignment horizontal="right" vertical="center"/>
    </xf>
    <xf numFmtId="0" fontId="16" fillId="0" borderId="0" xfId="0" applyFont="1" applyFill="1" applyAlignment="1">
      <alignment horizontal="center" vertical="center" wrapText="1"/>
    </xf>
    <xf numFmtId="0" fontId="10" fillId="0" borderId="54" xfId="2" applyFont="1" applyBorder="1" applyAlignment="1">
      <alignment horizontal="left" vertical="center"/>
    </xf>
    <xf numFmtId="0" fontId="4" fillId="0" borderId="0" xfId="0" applyFont="1" applyAlignment="1">
      <alignment horizontal="center" vertical="center"/>
    </xf>
    <xf numFmtId="0" fontId="2" fillId="0" borderId="27" xfId="0" applyFont="1" applyFill="1" applyBorder="1"/>
    <xf numFmtId="0" fontId="2" fillId="0" borderId="0" xfId="0" applyFont="1" applyFill="1"/>
    <xf numFmtId="0" fontId="2" fillId="0" borderId="0" xfId="0" applyFont="1" applyFill="1" applyAlignment="1">
      <alignment vertical="center"/>
    </xf>
    <xf numFmtId="0" fontId="4" fillId="6" borderId="27" xfId="0" applyFont="1" applyFill="1" applyBorder="1" applyAlignment="1">
      <alignment horizontal="right" vertical="center" indent="2"/>
    </xf>
    <xf numFmtId="0" fontId="4" fillId="7" borderId="27" xfId="0" applyFont="1" applyFill="1" applyBorder="1" applyAlignment="1">
      <alignment horizontal="center" vertical="center" wrapText="1"/>
    </xf>
    <xf numFmtId="0" fontId="4" fillId="7" borderId="27" xfId="0" applyFont="1" applyFill="1" applyBorder="1" applyAlignment="1">
      <alignment horizontal="center" vertical="center"/>
    </xf>
    <xf numFmtId="49" fontId="13" fillId="7" borderId="38" xfId="3" applyFont="1" applyFill="1" applyBorder="1" applyAlignment="1">
      <alignment horizontal="center" textRotation="90" wrapText="1"/>
    </xf>
    <xf numFmtId="49" fontId="13" fillId="7" borderId="40" xfId="3" applyFont="1" applyFill="1" applyBorder="1" applyAlignment="1">
      <alignment horizontal="center" textRotation="90" wrapText="1"/>
    </xf>
    <xf numFmtId="49" fontId="13" fillId="7" borderId="39" xfId="3" applyFont="1" applyFill="1" applyBorder="1" applyAlignment="1">
      <alignment horizontal="center" textRotation="90" wrapText="1"/>
    </xf>
    <xf numFmtId="49" fontId="13" fillId="7" borderId="51" xfId="3" applyFont="1" applyFill="1" applyBorder="1" applyAlignment="1">
      <alignment horizontal="center" textRotation="90" wrapText="1"/>
    </xf>
    <xf numFmtId="49" fontId="12" fillId="7" borderId="40" xfId="3" applyFont="1" applyFill="1" applyBorder="1" applyAlignment="1">
      <alignment horizontal="center" textRotation="90" wrapText="1"/>
    </xf>
    <xf numFmtId="49" fontId="11" fillId="7" borderId="39" xfId="3" applyFont="1" applyFill="1" applyBorder="1" applyAlignment="1">
      <alignment horizontal="center" textRotation="90" wrapText="1"/>
    </xf>
    <xf numFmtId="0" fontId="11" fillId="7" borderId="20" xfId="2" applyFont="1" applyFill="1" applyBorder="1" applyAlignment="1">
      <alignment horizontal="center" vertical="center" wrapText="1"/>
    </xf>
    <xf numFmtId="0" fontId="11" fillId="7" borderId="59" xfId="2" applyFont="1" applyFill="1" applyBorder="1" applyAlignment="1">
      <alignment horizontal="center" vertical="center" wrapText="1"/>
    </xf>
    <xf numFmtId="49" fontId="17" fillId="7" borderId="42" xfId="3" applyFont="1" applyFill="1" applyBorder="1" applyAlignment="1">
      <alignment horizontal="center" textRotation="90" wrapText="1"/>
    </xf>
    <xf numFmtId="49" fontId="17" fillId="7" borderId="15" xfId="3" applyFont="1" applyFill="1" applyBorder="1" applyAlignment="1">
      <alignment horizontal="center" textRotation="90" wrapText="1"/>
    </xf>
    <xf numFmtId="49" fontId="17" fillId="7" borderId="16" xfId="3" applyFont="1" applyFill="1" applyBorder="1" applyAlignment="1">
      <alignment horizontal="center" textRotation="90" wrapText="1"/>
    </xf>
    <xf numFmtId="49" fontId="7" fillId="7" borderId="43" xfId="3" applyFont="1" applyFill="1" applyBorder="1" applyAlignment="1">
      <alignment horizontal="center" textRotation="90" wrapText="1"/>
    </xf>
    <xf numFmtId="49" fontId="3" fillId="0" borderId="62" xfId="3" applyFont="1" applyBorder="1" applyAlignment="1">
      <alignment vertical="center"/>
    </xf>
    <xf numFmtId="4" fontId="7" fillId="0" borderId="21" xfId="3" applyNumberFormat="1" applyFont="1" applyBorder="1" applyAlignment="1">
      <alignment vertical="center"/>
    </xf>
    <xf numFmtId="4" fontId="7" fillId="0" borderId="22" xfId="3" applyNumberFormat="1" applyFont="1" applyBorder="1" applyAlignment="1">
      <alignment vertical="center"/>
    </xf>
    <xf numFmtId="4" fontId="7" fillId="0" borderId="23" xfId="3" applyNumberFormat="1" applyFont="1" applyBorder="1" applyAlignment="1">
      <alignment vertical="center"/>
    </xf>
    <xf numFmtId="4" fontId="7" fillId="0" borderId="24" xfId="3" applyNumberFormat="1" applyFont="1" applyBorder="1" applyAlignment="1">
      <alignment vertical="center"/>
    </xf>
    <xf numFmtId="49" fontId="3" fillId="0" borderId="2" xfId="3" applyFont="1" applyBorder="1" applyAlignment="1">
      <alignment vertical="center"/>
    </xf>
    <xf numFmtId="4" fontId="7" fillId="0" borderId="25" xfId="3" applyNumberFormat="1" applyFont="1" applyBorder="1" applyAlignment="1">
      <alignment vertical="center"/>
    </xf>
    <xf numFmtId="4" fontId="7" fillId="0" borderId="27" xfId="3" applyNumberFormat="1" applyFont="1" applyBorder="1" applyAlignment="1">
      <alignment vertical="center"/>
    </xf>
    <xf numFmtId="4" fontId="7" fillId="0" borderId="1" xfId="3" applyNumberFormat="1" applyFont="1" applyBorder="1" applyAlignment="1">
      <alignment vertical="center"/>
    </xf>
    <xf numFmtId="4" fontId="7" fillId="0" borderId="28" xfId="3" applyNumberFormat="1" applyFont="1" applyBorder="1" applyAlignment="1">
      <alignment vertical="center"/>
    </xf>
    <xf numFmtId="4" fontId="3" fillId="0" borderId="25" xfId="3" applyNumberFormat="1" applyFont="1" applyBorder="1" applyAlignment="1">
      <alignment horizontal="justify" vertical="center"/>
    </xf>
    <xf numFmtId="4" fontId="3" fillId="0" borderId="27" xfId="3" applyNumberFormat="1" applyFont="1" applyBorder="1" applyAlignment="1">
      <alignment horizontal="justify" vertical="center"/>
    </xf>
    <xf numFmtId="4" fontId="3" fillId="0" borderId="27" xfId="3" applyNumberFormat="1" applyFont="1" applyBorder="1" applyAlignment="1">
      <alignment horizontal="right" vertical="center"/>
    </xf>
    <xf numFmtId="4" fontId="3" fillId="0" borderId="1" xfId="3" applyNumberFormat="1" applyFont="1" applyBorder="1" applyAlignment="1">
      <alignment horizontal="justify" vertical="center"/>
    </xf>
    <xf numFmtId="4" fontId="3" fillId="0" borderId="1" xfId="3" applyNumberFormat="1" applyFont="1" applyBorder="1" applyAlignment="1">
      <alignment horizontal="right" vertical="center"/>
    </xf>
    <xf numFmtId="4" fontId="3" fillId="0" borderId="25" xfId="3" applyNumberFormat="1" applyFont="1" applyBorder="1" applyAlignment="1">
      <alignment horizontal="right" vertical="center"/>
    </xf>
    <xf numFmtId="4" fontId="3" fillId="0" borderId="28" xfId="3" applyNumberFormat="1" applyFont="1" applyBorder="1" applyAlignment="1">
      <alignment horizontal="right" vertical="center"/>
    </xf>
    <xf numFmtId="4" fontId="3" fillId="0" borderId="25" xfId="3" applyNumberFormat="1" applyFont="1" applyBorder="1" applyAlignment="1">
      <alignment vertical="center"/>
    </xf>
    <xf numFmtId="4" fontId="3" fillId="0" borderId="27" xfId="3" applyNumberFormat="1" applyFont="1" applyBorder="1" applyAlignment="1">
      <alignment vertical="center"/>
    </xf>
    <xf numFmtId="4" fontId="3" fillId="0" borderId="1" xfId="3" applyNumberFormat="1" applyFont="1" applyBorder="1" applyAlignment="1">
      <alignment vertical="center"/>
    </xf>
    <xf numFmtId="4" fontId="3" fillId="0" borderId="28" xfId="3" applyNumberFormat="1" applyFont="1" applyBorder="1" applyAlignment="1">
      <alignment vertical="center"/>
    </xf>
    <xf numFmtId="49" fontId="3" fillId="0" borderId="1" xfId="3" applyFont="1" applyBorder="1" applyAlignment="1">
      <alignment vertical="center"/>
    </xf>
    <xf numFmtId="49" fontId="3" fillId="0" borderId="25" xfId="3" applyFont="1" applyBorder="1" applyAlignment="1">
      <alignment vertical="center"/>
    </xf>
    <xf numFmtId="49" fontId="3" fillId="0" borderId="61" xfId="3" applyFont="1" applyBorder="1" applyAlignment="1">
      <alignment vertical="center"/>
    </xf>
    <xf numFmtId="4" fontId="7" fillId="0" borderId="33" xfId="3" applyNumberFormat="1" applyFont="1" applyBorder="1" applyAlignment="1">
      <alignment vertical="center"/>
    </xf>
    <xf numFmtId="4" fontId="7" fillId="0" borderId="35" xfId="3" applyNumberFormat="1" applyFont="1" applyBorder="1" applyAlignment="1">
      <alignment vertical="center"/>
    </xf>
    <xf numFmtId="4" fontId="7" fillId="0" borderId="36" xfId="3" applyNumberFormat="1" applyFont="1" applyBorder="1" applyAlignment="1">
      <alignment vertical="center"/>
    </xf>
    <xf numFmtId="4" fontId="7" fillId="0" borderId="37" xfId="3" applyNumberFormat="1" applyFont="1" applyBorder="1" applyAlignment="1">
      <alignment vertical="center"/>
    </xf>
    <xf numFmtId="49" fontId="7" fillId="2" borderId="18" xfId="3" applyFont="1" applyFill="1" applyBorder="1" applyAlignment="1">
      <alignment horizontal="center" vertical="center"/>
    </xf>
    <xf numFmtId="4" fontId="7" fillId="2" borderId="42" xfId="3" applyNumberFormat="1" applyFont="1" applyFill="1" applyBorder="1" applyAlignment="1">
      <alignment horizontal="right" vertical="center"/>
    </xf>
    <xf numFmtId="4" fontId="7" fillId="2" borderId="43" xfId="3" applyNumberFormat="1" applyFont="1" applyFill="1" applyBorder="1" applyAlignment="1">
      <alignment horizontal="right" vertical="center"/>
    </xf>
    <xf numFmtId="0" fontId="10" fillId="0" borderId="0" xfId="4" applyFont="1"/>
    <xf numFmtId="0" fontId="11" fillId="0" borderId="0" xfId="4" applyFont="1" applyFill="1" applyAlignment="1">
      <alignment horizontal="center"/>
    </xf>
    <xf numFmtId="0" fontId="14" fillId="0" borderId="0" xfId="4" applyFont="1" applyFill="1"/>
    <xf numFmtId="0" fontId="9" fillId="0" borderId="0" xfId="4" applyFont="1" applyFill="1"/>
    <xf numFmtId="0" fontId="0" fillId="5" borderId="0" xfId="0" applyFill="1" applyAlignment="1">
      <alignment horizontal="left" vertical="center" wrapText="1"/>
    </xf>
    <xf numFmtId="0" fontId="0" fillId="0" borderId="0" xfId="0" applyAlignment="1">
      <alignment horizontal="left" vertical="center"/>
    </xf>
    <xf numFmtId="0" fontId="0" fillId="0" borderId="0" xfId="0" applyFill="1" applyAlignment="1">
      <alignment horizontal="left" vertical="center"/>
    </xf>
    <xf numFmtId="0" fontId="3" fillId="0" borderId="68" xfId="0" applyFont="1" applyFill="1" applyBorder="1" applyAlignment="1">
      <alignment horizontal="left" indent="2"/>
    </xf>
    <xf numFmtId="0" fontId="4" fillId="0" borderId="27" xfId="0" applyFont="1" applyBorder="1" applyAlignment="1">
      <alignment horizontal="left" vertical="center"/>
    </xf>
    <xf numFmtId="0" fontId="2" fillId="0" borderId="0" xfId="0" applyFont="1" applyAlignment="1">
      <alignment vertical="center"/>
    </xf>
    <xf numFmtId="49" fontId="10" fillId="10" borderId="3" xfId="0" applyNumberFormat="1" applyFont="1" applyFill="1" applyBorder="1" applyAlignment="1">
      <alignment horizontal="left"/>
    </xf>
    <xf numFmtId="0" fontId="2" fillId="10" borderId="27" xfId="0" applyFont="1" applyFill="1" applyBorder="1"/>
    <xf numFmtId="0" fontId="4" fillId="11" borderId="0" xfId="0" applyFont="1" applyFill="1" applyAlignment="1">
      <alignment vertical="center"/>
    </xf>
    <xf numFmtId="0" fontId="4" fillId="11" borderId="0" xfId="0" applyFont="1" applyFill="1" applyAlignment="1">
      <alignment vertical="center" wrapText="1"/>
    </xf>
    <xf numFmtId="3" fontId="4" fillId="6" borderId="27" xfId="0" applyNumberFormat="1" applyFont="1" applyFill="1" applyBorder="1" applyAlignment="1">
      <alignment vertical="center"/>
    </xf>
    <xf numFmtId="3" fontId="2" fillId="0" borderId="27" xfId="0" applyNumberFormat="1" applyFont="1" applyFill="1" applyBorder="1"/>
    <xf numFmtId="3" fontId="10" fillId="0" borderId="27" xfId="0" applyNumberFormat="1" applyFont="1" applyBorder="1"/>
    <xf numFmtId="3" fontId="10" fillId="0" borderId="27" xfId="0" applyNumberFormat="1" applyFont="1" applyFill="1" applyBorder="1"/>
    <xf numFmtId="3" fontId="11" fillId="6" borderId="27" xfId="0" applyNumberFormat="1" applyFont="1" applyFill="1" applyBorder="1" applyAlignment="1">
      <alignment vertical="center"/>
    </xf>
    <xf numFmtId="0" fontId="11" fillId="7" borderId="27" xfId="0" applyFont="1" applyFill="1" applyBorder="1" applyAlignment="1">
      <alignment horizontal="center" vertical="center"/>
    </xf>
    <xf numFmtId="3" fontId="3" fillId="0" borderId="29" xfId="0" applyNumberFormat="1" applyFont="1" applyBorder="1"/>
    <xf numFmtId="3" fontId="3" fillId="0" borderId="31" xfId="0" applyNumberFormat="1" applyFont="1" applyBorder="1"/>
    <xf numFmtId="3" fontId="3" fillId="0" borderId="30" xfId="0" applyNumberFormat="1" applyFont="1" applyBorder="1"/>
    <xf numFmtId="3" fontId="3" fillId="0" borderId="64" xfId="0" applyNumberFormat="1" applyFont="1" applyBorder="1"/>
    <xf numFmtId="3" fontId="3" fillId="0" borderId="25" xfId="0" applyNumberFormat="1" applyFont="1" applyBorder="1"/>
    <xf numFmtId="3" fontId="3" fillId="0" borderId="27" xfId="0" applyNumberFormat="1" applyFont="1" applyBorder="1"/>
    <xf numFmtId="3" fontId="3" fillId="0" borderId="28" xfId="0" applyNumberFormat="1" applyFont="1" applyBorder="1"/>
    <xf numFmtId="3" fontId="3" fillId="0" borderId="26" xfId="0" applyNumberFormat="1" applyFont="1" applyBorder="1"/>
    <xf numFmtId="166" fontId="10" fillId="0" borderId="27" xfId="7" applyNumberFormat="1" applyFont="1" applyBorder="1"/>
    <xf numFmtId="166" fontId="10" fillId="0" borderId="27" xfId="7" applyNumberFormat="1" applyFont="1" applyFill="1" applyBorder="1"/>
    <xf numFmtId="166" fontId="11" fillId="6" borderId="27" xfId="7" applyNumberFormat="1" applyFont="1" applyFill="1" applyBorder="1" applyAlignment="1">
      <alignment vertical="center"/>
    </xf>
    <xf numFmtId="0" fontId="11" fillId="7" borderId="30" xfId="2" applyFont="1" applyFill="1" applyBorder="1" applyAlignment="1">
      <alignment horizontal="center" vertical="center" wrapText="1"/>
    </xf>
    <xf numFmtId="0" fontId="11" fillId="7" borderId="12" xfId="2" applyFont="1" applyFill="1" applyBorder="1" applyAlignment="1">
      <alignment horizontal="center" vertical="center"/>
    </xf>
    <xf numFmtId="0" fontId="10" fillId="0" borderId="0" xfId="4" applyFont="1" applyAlignment="1">
      <alignment horizontal="center"/>
    </xf>
    <xf numFmtId="0" fontId="11" fillId="0" borderId="0" xfId="2" applyFont="1" applyAlignment="1">
      <alignment vertical="center"/>
    </xf>
    <xf numFmtId="0" fontId="10" fillId="0" borderId="0" xfId="2" applyFont="1" applyAlignment="1">
      <alignment horizontal="left" vertical="center"/>
    </xf>
    <xf numFmtId="0" fontId="2" fillId="0" borderId="0" xfId="4"/>
    <xf numFmtId="0" fontId="11" fillId="0" borderId="0" xfId="4" applyFont="1"/>
    <xf numFmtId="0" fontId="11" fillId="2" borderId="27" xfId="2" applyFont="1" applyFill="1" applyBorder="1" applyAlignment="1">
      <alignment vertical="center"/>
    </xf>
    <xf numFmtId="10" fontId="10" fillId="3" borderId="40" xfId="6" applyNumberFormat="1" applyFont="1" applyFill="1" applyBorder="1"/>
    <xf numFmtId="10" fontId="10" fillId="3" borderId="39" xfId="6" applyNumberFormat="1" applyFont="1" applyFill="1" applyBorder="1"/>
    <xf numFmtId="10" fontId="10" fillId="3" borderId="51" xfId="6" applyNumberFormat="1" applyFont="1" applyFill="1" applyBorder="1"/>
    <xf numFmtId="0" fontId="11" fillId="2" borderId="27" xfId="2" applyFont="1" applyFill="1" applyBorder="1" applyAlignment="1">
      <alignment horizontal="center" vertical="center"/>
    </xf>
    <xf numFmtId="0" fontId="2" fillId="0" borderId="0" xfId="4" applyAlignment="1">
      <alignment vertical="center"/>
    </xf>
    <xf numFmtId="0" fontId="11" fillId="7" borderId="12" xfId="2" applyFont="1" applyFill="1" applyBorder="1" applyAlignment="1">
      <alignment horizontal="center" vertical="center" wrapText="1"/>
    </xf>
    <xf numFmtId="0" fontId="23" fillId="0" borderId="0" xfId="2" applyFont="1" applyAlignment="1">
      <alignment vertical="center"/>
    </xf>
    <xf numFmtId="0" fontId="21" fillId="2" borderId="0" xfId="2" applyFont="1" applyFill="1" applyAlignment="1">
      <alignment vertical="center"/>
    </xf>
    <xf numFmtId="0" fontId="23" fillId="4" borderId="0" xfId="2" applyFont="1" applyFill="1" applyAlignment="1">
      <alignment vertical="center"/>
    </xf>
    <xf numFmtId="0" fontId="21" fillId="4" borderId="0" xfId="2" applyFont="1" applyFill="1" applyAlignment="1">
      <alignment vertical="center"/>
    </xf>
    <xf numFmtId="0" fontId="14" fillId="0" borderId="0" xfId="4" applyFont="1"/>
    <xf numFmtId="0" fontId="9" fillId="0" borderId="0" xfId="2" applyFont="1" applyAlignment="1">
      <alignment vertical="center"/>
    </xf>
    <xf numFmtId="4" fontId="11" fillId="2" borderId="17" xfId="2" applyNumberFormat="1" applyFont="1" applyFill="1" applyBorder="1" applyAlignment="1">
      <alignment vertical="center"/>
    </xf>
    <xf numFmtId="0" fontId="11" fillId="0" borderId="28" xfId="2" applyFont="1" applyBorder="1" applyAlignment="1">
      <alignment vertical="center"/>
    </xf>
    <xf numFmtId="0" fontId="11" fillId="0" borderId="25" xfId="2" applyFont="1" applyBorder="1" applyAlignment="1">
      <alignment vertical="center"/>
    </xf>
    <xf numFmtId="0" fontId="11" fillId="0" borderId="60" xfId="2" applyFont="1" applyBorder="1" applyAlignment="1">
      <alignment vertical="center"/>
    </xf>
    <xf numFmtId="0" fontId="11" fillId="0" borderId="26" xfId="2" applyFont="1" applyBorder="1" applyAlignment="1">
      <alignment vertical="center"/>
    </xf>
    <xf numFmtId="0" fontId="10" fillId="0" borderId="46" xfId="2" applyFont="1" applyBorder="1" applyAlignment="1">
      <alignment horizontal="left" vertical="center"/>
    </xf>
    <xf numFmtId="4" fontId="11" fillId="0" borderId="28" xfId="2" applyNumberFormat="1" applyFont="1" applyBorder="1" applyAlignment="1">
      <alignment vertical="center"/>
    </xf>
    <xf numFmtId="0" fontId="11" fillId="0" borderId="25" xfId="2" applyFont="1" applyBorder="1" applyAlignment="1">
      <alignment horizontal="center" vertical="center"/>
    </xf>
    <xf numFmtId="4" fontId="10" fillId="0" borderId="26" xfId="2" applyNumberFormat="1" applyFont="1" applyBorder="1" applyAlignment="1">
      <alignment vertical="center"/>
    </xf>
    <xf numFmtId="0" fontId="10" fillId="0" borderId="25" xfId="2" applyFont="1" applyBorder="1" applyAlignment="1">
      <alignment horizontal="center" vertical="center"/>
    </xf>
    <xf numFmtId="4" fontId="10" fillId="0" borderId="67" xfId="2" applyNumberFormat="1" applyFont="1" applyBorder="1" applyAlignment="1">
      <alignment vertical="center"/>
    </xf>
    <xf numFmtId="0" fontId="10" fillId="0" borderId="26" xfId="2" applyFont="1" applyBorder="1" applyAlignment="1">
      <alignment horizontal="center" vertical="center"/>
    </xf>
    <xf numFmtId="0" fontId="10" fillId="0" borderId="14" xfId="2" applyFont="1" applyBorder="1" applyAlignment="1">
      <alignment horizontal="left" vertical="center"/>
    </xf>
    <xf numFmtId="0" fontId="10" fillId="0" borderId="0" xfId="4" applyFont="1" applyAlignment="1">
      <alignment wrapText="1"/>
    </xf>
    <xf numFmtId="0" fontId="9" fillId="0" borderId="0" xfId="4" applyFont="1"/>
    <xf numFmtId="49" fontId="9" fillId="0" borderId="0" xfId="3" applyFont="1" applyAlignment="1">
      <alignment vertical="center"/>
    </xf>
    <xf numFmtId="3" fontId="23" fillId="0" borderId="0" xfId="4" applyNumberFormat="1" applyFont="1"/>
    <xf numFmtId="3" fontId="23" fillId="0" borderId="44" xfId="4" applyNumberFormat="1" applyFont="1" applyBorder="1"/>
    <xf numFmtId="3" fontId="23" fillId="0" borderId="13" xfId="4" applyNumberFormat="1" applyFont="1" applyBorder="1"/>
    <xf numFmtId="3" fontId="21" fillId="0" borderId="13" xfId="4" applyNumberFormat="1" applyFont="1" applyBorder="1"/>
    <xf numFmtId="3" fontId="23" fillId="0" borderId="49" xfId="2" applyNumberFormat="1" applyFont="1" applyBorder="1" applyAlignment="1">
      <alignment horizontal="right" vertical="center"/>
    </xf>
    <xf numFmtId="0" fontId="23" fillId="0" borderId="0" xfId="4" applyFont="1"/>
    <xf numFmtId="0" fontId="23" fillId="0" borderId="13" xfId="4" applyFont="1" applyBorder="1"/>
    <xf numFmtId="0" fontId="10" fillId="0" borderId="13" xfId="4" applyFont="1" applyBorder="1"/>
    <xf numFmtId="0" fontId="11" fillId="0" borderId="0" xfId="4" applyFont="1" applyAlignment="1">
      <alignment horizontal="center" textRotation="90" wrapText="1"/>
    </xf>
    <xf numFmtId="0" fontId="23" fillId="0" borderId="13" xfId="0" applyFont="1" applyBorder="1"/>
    <xf numFmtId="0" fontId="23" fillId="0" borderId="55" xfId="0" applyFont="1" applyBorder="1"/>
    <xf numFmtId="0" fontId="23" fillId="0" borderId="49" xfId="0" applyFont="1" applyBorder="1"/>
    <xf numFmtId="0" fontId="23" fillId="0" borderId="0" xfId="0" applyFont="1"/>
    <xf numFmtId="0" fontId="7" fillId="0" borderId="0" xfId="4" applyFont="1" applyAlignment="1">
      <alignment horizontal="left"/>
    </xf>
    <xf numFmtId="0" fontId="7" fillId="0" borderId="0" xfId="2" applyFont="1" applyAlignment="1">
      <alignment vertical="center"/>
    </xf>
    <xf numFmtId="0" fontId="4" fillId="0" borderId="0" xfId="4" applyFont="1"/>
    <xf numFmtId="0" fontId="4" fillId="7" borderId="27" xfId="4" applyFont="1" applyFill="1" applyBorder="1" applyAlignment="1">
      <alignment horizontal="center" vertical="center" wrapText="1"/>
    </xf>
    <xf numFmtId="0" fontId="4" fillId="7" borderId="27" xfId="4" applyFont="1" applyFill="1" applyBorder="1" applyAlignment="1">
      <alignment horizontal="center" vertical="center"/>
    </xf>
    <xf numFmtId="0" fontId="4" fillId="0" borderId="0" xfId="4" applyFont="1" applyAlignment="1">
      <alignment horizontal="center" vertical="center"/>
    </xf>
    <xf numFmtId="0" fontId="4" fillId="6" borderId="27" xfId="4" applyFont="1" applyFill="1" applyBorder="1"/>
    <xf numFmtId="3" fontId="4" fillId="6" borderId="27" xfId="4" applyNumberFormat="1" applyFont="1" applyFill="1" applyBorder="1"/>
    <xf numFmtId="0" fontId="2" fillId="0" borderId="27" xfId="4" applyBorder="1" applyAlignment="1">
      <alignment horizontal="left" indent="2"/>
    </xf>
    <xf numFmtId="3" fontId="2" fillId="0" borderId="27" xfId="4" applyNumberFormat="1" applyBorder="1"/>
    <xf numFmtId="0" fontId="4" fillId="6" borderId="27" xfId="4" applyFont="1" applyFill="1" applyBorder="1" applyAlignment="1">
      <alignment horizontal="right" vertical="center"/>
    </xf>
    <xf numFmtId="3" fontId="4" fillId="6" borderId="27" xfId="4" applyNumberFormat="1" applyFont="1" applyFill="1" applyBorder="1" applyAlignment="1">
      <alignment vertical="center"/>
    </xf>
    <xf numFmtId="0" fontId="4" fillId="0" borderId="0" xfId="4" applyFont="1" applyAlignment="1">
      <alignment horizontal="right" vertical="center"/>
    </xf>
    <xf numFmtId="3" fontId="4" fillId="0" borderId="0" xfId="4" applyNumberFormat="1" applyFont="1" applyAlignment="1">
      <alignment vertical="center"/>
    </xf>
    <xf numFmtId="0" fontId="2" fillId="10" borderId="27" xfId="4" applyFill="1" applyBorder="1" applyAlignment="1">
      <alignment horizontal="left" indent="2"/>
    </xf>
    <xf numFmtId="0" fontId="4" fillId="6" borderId="35" xfId="4" applyFont="1" applyFill="1" applyBorder="1" applyAlignment="1">
      <alignment horizontal="right" vertical="center"/>
    </xf>
    <xf numFmtId="0" fontId="3" fillId="0" borderId="68" xfId="4" applyFont="1" applyBorder="1" applyAlignment="1">
      <alignment horizontal="left" indent="2"/>
    </xf>
    <xf numFmtId="0" fontId="3" fillId="0" borderId="0" xfId="4" applyFont="1" applyAlignment="1">
      <alignment horizontal="left" indent="2"/>
    </xf>
    <xf numFmtId="0" fontId="15" fillId="0" borderId="0" xfId="4" applyFont="1"/>
    <xf numFmtId="49" fontId="7" fillId="7" borderId="42" xfId="3" applyFont="1" applyFill="1" applyBorder="1" applyAlignment="1">
      <alignment horizontal="center" textRotation="90" wrapText="1"/>
    </xf>
    <xf numFmtId="0" fontId="16" fillId="0" borderId="0" xfId="4" applyFont="1"/>
    <xf numFmtId="4" fontId="15" fillId="0" borderId="0" xfId="4" applyNumberFormat="1" applyFont="1"/>
    <xf numFmtId="49" fontId="16" fillId="0" borderId="0" xfId="3" applyFont="1" applyAlignment="1">
      <alignment horizontal="left" vertical="center"/>
    </xf>
    <xf numFmtId="0" fontId="15" fillId="0" borderId="0" xfId="4" applyFont="1" applyAlignment="1">
      <alignment wrapText="1"/>
    </xf>
    <xf numFmtId="0" fontId="15" fillId="0" borderId="0" xfId="4" applyFont="1" applyAlignment="1">
      <alignment vertical="center" wrapText="1"/>
    </xf>
    <xf numFmtId="0" fontId="16" fillId="0" borderId="0" xfId="2" applyFont="1" applyAlignment="1">
      <alignment vertical="center"/>
    </xf>
    <xf numFmtId="3" fontId="2" fillId="0" borderId="0" xfId="0" applyNumberFormat="1" applyFont="1" applyFill="1"/>
    <xf numFmtId="0" fontId="7" fillId="0" borderId="44" xfId="2" applyFont="1" applyFill="1" applyBorder="1" applyAlignment="1">
      <alignment vertical="center"/>
    </xf>
    <xf numFmtId="0" fontId="11" fillId="7" borderId="30" xfId="2" applyFont="1" applyFill="1" applyBorder="1" applyAlignment="1">
      <alignment horizontal="center" vertical="center" wrapText="1"/>
    </xf>
    <xf numFmtId="0" fontId="11" fillId="7" borderId="12" xfId="2" applyFont="1" applyFill="1" applyBorder="1" applyAlignment="1">
      <alignment horizontal="center" vertical="center"/>
    </xf>
    <xf numFmtId="0" fontId="11" fillId="7" borderId="12" xfId="2" applyFont="1" applyFill="1" applyBorder="1" applyAlignment="1">
      <alignment horizontal="center" vertical="center" wrapText="1"/>
    </xf>
    <xf numFmtId="0" fontId="2" fillId="0" borderId="0" xfId="0" applyFont="1"/>
    <xf numFmtId="0" fontId="25" fillId="0" borderId="0" xfId="0" applyFont="1"/>
    <xf numFmtId="0" fontId="25" fillId="0" borderId="0" xfId="0" applyFont="1" applyAlignment="1">
      <alignment horizontal="center" vertical="center"/>
    </xf>
    <xf numFmtId="0" fontId="25" fillId="0" borderId="0" xfId="0" applyFont="1" applyAlignment="1">
      <alignment horizontal="left"/>
    </xf>
    <xf numFmtId="3" fontId="25" fillId="0" borderId="0" xfId="0" applyNumberFormat="1" applyFont="1"/>
    <xf numFmtId="0" fontId="7" fillId="0" borderId="0" xfId="0" applyFont="1" applyFill="1" applyAlignment="1">
      <alignment horizontal="left" vertical="center"/>
    </xf>
    <xf numFmtId="168" fontId="10" fillId="0" borderId="27" xfId="7" applyNumberFormat="1" applyFont="1" applyFill="1" applyBorder="1"/>
    <xf numFmtId="0" fontId="26" fillId="0" borderId="69" xfId="0" applyFont="1" applyBorder="1"/>
    <xf numFmtId="0" fontId="26" fillId="0" borderId="70" xfId="0" applyFont="1" applyBorder="1" applyAlignment="1">
      <alignment horizontal="center" vertical="center"/>
    </xf>
    <xf numFmtId="0" fontId="26" fillId="0" borderId="71" xfId="0" applyFont="1" applyBorder="1" applyAlignment="1">
      <alignment horizontal="center" vertical="center"/>
    </xf>
    <xf numFmtId="0" fontId="26" fillId="13" borderId="72" xfId="0" applyFont="1" applyFill="1" applyBorder="1" applyAlignment="1">
      <alignment horizontal="left"/>
    </xf>
    <xf numFmtId="3" fontId="26" fillId="13" borderId="73" xfId="0" applyNumberFormat="1" applyFont="1" applyFill="1" applyBorder="1"/>
    <xf numFmtId="0" fontId="27" fillId="0" borderId="74" xfId="0" applyFont="1" applyBorder="1" applyAlignment="1">
      <alignment horizontal="left" indent="1"/>
    </xf>
    <xf numFmtId="3" fontId="27" fillId="0" borderId="75" xfId="0" applyNumberFormat="1" applyFont="1" applyBorder="1"/>
    <xf numFmtId="0" fontId="26" fillId="0" borderId="69" xfId="0" applyFont="1" applyBorder="1" applyAlignment="1">
      <alignment horizontal="left"/>
    </xf>
    <xf numFmtId="3" fontId="26" fillId="0" borderId="70" xfId="0" applyNumberFormat="1" applyFont="1" applyBorder="1"/>
    <xf numFmtId="3" fontId="26" fillId="0" borderId="71" xfId="0" applyNumberFormat="1" applyFont="1" applyBorder="1"/>
    <xf numFmtId="0" fontId="4" fillId="6" borderId="27" xfId="0" applyFont="1" applyFill="1" applyBorder="1"/>
    <xf numFmtId="3" fontId="4" fillId="6" borderId="27" xfId="0" applyNumberFormat="1" applyFont="1" applyFill="1" applyBorder="1"/>
    <xf numFmtId="0" fontId="2" fillId="0" borderId="27" xfId="0" applyFont="1" applyFill="1" applyBorder="1" applyAlignment="1">
      <alignment horizontal="left" indent="2"/>
    </xf>
    <xf numFmtId="0" fontId="4" fillId="6" borderId="27" xfId="0" applyFont="1" applyFill="1" applyBorder="1" applyAlignment="1">
      <alignment horizontal="right" vertical="center"/>
    </xf>
    <xf numFmtId="0" fontId="4" fillId="6" borderId="35" xfId="0" applyFont="1" applyFill="1" applyBorder="1" applyAlignment="1">
      <alignment horizontal="right" vertical="center"/>
    </xf>
    <xf numFmtId="3" fontId="11" fillId="6" borderId="27" xfId="0" applyNumberFormat="1" applyFont="1" applyFill="1" applyBorder="1"/>
    <xf numFmtId="168" fontId="11" fillId="6" borderId="27" xfId="7" applyNumberFormat="1" applyFont="1" applyFill="1" applyBorder="1"/>
    <xf numFmtId="43" fontId="11" fillId="6" borderId="27" xfId="7" applyFont="1" applyFill="1" applyBorder="1"/>
    <xf numFmtId="43" fontId="2" fillId="0" borderId="27" xfId="7" applyFont="1" applyFill="1" applyBorder="1"/>
    <xf numFmtId="168" fontId="4" fillId="6" borderId="27" xfId="0" applyNumberFormat="1" applyFont="1" applyFill="1" applyBorder="1" applyAlignment="1">
      <alignment vertical="center"/>
    </xf>
    <xf numFmtId="0" fontId="27" fillId="0" borderId="74" xfId="0" applyFont="1" applyBorder="1" applyAlignment="1">
      <alignment horizontal="left"/>
    </xf>
    <xf numFmtId="0" fontId="17" fillId="0" borderId="27" xfId="0" applyFont="1" applyBorder="1" applyAlignment="1">
      <alignment horizontal="left"/>
    </xf>
    <xf numFmtId="168" fontId="0" fillId="0" borderId="27" xfId="7" applyNumberFormat="1" applyFont="1" applyBorder="1"/>
    <xf numFmtId="168" fontId="2" fillId="0" borderId="27" xfId="7" applyNumberFormat="1" applyFont="1" applyFill="1" applyBorder="1"/>
    <xf numFmtId="168" fontId="4" fillId="6" borderId="27" xfId="7" applyNumberFormat="1" applyFont="1" applyFill="1" applyBorder="1" applyAlignment="1">
      <alignment vertical="center"/>
    </xf>
    <xf numFmtId="3" fontId="10" fillId="0" borderId="49" xfId="0" applyNumberFormat="1" applyFont="1" applyFill="1" applyBorder="1"/>
    <xf numFmtId="168" fontId="2" fillId="0" borderId="49" xfId="7" applyNumberFormat="1" applyFont="1" applyFill="1" applyBorder="1"/>
    <xf numFmtId="168" fontId="2" fillId="0" borderId="0" xfId="7" applyNumberFormat="1" applyFont="1" applyFill="1" applyBorder="1"/>
    <xf numFmtId="3" fontId="10" fillId="0" borderId="0" xfId="0" applyNumberFormat="1" applyFont="1" applyFill="1" applyBorder="1"/>
    <xf numFmtId="10" fontId="27" fillId="0" borderId="75" xfId="6" applyNumberFormat="1" applyFont="1" applyBorder="1"/>
    <xf numFmtId="0" fontId="16" fillId="0" borderId="0" xfId="0" applyFont="1" applyFill="1" applyAlignment="1">
      <alignment vertical="center"/>
    </xf>
    <xf numFmtId="0" fontId="15" fillId="0" borderId="0" xfId="0" applyFont="1" applyFill="1" applyAlignment="1">
      <alignment vertical="center"/>
    </xf>
    <xf numFmtId="0" fontId="10" fillId="0" borderId="6" xfId="0" applyFont="1" applyBorder="1" applyAlignment="1">
      <alignment vertical="center"/>
    </xf>
    <xf numFmtId="0" fontId="10" fillId="0" borderId="3" xfId="0" applyFont="1" applyBorder="1" applyAlignment="1">
      <alignment vertical="center"/>
    </xf>
    <xf numFmtId="0" fontId="10" fillId="3" borderId="7" xfId="0" applyFont="1" applyFill="1" applyBorder="1" applyAlignment="1">
      <alignment horizontal="right" vertical="center"/>
    </xf>
    <xf numFmtId="3" fontId="10" fillId="0" borderId="29" xfId="0" applyNumberFormat="1" applyFont="1" applyBorder="1"/>
    <xf numFmtId="3" fontId="10" fillId="0" borderId="31" xfId="0" applyNumberFormat="1" applyFont="1" applyBorder="1"/>
    <xf numFmtId="3" fontId="10" fillId="0" borderId="53" xfId="0" applyNumberFormat="1" applyFont="1" applyBorder="1"/>
    <xf numFmtId="3" fontId="10" fillId="0" borderId="58" xfId="0" applyNumberFormat="1" applyFont="1" applyBorder="1"/>
    <xf numFmtId="3" fontId="10" fillId="0" borderId="48" xfId="0" applyNumberFormat="1" applyFont="1" applyBorder="1"/>
    <xf numFmtId="3" fontId="10" fillId="0" borderId="64" xfId="0" applyNumberFormat="1" applyFont="1" applyBorder="1"/>
    <xf numFmtId="10" fontId="10" fillId="0" borderId="53" xfId="0" applyNumberFormat="1" applyFont="1" applyBorder="1"/>
    <xf numFmtId="3" fontId="10" fillId="0" borderId="25" xfId="0" applyNumberFormat="1" applyFont="1" applyBorder="1"/>
    <xf numFmtId="3" fontId="10" fillId="0" borderId="28" xfId="0" applyNumberFormat="1" applyFont="1" applyBorder="1"/>
    <xf numFmtId="3" fontId="10" fillId="0" borderId="26" xfId="0" applyNumberFormat="1" applyFont="1" applyBorder="1"/>
    <xf numFmtId="10" fontId="10" fillId="0" borderId="28" xfId="0" applyNumberFormat="1" applyFont="1" applyBorder="1"/>
    <xf numFmtId="3" fontId="10" fillId="0" borderId="24" xfId="0" applyNumberFormat="1" applyFont="1" applyBorder="1"/>
    <xf numFmtId="3" fontId="10" fillId="0" borderId="21" xfId="0" applyNumberFormat="1" applyFont="1" applyBorder="1"/>
    <xf numFmtId="3" fontId="10" fillId="0" borderId="22" xfId="0" applyNumberFormat="1" applyFont="1" applyBorder="1"/>
    <xf numFmtId="10" fontId="10" fillId="0" borderId="24" xfId="0" applyNumberFormat="1" applyFont="1" applyBorder="1"/>
    <xf numFmtId="10" fontId="10" fillId="3" borderId="39" xfId="0" applyNumberFormat="1" applyFont="1" applyFill="1" applyBorder="1"/>
    <xf numFmtId="3" fontId="10" fillId="3" borderId="38" xfId="0" applyNumberFormat="1" applyFont="1" applyFill="1" applyBorder="1"/>
    <xf numFmtId="3" fontId="10" fillId="3" borderId="40" xfId="0" applyNumberFormat="1" applyFont="1" applyFill="1" applyBorder="1"/>
    <xf numFmtId="3" fontId="10" fillId="3" borderId="39" xfId="0" applyNumberFormat="1" applyFont="1" applyFill="1" applyBorder="1"/>
    <xf numFmtId="3" fontId="10" fillId="3" borderId="51" xfId="0" applyNumberFormat="1" applyFont="1" applyFill="1" applyBorder="1"/>
    <xf numFmtId="10" fontId="10" fillId="3" borderId="40" xfId="0" applyNumberFormat="1" applyFont="1" applyFill="1" applyBorder="1"/>
    <xf numFmtId="10" fontId="10" fillId="0" borderId="30" xfId="0" applyNumberFormat="1" applyFont="1" applyBorder="1"/>
    <xf numFmtId="3" fontId="10" fillId="0" borderId="30" xfId="0" applyNumberFormat="1" applyFont="1" applyBorder="1"/>
    <xf numFmtId="9" fontId="10" fillId="0" borderId="30" xfId="6" applyFont="1" applyBorder="1"/>
    <xf numFmtId="9" fontId="10" fillId="0" borderId="28" xfId="6" applyFont="1" applyBorder="1"/>
    <xf numFmtId="9" fontId="10" fillId="3" borderId="38" xfId="6" applyFont="1" applyFill="1" applyBorder="1"/>
    <xf numFmtId="9" fontId="10" fillId="3" borderId="40" xfId="6" applyFont="1" applyFill="1" applyBorder="1"/>
    <xf numFmtId="9" fontId="10" fillId="3" borderId="39" xfId="6" applyFont="1" applyFill="1" applyBorder="1"/>
    <xf numFmtId="9" fontId="10" fillId="3" borderId="51" xfId="6" applyFont="1" applyFill="1" applyBorder="1"/>
    <xf numFmtId="41" fontId="10" fillId="0" borderId="29" xfId="0" applyNumberFormat="1" applyFont="1" applyBorder="1" applyAlignment="1">
      <alignment vertical="center"/>
    </xf>
    <xf numFmtId="41" fontId="10" fillId="0" borderId="31" xfId="0" applyNumberFormat="1" applyFont="1" applyBorder="1" applyAlignment="1">
      <alignment vertical="center"/>
    </xf>
    <xf numFmtId="41" fontId="11" fillId="15" borderId="30" xfId="0" applyNumberFormat="1" applyFont="1" applyFill="1" applyBorder="1" applyAlignment="1">
      <alignment vertical="center"/>
    </xf>
    <xf numFmtId="41" fontId="10" fillId="0" borderId="64" xfId="0" applyNumberFormat="1" applyFont="1" applyBorder="1" applyAlignment="1">
      <alignment vertical="center"/>
    </xf>
    <xf numFmtId="41" fontId="11" fillId="15" borderId="32" xfId="0" applyNumberFormat="1" applyFont="1" applyFill="1" applyBorder="1" applyAlignment="1">
      <alignment vertical="center"/>
    </xf>
    <xf numFmtId="169" fontId="10" fillId="0" borderId="28" xfId="0" applyNumberFormat="1" applyFont="1" applyBorder="1" applyAlignment="1">
      <alignment horizontal="center" vertical="center"/>
    </xf>
    <xf numFmtId="41" fontId="10" fillId="0" borderId="25" xfId="0" applyNumberFormat="1" applyFont="1" applyBorder="1" applyAlignment="1">
      <alignment vertical="center"/>
    </xf>
    <xf numFmtId="41" fontId="10" fillId="0" borderId="27" xfId="0" applyNumberFormat="1" applyFont="1" applyBorder="1" applyAlignment="1">
      <alignment vertical="center"/>
    </xf>
    <xf numFmtId="41" fontId="11" fillId="15" borderId="28" xfId="0" applyNumberFormat="1" applyFont="1" applyFill="1" applyBorder="1" applyAlignment="1">
      <alignment vertical="center"/>
    </xf>
    <xf numFmtId="41" fontId="10" fillId="0" borderId="26" xfId="0" applyNumberFormat="1" applyFont="1" applyBorder="1" applyAlignment="1">
      <alignment vertical="center"/>
    </xf>
    <xf numFmtId="41" fontId="11" fillId="15" borderId="1" xfId="0" applyNumberFormat="1" applyFont="1" applyFill="1" applyBorder="1" applyAlignment="1">
      <alignment vertical="center"/>
    </xf>
    <xf numFmtId="170" fontId="10" fillId="3" borderId="61" xfId="0" applyNumberFormat="1" applyFont="1" applyFill="1" applyBorder="1" applyAlignment="1">
      <alignment horizontal="center" vertical="center"/>
    </xf>
    <xf numFmtId="170" fontId="10" fillId="3" borderId="77" xfId="0" applyNumberFormat="1" applyFont="1" applyFill="1" applyBorder="1" applyAlignment="1">
      <alignment horizontal="center" vertical="center"/>
    </xf>
    <xf numFmtId="170" fontId="10" fillId="3" borderId="78" xfId="0" applyNumberFormat="1" applyFont="1" applyFill="1" applyBorder="1" applyAlignment="1">
      <alignment horizontal="center" vertical="center"/>
    </xf>
    <xf numFmtId="169" fontId="10" fillId="3" borderId="78" xfId="0" applyNumberFormat="1" applyFont="1" applyFill="1" applyBorder="1" applyAlignment="1">
      <alignment horizontal="center" vertical="center"/>
    </xf>
    <xf numFmtId="169" fontId="10" fillId="0" borderId="30" xfId="0" applyNumberFormat="1" applyFont="1" applyBorder="1" applyAlignment="1">
      <alignment horizontal="center" vertical="center"/>
    </xf>
    <xf numFmtId="41" fontId="3" fillId="0" borderId="29" xfId="0" applyNumberFormat="1" applyFont="1" applyBorder="1"/>
    <xf numFmtId="41" fontId="3" fillId="0" borderId="31" xfId="0" applyNumberFormat="1" applyFont="1" applyBorder="1"/>
    <xf numFmtId="41" fontId="3" fillId="0" borderId="30" xfId="0" applyNumberFormat="1" applyFont="1" applyBorder="1"/>
    <xf numFmtId="41" fontId="3" fillId="0" borderId="64" xfId="0" applyNumberFormat="1" applyFont="1" applyBorder="1"/>
    <xf numFmtId="171" fontId="3" fillId="0" borderId="30" xfId="6" applyNumberFormat="1" applyFont="1" applyBorder="1"/>
    <xf numFmtId="41" fontId="3" fillId="0" borderId="25" xfId="0" applyNumberFormat="1" applyFont="1" applyBorder="1"/>
    <xf numFmtId="41" fontId="3" fillId="0" borderId="27" xfId="0" applyNumberFormat="1" applyFont="1" applyBorder="1"/>
    <xf numFmtId="41" fontId="3" fillId="0" borderId="28" xfId="0" applyNumberFormat="1" applyFont="1" applyBorder="1"/>
    <xf numFmtId="41" fontId="3" fillId="0" borderId="26" xfId="0" applyNumberFormat="1" applyFont="1" applyBorder="1"/>
    <xf numFmtId="171" fontId="3" fillId="0" borderId="28" xfId="6" applyNumberFormat="1" applyFont="1" applyBorder="1"/>
    <xf numFmtId="10" fontId="7" fillId="3" borderId="25" xfId="6" applyNumberFormat="1" applyFont="1" applyFill="1" applyBorder="1"/>
    <xf numFmtId="10" fontId="7" fillId="3" borderId="27" xfId="6" applyNumberFormat="1" applyFont="1" applyFill="1" applyBorder="1"/>
    <xf numFmtId="10" fontId="7" fillId="3" borderId="28" xfId="6" applyNumberFormat="1" applyFont="1" applyFill="1" applyBorder="1"/>
    <xf numFmtId="10" fontId="7" fillId="3" borderId="26" xfId="6" applyNumberFormat="1" applyFont="1" applyFill="1" applyBorder="1"/>
    <xf numFmtId="171" fontId="3" fillId="3" borderId="28" xfId="6" applyNumberFormat="1" applyFont="1" applyFill="1" applyBorder="1"/>
    <xf numFmtId="0" fontId="10" fillId="0" borderId="79" xfId="2" applyFont="1" applyFill="1" applyBorder="1" applyAlignment="1">
      <alignment horizontal="left" vertical="center"/>
    </xf>
    <xf numFmtId="0" fontId="10" fillId="0" borderId="80" xfId="2" applyFont="1" applyFill="1" applyBorder="1" applyAlignment="1">
      <alignment horizontal="center" vertical="center"/>
    </xf>
    <xf numFmtId="3" fontId="10" fillId="0" borderId="81" xfId="2" applyNumberFormat="1" applyFont="1" applyFill="1" applyBorder="1" applyAlignment="1">
      <alignment vertical="center"/>
    </xf>
    <xf numFmtId="0" fontId="10" fillId="0" borderId="82" xfId="2" applyFont="1" applyFill="1" applyBorder="1" applyAlignment="1">
      <alignment horizontal="center" vertical="center"/>
    </xf>
    <xf numFmtId="3" fontId="10" fillId="0" borderId="83" xfId="2" applyNumberFormat="1" applyFont="1" applyFill="1" applyBorder="1" applyAlignment="1">
      <alignment vertical="center"/>
    </xf>
    <xf numFmtId="0" fontId="10" fillId="0" borderId="82" xfId="2" applyFont="1" applyFill="1" applyBorder="1" applyAlignment="1">
      <alignment vertical="center"/>
    </xf>
    <xf numFmtId="3" fontId="10" fillId="0" borderId="83" xfId="2" applyNumberFormat="1" applyFont="1" applyFill="1" applyBorder="1" applyAlignment="1">
      <alignment horizontal="right" vertical="center"/>
    </xf>
    <xf numFmtId="0" fontId="10" fillId="0" borderId="84" xfId="2" applyFont="1" applyFill="1" applyBorder="1" applyAlignment="1">
      <alignment horizontal="left" vertical="center"/>
    </xf>
    <xf numFmtId="0" fontId="10" fillId="0" borderId="85" xfId="2" applyFont="1" applyFill="1" applyBorder="1" applyAlignment="1">
      <alignment horizontal="center" vertical="center"/>
    </xf>
    <xf numFmtId="3" fontId="10" fillId="0" borderId="86" xfId="2" applyNumberFormat="1" applyFont="1" applyFill="1" applyBorder="1" applyAlignment="1">
      <alignment vertical="center"/>
    </xf>
    <xf numFmtId="0" fontId="10" fillId="0" borderId="87" xfId="2" applyFont="1" applyFill="1" applyBorder="1" applyAlignment="1">
      <alignment horizontal="center" vertical="center"/>
    </xf>
    <xf numFmtId="3" fontId="10" fillId="0" borderId="88" xfId="2" applyNumberFormat="1" applyFont="1" applyFill="1" applyBorder="1" applyAlignment="1">
      <alignment vertical="center"/>
    </xf>
    <xf numFmtId="0" fontId="10" fillId="0" borderId="87" xfId="2" applyFont="1" applyFill="1" applyBorder="1" applyAlignment="1">
      <alignment vertical="center"/>
    </xf>
    <xf numFmtId="3" fontId="10" fillId="0" borderId="88" xfId="2" applyNumberFormat="1" applyFont="1" applyFill="1" applyBorder="1" applyAlignment="1">
      <alignment horizontal="right" vertical="center"/>
    </xf>
    <xf numFmtId="0" fontId="10" fillId="0" borderId="89" xfId="2" applyFont="1" applyFill="1" applyBorder="1" applyAlignment="1">
      <alignment horizontal="left" vertical="center"/>
    </xf>
    <xf numFmtId="0" fontId="11" fillId="0" borderId="90" xfId="2" applyFont="1" applyFill="1" applyBorder="1" applyAlignment="1">
      <alignment horizontal="center" vertical="center"/>
    </xf>
    <xf numFmtId="3" fontId="11" fillId="0" borderId="91" xfId="2" applyNumberFormat="1" applyFont="1" applyFill="1" applyBorder="1" applyAlignment="1">
      <alignment vertical="center"/>
    </xf>
    <xf numFmtId="0" fontId="11" fillId="0" borderId="92" xfId="2" applyFont="1" applyFill="1" applyBorder="1" applyAlignment="1">
      <alignment horizontal="center" vertical="center"/>
    </xf>
    <xf numFmtId="3" fontId="11" fillId="0" borderId="93" xfId="2" applyNumberFormat="1" applyFont="1" applyFill="1" applyBorder="1" applyAlignment="1">
      <alignment vertical="center"/>
    </xf>
    <xf numFmtId="0" fontId="11" fillId="0" borderId="92" xfId="2" applyFont="1" applyFill="1" applyBorder="1" applyAlignment="1">
      <alignment vertical="center"/>
    </xf>
    <xf numFmtId="3" fontId="11" fillId="0" borderId="93" xfId="2" applyNumberFormat="1" applyFont="1" applyFill="1" applyBorder="1" applyAlignment="1">
      <alignment horizontal="right" vertical="center"/>
    </xf>
    <xf numFmtId="0" fontId="11" fillId="2" borderId="17" xfId="2" applyFont="1" applyFill="1" applyBorder="1" applyAlignment="1">
      <alignment horizontal="center" vertical="center"/>
    </xf>
    <xf numFmtId="3" fontId="11" fillId="2" borderId="17" xfId="2" applyNumberFormat="1" applyFont="1" applyFill="1" applyBorder="1" applyAlignment="1">
      <alignment vertical="center"/>
    </xf>
    <xf numFmtId="0" fontId="10" fillId="0" borderId="46" xfId="2" applyFont="1" applyFill="1" applyBorder="1" applyAlignment="1">
      <alignment horizontal="left" vertical="center"/>
    </xf>
    <xf numFmtId="0" fontId="11" fillId="0" borderId="25" xfId="2" applyFont="1" applyFill="1" applyBorder="1" applyAlignment="1">
      <alignment vertical="center"/>
    </xf>
    <xf numFmtId="4" fontId="11" fillId="0" borderId="28" xfId="2" applyNumberFormat="1" applyFont="1" applyFill="1" applyBorder="1" applyAlignment="1">
      <alignment vertical="center"/>
    </xf>
    <xf numFmtId="0" fontId="11" fillId="0" borderId="28" xfId="2" applyFont="1" applyFill="1" applyBorder="1" applyAlignment="1">
      <alignment vertical="center"/>
    </xf>
    <xf numFmtId="0" fontId="10" fillId="0" borderId="14" xfId="2" applyFont="1" applyFill="1" applyBorder="1" applyAlignment="1">
      <alignment horizontal="left" vertical="center"/>
    </xf>
    <xf numFmtId="4" fontId="11" fillId="2" borderId="43" xfId="2" applyNumberFormat="1" applyFont="1" applyFill="1" applyBorder="1" applyAlignment="1">
      <alignment vertical="center"/>
    </xf>
    <xf numFmtId="0" fontId="11" fillId="2" borderId="43" xfId="2" applyFont="1" applyFill="1" applyBorder="1" applyAlignment="1">
      <alignment vertical="center"/>
    </xf>
    <xf numFmtId="0" fontId="11" fillId="0" borderId="26" xfId="2" applyFont="1" applyBorder="1" applyAlignment="1">
      <alignment horizontal="center" vertical="center"/>
    </xf>
    <xf numFmtId="0" fontId="11" fillId="2" borderId="42" xfId="2" applyFont="1" applyFill="1" applyBorder="1" applyAlignment="1">
      <alignment horizontal="center" vertical="center"/>
    </xf>
    <xf numFmtId="0" fontId="11" fillId="5" borderId="0" xfId="4" applyFont="1" applyFill="1" applyAlignment="1">
      <alignment vertical="center"/>
    </xf>
    <xf numFmtId="0" fontId="10" fillId="5" borderId="0" xfId="4" applyFont="1" applyFill="1" applyAlignment="1">
      <alignment vertical="center"/>
    </xf>
    <xf numFmtId="0" fontId="10" fillId="0" borderId="0" xfId="4" applyFont="1" applyFill="1"/>
    <xf numFmtId="0" fontId="10" fillId="0" borderId="0" xfId="2" applyFont="1" applyAlignment="1">
      <alignment horizontal="center" vertical="center"/>
    </xf>
    <xf numFmtId="0" fontId="10" fillId="5" borderId="0" xfId="2" applyFont="1" applyFill="1" applyAlignment="1">
      <alignment vertical="center"/>
    </xf>
    <xf numFmtId="0" fontId="11" fillId="0" borderId="0" xfId="4" applyFont="1" applyFill="1"/>
    <xf numFmtId="4" fontId="10" fillId="0" borderId="0" xfId="4" applyNumberFormat="1" applyFont="1"/>
    <xf numFmtId="4" fontId="24" fillId="0" borderId="0" xfId="4" applyNumberFormat="1" applyFont="1"/>
    <xf numFmtId="4" fontId="11" fillId="0" borderId="0" xfId="4" applyNumberFormat="1" applyFont="1"/>
    <xf numFmtId="0" fontId="10" fillId="0" borderId="0" xfId="4" applyFont="1" applyAlignment="1">
      <alignment horizontal="right"/>
    </xf>
    <xf numFmtId="0" fontId="10" fillId="0" borderId="0" xfId="4" applyFont="1" applyBorder="1"/>
    <xf numFmtId="0" fontId="10" fillId="0" borderId="0" xfId="14" applyFont="1" applyFill="1"/>
    <xf numFmtId="0" fontId="10" fillId="0" borderId="0" xfId="14" applyFont="1"/>
    <xf numFmtId="165" fontId="10" fillId="0" borderId="0" xfId="14" applyNumberFormat="1" applyFont="1"/>
    <xf numFmtId="0" fontId="10" fillId="0" borderId="0" xfId="14" applyFont="1" applyAlignment="1">
      <alignment horizontal="center" wrapText="1"/>
    </xf>
    <xf numFmtId="0" fontId="11" fillId="0" borderId="0" xfId="14" applyFont="1" applyAlignment="1">
      <alignment horizontal="center" textRotation="90" wrapText="1"/>
    </xf>
    <xf numFmtId="0" fontId="10" fillId="0" borderId="54" xfId="14" applyFont="1" applyBorder="1"/>
    <xf numFmtId="0" fontId="7" fillId="5" borderId="0" xfId="2" applyFont="1" applyFill="1" applyBorder="1" applyAlignment="1">
      <alignment horizontal="center" vertical="center"/>
    </xf>
    <xf numFmtId="0" fontId="3" fillId="0" borderId="0" xfId="14" applyFont="1"/>
    <xf numFmtId="0" fontId="7" fillId="5" borderId="0" xfId="2" applyFont="1" applyFill="1" applyBorder="1" applyAlignment="1">
      <alignment horizontal="center" vertical="center" textRotation="90" wrapText="1"/>
    </xf>
    <xf numFmtId="0" fontId="3" fillId="0" borderId="0" xfId="14" applyFont="1" applyAlignment="1">
      <alignment wrapText="1"/>
    </xf>
    <xf numFmtId="0" fontId="10" fillId="5" borderId="0" xfId="14" applyFont="1" applyFill="1" applyBorder="1"/>
    <xf numFmtId="0" fontId="2" fillId="0" borderId="0" xfId="14"/>
    <xf numFmtId="0" fontId="11" fillId="5" borderId="0" xfId="2" applyFont="1" applyFill="1" applyBorder="1" applyAlignment="1">
      <alignment vertical="center"/>
    </xf>
    <xf numFmtId="0" fontId="11" fillId="5" borderId="0" xfId="14" applyFont="1" applyFill="1" applyBorder="1"/>
    <xf numFmtId="0" fontId="4" fillId="0" borderId="0" xfId="14" applyFont="1"/>
    <xf numFmtId="0" fontId="11" fillId="0" borderId="0" xfId="14" applyFont="1"/>
    <xf numFmtId="0" fontId="33" fillId="4" borderId="0" xfId="2" applyFont="1" applyFill="1" applyBorder="1" applyAlignment="1">
      <alignment horizontal="center" vertical="center"/>
    </xf>
    <xf numFmtId="4" fontId="2" fillId="0" borderId="0" xfId="14" applyNumberFormat="1"/>
    <xf numFmtId="4" fontId="10" fillId="0" borderId="0" xfId="14" applyNumberFormat="1" applyFont="1"/>
    <xf numFmtId="0" fontId="23" fillId="0" borderId="0" xfId="14" applyFont="1"/>
    <xf numFmtId="174" fontId="23" fillId="0" borderId="0" xfId="14" applyNumberFormat="1" applyFont="1"/>
    <xf numFmtId="0" fontId="23" fillId="5" borderId="0" xfId="14" applyFont="1" applyFill="1" applyBorder="1"/>
    <xf numFmtId="0" fontId="17" fillId="5" borderId="0" xfId="18" applyFont="1" applyFill="1" applyBorder="1" applyAlignment="1">
      <alignment horizontal="left" vertical="center" indent="1"/>
    </xf>
    <xf numFmtId="174" fontId="17" fillId="5" borderId="0" xfId="18" applyNumberFormat="1" applyFont="1" applyFill="1" applyBorder="1" applyAlignment="1">
      <alignment horizontal="center" vertical="center"/>
    </xf>
    <xf numFmtId="0" fontId="34" fillId="0" borderId="0" xfId="14" applyFont="1" applyAlignment="1">
      <alignment horizontal="center"/>
    </xf>
    <xf numFmtId="0" fontId="34" fillId="9" borderId="0" xfId="14" applyFont="1" applyFill="1" applyAlignment="1"/>
    <xf numFmtId="174" fontId="34" fillId="9" borderId="0" xfId="14" applyNumberFormat="1" applyFont="1" applyFill="1" applyAlignment="1"/>
    <xf numFmtId="4" fontId="23" fillId="0" borderId="0" xfId="14" applyNumberFormat="1" applyFont="1"/>
    <xf numFmtId="0" fontId="23" fillId="0" borderId="0" xfId="2" applyFont="1" applyAlignment="1">
      <alignment horizontal="center" vertical="center"/>
    </xf>
    <xf numFmtId="0" fontId="10" fillId="0" borderId="0" xfId="14" applyFont="1" applyAlignment="1">
      <alignment wrapText="1"/>
    </xf>
    <xf numFmtId="0" fontId="10" fillId="0" borderId="0" xfId="14" applyFont="1" applyFill="1" applyAlignment="1">
      <alignment wrapText="1"/>
    </xf>
    <xf numFmtId="0" fontId="30" fillId="0" borderId="27" xfId="14" applyFont="1" applyBorder="1"/>
    <xf numFmtId="0" fontId="30" fillId="0" borderId="0" xfId="14" applyFont="1" applyBorder="1"/>
    <xf numFmtId="0" fontId="23" fillId="0" borderId="27" xfId="2" applyFont="1" applyBorder="1" applyAlignment="1">
      <alignment horizontal="center" vertical="center"/>
    </xf>
    <xf numFmtId="3" fontId="23" fillId="0" borderId="27" xfId="2" applyNumberFormat="1" applyFont="1" applyBorder="1" applyAlignment="1">
      <alignment horizontal="center" vertical="center"/>
    </xf>
    <xf numFmtId="0" fontId="21" fillId="2" borderId="0" xfId="2" applyFont="1" applyFill="1" applyBorder="1" applyAlignment="1">
      <alignment vertical="center"/>
    </xf>
    <xf numFmtId="0" fontId="23" fillId="0" borderId="0" xfId="2" applyFont="1" applyBorder="1" applyAlignment="1">
      <alignment vertical="center"/>
    </xf>
    <xf numFmtId="0" fontId="23" fillId="0" borderId="0" xfId="4" applyFont="1" applyBorder="1"/>
    <xf numFmtId="0" fontId="21" fillId="2" borderId="49" xfId="2" applyFont="1" applyFill="1" applyBorder="1" applyAlignment="1">
      <alignment horizontal="center" vertical="center"/>
    </xf>
    <xf numFmtId="0" fontId="23" fillId="0" borderId="49" xfId="2" applyFont="1" applyBorder="1" applyAlignment="1">
      <alignment horizontal="center" vertical="center"/>
    </xf>
    <xf numFmtId="4" fontId="21" fillId="2" borderId="49" xfId="2" applyNumberFormat="1" applyFont="1" applyFill="1" applyBorder="1" applyAlignment="1">
      <alignment vertical="center"/>
    </xf>
    <xf numFmtId="4" fontId="23" fillId="0" borderId="49" xfId="2" applyNumberFormat="1" applyFont="1" applyBorder="1" applyAlignment="1">
      <alignment vertical="center"/>
    </xf>
    <xf numFmtId="0" fontId="21" fillId="2" borderId="49" xfId="2" applyFont="1" applyFill="1" applyBorder="1" applyAlignment="1">
      <alignment vertical="center"/>
    </xf>
    <xf numFmtId="0" fontId="23" fillId="0" borderId="49" xfId="2" applyFont="1" applyBorder="1" applyAlignment="1">
      <alignment vertical="center"/>
    </xf>
    <xf numFmtId="0" fontId="21" fillId="2" borderId="1" xfId="2" applyFont="1" applyFill="1" applyBorder="1" applyAlignment="1">
      <alignment vertical="center"/>
    </xf>
    <xf numFmtId="0" fontId="21" fillId="2" borderId="67" xfId="2" applyFont="1" applyFill="1" applyBorder="1" applyAlignment="1">
      <alignment vertical="center"/>
    </xf>
    <xf numFmtId="4" fontId="21" fillId="2" borderId="26" xfId="2" applyNumberFormat="1" applyFont="1" applyFill="1" applyBorder="1" applyAlignment="1">
      <alignment vertical="center"/>
    </xf>
    <xf numFmtId="0" fontId="21" fillId="2" borderId="26" xfId="2" applyFont="1" applyFill="1" applyBorder="1" applyAlignment="1">
      <alignment vertical="center"/>
    </xf>
    <xf numFmtId="0" fontId="21" fillId="2" borderId="27" xfId="2" applyFont="1" applyFill="1" applyBorder="1" applyAlignment="1">
      <alignment horizontal="center" vertical="center"/>
    </xf>
    <xf numFmtId="4" fontId="21" fillId="2" borderId="27" xfId="2" applyNumberFormat="1" applyFont="1" applyFill="1" applyBorder="1" applyAlignment="1">
      <alignment vertical="center"/>
    </xf>
    <xf numFmtId="0" fontId="21" fillId="2" borderId="54" xfId="2" applyFont="1" applyFill="1" applyBorder="1" applyAlignment="1">
      <alignment vertical="center"/>
    </xf>
    <xf numFmtId="4" fontId="21" fillId="2" borderId="13" xfId="2" applyNumberFormat="1" applyFont="1" applyFill="1" applyBorder="1" applyAlignment="1">
      <alignment vertical="center"/>
    </xf>
    <xf numFmtId="0" fontId="23" fillId="0" borderId="54" xfId="2" applyFont="1" applyBorder="1" applyAlignment="1">
      <alignment vertical="center"/>
    </xf>
    <xf numFmtId="3" fontId="23" fillId="0" borderId="13" xfId="2" applyNumberFormat="1" applyFont="1" applyBorder="1" applyAlignment="1">
      <alignment vertical="center"/>
    </xf>
    <xf numFmtId="0" fontId="23" fillId="0" borderId="54" xfId="4" applyFont="1" applyBorder="1"/>
    <xf numFmtId="0" fontId="10" fillId="0" borderId="54" xfId="2" applyFont="1" applyBorder="1" applyAlignment="1">
      <alignment horizontal="left" vertical="center" wrapText="1"/>
    </xf>
    <xf numFmtId="3" fontId="10" fillId="0" borderId="13" xfId="2" applyNumberFormat="1" applyFont="1" applyBorder="1" applyAlignment="1">
      <alignment horizontal="center" vertical="center"/>
    </xf>
    <xf numFmtId="9" fontId="10" fillId="0" borderId="54" xfId="6" applyFont="1" applyFill="1" applyBorder="1" applyAlignment="1">
      <alignment horizontal="center" vertical="center"/>
    </xf>
    <xf numFmtId="3" fontId="10" fillId="0" borderId="54" xfId="2" applyNumberFormat="1" applyFont="1" applyBorder="1" applyAlignment="1">
      <alignment horizontal="center" vertical="center"/>
    </xf>
    <xf numFmtId="3" fontId="10" fillId="0" borderId="0" xfId="2" applyNumberFormat="1" applyFont="1" applyBorder="1" applyAlignment="1">
      <alignment horizontal="center" vertical="center"/>
    </xf>
    <xf numFmtId="0" fontId="5" fillId="0" borderId="0" xfId="4" applyFont="1"/>
    <xf numFmtId="0" fontId="5" fillId="0" borderId="0" xfId="4" applyFont="1" applyAlignment="1">
      <alignment horizontal="right"/>
    </xf>
    <xf numFmtId="0" fontId="40" fillId="0" borderId="0" xfId="2" applyFont="1" applyAlignment="1">
      <alignment vertical="center"/>
    </xf>
    <xf numFmtId="0" fontId="21" fillId="0" borderId="0" xfId="2" applyFont="1" applyAlignment="1">
      <alignment vertical="center"/>
    </xf>
    <xf numFmtId="0" fontId="23" fillId="0" borderId="27" xfId="0" applyFont="1" applyBorder="1" applyAlignment="1">
      <alignment vertical="center" wrapText="1"/>
    </xf>
    <xf numFmtId="14" fontId="23" fillId="0" borderId="27" xfId="0" applyNumberFormat="1" applyFont="1" applyBorder="1" applyAlignment="1">
      <alignment horizontal="center" vertical="center"/>
    </xf>
    <xf numFmtId="0" fontId="21" fillId="4" borderId="27" xfId="4" applyFont="1" applyFill="1" applyBorder="1" applyAlignment="1">
      <alignment horizontal="center"/>
    </xf>
    <xf numFmtId="0" fontId="28" fillId="0" borderId="0" xfId="4" applyFont="1"/>
    <xf numFmtId="0" fontId="38" fillId="0" borderId="0" xfId="2" applyFont="1" applyAlignment="1">
      <alignment vertical="center"/>
    </xf>
    <xf numFmtId="3" fontId="10" fillId="0" borderId="49" xfId="2" applyNumberFormat="1" applyFont="1" applyBorder="1" applyAlignment="1">
      <alignment horizontal="center" vertical="center"/>
    </xf>
    <xf numFmtId="3" fontId="11" fillId="2" borderId="27" xfId="2" applyNumberFormat="1" applyFont="1" applyFill="1" applyBorder="1" applyAlignment="1">
      <alignment horizontal="center" vertical="center"/>
    </xf>
    <xf numFmtId="0" fontId="21" fillId="0" borderId="0" xfId="2" applyFont="1" applyFill="1" applyAlignment="1">
      <alignment vertical="center"/>
    </xf>
    <xf numFmtId="0" fontId="21" fillId="7" borderId="27" xfId="2" applyFont="1" applyFill="1" applyBorder="1" applyAlignment="1">
      <alignment horizontal="center" vertical="center"/>
    </xf>
    <xf numFmtId="0" fontId="21" fillId="7" borderId="27" xfId="2" applyFont="1" applyFill="1" applyBorder="1" applyAlignment="1">
      <alignment horizontal="center" vertical="center" wrapText="1"/>
    </xf>
    <xf numFmtId="0" fontId="21" fillId="7" borderId="1" xfId="2" applyFont="1" applyFill="1" applyBorder="1" applyAlignment="1">
      <alignment horizontal="center" vertical="center" wrapText="1"/>
    </xf>
    <xf numFmtId="0" fontId="23" fillId="0" borderId="27" xfId="2" applyFont="1" applyFill="1" applyBorder="1" applyAlignment="1">
      <alignment horizontal="center" vertical="center"/>
    </xf>
    <xf numFmtId="0" fontId="23" fillId="0" borderId="27" xfId="2" applyFont="1" applyFill="1" applyBorder="1" applyAlignment="1">
      <alignment horizontal="center" vertical="center" wrapText="1"/>
    </xf>
    <xf numFmtId="14" fontId="23" fillId="0" borderId="27" xfId="2" applyNumberFormat="1" applyFont="1" applyFill="1" applyBorder="1" applyAlignment="1">
      <alignment horizontal="center" vertical="center"/>
    </xf>
    <xf numFmtId="3" fontId="21" fillId="2" borderId="27" xfId="2" applyNumberFormat="1" applyFont="1" applyFill="1" applyBorder="1" applyAlignment="1">
      <alignment horizontal="center" vertical="center"/>
    </xf>
    <xf numFmtId="0" fontId="23" fillId="0" borderId="27" xfId="2" applyFont="1" applyFill="1" applyBorder="1" applyAlignment="1">
      <alignment horizontal="left" vertical="center" wrapText="1"/>
    </xf>
    <xf numFmtId="0" fontId="23" fillId="0" borderId="27" xfId="2" applyFont="1" applyBorder="1" applyAlignment="1">
      <alignment horizontal="center" vertical="center" wrapText="1"/>
    </xf>
    <xf numFmtId="0" fontId="23" fillId="0" borderId="0" xfId="2" applyFont="1" applyBorder="1" applyAlignment="1">
      <alignment horizontal="center" vertical="center"/>
    </xf>
    <xf numFmtId="4" fontId="23" fillId="0" borderId="27" xfId="2" applyNumberFormat="1" applyFont="1" applyFill="1" applyBorder="1" applyAlignment="1">
      <alignment horizontal="center" vertical="center"/>
    </xf>
    <xf numFmtId="0" fontId="23" fillId="0" borderId="27" xfId="2" applyFont="1" applyBorder="1" applyAlignment="1">
      <alignment horizontal="justify" vertical="center" wrapText="1"/>
    </xf>
    <xf numFmtId="14" fontId="23" fillId="0" borderId="27" xfId="2" applyNumberFormat="1" applyFont="1" applyBorder="1" applyAlignment="1">
      <alignment horizontal="center" vertical="center"/>
    </xf>
    <xf numFmtId="4" fontId="23" fillId="0" borderId="27" xfId="2" applyNumberFormat="1" applyFont="1" applyBorder="1" applyAlignment="1">
      <alignment horizontal="center" vertical="center"/>
    </xf>
    <xf numFmtId="0" fontId="10" fillId="0" borderId="27" xfId="4" applyFont="1" applyBorder="1" applyAlignment="1">
      <alignment horizontal="center" wrapText="1"/>
    </xf>
    <xf numFmtId="0" fontId="23" fillId="0" borderId="35" xfId="2" applyFont="1" applyFill="1" applyBorder="1" applyAlignment="1">
      <alignment horizontal="center" vertical="center"/>
    </xf>
    <xf numFmtId="0" fontId="23" fillId="0" borderId="35" xfId="2" applyFont="1" applyFill="1" applyBorder="1" applyAlignment="1">
      <alignment horizontal="center" vertical="center" wrapText="1"/>
    </xf>
    <xf numFmtId="0" fontId="21" fillId="0" borderId="0" xfId="2" applyFont="1" applyFill="1" applyAlignment="1">
      <alignment vertical="center" wrapText="1"/>
    </xf>
    <xf numFmtId="0" fontId="21" fillId="0" borderId="0" xfId="2" applyFont="1" applyFill="1" applyAlignment="1">
      <alignment horizontal="center" vertical="center"/>
    </xf>
    <xf numFmtId="0" fontId="43" fillId="0" borderId="27" xfId="4" applyFont="1" applyBorder="1" applyAlignment="1">
      <alignment horizontal="center" vertical="center" wrapText="1"/>
    </xf>
    <xf numFmtId="0" fontId="23" fillId="0" borderId="27" xfId="14" applyFont="1" applyBorder="1" applyAlignment="1">
      <alignment horizontal="justify" vertical="center" wrapText="1"/>
    </xf>
    <xf numFmtId="0" fontId="23" fillId="0" borderId="27" xfId="0" applyFont="1" applyBorder="1" applyAlignment="1">
      <alignment horizontal="justify" vertical="center" wrapText="1"/>
    </xf>
    <xf numFmtId="0" fontId="23" fillId="0" borderId="27" xfId="0" applyFont="1" applyBorder="1" applyAlignment="1">
      <alignment horizontal="center" vertical="center" wrapText="1"/>
    </xf>
    <xf numFmtId="4" fontId="23" fillId="0" borderId="27" xfId="0" applyNumberFormat="1" applyFont="1" applyBorder="1" applyAlignment="1">
      <alignment horizontal="center" vertical="center"/>
    </xf>
    <xf numFmtId="0" fontId="39" fillId="0" borderId="27" xfId="0" applyFont="1" applyBorder="1" applyAlignment="1">
      <alignment horizontal="center" vertical="center" wrapText="1"/>
    </xf>
    <xf numFmtId="3" fontId="23" fillId="0" borderId="27" xfId="14" applyNumberFormat="1" applyFont="1" applyBorder="1" applyAlignment="1">
      <alignment horizontal="center" vertical="center" wrapText="1"/>
    </xf>
    <xf numFmtId="0" fontId="23" fillId="0" borderId="27" xfId="14" applyFont="1" applyBorder="1" applyAlignment="1">
      <alignment horizontal="center" vertical="center" wrapText="1"/>
    </xf>
    <xf numFmtId="14" fontId="23" fillId="0" borderId="27" xfId="14" applyNumberFormat="1" applyFont="1" applyBorder="1" applyAlignment="1">
      <alignment horizontal="center" vertical="center" wrapText="1"/>
    </xf>
    <xf numFmtId="0" fontId="23" fillId="0" borderId="27" xfId="4" applyFont="1" applyBorder="1"/>
    <xf numFmtId="0" fontId="21" fillId="3" borderId="27" xfId="4" applyFont="1" applyFill="1" applyBorder="1"/>
    <xf numFmtId="0" fontId="21" fillId="3" borderId="27" xfId="14" applyFont="1" applyFill="1" applyBorder="1"/>
    <xf numFmtId="0" fontId="23" fillId="0" borderId="27" xfId="14" applyFont="1" applyBorder="1" applyAlignment="1">
      <alignment horizontal="center" vertical="center"/>
    </xf>
    <xf numFmtId="0" fontId="23" fillId="0" borderId="27" xfId="14" applyFont="1" applyBorder="1" applyAlignment="1">
      <alignment horizontal="center"/>
    </xf>
    <xf numFmtId="0" fontId="21" fillId="3" borderId="27" xfId="4" applyFont="1" applyFill="1" applyBorder="1" applyAlignment="1">
      <alignment vertical="center"/>
    </xf>
    <xf numFmtId="0" fontId="21" fillId="3" borderId="27" xfId="4" applyFont="1" applyFill="1" applyBorder="1" applyAlignment="1">
      <alignment vertical="center" wrapText="1"/>
    </xf>
    <xf numFmtId="3" fontId="21" fillId="3" borderId="27" xfId="4" applyNumberFormat="1" applyFont="1" applyFill="1" applyBorder="1" applyAlignment="1">
      <alignment vertical="center"/>
    </xf>
    <xf numFmtId="0" fontId="21" fillId="3" borderId="27" xfId="4" applyFont="1" applyFill="1" applyBorder="1" applyAlignment="1">
      <alignment horizontal="center" vertical="center"/>
    </xf>
    <xf numFmtId="0" fontId="23" fillId="0" borderId="0" xfId="0" applyFont="1" applyAlignment="1">
      <alignment wrapText="1"/>
    </xf>
    <xf numFmtId="0" fontId="21" fillId="0" borderId="0" xfId="2" applyFont="1" applyFill="1" applyBorder="1" applyAlignment="1">
      <alignment horizontal="center" vertical="center"/>
    </xf>
    <xf numFmtId="0" fontId="21" fillId="0" borderId="0" xfId="2" applyFont="1" applyFill="1" applyBorder="1" applyAlignment="1">
      <alignment vertical="center"/>
    </xf>
    <xf numFmtId="0" fontId="23" fillId="0" borderId="0" xfId="2" applyFont="1" applyFill="1" applyBorder="1" applyAlignment="1">
      <alignment horizontal="left" vertical="center"/>
    </xf>
    <xf numFmtId="0" fontId="23" fillId="0" borderId="27" xfId="0" applyFont="1" applyBorder="1" applyAlignment="1" applyProtection="1">
      <alignment vertical="center" wrapText="1"/>
      <protection locked="0"/>
    </xf>
    <xf numFmtId="3" fontId="23" fillId="0" borderId="27" xfId="0" applyNumberFormat="1" applyFont="1" applyBorder="1" applyAlignment="1" applyProtection="1">
      <alignment horizontal="center" vertical="center"/>
      <protection locked="0"/>
    </xf>
    <xf numFmtId="0" fontId="21" fillId="0" borderId="0" xfId="2" applyFont="1" applyFill="1" applyAlignment="1">
      <alignment horizontal="center" vertical="center" wrapText="1"/>
    </xf>
    <xf numFmtId="0" fontId="23" fillId="0" borderId="27" xfId="0" applyFont="1" applyBorder="1" applyAlignment="1" applyProtection="1">
      <alignment horizontal="center" vertical="center" wrapText="1"/>
      <protection locked="0"/>
    </xf>
    <xf numFmtId="0" fontId="23" fillId="0" borderId="0" xfId="0" applyFont="1" applyAlignment="1">
      <alignment horizontal="center" wrapText="1"/>
    </xf>
    <xf numFmtId="0" fontId="23" fillId="0" borderId="0" xfId="2" applyFont="1" applyFill="1" applyBorder="1" applyAlignment="1">
      <alignment horizontal="center" vertical="center" wrapText="1"/>
    </xf>
    <xf numFmtId="0" fontId="35" fillId="0" borderId="27" xfId="0" applyFont="1" applyBorder="1" applyAlignment="1">
      <alignment horizontal="justify" vertical="center" wrapText="1"/>
    </xf>
    <xf numFmtId="0" fontId="23" fillId="0" borderId="0" xfId="0" applyFont="1" applyAlignment="1"/>
    <xf numFmtId="49" fontId="23" fillId="0" borderId="0" xfId="1" applyNumberFormat="1" applyFont="1" applyFill="1" applyAlignment="1">
      <alignment vertical="center"/>
    </xf>
    <xf numFmtId="0" fontId="23" fillId="0" borderId="0" xfId="2" applyFont="1" applyFill="1" applyBorder="1" applyAlignment="1">
      <alignment vertical="center"/>
    </xf>
    <xf numFmtId="0" fontId="35" fillId="0" borderId="27" xfId="0" applyFont="1" applyBorder="1" applyAlignment="1">
      <alignment horizontal="center" vertical="center" wrapText="1"/>
    </xf>
    <xf numFmtId="3" fontId="23" fillId="0" borderId="27" xfId="2" applyNumberFormat="1" applyFont="1" applyBorder="1" applyAlignment="1">
      <alignment horizontal="center" vertical="center" wrapText="1"/>
    </xf>
    <xf numFmtId="0" fontId="35" fillId="0" borderId="22" xfId="0" applyFont="1" applyBorder="1" applyAlignment="1">
      <alignment horizontal="justify" vertical="center" wrapText="1"/>
    </xf>
    <xf numFmtId="0" fontId="23" fillId="0" borderId="22" xfId="0" applyFont="1" applyBorder="1" applyAlignment="1" applyProtection="1">
      <alignment horizontal="center" vertical="center" wrapText="1"/>
      <protection locked="0"/>
    </xf>
    <xf numFmtId="0" fontId="23" fillId="0" borderId="22" xfId="0" applyFont="1" applyBorder="1" applyAlignment="1" applyProtection="1">
      <alignment vertical="center" wrapText="1"/>
      <protection locked="0"/>
    </xf>
    <xf numFmtId="3" fontId="23" fillId="0" borderId="22" xfId="0" applyNumberFormat="1" applyFont="1" applyBorder="1" applyAlignment="1" applyProtection="1">
      <alignment horizontal="center" vertical="center"/>
      <protection locked="0"/>
    </xf>
    <xf numFmtId="0" fontId="23" fillId="0" borderId="49" xfId="2" applyFont="1" applyFill="1" applyBorder="1" applyAlignment="1">
      <alignment horizontal="center" vertical="center" wrapText="1"/>
    </xf>
    <xf numFmtId="4" fontId="23" fillId="0" borderId="13" xfId="2" applyNumberFormat="1" applyFont="1" applyBorder="1" applyAlignment="1">
      <alignment vertical="center"/>
    </xf>
    <xf numFmtId="4" fontId="23" fillId="0" borderId="35" xfId="2" applyNumberFormat="1" applyFont="1" applyFill="1" applyBorder="1" applyAlignment="1">
      <alignment horizontal="center" vertical="center"/>
    </xf>
    <xf numFmtId="4" fontId="23" fillId="0" borderId="49" xfId="2" applyNumberFormat="1" applyFont="1" applyFill="1" applyBorder="1" applyAlignment="1">
      <alignment horizontal="center" vertical="center"/>
    </xf>
    <xf numFmtId="4" fontId="23" fillId="0" borderId="49" xfId="2" applyNumberFormat="1" applyFont="1" applyBorder="1" applyAlignment="1">
      <alignment horizontal="center" vertical="center"/>
    </xf>
    <xf numFmtId="4" fontId="23" fillId="0" borderId="0" xfId="2" applyNumberFormat="1" applyFont="1" applyFill="1" applyBorder="1" applyAlignment="1">
      <alignment vertical="center"/>
    </xf>
    <xf numFmtId="4" fontId="23" fillId="0" borderId="0" xfId="2" applyNumberFormat="1" applyFont="1" applyBorder="1" applyAlignment="1">
      <alignment vertical="center"/>
    </xf>
    <xf numFmtId="4" fontId="23" fillId="0" borderId="35" xfId="2" applyNumberFormat="1" applyFont="1" applyFill="1" applyBorder="1" applyAlignment="1">
      <alignment vertical="center"/>
    </xf>
    <xf numFmtId="4" fontId="23" fillId="0" borderId="49" xfId="2" applyNumberFormat="1" applyFont="1" applyFill="1" applyBorder="1" applyAlignment="1">
      <alignment vertical="center"/>
    </xf>
    <xf numFmtId="4" fontId="23" fillId="0" borderId="0" xfId="2" applyNumberFormat="1" applyFont="1" applyFill="1" applyBorder="1" applyAlignment="1">
      <alignment vertical="center" wrapText="1"/>
    </xf>
    <xf numFmtId="4" fontId="23" fillId="0" borderId="0" xfId="2" applyNumberFormat="1" applyFont="1" applyFill="1" applyBorder="1" applyAlignment="1">
      <alignment horizontal="center" vertical="center"/>
    </xf>
    <xf numFmtId="0" fontId="23" fillId="0" borderId="54" xfId="2" applyFont="1" applyFill="1" applyBorder="1" applyAlignment="1">
      <alignment vertical="center" wrapText="1"/>
    </xf>
    <xf numFmtId="0" fontId="21" fillId="0" borderId="23" xfId="2" applyFont="1" applyFill="1" applyBorder="1" applyAlignment="1">
      <alignment vertical="center"/>
    </xf>
    <xf numFmtId="0" fontId="21" fillId="0" borderId="22" xfId="2" applyFont="1" applyFill="1" applyBorder="1" applyAlignment="1">
      <alignment horizontal="center" vertical="center" wrapText="1"/>
    </xf>
    <xf numFmtId="0" fontId="21" fillId="0" borderId="44" xfId="2" applyFont="1" applyFill="1" applyBorder="1" applyAlignment="1">
      <alignment horizontal="left" vertical="center" wrapText="1"/>
    </xf>
    <xf numFmtId="164" fontId="23" fillId="0" borderId="49" xfId="8" applyFont="1" applyFill="1" applyBorder="1" applyAlignment="1">
      <alignment horizontal="center" vertical="center"/>
    </xf>
    <xf numFmtId="164" fontId="23" fillId="0" borderId="49" xfId="8" applyFont="1" applyFill="1" applyBorder="1" applyAlignment="1">
      <alignment vertical="center"/>
    </xf>
    <xf numFmtId="0" fontId="21" fillId="0" borderId="22" xfId="2" applyFont="1" applyFill="1" applyBorder="1" applyAlignment="1">
      <alignment horizontal="center" vertical="center"/>
    </xf>
    <xf numFmtId="164" fontId="23" fillId="0" borderId="0" xfId="8" applyFont="1" applyFill="1" applyBorder="1" applyAlignment="1">
      <alignment horizontal="center" vertical="center"/>
    </xf>
    <xf numFmtId="164" fontId="23" fillId="0" borderId="0" xfId="8" applyFont="1" applyFill="1" applyBorder="1" applyAlignment="1">
      <alignment horizontal="center" vertical="center" wrapText="1"/>
    </xf>
    <xf numFmtId="0" fontId="21" fillId="0" borderId="44" xfId="2" applyFont="1" applyFill="1" applyBorder="1" applyAlignment="1">
      <alignment vertical="center"/>
    </xf>
    <xf numFmtId="0" fontId="21" fillId="0" borderId="22" xfId="2" applyFont="1" applyFill="1" applyBorder="1" applyAlignment="1">
      <alignment vertical="center"/>
    </xf>
    <xf numFmtId="164" fontId="23" fillId="0" borderId="0" xfId="8" applyFont="1" applyFill="1" applyBorder="1" applyAlignment="1">
      <alignment horizontal="justify" vertical="center" wrapText="1"/>
    </xf>
    <xf numFmtId="0" fontId="23" fillId="0" borderId="54" xfId="2" applyFont="1" applyBorder="1" applyAlignment="1">
      <alignment vertical="center" wrapText="1"/>
    </xf>
    <xf numFmtId="0" fontId="23" fillId="0" borderId="49" xfId="2" applyFont="1" applyBorder="1" applyAlignment="1">
      <alignment horizontal="center" vertical="center" wrapText="1"/>
    </xf>
    <xf numFmtId="0" fontId="23" fillId="0" borderId="0" xfId="2" applyFont="1" applyBorder="1" applyAlignment="1">
      <alignment horizontal="center" vertical="center" wrapText="1"/>
    </xf>
    <xf numFmtId="4" fontId="23" fillId="0" borderId="0" xfId="2" applyNumberFormat="1" applyFont="1" applyBorder="1" applyAlignment="1">
      <alignment vertical="center" wrapText="1"/>
    </xf>
    <xf numFmtId="0" fontId="21" fillId="3" borderId="27" xfId="0" applyFont="1" applyFill="1" applyBorder="1" applyAlignment="1">
      <alignment horizontal="center"/>
    </xf>
    <xf numFmtId="0" fontId="21" fillId="3" borderId="27" xfId="0" applyFont="1" applyFill="1" applyBorder="1" applyAlignment="1">
      <alignment horizontal="center" wrapText="1"/>
    </xf>
    <xf numFmtId="3" fontId="21" fillId="3" borderId="27" xfId="0" applyNumberFormat="1" applyFont="1" applyFill="1" applyBorder="1" applyAlignment="1">
      <alignment horizontal="center"/>
    </xf>
    <xf numFmtId="0" fontId="21" fillId="3" borderId="27" xfId="0" applyFont="1" applyFill="1" applyBorder="1" applyAlignment="1">
      <alignment horizontal="left"/>
    </xf>
    <xf numFmtId="0" fontId="10" fillId="0" borderId="36" xfId="4" applyFont="1" applyBorder="1"/>
    <xf numFmtId="0" fontId="10" fillId="0" borderId="35" xfId="4" applyFont="1" applyBorder="1"/>
    <xf numFmtId="0" fontId="21" fillId="0" borderId="0" xfId="4" applyFont="1" applyFill="1" applyAlignment="1"/>
    <xf numFmtId="0" fontId="21" fillId="8" borderId="27" xfId="4" applyFont="1" applyFill="1" applyBorder="1" applyAlignment="1">
      <alignment horizontal="center"/>
    </xf>
    <xf numFmtId="0" fontId="21" fillId="8" borderId="27" xfId="4" applyFont="1" applyFill="1" applyBorder="1" applyAlignment="1">
      <alignment horizontal="center" wrapText="1"/>
    </xf>
    <xf numFmtId="0" fontId="23" fillId="0" borderId="35" xfId="4" applyFont="1" applyBorder="1" applyAlignment="1">
      <alignment horizontal="center"/>
    </xf>
    <xf numFmtId="3" fontId="23" fillId="0" borderId="68" xfId="4" applyNumberFormat="1" applyFont="1" applyBorder="1"/>
    <xf numFmtId="3" fontId="23" fillId="0" borderId="35" xfId="4" applyNumberFormat="1" applyFont="1" applyBorder="1"/>
    <xf numFmtId="3" fontId="23" fillId="0" borderId="35" xfId="4" applyNumberFormat="1" applyFont="1" applyBorder="1" applyAlignment="1">
      <alignment horizontal="center"/>
    </xf>
    <xf numFmtId="4" fontId="23" fillId="0" borderId="68" xfId="4" applyNumberFormat="1" applyFont="1" applyBorder="1" applyAlignment="1">
      <alignment horizontal="center"/>
    </xf>
    <xf numFmtId="2" fontId="23" fillId="0" borderId="35" xfId="4" applyNumberFormat="1" applyFont="1" applyBorder="1" applyAlignment="1">
      <alignment horizontal="center"/>
    </xf>
    <xf numFmtId="0" fontId="23" fillId="0" borderId="49" xfId="4" applyFont="1" applyBorder="1" applyAlignment="1">
      <alignment horizontal="center"/>
    </xf>
    <xf numFmtId="3" fontId="23" fillId="0" borderId="0" xfId="4" applyNumberFormat="1" applyFont="1" applyBorder="1"/>
    <xf numFmtId="3" fontId="23" fillId="0" borderId="49" xfId="4" applyNumberFormat="1" applyFont="1" applyBorder="1"/>
    <xf numFmtId="3" fontId="23" fillId="0" borderId="0" xfId="4" applyNumberFormat="1" applyFont="1" applyBorder="1" applyAlignment="1">
      <alignment horizontal="center"/>
    </xf>
    <xf numFmtId="3" fontId="23" fillId="0" borderId="49" xfId="4" applyNumberFormat="1" applyFont="1" applyBorder="1" applyAlignment="1">
      <alignment horizontal="center"/>
    </xf>
    <xf numFmtId="4" fontId="23" fillId="0" borderId="0" xfId="4" applyNumberFormat="1" applyFont="1" applyBorder="1" applyAlignment="1">
      <alignment horizontal="center"/>
    </xf>
    <xf numFmtId="2" fontId="23" fillId="0" borderId="49" xfId="4" applyNumberFormat="1" applyFont="1" applyBorder="1" applyAlignment="1">
      <alignment horizontal="center"/>
    </xf>
    <xf numFmtId="3" fontId="23" fillId="0" borderId="49" xfId="4" quotePrefix="1" applyNumberFormat="1" applyFont="1" applyBorder="1"/>
    <xf numFmtId="4" fontId="23" fillId="0" borderId="49" xfId="4" applyNumberFormat="1" applyFont="1" applyBorder="1" applyAlignment="1">
      <alignment horizontal="center"/>
    </xf>
    <xf numFmtId="0" fontId="23" fillId="0" borderId="0" xfId="4" applyFont="1" applyBorder="1" applyAlignment="1">
      <alignment horizontal="center"/>
    </xf>
    <xf numFmtId="0" fontId="23" fillId="0" borderId="22" xfId="4" applyFont="1" applyBorder="1" applyAlignment="1">
      <alignment horizontal="center"/>
    </xf>
    <xf numFmtId="3" fontId="23" fillId="0" borderId="22" xfId="4" applyNumberFormat="1" applyFont="1" applyBorder="1"/>
    <xf numFmtId="3" fontId="23" fillId="0" borderId="44" xfId="4" applyNumberFormat="1" applyFont="1" applyBorder="1" applyAlignment="1">
      <alignment horizontal="center"/>
    </xf>
    <xf numFmtId="3" fontId="23" fillId="0" borderId="22" xfId="4" applyNumberFormat="1" applyFont="1" applyBorder="1" applyAlignment="1">
      <alignment horizontal="center"/>
    </xf>
    <xf numFmtId="4" fontId="23" fillId="0" borderId="44" xfId="4" applyNumberFormat="1" applyFont="1" applyBorder="1" applyAlignment="1">
      <alignment horizontal="center"/>
    </xf>
    <xf numFmtId="2" fontId="23" fillId="0" borderId="22" xfId="4" applyNumberFormat="1" applyFont="1" applyBorder="1" applyAlignment="1">
      <alignment horizontal="center"/>
    </xf>
    <xf numFmtId="0" fontId="23" fillId="0" borderId="49" xfId="4" applyFont="1" applyBorder="1"/>
    <xf numFmtId="0" fontId="23" fillId="0" borderId="49" xfId="4" applyFont="1" applyBorder="1" applyAlignment="1">
      <alignment horizontal="center" vertical="center"/>
    </xf>
    <xf numFmtId="0" fontId="23" fillId="0" borderId="0" xfId="4" applyNumberFormat="1" applyFont="1" applyBorder="1" applyAlignment="1">
      <alignment horizontal="center" vertical="center"/>
    </xf>
    <xf numFmtId="0" fontId="23" fillId="0" borderId="54" xfId="0" applyFont="1" applyBorder="1"/>
    <xf numFmtId="0" fontId="23" fillId="0" borderId="35" xfId="4" applyFont="1" applyBorder="1"/>
    <xf numFmtId="3" fontId="23" fillId="0" borderId="68" xfId="4" applyNumberFormat="1" applyFont="1" applyBorder="1" applyAlignment="1">
      <alignment horizontal="center"/>
    </xf>
    <xf numFmtId="1" fontId="23" fillId="0" borderId="0" xfId="4" applyNumberFormat="1" applyFont="1" applyBorder="1" applyAlignment="1">
      <alignment horizontal="center"/>
    </xf>
    <xf numFmtId="3" fontId="23" fillId="0" borderId="49" xfId="4" applyNumberFormat="1" applyFont="1" applyBorder="1" applyAlignment="1"/>
    <xf numFmtId="169" fontId="23" fillId="0" borderId="0" xfId="4" applyNumberFormat="1" applyFont="1" applyBorder="1" applyAlignment="1">
      <alignment horizontal="center"/>
    </xf>
    <xf numFmtId="49" fontId="23" fillId="0" borderId="49" xfId="4" quotePrefix="1" applyNumberFormat="1" applyFont="1" applyBorder="1" applyAlignment="1">
      <alignment horizontal="left"/>
    </xf>
    <xf numFmtId="49" fontId="23" fillId="0" borderId="49" xfId="4" applyNumberFormat="1" applyFont="1" applyBorder="1" applyAlignment="1">
      <alignment horizontal="left"/>
    </xf>
    <xf numFmtId="49" fontId="23" fillId="0" borderId="0" xfId="4" applyNumberFormat="1" applyFont="1" applyBorder="1" applyAlignment="1">
      <alignment horizontal="center"/>
    </xf>
    <xf numFmtId="0" fontId="23" fillId="0" borderId="22" xfId="4" applyFont="1" applyBorder="1"/>
    <xf numFmtId="0" fontId="23" fillId="0" borderId="35" xfId="4" applyFont="1" applyBorder="1" applyAlignment="1">
      <alignment horizontal="left"/>
    </xf>
    <xf numFmtId="3" fontId="23" fillId="0" borderId="68" xfId="4" applyNumberFormat="1" applyFont="1" applyBorder="1" applyAlignment="1">
      <alignment horizontal="left"/>
    </xf>
    <xf numFmtId="3" fontId="23" fillId="0" borderId="35" xfId="4" applyNumberFormat="1" applyFont="1" applyBorder="1" applyAlignment="1">
      <alignment horizontal="left"/>
    </xf>
    <xf numFmtId="0" fontId="23" fillId="0" borderId="49" xfId="4" applyFont="1" applyBorder="1" applyAlignment="1">
      <alignment horizontal="left" wrapText="1"/>
    </xf>
    <xf numFmtId="3" fontId="23" fillId="0" borderId="0" xfId="4" applyNumberFormat="1" applyFont="1" applyBorder="1" applyAlignment="1">
      <alignment horizontal="left"/>
    </xf>
    <xf numFmtId="3" fontId="23" fillId="0" borderId="49" xfId="4" applyNumberFormat="1" applyFont="1" applyBorder="1" applyAlignment="1">
      <alignment horizontal="left"/>
    </xf>
    <xf numFmtId="3" fontId="23" fillId="0" borderId="0" xfId="8" applyNumberFormat="1" applyFont="1" applyBorder="1" applyAlignment="1">
      <alignment horizontal="center"/>
    </xf>
    <xf numFmtId="3" fontId="23" fillId="0" borderId="49" xfId="8" applyNumberFormat="1" applyFont="1" applyBorder="1" applyAlignment="1">
      <alignment horizontal="center"/>
    </xf>
    <xf numFmtId="0" fontId="23" fillId="0" borderId="49" xfId="4" applyFont="1" applyBorder="1" applyAlignment="1">
      <alignment horizontal="left"/>
    </xf>
    <xf numFmtId="0" fontId="23" fillId="0" borderId="22" xfId="4" applyFont="1" applyBorder="1" applyAlignment="1">
      <alignment horizontal="left"/>
    </xf>
    <xf numFmtId="3" fontId="23" fillId="0" borderId="44" xfId="4" applyNumberFormat="1" applyFont="1" applyBorder="1" applyAlignment="1">
      <alignment horizontal="left"/>
    </xf>
    <xf numFmtId="3" fontId="23" fillId="0" borderId="22" xfId="4" applyNumberFormat="1" applyFont="1" applyBorder="1" applyAlignment="1">
      <alignment horizontal="left"/>
    </xf>
    <xf numFmtId="3" fontId="23" fillId="0" borderId="44" xfId="8" applyNumberFormat="1" applyFont="1" applyBorder="1" applyAlignment="1">
      <alignment horizontal="center"/>
    </xf>
    <xf numFmtId="3" fontId="23" fillId="0" borderId="22" xfId="8" applyNumberFormat="1" applyFont="1" applyBorder="1" applyAlignment="1">
      <alignment horizontal="center"/>
    </xf>
    <xf numFmtId="3" fontId="23" fillId="0" borderId="68" xfId="8" applyNumberFormat="1" applyFont="1" applyBorder="1" applyAlignment="1">
      <alignment horizontal="center"/>
    </xf>
    <xf numFmtId="3" fontId="23" fillId="0" borderId="35" xfId="8" applyNumberFormat="1" applyFont="1" applyBorder="1" applyAlignment="1">
      <alignment horizontal="center"/>
    </xf>
    <xf numFmtId="0" fontId="23" fillId="0" borderId="54" xfId="4" applyFont="1" applyBorder="1" applyAlignment="1">
      <alignment horizontal="left" vertical="center"/>
    </xf>
    <xf numFmtId="0" fontId="23" fillId="0" borderId="49" xfId="4" applyFont="1" applyBorder="1" applyAlignment="1">
      <alignment horizontal="left" vertical="center" wrapText="1"/>
    </xf>
    <xf numFmtId="3" fontId="23" fillId="0" borderId="0" xfId="4" applyNumberFormat="1" applyFont="1" applyBorder="1" applyAlignment="1">
      <alignment horizontal="left" vertical="center"/>
    </xf>
    <xf numFmtId="0" fontId="23" fillId="0" borderId="49" xfId="4" applyFont="1" applyBorder="1" applyAlignment="1">
      <alignment horizontal="left" vertical="center"/>
    </xf>
    <xf numFmtId="3" fontId="23" fillId="0" borderId="49" xfId="4" applyNumberFormat="1" applyFont="1" applyBorder="1" applyAlignment="1">
      <alignment horizontal="left" vertical="center"/>
    </xf>
    <xf numFmtId="3" fontId="23" fillId="0" borderId="0" xfId="4" applyNumberFormat="1" applyFont="1" applyBorder="1" applyAlignment="1">
      <alignment horizontal="center" vertical="center"/>
    </xf>
    <xf numFmtId="3" fontId="23" fillId="0" borderId="49" xfId="4" applyNumberFormat="1" applyFont="1" applyBorder="1" applyAlignment="1">
      <alignment horizontal="center" vertical="center"/>
    </xf>
    <xf numFmtId="0" fontId="23" fillId="0" borderId="0" xfId="4" applyFont="1" applyBorder="1" applyAlignment="1">
      <alignment horizontal="left"/>
    </xf>
    <xf numFmtId="0" fontId="23" fillId="0" borderId="23" xfId="4" applyFont="1" applyBorder="1" applyAlignment="1">
      <alignment horizontal="left" vertical="center"/>
    </xf>
    <xf numFmtId="3" fontId="23" fillId="0" borderId="44" xfId="4" applyNumberFormat="1" applyFont="1" applyBorder="1" applyAlignment="1">
      <alignment horizontal="left" vertical="center"/>
    </xf>
    <xf numFmtId="3" fontId="23" fillId="0" borderId="22" xfId="4" applyNumberFormat="1" applyFont="1" applyBorder="1" applyAlignment="1">
      <alignment horizontal="left" vertical="center"/>
    </xf>
    <xf numFmtId="3" fontId="23" fillId="0" borderId="44" xfId="4" applyNumberFormat="1" applyFont="1" applyBorder="1" applyAlignment="1">
      <alignment horizontal="center" vertical="center"/>
    </xf>
    <xf numFmtId="3" fontId="23" fillId="0" borderId="22" xfId="4" applyNumberFormat="1" applyFont="1" applyBorder="1" applyAlignment="1">
      <alignment horizontal="center" vertical="center"/>
    </xf>
    <xf numFmtId="0" fontId="23" fillId="0" borderId="35" xfId="4" applyFont="1" applyBorder="1" applyAlignment="1">
      <alignment horizontal="left" vertical="center"/>
    </xf>
    <xf numFmtId="0" fontId="23" fillId="0" borderId="68" xfId="4" applyFont="1" applyBorder="1" applyAlignment="1">
      <alignment horizontal="left" vertical="center"/>
    </xf>
    <xf numFmtId="3" fontId="23" fillId="0" borderId="68" xfId="4" applyNumberFormat="1" applyFont="1" applyBorder="1" applyAlignment="1">
      <alignment horizontal="center" vertical="center"/>
    </xf>
    <xf numFmtId="3" fontId="23" fillId="0" borderId="35" xfId="4" applyNumberFormat="1" applyFont="1" applyBorder="1" applyAlignment="1">
      <alignment horizontal="center" vertical="center"/>
    </xf>
    <xf numFmtId="0" fontId="35" fillId="0" borderId="49" xfId="0" applyFont="1" applyBorder="1" applyAlignment="1">
      <alignment horizontal="left" wrapText="1"/>
    </xf>
    <xf numFmtId="3" fontId="23" fillId="0" borderId="0" xfId="0" applyNumberFormat="1" applyFont="1" applyBorder="1" applyAlignment="1">
      <alignment horizontal="left"/>
    </xf>
    <xf numFmtId="3" fontId="23" fillId="0" borderId="49" xfId="0" applyNumberFormat="1" applyFont="1" applyBorder="1" applyAlignment="1">
      <alignment horizontal="left"/>
    </xf>
    <xf numFmtId="164" fontId="23" fillId="0" borderId="0" xfId="8" applyFont="1" applyBorder="1" applyAlignment="1">
      <alignment horizontal="left"/>
    </xf>
    <xf numFmtId="0" fontId="23" fillId="0" borderId="49" xfId="0" applyFont="1" applyBorder="1" applyAlignment="1">
      <alignment horizontal="left"/>
    </xf>
    <xf numFmtId="0" fontId="23" fillId="0" borderId="49" xfId="0" applyFont="1" applyBorder="1" applyAlignment="1">
      <alignment horizontal="left" wrapText="1"/>
    </xf>
    <xf numFmtId="3" fontId="23" fillId="0" borderId="44" xfId="0" applyNumberFormat="1" applyFont="1" applyBorder="1" applyAlignment="1">
      <alignment horizontal="left"/>
    </xf>
    <xf numFmtId="3" fontId="23" fillId="0" borderId="22" xfId="0" applyNumberFormat="1" applyFont="1" applyBorder="1" applyAlignment="1">
      <alignment horizontal="left"/>
    </xf>
    <xf numFmtId="164" fontId="23" fillId="0" borderId="44" xfId="8" applyFont="1" applyBorder="1" applyAlignment="1">
      <alignment horizontal="left"/>
    </xf>
    <xf numFmtId="0" fontId="23" fillId="0" borderId="35" xfId="19" applyFont="1" applyBorder="1" applyAlignment="1">
      <alignment horizontal="left"/>
    </xf>
    <xf numFmtId="3" fontId="23" fillId="0" borderId="68" xfId="19" applyNumberFormat="1" applyFont="1" applyBorder="1" applyAlignment="1">
      <alignment horizontal="left"/>
    </xf>
    <xf numFmtId="3" fontId="23" fillId="0" borderId="35" xfId="19" applyNumberFormat="1" applyFont="1" applyBorder="1" applyAlignment="1">
      <alignment horizontal="left"/>
    </xf>
    <xf numFmtId="177" fontId="23" fillId="0" borderId="68" xfId="19" applyNumberFormat="1" applyFont="1" applyBorder="1" applyAlignment="1">
      <alignment horizontal="left"/>
    </xf>
    <xf numFmtId="3" fontId="23" fillId="0" borderId="68" xfId="19" applyNumberFormat="1" applyFont="1" applyBorder="1" applyAlignment="1">
      <alignment horizontal="center"/>
    </xf>
    <xf numFmtId="3" fontId="23" fillId="0" borderId="35" xfId="19" applyNumberFormat="1" applyFont="1" applyBorder="1" applyAlignment="1">
      <alignment horizontal="center"/>
    </xf>
    <xf numFmtId="3" fontId="23" fillId="0" borderId="0" xfId="19" applyNumberFormat="1" applyFont="1" applyBorder="1" applyAlignment="1">
      <alignment horizontal="left"/>
    </xf>
    <xf numFmtId="3" fontId="23" fillId="0" borderId="49" xfId="19" applyNumberFormat="1" applyFont="1" applyBorder="1" applyAlignment="1">
      <alignment horizontal="left"/>
    </xf>
    <xf numFmtId="177" fontId="23" fillId="0" borderId="0" xfId="19" applyNumberFormat="1" applyFont="1" applyBorder="1" applyAlignment="1">
      <alignment horizontal="left"/>
    </xf>
    <xf numFmtId="3" fontId="23" fillId="0" borderId="0" xfId="19" applyNumberFormat="1" applyFont="1" applyBorder="1" applyAlignment="1">
      <alignment horizontal="center"/>
    </xf>
    <xf numFmtId="3" fontId="23" fillId="0" borderId="49" xfId="19" applyNumberFormat="1" applyFont="1" applyBorder="1" applyAlignment="1">
      <alignment horizontal="center"/>
    </xf>
    <xf numFmtId="3" fontId="23" fillId="0" borderId="0" xfId="0" applyNumberFormat="1" applyFont="1" applyBorder="1" applyAlignment="1">
      <alignment horizontal="center"/>
    </xf>
    <xf numFmtId="3" fontId="23" fillId="0" borderId="49" xfId="0" applyNumberFormat="1" applyFont="1" applyBorder="1" applyAlignment="1">
      <alignment horizontal="center"/>
    </xf>
    <xf numFmtId="3" fontId="23" fillId="0" borderId="44" xfId="19" applyNumberFormat="1" applyFont="1" applyBorder="1" applyAlignment="1">
      <alignment horizontal="left"/>
    </xf>
    <xf numFmtId="3" fontId="23" fillId="0" borderId="22" xfId="19" applyNumberFormat="1" applyFont="1" applyBorder="1" applyAlignment="1">
      <alignment horizontal="left"/>
    </xf>
    <xf numFmtId="177" fontId="23" fillId="0" borderId="44" xfId="19" applyNumberFormat="1" applyFont="1" applyBorder="1" applyAlignment="1">
      <alignment horizontal="left"/>
    </xf>
    <xf numFmtId="3" fontId="23" fillId="0" borderId="44" xfId="19" applyNumberFormat="1" applyFont="1" applyBorder="1" applyAlignment="1">
      <alignment horizontal="center"/>
    </xf>
    <xf numFmtId="3" fontId="23" fillId="0" borderId="22" xfId="19" applyNumberFormat="1" applyFont="1" applyBorder="1" applyAlignment="1">
      <alignment horizontal="center"/>
    </xf>
    <xf numFmtId="0" fontId="23" fillId="0" borderId="68" xfId="4" applyFont="1" applyBorder="1" applyAlignment="1">
      <alignment horizontal="left"/>
    </xf>
    <xf numFmtId="3" fontId="23" fillId="0" borderId="35" xfId="4" applyNumberFormat="1" applyFont="1" applyBorder="1" applyAlignment="1">
      <alignment horizontal="left" vertical="center"/>
    </xf>
    <xf numFmtId="0" fontId="23" fillId="0" borderId="0" xfId="4" applyFont="1" applyBorder="1" applyAlignment="1">
      <alignment horizontal="left" vertical="center"/>
    </xf>
    <xf numFmtId="0" fontId="23" fillId="0" borderId="44" xfId="4" applyFont="1" applyBorder="1" applyAlignment="1">
      <alignment horizontal="left"/>
    </xf>
    <xf numFmtId="49" fontId="23" fillId="0" borderId="35" xfId="4" applyNumberFormat="1" applyFont="1" applyBorder="1" applyAlignment="1">
      <alignment horizontal="left"/>
    </xf>
    <xf numFmtId="14" fontId="23" fillId="0" borderId="68" xfId="4" applyNumberFormat="1" applyFont="1" applyBorder="1" applyAlignment="1">
      <alignment horizontal="left"/>
    </xf>
    <xf numFmtId="14" fontId="23" fillId="0" borderId="0" xfId="4" applyNumberFormat="1" applyFont="1" applyBorder="1" applyAlignment="1">
      <alignment horizontal="left"/>
    </xf>
    <xf numFmtId="49" fontId="23" fillId="0" borderId="22" xfId="4" applyNumberFormat="1" applyFont="1" applyBorder="1" applyAlignment="1">
      <alignment horizontal="left"/>
    </xf>
    <xf numFmtId="49" fontId="23" fillId="0" borderId="68" xfId="4" applyNumberFormat="1" applyFont="1" applyBorder="1" applyAlignment="1">
      <alignment horizontal="left"/>
    </xf>
    <xf numFmtId="49" fontId="23" fillId="0" borderId="0" xfId="4" applyNumberFormat="1" applyFont="1" applyBorder="1" applyAlignment="1">
      <alignment horizontal="left"/>
    </xf>
    <xf numFmtId="0" fontId="23" fillId="0" borderId="68" xfId="4" applyNumberFormat="1" applyFont="1" applyBorder="1" applyAlignment="1">
      <alignment horizontal="left"/>
    </xf>
    <xf numFmtId="0" fontId="23" fillId="0" borderId="0" xfId="4" applyNumberFormat="1" applyFont="1" applyBorder="1" applyAlignment="1">
      <alignment horizontal="left"/>
    </xf>
    <xf numFmtId="1" fontId="23" fillId="0" borderId="35" xfId="4" applyNumberFormat="1" applyFont="1" applyBorder="1" applyAlignment="1">
      <alignment horizontal="left"/>
    </xf>
    <xf numFmtId="1" fontId="23" fillId="0" borderId="49" xfId="4" applyNumberFormat="1" applyFont="1" applyBorder="1" applyAlignment="1">
      <alignment horizontal="left"/>
    </xf>
    <xf numFmtId="0" fontId="23" fillId="0" borderId="44" xfId="4" applyNumberFormat="1" applyFont="1" applyBorder="1" applyAlignment="1">
      <alignment horizontal="left"/>
    </xf>
    <xf numFmtId="3" fontId="23" fillId="0" borderId="35" xfId="0" applyNumberFormat="1" applyFont="1" applyBorder="1" applyAlignment="1">
      <alignment horizontal="left"/>
    </xf>
    <xf numFmtId="3" fontId="23" fillId="0" borderId="68" xfId="0" applyNumberFormat="1" applyFont="1" applyBorder="1" applyAlignment="1">
      <alignment horizontal="left"/>
    </xf>
    <xf numFmtId="3" fontId="23" fillId="0" borderId="68" xfId="0" applyNumberFormat="1" applyFont="1" applyBorder="1" applyAlignment="1">
      <alignment horizontal="center"/>
    </xf>
    <xf numFmtId="0" fontId="23" fillId="0" borderId="35" xfId="0" quotePrefix="1" applyFont="1" applyBorder="1" applyAlignment="1">
      <alignment horizontal="left"/>
    </xf>
    <xf numFmtId="0" fontId="23" fillId="0" borderId="49" xfId="0" quotePrefix="1" applyFont="1" applyBorder="1" applyAlignment="1">
      <alignment horizontal="left"/>
    </xf>
    <xf numFmtId="3" fontId="23" fillId="0" borderId="49" xfId="4" quotePrefix="1" applyNumberFormat="1" applyFont="1" applyBorder="1" applyAlignment="1">
      <alignment horizontal="left"/>
    </xf>
    <xf numFmtId="0" fontId="23" fillId="0" borderId="22" xfId="0" quotePrefix="1" applyFont="1" applyBorder="1" applyAlignment="1">
      <alignment horizontal="left"/>
    </xf>
    <xf numFmtId="3" fontId="23" fillId="0" borderId="68" xfId="4" applyNumberFormat="1" applyFont="1" applyBorder="1" applyAlignment="1">
      <alignment horizontal="left" vertical="center"/>
    </xf>
    <xf numFmtId="3" fontId="23" fillId="5" borderId="68" xfId="4" applyNumberFormat="1" applyFont="1" applyFill="1" applyBorder="1" applyAlignment="1">
      <alignment horizontal="center"/>
    </xf>
    <xf numFmtId="3" fontId="23" fillId="5" borderId="0" xfId="4" applyNumberFormat="1" applyFont="1" applyFill="1" applyBorder="1" applyAlignment="1">
      <alignment horizontal="center"/>
    </xf>
    <xf numFmtId="3" fontId="39" fillId="0" borderId="49" xfId="4" applyNumberFormat="1" applyFont="1" applyBorder="1" applyAlignment="1">
      <alignment horizontal="center"/>
    </xf>
    <xf numFmtId="3" fontId="23" fillId="5" borderId="44" xfId="4" applyNumberFormat="1" applyFont="1" applyFill="1" applyBorder="1" applyAlignment="1">
      <alignment horizontal="center"/>
    </xf>
    <xf numFmtId="0" fontId="23" fillId="0" borderId="36" xfId="4" applyFont="1" applyBorder="1" applyAlignment="1">
      <alignment horizontal="left" vertical="center"/>
    </xf>
    <xf numFmtId="3" fontId="23" fillId="0" borderId="68" xfId="0" applyNumberFormat="1" applyFont="1" applyBorder="1" applyAlignment="1">
      <alignment horizontal="left" vertical="center"/>
    </xf>
    <xf numFmtId="3" fontId="23" fillId="0" borderId="35" xfId="0" applyNumberFormat="1" applyFont="1" applyBorder="1" applyAlignment="1">
      <alignment horizontal="left" vertical="center"/>
    </xf>
    <xf numFmtId="178" fontId="23" fillId="0" borderId="68" xfId="0" applyNumberFormat="1" applyFont="1" applyBorder="1" applyAlignment="1">
      <alignment horizontal="left" vertical="center"/>
    </xf>
    <xf numFmtId="3" fontId="23" fillId="0" borderId="68" xfId="15" applyNumberFormat="1" applyFont="1" applyBorder="1" applyAlignment="1">
      <alignment horizontal="center" vertical="center"/>
    </xf>
    <xf numFmtId="3" fontId="23" fillId="0" borderId="35" xfId="15" applyNumberFormat="1" applyFont="1" applyBorder="1" applyAlignment="1">
      <alignment horizontal="center" vertical="center"/>
    </xf>
    <xf numFmtId="3" fontId="23" fillId="0" borderId="0" xfId="0" applyNumberFormat="1" applyFont="1" applyBorder="1" applyAlignment="1">
      <alignment horizontal="left" vertical="center"/>
    </xf>
    <xf numFmtId="3" fontId="23" fillId="0" borderId="49" xfId="0" applyNumberFormat="1" applyFont="1" applyBorder="1" applyAlignment="1">
      <alignment horizontal="left" vertical="center"/>
    </xf>
    <xf numFmtId="178" fontId="23" fillId="0" borderId="0" xfId="0" applyNumberFormat="1" applyFont="1" applyBorder="1" applyAlignment="1">
      <alignment horizontal="left" vertical="center"/>
    </xf>
    <xf numFmtId="3" fontId="23" fillId="0" borderId="0" xfId="15" applyNumberFormat="1" applyFont="1" applyBorder="1" applyAlignment="1">
      <alignment horizontal="center" vertical="center"/>
    </xf>
    <xf numFmtId="3" fontId="23" fillId="0" borderId="49" xfId="15" applyNumberFormat="1" applyFont="1" applyBorder="1" applyAlignment="1">
      <alignment horizontal="center" vertical="center"/>
    </xf>
    <xf numFmtId="178" fontId="23" fillId="0" borderId="0" xfId="4" applyNumberFormat="1" applyFont="1" applyBorder="1" applyAlignment="1">
      <alignment horizontal="left" vertical="center"/>
    </xf>
    <xf numFmtId="3" fontId="23" fillId="0" borderId="44" xfId="0" applyNumberFormat="1" applyFont="1" applyBorder="1" applyAlignment="1">
      <alignment horizontal="left" vertical="center"/>
    </xf>
    <xf numFmtId="3" fontId="23" fillId="0" borderId="22" xfId="0" applyNumberFormat="1" applyFont="1" applyBorder="1" applyAlignment="1">
      <alignment horizontal="left" vertical="center"/>
    </xf>
    <xf numFmtId="178" fontId="23" fillId="0" borderId="44" xfId="0" applyNumberFormat="1" applyFont="1" applyBorder="1" applyAlignment="1">
      <alignment horizontal="left" vertical="center"/>
    </xf>
    <xf numFmtId="3" fontId="23" fillId="0" borderId="44" xfId="15" applyNumberFormat="1" applyFont="1" applyBorder="1" applyAlignment="1">
      <alignment horizontal="center" vertical="center"/>
    </xf>
    <xf numFmtId="3" fontId="23" fillId="0" borderId="22" xfId="15" applyNumberFormat="1" applyFont="1" applyBorder="1" applyAlignment="1">
      <alignment horizontal="center" vertical="center"/>
    </xf>
    <xf numFmtId="0" fontId="23" fillId="0" borderId="68" xfId="0" applyFont="1" applyBorder="1" applyAlignment="1">
      <alignment horizontal="left"/>
    </xf>
    <xf numFmtId="0" fontId="23" fillId="0" borderId="35" xfId="0" applyFont="1" applyBorder="1" applyAlignment="1">
      <alignment horizontal="left"/>
    </xf>
    <xf numFmtId="3" fontId="23" fillId="0" borderId="35" xfId="0" applyNumberFormat="1" applyFont="1" applyBorder="1" applyAlignment="1">
      <alignment horizontal="center"/>
    </xf>
    <xf numFmtId="0" fontId="23" fillId="0" borderId="0" xfId="0" applyFont="1" applyBorder="1" applyAlignment="1">
      <alignment horizontal="left"/>
    </xf>
    <xf numFmtId="0" fontId="23" fillId="0" borderId="22" xfId="0" applyFont="1" applyBorder="1" applyAlignment="1">
      <alignment horizontal="left"/>
    </xf>
    <xf numFmtId="0" fontId="23" fillId="0" borderId="44" xfId="0" applyFont="1" applyBorder="1" applyAlignment="1">
      <alignment horizontal="left"/>
    </xf>
    <xf numFmtId="3" fontId="23" fillId="0" borderId="44" xfId="0" applyNumberFormat="1" applyFont="1" applyBorder="1" applyAlignment="1">
      <alignment horizontal="center"/>
    </xf>
    <xf numFmtId="3" fontId="23" fillId="0" borderId="22" xfId="0" applyNumberFormat="1" applyFont="1" applyBorder="1" applyAlignment="1">
      <alignment horizontal="center"/>
    </xf>
    <xf numFmtId="3" fontId="23" fillId="0" borderId="49" xfId="0" quotePrefix="1" applyNumberFormat="1" applyFont="1" applyBorder="1" applyAlignment="1">
      <alignment horizontal="left"/>
    </xf>
    <xf numFmtId="0" fontId="21" fillId="4" borderId="67" xfId="4" applyFont="1" applyFill="1" applyBorder="1" applyAlignment="1">
      <alignment horizontal="center"/>
    </xf>
    <xf numFmtId="4" fontId="21" fillId="4" borderId="67" xfId="4" applyNumberFormat="1" applyFont="1" applyFill="1" applyBorder="1" applyAlignment="1">
      <alignment horizontal="center"/>
    </xf>
    <xf numFmtId="4" fontId="21" fillId="4" borderId="27" xfId="4" applyNumberFormat="1" applyFont="1" applyFill="1" applyBorder="1" applyAlignment="1">
      <alignment horizontal="center"/>
    </xf>
    <xf numFmtId="0" fontId="35" fillId="0" borderId="22" xfId="0" applyFont="1" applyBorder="1" applyAlignment="1">
      <alignment horizontal="left" wrapText="1"/>
    </xf>
    <xf numFmtId="0" fontId="35" fillId="0" borderId="35" xfId="0" applyFont="1" applyBorder="1" applyAlignment="1">
      <alignment horizontal="left"/>
    </xf>
    <xf numFmtId="1" fontId="23" fillId="0" borderId="0" xfId="0" applyNumberFormat="1" applyFont="1" applyBorder="1" applyAlignment="1">
      <alignment horizontal="left"/>
    </xf>
    <xf numFmtId="0" fontId="23" fillId="0" borderId="49" xfId="19" applyFont="1" applyBorder="1" applyAlignment="1">
      <alignment horizontal="left" wrapText="1"/>
    </xf>
    <xf numFmtId="0" fontId="35" fillId="0" borderId="35" xfId="0" applyFont="1" applyBorder="1" applyAlignment="1">
      <alignment horizontal="left" wrapText="1"/>
    </xf>
    <xf numFmtId="0" fontId="23" fillId="0" borderId="49" xfId="4" quotePrefix="1" applyFont="1" applyBorder="1" applyAlignment="1">
      <alignment horizontal="left" wrapText="1"/>
    </xf>
    <xf numFmtId="0" fontId="23" fillId="0" borderId="22" xfId="4" applyFont="1" applyBorder="1" applyAlignment="1">
      <alignment horizontal="left" wrapText="1"/>
    </xf>
    <xf numFmtId="49" fontId="23" fillId="0" borderId="49" xfId="4" applyNumberFormat="1" applyFont="1" applyBorder="1" applyAlignment="1">
      <alignment horizontal="left" wrapText="1"/>
    </xf>
    <xf numFmtId="0" fontId="23" fillId="0" borderId="49" xfId="0" applyFont="1" applyBorder="1" applyAlignment="1">
      <alignment horizontal="left" vertical="center" wrapText="1"/>
    </xf>
    <xf numFmtId="0" fontId="23" fillId="0" borderId="22" xfId="0" applyFont="1" applyBorder="1" applyAlignment="1">
      <alignment horizontal="left" wrapText="1"/>
    </xf>
    <xf numFmtId="0" fontId="23" fillId="0" borderId="35" xfId="0" applyFont="1" applyBorder="1" applyAlignment="1">
      <alignment horizontal="left" wrapText="1"/>
    </xf>
    <xf numFmtId="0" fontId="23" fillId="0" borderId="49" xfId="0" quotePrefix="1" applyFont="1" applyBorder="1" applyAlignment="1">
      <alignment horizontal="left" wrapText="1"/>
    </xf>
    <xf numFmtId="0" fontId="23" fillId="0" borderId="54" xfId="4" applyFont="1" applyBorder="1" applyAlignment="1">
      <alignment horizontal="left" vertical="center" wrapText="1"/>
    </xf>
    <xf numFmtId="0" fontId="21" fillId="0" borderId="0" xfId="4" applyFont="1" applyFill="1" applyAlignment="1">
      <alignment vertical="center"/>
    </xf>
    <xf numFmtId="0" fontId="23" fillId="0" borderId="0" xfId="4" applyFont="1" applyAlignment="1">
      <alignment vertical="center"/>
    </xf>
    <xf numFmtId="0" fontId="23" fillId="0" borderId="36" xfId="4" applyFont="1" applyBorder="1" applyAlignment="1">
      <alignment vertical="center"/>
    </xf>
    <xf numFmtId="0" fontId="23" fillId="0" borderId="54" xfId="4" applyFont="1" applyBorder="1" applyAlignment="1">
      <alignment vertical="center"/>
    </xf>
    <xf numFmtId="0" fontId="23" fillId="0" borderId="23" xfId="4" applyFont="1" applyBorder="1" applyAlignment="1">
      <alignment vertical="center"/>
    </xf>
    <xf numFmtId="3" fontId="23" fillId="0" borderId="54" xfId="4" applyNumberFormat="1" applyFont="1" applyBorder="1" applyAlignment="1">
      <alignment vertical="center"/>
    </xf>
    <xf numFmtId="0" fontId="23" fillId="0" borderId="54" xfId="0" applyFont="1" applyBorder="1" applyAlignment="1">
      <alignment vertical="center"/>
    </xf>
    <xf numFmtId="0" fontId="23" fillId="0" borderId="54" xfId="0" applyFont="1" applyBorder="1" applyAlignment="1">
      <alignment horizontal="left" vertical="center"/>
    </xf>
    <xf numFmtId="0" fontId="23" fillId="0" borderId="23" xfId="0" applyFont="1" applyBorder="1" applyAlignment="1">
      <alignment horizontal="left" vertical="center"/>
    </xf>
    <xf numFmtId="0" fontId="23" fillId="0" borderId="36" xfId="0" applyFont="1" applyBorder="1" applyAlignment="1">
      <alignment horizontal="left" vertical="center"/>
    </xf>
    <xf numFmtId="0" fontId="23" fillId="0" borderId="54" xfId="19" applyFont="1" applyBorder="1" applyAlignment="1">
      <alignment horizontal="left" vertical="center"/>
    </xf>
    <xf numFmtId="0" fontId="23" fillId="0" borderId="23" xfId="19" applyFont="1" applyBorder="1" applyAlignment="1">
      <alignment horizontal="left" vertical="center"/>
    </xf>
    <xf numFmtId="0" fontId="23" fillId="5" borderId="36" xfId="4" applyFont="1" applyFill="1" applyBorder="1" applyAlignment="1">
      <alignment horizontal="left" vertical="center"/>
    </xf>
    <xf numFmtId="0" fontId="23" fillId="5" borderId="54" xfId="4" applyFont="1" applyFill="1" applyBorder="1" applyAlignment="1">
      <alignment horizontal="left" vertical="center"/>
    </xf>
    <xf numFmtId="0" fontId="23" fillId="5" borderId="23" xfId="4" applyFont="1" applyFill="1" applyBorder="1" applyAlignment="1">
      <alignment horizontal="left" vertical="center"/>
    </xf>
    <xf numFmtId="0" fontId="21" fillId="4" borderId="1" xfId="4" applyFont="1" applyFill="1" applyBorder="1" applyAlignment="1">
      <alignment vertical="center"/>
    </xf>
    <xf numFmtId="0" fontId="10" fillId="0" borderId="0" xfId="4" applyFont="1" applyAlignment="1">
      <alignment vertical="center"/>
    </xf>
    <xf numFmtId="0" fontId="23" fillId="0" borderId="54" xfId="4" applyFont="1" applyBorder="1" applyAlignment="1">
      <alignment horizontal="left" wrapText="1"/>
    </xf>
    <xf numFmtId="165" fontId="10" fillId="0" borderId="0" xfId="4" applyNumberFormat="1" applyFont="1" applyAlignment="1">
      <alignment vertical="center"/>
    </xf>
    <xf numFmtId="0" fontId="23" fillId="0" borderId="22" xfId="4" applyFont="1" applyBorder="1" applyAlignment="1">
      <alignment horizontal="center" vertical="center"/>
    </xf>
    <xf numFmtId="0" fontId="21" fillId="7" borderId="27" xfId="4" applyFont="1" applyFill="1" applyBorder="1" applyAlignment="1">
      <alignment horizontal="center" vertical="center" wrapText="1"/>
    </xf>
    <xf numFmtId="0" fontId="21" fillId="7" borderId="27" xfId="0" applyFont="1" applyFill="1" applyBorder="1" applyAlignment="1">
      <alignment horizontal="center" vertical="center" wrapText="1"/>
    </xf>
    <xf numFmtId="0" fontId="21" fillId="7" borderId="27" xfId="0" applyFont="1" applyFill="1" applyBorder="1" applyAlignment="1">
      <alignment horizontal="center" vertical="center"/>
    </xf>
    <xf numFmtId="0" fontId="23" fillId="0" borderId="27" xfId="0" applyFont="1" applyFill="1" applyBorder="1"/>
    <xf numFmtId="0" fontId="21" fillId="6" borderId="27" xfId="0" applyFont="1" applyFill="1" applyBorder="1" applyAlignment="1">
      <alignment horizontal="left" vertical="center" indent="2"/>
    </xf>
    <xf numFmtId="0" fontId="23" fillId="0" borderId="68" xfId="0" applyFont="1" applyFill="1" applyBorder="1" applyAlignment="1">
      <alignment horizontal="left" indent="2"/>
    </xf>
    <xf numFmtId="0" fontId="23" fillId="0" borderId="0" xfId="0" applyFont="1" applyFill="1" applyBorder="1" applyAlignment="1">
      <alignment horizontal="left" indent="2"/>
    </xf>
    <xf numFmtId="3" fontId="23" fillId="0" borderId="27" xfId="5" applyNumberFormat="1" applyFont="1" applyFill="1" applyBorder="1" applyAlignment="1">
      <alignment horizontal="center" vertical="center"/>
    </xf>
    <xf numFmtId="3" fontId="21" fillId="6" borderId="27" xfId="0" applyNumberFormat="1" applyFont="1" applyFill="1" applyBorder="1" applyAlignment="1">
      <alignment horizontal="center" vertical="center"/>
    </xf>
    <xf numFmtId="0" fontId="2" fillId="0" borderId="0" xfId="4" applyFont="1"/>
    <xf numFmtId="0" fontId="40" fillId="7" borderId="27" xfId="4" applyFont="1" applyFill="1" applyBorder="1" applyAlignment="1">
      <alignment horizontal="center" vertical="center"/>
    </xf>
    <xf numFmtId="0" fontId="21" fillId="7" borderId="27" xfId="4" applyFont="1" applyFill="1" applyBorder="1" applyAlignment="1">
      <alignment horizontal="center" vertical="center"/>
    </xf>
    <xf numFmtId="0" fontId="21" fillId="0" borderId="0" xfId="4" applyFont="1" applyAlignment="1">
      <alignment horizontal="center" vertical="center"/>
    </xf>
    <xf numFmtId="0" fontId="21" fillId="6" borderId="27" xfId="4" applyFont="1" applyFill="1" applyBorder="1"/>
    <xf numFmtId="3" fontId="21" fillId="6" borderId="27" xfId="4" applyNumberFormat="1" applyFont="1" applyFill="1" applyBorder="1"/>
    <xf numFmtId="0" fontId="23" fillId="0" borderId="27" xfId="4" applyFont="1" applyBorder="1" applyAlignment="1">
      <alignment horizontal="left" indent="2"/>
    </xf>
    <xf numFmtId="3" fontId="23" fillId="0" borderId="27" xfId="4" applyNumberFormat="1" applyFont="1" applyBorder="1"/>
    <xf numFmtId="0" fontId="21" fillId="6" borderId="27" xfId="4" applyFont="1" applyFill="1" applyBorder="1" applyAlignment="1">
      <alignment horizontal="left" vertical="center"/>
    </xf>
    <xf numFmtId="0" fontId="23" fillId="5" borderId="27" xfId="4" applyFont="1" applyFill="1" applyBorder="1" applyAlignment="1">
      <alignment horizontal="left" indent="2"/>
    </xf>
    <xf numFmtId="3" fontId="21" fillId="6" borderId="27" xfId="4" applyNumberFormat="1" applyFont="1" applyFill="1" applyBorder="1" applyAlignment="1">
      <alignment horizontal="center" vertical="center"/>
    </xf>
    <xf numFmtId="3" fontId="23" fillId="0" borderId="27" xfId="4" applyNumberFormat="1" applyFont="1" applyBorder="1" applyAlignment="1">
      <alignment horizontal="center" vertical="center"/>
    </xf>
    <xf numFmtId="0" fontId="39" fillId="0" borderId="27" xfId="0" applyFont="1" applyBorder="1"/>
    <xf numFmtId="4" fontId="21" fillId="0" borderId="27" xfId="3" applyNumberFormat="1" applyFont="1" applyBorder="1" applyAlignment="1">
      <alignment vertical="center"/>
    </xf>
    <xf numFmtId="3" fontId="39" fillId="0" borderId="27" xfId="0" applyNumberFormat="1" applyFont="1" applyBorder="1"/>
    <xf numFmtId="4" fontId="23" fillId="0" borderId="27" xfId="3" applyNumberFormat="1" applyFont="1" applyBorder="1" applyAlignment="1">
      <alignment horizontal="justify" vertical="center"/>
    </xf>
    <xf numFmtId="4" fontId="23" fillId="0" borderId="27" xfId="3" applyNumberFormat="1" applyFont="1" applyBorder="1" applyAlignment="1">
      <alignment horizontal="right" vertical="center"/>
    </xf>
    <xf numFmtId="4" fontId="23" fillId="0" borderId="27" xfId="3" applyNumberFormat="1" applyFont="1" applyBorder="1" applyAlignment="1">
      <alignment vertical="center"/>
    </xf>
    <xf numFmtId="49" fontId="23" fillId="0" borderId="27" xfId="3" applyFont="1" applyBorder="1" applyAlignment="1">
      <alignment vertical="center"/>
    </xf>
    <xf numFmtId="4" fontId="21" fillId="5" borderId="27" xfId="3" applyNumberFormat="1" applyFont="1" applyFill="1" applyBorder="1" applyAlignment="1">
      <alignment horizontal="right" vertical="center"/>
    </xf>
    <xf numFmtId="4" fontId="23" fillId="5" borderId="27" xfId="3" applyNumberFormat="1" applyFont="1" applyFill="1" applyBorder="1" applyAlignment="1">
      <alignment horizontal="right" vertical="center"/>
    </xf>
    <xf numFmtId="3" fontId="39" fillId="5" borderId="27" xfId="0" applyNumberFormat="1" applyFont="1" applyFill="1" applyBorder="1"/>
    <xf numFmtId="4" fontId="21" fillId="5" borderId="27" xfId="3" applyNumberFormat="1" applyFont="1" applyFill="1" applyBorder="1" applyAlignment="1">
      <alignment vertical="center"/>
    </xf>
    <xf numFmtId="0" fontId="39" fillId="0" borderId="27" xfId="0" applyFont="1" applyBorder="1" applyAlignment="1">
      <alignment wrapText="1"/>
    </xf>
    <xf numFmtId="49" fontId="23" fillId="0" borderId="27" xfId="3" applyFont="1" applyBorder="1" applyAlignment="1">
      <alignment horizontal="left" vertical="center"/>
    </xf>
    <xf numFmtId="3" fontId="21" fillId="0" borderId="27" xfId="3" applyNumberFormat="1" applyFont="1" applyBorder="1" applyAlignment="1">
      <alignment vertical="center"/>
    </xf>
    <xf numFmtId="3" fontId="23" fillId="0" borderId="27" xfId="3" applyNumberFormat="1" applyFont="1" applyBorder="1" applyAlignment="1">
      <alignment vertical="center"/>
    </xf>
    <xf numFmtId="166" fontId="23" fillId="0" borderId="27" xfId="0" applyNumberFormat="1" applyFont="1" applyBorder="1" applyAlignment="1">
      <alignment vertical="center"/>
    </xf>
    <xf numFmtId="166" fontId="23" fillId="0" borderId="27" xfId="7" applyNumberFormat="1" applyFont="1" applyBorder="1" applyAlignment="1">
      <alignment vertical="center"/>
    </xf>
    <xf numFmtId="49" fontId="23" fillId="0" borderId="27" xfId="3" applyFont="1" applyBorder="1" applyAlignment="1">
      <alignment horizontal="left" vertical="center" wrapText="1"/>
    </xf>
    <xf numFmtId="49" fontId="21" fillId="2" borderId="27" xfId="3" applyFont="1" applyFill="1" applyBorder="1" applyAlignment="1">
      <alignment horizontal="center" vertical="center"/>
    </xf>
    <xf numFmtId="4" fontId="21" fillId="4" borderId="27" xfId="4" applyNumberFormat="1" applyFont="1" applyFill="1" applyBorder="1"/>
    <xf numFmtId="49" fontId="22" fillId="7" borderId="27" xfId="3" applyFont="1" applyFill="1" applyBorder="1" applyAlignment="1">
      <alignment horizontal="center" vertical="center" textRotation="90" wrapText="1"/>
    </xf>
    <xf numFmtId="49" fontId="21" fillId="7" borderId="27" xfId="3" applyFont="1" applyFill="1" applyBorder="1" applyAlignment="1">
      <alignment horizontal="center" vertical="center" textRotation="90" wrapText="1"/>
    </xf>
    <xf numFmtId="0" fontId="23" fillId="0" borderId="27" xfId="0" applyFont="1" applyFill="1" applyBorder="1" applyAlignment="1">
      <alignment wrapText="1"/>
    </xf>
    <xf numFmtId="0" fontId="23" fillId="5" borderId="27" xfId="0" applyFont="1" applyFill="1" applyBorder="1"/>
    <xf numFmtId="3" fontId="23" fillId="0" borderId="27" xfId="0" applyNumberFormat="1" applyFont="1" applyBorder="1" applyAlignment="1">
      <alignment horizontal="center" vertical="center"/>
    </xf>
    <xf numFmtId="0" fontId="38" fillId="7" borderId="27" xfId="4" applyFont="1" applyFill="1" applyBorder="1" applyAlignment="1">
      <alignment horizontal="center" vertical="center" textRotation="90" wrapText="1"/>
    </xf>
    <xf numFmtId="0" fontId="38" fillId="0" borderId="35" xfId="4" applyFont="1" applyBorder="1" applyAlignment="1">
      <alignment horizontal="center" wrapText="1"/>
    </xf>
    <xf numFmtId="0" fontId="38" fillId="0" borderId="13" xfId="4" applyFont="1" applyBorder="1" applyAlignment="1">
      <alignment horizontal="center"/>
    </xf>
    <xf numFmtId="0" fontId="38" fillId="0" borderId="49" xfId="4" applyFont="1" applyBorder="1" applyAlignment="1">
      <alignment horizontal="center"/>
    </xf>
    <xf numFmtId="0" fontId="38" fillId="0" borderId="0" xfId="4" applyFont="1" applyBorder="1" applyAlignment="1">
      <alignment horizontal="center"/>
    </xf>
    <xf numFmtId="0" fontId="38" fillId="0" borderId="35" xfId="4" applyFont="1" applyBorder="1" applyAlignment="1">
      <alignment horizontal="center"/>
    </xf>
    <xf numFmtId="0" fontId="38" fillId="0" borderId="34" xfId="4" applyFont="1" applyBorder="1" applyAlignment="1">
      <alignment horizontal="center"/>
    </xf>
    <xf numFmtId="0" fontId="44" fillId="0" borderId="49" xfId="4" applyFont="1" applyBorder="1" applyAlignment="1">
      <alignment wrapText="1"/>
    </xf>
    <xf numFmtId="3" fontId="38" fillId="0" borderId="13" xfId="4" applyNumberFormat="1" applyFont="1" applyBorder="1"/>
    <xf numFmtId="3" fontId="38" fillId="0" borderId="49" xfId="4" applyNumberFormat="1" applyFont="1" applyBorder="1"/>
    <xf numFmtId="3" fontId="38" fillId="0" borderId="0" xfId="4" applyNumberFormat="1" applyFont="1" applyBorder="1"/>
    <xf numFmtId="0" fontId="28" fillId="0" borderId="49" xfId="4" applyFont="1" applyBorder="1" applyAlignment="1">
      <alignment wrapText="1"/>
    </xf>
    <xf numFmtId="3" fontId="28" fillId="0" borderId="13" xfId="4" applyNumberFormat="1" applyFont="1" applyBorder="1"/>
    <xf numFmtId="3" fontId="28" fillId="0" borderId="49" xfId="4" applyNumberFormat="1" applyFont="1" applyBorder="1"/>
    <xf numFmtId="3" fontId="28" fillId="0" borderId="0" xfId="4" applyNumberFormat="1" applyFont="1" applyBorder="1"/>
    <xf numFmtId="0" fontId="38" fillId="0" borderId="49" xfId="4" applyFont="1" applyBorder="1" applyAlignment="1">
      <alignment wrapText="1"/>
    </xf>
    <xf numFmtId="0" fontId="28" fillId="0" borderId="49" xfId="4" applyFont="1" applyBorder="1" applyAlignment="1">
      <alignment horizontal="left" wrapText="1"/>
    </xf>
    <xf numFmtId="0" fontId="28" fillId="0" borderId="49" xfId="4" quotePrefix="1" applyFont="1" applyBorder="1" applyAlignment="1">
      <alignment horizontal="left" wrapText="1"/>
    </xf>
    <xf numFmtId="0" fontId="44" fillId="0" borderId="49" xfId="4" applyFont="1" applyBorder="1" applyAlignment="1">
      <alignment horizontal="left" wrapText="1"/>
    </xf>
    <xf numFmtId="0" fontId="28" fillId="5" borderId="49" xfId="4" applyFont="1" applyFill="1" applyBorder="1" applyAlignment="1">
      <alignment horizontal="left" wrapText="1"/>
    </xf>
    <xf numFmtId="3" fontId="28" fillId="0" borderId="34" xfId="4" applyNumberFormat="1" applyFont="1" applyBorder="1"/>
    <xf numFmtId="3" fontId="28" fillId="0" borderId="68" xfId="4" applyNumberFormat="1" applyFont="1" applyBorder="1"/>
    <xf numFmtId="3" fontId="28" fillId="0" borderId="35" xfId="4" applyNumberFormat="1" applyFont="1" applyBorder="1"/>
    <xf numFmtId="3" fontId="28" fillId="0" borderId="36" xfId="4" applyNumberFormat="1" applyFont="1" applyBorder="1"/>
    <xf numFmtId="0" fontId="38" fillId="0" borderId="27" xfId="4" applyFont="1" applyBorder="1" applyAlignment="1">
      <alignment horizontal="center" wrapText="1"/>
    </xf>
    <xf numFmtId="3" fontId="38" fillId="0" borderId="26" xfId="4" applyNumberFormat="1" applyFont="1" applyBorder="1"/>
    <xf numFmtId="3" fontId="38" fillId="0" borderId="67" xfId="4" applyNumberFormat="1" applyFont="1" applyBorder="1"/>
    <xf numFmtId="3" fontId="38" fillId="0" borderId="27" xfId="4" applyNumberFormat="1" applyFont="1" applyBorder="1"/>
    <xf numFmtId="3" fontId="38" fillId="0" borderId="1" xfId="4" applyNumberFormat="1" applyFont="1" applyBorder="1"/>
    <xf numFmtId="0" fontId="38" fillId="7" borderId="27" xfId="0" applyFont="1" applyFill="1" applyBorder="1" applyAlignment="1">
      <alignment horizontal="center" vertical="center" textRotation="90" wrapText="1"/>
    </xf>
    <xf numFmtId="0" fontId="38" fillId="0" borderId="35" xfId="0" applyFont="1" applyBorder="1" applyAlignment="1">
      <alignment horizontal="center" wrapText="1"/>
    </xf>
    <xf numFmtId="0" fontId="38" fillId="0" borderId="13" xfId="0" applyFont="1" applyBorder="1" applyAlignment="1">
      <alignment horizontal="center"/>
    </xf>
    <xf numFmtId="0" fontId="38" fillId="0" borderId="49" xfId="0" applyFont="1" applyBorder="1" applyAlignment="1">
      <alignment horizontal="center"/>
    </xf>
    <xf numFmtId="0" fontId="38" fillId="0" borderId="0" xfId="0" applyFont="1" applyBorder="1" applyAlignment="1">
      <alignment horizontal="center"/>
    </xf>
    <xf numFmtId="0" fontId="38" fillId="0" borderId="35" xfId="0" applyFont="1" applyBorder="1" applyAlignment="1">
      <alignment horizontal="center"/>
    </xf>
    <xf numFmtId="0" fontId="38" fillId="0" borderId="34" xfId="0" applyFont="1" applyBorder="1" applyAlignment="1">
      <alignment horizontal="center"/>
    </xf>
    <xf numFmtId="0" fontId="38" fillId="0" borderId="4" xfId="0" applyFont="1" applyBorder="1" applyAlignment="1">
      <alignment horizontal="center"/>
    </xf>
    <xf numFmtId="0" fontId="44" fillId="0" borderId="49" xfId="0" applyFont="1" applyFill="1" applyBorder="1" applyAlignment="1">
      <alignment wrapText="1"/>
    </xf>
    <xf numFmtId="0" fontId="28" fillId="0" borderId="49" xfId="0" applyFont="1" applyFill="1" applyBorder="1" applyAlignment="1">
      <alignment wrapText="1"/>
    </xf>
    <xf numFmtId="3" fontId="28" fillId="0" borderId="13" xfId="0" applyNumberFormat="1" applyFont="1" applyBorder="1"/>
    <xf numFmtId="3" fontId="28" fillId="0" borderId="49" xfId="0" applyNumberFormat="1" applyFont="1" applyBorder="1"/>
    <xf numFmtId="3" fontId="28" fillId="0" borderId="0" xfId="0" applyNumberFormat="1" applyFont="1" applyBorder="1"/>
    <xf numFmtId="3" fontId="28" fillId="0" borderId="4" xfId="0" applyNumberFormat="1" applyFont="1" applyBorder="1"/>
    <xf numFmtId="0" fontId="38" fillId="0" borderId="49" xfId="0" applyFont="1" applyFill="1" applyBorder="1" applyAlignment="1">
      <alignment wrapText="1"/>
    </xf>
    <xf numFmtId="0" fontId="28" fillId="0" borderId="49" xfId="0" applyFont="1" applyFill="1" applyBorder="1" applyAlignment="1">
      <alignment horizontal="left" wrapText="1"/>
    </xf>
    <xf numFmtId="0" fontId="28" fillId="0" borderId="49" xfId="0" quotePrefix="1" applyFont="1" applyFill="1" applyBorder="1" applyAlignment="1">
      <alignment horizontal="left" wrapText="1"/>
    </xf>
    <xf numFmtId="0" fontId="44" fillId="0" borderId="49" xfId="0" applyFont="1" applyFill="1" applyBorder="1" applyAlignment="1">
      <alignment horizontal="left" wrapText="1"/>
    </xf>
    <xf numFmtId="0" fontId="28" fillId="0" borderId="49" xfId="0" applyFont="1" applyBorder="1" applyAlignment="1">
      <alignment wrapText="1"/>
    </xf>
    <xf numFmtId="0" fontId="28" fillId="0" borderId="35" xfId="0" applyFont="1" applyFill="1" applyBorder="1" applyAlignment="1">
      <alignment wrapText="1"/>
    </xf>
    <xf numFmtId="3" fontId="28" fillId="0" borderId="34" xfId="0" applyNumberFormat="1" applyFont="1" applyFill="1" applyBorder="1"/>
    <xf numFmtId="3" fontId="28" fillId="0" borderId="68" xfId="0" applyNumberFormat="1" applyFont="1" applyFill="1" applyBorder="1"/>
    <xf numFmtId="3" fontId="28" fillId="0" borderId="35" xfId="0" applyNumberFormat="1" applyFont="1" applyFill="1" applyBorder="1"/>
    <xf numFmtId="0" fontId="38" fillId="0" borderId="49" xfId="0" applyFont="1" applyFill="1" applyBorder="1" applyAlignment="1">
      <alignment horizontal="center" wrapText="1"/>
    </xf>
    <xf numFmtId="0" fontId="38" fillId="0" borderId="27" xfId="0" applyFont="1" applyFill="1" applyBorder="1" applyAlignment="1">
      <alignment horizontal="center" wrapText="1"/>
    </xf>
    <xf numFmtId="3" fontId="38" fillId="0" borderId="26" xfId="0" applyNumberFormat="1" applyFont="1" applyFill="1" applyBorder="1"/>
    <xf numFmtId="3" fontId="38" fillId="0" borderId="67" xfId="0" applyNumberFormat="1" applyFont="1" applyFill="1" applyBorder="1"/>
    <xf numFmtId="3" fontId="38" fillId="0" borderId="27" xfId="0" applyNumberFormat="1" applyFont="1" applyFill="1" applyBorder="1"/>
    <xf numFmtId="3" fontId="28" fillId="0" borderId="36" xfId="0" applyNumberFormat="1" applyFont="1" applyFill="1" applyBorder="1"/>
    <xf numFmtId="3" fontId="38" fillId="0" borderId="1" xfId="0" applyNumberFormat="1" applyFont="1" applyFill="1" applyBorder="1"/>
    <xf numFmtId="171" fontId="28" fillId="0" borderId="13" xfId="13" applyNumberFormat="1" applyFont="1" applyBorder="1" applyAlignment="1">
      <alignment horizontal="center" vertical="center"/>
    </xf>
    <xf numFmtId="3" fontId="38" fillId="0" borderId="13" xfId="0" applyNumberFormat="1" applyFont="1" applyBorder="1" applyAlignment="1">
      <alignment horizontal="center" vertical="center"/>
    </xf>
    <xf numFmtId="3" fontId="38" fillId="0" borderId="49" xfId="0" applyNumberFormat="1" applyFont="1" applyBorder="1" applyAlignment="1">
      <alignment horizontal="center" vertical="center"/>
    </xf>
    <xf numFmtId="3" fontId="38" fillId="0" borderId="0" xfId="0" applyNumberFormat="1" applyFont="1" applyBorder="1" applyAlignment="1">
      <alignment horizontal="center" vertical="center"/>
    </xf>
    <xf numFmtId="3" fontId="38" fillId="0" borderId="4" xfId="0" applyNumberFormat="1" applyFont="1" applyBorder="1" applyAlignment="1">
      <alignment horizontal="center" vertical="center"/>
    </xf>
    <xf numFmtId="3" fontId="28" fillId="0" borderId="13" xfId="0" applyNumberFormat="1" applyFont="1" applyBorder="1" applyAlignment="1">
      <alignment horizontal="center" vertical="center"/>
    </xf>
    <xf numFmtId="3" fontId="28" fillId="0" borderId="49" xfId="0" applyNumberFormat="1" applyFont="1" applyBorder="1" applyAlignment="1">
      <alignment horizontal="center" vertical="center"/>
    </xf>
    <xf numFmtId="3" fontId="28" fillId="0" borderId="54" xfId="0" applyNumberFormat="1" applyFont="1" applyBorder="1" applyAlignment="1">
      <alignment horizontal="center" vertical="center"/>
    </xf>
    <xf numFmtId="3" fontId="28" fillId="0" borderId="0" xfId="0" applyNumberFormat="1" applyFont="1" applyBorder="1" applyAlignment="1">
      <alignment horizontal="center" vertical="center"/>
    </xf>
    <xf numFmtId="3" fontId="28" fillId="0" borderId="4" xfId="0" applyNumberFormat="1" applyFont="1" applyBorder="1" applyAlignment="1">
      <alignment horizontal="center" vertical="center"/>
    </xf>
    <xf numFmtId="169" fontId="28" fillId="0" borderId="49" xfId="0" applyNumberFormat="1" applyFont="1" applyBorder="1" applyAlignment="1">
      <alignment horizontal="center" vertical="center"/>
    </xf>
    <xf numFmtId="169" fontId="28" fillId="0" borderId="54" xfId="0" applyNumberFormat="1" applyFont="1" applyBorder="1" applyAlignment="1">
      <alignment horizontal="center" vertical="center"/>
    </xf>
    <xf numFmtId="169" fontId="28" fillId="0" borderId="13" xfId="0" applyNumberFormat="1" applyFont="1" applyBorder="1" applyAlignment="1">
      <alignment horizontal="center" vertical="center"/>
    </xf>
    <xf numFmtId="3" fontId="38" fillId="0" borderId="54" xfId="0" applyNumberFormat="1" applyFont="1" applyBorder="1" applyAlignment="1">
      <alignment horizontal="center" vertical="center"/>
    </xf>
    <xf numFmtId="171" fontId="28" fillId="0" borderId="49" xfId="13" applyNumberFormat="1" applyFont="1" applyBorder="1" applyAlignment="1">
      <alignment horizontal="center" vertical="center"/>
    </xf>
    <xf numFmtId="171" fontId="28" fillId="0" borderId="54" xfId="13" applyNumberFormat="1" applyFont="1" applyBorder="1" applyAlignment="1">
      <alignment horizontal="center" vertical="center"/>
    </xf>
    <xf numFmtId="3" fontId="38" fillId="0" borderId="13" xfId="0" applyNumberFormat="1" applyFont="1" applyFill="1" applyBorder="1" applyAlignment="1">
      <alignment horizontal="center" vertical="center"/>
    </xf>
    <xf numFmtId="3" fontId="38" fillId="0" borderId="49" xfId="0" applyNumberFormat="1" applyFont="1" applyFill="1" applyBorder="1" applyAlignment="1">
      <alignment horizontal="center" vertical="center"/>
    </xf>
    <xf numFmtId="3" fontId="38" fillId="0" borderId="54" xfId="0" applyNumberFormat="1" applyFont="1" applyFill="1" applyBorder="1" applyAlignment="1">
      <alignment horizontal="center" vertical="center"/>
    </xf>
    <xf numFmtId="3" fontId="28" fillId="0" borderId="13" xfId="4" applyNumberFormat="1" applyFont="1" applyBorder="1" applyAlignment="1">
      <alignment horizontal="center" vertical="center"/>
    </xf>
    <xf numFmtId="3" fontId="28" fillId="0" borderId="49" xfId="4" applyNumberFormat="1" applyFont="1" applyBorder="1" applyAlignment="1">
      <alignment horizontal="center" vertical="center"/>
    </xf>
    <xf numFmtId="3" fontId="28" fillId="0" borderId="0" xfId="4" applyNumberFormat="1" applyFont="1" applyBorder="1" applyAlignment="1">
      <alignment horizontal="center" vertical="center"/>
    </xf>
    <xf numFmtId="3" fontId="38" fillId="0" borderId="13" xfId="4" applyNumberFormat="1" applyFont="1" applyBorder="1" applyAlignment="1">
      <alignment horizontal="center" vertical="center"/>
    </xf>
    <xf numFmtId="3" fontId="38" fillId="0" borderId="49" xfId="4" applyNumberFormat="1" applyFont="1" applyBorder="1" applyAlignment="1">
      <alignment horizontal="center" vertical="center"/>
    </xf>
    <xf numFmtId="3" fontId="38" fillId="0" borderId="0" xfId="4" applyNumberFormat="1" applyFont="1" applyBorder="1" applyAlignment="1">
      <alignment horizontal="center" vertical="center"/>
    </xf>
    <xf numFmtId="3" fontId="38" fillId="0" borderId="34" xfId="4" applyNumberFormat="1" applyFont="1" applyBorder="1" applyAlignment="1">
      <alignment horizontal="center" vertical="center"/>
    </xf>
    <xf numFmtId="3" fontId="38" fillId="0" borderId="22" xfId="0" applyNumberFormat="1" applyFont="1" applyFill="1" applyBorder="1" applyAlignment="1">
      <alignment horizontal="center" vertical="center"/>
    </xf>
    <xf numFmtId="0" fontId="21" fillId="7" borderId="27" xfId="0" applyFont="1" applyFill="1" applyBorder="1" applyAlignment="1">
      <alignment horizontal="center" vertical="center" textRotation="90" wrapText="1"/>
    </xf>
    <xf numFmtId="0" fontId="23" fillId="0" borderId="36" xfId="0" applyFont="1" applyBorder="1"/>
    <xf numFmtId="3" fontId="23" fillId="0" borderId="35" xfId="0" applyNumberFormat="1" applyFont="1" applyBorder="1"/>
    <xf numFmtId="3" fontId="23" fillId="0" borderId="68" xfId="0" applyNumberFormat="1" applyFont="1" applyBorder="1" applyAlignment="1">
      <alignment vertical="center"/>
    </xf>
    <xf numFmtId="3" fontId="23" fillId="0" borderId="35" xfId="0" applyNumberFormat="1" applyFont="1" applyBorder="1" applyAlignment="1">
      <alignment vertical="center"/>
    </xf>
    <xf numFmtId="0" fontId="23" fillId="0" borderId="35" xfId="0" applyFont="1" applyBorder="1" applyAlignment="1">
      <alignment vertical="center"/>
    </xf>
    <xf numFmtId="0" fontId="23" fillId="0" borderId="54" xfId="0" applyFont="1" applyBorder="1" applyAlignment="1">
      <alignment wrapText="1"/>
    </xf>
    <xf numFmtId="3" fontId="23" fillId="0" borderId="49" xfId="0" applyNumberFormat="1" applyFont="1" applyBorder="1"/>
    <xf numFmtId="3" fontId="23" fillId="0" borderId="0" xfId="0" applyNumberFormat="1" applyFont="1" applyBorder="1" applyAlignment="1">
      <alignment horizontal="center" vertical="center"/>
    </xf>
    <xf numFmtId="3" fontId="23" fillId="0" borderId="49" xfId="0" applyNumberFormat="1" applyFont="1" applyBorder="1" applyAlignment="1">
      <alignment horizontal="center" vertical="center"/>
    </xf>
    <xf numFmtId="3" fontId="21" fillId="0" borderId="49" xfId="0" applyNumberFormat="1" applyFont="1" applyBorder="1" applyAlignment="1">
      <alignment horizontal="center" vertical="center"/>
    </xf>
    <xf numFmtId="3" fontId="21" fillId="0" borderId="0" xfId="0" applyNumberFormat="1" applyFont="1" applyBorder="1" applyAlignment="1">
      <alignment horizontal="center" vertical="center"/>
    </xf>
    <xf numFmtId="9" fontId="23" fillId="0" borderId="49" xfId="6" applyFont="1" applyBorder="1" applyAlignment="1">
      <alignment horizontal="center" vertical="center"/>
    </xf>
    <xf numFmtId="0" fontId="23" fillId="0" borderId="49" xfId="0" applyFont="1" applyBorder="1" applyAlignment="1">
      <alignment horizontal="center" vertical="center"/>
    </xf>
    <xf numFmtId="0" fontId="21" fillId="0" borderId="54" xfId="0" applyFont="1" applyBorder="1" applyAlignment="1">
      <alignment wrapText="1"/>
    </xf>
    <xf numFmtId="0" fontId="21" fillId="5" borderId="54" xfId="0" applyFont="1" applyFill="1" applyBorder="1" applyAlignment="1">
      <alignment wrapText="1"/>
    </xf>
    <xf numFmtId="0" fontId="21" fillId="0" borderId="22" xfId="0" applyFont="1" applyBorder="1"/>
    <xf numFmtId="0" fontId="21" fillId="0" borderId="0" xfId="0" applyFont="1" applyBorder="1" applyAlignment="1">
      <alignment horizontal="center" vertical="center"/>
    </xf>
    <xf numFmtId="0" fontId="21" fillId="0" borderId="49" xfId="0" applyFont="1" applyBorder="1" applyAlignment="1">
      <alignment horizontal="center" vertical="center"/>
    </xf>
    <xf numFmtId="0" fontId="21" fillId="0" borderId="22" xfId="0" applyFont="1" applyBorder="1" applyAlignment="1">
      <alignment horizontal="center" vertical="center"/>
    </xf>
    <xf numFmtId="49" fontId="21" fillId="4" borderId="27" xfId="3" applyFont="1" applyFill="1" applyBorder="1" applyAlignment="1">
      <alignment horizontal="left" vertical="center"/>
    </xf>
    <xf numFmtId="3" fontId="21" fillId="4" borderId="27" xfId="0" applyNumberFormat="1" applyFont="1" applyFill="1" applyBorder="1" applyAlignment="1">
      <alignment horizontal="center" vertical="center"/>
    </xf>
    <xf numFmtId="3" fontId="21" fillId="4" borderId="1" xfId="0" applyNumberFormat="1" applyFont="1" applyFill="1" applyBorder="1" applyAlignment="1">
      <alignment horizontal="center" vertical="center"/>
    </xf>
    <xf numFmtId="9" fontId="21" fillId="4" borderId="27" xfId="6" applyFont="1" applyFill="1" applyBorder="1" applyAlignment="1">
      <alignment horizontal="center" vertical="center"/>
    </xf>
    <xf numFmtId="0" fontId="23" fillId="0" borderId="45" xfId="0" applyNumberFormat="1" applyFont="1" applyBorder="1"/>
    <xf numFmtId="0" fontId="23" fillId="0" borderId="22" xfId="0" applyNumberFormat="1" applyFont="1" applyBorder="1"/>
    <xf numFmtId="0" fontId="23" fillId="0" borderId="24" xfId="0" applyNumberFormat="1" applyFont="1" applyBorder="1"/>
    <xf numFmtId="0" fontId="23" fillId="0" borderId="21" xfId="0" applyNumberFormat="1" applyFont="1" applyBorder="1"/>
    <xf numFmtId="49" fontId="23" fillId="0" borderId="54" xfId="0" applyNumberFormat="1" applyFont="1" applyBorder="1" applyAlignment="1">
      <alignment horizontal="left"/>
    </xf>
    <xf numFmtId="0" fontId="23" fillId="0" borderId="26" xfId="0" applyNumberFormat="1" applyFont="1" applyBorder="1"/>
    <xf numFmtId="0" fontId="23" fillId="0" borderId="27" xfId="0" applyNumberFormat="1" applyFont="1" applyBorder="1"/>
    <xf numFmtId="0" fontId="23" fillId="0" borderId="28" xfId="0" applyNumberFormat="1" applyFont="1" applyBorder="1"/>
    <xf numFmtId="0" fontId="23" fillId="0" borderId="25" xfId="0" applyNumberFormat="1" applyFont="1" applyBorder="1"/>
    <xf numFmtId="0" fontId="23" fillId="0" borderId="34" xfId="0" applyNumberFormat="1" applyFont="1" applyBorder="1"/>
    <xf numFmtId="0" fontId="23" fillId="0" borderId="35" xfId="0" applyNumberFormat="1" applyFont="1" applyBorder="1"/>
    <xf numFmtId="0" fontId="23" fillId="0" borderId="37" xfId="0" applyNumberFormat="1" applyFont="1" applyBorder="1"/>
    <xf numFmtId="0" fontId="23" fillId="0" borderId="33" xfId="0" applyNumberFormat="1" applyFont="1" applyBorder="1"/>
    <xf numFmtId="49" fontId="23" fillId="0" borderId="56" xfId="0" applyNumberFormat="1" applyFont="1" applyBorder="1" applyAlignment="1">
      <alignment horizontal="left"/>
    </xf>
    <xf numFmtId="0" fontId="23" fillId="3" borderId="9" xfId="0" applyFont="1" applyFill="1" applyBorder="1" applyAlignment="1">
      <alignment horizontal="right"/>
    </xf>
    <xf numFmtId="0" fontId="23" fillId="3" borderId="51" xfId="0" applyNumberFormat="1" applyFont="1" applyFill="1" applyBorder="1"/>
    <xf numFmtId="0" fontId="23" fillId="3" borderId="40" xfId="0" applyNumberFormat="1" applyFont="1" applyFill="1" applyBorder="1"/>
    <xf numFmtId="0" fontId="23" fillId="3" borderId="39" xfId="0" applyNumberFormat="1" applyFont="1" applyFill="1" applyBorder="1"/>
    <xf numFmtId="0" fontId="23" fillId="3" borderId="38" xfId="0" applyNumberFormat="1" applyFont="1" applyFill="1" applyBorder="1"/>
    <xf numFmtId="0" fontId="23" fillId="0" borderId="58" xfId="0" applyFont="1" applyBorder="1"/>
    <xf numFmtId="0" fontId="23" fillId="0" borderId="56" xfId="0" applyFont="1" applyBorder="1" applyAlignment="1">
      <alignment horizontal="right"/>
    </xf>
    <xf numFmtId="0" fontId="23" fillId="3" borderId="40" xfId="0" applyNumberFormat="1" applyFont="1" applyFill="1" applyBorder="1" applyAlignment="1"/>
    <xf numFmtId="0" fontId="23" fillId="0" borderId="95" xfId="0" applyFont="1" applyBorder="1"/>
    <xf numFmtId="0" fontId="23" fillId="0" borderId="64" xfId="0" applyNumberFormat="1" applyFont="1" applyBorder="1"/>
    <xf numFmtId="0" fontId="23" fillId="0" borderId="31" xfId="0" applyNumberFormat="1" applyFont="1" applyBorder="1"/>
    <xf numFmtId="0" fontId="23" fillId="0" borderId="30" xfId="0" applyNumberFormat="1" applyFont="1" applyBorder="1"/>
    <xf numFmtId="0" fontId="23" fillId="0" borderId="29" xfId="0" applyNumberFormat="1" applyFont="1" applyBorder="1"/>
    <xf numFmtId="49" fontId="23" fillId="10" borderId="54" xfId="0" applyNumberFormat="1" applyFont="1" applyFill="1" applyBorder="1" applyAlignment="1">
      <alignment horizontal="left"/>
    </xf>
    <xf numFmtId="0" fontId="23" fillId="0" borderId="39" xfId="0" applyNumberFormat="1" applyFont="1" applyBorder="1"/>
    <xf numFmtId="0" fontId="23" fillId="0" borderId="54" xfId="0" applyFont="1" applyBorder="1" applyAlignment="1">
      <alignment horizontal="right"/>
    </xf>
    <xf numFmtId="0" fontId="23" fillId="3" borderId="55" xfId="0" applyFont="1" applyFill="1" applyBorder="1" applyAlignment="1">
      <alignment horizontal="right"/>
    </xf>
    <xf numFmtId="0" fontId="23" fillId="3" borderId="34" xfId="0" applyNumberFormat="1" applyFont="1" applyFill="1" applyBorder="1"/>
    <xf numFmtId="0" fontId="23" fillId="3" borderId="35" xfId="0" applyNumberFormat="1" applyFont="1" applyFill="1" applyBorder="1"/>
    <xf numFmtId="0" fontId="23" fillId="3" borderId="37" xfId="0" applyNumberFormat="1" applyFont="1" applyFill="1" applyBorder="1"/>
    <xf numFmtId="0" fontId="23" fillId="3" borderId="33" xfId="0" applyNumberFormat="1" applyFont="1" applyFill="1" applyBorder="1"/>
    <xf numFmtId="0" fontId="23" fillId="0" borderId="35" xfId="0" applyFont="1" applyBorder="1"/>
    <xf numFmtId="3" fontId="28" fillId="0" borderId="26" xfId="0" applyNumberFormat="1" applyFont="1" applyBorder="1"/>
    <xf numFmtId="3" fontId="28" fillId="0" borderId="27" xfId="0" applyNumberFormat="1" applyFont="1" applyBorder="1" applyAlignment="1">
      <alignment horizontal="center" vertical="center"/>
    </xf>
    <xf numFmtId="10" fontId="28" fillId="0" borderId="27" xfId="0" applyNumberFormat="1" applyFont="1" applyBorder="1" applyAlignment="1">
      <alignment horizontal="center" vertical="center"/>
    </xf>
    <xf numFmtId="0" fontId="23" fillId="3" borderId="22" xfId="0" applyFont="1" applyFill="1" applyBorder="1" applyAlignment="1">
      <alignment horizontal="right"/>
    </xf>
    <xf numFmtId="0" fontId="23" fillId="3" borderId="26" xfId="0" applyNumberFormat="1" applyFont="1" applyFill="1" applyBorder="1"/>
    <xf numFmtId="10" fontId="23" fillId="3" borderId="27" xfId="6" applyNumberFormat="1" applyFont="1" applyFill="1" applyBorder="1" applyAlignment="1">
      <alignment horizontal="center" vertical="center"/>
    </xf>
    <xf numFmtId="10" fontId="23" fillId="3" borderId="27" xfId="0" applyNumberFormat="1" applyFont="1" applyFill="1" applyBorder="1" applyAlignment="1">
      <alignment horizontal="center" vertical="center"/>
    </xf>
    <xf numFmtId="0" fontId="23" fillId="0" borderId="27" xfId="0" applyNumberFormat="1" applyFont="1" applyBorder="1" applyAlignment="1">
      <alignment horizontal="center" vertical="center"/>
    </xf>
    <xf numFmtId="10" fontId="23" fillId="0" borderId="27" xfId="0" applyNumberFormat="1" applyFont="1" applyBorder="1" applyAlignment="1">
      <alignment horizontal="center" vertical="center"/>
    </xf>
    <xf numFmtId="49" fontId="23" fillId="0" borderId="49" xfId="0" applyNumberFormat="1" applyFont="1" applyBorder="1" applyAlignment="1">
      <alignment horizontal="left"/>
    </xf>
    <xf numFmtId="0" fontId="23" fillId="0" borderId="50" xfId="0" applyFont="1" applyBorder="1" applyAlignment="1">
      <alignment horizontal="right"/>
    </xf>
    <xf numFmtId="0" fontId="23" fillId="3" borderId="10" xfId="0" applyFont="1" applyFill="1" applyBorder="1" applyAlignment="1">
      <alignment horizontal="right"/>
    </xf>
    <xf numFmtId="0" fontId="23" fillId="3" borderId="27" xfId="0" applyNumberFormat="1" applyFont="1" applyFill="1" applyBorder="1" applyAlignment="1">
      <alignment horizontal="center" vertical="center"/>
    </xf>
    <xf numFmtId="0" fontId="23" fillId="0" borderId="48" xfId="0" applyFont="1" applyBorder="1"/>
    <xf numFmtId="0" fontId="23" fillId="0" borderId="52" xfId="0" applyFont="1" applyBorder="1"/>
    <xf numFmtId="0" fontId="23" fillId="0" borderId="49" xfId="0" applyFont="1" applyBorder="1" applyAlignment="1">
      <alignment horizontal="center"/>
    </xf>
    <xf numFmtId="0" fontId="23" fillId="0" borderId="49" xfId="0" applyFont="1" applyBorder="1" applyAlignment="1">
      <alignment horizontal="right"/>
    </xf>
    <xf numFmtId="0" fontId="23" fillId="3" borderId="13" xfId="0" applyFont="1" applyFill="1" applyBorder="1" applyAlignment="1">
      <alignment horizontal="right"/>
    </xf>
    <xf numFmtId="0" fontId="23" fillId="3" borderId="49" xfId="0" applyFont="1" applyFill="1" applyBorder="1" applyAlignment="1">
      <alignment horizontal="right"/>
    </xf>
    <xf numFmtId="0" fontId="23" fillId="0" borderId="13" xfId="0" applyFont="1" applyBorder="1" applyAlignment="1">
      <alignment vertical="center"/>
    </xf>
    <xf numFmtId="0" fontId="23" fillId="3" borderId="45" xfId="0" applyFont="1" applyFill="1" applyBorder="1" applyAlignment="1">
      <alignment horizontal="right" vertical="center"/>
    </xf>
    <xf numFmtId="49" fontId="22" fillId="7" borderId="26" xfId="3" applyFont="1" applyFill="1" applyBorder="1" applyAlignment="1">
      <alignment horizontal="center" vertical="center" textRotation="90" wrapText="1"/>
    </xf>
    <xf numFmtId="49" fontId="22" fillId="7" borderId="1" xfId="3" applyFont="1" applyFill="1" applyBorder="1" applyAlignment="1">
      <alignment horizontal="center" vertical="center" textRotation="90" wrapText="1"/>
    </xf>
    <xf numFmtId="49" fontId="23" fillId="7" borderId="27" xfId="3" applyFont="1" applyFill="1" applyBorder="1" applyAlignment="1">
      <alignment horizontal="center" vertical="center" textRotation="90" wrapText="1"/>
    </xf>
    <xf numFmtId="0" fontId="23" fillId="0" borderId="35" xfId="2" applyFont="1" applyBorder="1" applyAlignment="1">
      <alignment horizontal="center" vertical="center"/>
    </xf>
    <xf numFmtId="0" fontId="23" fillId="0" borderId="35" xfId="2" applyFont="1" applyBorder="1" applyAlignment="1">
      <alignment vertical="center"/>
    </xf>
    <xf numFmtId="0" fontId="23" fillId="0" borderId="13" xfId="2" applyFont="1" applyBorder="1" applyAlignment="1">
      <alignment vertical="center"/>
    </xf>
    <xf numFmtId="0" fontId="23" fillId="0" borderId="0" xfId="2" applyFont="1" applyAlignment="1">
      <alignment horizontal="left" vertical="center"/>
    </xf>
    <xf numFmtId="0" fontId="23" fillId="7" borderId="26" xfId="2" applyFont="1" applyFill="1" applyBorder="1" applyAlignment="1">
      <alignment horizontal="center" vertical="center" textRotation="90" wrapText="1"/>
    </xf>
    <xf numFmtId="0" fontId="23" fillId="7" borderId="27" xfId="2" applyFont="1" applyFill="1" applyBorder="1" applyAlignment="1">
      <alignment horizontal="center" vertical="center" textRotation="90" wrapText="1"/>
    </xf>
    <xf numFmtId="0" fontId="21" fillId="7" borderId="27" xfId="2" applyFont="1" applyFill="1" applyBorder="1" applyAlignment="1">
      <alignment horizontal="center" vertical="center" textRotation="90" wrapText="1"/>
    </xf>
    <xf numFmtId="0" fontId="21" fillId="7" borderId="1" xfId="2" applyFont="1" applyFill="1" applyBorder="1" applyAlignment="1">
      <alignment horizontal="center" vertical="center" textRotation="90" wrapText="1"/>
    </xf>
    <xf numFmtId="0" fontId="21" fillId="5" borderId="0" xfId="14" applyFont="1" applyFill="1"/>
    <xf numFmtId="0" fontId="21" fillId="12" borderId="0" xfId="2" applyFont="1" applyFill="1" applyBorder="1" applyAlignment="1">
      <alignment vertical="center"/>
    </xf>
    <xf numFmtId="0" fontId="21" fillId="2" borderId="76" xfId="2" applyFont="1" applyFill="1" applyBorder="1" applyAlignment="1">
      <alignment vertical="center"/>
    </xf>
    <xf numFmtId="0" fontId="23" fillId="0" borderId="0" xfId="14" applyFont="1" applyFill="1" applyBorder="1"/>
    <xf numFmtId="0" fontId="5" fillId="0" borderId="0" xfId="14" applyFont="1"/>
    <xf numFmtId="0" fontId="23" fillId="0" borderId="54" xfId="2" applyFont="1" applyBorder="1" applyAlignment="1">
      <alignment horizontal="center" vertical="center"/>
    </xf>
    <xf numFmtId="0" fontId="21" fillId="2" borderId="54" xfId="2" applyFont="1" applyFill="1" applyBorder="1" applyAlignment="1">
      <alignment horizontal="center" vertical="center"/>
    </xf>
    <xf numFmtId="0" fontId="21" fillId="2" borderId="13" xfId="2" applyFont="1" applyFill="1" applyBorder="1" applyAlignment="1">
      <alignment vertical="center"/>
    </xf>
    <xf numFmtId="0" fontId="21" fillId="0" borderId="54" xfId="2" applyFont="1" applyBorder="1" applyAlignment="1">
      <alignment horizontal="left" vertical="center" wrapText="1"/>
    </xf>
    <xf numFmtId="4" fontId="23" fillId="0" borderId="13" xfId="8" applyNumberFormat="1" applyFont="1" applyBorder="1" applyAlignment="1">
      <alignment vertical="center"/>
    </xf>
    <xf numFmtId="0" fontId="23" fillId="0" borderId="54" xfId="2" applyFont="1" applyBorder="1" applyAlignment="1">
      <alignment horizontal="left" vertical="center" wrapText="1"/>
    </xf>
    <xf numFmtId="0" fontId="21" fillId="5" borderId="54" xfId="2" applyFont="1" applyFill="1" applyBorder="1" applyAlignment="1">
      <alignment horizontal="center" vertical="center"/>
    </xf>
    <xf numFmtId="4" fontId="23" fillId="5" borderId="13" xfId="8" applyNumberFormat="1" applyFont="1" applyFill="1" applyBorder="1" applyAlignment="1">
      <alignment vertical="center"/>
    </xf>
    <xf numFmtId="0" fontId="23" fillId="5" borderId="54" xfId="4" applyFont="1" applyFill="1" applyBorder="1" applyAlignment="1">
      <alignment wrapText="1"/>
    </xf>
    <xf numFmtId="0" fontId="23" fillId="5" borderId="54" xfId="4" applyFont="1" applyFill="1" applyBorder="1" applyAlignment="1">
      <alignment horizontal="justify" vertical="justify" wrapText="1"/>
    </xf>
    <xf numFmtId="0" fontId="23" fillId="5" borderId="54" xfId="2" applyFont="1" applyFill="1" applyBorder="1" applyAlignment="1">
      <alignment horizontal="left" vertical="center" wrapText="1"/>
    </xf>
    <xf numFmtId="0" fontId="21" fillId="0" borderId="54" xfId="2" applyFont="1" applyBorder="1" applyAlignment="1">
      <alignment horizontal="center" vertical="center"/>
    </xf>
    <xf numFmtId="0" fontId="23" fillId="5" borderId="96" xfId="4" applyFont="1" applyFill="1" applyBorder="1" applyAlignment="1">
      <alignment wrapText="1"/>
    </xf>
    <xf numFmtId="4" fontId="23" fillId="5" borderId="13" xfId="2" applyNumberFormat="1" applyFont="1" applyFill="1" applyBorder="1" applyAlignment="1">
      <alignment vertical="center"/>
    </xf>
    <xf numFmtId="0" fontId="21" fillId="2" borderId="1" xfId="2" applyFont="1" applyFill="1" applyBorder="1" applyAlignment="1">
      <alignment horizontal="center" vertical="center"/>
    </xf>
    <xf numFmtId="0" fontId="23" fillId="0" borderId="54" xfId="2" applyFont="1" applyBorder="1" applyAlignment="1">
      <alignment horizontal="left" vertical="center"/>
    </xf>
    <xf numFmtId="0" fontId="21" fillId="0" borderId="54" xfId="2" applyFont="1" applyFill="1" applyBorder="1" applyAlignment="1">
      <alignment vertical="center"/>
    </xf>
    <xf numFmtId="0" fontId="21" fillId="7" borderId="26" xfId="2" applyFont="1" applyFill="1" applyBorder="1" applyAlignment="1">
      <alignment horizontal="center" vertical="center" textRotation="90" wrapText="1"/>
    </xf>
    <xf numFmtId="0" fontId="21" fillId="0" borderId="54" xfId="2" applyFont="1" applyBorder="1" applyAlignment="1">
      <alignment vertical="center"/>
    </xf>
    <xf numFmtId="0" fontId="23" fillId="0" borderId="34" xfId="2" applyFont="1" applyBorder="1" applyAlignment="1">
      <alignment vertical="center"/>
    </xf>
    <xf numFmtId="0" fontId="21" fillId="5" borderId="0" xfId="2" applyFont="1" applyFill="1" applyAlignment="1">
      <alignment vertical="center"/>
    </xf>
    <xf numFmtId="0" fontId="23" fillId="5" borderId="0" xfId="2" applyFont="1" applyFill="1" applyAlignment="1">
      <alignment vertical="center"/>
    </xf>
    <xf numFmtId="43" fontId="23" fillId="5" borderId="13" xfId="15" applyFont="1" applyFill="1" applyBorder="1" applyAlignment="1">
      <alignment vertical="center"/>
    </xf>
    <xf numFmtId="3" fontId="21" fillId="2" borderId="13" xfId="2" applyNumberFormat="1" applyFont="1" applyFill="1" applyBorder="1" applyAlignment="1">
      <alignment vertical="center"/>
    </xf>
    <xf numFmtId="3" fontId="21" fillId="12" borderId="13" xfId="2" applyNumberFormat="1" applyFont="1" applyFill="1" applyBorder="1" applyAlignment="1">
      <alignment vertical="center"/>
    </xf>
    <xf numFmtId="3" fontId="21" fillId="2" borderId="10" xfId="2" applyNumberFormat="1" applyFont="1" applyFill="1" applyBorder="1" applyAlignment="1">
      <alignment vertical="center"/>
    </xf>
    <xf numFmtId="0" fontId="21" fillId="2" borderId="65" xfId="2" applyFont="1" applyFill="1" applyBorder="1" applyAlignment="1">
      <alignment vertical="center"/>
    </xf>
    <xf numFmtId="3" fontId="21" fillId="2" borderId="64" xfId="2" applyNumberFormat="1" applyFont="1" applyFill="1" applyBorder="1" applyAlignment="1">
      <alignment vertical="center"/>
    </xf>
    <xf numFmtId="0" fontId="21" fillId="12" borderId="54" xfId="2" applyFont="1" applyFill="1" applyBorder="1" applyAlignment="1">
      <alignment horizontal="center" vertical="center"/>
    </xf>
    <xf numFmtId="0" fontId="21" fillId="2" borderId="56" xfId="2" applyFont="1" applyFill="1" applyBorder="1" applyAlignment="1">
      <alignment horizontal="center" vertical="center"/>
    </xf>
    <xf numFmtId="0" fontId="21" fillId="2" borderId="32" xfId="2" applyFont="1" applyFill="1" applyBorder="1" applyAlignment="1">
      <alignment horizontal="center" vertical="center"/>
    </xf>
    <xf numFmtId="0" fontId="21" fillId="12" borderId="54" xfId="2" applyFont="1" applyFill="1" applyBorder="1" applyAlignment="1">
      <alignment vertical="center"/>
    </xf>
    <xf numFmtId="0" fontId="21" fillId="2" borderId="56" xfId="2" applyFont="1" applyFill="1" applyBorder="1" applyAlignment="1">
      <alignment vertical="center"/>
    </xf>
    <xf numFmtId="0" fontId="21" fillId="2" borderId="32" xfId="2" applyFont="1" applyFill="1" applyBorder="1" applyAlignment="1">
      <alignment vertical="center"/>
    </xf>
    <xf numFmtId="0" fontId="21" fillId="2" borderId="23" xfId="2" applyFont="1" applyFill="1" applyBorder="1" applyAlignment="1">
      <alignment horizontal="center" vertical="center"/>
    </xf>
    <xf numFmtId="0" fontId="21" fillId="2" borderId="44" xfId="2" applyFont="1" applyFill="1" applyBorder="1" applyAlignment="1">
      <alignment vertical="center"/>
    </xf>
    <xf numFmtId="0" fontId="23" fillId="5" borderId="0" xfId="2" applyFont="1" applyFill="1" applyBorder="1" applyAlignment="1">
      <alignment vertical="center"/>
    </xf>
    <xf numFmtId="0" fontId="23" fillId="5" borderId="54" xfId="2" applyFont="1" applyFill="1" applyBorder="1" applyAlignment="1">
      <alignment vertical="center"/>
    </xf>
    <xf numFmtId="0" fontId="21" fillId="2" borderId="67" xfId="2" applyFont="1" applyFill="1" applyBorder="1" applyAlignment="1">
      <alignment horizontal="center" vertical="center"/>
    </xf>
    <xf numFmtId="43" fontId="21" fillId="2" borderId="26" xfId="15" applyFont="1" applyFill="1" applyBorder="1" applyAlignment="1">
      <alignment vertical="center"/>
    </xf>
    <xf numFmtId="166" fontId="21" fillId="2" borderId="67" xfId="15" applyNumberFormat="1" applyFont="1" applyFill="1" applyBorder="1" applyAlignment="1">
      <alignment vertical="center"/>
    </xf>
    <xf numFmtId="0" fontId="40" fillId="2" borderId="27" xfId="2" applyFont="1" applyFill="1" applyBorder="1" applyAlignment="1">
      <alignment vertical="center"/>
    </xf>
    <xf numFmtId="0" fontId="40" fillId="2" borderId="27" xfId="2" applyFont="1" applyFill="1" applyBorder="1" applyAlignment="1">
      <alignment horizontal="center" vertical="center"/>
    </xf>
    <xf numFmtId="0" fontId="5" fillId="0" borderId="27" xfId="2" applyFont="1" applyBorder="1" applyAlignment="1">
      <alignment horizontal="center" vertical="center"/>
    </xf>
    <xf numFmtId="0" fontId="5" fillId="0" borderId="27" xfId="2" applyFont="1" applyFill="1" applyBorder="1" applyAlignment="1">
      <alignment horizontal="center" vertical="center"/>
    </xf>
    <xf numFmtId="0" fontId="23" fillId="0" borderId="0" xfId="14" applyFont="1" applyAlignment="1">
      <alignment horizontal="center"/>
    </xf>
    <xf numFmtId="0" fontId="23" fillId="5" borderId="0" xfId="2" applyFont="1" applyFill="1" applyAlignment="1">
      <alignment horizontal="center" vertical="center"/>
    </xf>
    <xf numFmtId="0" fontId="21" fillId="2" borderId="0" xfId="2" applyFont="1" applyFill="1" applyBorder="1" applyAlignment="1">
      <alignment horizontal="center" vertical="center"/>
    </xf>
    <xf numFmtId="0" fontId="21" fillId="2" borderId="0" xfId="2" applyFont="1" applyFill="1" applyBorder="1" applyAlignment="1">
      <alignment horizontal="right"/>
    </xf>
    <xf numFmtId="0" fontId="21" fillId="2" borderId="0" xfId="2" applyFont="1" applyFill="1" applyBorder="1" applyAlignment="1">
      <alignment horizontal="center"/>
    </xf>
    <xf numFmtId="0" fontId="23" fillId="0" borderId="0" xfId="2" applyFont="1" applyBorder="1" applyAlignment="1">
      <alignment horizontal="right"/>
    </xf>
    <xf numFmtId="0" fontId="23" fillId="0" borderId="0" xfId="2" applyFont="1" applyBorder="1" applyAlignment="1">
      <alignment horizontal="center"/>
    </xf>
    <xf numFmtId="0" fontId="23" fillId="0" borderId="0" xfId="14" applyNumberFormat="1" applyFont="1" applyBorder="1"/>
    <xf numFmtId="0" fontId="23" fillId="0" borderId="0" xfId="2" applyFont="1" applyFill="1" applyBorder="1" applyAlignment="1">
      <alignment horizontal="center"/>
    </xf>
    <xf numFmtId="0" fontId="23" fillId="0" borderId="0" xfId="2" applyFont="1" applyFill="1" applyBorder="1" applyAlignment="1">
      <alignment horizontal="center" vertical="center"/>
    </xf>
    <xf numFmtId="0" fontId="21" fillId="0" borderId="0" xfId="2" applyFont="1" applyFill="1" applyBorder="1" applyAlignment="1">
      <alignment horizontal="right"/>
    </xf>
    <xf numFmtId="0" fontId="21" fillId="0" borderId="0" xfId="2" applyFont="1" applyFill="1" applyBorder="1" applyAlignment="1">
      <alignment horizontal="center"/>
    </xf>
    <xf numFmtId="0" fontId="21" fillId="4" borderId="0" xfId="2" applyFont="1" applyFill="1" applyBorder="1" applyAlignment="1">
      <alignment horizontal="center" vertical="center"/>
    </xf>
    <xf numFmtId="0" fontId="21" fillId="4" borderId="0" xfId="2" applyFont="1" applyFill="1" applyBorder="1" applyAlignment="1">
      <alignment horizontal="right"/>
    </xf>
    <xf numFmtId="0" fontId="21" fillId="4" borderId="0" xfId="2" applyFont="1" applyFill="1" applyBorder="1" applyAlignment="1">
      <alignment horizontal="center"/>
    </xf>
    <xf numFmtId="0" fontId="21" fillId="4" borderId="0" xfId="2" applyFont="1" applyFill="1" applyBorder="1" applyAlignment="1">
      <alignment vertical="center"/>
    </xf>
    <xf numFmtId="0" fontId="23" fillId="0" borderId="0" xfId="2" applyFont="1" applyBorder="1" applyAlignment="1">
      <alignment horizontal="right" vertical="center"/>
    </xf>
    <xf numFmtId="0" fontId="46" fillId="4" borderId="0" xfId="2" applyFont="1" applyFill="1" applyBorder="1" applyAlignment="1">
      <alignment horizontal="right"/>
    </xf>
    <xf numFmtId="0" fontId="46" fillId="4" borderId="0" xfId="2" applyFont="1" applyFill="1" applyBorder="1" applyAlignment="1">
      <alignment horizontal="center"/>
    </xf>
    <xf numFmtId="0" fontId="46" fillId="4" borderId="0" xfId="2" applyFont="1" applyFill="1" applyBorder="1" applyAlignment="1">
      <alignment horizontal="center" vertical="center"/>
    </xf>
    <xf numFmtId="0" fontId="46" fillId="4" borderId="0" xfId="2" applyFont="1" applyFill="1" applyBorder="1" applyAlignment="1">
      <alignment vertical="center"/>
    </xf>
    <xf numFmtId="0" fontId="23" fillId="5" borderId="0" xfId="2" applyFont="1" applyFill="1" applyBorder="1" applyAlignment="1">
      <alignment horizontal="right"/>
    </xf>
    <xf numFmtId="0" fontId="23" fillId="5" borderId="0" xfId="2" applyFont="1" applyFill="1" applyBorder="1" applyAlignment="1">
      <alignment horizontal="center"/>
    </xf>
    <xf numFmtId="0" fontId="23" fillId="5" borderId="0" xfId="2" applyFont="1" applyFill="1" applyBorder="1" applyAlignment="1">
      <alignment horizontal="center" vertical="center"/>
    </xf>
    <xf numFmtId="3" fontId="23" fillId="5" borderId="0" xfId="2" applyNumberFormat="1" applyFont="1" applyFill="1" applyBorder="1" applyAlignment="1">
      <alignment horizontal="center" vertical="center"/>
    </xf>
    <xf numFmtId="0" fontId="21" fillId="4" borderId="49" xfId="2" applyFont="1" applyFill="1" applyBorder="1" applyAlignment="1">
      <alignment horizontal="center" vertical="center"/>
    </xf>
    <xf numFmtId="0" fontId="23" fillId="5" borderId="49" xfId="16" applyFont="1" applyFill="1" applyBorder="1" applyAlignment="1">
      <alignment horizontal="left" vertical="center"/>
    </xf>
    <xf numFmtId="0" fontId="23" fillId="5" borderId="49" xfId="16" applyFont="1" applyFill="1" applyBorder="1" applyAlignment="1">
      <alignment vertical="center"/>
    </xf>
    <xf numFmtId="0" fontId="23" fillId="5" borderId="49" xfId="17" applyFont="1" applyFill="1" applyBorder="1"/>
    <xf numFmtId="4" fontId="23" fillId="5" borderId="49" xfId="18" applyNumberFormat="1" applyFont="1" applyFill="1" applyBorder="1" applyAlignment="1">
      <alignment horizontal="left" vertical="center"/>
    </xf>
    <xf numFmtId="0" fontId="22" fillId="5" borderId="49" xfId="18" applyFont="1" applyFill="1" applyBorder="1" applyAlignment="1">
      <alignment horizontal="left" vertical="center"/>
    </xf>
    <xf numFmtId="0" fontId="22" fillId="5" borderId="49" xfId="18" applyFont="1" applyFill="1" applyBorder="1" applyAlignment="1">
      <alignment horizontal="left" vertical="center" indent="1"/>
    </xf>
    <xf numFmtId="0" fontId="22" fillId="5" borderId="49" xfId="18" applyFont="1" applyFill="1" applyBorder="1" applyAlignment="1">
      <alignment horizontal="left" vertical="center" wrapText="1" indent="1"/>
    </xf>
    <xf numFmtId="0" fontId="23" fillId="5" borderId="49" xfId="2" applyFont="1" applyFill="1" applyBorder="1" applyAlignment="1">
      <alignment vertical="center"/>
    </xf>
    <xf numFmtId="0" fontId="21" fillId="5" borderId="49" xfId="2" applyFont="1" applyFill="1" applyBorder="1" applyAlignment="1">
      <alignment horizontal="center" vertical="center"/>
    </xf>
    <xf numFmtId="0" fontId="21" fillId="2" borderId="22" xfId="2" applyFont="1" applyFill="1" applyBorder="1" applyAlignment="1">
      <alignment horizontal="center" vertical="center"/>
    </xf>
    <xf numFmtId="0" fontId="23" fillId="0" borderId="36" xfId="2" applyFont="1" applyBorder="1" applyAlignment="1">
      <alignment vertical="center"/>
    </xf>
    <xf numFmtId="0" fontId="23" fillId="0" borderId="68" xfId="2" applyFont="1" applyBorder="1" applyAlignment="1">
      <alignment vertical="center"/>
    </xf>
    <xf numFmtId="0" fontId="23" fillId="0" borderId="68" xfId="2" applyFont="1" applyBorder="1" applyAlignment="1">
      <alignment horizontal="center" vertical="center"/>
    </xf>
    <xf numFmtId="0" fontId="21" fillId="2" borderId="54" xfId="2" applyFont="1" applyFill="1" applyBorder="1" applyAlignment="1">
      <alignment horizontal="right"/>
    </xf>
    <xf numFmtId="4" fontId="21" fillId="2" borderId="13" xfId="2" applyNumberFormat="1" applyFont="1" applyFill="1" applyBorder="1" applyAlignment="1">
      <alignment horizontal="right"/>
    </xf>
    <xf numFmtId="0" fontId="23" fillId="0" borderId="54" xfId="2" applyFont="1" applyBorder="1" applyAlignment="1">
      <alignment horizontal="right"/>
    </xf>
    <xf numFmtId="4" fontId="23" fillId="0" borderId="13" xfId="2" applyNumberFormat="1" applyFont="1" applyBorder="1" applyAlignment="1">
      <alignment horizontal="right"/>
    </xf>
    <xf numFmtId="4" fontId="23" fillId="0" borderId="13" xfId="2" applyNumberFormat="1" applyFont="1" applyFill="1" applyBorder="1" applyAlignment="1">
      <alignment horizontal="right"/>
    </xf>
    <xf numFmtId="0" fontId="23" fillId="0" borderId="54" xfId="14" applyNumberFormat="1" applyFont="1" applyBorder="1" applyAlignment="1">
      <alignment horizontal="right"/>
    </xf>
    <xf numFmtId="4" fontId="23" fillId="0" borderId="13" xfId="2" applyNumberFormat="1" applyFont="1" applyFill="1" applyBorder="1" applyAlignment="1">
      <alignment horizontal="right" vertical="center"/>
    </xf>
    <xf numFmtId="0" fontId="21" fillId="4" borderId="54" xfId="2" applyFont="1" applyFill="1" applyBorder="1" applyAlignment="1">
      <alignment horizontal="right"/>
    </xf>
    <xf numFmtId="4" fontId="21" fillId="4" borderId="13" xfId="2" applyNumberFormat="1" applyFont="1" applyFill="1" applyBorder="1" applyAlignment="1">
      <alignment horizontal="right"/>
    </xf>
    <xf numFmtId="0" fontId="23" fillId="0" borderId="54" xfId="14" applyNumberFormat="1" applyFont="1" applyFill="1" applyBorder="1" applyAlignment="1">
      <alignment horizontal="right"/>
    </xf>
    <xf numFmtId="0" fontId="23" fillId="0" borderId="54" xfId="2" applyFont="1" applyFill="1" applyBorder="1" applyAlignment="1">
      <alignment horizontal="right"/>
    </xf>
    <xf numFmtId="0" fontId="23" fillId="0" borderId="54" xfId="2" applyFont="1" applyFill="1" applyBorder="1" applyAlignment="1">
      <alignment vertical="center"/>
    </xf>
    <xf numFmtId="0" fontId="46" fillId="4" borderId="54" xfId="2" applyFont="1" applyFill="1" applyBorder="1" applyAlignment="1">
      <alignment horizontal="right"/>
    </xf>
    <xf numFmtId="4" fontId="46" fillId="4" borderId="13" xfId="2" applyNumberFormat="1" applyFont="1" applyFill="1" applyBorder="1" applyAlignment="1">
      <alignment horizontal="right"/>
    </xf>
    <xf numFmtId="0" fontId="23" fillId="5" borderId="54" xfId="2" applyFont="1" applyFill="1" applyBorder="1" applyAlignment="1">
      <alignment horizontal="right"/>
    </xf>
    <xf numFmtId="4" fontId="23" fillId="5" borderId="13" xfId="2" applyNumberFormat="1" applyFont="1" applyFill="1" applyBorder="1" applyAlignment="1">
      <alignment horizontal="right"/>
    </xf>
    <xf numFmtId="0" fontId="23" fillId="5" borderId="13" xfId="2" applyFont="1" applyFill="1" applyBorder="1" applyAlignment="1">
      <alignment horizontal="right"/>
    </xf>
    <xf numFmtId="174" fontId="23" fillId="5" borderId="13" xfId="14" applyNumberFormat="1" applyFont="1" applyFill="1" applyBorder="1" applyAlignment="1">
      <alignment horizontal="right" vertical="center"/>
    </xf>
    <xf numFmtId="3" fontId="23" fillId="5" borderId="54" xfId="2" applyNumberFormat="1" applyFont="1" applyFill="1" applyBorder="1" applyAlignment="1">
      <alignment horizontal="center" vertical="center"/>
    </xf>
    <xf numFmtId="3" fontId="23" fillId="5" borderId="13" xfId="2" applyNumberFormat="1" applyFont="1" applyFill="1" applyBorder="1" applyAlignment="1">
      <alignment horizontal="right" vertical="center"/>
    </xf>
    <xf numFmtId="0" fontId="21" fillId="2" borderId="44" xfId="2" applyFont="1" applyFill="1" applyBorder="1" applyAlignment="1">
      <alignment horizontal="center" vertical="center"/>
    </xf>
    <xf numFmtId="4" fontId="21" fillId="2" borderId="45" xfId="2" applyNumberFormat="1" applyFont="1" applyFill="1" applyBorder="1" applyAlignment="1">
      <alignment horizontal="right" vertical="center"/>
    </xf>
    <xf numFmtId="0" fontId="23" fillId="0" borderId="36" xfId="2" applyFont="1" applyBorder="1" applyAlignment="1">
      <alignment horizontal="center" vertical="center"/>
    </xf>
    <xf numFmtId="0" fontId="21" fillId="2" borderId="13" xfId="2" applyFont="1" applyFill="1" applyBorder="1" applyAlignment="1">
      <alignment horizontal="center" vertical="center"/>
    </xf>
    <xf numFmtId="0" fontId="23" fillId="0" borderId="13" xfId="2" applyFont="1" applyBorder="1" applyAlignment="1">
      <alignment horizontal="center" vertical="center"/>
    </xf>
    <xf numFmtId="0" fontId="23" fillId="0" borderId="13" xfId="2" applyFont="1" applyBorder="1" applyAlignment="1">
      <alignment horizontal="center"/>
    </xf>
    <xf numFmtId="0" fontId="23" fillId="0" borderId="13" xfId="2" applyFont="1" applyFill="1" applyBorder="1" applyAlignment="1">
      <alignment horizontal="center"/>
    </xf>
    <xf numFmtId="0" fontId="23" fillId="0" borderId="54" xfId="2" applyFont="1" applyBorder="1" applyAlignment="1">
      <alignment horizontal="center"/>
    </xf>
    <xf numFmtId="0" fontId="21" fillId="2" borderId="54" xfId="2" applyFont="1" applyFill="1" applyBorder="1" applyAlignment="1">
      <alignment horizontal="center"/>
    </xf>
    <xf numFmtId="0" fontId="23" fillId="0" borderId="54" xfId="14" applyNumberFormat="1" applyFont="1" applyBorder="1" applyAlignment="1">
      <alignment horizontal="center"/>
    </xf>
    <xf numFmtId="0" fontId="21" fillId="4" borderId="54" xfId="2" applyFont="1" applyFill="1" applyBorder="1" applyAlignment="1">
      <alignment horizontal="center"/>
    </xf>
    <xf numFmtId="0" fontId="21" fillId="4" borderId="13" xfId="2" applyFont="1" applyFill="1" applyBorder="1" applyAlignment="1">
      <alignment horizontal="center"/>
    </xf>
    <xf numFmtId="0" fontId="23" fillId="0" borderId="54" xfId="2" applyFont="1" applyFill="1" applyBorder="1" applyAlignment="1">
      <alignment horizontal="center"/>
    </xf>
    <xf numFmtId="0" fontId="23" fillId="0" borderId="13" xfId="2" applyFont="1" applyFill="1" applyBorder="1" applyAlignment="1">
      <alignment horizontal="center" vertical="center"/>
    </xf>
    <xf numFmtId="0" fontId="23" fillId="0" borderId="54" xfId="2" applyFont="1" applyFill="1" applyBorder="1" applyAlignment="1">
      <alignment horizontal="center" vertical="center"/>
    </xf>
    <xf numFmtId="0" fontId="46" fillId="4" borderId="54" xfId="2" applyFont="1" applyFill="1" applyBorder="1" applyAlignment="1">
      <alignment horizontal="center" vertical="center"/>
    </xf>
    <xf numFmtId="0" fontId="46" fillId="4" borderId="13" xfId="2" applyFont="1" applyFill="1" applyBorder="1" applyAlignment="1">
      <alignment horizontal="center" vertical="center"/>
    </xf>
    <xf numFmtId="0" fontId="23" fillId="5" borderId="54" xfId="2" applyFont="1" applyFill="1" applyBorder="1" applyAlignment="1">
      <alignment horizontal="center" vertical="center"/>
    </xf>
    <xf numFmtId="0" fontId="23" fillId="5" borderId="13" xfId="2" applyFont="1" applyFill="1" applyBorder="1" applyAlignment="1">
      <alignment horizontal="center" vertical="center"/>
    </xf>
    <xf numFmtId="174" fontId="23" fillId="5" borderId="13" xfId="2" applyNumberFormat="1" applyFont="1" applyFill="1" applyBorder="1" applyAlignment="1">
      <alignment horizontal="center" vertical="center"/>
    </xf>
    <xf numFmtId="3" fontId="23" fillId="5" borderId="13" xfId="2" applyNumberFormat="1" applyFont="1" applyFill="1" applyBorder="1" applyAlignment="1">
      <alignment horizontal="center" vertical="center"/>
    </xf>
    <xf numFmtId="3" fontId="21" fillId="2" borderId="23" xfId="2" applyNumberFormat="1" applyFont="1" applyFill="1" applyBorder="1" applyAlignment="1">
      <alignment horizontal="center" vertical="center"/>
    </xf>
    <xf numFmtId="0" fontId="21" fillId="2" borderId="45" xfId="2" applyFont="1" applyFill="1" applyBorder="1" applyAlignment="1">
      <alignment horizontal="center" vertical="center"/>
    </xf>
    <xf numFmtId="0" fontId="23" fillId="0" borderId="1" xfId="2" applyFont="1" applyBorder="1" applyAlignment="1">
      <alignment horizontal="left" vertical="center"/>
    </xf>
    <xf numFmtId="3" fontId="23" fillId="0" borderId="26" xfId="2" applyNumberFormat="1" applyFont="1" applyBorder="1" applyAlignment="1">
      <alignment horizontal="center" vertical="center"/>
    </xf>
    <xf numFmtId="0" fontId="21" fillId="7" borderId="34" xfId="2" applyFont="1" applyFill="1" applyBorder="1" applyAlignment="1">
      <alignment horizontal="center" vertical="center" wrapText="1"/>
    </xf>
    <xf numFmtId="3" fontId="23" fillId="0" borderId="67" xfId="2" applyNumberFormat="1" applyFont="1" applyBorder="1" applyAlignment="1">
      <alignment horizontal="center" vertical="center"/>
    </xf>
    <xf numFmtId="0" fontId="21" fillId="7" borderId="26" xfId="2" applyFont="1" applyFill="1" applyBorder="1" applyAlignment="1">
      <alignment horizontal="center" vertical="center" wrapText="1"/>
    </xf>
    <xf numFmtId="0" fontId="21" fillId="7" borderId="35" xfId="2" applyFont="1" applyFill="1" applyBorder="1" applyAlignment="1">
      <alignment horizontal="center" vertical="center" wrapText="1"/>
    </xf>
    <xf numFmtId="3" fontId="23" fillId="0" borderId="1" xfId="2" applyNumberFormat="1" applyFont="1" applyBorder="1" applyAlignment="1">
      <alignment horizontal="center" vertical="center"/>
    </xf>
    <xf numFmtId="0" fontId="23" fillId="0" borderId="36" xfId="2" applyFont="1" applyBorder="1" applyAlignment="1">
      <alignment horizontal="left" vertical="center"/>
    </xf>
    <xf numFmtId="3" fontId="23" fillId="0" borderId="36" xfId="2" applyNumberFormat="1" applyFont="1" applyBorder="1" applyAlignment="1">
      <alignment horizontal="center" vertical="center"/>
    </xf>
    <xf numFmtId="3" fontId="23" fillId="0" borderId="35" xfId="2" applyNumberFormat="1" applyFont="1" applyBorder="1" applyAlignment="1">
      <alignment horizontal="center" vertical="center"/>
    </xf>
    <xf numFmtId="3" fontId="23" fillId="0" borderId="34" xfId="2" applyNumberFormat="1" applyFont="1" applyBorder="1" applyAlignment="1">
      <alignment horizontal="center" vertical="center"/>
    </xf>
    <xf numFmtId="3" fontId="23" fillId="0" borderId="68" xfId="2" applyNumberFormat="1" applyFont="1" applyBorder="1" applyAlignment="1">
      <alignment horizontal="center" vertical="center"/>
    </xf>
    <xf numFmtId="3" fontId="21" fillId="2" borderId="1" xfId="2" applyNumberFormat="1" applyFont="1" applyFill="1" applyBorder="1" applyAlignment="1">
      <alignment horizontal="center" vertical="center"/>
    </xf>
    <xf numFmtId="3" fontId="21" fillId="2" borderId="26" xfId="2" applyNumberFormat="1" applyFont="1" applyFill="1" applyBorder="1" applyAlignment="1">
      <alignment horizontal="center" vertical="center"/>
    </xf>
    <xf numFmtId="3" fontId="21" fillId="2" borderId="67" xfId="2" applyNumberFormat="1" applyFont="1" applyFill="1" applyBorder="1" applyAlignment="1">
      <alignment horizontal="center" vertical="center"/>
    </xf>
    <xf numFmtId="0" fontId="11" fillId="7" borderId="27" xfId="4" applyFont="1" applyFill="1" applyBorder="1" applyAlignment="1">
      <alignment horizontal="center" vertical="center" textRotation="90" wrapText="1"/>
    </xf>
    <xf numFmtId="0" fontId="11" fillId="7" borderId="27" xfId="4" quotePrefix="1" applyFont="1" applyFill="1" applyBorder="1" applyAlignment="1">
      <alignment horizontal="center"/>
    </xf>
    <xf numFmtId="0" fontId="23" fillId="0" borderId="28" xfId="4" applyFont="1" applyBorder="1"/>
    <xf numFmtId="3" fontId="23" fillId="0" borderId="26" xfId="4" applyNumberFormat="1" applyFont="1" applyBorder="1"/>
    <xf numFmtId="3" fontId="21" fillId="0" borderId="26" xfId="4" applyNumberFormat="1" applyFont="1" applyBorder="1"/>
    <xf numFmtId="0" fontId="10" fillId="0" borderId="34" xfId="4" applyFont="1" applyBorder="1"/>
    <xf numFmtId="0" fontId="11" fillId="0" borderId="27" xfId="4" applyFont="1" applyBorder="1" applyAlignment="1">
      <alignment horizontal="center"/>
    </xf>
    <xf numFmtId="3" fontId="23" fillId="0" borderId="67" xfId="4" applyNumberFormat="1" applyFont="1" applyBorder="1"/>
    <xf numFmtId="3" fontId="21" fillId="0" borderId="27" xfId="4" applyNumberFormat="1" applyFont="1" applyBorder="1"/>
    <xf numFmtId="0" fontId="47" fillId="3" borderId="27" xfId="11" applyFont="1" applyFill="1" applyBorder="1" applyAlignment="1">
      <alignment horizontal="center" vertical="center" wrapText="1"/>
    </xf>
    <xf numFmtId="4" fontId="21" fillId="2" borderId="67" xfId="2" applyNumberFormat="1" applyFont="1" applyFill="1" applyBorder="1" applyAlignment="1">
      <alignment horizontal="right" vertical="center"/>
    </xf>
    <xf numFmtId="4" fontId="29" fillId="0" borderId="0" xfId="2" applyNumberFormat="1" applyFont="1" applyFill="1" applyBorder="1" applyAlignment="1">
      <alignment horizontal="right"/>
    </xf>
    <xf numFmtId="0" fontId="40" fillId="5" borderId="0" xfId="2" applyFont="1" applyFill="1" applyAlignment="1">
      <alignment horizontal="center" vertical="center"/>
    </xf>
    <xf numFmtId="0" fontId="40" fillId="5" borderId="0" xfId="2" applyFont="1" applyFill="1" applyAlignment="1">
      <alignment vertical="center"/>
    </xf>
    <xf numFmtId="0" fontId="40" fillId="7" borderId="27" xfId="4" applyFont="1" applyFill="1" applyBorder="1" applyAlignment="1">
      <alignment horizontal="center" vertical="center" textRotation="90" wrapText="1"/>
    </xf>
    <xf numFmtId="0" fontId="40" fillId="7" borderId="27" xfId="4" quotePrefix="1" applyFont="1" applyFill="1" applyBorder="1" applyAlignment="1">
      <alignment horizontal="center" vertical="center"/>
    </xf>
    <xf numFmtId="4" fontId="40" fillId="7" borderId="27" xfId="4" quotePrefix="1" applyNumberFormat="1" applyFont="1" applyFill="1" applyBorder="1" applyAlignment="1">
      <alignment horizontal="center" vertical="center"/>
    </xf>
    <xf numFmtId="4" fontId="40" fillId="7" borderId="1" xfId="4" quotePrefix="1" applyNumberFormat="1" applyFont="1" applyFill="1" applyBorder="1" applyAlignment="1">
      <alignment horizontal="center" vertical="center"/>
    </xf>
    <xf numFmtId="0" fontId="40" fillId="7" borderId="26" xfId="4" applyFont="1" applyFill="1" applyBorder="1" applyAlignment="1">
      <alignment horizontal="right" vertical="center"/>
    </xf>
    <xf numFmtId="0" fontId="40" fillId="7" borderId="1" xfId="4" applyFont="1" applyFill="1" applyBorder="1" applyAlignment="1">
      <alignment horizontal="center" vertical="center"/>
    </xf>
    <xf numFmtId="0" fontId="40" fillId="7" borderId="26" xfId="4" applyFont="1" applyFill="1" applyBorder="1" applyAlignment="1">
      <alignment horizontal="center" vertical="center"/>
    </xf>
    <xf numFmtId="0" fontId="5" fillId="0" borderId="35" xfId="4" applyFont="1" applyBorder="1" applyAlignment="1">
      <alignment horizontal="center"/>
    </xf>
    <xf numFmtId="0" fontId="5" fillId="0" borderId="0" xfId="4" applyFont="1" applyBorder="1" applyAlignment="1">
      <alignment horizontal="center"/>
    </xf>
    <xf numFmtId="0" fontId="5" fillId="0" borderId="35" xfId="4" applyFont="1" applyBorder="1"/>
    <xf numFmtId="0" fontId="5" fillId="0" borderId="0" xfId="4" applyFont="1" applyBorder="1"/>
    <xf numFmtId="4" fontId="5" fillId="0" borderId="35" xfId="4" applyNumberFormat="1" applyFont="1" applyBorder="1"/>
    <xf numFmtId="4" fontId="5" fillId="0" borderId="0" xfId="4" applyNumberFormat="1" applyFont="1" applyBorder="1"/>
    <xf numFmtId="0" fontId="5" fillId="0" borderId="49" xfId="4" applyFont="1" applyBorder="1"/>
    <xf numFmtId="0" fontId="5" fillId="0" borderId="0" xfId="4" applyFont="1" applyBorder="1" applyAlignment="1">
      <alignment horizontal="right"/>
    </xf>
    <xf numFmtId="0" fontId="5" fillId="0" borderId="49" xfId="4" applyFont="1" applyBorder="1" applyAlignment="1">
      <alignment horizontal="center"/>
    </xf>
    <xf numFmtId="0" fontId="5" fillId="0" borderId="49" xfId="2" applyFont="1" applyBorder="1" applyAlignment="1">
      <alignment horizontal="center" vertical="center"/>
    </xf>
    <xf numFmtId="0" fontId="5" fillId="0" borderId="0" xfId="4" applyNumberFormat="1" applyFont="1" applyBorder="1" applyAlignment="1">
      <alignment horizontal="center"/>
    </xf>
    <xf numFmtId="0" fontId="40" fillId="4" borderId="49" xfId="2" applyFont="1" applyFill="1" applyBorder="1" applyAlignment="1">
      <alignment horizontal="center" vertical="center"/>
    </xf>
    <xf numFmtId="0" fontId="40" fillId="4" borderId="0" xfId="4" applyFont="1" applyFill="1" applyBorder="1" applyAlignment="1">
      <alignment horizontal="center"/>
    </xf>
    <xf numFmtId="0" fontId="40" fillId="4" borderId="49" xfId="4" applyFont="1" applyFill="1" applyBorder="1" applyAlignment="1">
      <alignment horizontal="center"/>
    </xf>
    <xf numFmtId="0" fontId="40" fillId="2" borderId="49" xfId="2" applyFont="1" applyFill="1" applyBorder="1" applyAlignment="1">
      <alignment horizontal="center" vertical="center"/>
    </xf>
    <xf numFmtId="4" fontId="5" fillId="0" borderId="49" xfId="4" applyNumberFormat="1" applyFont="1" applyBorder="1" applyAlignment="1">
      <alignment horizontal="center"/>
    </xf>
    <xf numFmtId="4" fontId="5" fillId="0" borderId="0" xfId="4" applyNumberFormat="1" applyFont="1" applyBorder="1" applyAlignment="1">
      <alignment horizontal="center"/>
    </xf>
    <xf numFmtId="0" fontId="40" fillId="2" borderId="0" xfId="2" applyFont="1" applyFill="1" applyBorder="1" applyAlignment="1">
      <alignment horizontal="center" vertical="center"/>
    </xf>
    <xf numFmtId="0" fontId="5" fillId="0" borderId="0" xfId="2" applyFont="1" applyFill="1" applyBorder="1" applyAlignment="1">
      <alignment horizontal="center" vertical="center"/>
    </xf>
    <xf numFmtId="0" fontId="5" fillId="0" borderId="49" xfId="2" applyFont="1" applyFill="1" applyBorder="1" applyAlignment="1">
      <alignment horizontal="center" vertical="center"/>
    </xf>
    <xf numFmtId="0" fontId="5" fillId="0" borderId="0" xfId="2" applyFont="1" applyBorder="1" applyAlignment="1">
      <alignment horizontal="center"/>
    </xf>
    <xf numFmtId="0" fontId="5" fillId="0" borderId="0" xfId="4" applyFont="1" applyAlignment="1">
      <alignment horizontal="center"/>
    </xf>
    <xf numFmtId="4" fontId="5" fillId="0" borderId="0" xfId="4" applyNumberFormat="1" applyFont="1"/>
    <xf numFmtId="4" fontId="23" fillId="0" borderId="49" xfId="2" applyNumberFormat="1" applyFont="1" applyBorder="1" applyAlignment="1">
      <alignment horizontal="right"/>
    </xf>
    <xf numFmtId="0" fontId="23" fillId="5" borderId="0" xfId="14" applyFont="1" applyFill="1"/>
    <xf numFmtId="0" fontId="21" fillId="5" borderId="0" xfId="14" applyFont="1" applyFill="1" applyBorder="1"/>
    <xf numFmtId="0" fontId="21" fillId="7" borderId="12" xfId="14" applyFont="1" applyFill="1" applyBorder="1" applyAlignment="1">
      <alignment horizontal="center" vertical="center" textRotation="90" wrapText="1"/>
    </xf>
    <xf numFmtId="0" fontId="21" fillId="7" borderId="13" xfId="14" applyFont="1" applyFill="1" applyBorder="1" applyAlignment="1">
      <alignment horizontal="center" vertical="center" textRotation="90" wrapText="1"/>
    </xf>
    <xf numFmtId="0" fontId="21" fillId="7" borderId="49" xfId="14" applyFont="1" applyFill="1" applyBorder="1" applyAlignment="1">
      <alignment horizontal="center" vertical="center" textRotation="90" wrapText="1"/>
    </xf>
    <xf numFmtId="0" fontId="21" fillId="7" borderId="54" xfId="14" applyFont="1" applyFill="1" applyBorder="1" applyAlignment="1">
      <alignment horizontal="center" vertical="center" textRotation="90" wrapText="1"/>
    </xf>
    <xf numFmtId="0" fontId="21" fillId="7" borderId="58" xfId="14" applyFont="1" applyFill="1" applyBorder="1" applyAlignment="1">
      <alignment horizontal="center" vertical="center" textRotation="90" wrapText="1"/>
    </xf>
    <xf numFmtId="0" fontId="21" fillId="7" borderId="20" xfId="14" applyFont="1" applyFill="1" applyBorder="1" applyAlignment="1">
      <alignment horizontal="center" vertical="center" textRotation="90" wrapText="1"/>
    </xf>
    <xf numFmtId="0" fontId="21" fillId="7" borderId="14" xfId="14" applyFont="1" applyFill="1" applyBorder="1" applyAlignment="1">
      <alignment horizontal="center" vertical="center" textRotation="90" wrapText="1"/>
    </xf>
    <xf numFmtId="0" fontId="21" fillId="7" borderId="11" xfId="14" applyFont="1" applyFill="1" applyBorder="1" applyAlignment="1">
      <alignment horizontal="center"/>
    </xf>
    <xf numFmtId="0" fontId="21" fillId="7" borderId="10" xfId="14" applyFont="1" applyFill="1" applyBorder="1" applyAlignment="1">
      <alignment horizontal="center"/>
    </xf>
    <xf numFmtId="0" fontId="21" fillId="7" borderId="50" xfId="14" applyFont="1" applyFill="1" applyBorder="1" applyAlignment="1">
      <alignment horizontal="center"/>
    </xf>
    <xf numFmtId="0" fontId="21" fillId="7" borderId="50" xfId="14" quotePrefix="1" applyFont="1" applyFill="1" applyBorder="1" applyAlignment="1">
      <alignment horizontal="center"/>
    </xf>
    <xf numFmtId="0" fontId="21" fillId="7" borderId="56" xfId="14" quotePrefix="1" applyFont="1" applyFill="1" applyBorder="1" applyAlignment="1">
      <alignment horizontal="center"/>
    </xf>
    <xf numFmtId="0" fontId="21" fillId="7" borderId="9" xfId="14" quotePrefix="1" applyFont="1" applyFill="1" applyBorder="1" applyAlignment="1">
      <alignment horizontal="center"/>
    </xf>
    <xf numFmtId="0" fontId="21" fillId="7" borderId="8" xfId="14" quotePrefix="1" applyFont="1" applyFill="1" applyBorder="1" applyAlignment="1">
      <alignment horizontal="center"/>
    </xf>
    <xf numFmtId="0" fontId="21" fillId="7" borderId="8" xfId="14" applyFont="1" applyFill="1" applyBorder="1" applyAlignment="1">
      <alignment horizontal="center"/>
    </xf>
    <xf numFmtId="0" fontId="23" fillId="0" borderId="12" xfId="14" applyFont="1" applyBorder="1"/>
    <xf numFmtId="0" fontId="23" fillId="0" borderId="14" xfId="14" applyFont="1" applyBorder="1"/>
    <xf numFmtId="0" fontId="23" fillId="0" borderId="13" xfId="14" applyFont="1" applyBorder="1"/>
    <xf numFmtId="0" fontId="23" fillId="0" borderId="0" xfId="14" applyFont="1" applyBorder="1"/>
    <xf numFmtId="0" fontId="23" fillId="0" borderId="55" xfId="14" applyFont="1" applyBorder="1"/>
    <xf numFmtId="0" fontId="23" fillId="0" borderId="4" xfId="14" applyFont="1" applyBorder="1"/>
    <xf numFmtId="0" fontId="23" fillId="0" borderId="14" xfId="14" applyFont="1" applyBorder="1" applyAlignment="1"/>
    <xf numFmtId="0" fontId="23" fillId="0" borderId="13" xfId="14" applyFont="1" applyBorder="1" applyAlignment="1"/>
    <xf numFmtId="0" fontId="23" fillId="0" borderId="11" xfId="14" applyFont="1" applyBorder="1"/>
    <xf numFmtId="0" fontId="23" fillId="0" borderId="66" xfId="14" applyFont="1" applyBorder="1"/>
    <xf numFmtId="0" fontId="23" fillId="0" borderId="45" xfId="14" applyFont="1" applyBorder="1"/>
    <xf numFmtId="0" fontId="23" fillId="0" borderId="44" xfId="14" applyFont="1" applyBorder="1"/>
    <xf numFmtId="0" fontId="23" fillId="0" borderId="21" xfId="14" applyFont="1" applyBorder="1"/>
    <xf numFmtId="0" fontId="23" fillId="0" borderId="57" xfId="14" applyFont="1" applyBorder="1"/>
    <xf numFmtId="0" fontId="21" fillId="0" borderId="11" xfId="14" applyFont="1" applyBorder="1" applyAlignment="1">
      <alignment horizontal="center"/>
    </xf>
    <xf numFmtId="0" fontId="23" fillId="0" borderId="63" xfId="14" applyFont="1" applyBorder="1"/>
    <xf numFmtId="0" fontId="23" fillId="0" borderId="51" xfId="14" applyFont="1" applyBorder="1"/>
    <xf numFmtId="0" fontId="23" fillId="0" borderId="40" xfId="14" applyFont="1" applyBorder="1"/>
    <xf numFmtId="0" fontId="23" fillId="0" borderId="41" xfId="14" applyFont="1" applyBorder="1"/>
    <xf numFmtId="0" fontId="23" fillId="0" borderId="38" xfId="14" applyFont="1" applyBorder="1"/>
    <xf numFmtId="0" fontId="23" fillId="0" borderId="8" xfId="14" applyFont="1" applyBorder="1"/>
    <xf numFmtId="3" fontId="21" fillId="5" borderId="13" xfId="4" applyNumberFormat="1" applyFont="1" applyFill="1" applyBorder="1"/>
    <xf numFmtId="3" fontId="23" fillId="5" borderId="13" xfId="4" applyNumberFormat="1" applyFont="1" applyFill="1" applyBorder="1"/>
    <xf numFmtId="3" fontId="21" fillId="5" borderId="49" xfId="4" applyNumberFormat="1" applyFont="1" applyFill="1" applyBorder="1"/>
    <xf numFmtId="3" fontId="22" fillId="16" borderId="49" xfId="9" applyNumberFormat="1" applyFont="1" applyFill="1" applyBorder="1" applyAlignment="1">
      <alignment horizontal="center"/>
    </xf>
    <xf numFmtId="3" fontId="23" fillId="5" borderId="49" xfId="4" applyNumberFormat="1" applyFont="1" applyFill="1" applyBorder="1"/>
    <xf numFmtId="0" fontId="10" fillId="5" borderId="35" xfId="4" applyFont="1" applyFill="1" applyBorder="1"/>
    <xf numFmtId="0" fontId="10" fillId="5" borderId="49" xfId="4" applyFont="1" applyFill="1" applyBorder="1"/>
    <xf numFmtId="9" fontId="10" fillId="0" borderId="13" xfId="6" applyFont="1" applyFill="1" applyBorder="1" applyAlignment="1">
      <alignment horizontal="center" vertical="center"/>
    </xf>
    <xf numFmtId="3" fontId="10" fillId="0" borderId="36" xfId="2" applyNumberFormat="1" applyFont="1" applyBorder="1" applyAlignment="1">
      <alignment horizontal="center" vertical="center"/>
    </xf>
    <xf numFmtId="3" fontId="10" fillId="0" borderId="35" xfId="2" applyNumberFormat="1" applyFont="1" applyBorder="1" applyAlignment="1">
      <alignment horizontal="center" vertical="center"/>
    </xf>
    <xf numFmtId="0" fontId="41" fillId="0" borderId="27" xfId="14" applyFont="1" applyBorder="1" applyAlignment="1">
      <alignment horizontal="center" vertical="center"/>
    </xf>
    <xf numFmtId="167" fontId="5" fillId="0" borderId="27" xfId="14" applyNumberFormat="1" applyFont="1" applyBorder="1" applyAlignment="1">
      <alignment horizontal="center" vertical="center" wrapText="1"/>
    </xf>
    <xf numFmtId="167" fontId="5" fillId="5" borderId="27" xfId="14" applyNumberFormat="1" applyFont="1" applyFill="1" applyBorder="1" applyAlignment="1">
      <alignment horizontal="center" vertical="center" wrapText="1"/>
    </xf>
    <xf numFmtId="0" fontId="42" fillId="0" borderId="26" xfId="14" applyFont="1" applyBorder="1" applyAlignment="1">
      <alignment horizontal="center" vertical="center"/>
    </xf>
    <xf numFmtId="4" fontId="42" fillId="5" borderId="27" xfId="14" applyNumberFormat="1" applyFont="1" applyFill="1" applyBorder="1" applyAlignment="1">
      <alignment horizontal="center" vertical="center"/>
    </xf>
    <xf numFmtId="0" fontId="23" fillId="0" borderId="49" xfId="2" applyFont="1" applyFill="1" applyBorder="1" applyAlignment="1">
      <alignment vertical="center"/>
    </xf>
    <xf numFmtId="3" fontId="23" fillId="0" borderId="0" xfId="4" applyNumberFormat="1" applyFont="1" applyBorder="1" applyAlignment="1">
      <alignment horizontal="left" wrapText="1"/>
    </xf>
    <xf numFmtId="3" fontId="23" fillId="0" borderId="49" xfId="4" applyNumberFormat="1" applyFont="1" applyBorder="1" applyAlignment="1">
      <alignment wrapText="1"/>
    </xf>
    <xf numFmtId="0" fontId="35" fillId="0" borderId="54" xfId="0" applyFont="1" applyBorder="1" applyAlignment="1">
      <alignment horizontal="left" wrapText="1"/>
    </xf>
    <xf numFmtId="3" fontId="23" fillId="0" borderId="13" xfId="4" applyNumberFormat="1" applyFont="1" applyBorder="1" applyAlignment="1">
      <alignment horizontal="left"/>
    </xf>
    <xf numFmtId="0" fontId="35" fillId="0" borderId="36" xfId="0" applyFont="1" applyBorder="1" applyAlignment="1">
      <alignment horizontal="left" wrapText="1"/>
    </xf>
    <xf numFmtId="0" fontId="23" fillId="0" borderId="23" xfId="4" applyFont="1" applyBorder="1" applyAlignment="1">
      <alignment horizontal="left" wrapText="1"/>
    </xf>
    <xf numFmtId="3" fontId="23" fillId="0" borderId="34" xfId="4" applyNumberFormat="1" applyFont="1" applyBorder="1" applyAlignment="1">
      <alignment horizontal="left"/>
    </xf>
    <xf numFmtId="3" fontId="23" fillId="0" borderId="13" xfId="4" applyNumberFormat="1" applyFont="1" applyBorder="1" applyAlignment="1">
      <alignment horizontal="left" wrapText="1"/>
    </xf>
    <xf numFmtId="3" fontId="23" fillId="0" borderId="45" xfId="4" applyNumberFormat="1" applyFont="1" applyBorder="1" applyAlignment="1">
      <alignment horizontal="left"/>
    </xf>
    <xf numFmtId="0" fontId="11" fillId="0" borderId="27" xfId="4" applyFont="1" applyBorder="1" applyAlignment="1">
      <alignment horizontal="center" textRotation="90" wrapText="1"/>
    </xf>
    <xf numFmtId="0" fontId="22" fillId="12" borderId="27" xfId="10" applyFont="1" applyFill="1" applyBorder="1" applyAlignment="1">
      <alignment horizontal="right" wrapText="1"/>
    </xf>
    <xf numFmtId="0" fontId="22" fillId="0" borderId="27" xfId="10" applyFont="1" applyBorder="1" applyAlignment="1">
      <alignment horizontal="right" wrapText="1"/>
    </xf>
    <xf numFmtId="49" fontId="23" fillId="0" borderId="27" xfId="3" applyFont="1" applyBorder="1" applyAlignment="1">
      <alignment vertical="center" wrapText="1"/>
    </xf>
    <xf numFmtId="10" fontId="21" fillId="0" borderId="27" xfId="6" applyNumberFormat="1" applyFont="1" applyBorder="1" applyAlignment="1">
      <alignment vertical="center"/>
    </xf>
    <xf numFmtId="9" fontId="21" fillId="4" borderId="27" xfId="6" applyFont="1" applyFill="1" applyBorder="1"/>
    <xf numFmtId="3" fontId="38" fillId="0" borderId="0" xfId="0" applyNumberFormat="1" applyFont="1" applyFill="1" applyBorder="1" applyAlignment="1">
      <alignment horizontal="center" vertical="center"/>
    </xf>
    <xf numFmtId="0" fontId="23" fillId="0" borderId="49" xfId="2" applyFont="1" applyBorder="1" applyAlignment="1">
      <alignment horizontal="left" vertical="center"/>
    </xf>
    <xf numFmtId="0" fontId="23" fillId="5" borderId="49" xfId="2" applyFont="1" applyFill="1" applyBorder="1" applyAlignment="1">
      <alignment horizontal="left" vertical="center"/>
    </xf>
    <xf numFmtId="43" fontId="23" fillId="5" borderId="0" xfId="15" applyFont="1" applyFill="1" applyBorder="1" applyAlignment="1">
      <alignment vertical="center"/>
    </xf>
    <xf numFmtId="0" fontId="21" fillId="2" borderId="27" xfId="2" applyFont="1" applyFill="1" applyBorder="1" applyAlignment="1">
      <alignment horizontal="left" vertical="center"/>
    </xf>
    <xf numFmtId="4" fontId="21" fillId="2" borderId="67" xfId="2" applyNumberFormat="1" applyFont="1" applyFill="1" applyBorder="1" applyAlignment="1">
      <alignment vertical="center"/>
    </xf>
    <xf numFmtId="43" fontId="21" fillId="2" borderId="67" xfId="15" applyFont="1" applyFill="1" applyBorder="1" applyAlignment="1">
      <alignment vertical="center"/>
    </xf>
    <xf numFmtId="43" fontId="21" fillId="2" borderId="67" xfId="2" applyNumberFormat="1" applyFont="1" applyFill="1" applyBorder="1" applyAlignment="1">
      <alignment vertical="center"/>
    </xf>
    <xf numFmtId="4" fontId="21" fillId="2" borderId="49" xfId="2" applyNumberFormat="1" applyFont="1" applyFill="1" applyBorder="1" applyAlignment="1">
      <alignment horizontal="right"/>
    </xf>
    <xf numFmtId="4" fontId="23" fillId="0" borderId="49" xfId="2" applyNumberFormat="1" applyFont="1" applyFill="1" applyBorder="1" applyAlignment="1">
      <alignment horizontal="right"/>
    </xf>
    <xf numFmtId="4" fontId="23" fillId="0" borderId="49" xfId="2" applyNumberFormat="1" applyFont="1" applyFill="1" applyBorder="1" applyAlignment="1">
      <alignment horizontal="right" vertical="center"/>
    </xf>
    <xf numFmtId="4" fontId="21" fillId="4" borderId="49" xfId="2" applyNumberFormat="1" applyFont="1" applyFill="1" applyBorder="1" applyAlignment="1">
      <alignment horizontal="right"/>
    </xf>
    <xf numFmtId="4" fontId="46" fillId="4" borderId="49" xfId="2" applyNumberFormat="1" applyFont="1" applyFill="1" applyBorder="1" applyAlignment="1">
      <alignment horizontal="right"/>
    </xf>
    <xf numFmtId="174" fontId="23" fillId="5" borderId="49" xfId="2" applyNumberFormat="1" applyFont="1" applyFill="1" applyBorder="1" applyAlignment="1">
      <alignment horizontal="right" vertical="center"/>
    </xf>
    <xf numFmtId="174" fontId="39" fillId="5" borderId="49" xfId="2" applyNumberFormat="1" applyFont="1" applyFill="1" applyBorder="1" applyAlignment="1">
      <alignment horizontal="right" vertical="center"/>
    </xf>
    <xf numFmtId="0" fontId="23" fillId="5" borderId="49" xfId="2" applyFont="1" applyFill="1" applyBorder="1" applyAlignment="1">
      <alignment horizontal="right" vertical="center"/>
    </xf>
    <xf numFmtId="174" fontId="23" fillId="5" borderId="49" xfId="14" applyNumberFormat="1" applyFont="1" applyFill="1" applyBorder="1" applyAlignment="1">
      <alignment horizontal="right" vertical="center"/>
    </xf>
    <xf numFmtId="4" fontId="23" fillId="5" borderId="49" xfId="2" applyNumberFormat="1" applyFont="1" applyFill="1" applyBorder="1" applyAlignment="1">
      <alignment horizontal="right"/>
    </xf>
    <xf numFmtId="3" fontId="23" fillId="5" borderId="49" xfId="2" applyNumberFormat="1" applyFont="1" applyFill="1" applyBorder="1" applyAlignment="1">
      <alignment horizontal="right" vertical="center"/>
    </xf>
    <xf numFmtId="4" fontId="21" fillId="2" borderId="22" xfId="2" applyNumberFormat="1" applyFont="1" applyFill="1" applyBorder="1" applyAlignment="1">
      <alignment horizontal="right" vertical="center"/>
    </xf>
    <xf numFmtId="0" fontId="40" fillId="7" borderId="27" xfId="2" applyFont="1" applyFill="1" applyBorder="1" applyAlignment="1">
      <alignment horizontal="center" vertical="center" wrapText="1"/>
    </xf>
    <xf numFmtId="0" fontId="5" fillId="0" borderId="54" xfId="2" applyFont="1" applyBorder="1" applyAlignment="1">
      <alignment horizontal="left" vertical="center"/>
    </xf>
    <xf numFmtId="0" fontId="40" fillId="2" borderId="1" xfId="2" applyFont="1" applyFill="1" applyBorder="1" applyAlignment="1">
      <alignment horizontal="center" vertical="center"/>
    </xf>
    <xf numFmtId="3" fontId="23" fillId="0" borderId="27" xfId="2" applyNumberFormat="1" applyFont="1" applyBorder="1" applyAlignment="1">
      <alignment vertical="center"/>
    </xf>
    <xf numFmtId="3" fontId="23" fillId="0" borderId="35" xfId="2" applyNumberFormat="1" applyFont="1" applyBorder="1" applyAlignment="1">
      <alignment vertical="center"/>
    </xf>
    <xf numFmtId="3" fontId="47" fillId="3" borderId="27" xfId="12" applyNumberFormat="1" applyFont="1" applyFill="1" applyBorder="1" applyAlignment="1">
      <alignment horizontal="center" vertical="center"/>
    </xf>
    <xf numFmtId="173" fontId="47" fillId="3" borderId="27" xfId="12" applyNumberFormat="1" applyFont="1" applyFill="1" applyBorder="1" applyAlignment="1">
      <alignment horizontal="center" vertical="center"/>
    </xf>
    <xf numFmtId="0" fontId="40" fillId="5" borderId="0" xfId="4" applyFont="1" applyFill="1" applyAlignment="1">
      <alignment vertical="center"/>
    </xf>
    <xf numFmtId="0" fontId="5" fillId="5" borderId="0" xfId="4" applyFont="1" applyFill="1" applyAlignment="1">
      <alignment vertical="center"/>
    </xf>
    <xf numFmtId="0" fontId="40" fillId="5" borderId="0" xfId="4" applyFont="1" applyFill="1" applyBorder="1" applyAlignment="1">
      <alignment vertical="center"/>
    </xf>
    <xf numFmtId="0" fontId="40" fillId="7" borderId="27" xfId="4" applyFont="1" applyFill="1" applyBorder="1" applyAlignment="1">
      <alignment horizontal="center"/>
    </xf>
    <xf numFmtId="0" fontId="40" fillId="7" borderId="27" xfId="4" quotePrefix="1" applyFont="1" applyFill="1" applyBorder="1" applyAlignment="1">
      <alignment horizontal="center"/>
    </xf>
    <xf numFmtId="0" fontId="40" fillId="5" borderId="49" xfId="2" applyFont="1" applyFill="1" applyBorder="1" applyAlignment="1">
      <alignment horizontal="center" vertical="center"/>
    </xf>
    <xf numFmtId="0" fontId="5" fillId="5" borderId="0" xfId="2" applyFont="1" applyFill="1" applyAlignment="1">
      <alignment horizontal="center" vertical="center"/>
    </xf>
    <xf numFmtId="0" fontId="5" fillId="5" borderId="49" xfId="2" applyFont="1" applyFill="1" applyBorder="1" applyAlignment="1">
      <alignment horizontal="center" vertical="center"/>
    </xf>
    <xf numFmtId="3" fontId="5" fillId="5" borderId="0" xfId="2" applyNumberFormat="1" applyFont="1" applyFill="1" applyAlignment="1">
      <alignment horizontal="center" vertical="center"/>
    </xf>
    <xf numFmtId="3" fontId="5" fillId="5" borderId="49" xfId="2" applyNumberFormat="1" applyFont="1" applyFill="1" applyBorder="1" applyAlignment="1">
      <alignment horizontal="center" vertical="center"/>
    </xf>
    <xf numFmtId="0" fontId="40" fillId="5" borderId="49" xfId="2" applyFont="1" applyFill="1" applyBorder="1" applyAlignment="1">
      <alignment horizontal="center" vertical="center" wrapText="1"/>
    </xf>
    <xf numFmtId="3" fontId="40" fillId="5" borderId="0" xfId="2" applyNumberFormat="1" applyFont="1" applyFill="1" applyAlignment="1">
      <alignment horizontal="center" vertical="center"/>
    </xf>
    <xf numFmtId="3" fontId="40" fillId="5" borderId="49" xfId="2" applyNumberFormat="1" applyFont="1" applyFill="1" applyBorder="1" applyAlignment="1">
      <alignment horizontal="center" vertical="center"/>
    </xf>
    <xf numFmtId="0" fontId="40" fillId="3" borderId="27" xfId="11" applyFont="1" applyFill="1" applyBorder="1" applyAlignment="1">
      <alignment horizontal="center" vertical="center" wrapText="1"/>
    </xf>
    <xf numFmtId="3" fontId="5" fillId="3" borderId="27" xfId="2" applyNumberFormat="1" applyFont="1" applyFill="1" applyBorder="1" applyAlignment="1">
      <alignment horizontal="center" vertical="center"/>
    </xf>
    <xf numFmtId="173" fontId="5" fillId="3" borderId="27" xfId="2" applyNumberFormat="1" applyFont="1" applyFill="1" applyBorder="1" applyAlignment="1">
      <alignment horizontal="center" vertical="center"/>
    </xf>
    <xf numFmtId="0" fontId="40" fillId="7" borderId="35" xfId="4" applyFont="1" applyFill="1" applyBorder="1" applyAlignment="1">
      <alignment horizontal="center"/>
    </xf>
    <xf numFmtId="0" fontId="40" fillId="7" borderId="35" xfId="4" quotePrefix="1" applyFont="1" applyFill="1" applyBorder="1" applyAlignment="1">
      <alignment horizontal="center"/>
    </xf>
    <xf numFmtId="4" fontId="40" fillId="2" borderId="67" xfId="2" applyNumberFormat="1" applyFont="1" applyFill="1" applyBorder="1" applyAlignment="1">
      <alignment horizontal="center" vertical="center"/>
    </xf>
    <xf numFmtId="4" fontId="40" fillId="2" borderId="27" xfId="2" applyNumberFormat="1" applyFont="1" applyFill="1" applyBorder="1" applyAlignment="1">
      <alignment horizontal="center" vertical="center"/>
    </xf>
    <xf numFmtId="0" fontId="40" fillId="2" borderId="67" xfId="2" applyFont="1" applyFill="1" applyBorder="1" applyAlignment="1">
      <alignment horizontal="center" vertical="center"/>
    </xf>
    <xf numFmtId="4" fontId="40" fillId="2" borderId="26" xfId="2" applyNumberFormat="1" applyFont="1" applyFill="1" applyBorder="1" applyAlignment="1">
      <alignment horizontal="center" vertical="center"/>
    </xf>
    <xf numFmtId="0" fontId="5" fillId="0" borderId="0" xfId="2" applyFont="1" applyBorder="1" applyAlignment="1">
      <alignment horizontal="center" vertical="center"/>
    </xf>
    <xf numFmtId="4" fontId="5" fillId="0" borderId="13" xfId="4" applyNumberFormat="1" applyFont="1" applyBorder="1" applyAlignment="1">
      <alignment horizontal="center"/>
    </xf>
    <xf numFmtId="0" fontId="5" fillId="0" borderId="54" xfId="4" applyFont="1" applyBorder="1"/>
    <xf numFmtId="0" fontId="40" fillId="7" borderId="27" xfId="4" applyFont="1" applyFill="1" applyBorder="1" applyAlignment="1">
      <alignment horizontal="center" textRotation="90" wrapText="1"/>
    </xf>
    <xf numFmtId="0" fontId="5" fillId="0" borderId="54" xfId="2" applyFont="1" applyBorder="1" applyAlignment="1">
      <alignment horizontal="left" vertical="center" wrapText="1"/>
    </xf>
    <xf numFmtId="0" fontId="40" fillId="7" borderId="27" xfId="4" applyFont="1" applyFill="1" applyBorder="1" applyAlignment="1">
      <alignment horizontal="center" vertical="center" textRotation="90"/>
    </xf>
    <xf numFmtId="0" fontId="5" fillId="5" borderId="49" xfId="4" applyFont="1" applyFill="1" applyBorder="1" applyAlignment="1">
      <alignment horizontal="center" vertical="center"/>
    </xf>
    <xf numFmtId="0" fontId="5" fillId="5" borderId="0" xfId="4" applyFont="1" applyFill="1" applyBorder="1" applyAlignment="1">
      <alignment horizontal="center" vertical="center"/>
    </xf>
    <xf numFmtId="4" fontId="5" fillId="5" borderId="49" xfId="4" applyNumberFormat="1" applyFont="1" applyFill="1" applyBorder="1" applyAlignment="1">
      <alignment horizontal="center" vertical="center"/>
    </xf>
    <xf numFmtId="4" fontId="5" fillId="5" borderId="0" xfId="4" applyNumberFormat="1" applyFont="1" applyFill="1" applyBorder="1" applyAlignment="1">
      <alignment horizontal="center" vertical="center"/>
    </xf>
    <xf numFmtId="0" fontId="5" fillId="0" borderId="49" xfId="4" applyFont="1" applyBorder="1" applyAlignment="1">
      <alignment horizontal="center" vertical="center"/>
    </xf>
    <xf numFmtId="4" fontId="5" fillId="0" borderId="49" xfId="4" applyNumberFormat="1" applyFont="1" applyBorder="1" applyAlignment="1">
      <alignment horizontal="center" vertical="center"/>
    </xf>
    <xf numFmtId="4" fontId="5" fillId="0" borderId="0" xfId="4" applyNumberFormat="1" applyFont="1" applyBorder="1" applyAlignment="1">
      <alignment horizontal="center" vertical="center"/>
    </xf>
    <xf numFmtId="4" fontId="5" fillId="0" borderId="49" xfId="4" applyNumberFormat="1" applyFont="1" applyFill="1" applyBorder="1" applyAlignment="1">
      <alignment horizontal="center" vertical="center"/>
    </xf>
    <xf numFmtId="4" fontId="5" fillId="0" borderId="0" xfId="4" applyNumberFormat="1" applyFont="1" applyFill="1" applyBorder="1" applyAlignment="1">
      <alignment horizontal="center" vertical="center"/>
    </xf>
    <xf numFmtId="0" fontId="5" fillId="0" borderId="49" xfId="4" applyNumberFormat="1" applyFont="1" applyBorder="1" applyAlignment="1">
      <alignment horizontal="center" vertical="center"/>
    </xf>
    <xf numFmtId="4" fontId="5" fillId="0" borderId="0" xfId="2" applyNumberFormat="1" applyFont="1" applyBorder="1" applyAlignment="1">
      <alignment horizontal="center" vertical="center"/>
    </xf>
    <xf numFmtId="4" fontId="5" fillId="0" borderId="49" xfId="2" applyNumberFormat="1" applyFont="1" applyBorder="1" applyAlignment="1">
      <alignment horizontal="center" vertical="center"/>
    </xf>
    <xf numFmtId="0" fontId="40" fillId="4" borderId="49" xfId="4" applyFont="1" applyFill="1" applyBorder="1" applyAlignment="1">
      <alignment horizontal="center" vertical="center"/>
    </xf>
    <xf numFmtId="0" fontId="40" fillId="5" borderId="0" xfId="2" applyFont="1" applyFill="1" applyBorder="1" applyAlignment="1">
      <alignment horizontal="center" vertical="center"/>
    </xf>
    <xf numFmtId="4" fontId="40" fillId="4" borderId="27" xfId="4" applyNumberFormat="1" applyFont="1" applyFill="1" applyBorder="1" applyAlignment="1">
      <alignment horizontal="center" vertical="center"/>
    </xf>
    <xf numFmtId="4" fontId="40" fillId="4" borderId="67" xfId="4" applyNumberFormat="1" applyFont="1" applyFill="1" applyBorder="1" applyAlignment="1">
      <alignment horizontal="center" vertical="center"/>
    </xf>
    <xf numFmtId="3" fontId="40" fillId="4" borderId="27" xfId="4" applyNumberFormat="1" applyFont="1" applyFill="1" applyBorder="1" applyAlignment="1">
      <alignment horizontal="center" vertical="center"/>
    </xf>
    <xf numFmtId="4" fontId="40" fillId="4" borderId="26" xfId="4" applyNumberFormat="1" applyFont="1" applyFill="1" applyBorder="1" applyAlignment="1">
      <alignment horizontal="center" vertical="center"/>
    </xf>
    <xf numFmtId="4" fontId="5" fillId="3" borderId="49" xfId="4" applyNumberFormat="1" applyFont="1" applyFill="1" applyBorder="1" applyAlignment="1">
      <alignment horizontal="center" vertical="center"/>
    </xf>
    <xf numFmtId="4" fontId="5" fillId="3" borderId="0" xfId="4" applyNumberFormat="1" applyFont="1" applyFill="1" applyBorder="1" applyAlignment="1">
      <alignment horizontal="center" vertical="center"/>
    </xf>
    <xf numFmtId="4" fontId="5" fillId="3" borderId="0" xfId="2" applyNumberFormat="1" applyFont="1" applyFill="1" applyBorder="1" applyAlignment="1">
      <alignment horizontal="center" vertical="center"/>
    </xf>
    <xf numFmtId="4" fontId="5" fillId="3" borderId="49" xfId="2" applyNumberFormat="1" applyFont="1" applyFill="1" applyBorder="1" applyAlignment="1">
      <alignment horizontal="center" vertical="center"/>
    </xf>
    <xf numFmtId="4" fontId="5" fillId="4" borderId="49" xfId="4" applyNumberFormat="1" applyFont="1" applyFill="1" applyBorder="1" applyAlignment="1">
      <alignment horizontal="center" vertical="center"/>
    </xf>
    <xf numFmtId="4" fontId="5" fillId="4" borderId="0" xfId="4" applyNumberFormat="1" applyFont="1" applyFill="1" applyBorder="1" applyAlignment="1">
      <alignment horizontal="center" vertical="center"/>
    </xf>
    <xf numFmtId="4" fontId="5" fillId="4" borderId="0" xfId="2" applyNumberFormat="1" applyFont="1" applyFill="1" applyBorder="1" applyAlignment="1">
      <alignment horizontal="center" vertical="center"/>
    </xf>
    <xf numFmtId="4" fontId="5" fillId="4" borderId="49" xfId="2" applyNumberFormat="1" applyFont="1" applyFill="1" applyBorder="1" applyAlignment="1">
      <alignment horizontal="center" vertical="center"/>
    </xf>
    <xf numFmtId="0" fontId="40" fillId="4" borderId="0" xfId="2" applyFont="1" applyFill="1" applyBorder="1" applyAlignment="1">
      <alignment horizontal="center" vertical="center"/>
    </xf>
    <xf numFmtId="0" fontId="40" fillId="3" borderId="49" xfId="4" applyFont="1" applyFill="1" applyBorder="1" applyAlignment="1">
      <alignment horizontal="center" vertical="center"/>
    </xf>
    <xf numFmtId="0" fontId="5" fillId="4" borderId="0" xfId="4" applyFont="1" applyFill="1" applyBorder="1" applyAlignment="1">
      <alignment horizontal="center" vertical="center"/>
    </xf>
    <xf numFmtId="0" fontId="5" fillId="4" borderId="49" xfId="4" applyFont="1" applyFill="1" applyBorder="1" applyAlignment="1">
      <alignment horizontal="center" vertical="center"/>
    </xf>
    <xf numFmtId="4" fontId="40" fillId="4" borderId="49" xfId="4" applyNumberFormat="1" applyFont="1" applyFill="1" applyBorder="1" applyAlignment="1">
      <alignment horizontal="center" vertical="center"/>
    </xf>
    <xf numFmtId="4" fontId="40" fillId="4" borderId="0" xfId="4" applyNumberFormat="1" applyFont="1" applyFill="1" applyBorder="1" applyAlignment="1">
      <alignment horizontal="center" vertical="center"/>
    </xf>
    <xf numFmtId="0" fontId="40" fillId="5" borderId="13" xfId="4" applyFont="1" applyFill="1" applyBorder="1" applyAlignment="1">
      <alignment horizontal="center" vertical="center"/>
    </xf>
    <xf numFmtId="0" fontId="5" fillId="5" borderId="13" xfId="4" applyFont="1" applyFill="1" applyBorder="1" applyAlignment="1">
      <alignment horizontal="center" vertical="center"/>
    </xf>
    <xf numFmtId="0" fontId="40" fillId="5" borderId="13" xfId="4" applyFont="1" applyFill="1" applyBorder="1" applyAlignment="1">
      <alignment horizontal="center"/>
    </xf>
    <xf numFmtId="4" fontId="40" fillId="7" borderId="27" xfId="4" applyNumberFormat="1" applyFont="1" applyFill="1" applyBorder="1" applyAlignment="1">
      <alignment horizontal="center" vertical="center" textRotation="90" wrapText="1"/>
    </xf>
    <xf numFmtId="0" fontId="5" fillId="0" borderId="13" xfId="4" applyFont="1" applyBorder="1"/>
    <xf numFmtId="0" fontId="40" fillId="5" borderId="49" xfId="4" applyFont="1" applyFill="1" applyBorder="1" applyAlignment="1">
      <alignment horizontal="center" vertical="center"/>
    </xf>
    <xf numFmtId="0" fontId="5" fillId="0" borderId="13" xfId="4" applyFont="1" applyBorder="1" applyAlignment="1">
      <alignment horizontal="center" vertical="center"/>
    </xf>
    <xf numFmtId="0" fontId="5" fillId="4" borderId="13" xfId="4" applyFont="1" applyFill="1" applyBorder="1" applyAlignment="1">
      <alignment horizontal="center" vertical="center"/>
    </xf>
    <xf numFmtId="4" fontId="5" fillId="0" borderId="13" xfId="2" applyNumberFormat="1" applyFont="1" applyBorder="1" applyAlignment="1">
      <alignment horizontal="center" vertical="center"/>
    </xf>
    <xf numFmtId="4" fontId="5" fillId="4" borderId="13" xfId="2" applyNumberFormat="1" applyFont="1" applyFill="1" applyBorder="1" applyAlignment="1">
      <alignment horizontal="center" vertical="center"/>
    </xf>
    <xf numFmtId="4" fontId="5" fillId="3" borderId="13" xfId="2" applyNumberFormat="1" applyFont="1" applyFill="1" applyBorder="1" applyAlignment="1">
      <alignment horizontal="center" vertical="center"/>
    </xf>
    <xf numFmtId="0" fontId="40" fillId="4" borderId="27" xfId="4" applyFont="1" applyFill="1" applyBorder="1" applyAlignment="1">
      <alignment horizontal="center" vertical="center"/>
    </xf>
    <xf numFmtId="3" fontId="40" fillId="4" borderId="1" xfId="4" applyNumberFormat="1" applyFont="1" applyFill="1" applyBorder="1" applyAlignment="1">
      <alignment horizontal="center" vertical="center"/>
    </xf>
    <xf numFmtId="0" fontId="40" fillId="7" borderId="27" xfId="2" applyFont="1" applyFill="1" applyBorder="1" applyAlignment="1">
      <alignment horizontal="center" vertical="center"/>
    </xf>
    <xf numFmtId="0" fontId="5" fillId="0" borderId="27" xfId="2" applyFont="1" applyFill="1" applyBorder="1" applyAlignment="1">
      <alignment horizontal="justify" vertical="center" wrapText="1"/>
    </xf>
    <xf numFmtId="0" fontId="5" fillId="0" borderId="27" xfId="2" applyFont="1" applyFill="1" applyBorder="1" applyAlignment="1">
      <alignment horizontal="center" vertical="center" wrapText="1"/>
    </xf>
    <xf numFmtId="4" fontId="5" fillId="0" borderId="27" xfId="2" applyNumberFormat="1" applyFont="1" applyFill="1" applyBorder="1" applyAlignment="1">
      <alignment horizontal="center" vertical="center" wrapText="1"/>
    </xf>
    <xf numFmtId="14" fontId="5" fillId="0" borderId="27" xfId="2" applyNumberFormat="1" applyFont="1" applyFill="1" applyBorder="1" applyAlignment="1">
      <alignment vertical="center" wrapText="1"/>
    </xf>
    <xf numFmtId="0" fontId="5" fillId="0" borderId="27" xfId="2" quotePrefix="1" applyFont="1" applyFill="1" applyBorder="1" applyAlignment="1">
      <alignment horizontal="center" vertical="center" wrapText="1"/>
    </xf>
    <xf numFmtId="14" fontId="5" fillId="0" borderId="27" xfId="2" quotePrefix="1" applyNumberFormat="1" applyFont="1" applyFill="1" applyBorder="1" applyAlignment="1">
      <alignment horizontal="center" vertical="center" wrapText="1"/>
    </xf>
    <xf numFmtId="14" fontId="5" fillId="0" borderId="27" xfId="2" applyNumberFormat="1" applyFont="1" applyFill="1" applyBorder="1" applyAlignment="1">
      <alignment horizontal="center" vertical="center" wrapText="1"/>
    </xf>
    <xf numFmtId="14" fontId="5" fillId="0" borderId="27" xfId="2" applyNumberFormat="1" applyFont="1" applyFill="1" applyBorder="1" applyAlignment="1">
      <alignment vertical="center"/>
    </xf>
    <xf numFmtId="0" fontId="5" fillId="0" borderId="27" xfId="2" applyFont="1" applyBorder="1" applyAlignment="1">
      <alignment horizontal="justify" vertical="center" wrapText="1"/>
    </xf>
    <xf numFmtId="0" fontId="5" fillId="0" borderId="27" xfId="2" applyFont="1" applyBorder="1" applyAlignment="1">
      <alignment horizontal="center" vertical="center" wrapText="1"/>
    </xf>
    <xf numFmtId="167" fontId="5" fillId="0" borderId="27" xfId="14" applyNumberFormat="1" applyFont="1" applyBorder="1" applyAlignment="1">
      <alignment horizontal="center" vertical="center"/>
    </xf>
    <xf numFmtId="14" fontId="5" fillId="0" borderId="27" xfId="2" applyNumberFormat="1" applyFont="1" applyBorder="1" applyAlignment="1">
      <alignment horizontal="center" vertical="center"/>
    </xf>
    <xf numFmtId="0" fontId="40" fillId="0" borderId="27" xfId="2" applyFont="1" applyBorder="1" applyAlignment="1">
      <alignment horizontal="center" vertical="center"/>
    </xf>
    <xf numFmtId="14" fontId="5" fillId="0" borderId="0" xfId="14" applyNumberFormat="1" applyFont="1" applyAlignment="1">
      <alignment horizontal="center" vertical="center"/>
    </xf>
    <xf numFmtId="0" fontId="5" fillId="0" borderId="0" xfId="2" applyFont="1" applyAlignment="1">
      <alignment horizontal="left" vertical="center"/>
    </xf>
    <xf numFmtId="165" fontId="4" fillId="7" borderId="27" xfId="4" applyNumberFormat="1" applyFont="1" applyFill="1" applyBorder="1" applyAlignment="1">
      <alignment horizontal="center" vertical="center" textRotation="90" wrapText="1"/>
    </xf>
    <xf numFmtId="0" fontId="5" fillId="5" borderId="27" xfId="4" applyFont="1" applyFill="1" applyBorder="1" applyAlignment="1">
      <alignment horizontal="center" vertical="center"/>
    </xf>
    <xf numFmtId="4" fontId="5" fillId="5" borderId="27" xfId="4" applyNumberFormat="1" applyFont="1" applyFill="1" applyBorder="1" applyAlignment="1">
      <alignment horizontal="center" vertical="center"/>
    </xf>
    <xf numFmtId="165" fontId="5" fillId="5" borderId="27" xfId="4" applyNumberFormat="1" applyFont="1" applyFill="1" applyBorder="1" applyAlignment="1">
      <alignment horizontal="center" vertical="center"/>
    </xf>
    <xf numFmtId="166" fontId="5" fillId="0" borderId="27" xfId="15" applyNumberFormat="1" applyFont="1" applyBorder="1" applyAlignment="1">
      <alignment horizontal="center" vertical="center"/>
    </xf>
    <xf numFmtId="43" fontId="5" fillId="0" borderId="27" xfId="15" applyFont="1" applyBorder="1" applyAlignment="1">
      <alignment horizontal="center" vertical="center"/>
    </xf>
    <xf numFmtId="0" fontId="40" fillId="7" borderId="27" xfId="14" applyFont="1" applyFill="1" applyBorder="1" applyAlignment="1">
      <alignment horizontal="center" vertical="center" wrapText="1"/>
    </xf>
    <xf numFmtId="165" fontId="40" fillId="7" borderId="27" xfId="14" applyNumberFormat="1" applyFont="1" applyFill="1" applyBorder="1" applyAlignment="1">
      <alignment horizontal="center" vertical="center" textRotation="90" wrapText="1"/>
    </xf>
    <xf numFmtId="0" fontId="5" fillId="0" borderId="27" xfId="4" applyFont="1" applyBorder="1" applyAlignment="1">
      <alignment horizontal="center" vertical="center" wrapText="1"/>
    </xf>
    <xf numFmtId="4" fontId="5" fillId="0" borderId="27" xfId="2" applyNumberFormat="1" applyFont="1" applyBorder="1" applyAlignment="1">
      <alignment horizontal="center" vertical="center"/>
    </xf>
    <xf numFmtId="14" fontId="5" fillId="0" borderId="27" xfId="4" applyNumberFormat="1" applyFont="1" applyBorder="1" applyAlignment="1">
      <alignment horizontal="center" vertical="center" wrapText="1"/>
    </xf>
    <xf numFmtId="4" fontId="5" fillId="0" borderId="27" xfId="2" applyNumberFormat="1" applyFont="1" applyBorder="1" applyAlignment="1">
      <alignment horizontal="center" vertical="center" wrapText="1"/>
    </xf>
    <xf numFmtId="4" fontId="5" fillId="0" borderId="27" xfId="4" applyNumberFormat="1" applyFont="1" applyBorder="1" applyAlignment="1">
      <alignment horizontal="center" vertical="center" wrapText="1"/>
    </xf>
    <xf numFmtId="49" fontId="5" fillId="0" borderId="27" xfId="4" applyNumberFormat="1" applyFont="1" applyBorder="1" applyAlignment="1">
      <alignment horizontal="center" vertical="center" wrapText="1"/>
    </xf>
    <xf numFmtId="0" fontId="5" fillId="0" borderId="94" xfId="4" applyFont="1" applyBorder="1" applyAlignment="1">
      <alignment horizontal="justify" vertical="center" wrapText="1"/>
    </xf>
    <xf numFmtId="0" fontId="5" fillId="0" borderId="94" xfId="4" applyFont="1" applyBorder="1" applyAlignment="1">
      <alignment horizontal="center" vertical="center" wrapText="1"/>
    </xf>
    <xf numFmtId="9" fontId="5" fillId="0" borderId="94" xfId="4" applyNumberFormat="1" applyFont="1" applyBorder="1" applyAlignment="1">
      <alignment horizontal="center" vertical="center" wrapText="1"/>
    </xf>
    <xf numFmtId="10" fontId="5" fillId="0" borderId="94" xfId="13" applyNumberFormat="1" applyFont="1" applyBorder="1" applyAlignment="1">
      <alignment horizontal="center" vertical="center" wrapText="1"/>
    </xf>
    <xf numFmtId="10" fontId="5" fillId="0" borderId="94" xfId="4" applyNumberFormat="1" applyFont="1" applyBorder="1" applyAlignment="1">
      <alignment horizontal="center" vertical="center" wrapText="1"/>
    </xf>
    <xf numFmtId="9" fontId="5" fillId="0" borderId="94" xfId="13" applyFont="1" applyBorder="1" applyAlignment="1">
      <alignment horizontal="center" vertical="center" wrapText="1"/>
    </xf>
    <xf numFmtId="171" fontId="5" fillId="0" borderId="94" xfId="13" applyNumberFormat="1" applyFont="1" applyBorder="1" applyAlignment="1">
      <alignment horizontal="center" vertical="center" wrapText="1"/>
    </xf>
    <xf numFmtId="10" fontId="45" fillId="0" borderId="94" xfId="13" applyNumberFormat="1" applyFont="1" applyBorder="1" applyAlignment="1">
      <alignment horizontal="center" vertical="center" wrapText="1"/>
    </xf>
    <xf numFmtId="171" fontId="45" fillId="0" borderId="94" xfId="13" applyNumberFormat="1" applyFont="1" applyBorder="1" applyAlignment="1">
      <alignment horizontal="center" vertical="center" wrapText="1"/>
    </xf>
    <xf numFmtId="171" fontId="5" fillId="0" borderId="94" xfId="15" applyNumberFormat="1" applyFont="1" applyBorder="1" applyAlignment="1">
      <alignment horizontal="center" vertical="center" wrapText="1"/>
    </xf>
    <xf numFmtId="9" fontId="5" fillId="0" borderId="94" xfId="13" applyFont="1" applyBorder="1" applyAlignment="1">
      <alignment horizontal="justify" vertical="center" wrapText="1"/>
    </xf>
    <xf numFmtId="9" fontId="5" fillId="0" borderId="94" xfId="13" applyFont="1" applyFill="1" applyBorder="1" applyAlignment="1">
      <alignment horizontal="center" vertical="center" wrapText="1"/>
    </xf>
    <xf numFmtId="171" fontId="5" fillId="0" borderId="94" xfId="13" applyNumberFormat="1" applyFont="1" applyFill="1" applyBorder="1" applyAlignment="1">
      <alignment horizontal="center" vertical="center" wrapText="1"/>
    </xf>
    <xf numFmtId="2" fontId="5" fillId="0" borderId="94" xfId="13" applyNumberFormat="1" applyFont="1" applyBorder="1" applyAlignment="1">
      <alignment horizontal="center" vertical="center" wrapText="1"/>
    </xf>
    <xf numFmtId="2" fontId="5" fillId="0" borderId="94" xfId="13" applyNumberFormat="1" applyFont="1" applyBorder="1" applyAlignment="1">
      <alignment horizontal="justify" vertical="center" wrapText="1"/>
    </xf>
    <xf numFmtId="2" fontId="5" fillId="0" borderId="94" xfId="13" applyNumberFormat="1" applyFont="1" applyFill="1" applyBorder="1" applyAlignment="1">
      <alignment horizontal="center" vertical="center" wrapText="1"/>
    </xf>
    <xf numFmtId="0" fontId="5" fillId="0" borderId="94" xfId="13" applyNumberFormat="1" applyFont="1" applyBorder="1" applyAlignment="1">
      <alignment horizontal="center" vertical="center" wrapText="1"/>
    </xf>
    <xf numFmtId="0" fontId="10" fillId="0" borderId="54" xfId="14" applyFont="1" applyBorder="1" applyAlignment="1">
      <alignment horizontal="center" wrapText="1"/>
    </xf>
    <xf numFmtId="0" fontId="11" fillId="0" borderId="54" xfId="14" applyFont="1" applyBorder="1" applyAlignment="1">
      <alignment horizontal="center" textRotation="90" wrapText="1"/>
    </xf>
    <xf numFmtId="165" fontId="40" fillId="7" borderId="26" xfId="14" applyNumberFormat="1" applyFont="1" applyFill="1" applyBorder="1" applyAlignment="1">
      <alignment horizontal="center" vertical="center" textRotation="90" wrapText="1"/>
    </xf>
    <xf numFmtId="0" fontId="5" fillId="0" borderId="27" xfId="14" applyFont="1" applyBorder="1" applyAlignment="1">
      <alignment horizontal="center" vertical="center" wrapText="1"/>
    </xf>
    <xf numFmtId="0" fontId="5" fillId="0" borderId="27" xfId="14" applyFont="1" applyBorder="1" applyAlignment="1">
      <alignment horizontal="center" vertical="center"/>
    </xf>
    <xf numFmtId="4" fontId="5" fillId="0" borderId="27" xfId="14" applyNumberFormat="1" applyFont="1" applyBorder="1" applyAlignment="1">
      <alignment horizontal="center" vertical="center"/>
    </xf>
    <xf numFmtId="4" fontId="5" fillId="0" borderId="27" xfId="14" applyNumberFormat="1" applyFont="1" applyBorder="1" applyAlignment="1">
      <alignment horizontal="center" vertical="center" wrapText="1"/>
    </xf>
    <xf numFmtId="3" fontId="5" fillId="0" borderId="27" xfId="8" applyNumberFormat="1" applyFont="1" applyBorder="1" applyAlignment="1">
      <alignment horizontal="center" vertical="center"/>
    </xf>
    <xf numFmtId="14" fontId="5" fillId="0" borderId="27" xfId="14" applyNumberFormat="1" applyFont="1" applyBorder="1" applyAlignment="1">
      <alignment horizontal="center" vertical="center" wrapText="1"/>
    </xf>
    <xf numFmtId="17" fontId="5" fillId="0" borderId="27" xfId="4" applyNumberFormat="1" applyFont="1" applyBorder="1" applyAlignment="1">
      <alignment horizontal="center" vertical="center" wrapText="1"/>
    </xf>
    <xf numFmtId="3" fontId="5" fillId="0" borderId="27" xfId="2" applyNumberFormat="1" applyFont="1" applyBorder="1" applyAlignment="1">
      <alignment horizontal="center" vertical="center" wrapText="1"/>
    </xf>
    <xf numFmtId="3" fontId="5" fillId="0" borderId="27" xfId="4" applyNumberFormat="1" applyFont="1" applyBorder="1" applyAlignment="1">
      <alignment horizontal="center" vertical="center" wrapText="1"/>
    </xf>
    <xf numFmtId="0" fontId="42" fillId="0" borderId="27" xfId="14" applyFont="1" applyBorder="1" applyAlignment="1">
      <alignment horizontal="center" vertical="center" wrapText="1"/>
    </xf>
    <xf numFmtId="165" fontId="5" fillId="0" borderId="27" xfId="4" applyNumberFormat="1" applyFont="1" applyBorder="1" applyAlignment="1">
      <alignment horizontal="center" vertical="center" wrapText="1"/>
    </xf>
    <xf numFmtId="49" fontId="5" fillId="0" borderId="27" xfId="2" applyNumberFormat="1" applyFont="1" applyBorder="1" applyAlignment="1">
      <alignment horizontal="center" vertical="center" wrapText="1"/>
    </xf>
    <xf numFmtId="3" fontId="5" fillId="0" borderId="27" xfId="14" applyNumberFormat="1" applyFont="1" applyBorder="1" applyAlignment="1">
      <alignment horizontal="center" vertical="center" wrapText="1"/>
    </xf>
    <xf numFmtId="0" fontId="41" fillId="0" borderId="27" xfId="14" applyFont="1" applyBorder="1" applyAlignment="1">
      <alignment horizontal="center" vertical="center" wrapText="1"/>
    </xf>
    <xf numFmtId="0" fontId="40" fillId="4" borderId="27" xfId="14" applyFont="1" applyFill="1" applyBorder="1" applyAlignment="1">
      <alignment horizontal="center" vertical="center"/>
    </xf>
    <xf numFmtId="165" fontId="40" fillId="4" borderId="27" xfId="14" applyNumberFormat="1" applyFont="1" applyFill="1" applyBorder="1" applyAlignment="1">
      <alignment horizontal="center" vertical="center"/>
    </xf>
    <xf numFmtId="4" fontId="40" fillId="4" borderId="27" xfId="14" applyNumberFormat="1" applyFont="1" applyFill="1" applyBorder="1" applyAlignment="1">
      <alignment horizontal="center" vertical="center"/>
    </xf>
    <xf numFmtId="0" fontId="5" fillId="0" borderId="27" xfId="2" applyFont="1" applyBorder="1" applyAlignment="1">
      <alignment horizontal="center" vertical="center" wrapText="1"/>
    </xf>
    <xf numFmtId="0" fontId="40" fillId="7" borderId="27" xfId="14" applyFont="1" applyFill="1" applyBorder="1" applyAlignment="1">
      <alignment horizontal="center" vertical="center" wrapText="1"/>
    </xf>
    <xf numFmtId="0" fontId="4" fillId="0" borderId="0" xfId="4" applyFont="1" applyAlignment="1">
      <alignment horizontal="left"/>
    </xf>
    <xf numFmtId="0" fontId="4" fillId="0" borderId="44" xfId="2" applyFont="1" applyFill="1" applyBorder="1" applyAlignment="1">
      <alignment vertical="center"/>
    </xf>
    <xf numFmtId="0" fontId="4" fillId="0" borderId="0" xfId="0" applyFont="1" applyFill="1" applyAlignment="1">
      <alignment horizontal="left" vertical="center"/>
    </xf>
    <xf numFmtId="0" fontId="4" fillId="0" borderId="0" xfId="0" applyFont="1" applyFill="1" applyAlignment="1">
      <alignment horizontal="left"/>
    </xf>
    <xf numFmtId="0" fontId="21" fillId="0" borderId="0" xfId="0" applyFont="1" applyFill="1" applyAlignment="1">
      <alignment horizontal="left" vertical="center"/>
    </xf>
    <xf numFmtId="0" fontId="21" fillId="0" borderId="0" xfId="4" applyFont="1" applyAlignment="1">
      <alignment horizontal="left" vertical="center"/>
    </xf>
    <xf numFmtId="0" fontId="15" fillId="0" borderId="0" xfId="4" applyFont="1" applyAlignment="1">
      <alignment vertical="center"/>
    </xf>
    <xf numFmtId="0" fontId="7" fillId="0" borderId="0" xfId="4" applyFont="1" applyAlignment="1">
      <alignment horizontal="left" vertical="center"/>
    </xf>
    <xf numFmtId="0" fontId="3" fillId="0" borderId="0" xfId="4" applyFont="1" applyAlignment="1">
      <alignment horizontal="center" vertical="center"/>
    </xf>
    <xf numFmtId="0" fontId="3" fillId="0" borderId="0" xfId="4" applyFont="1" applyAlignment="1">
      <alignment vertical="center"/>
    </xf>
    <xf numFmtId="0" fontId="23" fillId="0" borderId="0" xfId="0" applyFont="1" applyAlignment="1">
      <alignment vertical="center"/>
    </xf>
    <xf numFmtId="0" fontId="25" fillId="0" borderId="0" xfId="0" applyFont="1" applyAlignment="1">
      <alignment vertical="center"/>
    </xf>
    <xf numFmtId="0" fontId="2" fillId="0" borderId="27" xfId="0" applyFont="1" applyFill="1" applyBorder="1" applyAlignment="1">
      <alignment vertical="center"/>
    </xf>
    <xf numFmtId="3" fontId="10" fillId="0" borderId="27" xfId="0" applyNumberFormat="1" applyFont="1" applyBorder="1" applyAlignment="1">
      <alignment vertical="center"/>
    </xf>
    <xf numFmtId="0" fontId="25" fillId="0" borderId="0" xfId="0" applyFont="1" applyAlignment="1">
      <alignment horizontal="left" vertical="center"/>
    </xf>
    <xf numFmtId="3" fontId="25" fillId="0" borderId="0" xfId="0" applyNumberFormat="1" applyFont="1" applyAlignment="1">
      <alignment vertical="center"/>
    </xf>
    <xf numFmtId="0" fontId="17" fillId="0" borderId="27" xfId="0" applyFont="1" applyBorder="1" applyAlignment="1">
      <alignment horizontal="left" vertical="center"/>
    </xf>
    <xf numFmtId="168" fontId="0" fillId="0" borderId="27" xfId="7" applyNumberFormat="1" applyFont="1" applyBorder="1" applyAlignment="1">
      <alignment vertical="center"/>
    </xf>
    <xf numFmtId="0" fontId="3" fillId="0" borderId="0" xfId="0" applyFont="1" applyFill="1" applyBorder="1" applyAlignment="1">
      <alignment horizontal="left" indent="2"/>
    </xf>
    <xf numFmtId="0" fontId="21" fillId="0" borderId="0" xfId="4" applyFont="1" applyAlignment="1">
      <alignment vertical="center"/>
    </xf>
    <xf numFmtId="0" fontId="21" fillId="0" borderId="0" xfId="4" quotePrefix="1" applyFont="1" applyAlignment="1">
      <alignment vertical="center"/>
    </xf>
    <xf numFmtId="0" fontId="38" fillId="0" borderId="0" xfId="4" quotePrefix="1" applyFont="1" applyAlignment="1">
      <alignment vertical="center"/>
    </xf>
    <xf numFmtId="0" fontId="16" fillId="0" borderId="0" xfId="4" applyFont="1" applyAlignment="1">
      <alignment vertical="center"/>
    </xf>
    <xf numFmtId="0" fontId="3" fillId="0" borderId="0" xfId="14" applyFont="1" applyAlignment="1">
      <alignment horizontal="center" vertical="center" wrapText="1"/>
    </xf>
    <xf numFmtId="0" fontId="5" fillId="0" borderId="97" xfId="14" applyFont="1" applyBorder="1" applyAlignment="1">
      <alignment horizontal="justify" vertical="center" wrapText="1"/>
    </xf>
    <xf numFmtId="0" fontId="5" fillId="0" borderId="97" xfId="14" applyFont="1" applyBorder="1" applyAlignment="1">
      <alignment horizontal="center" vertical="center" wrapText="1"/>
    </xf>
    <xf numFmtId="0" fontId="3" fillId="0" borderId="0" xfId="14" applyFont="1" applyAlignment="1">
      <alignment horizontal="justify" vertical="center" wrapText="1"/>
    </xf>
    <xf numFmtId="0" fontId="5" fillId="0" borderId="94" xfId="14" applyFont="1" applyBorder="1" applyAlignment="1">
      <alignment horizontal="justify" vertical="center" wrapText="1"/>
    </xf>
    <xf numFmtId="9" fontId="5" fillId="0" borderId="94" xfId="14" applyNumberFormat="1" applyFont="1" applyBorder="1" applyAlignment="1">
      <alignment horizontal="center" vertical="center" wrapText="1"/>
    </xf>
    <xf numFmtId="0" fontId="5" fillId="0" borderId="94" xfId="14" applyFont="1" applyBorder="1" applyAlignment="1">
      <alignment horizontal="center" vertical="center" wrapText="1"/>
    </xf>
    <xf numFmtId="10" fontId="5" fillId="5" borderId="94" xfId="14" applyNumberFormat="1" applyFont="1" applyFill="1" applyBorder="1" applyAlignment="1">
      <alignment horizontal="center" vertical="center" wrapText="1"/>
    </xf>
    <xf numFmtId="10" fontId="5" fillId="0" borderId="94" xfId="14" applyNumberFormat="1" applyFont="1" applyBorder="1" applyAlignment="1">
      <alignment horizontal="center" vertical="center" wrapText="1"/>
    </xf>
    <xf numFmtId="0" fontId="42" fillId="0" borderId="94" xfId="14" applyFont="1" applyBorder="1" applyAlignment="1">
      <alignment horizontal="justify" vertical="center" wrapText="1"/>
    </xf>
    <xf numFmtId="9" fontId="5" fillId="5" borderId="94" xfId="14" applyNumberFormat="1" applyFont="1" applyFill="1" applyBorder="1" applyAlignment="1">
      <alignment horizontal="center" vertical="center" wrapText="1"/>
    </xf>
    <xf numFmtId="0" fontId="5" fillId="0" borderId="94" xfId="14" applyFont="1" applyBorder="1" applyAlignment="1">
      <alignment horizontal="center" vertical="center"/>
    </xf>
    <xf numFmtId="10" fontId="42" fillId="5" borderId="94" xfId="14" applyNumberFormat="1" applyFont="1" applyFill="1" applyBorder="1" applyAlignment="1">
      <alignment horizontal="center" vertical="center" wrapText="1"/>
    </xf>
    <xf numFmtId="10" fontId="42" fillId="0" borderId="94" xfId="14" applyNumberFormat="1" applyFont="1" applyFill="1" applyBorder="1" applyAlignment="1">
      <alignment horizontal="center" vertical="center" wrapText="1"/>
    </xf>
    <xf numFmtId="171" fontId="5" fillId="5" borderId="94" xfId="14" applyNumberFormat="1" applyFont="1" applyFill="1" applyBorder="1" applyAlignment="1">
      <alignment horizontal="center" vertical="center" wrapText="1"/>
    </xf>
    <xf numFmtId="171" fontId="5" fillId="0" borderId="94" xfId="14" applyNumberFormat="1" applyFont="1" applyBorder="1" applyAlignment="1">
      <alignment horizontal="center" vertical="center" wrapText="1"/>
    </xf>
    <xf numFmtId="171" fontId="42" fillId="0" borderId="94" xfId="14" applyNumberFormat="1" applyFont="1" applyFill="1" applyBorder="1" applyAlignment="1">
      <alignment horizontal="center" vertical="center" wrapText="1"/>
    </xf>
    <xf numFmtId="170" fontId="5" fillId="0" borderId="94" xfId="14" applyNumberFormat="1" applyFont="1" applyBorder="1" applyAlignment="1">
      <alignment horizontal="center" vertical="center" wrapText="1"/>
    </xf>
    <xf numFmtId="0" fontId="5" fillId="0" borderId="94" xfId="14" applyFont="1" applyFill="1" applyBorder="1" applyAlignment="1">
      <alignment horizontal="justify" vertical="center" wrapText="1"/>
    </xf>
    <xf numFmtId="0" fontId="5" fillId="0" borderId="94" xfId="14" applyFont="1" applyFill="1" applyBorder="1" applyAlignment="1">
      <alignment horizontal="justify" vertical="center"/>
    </xf>
    <xf numFmtId="0" fontId="5" fillId="0" borderId="94" xfId="14" applyNumberFormat="1" applyFont="1" applyBorder="1" applyAlignment="1">
      <alignment horizontal="center" vertical="center" wrapText="1"/>
    </xf>
    <xf numFmtId="2" fontId="5" fillId="0" borderId="94" xfId="14" applyNumberFormat="1" applyFont="1" applyFill="1" applyBorder="1" applyAlignment="1">
      <alignment horizontal="center" vertical="center"/>
    </xf>
    <xf numFmtId="0" fontId="10" fillId="0" borderId="0" xfId="14" applyFont="1" applyFill="1" applyAlignment="1">
      <alignment horizontal="left" vertical="center"/>
    </xf>
    <xf numFmtId="0" fontId="21" fillId="0" borderId="0" xfId="0" applyFont="1" applyFill="1" applyAlignment="1">
      <alignment vertical="center"/>
    </xf>
    <xf numFmtId="0" fontId="23" fillId="0" borderId="0" xfId="0" applyFont="1" applyFill="1" applyAlignment="1">
      <alignment vertical="center"/>
    </xf>
    <xf numFmtId="0" fontId="15" fillId="0" borderId="0" xfId="0" applyFont="1" applyFill="1" applyAlignment="1">
      <alignment horizontal="center" vertical="center"/>
    </xf>
    <xf numFmtId="0" fontId="15" fillId="0" borderId="0" xfId="0" applyFont="1" applyAlignment="1">
      <alignment vertical="center"/>
    </xf>
    <xf numFmtId="0" fontId="7" fillId="0" borderId="0" xfId="0" applyFont="1" applyFill="1" applyAlignment="1">
      <alignment vertical="center"/>
    </xf>
    <xf numFmtId="0" fontId="16" fillId="0" borderId="0" xfId="0" applyFont="1" applyFill="1" applyAlignment="1">
      <alignment horizontal="center" vertical="center"/>
    </xf>
    <xf numFmtId="0" fontId="38" fillId="0" borderId="0" xfId="0" applyFont="1" applyFill="1" applyAlignment="1">
      <alignment horizontal="left" vertical="center"/>
    </xf>
    <xf numFmtId="0" fontId="21" fillId="0" borderId="0" xfId="0" applyFont="1" applyFill="1" applyAlignment="1">
      <alignment horizontal="center" vertical="center"/>
    </xf>
    <xf numFmtId="0" fontId="11" fillId="0" borderId="0" xfId="0" applyFont="1" applyFill="1" applyAlignment="1">
      <alignment horizontal="center" vertical="center"/>
    </xf>
    <xf numFmtId="0" fontId="10" fillId="0" borderId="0" xfId="0" applyFont="1" applyFill="1" applyAlignment="1">
      <alignment vertical="center"/>
    </xf>
    <xf numFmtId="0" fontId="10" fillId="0" borderId="0" xfId="0" applyFont="1" applyAlignment="1">
      <alignment vertical="center"/>
    </xf>
    <xf numFmtId="0" fontId="21" fillId="5" borderId="0" xfId="4" applyFont="1" applyFill="1" applyAlignment="1">
      <alignment vertical="center"/>
    </xf>
    <xf numFmtId="0" fontId="14" fillId="0" borderId="0" xfId="14" applyFont="1" applyFill="1" applyBorder="1" applyAlignment="1">
      <alignment vertical="center"/>
    </xf>
    <xf numFmtId="0" fontId="14" fillId="0" borderId="0" xfId="14" applyFont="1" applyFill="1" applyAlignment="1">
      <alignment vertical="center"/>
    </xf>
    <xf numFmtId="0" fontId="21" fillId="5" borderId="0" xfId="14" applyFont="1" applyFill="1" applyAlignment="1">
      <alignment vertical="center"/>
    </xf>
    <xf numFmtId="0" fontId="21" fillId="5" borderId="0" xfId="14" applyFont="1" applyFill="1" applyAlignment="1">
      <alignment horizontal="center" vertical="center"/>
    </xf>
    <xf numFmtId="0" fontId="9" fillId="5" borderId="0" xfId="14" applyFont="1" applyFill="1" applyBorder="1" applyAlignment="1">
      <alignment vertical="center"/>
    </xf>
    <xf numFmtId="0" fontId="9" fillId="5" borderId="0" xfId="14" applyFont="1" applyFill="1" applyAlignment="1">
      <alignment vertical="center"/>
    </xf>
    <xf numFmtId="0" fontId="21" fillId="5" borderId="0" xfId="2" applyFont="1" applyFill="1" applyAlignment="1">
      <alignment horizontal="center" vertical="center"/>
    </xf>
    <xf numFmtId="4" fontId="23" fillId="5" borderId="0" xfId="2" applyNumberFormat="1" applyFont="1" applyFill="1" applyAlignment="1">
      <alignment vertical="center"/>
    </xf>
    <xf numFmtId="0" fontId="21" fillId="5" borderId="0" xfId="2" applyFont="1" applyFill="1" applyAlignment="1">
      <alignment horizontal="right" vertical="center"/>
    </xf>
    <xf numFmtId="0" fontId="21" fillId="5" borderId="0" xfId="4" applyFont="1" applyFill="1" applyAlignment="1">
      <alignment horizontal="left" vertical="center"/>
    </xf>
    <xf numFmtId="0" fontId="23" fillId="5" borderId="0" xfId="4" applyFont="1" applyFill="1" applyAlignment="1">
      <alignment horizontal="center" vertical="center"/>
    </xf>
    <xf numFmtId="0" fontId="23" fillId="5" borderId="0" xfId="4" applyFont="1" applyFill="1" applyAlignment="1">
      <alignment vertical="center"/>
    </xf>
    <xf numFmtId="4" fontId="23" fillId="5" borderId="0" xfId="4" applyNumberFormat="1" applyFont="1" applyFill="1" applyAlignment="1">
      <alignment vertical="center"/>
    </xf>
    <xf numFmtId="0" fontId="23" fillId="5" borderId="0" xfId="4" applyFont="1" applyFill="1" applyAlignment="1">
      <alignment horizontal="right" vertical="center"/>
    </xf>
    <xf numFmtId="0" fontId="21" fillId="5" borderId="0" xfId="4" applyFont="1" applyFill="1" applyAlignment="1">
      <alignment horizontal="right" vertical="center"/>
    </xf>
    <xf numFmtId="0" fontId="21" fillId="5" borderId="0" xfId="4" applyFont="1" applyFill="1" applyBorder="1" applyAlignment="1">
      <alignment vertical="center"/>
    </xf>
    <xf numFmtId="0" fontId="21" fillId="5" borderId="0" xfId="4" applyFont="1" applyFill="1" applyAlignment="1">
      <alignment horizontal="center" vertical="center"/>
    </xf>
    <xf numFmtId="0" fontId="21" fillId="7" borderId="27" xfId="2" applyFont="1" applyFill="1" applyBorder="1" applyAlignment="1">
      <alignment horizontal="center" vertical="center"/>
    </xf>
    <xf numFmtId="0" fontId="21" fillId="7" borderId="1" xfId="2" applyFont="1" applyFill="1" applyBorder="1" applyAlignment="1">
      <alignment horizontal="center" vertical="center"/>
    </xf>
    <xf numFmtId="0" fontId="11" fillId="7" borderId="27" xfId="4" applyFont="1" applyFill="1" applyBorder="1" applyAlignment="1">
      <alignment horizontal="center"/>
    </xf>
    <xf numFmtId="0" fontId="21" fillId="7" borderId="27" xfId="2" applyFont="1" applyFill="1" applyBorder="1" applyAlignment="1">
      <alignment horizontal="center" vertical="center" wrapText="1"/>
    </xf>
    <xf numFmtId="0" fontId="11" fillId="0" borderId="0" xfId="4" applyFont="1" applyAlignment="1">
      <alignment vertical="center"/>
    </xf>
    <xf numFmtId="0" fontId="11" fillId="0" borderId="0" xfId="14" applyFont="1" applyFill="1" applyAlignment="1">
      <alignment vertical="center"/>
    </xf>
    <xf numFmtId="0" fontId="10" fillId="0" borderId="0" xfId="14" applyFont="1" applyFill="1" applyAlignment="1">
      <alignment vertical="center"/>
    </xf>
    <xf numFmtId="0" fontId="21" fillId="0" borderId="0" xfId="14" applyFont="1" applyFill="1" applyAlignment="1">
      <alignment vertical="center"/>
    </xf>
    <xf numFmtId="0" fontId="21" fillId="0" borderId="0" xfId="14" applyFont="1" applyBorder="1" applyAlignment="1">
      <alignment horizontal="center"/>
    </xf>
    <xf numFmtId="0" fontId="40" fillId="7" borderId="27" xfId="4" applyFont="1" applyFill="1" applyBorder="1" applyAlignment="1">
      <alignment horizontal="center" vertical="center" wrapText="1"/>
    </xf>
    <xf numFmtId="0" fontId="10" fillId="0" borderId="0" xfId="4" applyFont="1" applyAlignment="1"/>
    <xf numFmtId="0" fontId="10" fillId="0" borderId="0" xfId="4" applyFont="1" applyAlignment="1">
      <alignment horizontal="left" vertical="center"/>
    </xf>
    <xf numFmtId="0" fontId="10" fillId="0" borderId="0" xfId="4" applyFont="1" applyAlignment="1">
      <alignment horizontal="left"/>
    </xf>
    <xf numFmtId="0" fontId="2" fillId="0" borderId="0" xfId="4" applyAlignment="1">
      <alignment horizontal="left" vertical="center"/>
    </xf>
    <xf numFmtId="3" fontId="5" fillId="0" borderId="0" xfId="4" applyNumberFormat="1" applyFont="1" applyAlignment="1">
      <alignment horizontal="center" vertical="center"/>
    </xf>
    <xf numFmtId="0" fontId="5" fillId="0" borderId="0" xfId="4" applyFont="1" applyAlignment="1">
      <alignment horizontal="center" vertical="center"/>
    </xf>
    <xf numFmtId="0" fontId="5" fillId="0" borderId="0" xfId="4" applyFont="1" applyAlignment="1">
      <alignment horizontal="left" vertical="center"/>
    </xf>
    <xf numFmtId="3" fontId="5" fillId="0" borderId="0" xfId="4" applyNumberFormat="1" applyFont="1" applyAlignment="1">
      <alignment horizontal="left" vertical="center"/>
    </xf>
    <xf numFmtId="14" fontId="23" fillId="0" borderId="0" xfId="4" applyNumberFormat="1" applyFont="1" applyAlignment="1">
      <alignment horizontal="center" vertical="center"/>
    </xf>
    <xf numFmtId="3" fontId="23" fillId="0" borderId="0" xfId="4" applyNumberFormat="1" applyFont="1" applyAlignment="1">
      <alignment horizontal="center" vertical="center"/>
    </xf>
    <xf numFmtId="0" fontId="23" fillId="0" borderId="0" xfId="4" applyFont="1" applyAlignment="1">
      <alignment horizontal="center" vertical="center"/>
    </xf>
    <xf numFmtId="0" fontId="23" fillId="0" borderId="0" xfId="4" applyFont="1" applyAlignment="1">
      <alignment horizontal="left"/>
    </xf>
    <xf numFmtId="0" fontId="23" fillId="0" borderId="0" xfId="4" applyFont="1" applyAlignment="1">
      <alignment horizontal="left" vertical="center"/>
    </xf>
    <xf numFmtId="3" fontId="23" fillId="0" borderId="0" xfId="4" applyNumberFormat="1" applyFont="1" applyAlignment="1">
      <alignment horizontal="left" vertical="center"/>
    </xf>
    <xf numFmtId="0" fontId="5" fillId="5" borderId="27" xfId="4" applyFont="1" applyFill="1" applyBorder="1" applyAlignment="1">
      <alignment horizontal="left" vertical="center"/>
    </xf>
    <xf numFmtId="49" fontId="5" fillId="5" borderId="27" xfId="4" applyNumberFormat="1" applyFont="1" applyFill="1" applyBorder="1" applyAlignment="1">
      <alignment horizontal="left" vertical="center"/>
    </xf>
    <xf numFmtId="176" fontId="5" fillId="5" borderId="27" xfId="4" applyNumberFormat="1" applyFont="1" applyFill="1" applyBorder="1" applyAlignment="1">
      <alignment horizontal="left" vertical="center"/>
    </xf>
    <xf numFmtId="4" fontId="5" fillId="5" borderId="27" xfId="4" applyNumberFormat="1" applyFont="1" applyFill="1" applyBorder="1" applyAlignment="1">
      <alignment horizontal="left" vertical="center"/>
    </xf>
    <xf numFmtId="2" fontId="5" fillId="5" borderId="27" xfId="4" applyNumberFormat="1" applyFont="1" applyFill="1" applyBorder="1" applyAlignment="1">
      <alignment horizontal="left" vertical="center"/>
    </xf>
    <xf numFmtId="2" fontId="5" fillId="5" borderId="27" xfId="4" quotePrefix="1" applyNumberFormat="1" applyFont="1" applyFill="1" applyBorder="1" applyAlignment="1">
      <alignment horizontal="left" vertical="center"/>
    </xf>
    <xf numFmtId="14" fontId="5" fillId="5" borderId="27" xfId="4" applyNumberFormat="1" applyFont="1" applyFill="1" applyBorder="1" applyAlignment="1">
      <alignment horizontal="left" vertical="center"/>
    </xf>
    <xf numFmtId="0" fontId="5" fillId="5" borderId="27" xfId="4" quotePrefix="1" applyFont="1" applyFill="1" applyBorder="1" applyAlignment="1">
      <alignment horizontal="left" vertical="center"/>
    </xf>
    <xf numFmtId="49" fontId="5" fillId="5" borderId="27" xfId="14" applyNumberFormat="1" applyFont="1" applyFill="1" applyBorder="1" applyAlignment="1">
      <alignment horizontal="left" vertical="center"/>
    </xf>
    <xf numFmtId="49" fontId="5" fillId="5" borderId="27" xfId="4" quotePrefix="1" applyNumberFormat="1" applyFont="1" applyFill="1" applyBorder="1" applyAlignment="1">
      <alignment horizontal="left" vertical="center"/>
    </xf>
    <xf numFmtId="4" fontId="23" fillId="5" borderId="27" xfId="4" applyNumberFormat="1" applyFont="1" applyFill="1" applyBorder="1" applyAlignment="1">
      <alignment horizontal="center" vertical="center"/>
    </xf>
    <xf numFmtId="3" fontId="5" fillId="0" borderId="27" xfId="4" applyNumberFormat="1" applyFont="1" applyBorder="1" applyAlignment="1">
      <alignment horizontal="center" vertical="center"/>
    </xf>
    <xf numFmtId="0" fontId="23" fillId="0" borderId="27" xfId="4" applyFont="1" applyBorder="1" applyAlignment="1">
      <alignment horizontal="center" vertical="center"/>
    </xf>
    <xf numFmtId="0" fontId="23" fillId="0" borderId="27" xfId="4" applyFont="1" applyBorder="1" applyAlignment="1">
      <alignment horizontal="left" vertical="center"/>
    </xf>
    <xf numFmtId="0" fontId="23" fillId="0" borderId="27" xfId="2" applyFont="1" applyBorder="1" applyAlignment="1">
      <alignment horizontal="left" vertical="center"/>
    </xf>
    <xf numFmtId="0" fontId="5" fillId="0" borderId="27" xfId="4" applyFont="1" applyBorder="1" applyAlignment="1">
      <alignment horizontal="left" vertical="center"/>
    </xf>
    <xf numFmtId="3" fontId="5" fillId="0" borderId="27" xfId="4" applyNumberFormat="1" applyFont="1" applyBorder="1" applyAlignment="1">
      <alignment horizontal="left" vertical="center"/>
    </xf>
    <xf numFmtId="0" fontId="23" fillId="0" borderId="27" xfId="4" quotePrefix="1" applyFont="1" applyBorder="1" applyAlignment="1">
      <alignment horizontal="left" vertical="center"/>
    </xf>
    <xf numFmtId="3" fontId="5" fillId="0" borderId="22" xfId="4" applyNumberFormat="1" applyFont="1" applyBorder="1" applyAlignment="1">
      <alignment horizontal="center" vertical="center"/>
    </xf>
    <xf numFmtId="3" fontId="5" fillId="0" borderId="22" xfId="4" applyNumberFormat="1" applyFont="1" applyBorder="1" applyAlignment="1">
      <alignment horizontal="left" vertical="center"/>
    </xf>
    <xf numFmtId="0" fontId="5" fillId="0" borderId="27" xfId="4" applyFont="1" applyBorder="1" applyAlignment="1">
      <alignment horizontal="center" vertical="center"/>
    </xf>
    <xf numFmtId="175" fontId="41" fillId="0" borderId="27" xfId="4" applyNumberFormat="1" applyFont="1" applyBorder="1" applyAlignment="1">
      <alignment horizontal="left" vertical="center"/>
    </xf>
    <xf numFmtId="0" fontId="23" fillId="0" borderId="22" xfId="4" applyFont="1" applyBorder="1" applyAlignment="1">
      <alignment horizontal="left" vertical="center"/>
    </xf>
    <xf numFmtId="0" fontId="23" fillId="0" borderId="22" xfId="2" applyFont="1" applyBorder="1" applyAlignment="1">
      <alignment horizontal="left" vertical="center"/>
    </xf>
    <xf numFmtId="0" fontId="5" fillId="0" borderId="22" xfId="4" applyFont="1" applyBorder="1" applyAlignment="1">
      <alignment horizontal="left" vertical="center"/>
    </xf>
    <xf numFmtId="0" fontId="23" fillId="0" borderId="22" xfId="4" quotePrefix="1" applyFont="1" applyBorder="1" applyAlignment="1">
      <alignment horizontal="left" vertical="center"/>
    </xf>
    <xf numFmtId="14" fontId="23" fillId="0" borderId="22" xfId="4" applyNumberFormat="1" applyFont="1" applyBorder="1" applyAlignment="1">
      <alignment horizontal="center" vertical="center"/>
    </xf>
    <xf numFmtId="0" fontId="23" fillId="0" borderId="0" xfId="4" applyFont="1" applyAlignment="1"/>
    <xf numFmtId="0" fontId="22" fillId="0" borderId="0" xfId="10" applyFont="1" applyAlignment="1">
      <alignment horizontal="right" wrapText="1"/>
    </xf>
    <xf numFmtId="0" fontId="22" fillId="12" borderId="0" xfId="10" applyFont="1" applyFill="1" applyAlignment="1">
      <alignment horizontal="right" wrapText="1"/>
    </xf>
    <xf numFmtId="0" fontId="11" fillId="0" borderId="0" xfId="4" applyFont="1" applyAlignment="1">
      <alignment horizontal="center" textRotation="90"/>
    </xf>
    <xf numFmtId="0" fontId="21" fillId="0" borderId="0" xfId="2" applyFont="1" applyAlignment="1">
      <alignment horizontal="left" vertical="center"/>
    </xf>
    <xf numFmtId="0" fontId="2" fillId="5" borderId="1" xfId="0" applyFont="1" applyFill="1" applyBorder="1" applyAlignment="1">
      <alignment horizontal="left" vertical="center" wrapText="1"/>
    </xf>
    <xf numFmtId="0" fontId="2" fillId="5" borderId="67" xfId="0" applyFont="1" applyFill="1" applyBorder="1" applyAlignment="1">
      <alignment horizontal="left" vertical="center" wrapText="1"/>
    </xf>
    <xf numFmtId="0" fontId="2" fillId="5" borderId="26" xfId="0" applyFont="1" applyFill="1" applyBorder="1" applyAlignment="1">
      <alignment horizontal="left" vertical="center" wrapText="1"/>
    </xf>
    <xf numFmtId="0" fontId="5" fillId="0" borderId="98" xfId="14" applyFont="1" applyBorder="1" applyAlignment="1">
      <alignment horizontal="center" vertical="center" wrapText="1"/>
    </xf>
    <xf numFmtId="0" fontId="5" fillId="0" borderId="99" xfId="14" applyFont="1" applyBorder="1" applyAlignment="1">
      <alignment horizontal="center" vertical="center" wrapText="1"/>
    </xf>
    <xf numFmtId="0" fontId="5" fillId="0" borderId="97" xfId="14" applyFont="1" applyBorder="1" applyAlignment="1">
      <alignment horizontal="center" vertical="center" wrapText="1"/>
    </xf>
    <xf numFmtId="0" fontId="5" fillId="0" borderId="98" xfId="14" applyFont="1" applyBorder="1" applyAlignment="1">
      <alignment horizontal="center" vertical="center"/>
    </xf>
    <xf numFmtId="0" fontId="5" fillId="0" borderId="99" xfId="14" applyFont="1" applyBorder="1" applyAlignment="1">
      <alignment horizontal="center" vertical="center"/>
    </xf>
    <xf numFmtId="0" fontId="5" fillId="0" borderId="97" xfId="14" applyFont="1" applyBorder="1" applyAlignment="1">
      <alignment horizontal="center" vertical="center"/>
    </xf>
    <xf numFmtId="0" fontId="5" fillId="0" borderId="94" xfId="14" applyFont="1" applyBorder="1" applyAlignment="1">
      <alignment horizontal="center" vertical="center"/>
    </xf>
    <xf numFmtId="0" fontId="5" fillId="0" borderId="94" xfId="14" applyFont="1" applyBorder="1" applyAlignment="1">
      <alignment horizontal="justify" vertical="center" wrapText="1"/>
    </xf>
    <xf numFmtId="0" fontId="5" fillId="0" borderId="94" xfId="14" applyFont="1" applyBorder="1" applyAlignment="1">
      <alignment horizontal="center" vertical="center" wrapText="1"/>
    </xf>
    <xf numFmtId="0" fontId="42" fillId="0" borderId="94" xfId="14" applyFont="1" applyBorder="1" applyAlignment="1">
      <alignment horizontal="justify" vertical="center" wrapText="1"/>
    </xf>
    <xf numFmtId="0" fontId="21" fillId="0" borderId="0" xfId="14" applyFont="1" applyFill="1" applyAlignment="1">
      <alignment horizontal="left" vertical="center"/>
    </xf>
    <xf numFmtId="0" fontId="40" fillId="7" borderId="27" xfId="14" applyFont="1" applyFill="1" applyBorder="1" applyAlignment="1">
      <alignment horizontal="center" vertical="center" wrapText="1"/>
    </xf>
    <xf numFmtId="49" fontId="7" fillId="7" borderId="6" xfId="3" applyFont="1" applyFill="1" applyBorder="1" applyAlignment="1">
      <alignment horizontal="center" vertical="center" wrapText="1"/>
    </xf>
    <xf numFmtId="49" fontId="7" fillId="7" borderId="20" xfId="3" applyFont="1" applyFill="1" applyBorder="1" applyAlignment="1">
      <alignment horizontal="center" vertical="center" wrapText="1"/>
    </xf>
    <xf numFmtId="49" fontId="7" fillId="7" borderId="12" xfId="3" applyFont="1" applyFill="1" applyBorder="1" applyAlignment="1">
      <alignment horizontal="center" vertical="center" wrapText="1"/>
    </xf>
    <xf numFmtId="49" fontId="7" fillId="7" borderId="11" xfId="3" applyFont="1" applyFill="1" applyBorder="1" applyAlignment="1">
      <alignment horizontal="center" vertical="center" wrapText="1"/>
    </xf>
    <xf numFmtId="49" fontId="7" fillId="7" borderId="47" xfId="3" applyFont="1" applyFill="1" applyBorder="1" applyAlignment="1">
      <alignment horizontal="center" vertical="center" wrapText="1"/>
    </xf>
    <xf numFmtId="49" fontId="21" fillId="7" borderId="27" xfId="3" applyFont="1" applyFill="1" applyBorder="1" applyAlignment="1">
      <alignment horizontal="center" vertical="center" wrapText="1"/>
    </xf>
    <xf numFmtId="0" fontId="23" fillId="0" borderId="27" xfId="0" applyFont="1" applyBorder="1" applyAlignment="1">
      <alignment horizontal="left" vertical="center" wrapText="1"/>
    </xf>
    <xf numFmtId="0" fontId="39" fillId="14" borderId="27" xfId="0" applyFont="1" applyFill="1" applyBorder="1" applyAlignment="1">
      <alignment horizontal="left" vertical="center" wrapText="1"/>
    </xf>
    <xf numFmtId="0" fontId="38" fillId="7" borderId="27" xfId="4" applyFont="1" applyFill="1" applyBorder="1" applyAlignment="1">
      <alignment horizontal="center" vertical="center" wrapText="1"/>
    </xf>
    <xf numFmtId="0" fontId="38" fillId="7" borderId="27" xfId="4" applyFont="1" applyFill="1" applyBorder="1" applyAlignment="1">
      <alignment horizontal="center" vertical="center"/>
    </xf>
    <xf numFmtId="0" fontId="38" fillId="7" borderId="27" xfId="0" applyFont="1" applyFill="1" applyBorder="1" applyAlignment="1">
      <alignment horizontal="center" vertical="center"/>
    </xf>
    <xf numFmtId="0" fontId="38" fillId="7" borderId="27" xfId="0" applyFont="1" applyFill="1" applyBorder="1" applyAlignment="1">
      <alignment horizontal="center" wrapText="1"/>
    </xf>
    <xf numFmtId="0" fontId="21" fillId="7" borderId="27" xfId="0" applyFont="1" applyFill="1" applyBorder="1" applyAlignment="1">
      <alignment horizontal="center" vertical="center"/>
    </xf>
    <xf numFmtId="0" fontId="23" fillId="0" borderId="35" xfId="0" applyFont="1" applyBorder="1" applyAlignment="1">
      <alignment horizontal="left" vertical="center" wrapText="1"/>
    </xf>
    <xf numFmtId="0" fontId="23" fillId="0" borderId="49" xfId="0" applyFont="1" applyBorder="1" applyAlignment="1">
      <alignment horizontal="left" vertical="center" wrapText="1"/>
    </xf>
    <xf numFmtId="0" fontId="23" fillId="0" borderId="22" xfId="0" applyFont="1" applyBorder="1" applyAlignment="1">
      <alignment horizontal="left" vertical="center" wrapText="1"/>
    </xf>
    <xf numFmtId="0" fontId="23" fillId="0" borderId="35" xfId="0" applyFont="1" applyBorder="1" applyAlignment="1">
      <alignment horizontal="left" vertical="center"/>
    </xf>
    <xf numFmtId="0" fontId="23" fillId="0" borderId="49" xfId="0" applyFont="1" applyBorder="1" applyAlignment="1">
      <alignment horizontal="left" vertical="center"/>
    </xf>
    <xf numFmtId="0" fontId="23" fillId="0" borderId="22" xfId="0" applyFont="1" applyBorder="1" applyAlignment="1">
      <alignment horizontal="left" vertical="center"/>
    </xf>
    <xf numFmtId="0" fontId="21" fillId="7" borderId="35" xfId="0" applyFont="1" applyFill="1" applyBorder="1" applyAlignment="1">
      <alignment horizontal="center" vertical="center"/>
    </xf>
    <xf numFmtId="0" fontId="21" fillId="7" borderId="22" xfId="0" applyFont="1" applyFill="1" applyBorder="1" applyAlignment="1">
      <alignment horizontal="center" vertical="center"/>
    </xf>
    <xf numFmtId="0" fontId="21" fillId="7" borderId="35" xfId="0" applyFont="1" applyFill="1" applyBorder="1" applyAlignment="1">
      <alignment horizontal="center" vertical="center" wrapText="1"/>
    </xf>
    <xf numFmtId="0" fontId="21" fillId="7" borderId="22" xfId="0" applyFont="1" applyFill="1" applyBorder="1" applyAlignment="1">
      <alignment horizontal="center" vertical="center" wrapText="1"/>
    </xf>
    <xf numFmtId="49" fontId="21" fillId="7" borderId="67" xfId="3" applyFont="1" applyFill="1" applyBorder="1" applyAlignment="1">
      <alignment horizontal="center" vertical="center"/>
    </xf>
    <xf numFmtId="0" fontId="10" fillId="0" borderId="12" xfId="0" applyFont="1" applyBorder="1" applyAlignment="1">
      <alignment horizontal="left" vertical="center" wrapText="1"/>
    </xf>
    <xf numFmtId="0" fontId="10" fillId="0" borderId="14" xfId="0" applyFont="1" applyBorder="1" applyAlignment="1">
      <alignment horizontal="left" vertical="center" wrapText="1"/>
    </xf>
    <xf numFmtId="0" fontId="10" fillId="0" borderId="11" xfId="0" applyFont="1" applyBorder="1" applyAlignment="1">
      <alignment horizontal="left" vertical="center" wrapText="1"/>
    </xf>
    <xf numFmtId="49" fontId="21" fillId="7" borderId="1" xfId="3" applyFont="1" applyFill="1" applyBorder="1" applyAlignment="1">
      <alignment horizontal="center" vertical="center" wrapText="1"/>
    </xf>
    <xf numFmtId="49" fontId="21" fillId="7" borderId="26" xfId="3" applyFont="1" applyFill="1" applyBorder="1" applyAlignment="1">
      <alignment horizontal="center" vertical="center" wrapText="1"/>
    </xf>
    <xf numFmtId="49" fontId="21" fillId="7" borderId="67" xfId="3" applyFont="1" applyFill="1" applyBorder="1" applyAlignment="1">
      <alignment horizontal="center" vertical="center" wrapText="1"/>
    </xf>
    <xf numFmtId="49" fontId="11" fillId="7" borderId="32" xfId="3" applyFont="1" applyFill="1" applyBorder="1" applyAlignment="1">
      <alignment horizontal="center" vertical="center" wrapText="1"/>
    </xf>
    <xf numFmtId="49" fontId="11" fillId="7" borderId="59" xfId="3" applyFont="1" applyFill="1" applyBorder="1" applyAlignment="1">
      <alignment horizontal="center" vertical="center" wrapText="1"/>
    </xf>
    <xf numFmtId="0" fontId="11" fillId="7" borderId="12" xfId="0" applyFont="1" applyFill="1" applyBorder="1" applyAlignment="1">
      <alignment horizontal="center" vertical="center"/>
    </xf>
    <xf numFmtId="0" fontId="11" fillId="7" borderId="11" xfId="0" applyFont="1" applyFill="1" applyBorder="1" applyAlignment="1">
      <alignment horizontal="center" vertical="center"/>
    </xf>
    <xf numFmtId="49" fontId="11" fillId="7" borderId="62" xfId="3" applyFont="1" applyFill="1" applyBorder="1" applyAlignment="1">
      <alignment horizontal="center" vertical="center"/>
    </xf>
    <xf numFmtId="49" fontId="11" fillId="7" borderId="65" xfId="3" applyFont="1" applyFill="1" applyBorder="1" applyAlignment="1">
      <alignment horizontal="center" vertical="center"/>
    </xf>
    <xf numFmtId="49" fontId="11" fillId="7" borderId="59" xfId="3" applyFont="1" applyFill="1" applyBorder="1" applyAlignment="1">
      <alignment horizontal="center" vertical="center"/>
    </xf>
    <xf numFmtId="49" fontId="11" fillId="7" borderId="62" xfId="3" applyFont="1" applyFill="1" applyBorder="1" applyAlignment="1">
      <alignment horizontal="center" vertical="center" wrapText="1"/>
    </xf>
    <xf numFmtId="49" fontId="11" fillId="7" borderId="65" xfId="3" applyFont="1" applyFill="1" applyBorder="1" applyAlignment="1">
      <alignment horizontal="center" vertical="center" wrapText="1"/>
    </xf>
    <xf numFmtId="49" fontId="11" fillId="7" borderId="64" xfId="3" applyFont="1" applyFill="1" applyBorder="1" applyAlignment="1">
      <alignment horizontal="center" vertical="center" wrapText="1"/>
    </xf>
    <xf numFmtId="0" fontId="11" fillId="7" borderId="12" xfId="0" applyFont="1" applyFill="1" applyBorder="1" applyAlignment="1">
      <alignment horizontal="center" vertical="center" wrapText="1"/>
    </xf>
    <xf numFmtId="0" fontId="11" fillId="7" borderId="11" xfId="0" applyFont="1" applyFill="1" applyBorder="1" applyAlignment="1">
      <alignment horizontal="center" vertical="center" wrapText="1"/>
    </xf>
    <xf numFmtId="0" fontId="21" fillId="7" borderId="27" xfId="2" applyFont="1" applyFill="1" applyBorder="1" applyAlignment="1">
      <alignment horizontal="center" vertical="center"/>
    </xf>
    <xf numFmtId="0" fontId="20" fillId="5" borderId="0" xfId="18" applyFont="1" applyFill="1" applyBorder="1" applyAlignment="1">
      <alignment horizontal="left" vertical="center"/>
    </xf>
    <xf numFmtId="0" fontId="21" fillId="7" borderId="1" xfId="2" applyFont="1" applyFill="1" applyBorder="1" applyAlignment="1">
      <alignment horizontal="center" vertical="center"/>
    </xf>
    <xf numFmtId="0" fontId="21" fillId="7" borderId="67" xfId="2" applyFont="1" applyFill="1" applyBorder="1" applyAlignment="1">
      <alignment horizontal="center" vertical="center"/>
    </xf>
    <xf numFmtId="0" fontId="21" fillId="7" borderId="26" xfId="2" applyFont="1" applyFill="1" applyBorder="1" applyAlignment="1">
      <alignment horizontal="center" vertical="center"/>
    </xf>
    <xf numFmtId="0" fontId="11" fillId="7" borderId="18" xfId="2" applyFont="1" applyFill="1" applyBorder="1" applyAlignment="1">
      <alignment horizontal="center" vertical="center"/>
    </xf>
    <xf numFmtId="0" fontId="11" fillId="7" borderId="17" xfId="2" applyFont="1" applyFill="1" applyBorder="1" applyAlignment="1">
      <alignment horizontal="center" vertical="center"/>
    </xf>
    <xf numFmtId="0" fontId="11" fillId="7" borderId="19" xfId="2" applyFont="1" applyFill="1" applyBorder="1" applyAlignment="1">
      <alignment horizontal="center" vertical="center"/>
    </xf>
    <xf numFmtId="0" fontId="21" fillId="7" borderId="35" xfId="2" applyFont="1" applyFill="1" applyBorder="1" applyAlignment="1">
      <alignment horizontal="center" vertical="center"/>
    </xf>
    <xf numFmtId="0" fontId="21" fillId="7" borderId="22" xfId="2" applyFont="1" applyFill="1" applyBorder="1" applyAlignment="1">
      <alignment horizontal="center" vertical="center"/>
    </xf>
    <xf numFmtId="0" fontId="21" fillId="7" borderId="68" xfId="2" applyFont="1" applyFill="1" applyBorder="1" applyAlignment="1">
      <alignment horizontal="center" vertical="center"/>
    </xf>
    <xf numFmtId="0" fontId="21" fillId="7" borderId="34" xfId="2" applyFont="1" applyFill="1" applyBorder="1" applyAlignment="1">
      <alignment horizontal="center" vertical="center"/>
    </xf>
    <xf numFmtId="0" fontId="21" fillId="7" borderId="36" xfId="2" applyFont="1" applyFill="1" applyBorder="1" applyAlignment="1">
      <alignment horizontal="center" vertical="center"/>
    </xf>
    <xf numFmtId="0" fontId="11" fillId="7" borderId="47" xfId="2" applyFont="1" applyFill="1" applyBorder="1" applyAlignment="1">
      <alignment horizontal="center" vertical="center"/>
    </xf>
    <xf numFmtId="0" fontId="40" fillId="7" borderId="27" xfId="4" applyFont="1" applyFill="1" applyBorder="1" applyAlignment="1">
      <alignment horizontal="center" vertical="center" wrapText="1"/>
    </xf>
    <xf numFmtId="0" fontId="21" fillId="5" borderId="44" xfId="4" applyFont="1" applyFill="1" applyBorder="1" applyAlignment="1">
      <alignment horizontal="left" vertical="center"/>
    </xf>
    <xf numFmtId="0" fontId="5" fillId="7" borderId="27" xfId="4" applyFont="1" applyFill="1" applyBorder="1" applyAlignment="1">
      <alignment horizontal="center" vertical="center" wrapText="1"/>
    </xf>
    <xf numFmtId="0" fontId="40" fillId="7" borderId="27" xfId="4" applyFont="1" applyFill="1" applyBorder="1" applyAlignment="1">
      <alignment horizontal="center" vertical="center"/>
    </xf>
    <xf numFmtId="0" fontId="11" fillId="7" borderId="27" xfId="4" applyFont="1" applyFill="1" applyBorder="1" applyAlignment="1">
      <alignment horizontal="center" vertical="center" wrapText="1"/>
    </xf>
    <xf numFmtId="0" fontId="10" fillId="7" borderId="27" xfId="4" applyFont="1" applyFill="1" applyBorder="1" applyAlignment="1">
      <alignment horizontal="center" vertical="center" wrapText="1"/>
    </xf>
    <xf numFmtId="0" fontId="11" fillId="7" borderId="27" xfId="4" applyFont="1" applyFill="1" applyBorder="1" applyAlignment="1">
      <alignment horizontal="center"/>
    </xf>
    <xf numFmtId="0" fontId="11" fillId="7" borderId="27" xfId="4" applyFont="1" applyFill="1" applyBorder="1" applyAlignment="1">
      <alignment horizontal="center" wrapText="1"/>
    </xf>
    <xf numFmtId="0" fontId="21" fillId="7" borderId="12" xfId="14" applyFont="1" applyFill="1" applyBorder="1" applyAlignment="1">
      <alignment horizontal="center" vertical="center" wrapText="1"/>
    </xf>
    <xf numFmtId="0" fontId="21" fillId="7" borderId="14" xfId="14" applyFont="1" applyFill="1" applyBorder="1" applyAlignment="1">
      <alignment horizontal="center" vertical="center" wrapText="1"/>
    </xf>
    <xf numFmtId="0" fontId="23" fillId="7" borderId="11" xfId="14" applyFont="1" applyFill="1" applyBorder="1" applyAlignment="1">
      <alignment horizontal="center" vertical="center" wrapText="1"/>
    </xf>
    <xf numFmtId="0" fontId="21" fillId="7" borderId="19" xfId="14" applyFont="1" applyFill="1" applyBorder="1" applyAlignment="1">
      <alignment horizontal="center"/>
    </xf>
    <xf numFmtId="0" fontId="21" fillId="7" borderId="18" xfId="14" applyFont="1" applyFill="1" applyBorder="1" applyAlignment="1">
      <alignment horizontal="center"/>
    </xf>
    <xf numFmtId="0" fontId="21" fillId="7" borderId="17" xfId="14" applyFont="1" applyFill="1" applyBorder="1" applyAlignment="1">
      <alignment horizontal="center"/>
    </xf>
    <xf numFmtId="0" fontId="21" fillId="7" borderId="18" xfId="14" applyFont="1" applyFill="1" applyBorder="1" applyAlignment="1">
      <alignment horizontal="center" wrapText="1"/>
    </xf>
    <xf numFmtId="0" fontId="21" fillId="7" borderId="17" xfId="14" applyFont="1" applyFill="1" applyBorder="1" applyAlignment="1">
      <alignment horizontal="center" wrapText="1"/>
    </xf>
    <xf numFmtId="0" fontId="11" fillId="7" borderId="27" xfId="2" applyFont="1" applyFill="1" applyBorder="1" applyAlignment="1">
      <alignment horizontal="center" vertical="center" wrapText="1"/>
    </xf>
    <xf numFmtId="0" fontId="21" fillId="7" borderId="27" xfId="2" applyFont="1" applyFill="1" applyBorder="1" applyAlignment="1">
      <alignment horizontal="center" vertical="center" wrapText="1"/>
    </xf>
    <xf numFmtId="15" fontId="21" fillId="7" borderId="27" xfId="2" applyNumberFormat="1" applyFont="1" applyFill="1" applyBorder="1" applyAlignment="1">
      <alignment horizontal="center" vertical="center" wrapText="1"/>
    </xf>
    <xf numFmtId="0" fontId="21" fillId="8" borderId="27" xfId="4" applyFont="1" applyFill="1" applyBorder="1" applyAlignment="1">
      <alignment horizontal="center"/>
    </xf>
    <xf numFmtId="0" fontId="21" fillId="8" borderId="27" xfId="4" applyFont="1" applyFill="1" applyBorder="1" applyAlignment="1">
      <alignment horizontal="center" vertical="center"/>
    </xf>
    <xf numFmtId="0" fontId="23" fillId="5" borderId="54" xfId="4" applyFont="1" applyFill="1" applyBorder="1" applyAlignment="1">
      <alignment horizontal="left" vertical="center" wrapText="1"/>
    </xf>
    <xf numFmtId="0" fontId="40" fillId="7" borderId="27" xfId="4" applyFont="1" applyFill="1" applyBorder="1" applyAlignment="1">
      <alignment horizontal="left" vertical="center"/>
    </xf>
    <xf numFmtId="165" fontId="4" fillId="7" borderId="27" xfId="4" applyNumberFormat="1" applyFont="1" applyFill="1" applyBorder="1" applyAlignment="1">
      <alignment horizontal="center" vertical="center"/>
    </xf>
    <xf numFmtId="0" fontId="5" fillId="0" borderId="27" xfId="4" applyFont="1" applyBorder="1" applyAlignment="1">
      <alignment horizontal="center" vertical="center" wrapText="1"/>
    </xf>
    <xf numFmtId="0" fontId="5" fillId="0" borderId="35" xfId="4" applyFont="1" applyBorder="1" applyAlignment="1">
      <alignment horizontal="center" vertical="center" wrapText="1"/>
    </xf>
    <xf numFmtId="0" fontId="5" fillId="0" borderId="22" xfId="4" applyFont="1" applyBorder="1" applyAlignment="1">
      <alignment horizontal="center" vertical="center" wrapText="1"/>
    </xf>
    <xf numFmtId="0" fontId="5" fillId="0" borderId="27" xfId="2" applyFont="1" applyBorder="1" applyAlignment="1">
      <alignment horizontal="center" vertical="center" wrapText="1"/>
    </xf>
    <xf numFmtId="0" fontId="40" fillId="7" borderId="35" xfId="14" applyFont="1" applyFill="1" applyBorder="1" applyAlignment="1">
      <alignment horizontal="center" vertical="center" wrapText="1"/>
    </xf>
    <xf numFmtId="0" fontId="40" fillId="7" borderId="49" xfId="14" applyFont="1" applyFill="1" applyBorder="1" applyAlignment="1">
      <alignment horizontal="center" vertical="center" wrapText="1"/>
    </xf>
    <xf numFmtId="0" fontId="40" fillId="7" borderId="68" xfId="14" applyFont="1" applyFill="1" applyBorder="1" applyAlignment="1">
      <alignment horizontal="center" vertical="center" wrapText="1"/>
    </xf>
    <xf numFmtId="0" fontId="40" fillId="7" borderId="0" xfId="14" applyFont="1" applyFill="1" applyBorder="1" applyAlignment="1">
      <alignment horizontal="center" vertical="center" wrapText="1"/>
    </xf>
  </cellXfs>
  <cellStyles count="23">
    <cellStyle name="Excel Built-in Normal" xfId="19" xr:uid="{00000000-0005-0000-0000-000000000000}"/>
    <cellStyle name="Millares" xfId="7" builtinId="3"/>
    <cellStyle name="Millares 2" xfId="8" xr:uid="{00000000-0005-0000-0000-000002000000}"/>
    <cellStyle name="Millares 2 2" xfId="15" xr:uid="{00000000-0005-0000-0000-000003000000}"/>
    <cellStyle name="Millares 3" xfId="21" xr:uid="{00000000-0005-0000-0000-000004000000}"/>
    <cellStyle name="Millares_Hoja1" xfId="12" xr:uid="{00000000-0005-0000-0000-000005000000}"/>
    <cellStyle name="Moneda" xfId="5" builtinId="4"/>
    <cellStyle name="Normal" xfId="0" builtinId="0"/>
    <cellStyle name="Normal 10" xfId="14" xr:uid="{00000000-0005-0000-0000-000008000000}"/>
    <cellStyle name="Normal 12" xfId="17" xr:uid="{00000000-0005-0000-0000-000009000000}"/>
    <cellStyle name="Normal 12 2" xfId="22" xr:uid="{00000000-0005-0000-0000-00000A000000}"/>
    <cellStyle name="Normal 18" xfId="18" xr:uid="{00000000-0005-0000-0000-00000B000000}"/>
    <cellStyle name="Normal 2" xfId="4" xr:uid="{00000000-0005-0000-0000-00000C000000}"/>
    <cellStyle name="Normal 3" xfId="11" xr:uid="{00000000-0005-0000-0000-00000D000000}"/>
    <cellStyle name="Normal 4" xfId="20" xr:uid="{00000000-0005-0000-0000-00000E000000}"/>
    <cellStyle name="Normal_ESTR98" xfId="1" xr:uid="{00000000-0005-0000-0000-00000F000000}"/>
    <cellStyle name="Normal_F-11" xfId="9" xr:uid="{00000000-0005-0000-0000-000010000000}"/>
    <cellStyle name="Normal_F-17" xfId="10" xr:uid="{00000000-0005-0000-0000-000011000000}"/>
    <cellStyle name="Normal_PLAZAS98" xfId="2" xr:uid="{00000000-0005-0000-0000-000012000000}"/>
    <cellStyle name="Normal_PLAZAS98_FORMULARIO Nº 18 CPCG-CR-2008 2" xfId="16" xr:uid="{00000000-0005-0000-0000-000013000000}"/>
    <cellStyle name="Normal_SPGG98" xfId="3" xr:uid="{00000000-0005-0000-0000-000014000000}"/>
    <cellStyle name="Porcentaje" xfId="6" builtinId="5"/>
    <cellStyle name="Porcentaje 2" xfId="13" xr:uid="{00000000-0005-0000-0000-000016000000}"/>
  </cellStyles>
  <dxfs count="4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8</xdr:col>
      <xdr:colOff>104775</xdr:colOff>
      <xdr:row>0</xdr:row>
      <xdr:rowOff>95250</xdr:rowOff>
    </xdr:from>
    <xdr:to>
      <xdr:col>8</xdr:col>
      <xdr:colOff>723900</xdr:colOff>
      <xdr:row>1</xdr:row>
      <xdr:rowOff>285750</xdr:rowOff>
    </xdr:to>
    <xdr:pic>
      <xdr:nvPicPr>
        <xdr:cNvPr id="2" name="Imagen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58625" y="95250"/>
          <a:ext cx="619125" cy="504825"/>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304800</xdr:colOff>
      <xdr:row>0</xdr:row>
      <xdr:rowOff>76200</xdr:rowOff>
    </xdr:from>
    <xdr:to>
      <xdr:col>8</xdr:col>
      <xdr:colOff>238125</xdr:colOff>
      <xdr:row>1</xdr:row>
      <xdr:rowOff>266700</xdr:rowOff>
    </xdr:to>
    <xdr:pic>
      <xdr:nvPicPr>
        <xdr:cNvPr id="2" name="Imagen 1">
          <a:extLst>
            <a:ext uri="{FF2B5EF4-FFF2-40B4-BE49-F238E27FC236}">
              <a16:creationId xmlns:a16="http://schemas.microsoft.com/office/drawing/2014/main" id="{00000000-0008-0000-0A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48700" y="76200"/>
          <a:ext cx="619125" cy="504825"/>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16</xdr:col>
      <xdr:colOff>86163</xdr:colOff>
      <xdr:row>0</xdr:row>
      <xdr:rowOff>302829</xdr:rowOff>
    </xdr:from>
    <xdr:to>
      <xdr:col>17</xdr:col>
      <xdr:colOff>233088</xdr:colOff>
      <xdr:row>2</xdr:row>
      <xdr:rowOff>174515</xdr:rowOff>
    </xdr:to>
    <xdr:pic>
      <xdr:nvPicPr>
        <xdr:cNvPr id="2" name="Imagen 1">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06513" y="302829"/>
          <a:ext cx="613650" cy="500336"/>
        </a:xfrm>
        <a:prstGeom prst="rect">
          <a:avLst/>
        </a:prstGeom>
        <a:noFill/>
        <a:ln>
          <a:noFill/>
        </a:ln>
      </xdr:spPr>
    </xdr:pic>
    <xdr:clientData/>
  </xdr:twoCellAnchor>
  <xdr:twoCellAnchor editAs="oneCell">
    <xdr:from>
      <xdr:col>14</xdr:col>
      <xdr:colOff>404812</xdr:colOff>
      <xdr:row>103</xdr:row>
      <xdr:rowOff>142875</xdr:rowOff>
    </xdr:from>
    <xdr:to>
      <xdr:col>15</xdr:col>
      <xdr:colOff>481013</xdr:colOff>
      <xdr:row>105</xdr:row>
      <xdr:rowOff>102394</xdr:rowOff>
    </xdr:to>
    <xdr:pic>
      <xdr:nvPicPr>
        <xdr:cNvPr id="3" name="Imagen 2">
          <a:extLst>
            <a:ext uri="{FF2B5EF4-FFF2-40B4-BE49-F238E27FC236}">
              <a16:creationId xmlns:a16="http://schemas.microsoft.com/office/drawing/2014/main" id="{00000000-0008-0000-0B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10787" y="142875"/>
          <a:ext cx="771526" cy="569119"/>
        </a:xfrm>
        <a:prstGeom prst="rect">
          <a:avLst/>
        </a:prstGeom>
        <a:noFill/>
        <a:ln>
          <a:noFill/>
        </a:ln>
      </xdr:spPr>
    </xdr:pic>
    <xdr:clientData/>
  </xdr:twoCellAnchor>
  <xdr:twoCellAnchor>
    <xdr:from>
      <xdr:col>8</xdr:col>
      <xdr:colOff>0</xdr:colOff>
      <xdr:row>214</xdr:row>
      <xdr:rowOff>0</xdr:rowOff>
    </xdr:from>
    <xdr:to>
      <xdr:col>26</xdr:col>
      <xdr:colOff>171450</xdr:colOff>
      <xdr:row>228</xdr:row>
      <xdr:rowOff>133350</xdr:rowOff>
    </xdr:to>
    <xdr:sp macro="" textlink="">
      <xdr:nvSpPr>
        <xdr:cNvPr id="4" name="CuadroTexto 3">
          <a:extLst>
            <a:ext uri="{FF2B5EF4-FFF2-40B4-BE49-F238E27FC236}">
              <a16:creationId xmlns:a16="http://schemas.microsoft.com/office/drawing/2014/main" id="{00000000-0008-0000-0B00-000004000000}"/>
            </a:ext>
          </a:extLst>
        </xdr:cNvPr>
        <xdr:cNvSpPr txBox="1"/>
      </xdr:nvSpPr>
      <xdr:spPr>
        <a:xfrm>
          <a:off x="6981825" y="6296025"/>
          <a:ext cx="10629900" cy="2533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PE" sz="13800"/>
            <a:t>NO APLICA</a:t>
          </a:r>
        </a:p>
      </xdr:txBody>
    </xdr:sp>
    <xdr:clientData/>
  </xdr:twoCellAnchor>
  <xdr:twoCellAnchor editAs="oneCell">
    <xdr:from>
      <xdr:col>15</xdr:col>
      <xdr:colOff>158751</xdr:colOff>
      <xdr:row>193</xdr:row>
      <xdr:rowOff>53977</xdr:rowOff>
    </xdr:from>
    <xdr:to>
      <xdr:col>16</xdr:col>
      <xdr:colOff>180976</xdr:colOff>
      <xdr:row>195</xdr:row>
      <xdr:rowOff>228601</xdr:rowOff>
    </xdr:to>
    <xdr:pic>
      <xdr:nvPicPr>
        <xdr:cNvPr id="5" name="Imagen 4">
          <a:extLst>
            <a:ext uri="{FF2B5EF4-FFF2-40B4-BE49-F238E27FC236}">
              <a16:creationId xmlns:a16="http://schemas.microsoft.com/office/drawing/2014/main" id="{00000000-0008-0000-0B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69476" y="38430202"/>
          <a:ext cx="831850" cy="803274"/>
        </a:xfrm>
        <a:prstGeom prst="rect">
          <a:avLst/>
        </a:prstGeom>
        <a:noFill/>
        <a:ln>
          <a:noFill/>
        </a:ln>
      </xdr:spPr>
    </xdr:pic>
    <xdr:clientData/>
  </xdr:twoCellAnchor>
  <xdr:twoCellAnchor editAs="oneCell">
    <xdr:from>
      <xdr:col>15</xdr:col>
      <xdr:colOff>450132</xdr:colOff>
      <xdr:row>245</xdr:row>
      <xdr:rowOff>247650</xdr:rowOff>
    </xdr:from>
    <xdr:to>
      <xdr:col>16</xdr:col>
      <xdr:colOff>257993</xdr:colOff>
      <xdr:row>247</xdr:row>
      <xdr:rowOff>120650</xdr:rowOff>
    </xdr:to>
    <xdr:pic>
      <xdr:nvPicPr>
        <xdr:cNvPr id="6" name="Imagen 5">
          <a:extLst>
            <a:ext uri="{FF2B5EF4-FFF2-40B4-BE49-F238E27FC236}">
              <a16:creationId xmlns:a16="http://schemas.microsoft.com/office/drawing/2014/main" id="{00000000-0008-0000-0B00-000006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60857" y="49577625"/>
          <a:ext cx="617486" cy="501650"/>
        </a:xfrm>
        <a:prstGeom prst="rect">
          <a:avLst/>
        </a:prstGeom>
        <a:noFill/>
        <a:ln>
          <a:noFill/>
        </a:ln>
      </xdr:spPr>
    </xdr:pic>
    <xdr:clientData/>
  </xdr:twoCellAnchor>
  <xdr:twoCellAnchor editAs="oneCell">
    <xdr:from>
      <xdr:col>15</xdr:col>
      <xdr:colOff>133350</xdr:colOff>
      <xdr:row>294</xdr:row>
      <xdr:rowOff>142875</xdr:rowOff>
    </xdr:from>
    <xdr:to>
      <xdr:col>15</xdr:col>
      <xdr:colOff>752475</xdr:colOff>
      <xdr:row>296</xdr:row>
      <xdr:rowOff>38100</xdr:rowOff>
    </xdr:to>
    <xdr:pic>
      <xdr:nvPicPr>
        <xdr:cNvPr id="7" name="Imagen 6">
          <a:extLst>
            <a:ext uri="{FF2B5EF4-FFF2-40B4-BE49-F238E27FC236}">
              <a16:creationId xmlns:a16="http://schemas.microsoft.com/office/drawing/2014/main" id="{00000000-0008-0000-0B00-000007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44075" y="60874275"/>
          <a:ext cx="619125" cy="523875"/>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7</xdr:col>
      <xdr:colOff>115453</xdr:colOff>
      <xdr:row>0</xdr:row>
      <xdr:rowOff>46183</xdr:rowOff>
    </xdr:from>
    <xdr:to>
      <xdr:col>7</xdr:col>
      <xdr:colOff>741313</xdr:colOff>
      <xdr:row>1</xdr:row>
      <xdr:rowOff>201758</xdr:rowOff>
    </xdr:to>
    <xdr:pic>
      <xdr:nvPicPr>
        <xdr:cNvPr id="2" name="Imagen 1">
          <a:extLst>
            <a:ext uri="{FF2B5EF4-FFF2-40B4-BE49-F238E27FC236}">
              <a16:creationId xmlns:a16="http://schemas.microsoft.com/office/drawing/2014/main" id="{00000000-0008-0000-0C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95786" y="46183"/>
          <a:ext cx="625860" cy="473075"/>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7</xdr:col>
      <xdr:colOff>245533</xdr:colOff>
      <xdr:row>0</xdr:row>
      <xdr:rowOff>59266</xdr:rowOff>
    </xdr:from>
    <xdr:to>
      <xdr:col>7</xdr:col>
      <xdr:colOff>864658</xdr:colOff>
      <xdr:row>1</xdr:row>
      <xdr:rowOff>255058</xdr:rowOff>
    </xdr:to>
    <xdr:pic>
      <xdr:nvPicPr>
        <xdr:cNvPr id="7" name="Imagen 6">
          <a:extLst>
            <a:ext uri="{FF2B5EF4-FFF2-40B4-BE49-F238E27FC236}">
              <a16:creationId xmlns:a16="http://schemas.microsoft.com/office/drawing/2014/main" id="{00000000-0008-0000-0D00-000007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08583" y="59266"/>
          <a:ext cx="619125" cy="510117"/>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4</xdr:col>
      <xdr:colOff>370728</xdr:colOff>
      <xdr:row>0</xdr:row>
      <xdr:rowOff>44824</xdr:rowOff>
    </xdr:from>
    <xdr:to>
      <xdr:col>5</xdr:col>
      <xdr:colOff>13875</xdr:colOff>
      <xdr:row>1</xdr:row>
      <xdr:rowOff>231482</xdr:rowOff>
    </xdr:to>
    <xdr:pic>
      <xdr:nvPicPr>
        <xdr:cNvPr id="2" name="Imagen 1">
          <a:extLst>
            <a:ext uri="{FF2B5EF4-FFF2-40B4-BE49-F238E27FC236}">
              <a16:creationId xmlns:a16="http://schemas.microsoft.com/office/drawing/2014/main" id="{00000000-0008-0000-0E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55287" y="44824"/>
          <a:ext cx="629264" cy="500423"/>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5</xdr:col>
      <xdr:colOff>85947</xdr:colOff>
      <xdr:row>0</xdr:row>
      <xdr:rowOff>71327</xdr:rowOff>
    </xdr:from>
    <xdr:to>
      <xdr:col>5</xdr:col>
      <xdr:colOff>705072</xdr:colOff>
      <xdr:row>1</xdr:row>
      <xdr:rowOff>266036</xdr:rowOff>
    </xdr:to>
    <xdr:pic>
      <xdr:nvPicPr>
        <xdr:cNvPr id="2" name="Imagen 1">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58572" y="71327"/>
          <a:ext cx="619125" cy="509034"/>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5</xdr:col>
      <xdr:colOff>904875</xdr:colOff>
      <xdr:row>0</xdr:row>
      <xdr:rowOff>38100</xdr:rowOff>
    </xdr:from>
    <xdr:to>
      <xdr:col>6</xdr:col>
      <xdr:colOff>476250</xdr:colOff>
      <xdr:row>1</xdr:row>
      <xdr:rowOff>228600</xdr:rowOff>
    </xdr:to>
    <xdr:pic>
      <xdr:nvPicPr>
        <xdr:cNvPr id="2" name="Imagen 1">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29700" y="38100"/>
          <a:ext cx="619125" cy="504825"/>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10</xdr:col>
      <xdr:colOff>754330</xdr:colOff>
      <xdr:row>0</xdr:row>
      <xdr:rowOff>69396</xdr:rowOff>
    </xdr:from>
    <xdr:to>
      <xdr:col>11</xdr:col>
      <xdr:colOff>400050</xdr:colOff>
      <xdr:row>1</xdr:row>
      <xdr:rowOff>219075</xdr:rowOff>
    </xdr:to>
    <xdr:pic>
      <xdr:nvPicPr>
        <xdr:cNvPr id="4" name="Imagen 3">
          <a:extLst>
            <a:ext uri="{FF2B5EF4-FFF2-40B4-BE49-F238E27FC236}">
              <a16:creationId xmlns:a16="http://schemas.microsoft.com/office/drawing/2014/main" id="{00000000-0008-0000-12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98355" y="69396"/>
          <a:ext cx="550595" cy="464004"/>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209550</xdr:colOff>
      <xdr:row>0</xdr:row>
      <xdr:rowOff>95250</xdr:rowOff>
    </xdr:from>
    <xdr:to>
      <xdr:col>3</xdr:col>
      <xdr:colOff>828675</xdr:colOff>
      <xdr:row>1</xdr:row>
      <xdr:rowOff>285750</xdr:rowOff>
    </xdr:to>
    <xdr:pic>
      <xdr:nvPicPr>
        <xdr:cNvPr id="2" name="Imagen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48425" y="95250"/>
          <a:ext cx="619125" cy="50482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161925</xdr:colOff>
      <xdr:row>7</xdr:row>
      <xdr:rowOff>57150</xdr:rowOff>
    </xdr:from>
    <xdr:to>
      <xdr:col>54</xdr:col>
      <xdr:colOff>28575</xdr:colOff>
      <xdr:row>10</xdr:row>
      <xdr:rowOff>47625</xdr:rowOff>
    </xdr:to>
    <xdr:pic>
      <xdr:nvPicPr>
        <xdr:cNvPr id="2" name="Imagen 1">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72125" y="1724025"/>
          <a:ext cx="619125" cy="50482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533400</xdr:colOff>
      <xdr:row>0</xdr:row>
      <xdr:rowOff>95250</xdr:rowOff>
    </xdr:from>
    <xdr:to>
      <xdr:col>14</xdr:col>
      <xdr:colOff>447675</xdr:colOff>
      <xdr:row>1</xdr:row>
      <xdr:rowOff>285750</xdr:rowOff>
    </xdr:to>
    <xdr:pic>
      <xdr:nvPicPr>
        <xdr:cNvPr id="2" name="Imagen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87175" y="95250"/>
          <a:ext cx="619125" cy="50482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915865</xdr:colOff>
      <xdr:row>0</xdr:row>
      <xdr:rowOff>73269</xdr:rowOff>
    </xdr:from>
    <xdr:to>
      <xdr:col>3</xdr:col>
      <xdr:colOff>575163</xdr:colOff>
      <xdr:row>1</xdr:row>
      <xdr:rowOff>263036</xdr:rowOff>
    </xdr:to>
    <xdr:pic>
      <xdr:nvPicPr>
        <xdr:cNvPr id="2" name="Imagen 1">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0" y="73269"/>
          <a:ext cx="619125" cy="50482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12</xdr:col>
      <xdr:colOff>531629</xdr:colOff>
      <xdr:row>0</xdr:row>
      <xdr:rowOff>66454</xdr:rowOff>
    </xdr:from>
    <xdr:to>
      <xdr:col>13</xdr:col>
      <xdr:colOff>609157</xdr:colOff>
      <xdr:row>1</xdr:row>
      <xdr:rowOff>310115</xdr:rowOff>
    </xdr:to>
    <xdr:pic>
      <xdr:nvPicPr>
        <xdr:cNvPr id="8" name="Imagen 7">
          <a:extLst>
            <a:ext uri="{FF2B5EF4-FFF2-40B4-BE49-F238E27FC236}">
              <a16:creationId xmlns:a16="http://schemas.microsoft.com/office/drawing/2014/main" id="{00000000-0008-0000-0600-000008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740117" y="66454"/>
          <a:ext cx="753139" cy="553777"/>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14</xdr:col>
      <xdr:colOff>19050</xdr:colOff>
      <xdr:row>0</xdr:row>
      <xdr:rowOff>47625</xdr:rowOff>
    </xdr:from>
    <xdr:to>
      <xdr:col>14</xdr:col>
      <xdr:colOff>638175</xdr:colOff>
      <xdr:row>1</xdr:row>
      <xdr:rowOff>238125</xdr:rowOff>
    </xdr:to>
    <xdr:pic>
      <xdr:nvPicPr>
        <xdr:cNvPr id="2" name="Imagen 1">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68100" y="47625"/>
          <a:ext cx="619125" cy="504825"/>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14</xdr:col>
      <xdr:colOff>304800</xdr:colOff>
      <xdr:row>0</xdr:row>
      <xdr:rowOff>47625</xdr:rowOff>
    </xdr:from>
    <xdr:to>
      <xdr:col>15</xdr:col>
      <xdr:colOff>342900</xdr:colOff>
      <xdr:row>1</xdr:row>
      <xdr:rowOff>238125</xdr:rowOff>
    </xdr:to>
    <xdr:pic>
      <xdr:nvPicPr>
        <xdr:cNvPr id="2" name="Imagen 1">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68150" y="47625"/>
          <a:ext cx="619125" cy="504825"/>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14</xdr:col>
      <xdr:colOff>289833</xdr:colOff>
      <xdr:row>0</xdr:row>
      <xdr:rowOff>299358</xdr:rowOff>
    </xdr:from>
    <xdr:to>
      <xdr:col>15</xdr:col>
      <xdr:colOff>265340</xdr:colOff>
      <xdr:row>2</xdr:row>
      <xdr:rowOff>170090</xdr:rowOff>
    </xdr:to>
    <xdr:pic>
      <xdr:nvPicPr>
        <xdr:cNvPr id="2" name="Imagen 1">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57733" y="299358"/>
          <a:ext cx="613682" cy="499382"/>
        </a:xfrm>
        <a:prstGeom prst="rect">
          <a:avLst/>
        </a:prstGeom>
        <a:noFill/>
        <a:ln>
          <a:noFill/>
        </a:ln>
      </xdr:spPr>
    </xdr:pic>
    <xdr:clientData/>
  </xdr:twoCellAnchor>
  <xdr:twoCellAnchor editAs="oneCell">
    <xdr:from>
      <xdr:col>14</xdr:col>
      <xdr:colOff>93746</xdr:colOff>
      <xdr:row>103</xdr:row>
      <xdr:rowOff>309312</xdr:rowOff>
    </xdr:from>
    <xdr:to>
      <xdr:col>15</xdr:col>
      <xdr:colOff>74696</xdr:colOff>
      <xdr:row>105</xdr:row>
      <xdr:rowOff>184986</xdr:rowOff>
    </xdr:to>
    <xdr:pic>
      <xdr:nvPicPr>
        <xdr:cNvPr id="3" name="Imagen 2">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61646" y="23674137"/>
          <a:ext cx="619125" cy="504324"/>
        </a:xfrm>
        <a:prstGeom prst="rect">
          <a:avLst/>
        </a:prstGeom>
        <a:noFill/>
        <a:ln>
          <a:noFill/>
        </a:ln>
      </xdr:spPr>
    </xdr:pic>
    <xdr:clientData/>
  </xdr:twoCellAnchor>
  <xdr:twoCellAnchor editAs="oneCell">
    <xdr:from>
      <xdr:col>16</xdr:col>
      <xdr:colOff>514350</xdr:colOff>
      <xdr:row>164</xdr:row>
      <xdr:rowOff>95250</xdr:rowOff>
    </xdr:from>
    <xdr:to>
      <xdr:col>17</xdr:col>
      <xdr:colOff>495300</xdr:colOff>
      <xdr:row>167</xdr:row>
      <xdr:rowOff>123825</xdr:rowOff>
    </xdr:to>
    <xdr:pic>
      <xdr:nvPicPr>
        <xdr:cNvPr id="4" name="Imagen 3">
          <a:extLst>
            <a:ext uri="{FF2B5EF4-FFF2-40B4-BE49-F238E27FC236}">
              <a16:creationId xmlns:a16="http://schemas.microsoft.com/office/drawing/2014/main" id="{00000000-0008-0000-09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34775" y="35604450"/>
          <a:ext cx="619125" cy="533400"/>
        </a:xfrm>
        <a:prstGeom prst="rect">
          <a:avLst/>
        </a:prstGeom>
        <a:noFill/>
        <a:ln>
          <a:noFill/>
        </a:ln>
      </xdr:spPr>
    </xdr:pic>
    <xdr:clientData/>
  </xdr:twoCellAnchor>
  <xdr:twoCellAnchor editAs="oneCell">
    <xdr:from>
      <xdr:col>18</xdr:col>
      <xdr:colOff>276225</xdr:colOff>
      <xdr:row>274</xdr:row>
      <xdr:rowOff>304800</xdr:rowOff>
    </xdr:from>
    <xdr:to>
      <xdr:col>19</xdr:col>
      <xdr:colOff>342900</xdr:colOff>
      <xdr:row>276</xdr:row>
      <xdr:rowOff>209550</xdr:rowOff>
    </xdr:to>
    <xdr:pic>
      <xdr:nvPicPr>
        <xdr:cNvPr id="5" name="Imagen 4">
          <a:extLst>
            <a:ext uri="{FF2B5EF4-FFF2-40B4-BE49-F238E27FC236}">
              <a16:creationId xmlns:a16="http://schemas.microsoft.com/office/drawing/2014/main" id="{00000000-0008-0000-09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63250" y="304800"/>
          <a:ext cx="619125" cy="504825"/>
        </a:xfrm>
        <a:prstGeom prst="rect">
          <a:avLst/>
        </a:prstGeom>
        <a:noFill/>
        <a:ln>
          <a:noFill/>
        </a:ln>
      </xdr:spPr>
    </xdr:pic>
    <xdr:clientData/>
  </xdr:twoCellAnchor>
  <xdr:twoCellAnchor editAs="oneCell">
    <xdr:from>
      <xdr:col>20</xdr:col>
      <xdr:colOff>125604</xdr:colOff>
      <xdr:row>313</xdr:row>
      <xdr:rowOff>261677</xdr:rowOff>
    </xdr:from>
    <xdr:to>
      <xdr:col>21</xdr:col>
      <xdr:colOff>283238</xdr:colOff>
      <xdr:row>315</xdr:row>
      <xdr:rowOff>167055</xdr:rowOff>
    </xdr:to>
    <xdr:pic>
      <xdr:nvPicPr>
        <xdr:cNvPr id="6" name="Imagen 5">
          <a:extLst>
            <a:ext uri="{FF2B5EF4-FFF2-40B4-BE49-F238E27FC236}">
              <a16:creationId xmlns:a16="http://schemas.microsoft.com/office/drawing/2014/main" id="{00000000-0008-0000-0900-000006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41379" y="261677"/>
          <a:ext cx="614834" cy="505453"/>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omunidadupnedu-my.sharepoint.com/Users/EARAUJO/AppData/Local/Microsoft/Windows/INetCache/Content.Outlook/OZ3IP0YU/CUADRO%20DE%20SEGUIMIENTO%20202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comunidadupnedu-my.sharepoint.com/Users/ogppm016/Desktop/ALEXANDER/CONGRESO/01_FORMATOS_2021_CONSOLIDA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NTIDAD DE PROCESOS CONVOCADOS"/>
      <sheetName val="CCP"/>
      <sheetName val="REQUERIMIENTOS"/>
      <sheetName val="Hoja3"/>
    </sheetNames>
    <sheetDataSet>
      <sheetData sheetId="0"/>
      <sheetData sheetId="1"/>
      <sheetData sheetId="2"/>
      <sheetData sheetId="3">
        <row r="20">
          <cell r="L20" t="str">
            <v>Adjudicación Simplificada</v>
          </cell>
        </row>
        <row r="21">
          <cell r="L21" t="str">
            <v>Acuerdo Marco</v>
          </cell>
        </row>
        <row r="22">
          <cell r="L22" t="str">
            <v>Comparación de Precios</v>
          </cell>
        </row>
        <row r="23">
          <cell r="L23" t="str">
            <v>Concurso Público</v>
          </cell>
        </row>
        <row r="24">
          <cell r="L24" t="str">
            <v>Contratación Directa</v>
          </cell>
        </row>
        <row r="25">
          <cell r="L25" t="str">
            <v>Licitación Pública</v>
          </cell>
        </row>
        <row r="26">
          <cell r="L26" t="str">
            <v>Licitación Pública Nacional</v>
          </cell>
        </row>
        <row r="27">
          <cell r="L27" t="str">
            <v>Subasta Inversa Electrónica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2)"/>
      <sheetName val="Índice"/>
      <sheetName val="F-01"/>
      <sheetName val="F-02"/>
      <sheetName val="F-03"/>
      <sheetName val="F-04"/>
      <sheetName val="F-05"/>
      <sheetName val="F-06"/>
      <sheetName val="F-07"/>
      <sheetName val="F-08"/>
      <sheetName val="F-09"/>
      <sheetName val="F-10"/>
      <sheetName val="F-11"/>
      <sheetName val="F-12"/>
      <sheetName val="F-13"/>
      <sheetName val="F-14"/>
      <sheetName val="F-15"/>
      <sheetName val="F-16"/>
      <sheetName val="F-17"/>
      <sheetName val="F-18"/>
      <sheetName val="Hoja1"/>
    </sheetNames>
    <sheetDataSet>
      <sheetData sheetId="0"/>
      <sheetData sheetId="1"/>
      <sheetData sheetId="2">
        <row r="2">
          <cell r="A2" t="str">
            <v>SECTOR: SALUD</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7.xml"/><Relationship Id="rId1" Type="http://schemas.openxmlformats.org/officeDocument/2006/relationships/printerSettings" Target="../printerSettings/printerSettings19.bin"/><Relationship Id="rId4" Type="http://schemas.openxmlformats.org/officeDocument/2006/relationships/comments" Target="../comments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92D050"/>
  </sheetPr>
  <dimension ref="A1:SQ35"/>
  <sheetViews>
    <sheetView showGridLines="0" topLeftCell="A13" zoomScaleNormal="100" zoomScaleSheetLayoutView="100" workbookViewId="0">
      <selection activeCell="H20" sqref="H20"/>
    </sheetView>
  </sheetViews>
  <sheetFormatPr baseColWidth="10" defaultColWidth="11.42578125" defaultRowHeight="12.75" x14ac:dyDescent="0.2"/>
  <cols>
    <col min="1" max="1" width="19.7109375" style="49" customWidth="1"/>
    <col min="2" max="2" width="69.85546875" style="50" customWidth="1"/>
    <col min="3" max="5" width="8.7109375" style="49" customWidth="1"/>
    <col min="6" max="6" width="4.7109375" style="49" customWidth="1"/>
    <col min="7" max="16384" width="11.42578125" style="49"/>
  </cols>
  <sheetData>
    <row r="1" spans="1:511" s="48" customFormat="1" ht="15.75" x14ac:dyDescent="0.2">
      <c r="A1" s="46" t="s">
        <v>381</v>
      </c>
      <c r="B1" s="47"/>
      <c r="F1" s="53"/>
      <c r="G1" s="53"/>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c r="AV1" s="53"/>
      <c r="AW1" s="53"/>
      <c r="AX1" s="53"/>
      <c r="AY1" s="53"/>
      <c r="AZ1" s="53"/>
      <c r="BA1" s="53"/>
      <c r="BB1" s="53"/>
      <c r="BC1" s="53"/>
      <c r="BD1" s="53"/>
      <c r="BE1" s="53"/>
      <c r="BF1" s="53"/>
      <c r="BG1" s="53"/>
      <c r="BH1" s="53"/>
      <c r="BI1" s="53"/>
      <c r="BJ1" s="53"/>
      <c r="BK1" s="53"/>
      <c r="BL1" s="53"/>
      <c r="BM1" s="53"/>
      <c r="BN1" s="53"/>
      <c r="BO1" s="53"/>
      <c r="BP1" s="53"/>
      <c r="BQ1" s="53"/>
      <c r="BR1" s="53"/>
      <c r="BS1" s="53"/>
      <c r="BT1" s="53"/>
      <c r="BU1" s="53"/>
      <c r="BV1" s="53"/>
      <c r="BW1" s="53"/>
      <c r="BX1" s="53"/>
      <c r="BY1" s="53"/>
      <c r="BZ1" s="53"/>
      <c r="CA1" s="53"/>
      <c r="CB1" s="53"/>
      <c r="CC1" s="53"/>
      <c r="CD1" s="53"/>
      <c r="CE1" s="53"/>
      <c r="CF1" s="53"/>
      <c r="CG1" s="53"/>
      <c r="CH1" s="53"/>
      <c r="CI1" s="53"/>
      <c r="CJ1" s="53"/>
      <c r="CK1" s="53"/>
      <c r="CL1" s="53"/>
      <c r="CM1" s="53"/>
      <c r="CN1" s="53"/>
      <c r="CO1" s="53"/>
      <c r="CP1" s="53"/>
      <c r="CQ1" s="53"/>
      <c r="CR1" s="53"/>
      <c r="CS1" s="53"/>
      <c r="CT1" s="53"/>
      <c r="CU1" s="53"/>
      <c r="CV1" s="53"/>
      <c r="CW1" s="53"/>
      <c r="CX1" s="53"/>
      <c r="CY1" s="53"/>
      <c r="CZ1" s="53"/>
      <c r="DA1" s="53"/>
      <c r="DB1" s="53"/>
      <c r="DC1" s="53"/>
      <c r="DD1" s="53"/>
      <c r="DE1" s="53"/>
      <c r="DF1" s="53"/>
      <c r="DG1" s="53"/>
      <c r="DH1" s="53"/>
      <c r="DI1" s="53"/>
      <c r="DJ1" s="53"/>
      <c r="DK1" s="53"/>
      <c r="DL1" s="53"/>
      <c r="DM1" s="53"/>
      <c r="DN1" s="53"/>
      <c r="DO1" s="53"/>
      <c r="DP1" s="53"/>
      <c r="DQ1" s="53"/>
      <c r="DR1" s="53"/>
      <c r="DS1" s="53"/>
      <c r="DT1" s="53"/>
      <c r="DU1" s="53"/>
      <c r="DV1" s="53"/>
      <c r="DW1" s="53"/>
      <c r="DX1" s="53"/>
      <c r="DY1" s="53"/>
      <c r="DZ1" s="53"/>
      <c r="EA1" s="53"/>
      <c r="EB1" s="53"/>
      <c r="EC1" s="53"/>
      <c r="ED1" s="53"/>
      <c r="EE1" s="53"/>
      <c r="EF1" s="53"/>
      <c r="EG1" s="53"/>
      <c r="EH1" s="53"/>
      <c r="EI1" s="53"/>
      <c r="EJ1" s="53"/>
      <c r="EK1" s="53"/>
      <c r="EL1" s="53"/>
      <c r="EM1" s="53"/>
      <c r="EN1" s="53"/>
      <c r="EO1" s="53"/>
      <c r="EP1" s="53"/>
      <c r="EQ1" s="53"/>
      <c r="ER1" s="53"/>
      <c r="ES1" s="53"/>
      <c r="ET1" s="53"/>
      <c r="EU1" s="53"/>
      <c r="EV1" s="53"/>
      <c r="EW1" s="53"/>
      <c r="EX1" s="53"/>
      <c r="EY1" s="53"/>
      <c r="EZ1" s="53"/>
      <c r="FA1" s="53"/>
      <c r="FB1" s="53"/>
      <c r="FC1" s="53"/>
      <c r="FD1" s="53"/>
      <c r="FE1" s="53"/>
      <c r="FF1" s="53"/>
      <c r="FG1" s="53"/>
      <c r="FH1" s="53"/>
      <c r="FI1" s="53"/>
      <c r="FJ1" s="53"/>
      <c r="FK1" s="53"/>
      <c r="FL1" s="53"/>
      <c r="FM1" s="53"/>
      <c r="FN1" s="53"/>
      <c r="FO1" s="53"/>
      <c r="FP1" s="53"/>
      <c r="FQ1" s="53"/>
      <c r="FR1" s="53"/>
      <c r="FS1" s="53"/>
      <c r="FT1" s="53"/>
      <c r="FU1" s="53"/>
      <c r="FV1" s="53"/>
      <c r="FW1" s="53"/>
      <c r="FX1" s="53"/>
      <c r="FY1" s="53"/>
      <c r="FZ1" s="53"/>
      <c r="GA1" s="53"/>
      <c r="GB1" s="53"/>
      <c r="GC1" s="53"/>
      <c r="GD1" s="53"/>
      <c r="GE1" s="53"/>
      <c r="GF1" s="53"/>
      <c r="GG1" s="53"/>
      <c r="GH1" s="53"/>
      <c r="GI1" s="53"/>
      <c r="GJ1" s="53"/>
      <c r="GK1" s="53"/>
      <c r="GL1" s="53"/>
      <c r="GM1" s="53"/>
      <c r="GN1" s="53"/>
      <c r="GO1" s="53"/>
      <c r="GP1" s="53"/>
      <c r="GQ1" s="53"/>
      <c r="GR1" s="53"/>
      <c r="GS1" s="53"/>
      <c r="GT1" s="53"/>
      <c r="GU1" s="53"/>
      <c r="GV1" s="53"/>
      <c r="GW1" s="53"/>
      <c r="GX1" s="53"/>
      <c r="GY1" s="53"/>
      <c r="GZ1" s="53"/>
      <c r="HA1" s="53"/>
      <c r="HB1" s="53"/>
      <c r="HC1" s="53"/>
      <c r="HD1" s="53"/>
      <c r="HE1" s="53"/>
      <c r="HF1" s="53"/>
      <c r="HG1" s="53"/>
      <c r="HH1" s="53"/>
      <c r="HI1" s="53"/>
      <c r="HJ1" s="53"/>
      <c r="HK1" s="53"/>
      <c r="HL1" s="53"/>
      <c r="HM1" s="53"/>
      <c r="HN1" s="53"/>
      <c r="HO1" s="53"/>
      <c r="HP1" s="53"/>
      <c r="HQ1" s="53"/>
      <c r="HR1" s="53"/>
      <c r="HS1" s="53"/>
      <c r="HT1" s="53"/>
      <c r="HU1" s="53"/>
      <c r="HV1" s="53"/>
      <c r="HW1" s="53"/>
      <c r="HX1" s="53"/>
      <c r="HY1" s="53"/>
      <c r="HZ1" s="53"/>
      <c r="IA1" s="53"/>
      <c r="IB1" s="53"/>
      <c r="IC1" s="53"/>
      <c r="ID1" s="53"/>
      <c r="IE1" s="53"/>
      <c r="IF1" s="53"/>
      <c r="IG1" s="53"/>
      <c r="IH1" s="53"/>
      <c r="II1" s="53"/>
      <c r="IJ1" s="53"/>
      <c r="IK1" s="53"/>
      <c r="IL1" s="53"/>
      <c r="IM1" s="53"/>
      <c r="IN1" s="53"/>
      <c r="IO1" s="53"/>
      <c r="IP1" s="53"/>
      <c r="IQ1" s="53"/>
      <c r="IR1" s="53"/>
      <c r="IS1" s="53"/>
      <c r="IT1" s="53"/>
      <c r="IU1" s="53"/>
      <c r="IV1" s="53"/>
      <c r="IW1" s="53"/>
      <c r="IX1" s="53"/>
      <c r="IY1" s="53"/>
      <c r="IZ1" s="53"/>
      <c r="JA1" s="53"/>
      <c r="JB1" s="53"/>
      <c r="JC1" s="53"/>
      <c r="JD1" s="53"/>
      <c r="JE1" s="53"/>
      <c r="JF1" s="53"/>
      <c r="JG1" s="53"/>
      <c r="JH1" s="53"/>
      <c r="JI1" s="53"/>
      <c r="JJ1" s="53"/>
      <c r="JK1" s="53"/>
      <c r="JL1" s="53"/>
      <c r="JM1" s="53"/>
      <c r="JN1" s="53"/>
      <c r="JO1" s="53"/>
      <c r="JP1" s="53"/>
      <c r="JQ1" s="53"/>
      <c r="JR1" s="53"/>
      <c r="JS1" s="53"/>
      <c r="JT1" s="53"/>
      <c r="JU1" s="53"/>
      <c r="JV1" s="53"/>
      <c r="JW1" s="53"/>
      <c r="JX1" s="53"/>
      <c r="JY1" s="53"/>
      <c r="JZ1" s="53"/>
      <c r="KA1" s="53"/>
      <c r="KB1" s="53"/>
      <c r="KC1" s="53"/>
      <c r="KD1" s="53"/>
      <c r="KE1" s="53"/>
      <c r="KF1" s="53"/>
      <c r="KG1" s="53"/>
      <c r="KH1" s="53"/>
      <c r="KI1" s="53"/>
      <c r="KJ1" s="53"/>
      <c r="KK1" s="53"/>
      <c r="KL1" s="53"/>
      <c r="KM1" s="53"/>
      <c r="KN1" s="53"/>
      <c r="KO1" s="53"/>
      <c r="KP1" s="53"/>
      <c r="KQ1" s="53"/>
      <c r="KR1" s="53"/>
      <c r="KS1" s="53"/>
      <c r="KT1" s="53"/>
      <c r="KU1" s="53"/>
      <c r="KV1" s="53"/>
      <c r="KW1" s="53"/>
      <c r="KX1" s="53"/>
      <c r="KY1" s="53"/>
      <c r="KZ1" s="53"/>
      <c r="LA1" s="53"/>
      <c r="LB1" s="53"/>
      <c r="LC1" s="53"/>
      <c r="LD1" s="53"/>
      <c r="LE1" s="53"/>
      <c r="LF1" s="53"/>
      <c r="LG1" s="53"/>
      <c r="LH1" s="53"/>
      <c r="LI1" s="53"/>
      <c r="LJ1" s="53"/>
      <c r="LK1" s="53"/>
      <c r="LL1" s="53"/>
      <c r="LM1" s="53"/>
      <c r="LN1" s="53"/>
      <c r="LO1" s="53"/>
      <c r="LP1" s="53"/>
      <c r="LQ1" s="53"/>
      <c r="LR1" s="53"/>
      <c r="LS1" s="53"/>
      <c r="LT1" s="53"/>
      <c r="LU1" s="53"/>
      <c r="LV1" s="53"/>
      <c r="LW1" s="53"/>
      <c r="LX1" s="53"/>
      <c r="LY1" s="53"/>
      <c r="LZ1" s="53"/>
      <c r="MA1" s="53"/>
      <c r="MB1" s="53"/>
      <c r="MC1" s="53"/>
      <c r="MD1" s="53"/>
      <c r="ME1" s="53"/>
      <c r="MF1" s="53"/>
      <c r="MG1" s="53"/>
      <c r="MH1" s="53"/>
      <c r="MI1" s="53"/>
      <c r="MJ1" s="53"/>
      <c r="MK1" s="53"/>
      <c r="ML1" s="53"/>
      <c r="MM1" s="53"/>
      <c r="MN1" s="53"/>
      <c r="MO1" s="53"/>
      <c r="MP1" s="53"/>
      <c r="MQ1" s="53"/>
      <c r="MR1" s="53"/>
      <c r="MS1" s="53"/>
      <c r="MT1" s="53"/>
      <c r="MU1" s="53"/>
      <c r="MV1" s="53"/>
      <c r="MW1" s="53"/>
      <c r="MX1" s="53"/>
      <c r="MY1" s="53"/>
      <c r="MZ1" s="53"/>
      <c r="NA1" s="53"/>
      <c r="NB1" s="53"/>
      <c r="NC1" s="53"/>
      <c r="ND1" s="53"/>
      <c r="NE1" s="53"/>
      <c r="NF1" s="53"/>
      <c r="NG1" s="53"/>
      <c r="NH1" s="53"/>
      <c r="NI1" s="53"/>
      <c r="NJ1" s="53"/>
      <c r="NK1" s="53"/>
      <c r="NL1" s="53"/>
      <c r="NM1" s="53"/>
      <c r="NN1" s="53"/>
      <c r="NO1" s="53"/>
      <c r="NP1" s="53"/>
      <c r="NQ1" s="53"/>
      <c r="NR1" s="53"/>
      <c r="NS1" s="53"/>
      <c r="NT1" s="53"/>
      <c r="NU1" s="53"/>
      <c r="NV1" s="53"/>
      <c r="NW1" s="53"/>
      <c r="NX1" s="53"/>
      <c r="NY1" s="53"/>
      <c r="NZ1" s="53"/>
      <c r="OA1" s="53"/>
      <c r="OB1" s="53"/>
      <c r="OC1" s="53"/>
      <c r="OD1" s="53"/>
      <c r="OE1" s="53"/>
      <c r="OF1" s="53"/>
      <c r="OG1" s="53"/>
      <c r="OH1" s="53"/>
      <c r="OI1" s="53"/>
      <c r="OJ1" s="53"/>
      <c r="OK1" s="53"/>
      <c r="OL1" s="53"/>
      <c r="OM1" s="53"/>
      <c r="ON1" s="53"/>
      <c r="OO1" s="53"/>
      <c r="OP1" s="53"/>
      <c r="OQ1" s="53"/>
      <c r="OR1" s="53"/>
      <c r="OS1" s="53"/>
      <c r="OT1" s="53"/>
      <c r="OU1" s="53"/>
      <c r="OV1" s="53"/>
      <c r="OW1" s="53"/>
      <c r="OX1" s="53"/>
      <c r="OY1" s="53"/>
      <c r="OZ1" s="53"/>
      <c r="PA1" s="53"/>
      <c r="PB1" s="53"/>
      <c r="PC1" s="53"/>
      <c r="PD1" s="53"/>
      <c r="PE1" s="53"/>
      <c r="PF1" s="53"/>
      <c r="PG1" s="53"/>
      <c r="PH1" s="53"/>
      <c r="PI1" s="53"/>
      <c r="PJ1" s="53"/>
      <c r="PK1" s="53"/>
      <c r="PL1" s="53"/>
      <c r="PM1" s="53"/>
      <c r="PN1" s="53"/>
      <c r="PO1" s="53"/>
      <c r="PP1" s="53"/>
      <c r="PQ1" s="53"/>
      <c r="PR1" s="53"/>
      <c r="PS1" s="53"/>
      <c r="PT1" s="53"/>
      <c r="PU1" s="53"/>
      <c r="PV1" s="53"/>
      <c r="PW1" s="53"/>
      <c r="PX1" s="53"/>
      <c r="PY1" s="53"/>
      <c r="PZ1" s="53"/>
      <c r="QA1" s="53"/>
      <c r="QB1" s="53"/>
      <c r="QC1" s="53"/>
      <c r="QD1" s="53"/>
      <c r="QE1" s="53"/>
      <c r="QF1" s="53"/>
      <c r="QG1" s="53"/>
      <c r="QH1" s="53"/>
      <c r="QI1" s="53"/>
      <c r="QJ1" s="53"/>
      <c r="QK1" s="53"/>
      <c r="QL1" s="53"/>
      <c r="QM1" s="53"/>
      <c r="QN1" s="53"/>
      <c r="QO1" s="53"/>
      <c r="QP1" s="53"/>
      <c r="QQ1" s="53"/>
      <c r="QR1" s="53"/>
      <c r="QS1" s="53"/>
      <c r="QT1" s="53"/>
      <c r="QU1" s="53"/>
      <c r="QV1" s="53"/>
      <c r="QW1" s="53"/>
      <c r="QX1" s="53"/>
      <c r="QY1" s="53"/>
      <c r="QZ1" s="53"/>
      <c r="RA1" s="53"/>
      <c r="RB1" s="53"/>
      <c r="RC1" s="53"/>
      <c r="RD1" s="53"/>
      <c r="RE1" s="53"/>
      <c r="RF1" s="53"/>
      <c r="RG1" s="53"/>
      <c r="RH1" s="53"/>
      <c r="RI1" s="53"/>
      <c r="RJ1" s="53"/>
      <c r="RK1" s="53"/>
      <c r="RL1" s="53"/>
      <c r="RM1" s="53"/>
      <c r="RN1" s="53"/>
      <c r="RO1" s="53"/>
      <c r="RP1" s="53"/>
      <c r="RQ1" s="53"/>
      <c r="RR1" s="53"/>
      <c r="RS1" s="53"/>
      <c r="RT1" s="53"/>
      <c r="RU1" s="53"/>
      <c r="RV1" s="53"/>
      <c r="RW1" s="53"/>
      <c r="RX1" s="53"/>
      <c r="RY1" s="53"/>
      <c r="RZ1" s="53"/>
      <c r="SA1" s="53"/>
      <c r="SB1" s="53"/>
      <c r="SC1" s="53"/>
      <c r="SD1" s="53"/>
      <c r="SE1" s="53"/>
      <c r="SF1" s="53"/>
      <c r="SG1" s="53"/>
      <c r="SH1" s="53"/>
      <c r="SI1" s="53"/>
      <c r="SJ1" s="53"/>
      <c r="SK1" s="53"/>
      <c r="SL1" s="53"/>
      <c r="SM1" s="53"/>
      <c r="SN1" s="53"/>
      <c r="SO1" s="53"/>
      <c r="SP1" s="53"/>
      <c r="SQ1" s="53"/>
    </row>
    <row r="2" spans="1:511" x14ac:dyDescent="0.2">
      <c r="C2" s="51"/>
      <c r="D2" s="51"/>
      <c r="E2" s="55"/>
      <c r="F2" s="54"/>
    </row>
    <row r="3" spans="1:511" x14ac:dyDescent="0.2">
      <c r="A3" s="127" t="s">
        <v>401</v>
      </c>
      <c r="B3" s="128"/>
      <c r="C3" s="127"/>
      <c r="D3" s="127"/>
      <c r="E3" s="127"/>
      <c r="F3" s="127"/>
    </row>
    <row r="4" spans="1:511" x14ac:dyDescent="0.2">
      <c r="A4" s="52"/>
      <c r="E4" s="54"/>
      <c r="F4" s="54"/>
    </row>
    <row r="5" spans="1:511" x14ac:dyDescent="0.2">
      <c r="E5" s="54"/>
      <c r="F5" s="54"/>
    </row>
    <row r="6" spans="1:511" s="120" customFormat="1" ht="27" customHeight="1" x14ac:dyDescent="0.2">
      <c r="A6" s="123" t="s">
        <v>383</v>
      </c>
      <c r="B6" s="1505" t="s">
        <v>382</v>
      </c>
      <c r="C6" s="1506"/>
      <c r="D6" s="1506"/>
      <c r="E6" s="1507"/>
      <c r="F6" s="121"/>
    </row>
    <row r="7" spans="1:511" x14ac:dyDescent="0.2">
      <c r="A7" s="52"/>
      <c r="B7" s="119"/>
      <c r="C7" s="120"/>
      <c r="D7" s="120"/>
      <c r="E7" s="121"/>
      <c r="F7" s="54"/>
    </row>
    <row r="8" spans="1:511" x14ac:dyDescent="0.2">
      <c r="A8" s="52" t="s">
        <v>402</v>
      </c>
      <c r="B8" s="119"/>
      <c r="C8" s="120"/>
      <c r="D8" s="120"/>
      <c r="E8" s="121"/>
      <c r="F8" s="54"/>
    </row>
    <row r="9" spans="1:511" x14ac:dyDescent="0.2">
      <c r="A9" s="52"/>
      <c r="B9" s="119"/>
      <c r="C9" s="120"/>
      <c r="D9" s="120"/>
      <c r="E9" s="121"/>
      <c r="F9" s="54"/>
    </row>
    <row r="10" spans="1:511" s="120" customFormat="1" ht="27" customHeight="1" x14ac:dyDescent="0.2">
      <c r="A10" s="123" t="s">
        <v>384</v>
      </c>
      <c r="B10" s="1505" t="s">
        <v>447</v>
      </c>
      <c r="C10" s="1506"/>
      <c r="D10" s="1506"/>
      <c r="E10" s="1507"/>
      <c r="F10" s="121"/>
    </row>
    <row r="11" spans="1:511" s="120" customFormat="1" ht="27" customHeight="1" x14ac:dyDescent="0.2">
      <c r="A11" s="123" t="s">
        <v>385</v>
      </c>
      <c r="B11" s="1505" t="s">
        <v>448</v>
      </c>
      <c r="C11" s="1506"/>
      <c r="D11" s="1506"/>
      <c r="E11" s="1507"/>
      <c r="F11" s="121"/>
    </row>
    <row r="12" spans="1:511" s="120" customFormat="1" ht="27" customHeight="1" x14ac:dyDescent="0.2">
      <c r="A12" s="123" t="s">
        <v>386</v>
      </c>
      <c r="B12" s="1505" t="s">
        <v>449</v>
      </c>
      <c r="C12" s="1506"/>
      <c r="D12" s="1506"/>
      <c r="E12" s="1507"/>
      <c r="F12" s="121"/>
    </row>
    <row r="13" spans="1:511" s="120" customFormat="1" ht="27" customHeight="1" x14ac:dyDescent="0.2">
      <c r="A13" s="123" t="s">
        <v>387</v>
      </c>
      <c r="B13" s="1505" t="s">
        <v>450</v>
      </c>
      <c r="C13" s="1506"/>
      <c r="D13" s="1506"/>
      <c r="E13" s="1507"/>
      <c r="F13" s="121"/>
    </row>
    <row r="14" spans="1:511" s="120" customFormat="1" ht="27" customHeight="1" x14ac:dyDescent="0.2">
      <c r="A14" s="123" t="s">
        <v>388</v>
      </c>
      <c r="B14" s="1505" t="s">
        <v>451</v>
      </c>
      <c r="C14" s="1506"/>
      <c r="D14" s="1506"/>
      <c r="E14" s="1507"/>
      <c r="F14" s="121"/>
    </row>
    <row r="15" spans="1:511" s="120" customFormat="1" ht="27" customHeight="1" x14ac:dyDescent="0.2">
      <c r="A15" s="123" t="s">
        <v>389</v>
      </c>
      <c r="B15" s="1505" t="s">
        <v>452</v>
      </c>
      <c r="C15" s="1506"/>
      <c r="D15" s="1506"/>
      <c r="E15" s="1507"/>
      <c r="F15" s="121"/>
    </row>
    <row r="16" spans="1:511" s="120" customFormat="1" ht="27" customHeight="1" x14ac:dyDescent="0.2">
      <c r="A16" s="123" t="s">
        <v>390</v>
      </c>
      <c r="B16" s="1505" t="s">
        <v>453</v>
      </c>
      <c r="C16" s="1506"/>
      <c r="D16" s="1506"/>
      <c r="E16" s="1507"/>
      <c r="F16" s="121"/>
    </row>
    <row r="17" spans="1:6" x14ac:dyDescent="0.2">
      <c r="A17" s="52"/>
      <c r="B17" s="119"/>
      <c r="C17" s="120"/>
      <c r="D17" s="120"/>
      <c r="E17" s="121"/>
      <c r="F17" s="54"/>
    </row>
    <row r="18" spans="1:6" x14ac:dyDescent="0.2">
      <c r="A18" s="52" t="s">
        <v>403</v>
      </c>
      <c r="B18" s="119"/>
      <c r="C18" s="120"/>
      <c r="D18" s="120"/>
      <c r="E18" s="121"/>
      <c r="F18" s="54"/>
    </row>
    <row r="19" spans="1:6" x14ac:dyDescent="0.2">
      <c r="A19" s="52"/>
      <c r="B19" s="119"/>
      <c r="C19" s="120"/>
      <c r="D19" s="120"/>
      <c r="E19" s="121"/>
      <c r="F19" s="54"/>
    </row>
    <row r="20" spans="1:6" s="120" customFormat="1" ht="27" customHeight="1" x14ac:dyDescent="0.2">
      <c r="A20" s="123" t="s">
        <v>391</v>
      </c>
      <c r="B20" s="1505" t="s">
        <v>454</v>
      </c>
      <c r="C20" s="1506"/>
      <c r="D20" s="1506"/>
      <c r="E20" s="1507"/>
      <c r="F20" s="121"/>
    </row>
    <row r="21" spans="1:6" s="120" customFormat="1" ht="27" customHeight="1" x14ac:dyDescent="0.2">
      <c r="A21" s="123" t="s">
        <v>392</v>
      </c>
      <c r="B21" s="1505" t="s">
        <v>455</v>
      </c>
      <c r="C21" s="1506"/>
      <c r="D21" s="1506"/>
      <c r="E21" s="1507"/>
      <c r="F21" s="121"/>
    </row>
    <row r="22" spans="1:6" s="120" customFormat="1" ht="27" customHeight="1" x14ac:dyDescent="0.2">
      <c r="A22" s="123" t="s">
        <v>393</v>
      </c>
      <c r="B22" s="1505" t="s">
        <v>456</v>
      </c>
      <c r="C22" s="1506"/>
      <c r="D22" s="1506"/>
      <c r="E22" s="1507"/>
      <c r="F22" s="121"/>
    </row>
    <row r="23" spans="1:6" x14ac:dyDescent="0.2">
      <c r="A23" s="52"/>
      <c r="B23" s="119"/>
      <c r="C23" s="120"/>
      <c r="D23" s="120"/>
      <c r="E23" s="121"/>
      <c r="F23" s="54"/>
    </row>
    <row r="24" spans="1:6" x14ac:dyDescent="0.2">
      <c r="A24" s="52" t="s">
        <v>404</v>
      </c>
      <c r="B24" s="119"/>
      <c r="C24" s="120"/>
      <c r="D24" s="120"/>
      <c r="E24" s="121"/>
      <c r="F24" s="54"/>
    </row>
    <row r="25" spans="1:6" x14ac:dyDescent="0.2">
      <c r="A25" s="52"/>
      <c r="B25" s="119"/>
      <c r="C25" s="120"/>
      <c r="D25" s="120"/>
      <c r="E25" s="121"/>
      <c r="F25" s="54"/>
    </row>
    <row r="26" spans="1:6" s="120" customFormat="1" ht="27" customHeight="1" x14ac:dyDescent="0.2">
      <c r="A26" s="123" t="s">
        <v>394</v>
      </c>
      <c r="B26" s="1505" t="s">
        <v>457</v>
      </c>
      <c r="C26" s="1506"/>
      <c r="D26" s="1506"/>
      <c r="E26" s="1507"/>
      <c r="F26" s="121"/>
    </row>
    <row r="27" spans="1:6" s="120" customFormat="1" ht="27" customHeight="1" x14ac:dyDescent="0.2">
      <c r="A27" s="123" t="s">
        <v>395</v>
      </c>
      <c r="B27" s="1505" t="s">
        <v>458</v>
      </c>
      <c r="C27" s="1506"/>
      <c r="D27" s="1506"/>
      <c r="E27" s="1507"/>
      <c r="F27" s="121"/>
    </row>
    <row r="28" spans="1:6" s="120" customFormat="1" ht="27" customHeight="1" x14ac:dyDescent="0.2">
      <c r="A28" s="123" t="s">
        <v>396</v>
      </c>
      <c r="B28" s="1505" t="s">
        <v>459</v>
      </c>
      <c r="C28" s="1506"/>
      <c r="D28" s="1506"/>
      <c r="E28" s="1507"/>
      <c r="F28" s="121"/>
    </row>
    <row r="29" spans="1:6" s="120" customFormat="1" ht="27" customHeight="1" x14ac:dyDescent="0.2">
      <c r="A29" s="123" t="s">
        <v>397</v>
      </c>
      <c r="B29" s="1505" t="s">
        <v>460</v>
      </c>
      <c r="C29" s="1506"/>
      <c r="D29" s="1506"/>
      <c r="E29" s="1507"/>
      <c r="F29" s="121"/>
    </row>
    <row r="30" spans="1:6" s="120" customFormat="1" ht="27" customHeight="1" x14ac:dyDescent="0.2">
      <c r="A30" s="123" t="s">
        <v>398</v>
      </c>
      <c r="B30" s="1505" t="s">
        <v>461</v>
      </c>
      <c r="C30" s="1506"/>
      <c r="D30" s="1506"/>
      <c r="E30" s="1507"/>
      <c r="F30" s="121"/>
    </row>
    <row r="31" spans="1:6" x14ac:dyDescent="0.2">
      <c r="A31" s="52"/>
      <c r="B31" s="119"/>
      <c r="C31" s="120"/>
      <c r="D31" s="120"/>
      <c r="E31" s="121"/>
      <c r="F31" s="54"/>
    </row>
    <row r="32" spans="1:6" x14ac:dyDescent="0.2">
      <c r="A32" s="52" t="s">
        <v>30</v>
      </c>
      <c r="B32" s="119"/>
      <c r="C32" s="120"/>
      <c r="D32" s="120"/>
      <c r="E32" s="121"/>
      <c r="F32" s="54"/>
    </row>
    <row r="33" spans="1:6" x14ac:dyDescent="0.2">
      <c r="A33" s="52"/>
      <c r="B33" s="119"/>
      <c r="C33" s="120"/>
      <c r="D33" s="120"/>
      <c r="E33" s="121"/>
      <c r="F33" s="54"/>
    </row>
    <row r="34" spans="1:6" s="120" customFormat="1" ht="27" customHeight="1" x14ac:dyDescent="0.2">
      <c r="A34" s="123" t="s">
        <v>399</v>
      </c>
      <c r="B34" s="1505" t="s">
        <v>462</v>
      </c>
      <c r="C34" s="1506"/>
      <c r="D34" s="1506"/>
      <c r="E34" s="1507"/>
      <c r="F34" s="121"/>
    </row>
    <row r="35" spans="1:6" s="120" customFormat="1" ht="27" customHeight="1" x14ac:dyDescent="0.2">
      <c r="A35" s="123" t="s">
        <v>400</v>
      </c>
      <c r="B35" s="1505" t="s">
        <v>463</v>
      </c>
      <c r="C35" s="1506"/>
      <c r="D35" s="1506"/>
      <c r="E35" s="1507"/>
      <c r="F35" s="121"/>
    </row>
  </sheetData>
  <mergeCells count="18">
    <mergeCell ref="B34:E34"/>
    <mergeCell ref="B6:E6"/>
    <mergeCell ref="B35:E35"/>
    <mergeCell ref="B10:E10"/>
    <mergeCell ref="B11:E11"/>
    <mergeCell ref="B12:E12"/>
    <mergeCell ref="B16:E16"/>
    <mergeCell ref="B22:E22"/>
    <mergeCell ref="B26:E26"/>
    <mergeCell ref="B27:E27"/>
    <mergeCell ref="B28:E28"/>
    <mergeCell ref="B29:E29"/>
    <mergeCell ref="B30:E30"/>
    <mergeCell ref="B21:E21"/>
    <mergeCell ref="B13:E13"/>
    <mergeCell ref="B14:E14"/>
    <mergeCell ref="B15:E15"/>
    <mergeCell ref="B20:E20"/>
  </mergeCells>
  <pageMargins left="0.8203125" right="0.70866141732283472" top="0.74803149606299213" bottom="0.74803149606299213" header="0.31496062992125984" footer="0.31496062992125984"/>
  <pageSetup paperSize="9" scale="75" orientation="portrait" r:id="rId1"/>
  <headerFooter>
    <oddHeader>&amp;C&amp;"Arial,Negrita"&amp;18FORMATOS DEL PROYECTO DE PRESUPUESTO 2021</oddHeader>
    <oddFooter>&amp;L&amp;"Arial,Negrita"&amp;8PROYECTO DE PRESUPUESTO PARA EL AÑO FISCAL 2020
INFORMACIÓN PARA LA COMISIÓN DE PRESUPUESTO Y CUENTA GENERAL DE LA REPÚBLICA DEL CONGRESO DE LA REPÚBLICA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AB428"/>
  <sheetViews>
    <sheetView showGridLines="0" view="pageBreakPreview" zoomScaleNormal="72" zoomScaleSheetLayoutView="100" zoomScalePageLayoutView="70" workbookViewId="0">
      <selection activeCell="A314" sqref="A314:XFD316"/>
    </sheetView>
  </sheetViews>
  <sheetFormatPr baseColWidth="10" defaultColWidth="11.42578125" defaultRowHeight="12.75" x14ac:dyDescent="0.2"/>
  <cols>
    <col min="1" max="1" width="36.42578125" style="11" customWidth="1"/>
    <col min="2" max="2" width="8.42578125" style="11" customWidth="1"/>
    <col min="3" max="8" width="7" style="11" customWidth="1"/>
    <col min="9" max="9" width="8.140625" style="363" customWidth="1"/>
    <col min="10" max="10" width="8.5703125" style="11" customWidth="1"/>
    <col min="11" max="11" width="7" style="11" customWidth="1"/>
    <col min="12" max="12" width="18" style="11" customWidth="1"/>
    <col min="13" max="13" width="9.85546875" style="363" customWidth="1"/>
    <col min="14" max="15" width="9.5703125" style="11" customWidth="1"/>
    <col min="16" max="16" width="7.7109375" style="11" customWidth="1"/>
    <col min="17" max="18" width="9.5703125" style="11" customWidth="1"/>
    <col min="19" max="19" width="8.28515625" style="11" customWidth="1"/>
    <col min="20" max="20" width="7.140625" style="11" customWidth="1"/>
    <col min="21" max="21" width="6.85546875" style="11" customWidth="1"/>
    <col min="22" max="22" width="7.140625" style="11" customWidth="1"/>
    <col min="23" max="23" width="17.140625" style="11" customWidth="1"/>
    <col min="24" max="24" width="1.7109375" style="381" customWidth="1"/>
    <col min="25" max="28" width="10.7109375" style="382" customWidth="1"/>
    <col min="29" max="16384" width="11.42578125" style="372"/>
  </cols>
  <sheetData>
    <row r="1" spans="1:28" s="1433" customFormat="1" ht="24.95" customHeight="1" x14ac:dyDescent="0.2">
      <c r="A1" s="442" t="s">
        <v>428</v>
      </c>
      <c r="B1" s="442"/>
      <c r="C1" s="442"/>
      <c r="D1" s="442"/>
      <c r="E1" s="442"/>
      <c r="F1" s="442"/>
      <c r="G1" s="442"/>
      <c r="H1" s="442"/>
      <c r="I1" s="461"/>
      <c r="J1" s="442"/>
      <c r="K1" s="442"/>
      <c r="L1" s="442"/>
      <c r="M1" s="461"/>
      <c r="N1" s="442"/>
      <c r="O1" s="442"/>
      <c r="P1" s="442"/>
      <c r="Q1" s="442"/>
      <c r="R1" s="442"/>
      <c r="S1" s="442"/>
      <c r="T1" s="442"/>
      <c r="U1" s="442"/>
      <c r="V1" s="442"/>
      <c r="W1" s="442"/>
      <c r="X1" s="1432"/>
    </row>
    <row r="2" spans="1:28" s="1433" customFormat="1" ht="24.95" customHeight="1" x14ac:dyDescent="0.2">
      <c r="A2" s="482" t="s">
        <v>14493</v>
      </c>
      <c r="B2" s="442"/>
      <c r="C2" s="442"/>
      <c r="D2" s="442"/>
      <c r="E2" s="442"/>
      <c r="F2" s="442"/>
      <c r="G2" s="442"/>
      <c r="H2" s="442"/>
      <c r="I2" s="461"/>
      <c r="J2" s="442"/>
      <c r="K2" s="442"/>
      <c r="L2" s="442"/>
      <c r="M2" s="461"/>
      <c r="N2" s="442"/>
      <c r="O2" s="442"/>
      <c r="P2" s="442"/>
      <c r="Q2" s="442"/>
      <c r="R2" s="442"/>
      <c r="S2" s="442"/>
      <c r="T2" s="442"/>
      <c r="U2" s="442"/>
      <c r="V2" s="442"/>
      <c r="W2" s="442"/>
      <c r="X2" s="1432"/>
    </row>
    <row r="3" spans="1:28" s="1437" customFormat="1" ht="24.95" customHeight="1" x14ac:dyDescent="0.2">
      <c r="A3" s="1434" t="s">
        <v>14496</v>
      </c>
      <c r="B3" s="1434"/>
      <c r="C3" s="1434"/>
      <c r="D3" s="1434"/>
      <c r="E3" s="1434"/>
      <c r="F3" s="1434"/>
      <c r="G3" s="1434"/>
      <c r="H3" s="1434"/>
      <c r="I3" s="1435"/>
      <c r="J3" s="1434"/>
      <c r="K3" s="1434"/>
      <c r="L3" s="1434"/>
      <c r="M3" s="1435"/>
      <c r="N3" s="1434"/>
      <c r="O3" s="1434"/>
      <c r="P3" s="1434"/>
      <c r="Q3" s="1434"/>
      <c r="R3" s="1434"/>
      <c r="S3" s="1434"/>
      <c r="T3" s="1434"/>
      <c r="U3" s="1434"/>
      <c r="V3" s="1434"/>
      <c r="W3" s="1434"/>
      <c r="X3" s="1436"/>
    </row>
    <row r="4" spans="1:28" s="378" customFormat="1" ht="14.25" customHeight="1" x14ac:dyDescent="0.2">
      <c r="A4" s="443" t="s">
        <v>11</v>
      </c>
      <c r="B4" s="1562" t="s">
        <v>426</v>
      </c>
      <c r="C4" s="1562"/>
      <c r="D4" s="1562"/>
      <c r="E4" s="1562"/>
      <c r="F4" s="1562"/>
      <c r="G4" s="1562"/>
      <c r="H4" s="1562"/>
      <c r="I4" s="1562"/>
      <c r="J4" s="1562"/>
      <c r="K4" s="1562"/>
      <c r="L4" s="1562"/>
      <c r="M4" s="1562" t="s">
        <v>427</v>
      </c>
      <c r="N4" s="1562"/>
      <c r="O4" s="1562"/>
      <c r="P4" s="1562"/>
      <c r="Q4" s="1562"/>
      <c r="R4" s="1562"/>
      <c r="S4" s="1562"/>
      <c r="T4" s="1562"/>
      <c r="U4" s="1562"/>
      <c r="V4" s="1562"/>
      <c r="W4" s="1562"/>
      <c r="X4" s="377"/>
    </row>
    <row r="5" spans="1:28" s="380" customFormat="1" ht="230.25" customHeight="1" x14ac:dyDescent="0.2">
      <c r="A5" s="444" t="s">
        <v>10</v>
      </c>
      <c r="B5" s="941" t="s">
        <v>360</v>
      </c>
      <c r="C5" s="941" t="s">
        <v>129</v>
      </c>
      <c r="D5" s="941" t="s">
        <v>318</v>
      </c>
      <c r="E5" s="941" t="s">
        <v>306</v>
      </c>
      <c r="F5" s="941" t="s">
        <v>320</v>
      </c>
      <c r="G5" s="941" t="s">
        <v>321</v>
      </c>
      <c r="H5" s="941" t="s">
        <v>322</v>
      </c>
      <c r="I5" s="941" t="s">
        <v>329</v>
      </c>
      <c r="J5" s="942" t="s">
        <v>324</v>
      </c>
      <c r="K5" s="942" t="s">
        <v>326</v>
      </c>
      <c r="L5" s="942" t="s">
        <v>328</v>
      </c>
      <c r="M5" s="941" t="s">
        <v>360</v>
      </c>
      <c r="N5" s="941" t="s">
        <v>129</v>
      </c>
      <c r="O5" s="941" t="s">
        <v>318</v>
      </c>
      <c r="P5" s="941" t="s">
        <v>306</v>
      </c>
      <c r="Q5" s="941" t="s">
        <v>320</v>
      </c>
      <c r="R5" s="941" t="s">
        <v>321</v>
      </c>
      <c r="S5" s="941" t="s">
        <v>322</v>
      </c>
      <c r="T5" s="941" t="s">
        <v>329</v>
      </c>
      <c r="U5" s="942" t="s">
        <v>324</v>
      </c>
      <c r="V5" s="942" t="s">
        <v>326</v>
      </c>
      <c r="W5" s="942" t="s">
        <v>327</v>
      </c>
      <c r="X5" s="379"/>
    </row>
    <row r="6" spans="1:28" ht="12.75" customHeight="1" x14ac:dyDescent="0.2">
      <c r="A6" s="936"/>
      <c r="B6" s="1030"/>
      <c r="C6" s="1031"/>
      <c r="D6" s="1031"/>
      <c r="E6" s="1031"/>
      <c r="F6" s="1031"/>
      <c r="G6" s="1031"/>
      <c r="H6" s="1031"/>
      <c r="I6" s="1032"/>
      <c r="J6" s="1031"/>
      <c r="K6" s="1031"/>
      <c r="L6" s="968"/>
      <c r="M6" s="1055"/>
      <c r="N6" s="1031"/>
      <c r="O6" s="1031"/>
      <c r="P6" s="1031"/>
      <c r="Q6" s="1031"/>
      <c r="R6" s="1031"/>
      <c r="S6" s="1031"/>
      <c r="T6" s="1031"/>
      <c r="U6" s="1031"/>
      <c r="V6" s="968"/>
      <c r="W6" s="414"/>
      <c r="AA6" s="372"/>
      <c r="AB6" s="372"/>
    </row>
    <row r="7" spans="1:28" ht="15.75" customHeight="1" x14ac:dyDescent="0.25">
      <c r="A7" s="409" t="s">
        <v>8</v>
      </c>
      <c r="B7" s="1033">
        <f t="shared" ref="B7:W7" si="0">+B8+B13+B20+B27+B34+B39</f>
        <v>1229</v>
      </c>
      <c r="C7" s="997">
        <f t="shared" si="0"/>
        <v>0</v>
      </c>
      <c r="D7" s="997">
        <f t="shared" si="0"/>
        <v>0</v>
      </c>
      <c r="E7" s="997">
        <f t="shared" si="0"/>
        <v>5</v>
      </c>
      <c r="F7" s="997">
        <f t="shared" si="0"/>
        <v>0</v>
      </c>
      <c r="G7" s="997">
        <f t="shared" si="0"/>
        <v>0</v>
      </c>
      <c r="H7" s="997">
        <f t="shared" si="0"/>
        <v>0</v>
      </c>
      <c r="I7" s="998">
        <f t="shared" si="0"/>
        <v>0</v>
      </c>
      <c r="J7" s="997">
        <f t="shared" si="0"/>
        <v>0</v>
      </c>
      <c r="K7" s="998">
        <f t="shared" si="0"/>
        <v>1234</v>
      </c>
      <c r="L7" s="1034">
        <f t="shared" si="0"/>
        <v>53358238</v>
      </c>
      <c r="M7" s="950">
        <f t="shared" si="0"/>
        <v>1229</v>
      </c>
      <c r="N7" s="406">
        <f t="shared" si="0"/>
        <v>0</v>
      </c>
      <c r="O7" s="406">
        <f t="shared" si="0"/>
        <v>0</v>
      </c>
      <c r="P7" s="406">
        <f t="shared" si="0"/>
        <v>5</v>
      </c>
      <c r="Q7" s="406">
        <f t="shared" si="0"/>
        <v>0</v>
      </c>
      <c r="R7" s="406">
        <f t="shared" si="0"/>
        <v>0</v>
      </c>
      <c r="S7" s="996">
        <f t="shared" si="0"/>
        <v>0</v>
      </c>
      <c r="T7" s="996">
        <f t="shared" si="0"/>
        <v>0</v>
      </c>
      <c r="U7" s="996">
        <f t="shared" si="0"/>
        <v>0</v>
      </c>
      <c r="V7" s="1056">
        <f t="shared" si="0"/>
        <v>1234</v>
      </c>
      <c r="W7" s="1213">
        <f t="shared" si="0"/>
        <v>53358238</v>
      </c>
      <c r="X7" s="383"/>
      <c r="AA7" s="372"/>
      <c r="AB7" s="372"/>
    </row>
    <row r="8" spans="1:28" ht="15.75" customHeight="1" x14ac:dyDescent="0.25">
      <c r="A8" s="410" t="s">
        <v>2195</v>
      </c>
      <c r="B8" s="1035">
        <f>+SUM(B9:B12)</f>
        <v>0</v>
      </c>
      <c r="C8" s="999">
        <f t="shared" ref="C8:L8" si="1">+SUM(C9:C12)</f>
        <v>0</v>
      </c>
      <c r="D8" s="999">
        <f t="shared" si="1"/>
        <v>0</v>
      </c>
      <c r="E8" s="999">
        <f t="shared" si="1"/>
        <v>5</v>
      </c>
      <c r="F8" s="999">
        <f t="shared" si="1"/>
        <v>0</v>
      </c>
      <c r="G8" s="999">
        <f t="shared" si="1"/>
        <v>0</v>
      </c>
      <c r="H8" s="999">
        <f t="shared" si="1"/>
        <v>0</v>
      </c>
      <c r="I8" s="1000">
        <f t="shared" si="1"/>
        <v>0</v>
      </c>
      <c r="J8" s="999">
        <f t="shared" si="1"/>
        <v>0</v>
      </c>
      <c r="K8" s="1000">
        <f t="shared" si="1"/>
        <v>5</v>
      </c>
      <c r="L8" s="1036">
        <f t="shared" si="1"/>
        <v>1388286</v>
      </c>
      <c r="M8" s="949">
        <f>+SUM(M9:M11)</f>
        <v>0</v>
      </c>
      <c r="N8" s="407">
        <f>+SUM(N9:N11)</f>
        <v>0</v>
      </c>
      <c r="O8" s="407">
        <f>+SUM(O9:O11)</f>
        <v>0</v>
      </c>
      <c r="P8" s="407">
        <f>+SUM(P9:P12)</f>
        <v>5</v>
      </c>
      <c r="Q8" s="407">
        <f>+SUM(Q9:Q11)</f>
        <v>0</v>
      </c>
      <c r="R8" s="407">
        <f>+SUM(R9:R11)</f>
        <v>0</v>
      </c>
      <c r="S8" s="452">
        <f>+SUM(S9:S11)</f>
        <v>0</v>
      </c>
      <c r="T8" s="452">
        <f>+SUM(T9:T11)</f>
        <v>0</v>
      </c>
      <c r="U8" s="452">
        <f>+SUM(U9:U11)</f>
        <v>0</v>
      </c>
      <c r="V8" s="1057">
        <f>+SUM(V9:V12)</f>
        <v>5</v>
      </c>
      <c r="W8" s="1135">
        <f t="shared" ref="W8" si="2">+SUM(W9:W12)</f>
        <v>1388286</v>
      </c>
      <c r="AA8" s="372"/>
      <c r="AB8" s="372"/>
    </row>
    <row r="9" spans="1:28" ht="15.75" customHeight="1" x14ac:dyDescent="0.25">
      <c r="A9" s="410" t="s">
        <v>8158</v>
      </c>
      <c r="B9" s="1035"/>
      <c r="C9" s="999"/>
      <c r="D9" s="999"/>
      <c r="E9" s="1001">
        <v>1</v>
      </c>
      <c r="F9" s="999"/>
      <c r="G9" s="999"/>
      <c r="H9" s="999"/>
      <c r="I9" s="1000"/>
      <c r="J9" s="999"/>
      <c r="K9" s="1002">
        <f>SUM(B9:J9)</f>
        <v>1</v>
      </c>
      <c r="L9" s="1037">
        <v>360000</v>
      </c>
      <c r="M9" s="949"/>
      <c r="N9" s="407"/>
      <c r="O9" s="407"/>
      <c r="P9" s="1001">
        <v>1</v>
      </c>
      <c r="Q9" s="407"/>
      <c r="R9" s="407"/>
      <c r="S9" s="452"/>
      <c r="T9" s="452"/>
      <c r="U9" s="452"/>
      <c r="V9" s="1058">
        <f t="shared" ref="V9:V41" si="3">SUM(M9:U9)</f>
        <v>1</v>
      </c>
      <c r="W9" s="1214">
        <v>360000</v>
      </c>
      <c r="AA9" s="372"/>
      <c r="AB9" s="372"/>
    </row>
    <row r="10" spans="1:28" ht="15.75" customHeight="1" x14ac:dyDescent="0.25">
      <c r="A10" s="410" t="s">
        <v>8159</v>
      </c>
      <c r="B10" s="1035"/>
      <c r="C10" s="999"/>
      <c r="D10" s="999"/>
      <c r="E10" s="1001">
        <v>2</v>
      </c>
      <c r="F10" s="999"/>
      <c r="G10" s="999"/>
      <c r="H10" s="999"/>
      <c r="I10" s="1000"/>
      <c r="J10" s="999"/>
      <c r="K10" s="1002">
        <f t="shared" ref="K10:K41" si="4">SUM(B10:J10)</f>
        <v>2</v>
      </c>
      <c r="L10" s="1037">
        <v>672000</v>
      </c>
      <c r="M10" s="949"/>
      <c r="N10" s="407"/>
      <c r="O10" s="407"/>
      <c r="P10" s="1001">
        <v>2</v>
      </c>
      <c r="Q10" s="407"/>
      <c r="R10" s="407"/>
      <c r="S10" s="452"/>
      <c r="T10" s="452"/>
      <c r="U10" s="452"/>
      <c r="V10" s="1058">
        <f t="shared" si="3"/>
        <v>2</v>
      </c>
      <c r="W10" s="1214">
        <v>672000</v>
      </c>
      <c r="AA10" s="372"/>
      <c r="AB10" s="372"/>
    </row>
    <row r="11" spans="1:28" ht="15.75" customHeight="1" x14ac:dyDescent="0.25">
      <c r="A11" s="410" t="s">
        <v>8160</v>
      </c>
      <c r="B11" s="1035"/>
      <c r="C11" s="999"/>
      <c r="D11" s="999"/>
      <c r="E11" s="1001">
        <v>1</v>
      </c>
      <c r="F11" s="999"/>
      <c r="G11" s="999"/>
      <c r="H11" s="999"/>
      <c r="I11" s="1000"/>
      <c r="J11" s="999"/>
      <c r="K11" s="1002">
        <f t="shared" si="4"/>
        <v>1</v>
      </c>
      <c r="L11" s="1037">
        <v>300000</v>
      </c>
      <c r="M11" s="949"/>
      <c r="N11" s="407"/>
      <c r="O11" s="407"/>
      <c r="P11" s="1001">
        <v>1</v>
      </c>
      <c r="Q11" s="407"/>
      <c r="R11" s="407"/>
      <c r="S11" s="452"/>
      <c r="T11" s="452"/>
      <c r="U11" s="452"/>
      <c r="V11" s="1058">
        <f t="shared" si="3"/>
        <v>1</v>
      </c>
      <c r="W11" s="1214">
        <v>300000</v>
      </c>
      <c r="AA11" s="372"/>
      <c r="AB11" s="372"/>
    </row>
    <row r="12" spans="1:28" ht="15.75" customHeight="1" x14ac:dyDescent="0.25">
      <c r="A12" s="410" t="s">
        <v>2197</v>
      </c>
      <c r="B12" s="1035"/>
      <c r="C12" s="999"/>
      <c r="D12" s="999"/>
      <c r="E12" s="1001">
        <v>1</v>
      </c>
      <c r="F12" s="999"/>
      <c r="G12" s="999"/>
      <c r="H12" s="999"/>
      <c r="I12" s="1000"/>
      <c r="J12" s="999"/>
      <c r="K12" s="1002">
        <f t="shared" si="4"/>
        <v>1</v>
      </c>
      <c r="L12" s="1037">
        <v>56286</v>
      </c>
      <c r="M12" s="949"/>
      <c r="N12" s="407"/>
      <c r="O12" s="407"/>
      <c r="P12" s="1001">
        <v>1</v>
      </c>
      <c r="Q12" s="407"/>
      <c r="R12" s="407"/>
      <c r="S12" s="452"/>
      <c r="T12" s="452"/>
      <c r="U12" s="452"/>
      <c r="V12" s="1059">
        <f t="shared" si="3"/>
        <v>1</v>
      </c>
      <c r="W12" s="1214">
        <v>56286</v>
      </c>
      <c r="AA12" s="372"/>
      <c r="AB12" s="372"/>
    </row>
    <row r="13" spans="1:28" ht="15.75" customHeight="1" x14ac:dyDescent="0.25">
      <c r="A13" s="410" t="s">
        <v>2198</v>
      </c>
      <c r="B13" s="1035">
        <f t="shared" ref="B13:W13" si="5">+SUM(B14:B19)</f>
        <v>301</v>
      </c>
      <c r="C13" s="999">
        <f t="shared" si="5"/>
        <v>0</v>
      </c>
      <c r="D13" s="999">
        <f t="shared" si="5"/>
        <v>0</v>
      </c>
      <c r="E13" s="999">
        <f t="shared" si="5"/>
        <v>0</v>
      </c>
      <c r="F13" s="999">
        <f t="shared" si="5"/>
        <v>0</v>
      </c>
      <c r="G13" s="999">
        <f t="shared" si="5"/>
        <v>0</v>
      </c>
      <c r="H13" s="999">
        <f t="shared" si="5"/>
        <v>0</v>
      </c>
      <c r="I13" s="1000">
        <f t="shared" si="5"/>
        <v>0</v>
      </c>
      <c r="J13" s="999">
        <f t="shared" si="5"/>
        <v>0</v>
      </c>
      <c r="K13" s="1000">
        <f t="shared" si="5"/>
        <v>301</v>
      </c>
      <c r="L13" s="1036">
        <f t="shared" si="5"/>
        <v>21503141</v>
      </c>
      <c r="M13" s="949">
        <v>301</v>
      </c>
      <c r="N13" s="407">
        <f t="shared" si="5"/>
        <v>0</v>
      </c>
      <c r="O13" s="407">
        <f t="shared" si="5"/>
        <v>0</v>
      </c>
      <c r="P13" s="407">
        <f t="shared" si="5"/>
        <v>0</v>
      </c>
      <c r="Q13" s="407">
        <f t="shared" si="5"/>
        <v>0</v>
      </c>
      <c r="R13" s="407">
        <f t="shared" si="5"/>
        <v>0</v>
      </c>
      <c r="S13" s="452">
        <f t="shared" si="5"/>
        <v>0</v>
      </c>
      <c r="T13" s="452">
        <f t="shared" si="5"/>
        <v>0</v>
      </c>
      <c r="U13" s="452">
        <f t="shared" si="5"/>
        <v>0</v>
      </c>
      <c r="V13" s="1057">
        <f t="shared" si="5"/>
        <v>301</v>
      </c>
      <c r="W13" s="1135">
        <f t="shared" si="5"/>
        <v>21503141</v>
      </c>
      <c r="AA13" s="372"/>
      <c r="AB13" s="372"/>
    </row>
    <row r="14" spans="1:28" ht="15.75" customHeight="1" x14ac:dyDescent="0.25">
      <c r="A14" s="410" t="s">
        <v>624</v>
      </c>
      <c r="B14" s="1035">
        <v>2</v>
      </c>
      <c r="C14" s="999"/>
      <c r="D14" s="999"/>
      <c r="E14" s="999"/>
      <c r="F14" s="999"/>
      <c r="G14" s="999"/>
      <c r="H14" s="999"/>
      <c r="I14" s="1000"/>
      <c r="J14" s="999"/>
      <c r="K14" s="1002">
        <f t="shared" si="4"/>
        <v>2</v>
      </c>
      <c r="L14" s="1037">
        <v>196570</v>
      </c>
      <c r="M14" s="1060">
        <v>2</v>
      </c>
      <c r="N14" s="407"/>
      <c r="O14" s="407"/>
      <c r="P14" s="407"/>
      <c r="Q14" s="407"/>
      <c r="R14" s="407"/>
      <c r="S14" s="452"/>
      <c r="T14" s="452"/>
      <c r="U14" s="452"/>
      <c r="V14" s="1058">
        <f t="shared" si="3"/>
        <v>2</v>
      </c>
      <c r="W14" s="1214">
        <v>196570</v>
      </c>
      <c r="AA14" s="372"/>
      <c r="AB14" s="372"/>
    </row>
    <row r="15" spans="1:28" ht="15.75" customHeight="1" x14ac:dyDescent="0.25">
      <c r="A15" s="410" t="s">
        <v>623</v>
      </c>
      <c r="B15" s="1035">
        <v>32</v>
      </c>
      <c r="C15" s="999"/>
      <c r="D15" s="999"/>
      <c r="E15" s="999"/>
      <c r="F15" s="999"/>
      <c r="G15" s="999"/>
      <c r="H15" s="999"/>
      <c r="I15" s="1000"/>
      <c r="J15" s="999"/>
      <c r="K15" s="1002">
        <f t="shared" si="4"/>
        <v>32</v>
      </c>
      <c r="L15" s="1037">
        <v>4613500</v>
      </c>
      <c r="M15" s="1060">
        <v>32</v>
      </c>
      <c r="N15" s="407"/>
      <c r="O15" s="407"/>
      <c r="P15" s="407"/>
      <c r="Q15" s="407"/>
      <c r="R15" s="407"/>
      <c r="S15" s="452"/>
      <c r="T15" s="452"/>
      <c r="U15" s="452"/>
      <c r="V15" s="1058">
        <f t="shared" si="3"/>
        <v>32</v>
      </c>
      <c r="W15" s="1214">
        <v>4613500</v>
      </c>
      <c r="AA15" s="372"/>
      <c r="AB15" s="372"/>
    </row>
    <row r="16" spans="1:28" ht="15.75" customHeight="1" x14ac:dyDescent="0.25">
      <c r="A16" s="410" t="s">
        <v>622</v>
      </c>
      <c r="B16" s="1035">
        <v>65</v>
      </c>
      <c r="C16" s="999"/>
      <c r="D16" s="999"/>
      <c r="E16" s="999"/>
      <c r="F16" s="999"/>
      <c r="G16" s="999"/>
      <c r="H16" s="999"/>
      <c r="I16" s="1000"/>
      <c r="J16" s="999"/>
      <c r="K16" s="1002">
        <f t="shared" si="4"/>
        <v>65</v>
      </c>
      <c r="L16" s="1037">
        <v>5589428</v>
      </c>
      <c r="M16" s="1060">
        <v>65</v>
      </c>
      <c r="N16" s="407"/>
      <c r="O16" s="407"/>
      <c r="P16" s="407"/>
      <c r="Q16" s="407"/>
      <c r="R16" s="407"/>
      <c r="S16" s="452"/>
      <c r="T16" s="452"/>
      <c r="U16" s="452"/>
      <c r="V16" s="1058">
        <f t="shared" si="3"/>
        <v>65</v>
      </c>
      <c r="W16" s="1214">
        <v>5589428</v>
      </c>
      <c r="X16" s="383"/>
      <c r="AA16" s="372"/>
      <c r="AB16" s="372"/>
    </row>
    <row r="17" spans="1:28" ht="15.75" customHeight="1" x14ac:dyDescent="0.25">
      <c r="A17" s="410" t="s">
        <v>621</v>
      </c>
      <c r="B17" s="1035">
        <v>127</v>
      </c>
      <c r="C17" s="999"/>
      <c r="D17" s="999"/>
      <c r="E17" s="999"/>
      <c r="F17" s="999"/>
      <c r="G17" s="999"/>
      <c r="H17" s="999"/>
      <c r="I17" s="1000"/>
      <c r="J17" s="999"/>
      <c r="K17" s="1002">
        <f t="shared" si="4"/>
        <v>127</v>
      </c>
      <c r="L17" s="1037">
        <v>8407368</v>
      </c>
      <c r="M17" s="1060">
        <v>127</v>
      </c>
      <c r="N17" s="407"/>
      <c r="O17" s="407"/>
      <c r="P17" s="407"/>
      <c r="Q17" s="407"/>
      <c r="R17" s="407"/>
      <c r="S17" s="452"/>
      <c r="T17" s="452"/>
      <c r="U17" s="452"/>
      <c r="V17" s="1058">
        <f t="shared" si="3"/>
        <v>127</v>
      </c>
      <c r="W17" s="1214">
        <v>8407368</v>
      </c>
      <c r="AA17" s="372"/>
      <c r="AB17" s="372"/>
    </row>
    <row r="18" spans="1:28" ht="15.75" customHeight="1" x14ac:dyDescent="0.25">
      <c r="A18" s="410" t="s">
        <v>620</v>
      </c>
      <c r="B18" s="1035">
        <v>12</v>
      </c>
      <c r="C18" s="999"/>
      <c r="D18" s="999"/>
      <c r="E18" s="999"/>
      <c r="F18" s="999"/>
      <c r="G18" s="999"/>
      <c r="H18" s="999"/>
      <c r="I18" s="1000"/>
      <c r="J18" s="999"/>
      <c r="K18" s="1002">
        <f t="shared" si="4"/>
        <v>12</v>
      </c>
      <c r="L18" s="1037">
        <v>438686</v>
      </c>
      <c r="M18" s="1060">
        <v>12</v>
      </c>
      <c r="N18" s="407"/>
      <c r="O18" s="407"/>
      <c r="P18" s="407"/>
      <c r="Q18" s="407"/>
      <c r="R18" s="407"/>
      <c r="S18" s="452"/>
      <c r="T18" s="452"/>
      <c r="U18" s="452"/>
      <c r="V18" s="1058">
        <f t="shared" si="3"/>
        <v>12</v>
      </c>
      <c r="W18" s="1214">
        <v>438686</v>
      </c>
      <c r="AA18" s="372"/>
      <c r="AB18" s="372"/>
    </row>
    <row r="19" spans="1:28" ht="15.75" customHeight="1" x14ac:dyDescent="0.25">
      <c r="A19" s="410" t="s">
        <v>13</v>
      </c>
      <c r="B19" s="1035">
        <v>63</v>
      </c>
      <c r="C19" s="999"/>
      <c r="D19" s="999"/>
      <c r="E19" s="999"/>
      <c r="F19" s="999"/>
      <c r="G19" s="999"/>
      <c r="H19" s="999"/>
      <c r="I19" s="1000"/>
      <c r="J19" s="999"/>
      <c r="K19" s="1002">
        <f t="shared" si="4"/>
        <v>63</v>
      </c>
      <c r="L19" s="1037">
        <v>2257589</v>
      </c>
      <c r="M19" s="1060">
        <v>63</v>
      </c>
      <c r="N19" s="407"/>
      <c r="O19" s="407"/>
      <c r="P19" s="407"/>
      <c r="Q19" s="407"/>
      <c r="R19" s="407"/>
      <c r="S19" s="452"/>
      <c r="T19" s="452"/>
      <c r="U19" s="452"/>
      <c r="V19" s="1058">
        <f t="shared" si="3"/>
        <v>63</v>
      </c>
      <c r="W19" s="1214">
        <v>2257589</v>
      </c>
      <c r="AA19" s="372"/>
      <c r="AB19" s="372"/>
    </row>
    <row r="20" spans="1:28" ht="15.75" customHeight="1" x14ac:dyDescent="0.25">
      <c r="A20" s="409" t="s">
        <v>5</v>
      </c>
      <c r="B20" s="1033">
        <f t="shared" ref="B20:W20" si="6">+SUM(B21:B26)</f>
        <v>248</v>
      </c>
      <c r="C20" s="997">
        <f t="shared" si="6"/>
        <v>0</v>
      </c>
      <c r="D20" s="997">
        <f t="shared" si="6"/>
        <v>0</v>
      </c>
      <c r="E20" s="997">
        <f t="shared" si="6"/>
        <v>0</v>
      </c>
      <c r="F20" s="997">
        <f t="shared" si="6"/>
        <v>0</v>
      </c>
      <c r="G20" s="997">
        <f t="shared" si="6"/>
        <v>0</v>
      </c>
      <c r="H20" s="997">
        <f t="shared" si="6"/>
        <v>0</v>
      </c>
      <c r="I20" s="998">
        <f t="shared" si="6"/>
        <v>0</v>
      </c>
      <c r="J20" s="997">
        <f t="shared" si="6"/>
        <v>0</v>
      </c>
      <c r="K20" s="998">
        <f t="shared" si="6"/>
        <v>248</v>
      </c>
      <c r="L20" s="1034">
        <f t="shared" si="6"/>
        <v>8360665</v>
      </c>
      <c r="M20" s="1061">
        <f t="shared" si="6"/>
        <v>248</v>
      </c>
      <c r="N20" s="406">
        <f t="shared" si="6"/>
        <v>0</v>
      </c>
      <c r="O20" s="406">
        <f t="shared" si="6"/>
        <v>0</v>
      </c>
      <c r="P20" s="406">
        <f t="shared" si="6"/>
        <v>0</v>
      </c>
      <c r="Q20" s="406">
        <f t="shared" si="6"/>
        <v>0</v>
      </c>
      <c r="R20" s="406">
        <f t="shared" si="6"/>
        <v>0</v>
      </c>
      <c r="S20" s="996">
        <f t="shared" si="6"/>
        <v>0</v>
      </c>
      <c r="T20" s="996">
        <f t="shared" si="6"/>
        <v>0</v>
      </c>
      <c r="U20" s="996">
        <f t="shared" si="6"/>
        <v>0</v>
      </c>
      <c r="V20" s="1056">
        <f t="shared" si="6"/>
        <v>248</v>
      </c>
      <c r="W20" s="1213">
        <f t="shared" si="6"/>
        <v>8360665</v>
      </c>
      <c r="AA20" s="372"/>
      <c r="AB20" s="372"/>
    </row>
    <row r="21" spans="1:28" ht="15.75" customHeight="1" x14ac:dyDescent="0.25">
      <c r="A21" s="410" t="s">
        <v>14</v>
      </c>
      <c r="B21" s="1038">
        <v>6</v>
      </c>
      <c r="C21" s="999"/>
      <c r="D21" s="999"/>
      <c r="E21" s="999"/>
      <c r="F21" s="999"/>
      <c r="G21" s="999"/>
      <c r="H21" s="999"/>
      <c r="I21" s="1000"/>
      <c r="J21" s="999"/>
      <c r="K21" s="1002">
        <f t="shared" si="4"/>
        <v>6</v>
      </c>
      <c r="L21" s="1037">
        <v>209519</v>
      </c>
      <c r="M21" s="1062">
        <v>6</v>
      </c>
      <c r="N21" s="407"/>
      <c r="O21" s="407"/>
      <c r="P21" s="407"/>
      <c r="Q21" s="407"/>
      <c r="R21" s="407"/>
      <c r="S21" s="452"/>
      <c r="T21" s="452"/>
      <c r="U21" s="452"/>
      <c r="V21" s="1058">
        <f t="shared" si="3"/>
        <v>6</v>
      </c>
      <c r="W21" s="1214">
        <v>209519</v>
      </c>
      <c r="AA21" s="372"/>
      <c r="AB21" s="372"/>
    </row>
    <row r="22" spans="1:28" ht="15.75" customHeight="1" x14ac:dyDescent="0.25">
      <c r="A22" s="410" t="s">
        <v>619</v>
      </c>
      <c r="B22" s="1038">
        <v>4</v>
      </c>
      <c r="C22" s="999"/>
      <c r="D22" s="999"/>
      <c r="E22" s="999"/>
      <c r="F22" s="999"/>
      <c r="G22" s="999"/>
      <c r="H22" s="999"/>
      <c r="I22" s="1000"/>
      <c r="J22" s="999"/>
      <c r="K22" s="1002">
        <f t="shared" si="4"/>
        <v>4</v>
      </c>
      <c r="L22" s="1037">
        <v>137357</v>
      </c>
      <c r="M22" s="1062">
        <v>4</v>
      </c>
      <c r="N22" s="407"/>
      <c r="O22" s="407"/>
      <c r="P22" s="407"/>
      <c r="Q22" s="407"/>
      <c r="R22" s="407"/>
      <c r="S22" s="452"/>
      <c r="T22" s="452"/>
      <c r="U22" s="452"/>
      <c r="V22" s="1058">
        <f t="shared" si="3"/>
        <v>4</v>
      </c>
      <c r="W22" s="1214">
        <v>137357</v>
      </c>
      <c r="AA22" s="372"/>
      <c r="AB22" s="372"/>
    </row>
    <row r="23" spans="1:28" ht="15.75" customHeight="1" x14ac:dyDescent="0.25">
      <c r="A23" s="410" t="s">
        <v>618</v>
      </c>
      <c r="B23" s="1038">
        <v>16</v>
      </c>
      <c r="C23" s="999"/>
      <c r="D23" s="999"/>
      <c r="E23" s="999"/>
      <c r="F23" s="999"/>
      <c r="G23" s="999"/>
      <c r="H23" s="999"/>
      <c r="I23" s="1000"/>
      <c r="J23" s="999"/>
      <c r="K23" s="1002">
        <f t="shared" si="4"/>
        <v>16</v>
      </c>
      <c r="L23" s="1037">
        <v>545693</v>
      </c>
      <c r="M23" s="1062">
        <v>16</v>
      </c>
      <c r="N23" s="407"/>
      <c r="O23" s="407"/>
      <c r="P23" s="407"/>
      <c r="Q23" s="407"/>
      <c r="R23" s="407"/>
      <c r="S23" s="452"/>
      <c r="T23" s="452"/>
      <c r="U23" s="452"/>
      <c r="V23" s="1058">
        <f t="shared" si="3"/>
        <v>16</v>
      </c>
      <c r="W23" s="1214">
        <v>545693</v>
      </c>
      <c r="AA23" s="372"/>
      <c r="AB23" s="372"/>
    </row>
    <row r="24" spans="1:28" ht="15.75" customHeight="1" x14ac:dyDescent="0.25">
      <c r="A24" s="410" t="s">
        <v>617</v>
      </c>
      <c r="B24" s="1038">
        <v>147</v>
      </c>
      <c r="C24" s="999"/>
      <c r="D24" s="999"/>
      <c r="E24" s="999"/>
      <c r="F24" s="999"/>
      <c r="G24" s="999"/>
      <c r="H24" s="999"/>
      <c r="I24" s="1000"/>
      <c r="J24" s="999"/>
      <c r="K24" s="1002">
        <f t="shared" si="4"/>
        <v>147</v>
      </c>
      <c r="L24" s="1037">
        <v>4965762</v>
      </c>
      <c r="M24" s="1062">
        <v>147</v>
      </c>
      <c r="N24" s="407"/>
      <c r="O24" s="407"/>
      <c r="P24" s="407"/>
      <c r="Q24" s="407"/>
      <c r="R24" s="407"/>
      <c r="S24" s="452"/>
      <c r="T24" s="452"/>
      <c r="U24" s="452"/>
      <c r="V24" s="1058">
        <f t="shared" si="3"/>
        <v>147</v>
      </c>
      <c r="W24" s="1214">
        <v>4965762</v>
      </c>
      <c r="AA24" s="372"/>
      <c r="AB24" s="372"/>
    </row>
    <row r="25" spans="1:28" ht="15.75" customHeight="1" x14ac:dyDescent="0.25">
      <c r="A25" s="410" t="s">
        <v>15</v>
      </c>
      <c r="B25" s="1038">
        <v>38</v>
      </c>
      <c r="C25" s="999"/>
      <c r="D25" s="999"/>
      <c r="E25" s="999"/>
      <c r="F25" s="999"/>
      <c r="G25" s="999"/>
      <c r="H25" s="999"/>
      <c r="I25" s="1000"/>
      <c r="J25" s="999"/>
      <c r="K25" s="1002">
        <f t="shared" si="4"/>
        <v>38</v>
      </c>
      <c r="L25" s="1037">
        <v>1273678</v>
      </c>
      <c r="M25" s="1062">
        <v>38</v>
      </c>
      <c r="N25" s="407"/>
      <c r="O25" s="407"/>
      <c r="P25" s="407"/>
      <c r="Q25" s="407"/>
      <c r="R25" s="407"/>
      <c r="S25" s="452"/>
      <c r="T25" s="452"/>
      <c r="U25" s="452"/>
      <c r="V25" s="1058">
        <f t="shared" si="3"/>
        <v>38</v>
      </c>
      <c r="W25" s="1214">
        <v>1273678</v>
      </c>
      <c r="AA25" s="372"/>
      <c r="AB25" s="372"/>
    </row>
    <row r="26" spans="1:28" ht="15.75" customHeight="1" x14ac:dyDescent="0.25">
      <c r="A26" s="410" t="s">
        <v>616</v>
      </c>
      <c r="B26" s="1038">
        <v>37</v>
      </c>
      <c r="C26" s="999"/>
      <c r="D26" s="999"/>
      <c r="E26" s="999"/>
      <c r="F26" s="999"/>
      <c r="G26" s="999"/>
      <c r="H26" s="999"/>
      <c r="I26" s="1000"/>
      <c r="J26" s="999"/>
      <c r="K26" s="1002">
        <f t="shared" si="4"/>
        <v>37</v>
      </c>
      <c r="L26" s="1037">
        <v>1228656</v>
      </c>
      <c r="M26" s="1062">
        <v>37</v>
      </c>
      <c r="N26" s="407"/>
      <c r="O26" s="407"/>
      <c r="P26" s="407"/>
      <c r="Q26" s="407"/>
      <c r="R26" s="407"/>
      <c r="S26" s="452"/>
      <c r="T26" s="452"/>
      <c r="U26" s="452"/>
      <c r="V26" s="1058">
        <f t="shared" si="3"/>
        <v>37</v>
      </c>
      <c r="W26" s="1214">
        <v>1228656</v>
      </c>
      <c r="AA26" s="372"/>
      <c r="AB26" s="372"/>
    </row>
    <row r="27" spans="1:28" ht="15.75" customHeight="1" x14ac:dyDescent="0.25">
      <c r="A27" s="409" t="s">
        <v>6</v>
      </c>
      <c r="B27" s="1033">
        <f t="shared" ref="B27:V27" si="7">+SUM(B28:B33)</f>
        <v>468</v>
      </c>
      <c r="C27" s="997">
        <f t="shared" si="7"/>
        <v>0</v>
      </c>
      <c r="D27" s="997">
        <f t="shared" si="7"/>
        <v>0</v>
      </c>
      <c r="E27" s="997">
        <f t="shared" si="7"/>
        <v>0</v>
      </c>
      <c r="F27" s="997">
        <f t="shared" si="7"/>
        <v>0</v>
      </c>
      <c r="G27" s="997">
        <f t="shared" si="7"/>
        <v>0</v>
      </c>
      <c r="H27" s="997">
        <f t="shared" si="7"/>
        <v>0</v>
      </c>
      <c r="I27" s="998">
        <f t="shared" si="7"/>
        <v>0</v>
      </c>
      <c r="J27" s="997">
        <f t="shared" si="7"/>
        <v>0</v>
      </c>
      <c r="K27" s="998">
        <f t="shared" si="7"/>
        <v>468</v>
      </c>
      <c r="L27" s="1034">
        <f>+SUM(L28:L33)</f>
        <v>15279118</v>
      </c>
      <c r="M27" s="1061">
        <f t="shared" si="7"/>
        <v>468</v>
      </c>
      <c r="N27" s="406">
        <f t="shared" si="7"/>
        <v>0</v>
      </c>
      <c r="O27" s="406">
        <f t="shared" si="7"/>
        <v>0</v>
      </c>
      <c r="P27" s="406">
        <f t="shared" si="7"/>
        <v>0</v>
      </c>
      <c r="Q27" s="406">
        <f t="shared" si="7"/>
        <v>0</v>
      </c>
      <c r="R27" s="406">
        <f t="shared" si="7"/>
        <v>0</v>
      </c>
      <c r="S27" s="996">
        <f t="shared" si="7"/>
        <v>0</v>
      </c>
      <c r="T27" s="996">
        <f t="shared" si="7"/>
        <v>0</v>
      </c>
      <c r="U27" s="996">
        <f t="shared" si="7"/>
        <v>0</v>
      </c>
      <c r="V27" s="1056">
        <f t="shared" si="7"/>
        <v>468</v>
      </c>
      <c r="W27" s="1213">
        <f>+SUM(W28:W33)</f>
        <v>15279118</v>
      </c>
      <c r="AA27" s="372"/>
      <c r="AB27" s="372"/>
    </row>
    <row r="28" spans="1:28" ht="15.75" customHeight="1" x14ac:dyDescent="0.25">
      <c r="A28" s="410" t="s">
        <v>16</v>
      </c>
      <c r="B28" s="1038">
        <v>132</v>
      </c>
      <c r="C28" s="999"/>
      <c r="D28" s="999"/>
      <c r="E28" s="999"/>
      <c r="F28" s="999"/>
      <c r="G28" s="999"/>
      <c r="H28" s="999"/>
      <c r="I28" s="1000"/>
      <c r="J28" s="999"/>
      <c r="K28" s="1003">
        <f t="shared" si="4"/>
        <v>132</v>
      </c>
      <c r="L28" s="1039">
        <v>4326722</v>
      </c>
      <c r="M28" s="1062">
        <v>132</v>
      </c>
      <c r="N28" s="407"/>
      <c r="O28" s="407"/>
      <c r="P28" s="407"/>
      <c r="Q28" s="407"/>
      <c r="R28" s="407"/>
      <c r="S28" s="452"/>
      <c r="T28" s="452"/>
      <c r="U28" s="452"/>
      <c r="V28" s="1058">
        <f t="shared" si="3"/>
        <v>132</v>
      </c>
      <c r="W28" s="1215">
        <v>4326722</v>
      </c>
      <c r="AA28" s="372"/>
      <c r="AB28" s="372"/>
    </row>
    <row r="29" spans="1:28" ht="15.75" customHeight="1" x14ac:dyDescent="0.25">
      <c r="A29" s="410" t="s">
        <v>615</v>
      </c>
      <c r="B29" s="1038">
        <v>125</v>
      </c>
      <c r="C29" s="999"/>
      <c r="D29" s="999"/>
      <c r="E29" s="999"/>
      <c r="F29" s="999"/>
      <c r="G29" s="999"/>
      <c r="H29" s="999"/>
      <c r="I29" s="1000"/>
      <c r="J29" s="999"/>
      <c r="K29" s="1003">
        <f t="shared" si="4"/>
        <v>125</v>
      </c>
      <c r="L29" s="1039">
        <v>4085863</v>
      </c>
      <c r="M29" s="1062">
        <v>125</v>
      </c>
      <c r="N29" s="407"/>
      <c r="O29" s="407"/>
      <c r="P29" s="407"/>
      <c r="Q29" s="407"/>
      <c r="R29" s="407"/>
      <c r="S29" s="452"/>
      <c r="T29" s="452"/>
      <c r="U29" s="452"/>
      <c r="V29" s="1058">
        <f t="shared" si="3"/>
        <v>125</v>
      </c>
      <c r="W29" s="1215">
        <v>4085863</v>
      </c>
      <c r="AA29" s="372"/>
      <c r="AB29" s="372"/>
    </row>
    <row r="30" spans="1:28" ht="15.75" customHeight="1" x14ac:dyDescent="0.25">
      <c r="A30" s="410" t="s">
        <v>614</v>
      </c>
      <c r="B30" s="1038">
        <v>44</v>
      </c>
      <c r="C30" s="999"/>
      <c r="D30" s="999"/>
      <c r="E30" s="999"/>
      <c r="F30" s="999"/>
      <c r="G30" s="999"/>
      <c r="H30" s="999"/>
      <c r="I30" s="1000"/>
      <c r="J30" s="999"/>
      <c r="K30" s="1003">
        <f t="shared" si="4"/>
        <v>44</v>
      </c>
      <c r="L30" s="1039">
        <v>1434117</v>
      </c>
      <c r="M30" s="1062">
        <v>44</v>
      </c>
      <c r="N30" s="407"/>
      <c r="O30" s="407"/>
      <c r="P30" s="407"/>
      <c r="Q30" s="407"/>
      <c r="R30" s="407"/>
      <c r="S30" s="452"/>
      <c r="T30" s="452"/>
      <c r="U30" s="452"/>
      <c r="V30" s="1058">
        <f t="shared" si="3"/>
        <v>44</v>
      </c>
      <c r="W30" s="1215">
        <v>1434117</v>
      </c>
      <c r="AA30" s="372"/>
      <c r="AB30" s="372"/>
    </row>
    <row r="31" spans="1:28" ht="15.75" customHeight="1" x14ac:dyDescent="0.25">
      <c r="A31" s="410" t="s">
        <v>613</v>
      </c>
      <c r="B31" s="1038">
        <v>139</v>
      </c>
      <c r="C31" s="999"/>
      <c r="D31" s="999"/>
      <c r="E31" s="999"/>
      <c r="F31" s="999"/>
      <c r="G31" s="999"/>
      <c r="H31" s="999"/>
      <c r="I31" s="1000"/>
      <c r="J31" s="999"/>
      <c r="K31" s="1003">
        <f t="shared" si="4"/>
        <v>139</v>
      </c>
      <c r="L31" s="1039">
        <v>4522245</v>
      </c>
      <c r="M31" s="1062">
        <v>139</v>
      </c>
      <c r="N31" s="407"/>
      <c r="O31" s="407"/>
      <c r="P31" s="407"/>
      <c r="Q31" s="407"/>
      <c r="R31" s="407"/>
      <c r="S31" s="452"/>
      <c r="T31" s="452"/>
      <c r="U31" s="452"/>
      <c r="V31" s="1058">
        <f t="shared" si="3"/>
        <v>139</v>
      </c>
      <c r="W31" s="1215">
        <v>4522245</v>
      </c>
      <c r="AA31" s="372"/>
      <c r="AB31" s="372"/>
    </row>
    <row r="32" spans="1:28" ht="15.75" customHeight="1" x14ac:dyDescent="0.25">
      <c r="A32" s="410" t="s">
        <v>17</v>
      </c>
      <c r="B32" s="1038">
        <v>17</v>
      </c>
      <c r="C32" s="999"/>
      <c r="D32" s="999"/>
      <c r="E32" s="999"/>
      <c r="F32" s="999"/>
      <c r="G32" s="999"/>
      <c r="H32" s="999"/>
      <c r="I32" s="1000"/>
      <c r="J32" s="999"/>
      <c r="K32" s="1003">
        <f t="shared" si="4"/>
        <v>17</v>
      </c>
      <c r="L32" s="1039">
        <v>552926</v>
      </c>
      <c r="M32" s="1062">
        <v>17</v>
      </c>
      <c r="N32" s="407"/>
      <c r="O32" s="407"/>
      <c r="P32" s="407"/>
      <c r="Q32" s="407"/>
      <c r="R32" s="407"/>
      <c r="S32" s="452"/>
      <c r="T32" s="452"/>
      <c r="U32" s="452"/>
      <c r="V32" s="1058">
        <f t="shared" si="3"/>
        <v>17</v>
      </c>
      <c r="W32" s="1215">
        <v>552926</v>
      </c>
      <c r="AA32" s="372"/>
      <c r="AB32" s="372"/>
    </row>
    <row r="33" spans="1:28" ht="15.75" customHeight="1" x14ac:dyDescent="0.25">
      <c r="A33" s="410" t="s">
        <v>611</v>
      </c>
      <c r="B33" s="1038">
        <v>11</v>
      </c>
      <c r="C33" s="999"/>
      <c r="D33" s="999"/>
      <c r="E33" s="999"/>
      <c r="F33" s="999"/>
      <c r="G33" s="999"/>
      <c r="H33" s="999"/>
      <c r="I33" s="1000"/>
      <c r="J33" s="999"/>
      <c r="K33" s="1003">
        <f t="shared" si="4"/>
        <v>11</v>
      </c>
      <c r="L33" s="1039">
        <v>357245</v>
      </c>
      <c r="M33" s="1062">
        <v>11</v>
      </c>
      <c r="N33" s="407"/>
      <c r="O33" s="407"/>
      <c r="P33" s="407"/>
      <c r="Q33" s="407"/>
      <c r="R33" s="407"/>
      <c r="S33" s="452"/>
      <c r="T33" s="452"/>
      <c r="U33" s="452"/>
      <c r="V33" s="1058">
        <f t="shared" si="3"/>
        <v>11</v>
      </c>
      <c r="W33" s="1215">
        <v>357245</v>
      </c>
      <c r="AA33" s="372"/>
      <c r="AB33" s="372"/>
    </row>
    <row r="34" spans="1:28" ht="15.75" customHeight="1" x14ac:dyDescent="0.25">
      <c r="A34" s="409" t="s">
        <v>7</v>
      </c>
      <c r="B34" s="1033">
        <f t="shared" ref="B34:W34" si="8">+SUM(B35:B38)</f>
        <v>210</v>
      </c>
      <c r="C34" s="997">
        <f t="shared" si="8"/>
        <v>0</v>
      </c>
      <c r="D34" s="997">
        <f t="shared" si="8"/>
        <v>0</v>
      </c>
      <c r="E34" s="997">
        <f t="shared" si="8"/>
        <v>0</v>
      </c>
      <c r="F34" s="997">
        <f t="shared" si="8"/>
        <v>0</v>
      </c>
      <c r="G34" s="997">
        <f t="shared" si="8"/>
        <v>0</v>
      </c>
      <c r="H34" s="997">
        <f t="shared" si="8"/>
        <v>0</v>
      </c>
      <c r="I34" s="998">
        <f t="shared" si="8"/>
        <v>0</v>
      </c>
      <c r="J34" s="997">
        <f t="shared" si="8"/>
        <v>0</v>
      </c>
      <c r="K34" s="998">
        <f t="shared" si="8"/>
        <v>210</v>
      </c>
      <c r="L34" s="1034">
        <f t="shared" si="8"/>
        <v>6765156</v>
      </c>
      <c r="M34" s="1061">
        <f t="shared" si="8"/>
        <v>210</v>
      </c>
      <c r="N34" s="406">
        <f t="shared" si="8"/>
        <v>0</v>
      </c>
      <c r="O34" s="406">
        <f t="shared" si="8"/>
        <v>0</v>
      </c>
      <c r="P34" s="406">
        <f t="shared" si="8"/>
        <v>0</v>
      </c>
      <c r="Q34" s="406">
        <f t="shared" si="8"/>
        <v>0</v>
      </c>
      <c r="R34" s="406">
        <f t="shared" si="8"/>
        <v>0</v>
      </c>
      <c r="S34" s="996">
        <f t="shared" si="8"/>
        <v>0</v>
      </c>
      <c r="T34" s="996">
        <f t="shared" si="8"/>
        <v>0</v>
      </c>
      <c r="U34" s="996">
        <f t="shared" si="8"/>
        <v>0</v>
      </c>
      <c r="V34" s="1056">
        <f t="shared" si="8"/>
        <v>210</v>
      </c>
      <c r="W34" s="1213">
        <f t="shared" si="8"/>
        <v>6765156</v>
      </c>
      <c r="AA34" s="372"/>
      <c r="AB34" s="372"/>
    </row>
    <row r="35" spans="1:28" ht="15.75" customHeight="1" x14ac:dyDescent="0.25">
      <c r="A35" s="410" t="s">
        <v>18</v>
      </c>
      <c r="B35" s="1038">
        <v>1</v>
      </c>
      <c r="C35" s="1004"/>
      <c r="D35" s="1004"/>
      <c r="E35" s="1004"/>
      <c r="F35" s="1004"/>
      <c r="G35" s="1004"/>
      <c r="H35" s="1004"/>
      <c r="I35" s="1005"/>
      <c r="J35" s="1004"/>
      <c r="K35" s="1002">
        <f t="shared" si="4"/>
        <v>1</v>
      </c>
      <c r="L35" s="1037">
        <v>32314</v>
      </c>
      <c r="M35" s="1062">
        <v>1</v>
      </c>
      <c r="N35" s="482"/>
      <c r="O35" s="482"/>
      <c r="P35" s="482"/>
      <c r="Q35" s="482"/>
      <c r="R35" s="482"/>
      <c r="S35" s="481"/>
      <c r="T35" s="481"/>
      <c r="U35" s="481"/>
      <c r="V35" s="1058">
        <f t="shared" si="3"/>
        <v>1</v>
      </c>
      <c r="W35" s="1214">
        <v>32314</v>
      </c>
      <c r="AA35" s="372"/>
      <c r="AB35" s="372"/>
    </row>
    <row r="36" spans="1:28" ht="15.75" customHeight="1" x14ac:dyDescent="0.25">
      <c r="A36" s="410" t="s">
        <v>610</v>
      </c>
      <c r="B36" s="1038">
        <v>202</v>
      </c>
      <c r="C36" s="1004"/>
      <c r="D36" s="1004"/>
      <c r="E36" s="1004"/>
      <c r="F36" s="1004"/>
      <c r="G36" s="1004"/>
      <c r="H36" s="1004"/>
      <c r="I36" s="1005"/>
      <c r="J36" s="1004"/>
      <c r="K36" s="1002">
        <f t="shared" si="4"/>
        <v>202</v>
      </c>
      <c r="L36" s="1037">
        <v>6508513</v>
      </c>
      <c r="M36" s="1062">
        <v>202</v>
      </c>
      <c r="N36" s="482"/>
      <c r="O36" s="482"/>
      <c r="P36" s="482"/>
      <c r="Q36" s="482"/>
      <c r="R36" s="482"/>
      <c r="S36" s="481"/>
      <c r="T36" s="481"/>
      <c r="U36" s="481"/>
      <c r="V36" s="1058">
        <f t="shared" si="3"/>
        <v>202</v>
      </c>
      <c r="W36" s="1214">
        <v>6508513</v>
      </c>
      <c r="AA36" s="372"/>
      <c r="AB36" s="372"/>
    </row>
    <row r="37" spans="1:28" ht="15.75" customHeight="1" x14ac:dyDescent="0.25">
      <c r="A37" s="410" t="s">
        <v>609</v>
      </c>
      <c r="B37" s="1038">
        <v>1</v>
      </c>
      <c r="C37" s="1004"/>
      <c r="D37" s="1004"/>
      <c r="E37" s="1004"/>
      <c r="F37" s="1004"/>
      <c r="G37" s="1004"/>
      <c r="H37" s="1004"/>
      <c r="I37" s="1005"/>
      <c r="J37" s="1004"/>
      <c r="K37" s="1002">
        <f t="shared" si="4"/>
        <v>1</v>
      </c>
      <c r="L37" s="1037">
        <v>32127</v>
      </c>
      <c r="M37" s="1062">
        <v>1</v>
      </c>
      <c r="N37" s="482"/>
      <c r="O37" s="482"/>
      <c r="P37" s="482"/>
      <c r="Q37" s="482"/>
      <c r="R37" s="482"/>
      <c r="S37" s="481"/>
      <c r="T37" s="481"/>
      <c r="U37" s="481"/>
      <c r="V37" s="1058">
        <f t="shared" si="3"/>
        <v>1</v>
      </c>
      <c r="W37" s="1214">
        <v>32127</v>
      </c>
      <c r="AA37" s="372"/>
      <c r="AB37" s="372"/>
    </row>
    <row r="38" spans="1:28" ht="15.75" customHeight="1" x14ac:dyDescent="0.25">
      <c r="A38" s="410" t="s">
        <v>608</v>
      </c>
      <c r="B38" s="1038">
        <v>6</v>
      </c>
      <c r="C38" s="1004"/>
      <c r="D38" s="1004"/>
      <c r="E38" s="1004"/>
      <c r="F38" s="1004"/>
      <c r="G38" s="1004"/>
      <c r="H38" s="1004"/>
      <c r="I38" s="1005"/>
      <c r="J38" s="1004"/>
      <c r="K38" s="1002">
        <f t="shared" si="4"/>
        <v>6</v>
      </c>
      <c r="L38" s="1037">
        <v>192202</v>
      </c>
      <c r="M38" s="1062">
        <v>6</v>
      </c>
      <c r="N38" s="482"/>
      <c r="O38" s="482"/>
      <c r="P38" s="482"/>
      <c r="Q38" s="482"/>
      <c r="R38" s="482"/>
      <c r="S38" s="481"/>
      <c r="T38" s="481"/>
      <c r="U38" s="481"/>
      <c r="V38" s="1058">
        <f t="shared" si="3"/>
        <v>6</v>
      </c>
      <c r="W38" s="1214">
        <v>192202</v>
      </c>
      <c r="AA38" s="372"/>
      <c r="AB38" s="372"/>
    </row>
    <row r="39" spans="1:28" ht="15.75" customHeight="1" x14ac:dyDescent="0.25">
      <c r="A39" s="409" t="s">
        <v>2200</v>
      </c>
      <c r="B39" s="1033">
        <f t="shared" ref="B39:L39" si="9">+SUM(B40:B41)</f>
        <v>2</v>
      </c>
      <c r="C39" s="997">
        <f t="shared" si="9"/>
        <v>0</v>
      </c>
      <c r="D39" s="997">
        <f t="shared" si="9"/>
        <v>0</v>
      </c>
      <c r="E39" s="997">
        <f t="shared" si="9"/>
        <v>0</v>
      </c>
      <c r="F39" s="997">
        <f t="shared" si="9"/>
        <v>0</v>
      </c>
      <c r="G39" s="997">
        <f t="shared" si="9"/>
        <v>0</v>
      </c>
      <c r="H39" s="997">
        <f t="shared" si="9"/>
        <v>0</v>
      </c>
      <c r="I39" s="998">
        <f t="shared" si="9"/>
        <v>0</v>
      </c>
      <c r="J39" s="997">
        <f t="shared" si="9"/>
        <v>0</v>
      </c>
      <c r="K39" s="998">
        <f t="shared" si="9"/>
        <v>2</v>
      </c>
      <c r="L39" s="1034">
        <f t="shared" si="9"/>
        <v>61872</v>
      </c>
      <c r="M39" s="950">
        <v>2</v>
      </c>
      <c r="N39" s="406">
        <f t="shared" ref="N39:W39" si="10">+SUM(N40:N41)</f>
        <v>0</v>
      </c>
      <c r="O39" s="406">
        <f t="shared" si="10"/>
        <v>0</v>
      </c>
      <c r="P39" s="406">
        <f t="shared" si="10"/>
        <v>0</v>
      </c>
      <c r="Q39" s="406">
        <f t="shared" si="10"/>
        <v>0</v>
      </c>
      <c r="R39" s="406">
        <f t="shared" si="10"/>
        <v>0</v>
      </c>
      <c r="S39" s="996">
        <f t="shared" si="10"/>
        <v>0</v>
      </c>
      <c r="T39" s="996">
        <f t="shared" si="10"/>
        <v>0</v>
      </c>
      <c r="U39" s="996">
        <f t="shared" si="10"/>
        <v>0</v>
      </c>
      <c r="V39" s="1056">
        <f t="shared" si="10"/>
        <v>2</v>
      </c>
      <c r="W39" s="1213">
        <f t="shared" si="10"/>
        <v>61872</v>
      </c>
      <c r="AA39" s="372"/>
      <c r="AB39" s="372"/>
    </row>
    <row r="40" spans="1:28" ht="15.75" customHeight="1" x14ac:dyDescent="0.25">
      <c r="A40" s="410">
        <v>10</v>
      </c>
      <c r="B40" s="1035">
        <v>1</v>
      </c>
      <c r="C40" s="407"/>
      <c r="D40" s="407"/>
      <c r="E40" s="407"/>
      <c r="F40" s="407"/>
      <c r="G40" s="407"/>
      <c r="H40" s="407"/>
      <c r="I40" s="452"/>
      <c r="J40" s="407"/>
      <c r="K40" s="1003">
        <f t="shared" si="4"/>
        <v>1</v>
      </c>
      <c r="L40" s="1039">
        <v>32780</v>
      </c>
      <c r="M40" s="1060">
        <v>1</v>
      </c>
      <c r="N40" s="407"/>
      <c r="O40" s="407"/>
      <c r="P40" s="407"/>
      <c r="Q40" s="407"/>
      <c r="R40" s="407"/>
      <c r="S40" s="452"/>
      <c r="T40" s="452"/>
      <c r="U40" s="452"/>
      <c r="V40" s="1058">
        <f t="shared" si="3"/>
        <v>1</v>
      </c>
      <c r="W40" s="1215">
        <v>32780</v>
      </c>
      <c r="AA40" s="372"/>
      <c r="AB40" s="372"/>
    </row>
    <row r="41" spans="1:28" ht="15.75" customHeight="1" x14ac:dyDescent="0.25">
      <c r="A41" s="410" t="s">
        <v>8161</v>
      </c>
      <c r="B41" s="1038">
        <v>1</v>
      </c>
      <c r="C41" s="407"/>
      <c r="D41" s="407"/>
      <c r="E41" s="407"/>
      <c r="F41" s="407"/>
      <c r="G41" s="407"/>
      <c r="H41" s="407"/>
      <c r="I41" s="452"/>
      <c r="J41" s="407"/>
      <c r="K41" s="1003">
        <f t="shared" si="4"/>
        <v>1</v>
      </c>
      <c r="L41" s="1039">
        <v>29092</v>
      </c>
      <c r="M41" s="1062">
        <v>1</v>
      </c>
      <c r="N41" s="407"/>
      <c r="O41" s="407"/>
      <c r="P41" s="407"/>
      <c r="Q41" s="407"/>
      <c r="R41" s="407"/>
      <c r="S41" s="452"/>
      <c r="T41" s="452"/>
      <c r="U41" s="452"/>
      <c r="V41" s="1058">
        <f t="shared" si="3"/>
        <v>1</v>
      </c>
      <c r="W41" s="1215">
        <v>29092</v>
      </c>
      <c r="AA41" s="372"/>
      <c r="AB41" s="372"/>
    </row>
    <row r="42" spans="1:28" s="386" customFormat="1" ht="15.75" customHeight="1" x14ac:dyDescent="0.25">
      <c r="A42" s="1019" t="s">
        <v>612</v>
      </c>
      <c r="B42" s="1040">
        <f t="shared" ref="B42:W42" si="11">+B43+B49+B55+B59+B65+B67+B76+B78</f>
        <v>773</v>
      </c>
      <c r="C42" s="1007">
        <f t="shared" si="11"/>
        <v>0</v>
      </c>
      <c r="D42" s="1007">
        <f t="shared" si="11"/>
        <v>0</v>
      </c>
      <c r="E42" s="1007">
        <f t="shared" si="11"/>
        <v>0</v>
      </c>
      <c r="F42" s="1007">
        <f t="shared" si="11"/>
        <v>0</v>
      </c>
      <c r="G42" s="1007">
        <f t="shared" si="11"/>
        <v>0</v>
      </c>
      <c r="H42" s="1007">
        <f t="shared" si="11"/>
        <v>0</v>
      </c>
      <c r="I42" s="1008">
        <f t="shared" si="11"/>
        <v>0</v>
      </c>
      <c r="J42" s="1007">
        <f t="shared" si="11"/>
        <v>0</v>
      </c>
      <c r="K42" s="1008">
        <f t="shared" si="11"/>
        <v>773</v>
      </c>
      <c r="L42" s="1041">
        <f t="shared" si="11"/>
        <v>49987382.639999978</v>
      </c>
      <c r="M42" s="1063">
        <f t="shared" si="11"/>
        <v>809</v>
      </c>
      <c r="N42" s="1009">
        <f t="shared" si="11"/>
        <v>0</v>
      </c>
      <c r="O42" s="1009">
        <f t="shared" si="11"/>
        <v>0</v>
      </c>
      <c r="P42" s="1009">
        <f t="shared" si="11"/>
        <v>0</v>
      </c>
      <c r="Q42" s="1009">
        <f t="shared" si="11"/>
        <v>0</v>
      </c>
      <c r="R42" s="1009">
        <f t="shared" si="11"/>
        <v>0</v>
      </c>
      <c r="S42" s="1006">
        <f t="shared" si="11"/>
        <v>0</v>
      </c>
      <c r="T42" s="1006">
        <f t="shared" si="11"/>
        <v>0</v>
      </c>
      <c r="U42" s="1006">
        <f t="shared" si="11"/>
        <v>0</v>
      </c>
      <c r="V42" s="1064">
        <f t="shared" si="11"/>
        <v>809</v>
      </c>
      <c r="W42" s="1216">
        <f t="shared" si="11"/>
        <v>50467743.710000001</v>
      </c>
      <c r="X42" s="384"/>
      <c r="Y42" s="385"/>
      <c r="Z42" s="385"/>
    </row>
    <row r="43" spans="1:28" ht="15.75" customHeight="1" x14ac:dyDescent="0.25">
      <c r="A43" s="410" t="s">
        <v>654</v>
      </c>
      <c r="B43" s="1035">
        <f t="shared" ref="B43:U43" si="12">+SUM(B44:B48)</f>
        <v>262</v>
      </c>
      <c r="C43" s="999">
        <f t="shared" si="12"/>
        <v>0</v>
      </c>
      <c r="D43" s="999">
        <f t="shared" si="12"/>
        <v>0</v>
      </c>
      <c r="E43" s="999">
        <f t="shared" si="12"/>
        <v>0</v>
      </c>
      <c r="F43" s="999">
        <f t="shared" si="12"/>
        <v>0</v>
      </c>
      <c r="G43" s="999">
        <f t="shared" si="12"/>
        <v>0</v>
      </c>
      <c r="H43" s="999">
        <f t="shared" si="12"/>
        <v>0</v>
      </c>
      <c r="I43" s="1000">
        <f t="shared" si="12"/>
        <v>0</v>
      </c>
      <c r="J43" s="999">
        <f t="shared" si="12"/>
        <v>0</v>
      </c>
      <c r="K43" s="1000">
        <f t="shared" si="12"/>
        <v>262</v>
      </c>
      <c r="L43" s="1036">
        <f t="shared" si="12"/>
        <v>21772074.23999998</v>
      </c>
      <c r="M43" s="1060">
        <f t="shared" ref="M43" si="13">+SUM(M44:M48)</f>
        <v>263</v>
      </c>
      <c r="N43" s="407">
        <f t="shared" si="12"/>
        <v>0</v>
      </c>
      <c r="O43" s="407">
        <f t="shared" si="12"/>
        <v>0</v>
      </c>
      <c r="P43" s="407">
        <f t="shared" si="12"/>
        <v>0</v>
      </c>
      <c r="Q43" s="407">
        <f t="shared" si="12"/>
        <v>0</v>
      </c>
      <c r="R43" s="407">
        <f t="shared" si="12"/>
        <v>0</v>
      </c>
      <c r="S43" s="452">
        <f t="shared" si="12"/>
        <v>0</v>
      </c>
      <c r="T43" s="452">
        <f t="shared" si="12"/>
        <v>0</v>
      </c>
      <c r="U43" s="452">
        <f t="shared" si="12"/>
        <v>0</v>
      </c>
      <c r="V43" s="1058">
        <f t="shared" ref="V43:W43" si="14">+SUM(V44:V48)</f>
        <v>263</v>
      </c>
      <c r="W43" s="1135">
        <f t="shared" si="14"/>
        <v>21781074.240000002</v>
      </c>
      <c r="AA43" s="372"/>
      <c r="AB43" s="372"/>
    </row>
    <row r="44" spans="1:28" ht="15.75" customHeight="1" x14ac:dyDescent="0.25">
      <c r="A44" s="410" t="s">
        <v>8162</v>
      </c>
      <c r="B44" s="1038">
        <v>20</v>
      </c>
      <c r="C44" s="999"/>
      <c r="D44" s="999"/>
      <c r="E44" s="999"/>
      <c r="F44" s="999"/>
      <c r="G44" s="999"/>
      <c r="H44" s="999"/>
      <c r="I44" s="1000"/>
      <c r="J44" s="999"/>
      <c r="K44" s="1002">
        <f t="shared" ref="K44:K64" si="15">SUM(B44:J44)</f>
        <v>20</v>
      </c>
      <c r="L44" s="1037">
        <v>2056320</v>
      </c>
      <c r="M44" s="1062">
        <v>20</v>
      </c>
      <c r="N44" s="407"/>
      <c r="O44" s="407"/>
      <c r="P44" s="407"/>
      <c r="Q44" s="407"/>
      <c r="R44" s="407"/>
      <c r="S44" s="452"/>
      <c r="T44" s="452"/>
      <c r="U44" s="452"/>
      <c r="V44" s="1059">
        <f t="shared" ref="V44:V48" si="16">SUM(M44:U44)</f>
        <v>20</v>
      </c>
      <c r="W44" s="1214">
        <v>2056320</v>
      </c>
      <c r="AA44" s="372"/>
      <c r="AB44" s="372"/>
    </row>
    <row r="45" spans="1:28" ht="15.75" customHeight="1" x14ac:dyDescent="0.25">
      <c r="A45" s="410" t="s">
        <v>8163</v>
      </c>
      <c r="B45" s="1038">
        <v>4</v>
      </c>
      <c r="C45" s="999"/>
      <c r="D45" s="999"/>
      <c r="E45" s="999"/>
      <c r="F45" s="999"/>
      <c r="G45" s="999"/>
      <c r="H45" s="999"/>
      <c r="I45" s="1000"/>
      <c r="J45" s="999"/>
      <c r="K45" s="1002">
        <f t="shared" si="15"/>
        <v>4</v>
      </c>
      <c r="L45" s="1037">
        <v>400320</v>
      </c>
      <c r="M45" s="1062">
        <v>4</v>
      </c>
      <c r="N45" s="407"/>
      <c r="O45" s="407"/>
      <c r="P45" s="407"/>
      <c r="Q45" s="407"/>
      <c r="R45" s="407"/>
      <c r="S45" s="452"/>
      <c r="T45" s="452"/>
      <c r="U45" s="452"/>
      <c r="V45" s="1059">
        <f t="shared" si="16"/>
        <v>4</v>
      </c>
      <c r="W45" s="1214">
        <v>400320</v>
      </c>
      <c r="AA45" s="372"/>
      <c r="AB45" s="372"/>
    </row>
    <row r="46" spans="1:28" ht="15.75" customHeight="1" x14ac:dyDescent="0.25">
      <c r="A46" s="410" t="s">
        <v>8164</v>
      </c>
      <c r="B46" s="1038">
        <v>15</v>
      </c>
      <c r="C46" s="999"/>
      <c r="D46" s="999"/>
      <c r="E46" s="999"/>
      <c r="F46" s="999"/>
      <c r="G46" s="999"/>
      <c r="H46" s="999"/>
      <c r="I46" s="1000"/>
      <c r="J46" s="999"/>
      <c r="K46" s="1002">
        <f t="shared" si="15"/>
        <v>15</v>
      </c>
      <c r="L46" s="1037">
        <v>1361880</v>
      </c>
      <c r="M46" s="1062">
        <v>15</v>
      </c>
      <c r="N46" s="407"/>
      <c r="O46" s="407"/>
      <c r="P46" s="407"/>
      <c r="Q46" s="407"/>
      <c r="R46" s="407"/>
      <c r="S46" s="452"/>
      <c r="T46" s="452"/>
      <c r="U46" s="452"/>
      <c r="V46" s="1059">
        <f t="shared" si="16"/>
        <v>15</v>
      </c>
      <c r="W46" s="1214">
        <v>1361880</v>
      </c>
      <c r="AA46" s="372"/>
      <c r="AB46" s="372"/>
    </row>
    <row r="47" spans="1:28" ht="15.75" customHeight="1" x14ac:dyDescent="0.25">
      <c r="A47" s="410" t="s">
        <v>8165</v>
      </c>
      <c r="B47" s="1038">
        <v>21</v>
      </c>
      <c r="C47" s="999"/>
      <c r="D47" s="999"/>
      <c r="E47" s="999"/>
      <c r="F47" s="999"/>
      <c r="G47" s="999"/>
      <c r="H47" s="999"/>
      <c r="I47" s="1000"/>
      <c r="J47" s="999"/>
      <c r="K47" s="1002">
        <f t="shared" si="15"/>
        <v>21</v>
      </c>
      <c r="L47" s="1037">
        <v>1772676</v>
      </c>
      <c r="M47" s="1062">
        <v>21</v>
      </c>
      <c r="N47" s="407"/>
      <c r="O47" s="407"/>
      <c r="P47" s="407"/>
      <c r="Q47" s="407"/>
      <c r="R47" s="407"/>
      <c r="S47" s="452"/>
      <c r="T47" s="452"/>
      <c r="U47" s="452"/>
      <c r="V47" s="1059">
        <f t="shared" si="16"/>
        <v>21</v>
      </c>
      <c r="W47" s="1214">
        <v>1772676</v>
      </c>
      <c r="AA47" s="372"/>
      <c r="AB47" s="372"/>
    </row>
    <row r="48" spans="1:28" ht="15.75" customHeight="1" x14ac:dyDescent="0.25">
      <c r="A48" s="410" t="s">
        <v>8166</v>
      </c>
      <c r="B48" s="1038">
        <v>202</v>
      </c>
      <c r="C48" s="999"/>
      <c r="D48" s="999"/>
      <c r="E48" s="999"/>
      <c r="F48" s="999"/>
      <c r="G48" s="999"/>
      <c r="H48" s="999"/>
      <c r="I48" s="1000"/>
      <c r="J48" s="999"/>
      <c r="K48" s="1002">
        <f t="shared" si="15"/>
        <v>202</v>
      </c>
      <c r="L48" s="1037">
        <v>16180878.239999978</v>
      </c>
      <c r="M48" s="1062">
        <f>202+1</f>
        <v>203</v>
      </c>
      <c r="N48" s="407"/>
      <c r="O48" s="407"/>
      <c r="P48" s="407"/>
      <c r="Q48" s="407"/>
      <c r="R48" s="407"/>
      <c r="S48" s="452"/>
      <c r="T48" s="452"/>
      <c r="U48" s="452"/>
      <c r="V48" s="1059">
        <f t="shared" si="16"/>
        <v>203</v>
      </c>
      <c r="W48" s="1214">
        <f>16180878.24+9000</f>
        <v>16189878.24</v>
      </c>
      <c r="AA48" s="372"/>
      <c r="AB48" s="372"/>
    </row>
    <row r="49" spans="1:28" ht="15.75" customHeight="1" x14ac:dyDescent="0.25">
      <c r="A49" s="410" t="s">
        <v>1459</v>
      </c>
      <c r="B49" s="1035">
        <f t="shared" ref="B49:V49" si="17">+SUM(B50:B54)</f>
        <v>99</v>
      </c>
      <c r="C49" s="999">
        <f t="shared" si="17"/>
        <v>0</v>
      </c>
      <c r="D49" s="999">
        <f t="shared" si="17"/>
        <v>0</v>
      </c>
      <c r="E49" s="999">
        <f t="shared" si="17"/>
        <v>0</v>
      </c>
      <c r="F49" s="999">
        <f t="shared" si="17"/>
        <v>0</v>
      </c>
      <c r="G49" s="999">
        <f t="shared" si="17"/>
        <v>0</v>
      </c>
      <c r="H49" s="999">
        <f t="shared" si="17"/>
        <v>0</v>
      </c>
      <c r="I49" s="1000">
        <f t="shared" si="17"/>
        <v>0</v>
      </c>
      <c r="J49" s="999">
        <f t="shared" si="17"/>
        <v>0</v>
      </c>
      <c r="K49" s="1000">
        <f t="shared" si="17"/>
        <v>99</v>
      </c>
      <c r="L49" s="1036">
        <v>5561102.3999999985</v>
      </c>
      <c r="M49" s="1060">
        <f t="shared" si="17"/>
        <v>106</v>
      </c>
      <c r="N49" s="407">
        <f t="shared" si="17"/>
        <v>0</v>
      </c>
      <c r="O49" s="407">
        <f t="shared" si="17"/>
        <v>0</v>
      </c>
      <c r="P49" s="407">
        <f t="shared" si="17"/>
        <v>0</v>
      </c>
      <c r="Q49" s="407">
        <f t="shared" si="17"/>
        <v>0</v>
      </c>
      <c r="R49" s="407">
        <f t="shared" si="17"/>
        <v>0</v>
      </c>
      <c r="S49" s="452">
        <f t="shared" si="17"/>
        <v>0</v>
      </c>
      <c r="T49" s="452">
        <f t="shared" si="17"/>
        <v>0</v>
      </c>
      <c r="U49" s="452">
        <f t="shared" si="17"/>
        <v>0</v>
      </c>
      <c r="V49" s="1058">
        <f t="shared" si="17"/>
        <v>106</v>
      </c>
      <c r="W49" s="1135">
        <f>SUM(W50:W54)</f>
        <v>5595502</v>
      </c>
      <c r="AA49" s="372"/>
      <c r="AB49" s="372"/>
    </row>
    <row r="50" spans="1:28" ht="15.75" customHeight="1" x14ac:dyDescent="0.25">
      <c r="A50" s="410">
        <v>14</v>
      </c>
      <c r="B50" s="1038">
        <v>15</v>
      </c>
      <c r="C50" s="999"/>
      <c r="D50" s="999"/>
      <c r="E50" s="999"/>
      <c r="F50" s="999"/>
      <c r="G50" s="999"/>
      <c r="H50" s="999"/>
      <c r="I50" s="1000"/>
      <c r="J50" s="999"/>
      <c r="K50" s="1002">
        <f t="shared" si="15"/>
        <v>15</v>
      </c>
      <c r="L50" s="1037">
        <v>1065779.9999999998</v>
      </c>
      <c r="M50" s="1062">
        <v>15</v>
      </c>
      <c r="N50" s="407"/>
      <c r="O50" s="407"/>
      <c r="P50" s="407"/>
      <c r="Q50" s="407"/>
      <c r="R50" s="407"/>
      <c r="S50" s="452"/>
      <c r="T50" s="452"/>
      <c r="U50" s="452"/>
      <c r="V50" s="1059">
        <f t="shared" ref="V50:V54" si="18">SUM(M50:U50)</f>
        <v>15</v>
      </c>
      <c r="W50" s="1214">
        <v>1065779.9999999998</v>
      </c>
      <c r="AA50" s="372"/>
      <c r="AB50" s="372"/>
    </row>
    <row r="51" spans="1:28" ht="15.75" customHeight="1" x14ac:dyDescent="0.25">
      <c r="A51" s="410">
        <v>13</v>
      </c>
      <c r="B51" s="1038">
        <v>1</v>
      </c>
      <c r="C51" s="999"/>
      <c r="D51" s="999"/>
      <c r="E51" s="999"/>
      <c r="F51" s="999"/>
      <c r="G51" s="999"/>
      <c r="H51" s="999"/>
      <c r="I51" s="1000"/>
      <c r="J51" s="999"/>
      <c r="K51" s="1002">
        <f t="shared" si="15"/>
        <v>1</v>
      </c>
      <c r="L51" s="1037">
        <v>67896</v>
      </c>
      <c r="M51" s="1062">
        <v>1</v>
      </c>
      <c r="N51" s="407"/>
      <c r="O51" s="407"/>
      <c r="P51" s="407"/>
      <c r="Q51" s="407"/>
      <c r="R51" s="407"/>
      <c r="S51" s="452"/>
      <c r="T51" s="452"/>
      <c r="U51" s="452"/>
      <c r="V51" s="1059">
        <f t="shared" si="18"/>
        <v>1</v>
      </c>
      <c r="W51" s="1214">
        <v>67896</v>
      </c>
      <c r="AA51" s="372"/>
      <c r="AB51" s="372"/>
    </row>
    <row r="52" spans="1:28" ht="15.75" customHeight="1" x14ac:dyDescent="0.25">
      <c r="A52" s="410">
        <v>12</v>
      </c>
      <c r="B52" s="1038">
        <v>2</v>
      </c>
      <c r="C52" s="999"/>
      <c r="D52" s="999"/>
      <c r="E52" s="999"/>
      <c r="F52" s="999"/>
      <c r="G52" s="999"/>
      <c r="H52" s="999"/>
      <c r="I52" s="1000"/>
      <c r="J52" s="999"/>
      <c r="K52" s="1002">
        <f t="shared" si="15"/>
        <v>2</v>
      </c>
      <c r="L52" s="1037">
        <v>129600</v>
      </c>
      <c r="M52" s="1062">
        <v>2</v>
      </c>
      <c r="N52" s="407"/>
      <c r="O52" s="407"/>
      <c r="P52" s="407"/>
      <c r="Q52" s="407"/>
      <c r="R52" s="407"/>
      <c r="S52" s="452"/>
      <c r="T52" s="452"/>
      <c r="U52" s="452"/>
      <c r="V52" s="1059">
        <f t="shared" si="18"/>
        <v>2</v>
      </c>
      <c r="W52" s="1214">
        <v>129600</v>
      </c>
      <c r="AA52" s="372"/>
      <c r="AB52" s="372"/>
    </row>
    <row r="53" spans="1:28" ht="15.75" customHeight="1" x14ac:dyDescent="0.25">
      <c r="A53" s="410">
        <v>11</v>
      </c>
      <c r="B53" s="1038">
        <v>3</v>
      </c>
      <c r="C53" s="999"/>
      <c r="D53" s="999"/>
      <c r="E53" s="999"/>
      <c r="F53" s="999"/>
      <c r="G53" s="999"/>
      <c r="H53" s="999"/>
      <c r="I53" s="1000"/>
      <c r="J53" s="999"/>
      <c r="K53" s="1002">
        <f t="shared" si="15"/>
        <v>3</v>
      </c>
      <c r="L53" s="1037">
        <v>185760</v>
      </c>
      <c r="M53" s="1062">
        <v>3</v>
      </c>
      <c r="N53" s="407"/>
      <c r="O53" s="407"/>
      <c r="P53" s="407"/>
      <c r="Q53" s="407"/>
      <c r="R53" s="407"/>
      <c r="S53" s="452"/>
      <c r="T53" s="452"/>
      <c r="U53" s="452"/>
      <c r="V53" s="1059">
        <f t="shared" si="18"/>
        <v>3</v>
      </c>
      <c r="W53" s="1214">
        <v>185760</v>
      </c>
      <c r="AA53" s="372"/>
      <c r="AB53" s="372"/>
    </row>
    <row r="54" spans="1:28" ht="15.75" customHeight="1" x14ac:dyDescent="0.25">
      <c r="A54" s="410">
        <v>10</v>
      </c>
      <c r="B54" s="1038">
        <v>78</v>
      </c>
      <c r="C54" s="999"/>
      <c r="D54" s="999"/>
      <c r="E54" s="999"/>
      <c r="F54" s="999"/>
      <c r="G54" s="999"/>
      <c r="H54" s="999"/>
      <c r="I54" s="1000"/>
      <c r="J54" s="999"/>
      <c r="K54" s="1002">
        <f t="shared" si="15"/>
        <v>78</v>
      </c>
      <c r="L54" s="1037">
        <v>4108466</v>
      </c>
      <c r="M54" s="1062">
        <f>78+7</f>
        <v>85</v>
      </c>
      <c r="N54" s="407"/>
      <c r="O54" s="407"/>
      <c r="P54" s="407"/>
      <c r="Q54" s="407"/>
      <c r="R54" s="407"/>
      <c r="S54" s="452"/>
      <c r="T54" s="452"/>
      <c r="U54" s="452"/>
      <c r="V54" s="1059">
        <f t="shared" si="18"/>
        <v>85</v>
      </c>
      <c r="W54" s="1214">
        <f>4108466+38000</f>
        <v>4146466</v>
      </c>
      <c r="AA54" s="372"/>
      <c r="AB54" s="372"/>
    </row>
    <row r="55" spans="1:28" ht="15.75" customHeight="1" x14ac:dyDescent="0.25">
      <c r="A55" s="410" t="s">
        <v>834</v>
      </c>
      <c r="B55" s="1035">
        <f t="shared" ref="B55:W55" si="19">+SUM(B56:B58)</f>
        <v>30</v>
      </c>
      <c r="C55" s="999">
        <f t="shared" si="19"/>
        <v>0</v>
      </c>
      <c r="D55" s="999">
        <f t="shared" si="19"/>
        <v>0</v>
      </c>
      <c r="E55" s="999">
        <f t="shared" si="19"/>
        <v>0</v>
      </c>
      <c r="F55" s="999">
        <f t="shared" si="19"/>
        <v>0</v>
      </c>
      <c r="G55" s="999">
        <f t="shared" si="19"/>
        <v>0</v>
      </c>
      <c r="H55" s="999">
        <f t="shared" si="19"/>
        <v>0</v>
      </c>
      <c r="I55" s="1000">
        <f t="shared" si="19"/>
        <v>0</v>
      </c>
      <c r="J55" s="999">
        <f t="shared" si="19"/>
        <v>0</v>
      </c>
      <c r="K55" s="1002">
        <f t="shared" si="19"/>
        <v>30</v>
      </c>
      <c r="L55" s="1037">
        <f t="shared" si="19"/>
        <v>1798935</v>
      </c>
      <c r="M55" s="1065">
        <f t="shared" si="19"/>
        <v>34</v>
      </c>
      <c r="N55" s="407">
        <f t="shared" si="19"/>
        <v>0</v>
      </c>
      <c r="O55" s="407">
        <f t="shared" si="19"/>
        <v>0</v>
      </c>
      <c r="P55" s="407">
        <f t="shared" si="19"/>
        <v>0</v>
      </c>
      <c r="Q55" s="407">
        <f t="shared" si="19"/>
        <v>0</v>
      </c>
      <c r="R55" s="407">
        <f t="shared" si="19"/>
        <v>0</v>
      </c>
      <c r="S55" s="452">
        <f t="shared" si="19"/>
        <v>0</v>
      </c>
      <c r="T55" s="452">
        <f t="shared" si="19"/>
        <v>0</v>
      </c>
      <c r="U55" s="452">
        <f t="shared" si="19"/>
        <v>0</v>
      </c>
      <c r="V55" s="1059">
        <f t="shared" si="19"/>
        <v>34</v>
      </c>
      <c r="W55" s="1214">
        <f t="shared" si="19"/>
        <v>1819935</v>
      </c>
      <c r="AA55" s="372"/>
      <c r="AB55" s="372"/>
    </row>
    <row r="56" spans="1:28" ht="15.75" customHeight="1" x14ac:dyDescent="0.25">
      <c r="A56" s="410" t="s">
        <v>2162</v>
      </c>
      <c r="B56" s="1042">
        <v>3</v>
      </c>
      <c r="C56" s="999"/>
      <c r="D56" s="999"/>
      <c r="E56" s="999"/>
      <c r="F56" s="999"/>
      <c r="G56" s="999"/>
      <c r="H56" s="999"/>
      <c r="I56" s="1000"/>
      <c r="J56" s="999"/>
      <c r="K56" s="1002">
        <f t="shared" si="15"/>
        <v>3</v>
      </c>
      <c r="L56" s="1037">
        <v>214956</v>
      </c>
      <c r="M56" s="1062">
        <v>3</v>
      </c>
      <c r="N56" s="407"/>
      <c r="O56" s="407"/>
      <c r="P56" s="407"/>
      <c r="Q56" s="407"/>
      <c r="R56" s="407"/>
      <c r="S56" s="452"/>
      <c r="T56" s="452"/>
      <c r="U56" s="452"/>
      <c r="V56" s="1059">
        <f t="shared" ref="V56" si="20">SUM(M56:U56)</f>
        <v>3</v>
      </c>
      <c r="W56" s="1214">
        <v>214956</v>
      </c>
      <c r="AA56" s="372"/>
      <c r="AB56" s="372"/>
    </row>
    <row r="57" spans="1:28" ht="15.75" customHeight="1" x14ac:dyDescent="0.25">
      <c r="A57" s="410" t="s">
        <v>2163</v>
      </c>
      <c r="B57" s="1043">
        <v>4</v>
      </c>
      <c r="C57" s="999"/>
      <c r="D57" s="999"/>
      <c r="E57" s="999"/>
      <c r="F57" s="999"/>
      <c r="G57" s="999"/>
      <c r="H57" s="999"/>
      <c r="I57" s="1000"/>
      <c r="J57" s="999"/>
      <c r="K57" s="1002">
        <v>4</v>
      </c>
      <c r="L57" s="1037">
        <v>271584</v>
      </c>
      <c r="M57" s="1060">
        <v>4</v>
      </c>
      <c r="N57" s="407"/>
      <c r="O57" s="407"/>
      <c r="P57" s="407"/>
      <c r="Q57" s="407"/>
      <c r="R57" s="407"/>
      <c r="S57" s="452"/>
      <c r="T57" s="452"/>
      <c r="U57" s="452"/>
      <c r="V57" s="1059">
        <v>4</v>
      </c>
      <c r="W57" s="1214">
        <v>271584</v>
      </c>
      <c r="AA57" s="372"/>
      <c r="AB57" s="372"/>
    </row>
    <row r="58" spans="1:28" ht="15.75" customHeight="1" x14ac:dyDescent="0.25">
      <c r="A58" s="410" t="s">
        <v>2166</v>
      </c>
      <c r="B58" s="1042">
        <v>23</v>
      </c>
      <c r="C58" s="407"/>
      <c r="D58" s="407"/>
      <c r="E58" s="407"/>
      <c r="F58" s="407"/>
      <c r="G58" s="407"/>
      <c r="H58" s="407"/>
      <c r="I58" s="452"/>
      <c r="J58" s="407"/>
      <c r="K58" s="1003">
        <f t="shared" si="15"/>
        <v>23</v>
      </c>
      <c r="L58" s="1039">
        <v>1312395</v>
      </c>
      <c r="M58" s="1062">
        <f>23+4</f>
        <v>27</v>
      </c>
      <c r="N58" s="407"/>
      <c r="O58" s="407"/>
      <c r="P58" s="407"/>
      <c r="Q58" s="407"/>
      <c r="R58" s="407"/>
      <c r="S58" s="452"/>
      <c r="T58" s="452"/>
      <c r="U58" s="452"/>
      <c r="V58" s="1066">
        <f t="shared" ref="V58" si="21">SUM(M58:U58)</f>
        <v>27</v>
      </c>
      <c r="W58" s="1215">
        <f>1312395+21000</f>
        <v>1333395</v>
      </c>
      <c r="AA58" s="372"/>
      <c r="AB58" s="372"/>
    </row>
    <row r="59" spans="1:28" ht="15.75" customHeight="1" x14ac:dyDescent="0.25">
      <c r="A59" s="410" t="s">
        <v>1494</v>
      </c>
      <c r="B59" s="1035">
        <f>+SUM(B60:B64)</f>
        <v>11</v>
      </c>
      <c r="C59" s="407">
        <f t="shared" ref="C59:J59" si="22">+SUM(C60:C63)</f>
        <v>0</v>
      </c>
      <c r="D59" s="407">
        <f t="shared" si="22"/>
        <v>0</v>
      </c>
      <c r="E59" s="407">
        <f t="shared" si="22"/>
        <v>0</v>
      </c>
      <c r="F59" s="407">
        <f t="shared" si="22"/>
        <v>0</v>
      </c>
      <c r="G59" s="407">
        <f t="shared" si="22"/>
        <v>0</v>
      </c>
      <c r="H59" s="407">
        <f t="shared" si="22"/>
        <v>0</v>
      </c>
      <c r="I59" s="452">
        <f t="shared" si="22"/>
        <v>0</v>
      </c>
      <c r="J59" s="407">
        <f t="shared" si="22"/>
        <v>0</v>
      </c>
      <c r="K59" s="1003">
        <f>+SUM(K60:K64)</f>
        <v>11</v>
      </c>
      <c r="L59" s="1039">
        <f>+SUM(L60:L63)</f>
        <v>402060</v>
      </c>
      <c r="M59" s="1067">
        <f>+SUM(M60:M64)</f>
        <v>12</v>
      </c>
      <c r="N59" s="407">
        <f t="shared" ref="N59:U59" si="23">+SUM(N60:N63)</f>
        <v>0</v>
      </c>
      <c r="O59" s="407">
        <f t="shared" si="23"/>
        <v>0</v>
      </c>
      <c r="P59" s="407">
        <f t="shared" si="23"/>
        <v>0</v>
      </c>
      <c r="Q59" s="407">
        <f t="shared" si="23"/>
        <v>0</v>
      </c>
      <c r="R59" s="407">
        <f t="shared" si="23"/>
        <v>0</v>
      </c>
      <c r="S59" s="452">
        <f t="shared" si="23"/>
        <v>0</v>
      </c>
      <c r="T59" s="452">
        <f t="shared" si="23"/>
        <v>0</v>
      </c>
      <c r="U59" s="452">
        <f t="shared" si="23"/>
        <v>0</v>
      </c>
      <c r="V59" s="1066">
        <f>+SUM(V60:V64)</f>
        <v>12</v>
      </c>
      <c r="W59" s="1215">
        <f>+SUM(W60:W64)</f>
        <v>698300</v>
      </c>
      <c r="AA59" s="372"/>
      <c r="AB59" s="372"/>
    </row>
    <row r="60" spans="1:28" ht="15.75" customHeight="1" x14ac:dyDescent="0.2">
      <c r="A60" s="410" t="s">
        <v>2162</v>
      </c>
      <c r="B60" s="1044">
        <v>1</v>
      </c>
      <c r="C60" s="407"/>
      <c r="D60" s="407"/>
      <c r="E60" s="407"/>
      <c r="F60" s="407"/>
      <c r="G60" s="407"/>
      <c r="H60" s="407"/>
      <c r="I60" s="452"/>
      <c r="J60" s="407"/>
      <c r="K60" s="1003">
        <f t="shared" si="15"/>
        <v>1</v>
      </c>
      <c r="L60" s="1039">
        <v>71652</v>
      </c>
      <c r="M60" s="949">
        <v>1</v>
      </c>
      <c r="N60" s="407"/>
      <c r="O60" s="407"/>
      <c r="P60" s="407"/>
      <c r="Q60" s="407"/>
      <c r="R60" s="407"/>
      <c r="S60" s="452"/>
      <c r="T60" s="452"/>
      <c r="U60" s="452"/>
      <c r="V60" s="1066">
        <f t="shared" ref="V60:V64" si="24">SUM(M60:U60)</f>
        <v>1</v>
      </c>
      <c r="W60" s="1215">
        <v>71652</v>
      </c>
      <c r="AA60" s="372"/>
      <c r="AB60" s="372"/>
    </row>
    <row r="61" spans="1:28" ht="15.75" customHeight="1" x14ac:dyDescent="0.2">
      <c r="A61" s="410" t="s">
        <v>2163</v>
      </c>
      <c r="B61" s="1044">
        <v>3</v>
      </c>
      <c r="C61" s="407"/>
      <c r="D61" s="407"/>
      <c r="E61" s="407"/>
      <c r="F61" s="407"/>
      <c r="G61" s="407"/>
      <c r="H61" s="407"/>
      <c r="I61" s="452"/>
      <c r="J61" s="407"/>
      <c r="K61" s="1003">
        <f t="shared" si="15"/>
        <v>3</v>
      </c>
      <c r="L61" s="1039">
        <v>203688</v>
      </c>
      <c r="M61" s="949">
        <v>3</v>
      </c>
      <c r="N61" s="407"/>
      <c r="O61" s="407"/>
      <c r="P61" s="407"/>
      <c r="Q61" s="407"/>
      <c r="R61" s="407"/>
      <c r="S61" s="452"/>
      <c r="T61" s="452"/>
      <c r="U61" s="452"/>
      <c r="V61" s="1066">
        <f t="shared" si="24"/>
        <v>3</v>
      </c>
      <c r="W61" s="1215">
        <v>203688</v>
      </c>
      <c r="AA61" s="372"/>
      <c r="AB61" s="372"/>
    </row>
    <row r="62" spans="1:28" ht="15.75" customHeight="1" x14ac:dyDescent="0.2">
      <c r="A62" s="410" t="s">
        <v>2164</v>
      </c>
      <c r="B62" s="1044">
        <v>1</v>
      </c>
      <c r="C62" s="407"/>
      <c r="D62" s="407"/>
      <c r="E62" s="407"/>
      <c r="F62" s="407"/>
      <c r="G62" s="407"/>
      <c r="H62" s="407"/>
      <c r="I62" s="452"/>
      <c r="J62" s="407"/>
      <c r="K62" s="1003">
        <f t="shared" si="15"/>
        <v>1</v>
      </c>
      <c r="L62" s="1039">
        <v>64800</v>
      </c>
      <c r="M62" s="949">
        <v>1</v>
      </c>
      <c r="N62" s="407"/>
      <c r="O62" s="407"/>
      <c r="P62" s="407"/>
      <c r="Q62" s="407"/>
      <c r="R62" s="407"/>
      <c r="S62" s="452"/>
      <c r="T62" s="452"/>
      <c r="U62" s="452"/>
      <c r="V62" s="1066">
        <f t="shared" si="24"/>
        <v>1</v>
      </c>
      <c r="W62" s="1215">
        <v>64800</v>
      </c>
      <c r="AA62" s="372"/>
      <c r="AB62" s="372"/>
    </row>
    <row r="63" spans="1:28" ht="15.75" customHeight="1" x14ac:dyDescent="0.2">
      <c r="A63" s="410" t="s">
        <v>2165</v>
      </c>
      <c r="B63" s="1044">
        <v>1</v>
      </c>
      <c r="C63" s="407"/>
      <c r="D63" s="407"/>
      <c r="E63" s="407"/>
      <c r="F63" s="407"/>
      <c r="G63" s="407"/>
      <c r="H63" s="407"/>
      <c r="I63" s="452"/>
      <c r="J63" s="407"/>
      <c r="K63" s="1003">
        <f t="shared" si="15"/>
        <v>1</v>
      </c>
      <c r="L63" s="1039">
        <v>61920</v>
      </c>
      <c r="M63" s="949">
        <v>1</v>
      </c>
      <c r="N63" s="407"/>
      <c r="O63" s="407"/>
      <c r="P63" s="407"/>
      <c r="Q63" s="407"/>
      <c r="R63" s="407"/>
      <c r="S63" s="452"/>
      <c r="T63" s="452"/>
      <c r="U63" s="452"/>
      <c r="V63" s="1066">
        <f t="shared" si="24"/>
        <v>1</v>
      </c>
      <c r="W63" s="1215">
        <v>61920</v>
      </c>
      <c r="AA63" s="372"/>
      <c r="AB63" s="372"/>
    </row>
    <row r="64" spans="1:28" ht="15.75" customHeight="1" x14ac:dyDescent="0.2">
      <c r="A64" s="410" t="s">
        <v>2166</v>
      </c>
      <c r="B64" s="1044">
        <v>5</v>
      </c>
      <c r="C64" s="407"/>
      <c r="D64" s="407"/>
      <c r="E64" s="407"/>
      <c r="F64" s="407"/>
      <c r="G64" s="407"/>
      <c r="H64" s="407"/>
      <c r="I64" s="452"/>
      <c r="J64" s="407"/>
      <c r="K64" s="1003">
        <f t="shared" si="15"/>
        <v>5</v>
      </c>
      <c r="L64" s="1039">
        <v>290640</v>
      </c>
      <c r="M64" s="949">
        <f>5+1</f>
        <v>6</v>
      </c>
      <c r="N64" s="407"/>
      <c r="O64" s="407"/>
      <c r="P64" s="407"/>
      <c r="Q64" s="407"/>
      <c r="R64" s="407"/>
      <c r="S64" s="452"/>
      <c r="T64" s="452"/>
      <c r="U64" s="452"/>
      <c r="V64" s="1066">
        <f t="shared" si="24"/>
        <v>6</v>
      </c>
      <c r="W64" s="1215">
        <f>290640+5600</f>
        <v>296240</v>
      </c>
      <c r="AA64" s="372"/>
      <c r="AB64" s="372"/>
    </row>
    <row r="65" spans="1:28" ht="15.75" customHeight="1" x14ac:dyDescent="0.25">
      <c r="A65" s="410" t="s">
        <v>674</v>
      </c>
      <c r="B65" s="1035">
        <f t="shared" ref="B65:L65" si="25">+SUM(B66:B66)</f>
        <v>1</v>
      </c>
      <c r="C65" s="999">
        <f t="shared" si="25"/>
        <v>0</v>
      </c>
      <c r="D65" s="999">
        <f t="shared" si="25"/>
        <v>0</v>
      </c>
      <c r="E65" s="999">
        <f t="shared" si="25"/>
        <v>0</v>
      </c>
      <c r="F65" s="999">
        <f t="shared" si="25"/>
        <v>0</v>
      </c>
      <c r="G65" s="999">
        <f t="shared" si="25"/>
        <v>0</v>
      </c>
      <c r="H65" s="999">
        <f t="shared" si="25"/>
        <v>0</v>
      </c>
      <c r="I65" s="1000">
        <f t="shared" si="25"/>
        <v>0</v>
      </c>
      <c r="J65" s="999">
        <f t="shared" si="25"/>
        <v>0</v>
      </c>
      <c r="K65" s="1002">
        <f t="shared" si="25"/>
        <v>1</v>
      </c>
      <c r="L65" s="1037">
        <f t="shared" si="25"/>
        <v>71652</v>
      </c>
      <c r="M65" s="949">
        <v>1</v>
      </c>
      <c r="N65" s="407">
        <f t="shared" ref="N65:W65" si="26">+SUM(N66:N66)</f>
        <v>0</v>
      </c>
      <c r="O65" s="407">
        <f t="shared" si="26"/>
        <v>0</v>
      </c>
      <c r="P65" s="407">
        <f t="shared" si="26"/>
        <v>0</v>
      </c>
      <c r="Q65" s="407">
        <f t="shared" si="26"/>
        <v>0</v>
      </c>
      <c r="R65" s="407">
        <f t="shared" si="26"/>
        <v>0</v>
      </c>
      <c r="S65" s="452">
        <f t="shared" si="26"/>
        <v>0</v>
      </c>
      <c r="T65" s="452">
        <f t="shared" si="26"/>
        <v>0</v>
      </c>
      <c r="U65" s="452">
        <f t="shared" si="26"/>
        <v>0</v>
      </c>
      <c r="V65" s="1059">
        <f t="shared" si="26"/>
        <v>1</v>
      </c>
      <c r="W65" s="1214">
        <f t="shared" si="26"/>
        <v>71652</v>
      </c>
      <c r="AA65" s="372"/>
      <c r="AB65" s="372"/>
    </row>
    <row r="66" spans="1:28" ht="15.75" customHeight="1" x14ac:dyDescent="0.25">
      <c r="A66" s="410" t="s">
        <v>2162</v>
      </c>
      <c r="B66" s="1043">
        <v>1</v>
      </c>
      <c r="C66" s="999"/>
      <c r="D66" s="999"/>
      <c r="E66" s="999"/>
      <c r="F66" s="999"/>
      <c r="G66" s="999"/>
      <c r="H66" s="999"/>
      <c r="I66" s="1000"/>
      <c r="J66" s="999"/>
      <c r="K66" s="1002">
        <f>SUM(B66:J66)</f>
        <v>1</v>
      </c>
      <c r="L66" s="1037">
        <v>71652</v>
      </c>
      <c r="M66" s="1060">
        <v>1</v>
      </c>
      <c r="N66" s="407"/>
      <c r="O66" s="407"/>
      <c r="P66" s="407"/>
      <c r="Q66" s="407"/>
      <c r="R66" s="407"/>
      <c r="S66" s="452"/>
      <c r="T66" s="452"/>
      <c r="U66" s="452"/>
      <c r="V66" s="1059">
        <f>SUM(M66:U66)</f>
        <v>1</v>
      </c>
      <c r="W66" s="1214">
        <v>71652</v>
      </c>
      <c r="AA66" s="372"/>
      <c r="AB66" s="372"/>
    </row>
    <row r="67" spans="1:28" ht="15.75" customHeight="1" x14ac:dyDescent="0.25">
      <c r="A67" s="410" t="s">
        <v>2204</v>
      </c>
      <c r="B67" s="1035">
        <f>+SUM(B68:B75)</f>
        <v>337</v>
      </c>
      <c r="C67" s="999">
        <f t="shared" ref="C67:J67" si="27">+SUM(C68:C74)</f>
        <v>0</v>
      </c>
      <c r="D67" s="999">
        <f t="shared" si="27"/>
        <v>0</v>
      </c>
      <c r="E67" s="999">
        <f t="shared" si="27"/>
        <v>0</v>
      </c>
      <c r="F67" s="999">
        <f t="shared" si="27"/>
        <v>0</v>
      </c>
      <c r="G67" s="999">
        <f t="shared" si="27"/>
        <v>0</v>
      </c>
      <c r="H67" s="999">
        <f t="shared" si="27"/>
        <v>0</v>
      </c>
      <c r="I67" s="1000">
        <f t="shared" si="27"/>
        <v>0</v>
      </c>
      <c r="J67" s="999">
        <f t="shared" si="27"/>
        <v>0</v>
      </c>
      <c r="K67" s="1002">
        <f>+SUM(K68:K75)</f>
        <v>337</v>
      </c>
      <c r="L67" s="1037">
        <f>SUM(L68:L75)</f>
        <v>19564251</v>
      </c>
      <c r="M67" s="1060">
        <f>+SUM(M68:M75)</f>
        <v>359</v>
      </c>
      <c r="N67" s="407">
        <f t="shared" ref="N67:U67" si="28">+SUM(N68:N74)</f>
        <v>0</v>
      </c>
      <c r="O67" s="407">
        <f t="shared" si="28"/>
        <v>0</v>
      </c>
      <c r="P67" s="407">
        <f t="shared" si="28"/>
        <v>0</v>
      </c>
      <c r="Q67" s="407">
        <f t="shared" si="28"/>
        <v>0</v>
      </c>
      <c r="R67" s="407">
        <f t="shared" si="28"/>
        <v>0</v>
      </c>
      <c r="S67" s="452">
        <f t="shared" si="28"/>
        <v>0</v>
      </c>
      <c r="T67" s="452">
        <f t="shared" si="28"/>
        <v>0</v>
      </c>
      <c r="U67" s="452">
        <f t="shared" si="28"/>
        <v>0</v>
      </c>
      <c r="V67" s="1059">
        <f>+SUM(V68:V75)</f>
        <v>359</v>
      </c>
      <c r="W67" s="1214">
        <f>SUM(W68:W75)</f>
        <v>19681472.469999999</v>
      </c>
      <c r="AA67" s="372"/>
      <c r="AB67" s="372"/>
    </row>
    <row r="68" spans="1:28" ht="15.75" customHeight="1" x14ac:dyDescent="0.25">
      <c r="A68" s="410" t="s">
        <v>2170</v>
      </c>
      <c r="B68" s="1042">
        <v>22</v>
      </c>
      <c r="C68" s="999"/>
      <c r="D68" s="999"/>
      <c r="E68" s="999"/>
      <c r="F68" s="999"/>
      <c r="G68" s="999"/>
      <c r="H68" s="999"/>
      <c r="I68" s="1000"/>
      <c r="J68" s="999"/>
      <c r="K68" s="1002">
        <f t="shared" ref="K68:K79" si="29">SUM(B68:J68)</f>
        <v>22</v>
      </c>
      <c r="L68" s="1037">
        <v>1540344</v>
      </c>
      <c r="M68" s="1062">
        <v>22</v>
      </c>
      <c r="N68" s="407"/>
      <c r="O68" s="407"/>
      <c r="P68" s="407"/>
      <c r="Q68" s="407"/>
      <c r="R68" s="407"/>
      <c r="S68" s="452"/>
      <c r="T68" s="452"/>
      <c r="U68" s="452"/>
      <c r="V68" s="1059">
        <f t="shared" ref="V68:V75" si="30">SUM(M68:U68)</f>
        <v>22</v>
      </c>
      <c r="W68" s="1214">
        <v>1540344</v>
      </c>
      <c r="AA68" s="372"/>
      <c r="AB68" s="372"/>
    </row>
    <row r="69" spans="1:28" ht="15.75" customHeight="1" x14ac:dyDescent="0.25">
      <c r="A69" s="410" t="s">
        <v>2171</v>
      </c>
      <c r="B69" s="1042">
        <v>15</v>
      </c>
      <c r="C69" s="999"/>
      <c r="D69" s="999"/>
      <c r="E69" s="999"/>
      <c r="F69" s="999"/>
      <c r="G69" s="999"/>
      <c r="H69" s="999"/>
      <c r="I69" s="1000"/>
      <c r="J69" s="999"/>
      <c r="K69" s="1002">
        <f t="shared" si="29"/>
        <v>15</v>
      </c>
      <c r="L69" s="1037">
        <v>982440</v>
      </c>
      <c r="M69" s="1062">
        <v>15</v>
      </c>
      <c r="N69" s="407"/>
      <c r="O69" s="407"/>
      <c r="P69" s="407"/>
      <c r="Q69" s="407"/>
      <c r="R69" s="407"/>
      <c r="S69" s="452"/>
      <c r="T69" s="452"/>
      <c r="U69" s="452"/>
      <c r="V69" s="1059">
        <f t="shared" si="30"/>
        <v>15</v>
      </c>
      <c r="W69" s="1214">
        <v>982440</v>
      </c>
      <c r="AA69" s="372"/>
      <c r="AB69" s="372"/>
    </row>
    <row r="70" spans="1:28" ht="15.75" customHeight="1" x14ac:dyDescent="0.25">
      <c r="A70" s="410" t="s">
        <v>2172</v>
      </c>
      <c r="B70" s="1042">
        <v>3</v>
      </c>
      <c r="C70" s="999"/>
      <c r="D70" s="999"/>
      <c r="E70" s="999"/>
      <c r="F70" s="999"/>
      <c r="G70" s="999"/>
      <c r="H70" s="999"/>
      <c r="I70" s="1000"/>
      <c r="J70" s="999"/>
      <c r="K70" s="1002">
        <f t="shared" si="29"/>
        <v>3</v>
      </c>
      <c r="L70" s="1037">
        <v>194400</v>
      </c>
      <c r="M70" s="1062">
        <v>3</v>
      </c>
      <c r="N70" s="407"/>
      <c r="O70" s="407"/>
      <c r="P70" s="407"/>
      <c r="Q70" s="407"/>
      <c r="R70" s="407"/>
      <c r="S70" s="452"/>
      <c r="T70" s="452"/>
      <c r="U70" s="452"/>
      <c r="V70" s="1059">
        <f t="shared" si="30"/>
        <v>3</v>
      </c>
      <c r="W70" s="1214">
        <v>194400</v>
      </c>
      <c r="AA70" s="372"/>
      <c r="AB70" s="372"/>
    </row>
    <row r="71" spans="1:28" ht="15.75" customHeight="1" x14ac:dyDescent="0.25">
      <c r="A71" s="410" t="s">
        <v>2162</v>
      </c>
      <c r="B71" s="1042">
        <v>41</v>
      </c>
      <c r="C71" s="999"/>
      <c r="D71" s="999"/>
      <c r="E71" s="999"/>
      <c r="F71" s="999"/>
      <c r="G71" s="999"/>
      <c r="H71" s="999"/>
      <c r="I71" s="1000"/>
      <c r="J71" s="999"/>
      <c r="K71" s="1002">
        <f t="shared" si="29"/>
        <v>41</v>
      </c>
      <c r="L71" s="1037">
        <v>2448720</v>
      </c>
      <c r="M71" s="1062">
        <v>41</v>
      </c>
      <c r="N71" s="407"/>
      <c r="O71" s="407"/>
      <c r="P71" s="407"/>
      <c r="Q71" s="407"/>
      <c r="R71" s="407"/>
      <c r="S71" s="452"/>
      <c r="T71" s="452"/>
      <c r="U71" s="452"/>
      <c r="V71" s="1059">
        <f t="shared" si="30"/>
        <v>41</v>
      </c>
      <c r="W71" s="1214">
        <v>2448720</v>
      </c>
      <c r="AA71" s="372"/>
      <c r="AB71" s="372"/>
    </row>
    <row r="72" spans="1:28" ht="15.75" customHeight="1" x14ac:dyDescent="0.25">
      <c r="A72" s="410" t="s">
        <v>2163</v>
      </c>
      <c r="B72" s="1042">
        <v>252</v>
      </c>
      <c r="C72" s="1010"/>
      <c r="D72" s="1010"/>
      <c r="E72" s="1010"/>
      <c r="F72" s="1010"/>
      <c r="G72" s="1010"/>
      <c r="H72" s="1010"/>
      <c r="I72" s="452"/>
      <c r="J72" s="1010"/>
      <c r="K72" s="1003">
        <f t="shared" si="29"/>
        <v>252</v>
      </c>
      <c r="L72" s="1039">
        <v>14262620</v>
      </c>
      <c r="M72" s="1062">
        <v>252</v>
      </c>
      <c r="N72" s="407"/>
      <c r="O72" s="407"/>
      <c r="P72" s="407"/>
      <c r="Q72" s="407"/>
      <c r="R72" s="407"/>
      <c r="S72" s="452"/>
      <c r="T72" s="452"/>
      <c r="U72" s="452"/>
      <c r="V72" s="1066">
        <f t="shared" si="30"/>
        <v>252</v>
      </c>
      <c r="W72" s="1215">
        <v>14262620</v>
      </c>
      <c r="AA72" s="372"/>
      <c r="AB72" s="372"/>
    </row>
    <row r="73" spans="1:28" ht="15.75" customHeight="1" x14ac:dyDescent="0.25">
      <c r="A73" s="410" t="s">
        <v>2164</v>
      </c>
      <c r="B73" s="1042">
        <v>1</v>
      </c>
      <c r="C73" s="1010"/>
      <c r="D73" s="1010"/>
      <c r="E73" s="1010"/>
      <c r="F73" s="1010"/>
      <c r="G73" s="1010"/>
      <c r="H73" s="1010"/>
      <c r="I73" s="452"/>
      <c r="J73" s="1010"/>
      <c r="K73" s="1003">
        <f t="shared" si="29"/>
        <v>1</v>
      </c>
      <c r="L73" s="1039">
        <v>25930</v>
      </c>
      <c r="M73" s="1062">
        <v>1</v>
      </c>
      <c r="N73" s="407"/>
      <c r="O73" s="407"/>
      <c r="P73" s="407"/>
      <c r="Q73" s="407"/>
      <c r="R73" s="407"/>
      <c r="S73" s="452"/>
      <c r="T73" s="452"/>
      <c r="U73" s="452"/>
      <c r="V73" s="1066">
        <f t="shared" si="30"/>
        <v>1</v>
      </c>
      <c r="W73" s="1215">
        <v>25930</v>
      </c>
      <c r="AA73" s="372"/>
      <c r="AB73" s="372"/>
    </row>
    <row r="74" spans="1:28" ht="15.75" customHeight="1" x14ac:dyDescent="0.25">
      <c r="A74" s="410" t="s">
        <v>2165</v>
      </c>
      <c r="B74" s="1042">
        <v>2</v>
      </c>
      <c r="C74" s="1010"/>
      <c r="D74" s="1010"/>
      <c r="E74" s="1010"/>
      <c r="F74" s="1010"/>
      <c r="G74" s="1010"/>
      <c r="H74" s="1010"/>
      <c r="I74" s="452"/>
      <c r="J74" s="1010"/>
      <c r="K74" s="1003">
        <f t="shared" si="29"/>
        <v>2</v>
      </c>
      <c r="L74" s="1039">
        <v>51682</v>
      </c>
      <c r="M74" s="1062">
        <v>2</v>
      </c>
      <c r="N74" s="407"/>
      <c r="O74" s="407"/>
      <c r="P74" s="407"/>
      <c r="Q74" s="407"/>
      <c r="R74" s="407"/>
      <c r="S74" s="452"/>
      <c r="T74" s="452"/>
      <c r="U74" s="452"/>
      <c r="V74" s="1066">
        <f t="shared" si="30"/>
        <v>2</v>
      </c>
      <c r="W74" s="1215">
        <v>51682</v>
      </c>
      <c r="AA74" s="372"/>
      <c r="AB74" s="372"/>
    </row>
    <row r="75" spans="1:28" ht="15.75" customHeight="1" x14ac:dyDescent="0.25">
      <c r="A75" s="410" t="s">
        <v>2166</v>
      </c>
      <c r="B75" s="1042">
        <v>1</v>
      </c>
      <c r="C75" s="1010"/>
      <c r="D75" s="1010"/>
      <c r="E75" s="1010"/>
      <c r="F75" s="1010"/>
      <c r="G75" s="1010"/>
      <c r="H75" s="1010"/>
      <c r="I75" s="452"/>
      <c r="J75" s="1010"/>
      <c r="K75" s="1003">
        <v>1</v>
      </c>
      <c r="L75" s="1039">
        <v>58115</v>
      </c>
      <c r="M75" s="1062">
        <f>1+22</f>
        <v>23</v>
      </c>
      <c r="N75" s="407"/>
      <c r="O75" s="407"/>
      <c r="P75" s="407"/>
      <c r="Q75" s="407"/>
      <c r="R75" s="407"/>
      <c r="S75" s="452"/>
      <c r="T75" s="452"/>
      <c r="U75" s="452"/>
      <c r="V75" s="1066">
        <f t="shared" si="30"/>
        <v>23</v>
      </c>
      <c r="W75" s="1215">
        <f>58115+116803+418.47</f>
        <v>175336.47</v>
      </c>
      <c r="AA75" s="372"/>
      <c r="AB75" s="372"/>
    </row>
    <row r="76" spans="1:28" ht="15.75" customHeight="1" x14ac:dyDescent="0.25">
      <c r="A76" s="410" t="s">
        <v>6</v>
      </c>
      <c r="B76" s="1035">
        <f t="shared" ref="B76:L76" si="31">+SUM(B77:B77)</f>
        <v>28</v>
      </c>
      <c r="C76" s="999">
        <f t="shared" si="31"/>
        <v>0</v>
      </c>
      <c r="D76" s="999">
        <f t="shared" si="31"/>
        <v>0</v>
      </c>
      <c r="E76" s="999">
        <f t="shared" si="31"/>
        <v>0</v>
      </c>
      <c r="F76" s="999">
        <f t="shared" si="31"/>
        <v>0</v>
      </c>
      <c r="G76" s="999">
        <f t="shared" si="31"/>
        <v>0</v>
      </c>
      <c r="H76" s="999">
        <f t="shared" si="31"/>
        <v>0</v>
      </c>
      <c r="I76" s="1000">
        <f t="shared" si="31"/>
        <v>0</v>
      </c>
      <c r="J76" s="999">
        <f t="shared" si="31"/>
        <v>0</v>
      </c>
      <c r="K76" s="1002">
        <f t="shared" si="31"/>
        <v>28</v>
      </c>
      <c r="L76" s="1037">
        <f t="shared" si="31"/>
        <v>694848</v>
      </c>
      <c r="M76" s="1065">
        <f t="shared" ref="M76:W76" si="32">+SUM(M77:M77)</f>
        <v>29</v>
      </c>
      <c r="N76" s="407">
        <f t="shared" si="32"/>
        <v>0</v>
      </c>
      <c r="O76" s="407">
        <f t="shared" si="32"/>
        <v>0</v>
      </c>
      <c r="P76" s="407">
        <f t="shared" si="32"/>
        <v>0</v>
      </c>
      <c r="Q76" s="407">
        <f t="shared" si="32"/>
        <v>0</v>
      </c>
      <c r="R76" s="407">
        <f t="shared" si="32"/>
        <v>0</v>
      </c>
      <c r="S76" s="452">
        <f t="shared" si="32"/>
        <v>0</v>
      </c>
      <c r="T76" s="452">
        <f t="shared" si="32"/>
        <v>0</v>
      </c>
      <c r="U76" s="452">
        <f t="shared" si="32"/>
        <v>0</v>
      </c>
      <c r="V76" s="1059">
        <f t="shared" si="32"/>
        <v>29</v>
      </c>
      <c r="W76" s="1214">
        <f t="shared" si="32"/>
        <v>697348</v>
      </c>
      <c r="AA76" s="372"/>
      <c r="AB76" s="372"/>
    </row>
    <row r="77" spans="1:28" ht="15.75" customHeight="1" x14ac:dyDescent="0.25">
      <c r="A77" s="410" t="s">
        <v>611</v>
      </c>
      <c r="B77" s="1035">
        <v>28</v>
      </c>
      <c r="C77" s="999"/>
      <c r="D77" s="999"/>
      <c r="E77" s="999"/>
      <c r="F77" s="999"/>
      <c r="G77" s="999"/>
      <c r="H77" s="999"/>
      <c r="I77" s="1000"/>
      <c r="J77" s="999"/>
      <c r="K77" s="1002">
        <f t="shared" si="29"/>
        <v>28</v>
      </c>
      <c r="L77" s="1037">
        <v>694848</v>
      </c>
      <c r="M77" s="1060">
        <f>28+1</f>
        <v>29</v>
      </c>
      <c r="N77" s="407"/>
      <c r="O77" s="407"/>
      <c r="P77" s="407"/>
      <c r="Q77" s="407"/>
      <c r="R77" s="407"/>
      <c r="S77" s="452"/>
      <c r="T77" s="452"/>
      <c r="U77" s="452"/>
      <c r="V77" s="1059">
        <f t="shared" ref="V77" si="33">SUM(M77:U77)</f>
        <v>29</v>
      </c>
      <c r="W77" s="1214">
        <f>694848+2500</f>
        <v>697348</v>
      </c>
      <c r="AA77" s="372"/>
      <c r="AB77" s="372"/>
    </row>
    <row r="78" spans="1:28" ht="15.75" customHeight="1" x14ac:dyDescent="0.25">
      <c r="A78" s="410" t="s">
        <v>7</v>
      </c>
      <c r="B78" s="1035">
        <f t="shared" ref="B78:L78" si="34">+SUM(B79:B79)</f>
        <v>5</v>
      </c>
      <c r="C78" s="999">
        <f t="shared" si="34"/>
        <v>0</v>
      </c>
      <c r="D78" s="999">
        <f t="shared" si="34"/>
        <v>0</v>
      </c>
      <c r="E78" s="999">
        <f t="shared" si="34"/>
        <v>0</v>
      </c>
      <c r="F78" s="999">
        <f t="shared" si="34"/>
        <v>0</v>
      </c>
      <c r="G78" s="999">
        <f t="shared" si="34"/>
        <v>0</v>
      </c>
      <c r="H78" s="999">
        <f t="shared" si="34"/>
        <v>0</v>
      </c>
      <c r="I78" s="1000">
        <f t="shared" si="34"/>
        <v>0</v>
      </c>
      <c r="J78" s="999">
        <f t="shared" si="34"/>
        <v>0</v>
      </c>
      <c r="K78" s="1002">
        <f t="shared" si="34"/>
        <v>5</v>
      </c>
      <c r="L78" s="1037">
        <f t="shared" si="34"/>
        <v>122460</v>
      </c>
      <c r="M78" s="949">
        <v>5</v>
      </c>
      <c r="N78" s="407">
        <f t="shared" ref="N78:W78" si="35">+SUM(N79:N79)</f>
        <v>0</v>
      </c>
      <c r="O78" s="407">
        <f t="shared" si="35"/>
        <v>0</v>
      </c>
      <c r="P78" s="407">
        <f t="shared" si="35"/>
        <v>0</v>
      </c>
      <c r="Q78" s="407">
        <f t="shared" si="35"/>
        <v>0</v>
      </c>
      <c r="R78" s="407">
        <f t="shared" si="35"/>
        <v>0</v>
      </c>
      <c r="S78" s="452">
        <f t="shared" si="35"/>
        <v>0</v>
      </c>
      <c r="T78" s="452">
        <f t="shared" si="35"/>
        <v>0</v>
      </c>
      <c r="U78" s="452">
        <f t="shared" si="35"/>
        <v>0</v>
      </c>
      <c r="V78" s="1059">
        <f t="shared" si="35"/>
        <v>5</v>
      </c>
      <c r="W78" s="1214">
        <f t="shared" si="35"/>
        <v>122460</v>
      </c>
      <c r="AA78" s="372"/>
      <c r="AB78" s="372"/>
    </row>
    <row r="79" spans="1:28" ht="15.75" customHeight="1" x14ac:dyDescent="0.25">
      <c r="A79" s="410" t="s">
        <v>607</v>
      </c>
      <c r="B79" s="1035">
        <v>5</v>
      </c>
      <c r="C79" s="999"/>
      <c r="D79" s="999"/>
      <c r="E79" s="999"/>
      <c r="F79" s="999"/>
      <c r="G79" s="999"/>
      <c r="H79" s="999"/>
      <c r="I79" s="1000"/>
      <c r="J79" s="999"/>
      <c r="K79" s="1002">
        <f t="shared" si="29"/>
        <v>5</v>
      </c>
      <c r="L79" s="1037">
        <v>122460</v>
      </c>
      <c r="M79" s="1060">
        <v>5</v>
      </c>
      <c r="N79" s="407"/>
      <c r="O79" s="407"/>
      <c r="P79" s="407"/>
      <c r="Q79" s="407"/>
      <c r="R79" s="407"/>
      <c r="S79" s="452"/>
      <c r="T79" s="452"/>
      <c r="U79" s="452"/>
      <c r="V79" s="1059">
        <f t="shared" ref="V79" si="36">SUM(M79:U79)</f>
        <v>5</v>
      </c>
      <c r="W79" s="1214">
        <v>122460</v>
      </c>
      <c r="AA79" s="372"/>
      <c r="AB79" s="372"/>
    </row>
    <row r="80" spans="1:28" ht="15.75" customHeight="1" x14ac:dyDescent="0.25">
      <c r="A80" s="1019" t="s">
        <v>8167</v>
      </c>
      <c r="B80" s="1045">
        <f t="shared" ref="B80:W80" si="37">+B42+B7</f>
        <v>2002</v>
      </c>
      <c r="C80" s="1011">
        <f t="shared" si="37"/>
        <v>0</v>
      </c>
      <c r="D80" s="1011">
        <f t="shared" si="37"/>
        <v>0</v>
      </c>
      <c r="E80" s="1011">
        <f t="shared" si="37"/>
        <v>5</v>
      </c>
      <c r="F80" s="1011">
        <f t="shared" si="37"/>
        <v>0</v>
      </c>
      <c r="G80" s="1011">
        <f t="shared" si="37"/>
        <v>0</v>
      </c>
      <c r="H80" s="1011">
        <f t="shared" si="37"/>
        <v>0</v>
      </c>
      <c r="I80" s="1012">
        <f t="shared" si="37"/>
        <v>0</v>
      </c>
      <c r="J80" s="1011">
        <f t="shared" si="37"/>
        <v>0</v>
      </c>
      <c r="K80" s="1012">
        <f t="shared" si="37"/>
        <v>2007</v>
      </c>
      <c r="L80" s="1046">
        <f t="shared" si="37"/>
        <v>103345620.63999999</v>
      </c>
      <c r="M80" s="1068">
        <f t="shared" si="37"/>
        <v>2038</v>
      </c>
      <c r="N80" s="1014">
        <f t="shared" si="37"/>
        <v>0</v>
      </c>
      <c r="O80" s="1014">
        <f t="shared" si="37"/>
        <v>0</v>
      </c>
      <c r="P80" s="1014">
        <f t="shared" si="37"/>
        <v>5</v>
      </c>
      <c r="Q80" s="1014">
        <f t="shared" si="37"/>
        <v>0</v>
      </c>
      <c r="R80" s="1014">
        <f t="shared" si="37"/>
        <v>0</v>
      </c>
      <c r="S80" s="1013">
        <f t="shared" si="37"/>
        <v>0</v>
      </c>
      <c r="T80" s="1013">
        <f t="shared" si="37"/>
        <v>0</v>
      </c>
      <c r="U80" s="1013">
        <f t="shared" si="37"/>
        <v>0</v>
      </c>
      <c r="V80" s="1069">
        <f t="shared" si="37"/>
        <v>2043</v>
      </c>
      <c r="W80" s="1217">
        <f t="shared" si="37"/>
        <v>103825981.71000001</v>
      </c>
      <c r="Y80" s="387">
        <f>2007+36</f>
        <v>2043</v>
      </c>
      <c r="Z80" s="388"/>
      <c r="AA80" s="372"/>
      <c r="AB80" s="389"/>
    </row>
    <row r="81" spans="1:28" ht="13.5" x14ac:dyDescent="0.25">
      <c r="A81" s="1020" t="s">
        <v>8168</v>
      </c>
      <c r="B81" s="1047"/>
      <c r="C81" s="1015"/>
      <c r="D81" s="1015"/>
      <c r="E81" s="1015"/>
      <c r="F81" s="1015"/>
      <c r="G81" s="1015"/>
      <c r="H81" s="1015"/>
      <c r="I81" s="1016"/>
      <c r="J81" s="1015"/>
      <c r="K81" s="1016"/>
      <c r="L81" s="1048">
        <v>190841522</v>
      </c>
      <c r="M81" s="1070">
        <v>3421</v>
      </c>
      <c r="N81" s="985"/>
      <c r="O81" s="985"/>
      <c r="P81" s="985"/>
      <c r="Q81" s="985"/>
      <c r="R81" s="985"/>
      <c r="S81" s="1017"/>
      <c r="T81" s="1017"/>
      <c r="U81" s="1017"/>
      <c r="V81" s="1071"/>
      <c r="W81" s="1218">
        <v>210342372</v>
      </c>
      <c r="AA81" s="372"/>
      <c r="AB81" s="372"/>
    </row>
    <row r="82" spans="1:28" ht="13.5" x14ac:dyDescent="0.25">
      <c r="A82" s="1021" t="s">
        <v>2775</v>
      </c>
      <c r="B82" s="1047"/>
      <c r="C82" s="1015"/>
      <c r="D82" s="1015"/>
      <c r="E82" s="1015"/>
      <c r="F82" s="1015"/>
      <c r="G82" s="1015"/>
      <c r="H82" s="1015"/>
      <c r="I82" s="1016"/>
      <c r="J82" s="1015"/>
      <c r="K82" s="1016"/>
      <c r="L82" s="1048">
        <v>293615994</v>
      </c>
      <c r="M82" s="1070">
        <v>6486</v>
      </c>
      <c r="N82" s="985"/>
      <c r="O82" s="985"/>
      <c r="P82" s="985"/>
      <c r="Q82" s="985"/>
      <c r="R82" s="985"/>
      <c r="S82" s="1017"/>
      <c r="T82" s="1017"/>
      <c r="U82" s="1017"/>
      <c r="V82" s="1071"/>
      <c r="W82" s="1218">
        <v>293615994</v>
      </c>
      <c r="AA82" s="372"/>
      <c r="AB82" s="372"/>
    </row>
    <row r="83" spans="1:28" ht="13.5" x14ac:dyDescent="0.25">
      <c r="A83" s="1022" t="s">
        <v>176</v>
      </c>
      <c r="B83" s="1047"/>
      <c r="C83" s="1015"/>
      <c r="D83" s="1015"/>
      <c r="E83" s="1015"/>
      <c r="F83" s="1015"/>
      <c r="G83" s="1015"/>
      <c r="H83" s="1015"/>
      <c r="I83" s="1016"/>
      <c r="J83" s="1015"/>
      <c r="K83" s="1016"/>
      <c r="L83" s="1049"/>
      <c r="M83" s="1070"/>
      <c r="N83" s="985"/>
      <c r="O83" s="985"/>
      <c r="P83" s="985"/>
      <c r="Q83" s="985"/>
      <c r="R83" s="985"/>
      <c r="S83" s="1017"/>
      <c r="T83" s="1017"/>
      <c r="U83" s="1017"/>
      <c r="V83" s="1071"/>
      <c r="W83" s="1219">
        <v>206010</v>
      </c>
      <c r="Z83" s="388"/>
      <c r="AA83" s="372"/>
      <c r="AB83" s="372"/>
    </row>
    <row r="84" spans="1:28" ht="13.5" x14ac:dyDescent="0.25">
      <c r="A84" s="1023" t="s">
        <v>8169</v>
      </c>
      <c r="B84" s="1047"/>
      <c r="C84" s="1015"/>
      <c r="D84" s="1015"/>
      <c r="E84" s="1015"/>
      <c r="F84" s="1015"/>
      <c r="G84" s="1015"/>
      <c r="H84" s="1015"/>
      <c r="I84" s="1016"/>
      <c r="J84" s="1015"/>
      <c r="K84" s="1016"/>
      <c r="L84" s="1048">
        <v>46328640</v>
      </c>
      <c r="M84" s="1070"/>
      <c r="N84" s="985"/>
      <c r="O84" s="985"/>
      <c r="P84" s="985"/>
      <c r="Q84" s="985"/>
      <c r="R84" s="985"/>
      <c r="S84" s="1017"/>
      <c r="T84" s="1017"/>
      <c r="U84" s="1017"/>
      <c r="V84" s="1071"/>
      <c r="W84" s="1218">
        <v>34098715</v>
      </c>
      <c r="AA84" s="372"/>
      <c r="AB84" s="372"/>
    </row>
    <row r="85" spans="1:28" ht="13.5" x14ac:dyDescent="0.25">
      <c r="A85" s="1020" t="s">
        <v>8170</v>
      </c>
      <c r="B85" s="1047"/>
      <c r="C85" s="1015"/>
      <c r="D85" s="1015"/>
      <c r="E85" s="1015"/>
      <c r="F85" s="1015"/>
      <c r="G85" s="1015"/>
      <c r="H85" s="1015"/>
      <c r="I85" s="1016"/>
      <c r="J85" s="1015"/>
      <c r="K85" s="1016"/>
      <c r="L85" s="1048">
        <v>12133000</v>
      </c>
      <c r="M85" s="1070"/>
      <c r="N85" s="985"/>
      <c r="O85" s="985"/>
      <c r="P85" s="985"/>
      <c r="Q85" s="985"/>
      <c r="R85" s="985"/>
      <c r="S85" s="1017"/>
      <c r="T85" s="1017"/>
      <c r="U85" s="1017"/>
      <c r="V85" s="1071"/>
      <c r="W85" s="1218">
        <v>12133000</v>
      </c>
      <c r="AA85" s="372"/>
      <c r="AB85" s="372"/>
    </row>
    <row r="86" spans="1:28" ht="13.5" x14ac:dyDescent="0.25">
      <c r="A86" s="1024" t="s">
        <v>8171</v>
      </c>
      <c r="B86" s="1047"/>
      <c r="C86" s="1015"/>
      <c r="D86" s="1015"/>
      <c r="E86" s="1015"/>
      <c r="F86" s="1015"/>
      <c r="G86" s="1015"/>
      <c r="H86" s="1015"/>
      <c r="I86" s="1016"/>
      <c r="J86" s="1015"/>
      <c r="K86" s="1016"/>
      <c r="L86" s="1048">
        <v>36666930</v>
      </c>
      <c r="M86" s="1070"/>
      <c r="N86" s="985"/>
      <c r="O86" s="985"/>
      <c r="P86" s="985"/>
      <c r="Q86" s="985"/>
      <c r="R86" s="985"/>
      <c r="S86" s="1017"/>
      <c r="T86" s="1017"/>
      <c r="U86" s="1017"/>
      <c r="V86" s="1071"/>
      <c r="W86" s="1218">
        <v>36666930</v>
      </c>
      <c r="AA86" s="372"/>
      <c r="AB86" s="372"/>
    </row>
    <row r="87" spans="1:28" ht="15" customHeight="1" x14ac:dyDescent="0.25">
      <c r="A87" s="1022" t="s">
        <v>2205</v>
      </c>
      <c r="B87" s="1047"/>
      <c r="C87" s="1015"/>
      <c r="D87" s="1015"/>
      <c r="E87" s="1015"/>
      <c r="F87" s="1015"/>
      <c r="G87" s="1015"/>
      <c r="H87" s="1015"/>
      <c r="I87" s="1016"/>
      <c r="J87" s="1015"/>
      <c r="K87" s="1016"/>
      <c r="L87" s="1048"/>
      <c r="M87" s="1070"/>
      <c r="N87" s="985"/>
      <c r="O87" s="985"/>
      <c r="P87" s="985"/>
      <c r="Q87" s="985"/>
      <c r="R87" s="985"/>
      <c r="S87" s="1017"/>
      <c r="T87" s="1017"/>
      <c r="U87" s="1017"/>
      <c r="V87" s="1071"/>
      <c r="W87" s="1220"/>
      <c r="AA87" s="372"/>
      <c r="AB87" s="372"/>
    </row>
    <row r="88" spans="1:28" ht="13.5" customHeight="1" x14ac:dyDescent="0.25">
      <c r="A88" s="1025" t="s">
        <v>8172</v>
      </c>
      <c r="B88" s="1047"/>
      <c r="C88" s="1015"/>
      <c r="D88" s="1015"/>
      <c r="E88" s="1015"/>
      <c r="F88" s="1015"/>
      <c r="G88" s="1015"/>
      <c r="H88" s="1015"/>
      <c r="I88" s="1016"/>
      <c r="J88" s="1015"/>
      <c r="K88" s="1016"/>
      <c r="L88" s="1048"/>
      <c r="M88" s="1070"/>
      <c r="N88" s="985"/>
      <c r="O88" s="985"/>
      <c r="P88" s="985"/>
      <c r="Q88" s="985"/>
      <c r="R88" s="985"/>
      <c r="S88" s="1017"/>
      <c r="T88" s="1017"/>
      <c r="U88" s="1017"/>
      <c r="V88" s="1072"/>
      <c r="W88" s="1218"/>
      <c r="AA88" s="372"/>
      <c r="AB88" s="372"/>
    </row>
    <row r="89" spans="1:28" ht="13.5" x14ac:dyDescent="0.25">
      <c r="A89" s="1025" t="s">
        <v>8173</v>
      </c>
      <c r="B89" s="1047"/>
      <c r="C89" s="1015"/>
      <c r="D89" s="1015"/>
      <c r="E89" s="1015"/>
      <c r="F89" s="1015"/>
      <c r="G89" s="1015"/>
      <c r="H89" s="1015"/>
      <c r="I89" s="1016"/>
      <c r="J89" s="1015"/>
      <c r="K89" s="1016"/>
      <c r="L89" s="1048">
        <v>72919890</v>
      </c>
      <c r="M89" s="1070"/>
      <c r="N89" s="985"/>
      <c r="O89" s="985"/>
      <c r="P89" s="985"/>
      <c r="Q89" s="985"/>
      <c r="R89" s="985"/>
      <c r="S89" s="1017"/>
      <c r="T89" s="1017"/>
      <c r="U89" s="1017"/>
      <c r="V89" s="1072"/>
      <c r="W89" s="1218">
        <v>64142435</v>
      </c>
      <c r="AA89" s="372"/>
      <c r="AB89" s="372"/>
    </row>
    <row r="90" spans="1:28" ht="13.5" x14ac:dyDescent="0.25">
      <c r="A90" s="1025" t="s">
        <v>8174</v>
      </c>
      <c r="B90" s="1047"/>
      <c r="C90" s="1015"/>
      <c r="D90" s="1015"/>
      <c r="E90" s="1015"/>
      <c r="F90" s="1015"/>
      <c r="G90" s="1015"/>
      <c r="H90" s="1015"/>
      <c r="I90" s="1016"/>
      <c r="J90" s="1015"/>
      <c r="K90" s="1016"/>
      <c r="L90" s="1048">
        <v>80000000</v>
      </c>
      <c r="M90" s="1070"/>
      <c r="N90" s="985"/>
      <c r="O90" s="985"/>
      <c r="P90" s="985"/>
      <c r="Q90" s="985"/>
      <c r="R90" s="985"/>
      <c r="S90" s="1017"/>
      <c r="T90" s="1017"/>
      <c r="U90" s="1017"/>
      <c r="V90" s="1072"/>
      <c r="W90" s="1218">
        <v>98686511</v>
      </c>
      <c r="AA90" s="372"/>
      <c r="AB90" s="372"/>
    </row>
    <row r="91" spans="1:28" ht="13.5" x14ac:dyDescent="0.25">
      <c r="A91" s="1025" t="s">
        <v>8175</v>
      </c>
      <c r="B91" s="1047"/>
      <c r="C91" s="1015"/>
      <c r="D91" s="1015"/>
      <c r="E91" s="1015"/>
      <c r="F91" s="1015"/>
      <c r="G91" s="1015"/>
      <c r="H91" s="1015"/>
      <c r="I91" s="1016"/>
      <c r="J91" s="1015"/>
      <c r="K91" s="1016"/>
      <c r="L91" s="1048">
        <v>44000000</v>
      </c>
      <c r="M91" s="1070"/>
      <c r="N91" s="985"/>
      <c r="O91" s="985"/>
      <c r="P91" s="985"/>
      <c r="Q91" s="985"/>
      <c r="R91" s="985"/>
      <c r="S91" s="1017"/>
      <c r="T91" s="1017"/>
      <c r="U91" s="1017"/>
      <c r="V91" s="1072"/>
      <c r="W91" s="1218">
        <f>74120624+3433759</f>
        <v>77554383</v>
      </c>
      <c r="AA91" s="372"/>
      <c r="AB91" s="372"/>
    </row>
    <row r="92" spans="1:28" ht="39" customHeight="1" x14ac:dyDescent="0.25">
      <c r="A92" s="1026" t="s">
        <v>8176</v>
      </c>
      <c r="B92" s="1047"/>
      <c r="C92" s="1015"/>
      <c r="D92" s="1015"/>
      <c r="E92" s="1015"/>
      <c r="F92" s="1015"/>
      <c r="G92" s="1015"/>
      <c r="H92" s="1015"/>
      <c r="I92" s="1016"/>
      <c r="J92" s="1015"/>
      <c r="K92" s="1016"/>
      <c r="L92" s="1050">
        <v>573090127</v>
      </c>
      <c r="M92" s="1070"/>
      <c r="N92" s="985"/>
      <c r="O92" s="985"/>
      <c r="P92" s="985"/>
      <c r="Q92" s="985"/>
      <c r="R92" s="985"/>
      <c r="S92" s="1017"/>
      <c r="T92" s="1017"/>
      <c r="U92" s="1017"/>
      <c r="V92" s="1072"/>
      <c r="W92" s="1221">
        <v>100364248</v>
      </c>
      <c r="AA92" s="372"/>
      <c r="AB92" s="372"/>
    </row>
    <row r="93" spans="1:28" ht="14.25" customHeight="1" x14ac:dyDescent="0.25">
      <c r="A93" s="1023" t="s">
        <v>8177</v>
      </c>
      <c r="B93" s="1047"/>
      <c r="C93" s="1015"/>
      <c r="D93" s="1015"/>
      <c r="E93" s="1015"/>
      <c r="F93" s="1015"/>
      <c r="G93" s="1015"/>
      <c r="H93" s="1015"/>
      <c r="I93" s="1016"/>
      <c r="J93" s="985">
        <v>11987</v>
      </c>
      <c r="K93" s="1017"/>
      <c r="L93" s="1048">
        <v>60060444</v>
      </c>
      <c r="M93" s="1070"/>
      <c r="N93" s="985"/>
      <c r="O93" s="985"/>
      <c r="P93" s="985"/>
      <c r="Q93" s="985"/>
      <c r="R93" s="985"/>
      <c r="S93" s="1017"/>
      <c r="T93" s="1017"/>
      <c r="U93" s="1017">
        <v>11987</v>
      </c>
      <c r="V93" s="1071"/>
      <c r="W93" s="1222">
        <v>60060444</v>
      </c>
      <c r="AA93" s="372"/>
      <c r="AB93" s="372"/>
    </row>
    <row r="94" spans="1:28" ht="14.25" customHeight="1" x14ac:dyDescent="0.25">
      <c r="A94" s="1027" t="s">
        <v>97</v>
      </c>
      <c r="B94" s="1047"/>
      <c r="C94" s="1015"/>
      <c r="D94" s="1015"/>
      <c r="E94" s="1015"/>
      <c r="F94" s="1015"/>
      <c r="G94" s="1015"/>
      <c r="H94" s="1015"/>
      <c r="I94" s="1016"/>
      <c r="J94" s="1015"/>
      <c r="K94" s="1016"/>
      <c r="L94" s="1048">
        <v>92126943</v>
      </c>
      <c r="M94" s="1070"/>
      <c r="N94" s="985"/>
      <c r="O94" s="985"/>
      <c r="P94" s="985"/>
      <c r="Q94" s="985"/>
      <c r="R94" s="985"/>
      <c r="S94" s="1017"/>
      <c r="T94" s="1017"/>
      <c r="U94" s="1017"/>
      <c r="V94" s="1071"/>
      <c r="W94" s="1218">
        <v>115613290</v>
      </c>
      <c r="AA94" s="372"/>
      <c r="AB94" s="372"/>
    </row>
    <row r="95" spans="1:28" ht="15" customHeight="1" x14ac:dyDescent="0.25">
      <c r="A95" s="1027" t="s">
        <v>8178</v>
      </c>
      <c r="B95" s="1047"/>
      <c r="C95" s="1015"/>
      <c r="D95" s="1015"/>
      <c r="E95" s="1015"/>
      <c r="F95" s="1015"/>
      <c r="G95" s="1015"/>
      <c r="H95" s="1015"/>
      <c r="I95" s="1017">
        <v>48</v>
      </c>
      <c r="J95" s="1015"/>
      <c r="K95" s="1016"/>
      <c r="L95" s="1048">
        <v>371959</v>
      </c>
      <c r="M95" s="1070"/>
      <c r="N95" s="985"/>
      <c r="O95" s="985"/>
      <c r="P95" s="985"/>
      <c r="Q95" s="985"/>
      <c r="R95" s="985"/>
      <c r="S95" s="1017"/>
      <c r="T95" s="1017">
        <v>48</v>
      </c>
      <c r="U95" s="1017"/>
      <c r="V95" s="1071"/>
      <c r="W95" s="1218">
        <v>167636</v>
      </c>
      <c r="AA95" s="372"/>
      <c r="AB95" s="372"/>
    </row>
    <row r="96" spans="1:28" ht="15.75" customHeight="1" x14ac:dyDescent="0.25">
      <c r="A96" s="1027" t="s">
        <v>8179</v>
      </c>
      <c r="B96" s="1047"/>
      <c r="C96" s="1015"/>
      <c r="D96" s="1015"/>
      <c r="E96" s="1015"/>
      <c r="F96" s="1015"/>
      <c r="G96" s="1015"/>
      <c r="H96" s="1015"/>
      <c r="I96" s="1017">
        <v>42</v>
      </c>
      <c r="J96" s="1015"/>
      <c r="K96" s="1016"/>
      <c r="L96" s="1048">
        <v>354427</v>
      </c>
      <c r="M96" s="1070"/>
      <c r="N96" s="985"/>
      <c r="O96" s="985"/>
      <c r="P96" s="985"/>
      <c r="Q96" s="985"/>
      <c r="R96" s="985"/>
      <c r="S96" s="1017"/>
      <c r="T96" s="1017">
        <v>42</v>
      </c>
      <c r="U96" s="1017"/>
      <c r="V96" s="1071"/>
      <c r="W96" s="1218">
        <v>378336</v>
      </c>
      <c r="AA96" s="372"/>
      <c r="AB96" s="372"/>
    </row>
    <row r="97" spans="1:28" ht="13.5" x14ac:dyDescent="0.2">
      <c r="A97" s="1028" t="s">
        <v>8180</v>
      </c>
      <c r="B97" s="1051">
        <f t="shared" ref="B97:V97" si="38">+SUM(B81:B96)</f>
        <v>0</v>
      </c>
      <c r="C97" s="1018">
        <f t="shared" si="38"/>
        <v>0</v>
      </c>
      <c r="D97" s="1018">
        <f t="shared" si="38"/>
        <v>0</v>
      </c>
      <c r="E97" s="1018">
        <f t="shared" si="38"/>
        <v>0</v>
      </c>
      <c r="F97" s="1018">
        <f t="shared" si="38"/>
        <v>0</v>
      </c>
      <c r="G97" s="1018">
        <f t="shared" si="38"/>
        <v>0</v>
      </c>
      <c r="H97" s="1018">
        <f t="shared" si="38"/>
        <v>0</v>
      </c>
      <c r="I97" s="1018">
        <f t="shared" si="38"/>
        <v>90</v>
      </c>
      <c r="J97" s="1018">
        <f t="shared" si="38"/>
        <v>11987</v>
      </c>
      <c r="K97" s="1018">
        <f t="shared" si="38"/>
        <v>0</v>
      </c>
      <c r="L97" s="1052">
        <f t="shared" si="38"/>
        <v>1502509876</v>
      </c>
      <c r="M97" s="1051">
        <f t="shared" si="38"/>
        <v>9907</v>
      </c>
      <c r="N97" s="1018">
        <f t="shared" si="38"/>
        <v>0</v>
      </c>
      <c r="O97" s="1018">
        <f t="shared" si="38"/>
        <v>0</v>
      </c>
      <c r="P97" s="1018">
        <f t="shared" si="38"/>
        <v>0</v>
      </c>
      <c r="Q97" s="1018">
        <f t="shared" si="38"/>
        <v>0</v>
      </c>
      <c r="R97" s="1018">
        <f t="shared" si="38"/>
        <v>0</v>
      </c>
      <c r="S97" s="1018">
        <f t="shared" si="38"/>
        <v>0</v>
      </c>
      <c r="T97" s="1018">
        <f t="shared" si="38"/>
        <v>90</v>
      </c>
      <c r="U97" s="1018">
        <f t="shared" si="38"/>
        <v>11987</v>
      </c>
      <c r="V97" s="1073">
        <f t="shared" si="38"/>
        <v>0</v>
      </c>
      <c r="W97" s="1223">
        <f>+SUM(W81:W96)</f>
        <v>1104030304</v>
      </c>
      <c r="AA97" s="372"/>
      <c r="AB97" s="372"/>
    </row>
    <row r="98" spans="1:28" ht="13.5" x14ac:dyDescent="0.2">
      <c r="A98" s="1029" t="s">
        <v>24</v>
      </c>
      <c r="B98" s="983">
        <f t="shared" ref="B98:W98" si="39">+B97+B80</f>
        <v>2002</v>
      </c>
      <c r="C98" s="984">
        <f t="shared" si="39"/>
        <v>0</v>
      </c>
      <c r="D98" s="984">
        <f t="shared" si="39"/>
        <v>0</v>
      </c>
      <c r="E98" s="984">
        <f t="shared" si="39"/>
        <v>5</v>
      </c>
      <c r="F98" s="984">
        <f t="shared" si="39"/>
        <v>0</v>
      </c>
      <c r="G98" s="984">
        <f t="shared" si="39"/>
        <v>0</v>
      </c>
      <c r="H98" s="984">
        <f t="shared" si="39"/>
        <v>0</v>
      </c>
      <c r="I98" s="1053">
        <f t="shared" si="39"/>
        <v>90</v>
      </c>
      <c r="J98" s="984">
        <f t="shared" si="39"/>
        <v>11987</v>
      </c>
      <c r="K98" s="984">
        <f t="shared" si="39"/>
        <v>2007</v>
      </c>
      <c r="L98" s="1054">
        <f t="shared" si="39"/>
        <v>1605855496.6399999</v>
      </c>
      <c r="M98" s="1074">
        <f>+M97+M80</f>
        <v>11945</v>
      </c>
      <c r="N98" s="984">
        <f t="shared" si="39"/>
        <v>0</v>
      </c>
      <c r="O98" s="984">
        <f t="shared" si="39"/>
        <v>0</v>
      </c>
      <c r="P98" s="984">
        <f t="shared" si="39"/>
        <v>5</v>
      </c>
      <c r="Q98" s="984">
        <f t="shared" si="39"/>
        <v>0</v>
      </c>
      <c r="R98" s="984">
        <f t="shared" si="39"/>
        <v>0</v>
      </c>
      <c r="S98" s="984">
        <f t="shared" si="39"/>
        <v>0</v>
      </c>
      <c r="T98" s="984">
        <f t="shared" si="39"/>
        <v>90</v>
      </c>
      <c r="U98" s="984">
        <f t="shared" si="39"/>
        <v>11987</v>
      </c>
      <c r="V98" s="1075">
        <f t="shared" si="39"/>
        <v>2043</v>
      </c>
      <c r="W98" s="1224">
        <f t="shared" si="39"/>
        <v>1207856285.71</v>
      </c>
      <c r="AA98" s="372"/>
      <c r="AB98" s="372"/>
    </row>
    <row r="99" spans="1:28" ht="13.5" x14ac:dyDescent="0.25">
      <c r="A99" s="483" t="s">
        <v>325</v>
      </c>
      <c r="B99" s="482"/>
      <c r="C99" s="482"/>
      <c r="D99" s="482"/>
      <c r="E99" s="482"/>
      <c r="F99" s="482"/>
      <c r="G99" s="482"/>
      <c r="H99" s="482"/>
      <c r="I99" s="481"/>
      <c r="J99" s="482"/>
      <c r="K99" s="482"/>
      <c r="L99" s="482"/>
      <c r="M99" s="481"/>
      <c r="N99" s="482"/>
      <c r="O99" s="482"/>
      <c r="P99" s="947"/>
      <c r="Q99" s="392"/>
      <c r="R99" s="390"/>
      <c r="S99" s="390"/>
      <c r="T99" s="390"/>
      <c r="U99" s="390"/>
      <c r="V99" s="390"/>
      <c r="W99" s="390"/>
      <c r="X99" s="372"/>
      <c r="Y99" s="372"/>
      <c r="Z99" s="372"/>
      <c r="AA99" s="372"/>
      <c r="AB99" s="372"/>
    </row>
    <row r="100" spans="1:28" ht="13.5" x14ac:dyDescent="0.25">
      <c r="A100" s="160" t="s">
        <v>319</v>
      </c>
      <c r="B100" s="160"/>
      <c r="C100" s="160"/>
      <c r="D100" s="160"/>
      <c r="E100" s="160"/>
      <c r="F100" s="160"/>
      <c r="G100" s="160"/>
      <c r="H100" s="160"/>
      <c r="I100" s="399"/>
      <c r="J100" s="160"/>
      <c r="K100" s="160"/>
      <c r="L100" s="160"/>
      <c r="M100" s="399"/>
      <c r="N100" s="160"/>
      <c r="O100" s="160"/>
      <c r="P100" s="390"/>
      <c r="Q100" s="392"/>
      <c r="R100" s="390"/>
      <c r="S100" s="390"/>
      <c r="T100" s="390"/>
      <c r="U100" s="390"/>
      <c r="V100" s="390"/>
      <c r="W100" s="390"/>
      <c r="X100" s="372"/>
      <c r="Y100" s="372"/>
      <c r="Z100" s="372"/>
      <c r="AA100" s="372"/>
      <c r="AB100" s="372"/>
    </row>
    <row r="101" spans="1:28" ht="13.5" x14ac:dyDescent="0.25">
      <c r="A101" s="160" t="s">
        <v>323</v>
      </c>
      <c r="B101" s="160"/>
      <c r="C101" s="160"/>
      <c r="D101" s="160"/>
      <c r="E101" s="160"/>
      <c r="F101" s="160"/>
      <c r="G101" s="160"/>
      <c r="H101" s="160"/>
      <c r="I101" s="399"/>
      <c r="J101" s="160"/>
      <c r="K101" s="160"/>
      <c r="L101" s="160"/>
      <c r="M101" s="399"/>
      <c r="N101" s="160"/>
      <c r="O101" s="160"/>
      <c r="P101" s="390"/>
      <c r="Q101" s="392"/>
      <c r="R101" s="390"/>
      <c r="S101" s="390"/>
      <c r="T101" s="994"/>
      <c r="U101" s="160"/>
      <c r="V101" s="160"/>
      <c r="W101" s="160"/>
      <c r="X101" s="390"/>
      <c r="Y101" s="391"/>
      <c r="Z101" s="372"/>
      <c r="AA101" s="372"/>
      <c r="AB101" s="372"/>
    </row>
    <row r="102" spans="1:28" ht="13.5" x14ac:dyDescent="0.25">
      <c r="A102" s="160" t="s">
        <v>330</v>
      </c>
      <c r="B102" s="160"/>
      <c r="C102" s="160"/>
      <c r="D102" s="160"/>
      <c r="E102" s="160"/>
      <c r="F102" s="160"/>
      <c r="G102" s="160"/>
      <c r="H102" s="160"/>
      <c r="I102" s="399"/>
      <c r="J102" s="160"/>
      <c r="K102" s="160"/>
      <c r="L102" s="160"/>
      <c r="M102" s="399"/>
      <c r="N102" s="160"/>
      <c r="O102" s="160"/>
      <c r="P102" s="160"/>
      <c r="Q102" s="160"/>
      <c r="R102" s="160"/>
      <c r="S102" s="160"/>
      <c r="T102" s="399"/>
      <c r="U102" s="160"/>
      <c r="V102" s="160"/>
      <c r="W102" s="160"/>
      <c r="X102" s="392"/>
      <c r="Y102" s="390"/>
    </row>
    <row r="103" spans="1:28" ht="13.5" x14ac:dyDescent="0.25">
      <c r="F103" s="1563"/>
      <c r="G103" s="1563"/>
      <c r="H103" s="393"/>
      <c r="I103" s="394"/>
      <c r="T103" s="363"/>
      <c r="U103" s="395"/>
      <c r="V103" s="396" t="s">
        <v>8181</v>
      </c>
      <c r="W103" s="397">
        <v>768556236</v>
      </c>
      <c r="X103" s="392"/>
      <c r="Y103" s="398"/>
    </row>
    <row r="104" spans="1:28" ht="24.95" customHeight="1" x14ac:dyDescent="0.25">
      <c r="A104" s="434" t="s">
        <v>428</v>
      </c>
      <c r="B104" s="434"/>
      <c r="C104" s="434"/>
      <c r="D104" s="434"/>
      <c r="E104" s="434"/>
      <c r="F104" s="434"/>
      <c r="G104" s="434"/>
      <c r="H104" s="434"/>
      <c r="I104" s="434"/>
      <c r="J104" s="434"/>
      <c r="K104" s="434"/>
      <c r="L104" s="434"/>
      <c r="M104" s="434"/>
      <c r="N104" s="434"/>
      <c r="O104" s="434"/>
      <c r="P104" s="434"/>
      <c r="Q104" s="434"/>
      <c r="R104" s="434"/>
      <c r="S104" s="434"/>
      <c r="T104" s="434"/>
      <c r="U104" s="434"/>
      <c r="V104" s="434"/>
      <c r="W104" s="434"/>
      <c r="X104" s="392"/>
      <c r="Y104" s="398"/>
    </row>
    <row r="105" spans="1:28" ht="24.95" customHeight="1" x14ac:dyDescent="0.25">
      <c r="A105" s="482" t="s">
        <v>14493</v>
      </c>
      <c r="B105" s="434"/>
      <c r="C105" s="434"/>
      <c r="D105" s="434"/>
      <c r="E105" s="434"/>
      <c r="F105" s="434"/>
      <c r="G105" s="434"/>
      <c r="H105" s="434"/>
      <c r="I105" s="434"/>
      <c r="J105" s="434"/>
      <c r="K105" s="434"/>
      <c r="L105" s="434"/>
      <c r="M105" s="434"/>
      <c r="N105" s="434"/>
      <c r="O105" s="434"/>
      <c r="P105" s="434"/>
      <c r="Q105" s="434"/>
      <c r="R105" s="434"/>
      <c r="S105" s="434"/>
      <c r="T105" s="434"/>
      <c r="U105" s="434"/>
      <c r="V105" s="434"/>
      <c r="W105" s="434"/>
      <c r="X105" s="392"/>
      <c r="Y105" s="390"/>
    </row>
    <row r="106" spans="1:28" ht="24.95" customHeight="1" x14ac:dyDescent="0.25">
      <c r="A106" s="1431" t="s">
        <v>14494</v>
      </c>
      <c r="B106" s="1431"/>
      <c r="C106" s="1431"/>
      <c r="D106" s="1431"/>
      <c r="E106" s="1431"/>
      <c r="F106" s="1431"/>
      <c r="G106" s="1431"/>
      <c r="H106" s="1431"/>
      <c r="I106" s="1431"/>
      <c r="J106" s="1431"/>
      <c r="K106" s="1431"/>
      <c r="L106" s="1431"/>
      <c r="M106" s="1431"/>
      <c r="N106" s="1431"/>
      <c r="O106" s="1431"/>
      <c r="P106" s="1431"/>
      <c r="Q106" s="1431"/>
      <c r="R106" s="1431"/>
      <c r="S106" s="1431"/>
      <c r="T106" s="1431"/>
      <c r="U106" s="1431"/>
      <c r="V106" s="1431"/>
      <c r="W106" s="1431"/>
      <c r="X106" s="392"/>
      <c r="Y106" s="390"/>
    </row>
    <row r="107" spans="1:28" ht="13.5" x14ac:dyDescent="0.25">
      <c r="A107" s="1449" t="s">
        <v>11</v>
      </c>
      <c r="B107" s="1564" t="s">
        <v>426</v>
      </c>
      <c r="C107" s="1565"/>
      <c r="D107" s="1565"/>
      <c r="E107" s="1565"/>
      <c r="F107" s="1565"/>
      <c r="G107" s="1565"/>
      <c r="H107" s="1565"/>
      <c r="I107" s="1565"/>
      <c r="J107" s="1565"/>
      <c r="K107" s="1565"/>
      <c r="L107" s="1566"/>
      <c r="M107" s="1564" t="s">
        <v>427</v>
      </c>
      <c r="N107" s="1565"/>
      <c r="O107" s="1565"/>
      <c r="P107" s="1565"/>
      <c r="Q107" s="1565"/>
      <c r="R107" s="1565"/>
      <c r="S107" s="1565"/>
      <c r="T107" s="1565"/>
      <c r="U107" s="1565"/>
      <c r="V107" s="1565"/>
      <c r="W107" s="1566"/>
      <c r="X107" s="392"/>
      <c r="Y107" s="390"/>
    </row>
    <row r="108" spans="1:28" ht="115.5" x14ac:dyDescent="0.2">
      <c r="A108" s="1452" t="s">
        <v>10</v>
      </c>
      <c r="B108" s="940" t="s">
        <v>360</v>
      </c>
      <c r="C108" s="940" t="s">
        <v>129</v>
      </c>
      <c r="D108" s="941" t="s">
        <v>14461</v>
      </c>
      <c r="E108" s="941" t="s">
        <v>306</v>
      </c>
      <c r="F108" s="941" t="s">
        <v>320</v>
      </c>
      <c r="G108" s="941" t="s">
        <v>321</v>
      </c>
      <c r="H108" s="941" t="s">
        <v>322</v>
      </c>
      <c r="I108" s="941" t="s">
        <v>329</v>
      </c>
      <c r="J108" s="942" t="s">
        <v>324</v>
      </c>
      <c r="K108" s="943" t="s">
        <v>326</v>
      </c>
      <c r="L108" s="943" t="s">
        <v>328</v>
      </c>
      <c r="M108" s="941" t="s">
        <v>360</v>
      </c>
      <c r="N108" s="940" t="s">
        <v>129</v>
      </c>
      <c r="O108" s="941" t="s">
        <v>14461</v>
      </c>
      <c r="P108" s="941" t="s">
        <v>306</v>
      </c>
      <c r="Q108" s="941" t="s">
        <v>320</v>
      </c>
      <c r="R108" s="941" t="s">
        <v>321</v>
      </c>
      <c r="S108" s="941" t="s">
        <v>322</v>
      </c>
      <c r="T108" s="941" t="s">
        <v>329</v>
      </c>
      <c r="U108" s="942" t="s">
        <v>324</v>
      </c>
      <c r="V108" s="943" t="s">
        <v>326</v>
      </c>
      <c r="W108" s="942" t="s">
        <v>327</v>
      </c>
    </row>
    <row r="109" spans="1:28" ht="13.5" x14ac:dyDescent="0.2">
      <c r="A109" s="936"/>
      <c r="B109" s="160"/>
      <c r="C109" s="160"/>
      <c r="D109" s="160"/>
      <c r="E109" s="160"/>
      <c r="F109" s="160"/>
      <c r="G109" s="160"/>
      <c r="H109" s="160"/>
      <c r="I109" s="160"/>
      <c r="J109" s="160"/>
      <c r="K109" s="160"/>
      <c r="L109" s="937"/>
      <c r="M109" s="423"/>
      <c r="N109" s="407"/>
      <c r="O109" s="407"/>
      <c r="P109" s="407"/>
      <c r="Q109" s="407"/>
      <c r="R109" s="407"/>
      <c r="S109" s="407"/>
      <c r="T109" s="407"/>
      <c r="U109" s="407"/>
      <c r="V109" s="407"/>
      <c r="W109" s="938"/>
    </row>
    <row r="110" spans="1:28" ht="13.5" x14ac:dyDescent="0.2">
      <c r="A110" s="409" t="s">
        <v>8</v>
      </c>
      <c r="B110" s="406"/>
      <c r="C110" s="161"/>
      <c r="D110" s="161"/>
      <c r="E110" s="161"/>
      <c r="F110" s="161"/>
      <c r="G110" s="161"/>
      <c r="H110" s="161"/>
      <c r="I110" s="161"/>
      <c r="J110" s="161"/>
      <c r="K110" s="161"/>
      <c r="L110" s="411"/>
      <c r="M110" s="421"/>
      <c r="N110" s="406"/>
      <c r="O110" s="406"/>
      <c r="P110" s="406"/>
      <c r="Q110" s="406"/>
      <c r="R110" s="406"/>
      <c r="S110" s="406"/>
      <c r="T110" s="406"/>
      <c r="U110" s="406"/>
      <c r="V110" s="406"/>
      <c r="W110" s="422"/>
    </row>
    <row r="111" spans="1:28" ht="13.5" x14ac:dyDescent="0.2">
      <c r="A111" s="410" t="s">
        <v>624</v>
      </c>
      <c r="B111" s="407">
        <f t="shared" ref="B111:B116" si="40">AC111</f>
        <v>0</v>
      </c>
      <c r="C111" s="160">
        <v>0</v>
      </c>
      <c r="D111" s="160">
        <f t="shared" ref="D111:D116" si="41">AI111</f>
        <v>0</v>
      </c>
      <c r="E111" s="160">
        <v>0</v>
      </c>
      <c r="F111" s="160">
        <v>0</v>
      </c>
      <c r="G111" s="160">
        <v>0</v>
      </c>
      <c r="H111" s="160">
        <v>0</v>
      </c>
      <c r="I111" s="160">
        <v>0</v>
      </c>
      <c r="J111" s="160">
        <v>0</v>
      </c>
      <c r="K111" s="160">
        <v>0</v>
      </c>
      <c r="L111" s="412">
        <f t="shared" ref="L111:L116" si="42">AF111</f>
        <v>0</v>
      </c>
      <c r="M111" s="423">
        <f t="shared" ref="M111:M116" si="43">AD111</f>
        <v>0</v>
      </c>
      <c r="N111" s="407">
        <v>0</v>
      </c>
      <c r="O111" s="407">
        <f t="shared" ref="O111:O116" si="44">AJ111</f>
        <v>0</v>
      </c>
      <c r="P111" s="407">
        <v>0</v>
      </c>
      <c r="Q111" s="407">
        <v>0</v>
      </c>
      <c r="R111" s="407">
        <v>0</v>
      </c>
      <c r="S111" s="407">
        <v>0</v>
      </c>
      <c r="T111" s="407">
        <v>0</v>
      </c>
      <c r="U111" s="407">
        <v>0</v>
      </c>
      <c r="V111" s="407">
        <v>0</v>
      </c>
      <c r="W111" s="424">
        <v>0</v>
      </c>
    </row>
    <row r="112" spans="1:28" ht="13.5" x14ac:dyDescent="0.2">
      <c r="A112" s="410" t="s">
        <v>623</v>
      </c>
      <c r="B112" s="407">
        <f t="shared" si="40"/>
        <v>0</v>
      </c>
      <c r="C112" s="160">
        <v>0</v>
      </c>
      <c r="D112" s="160">
        <f t="shared" si="41"/>
        <v>0</v>
      </c>
      <c r="E112" s="160">
        <v>0</v>
      </c>
      <c r="F112" s="160">
        <v>0</v>
      </c>
      <c r="G112" s="160">
        <v>0</v>
      </c>
      <c r="H112" s="160">
        <v>0</v>
      </c>
      <c r="I112" s="160">
        <v>0</v>
      </c>
      <c r="J112" s="160">
        <v>0</v>
      </c>
      <c r="K112" s="160">
        <v>0</v>
      </c>
      <c r="L112" s="412">
        <f t="shared" si="42"/>
        <v>0</v>
      </c>
      <c r="M112" s="423">
        <f t="shared" si="43"/>
        <v>0</v>
      </c>
      <c r="N112" s="407">
        <v>0</v>
      </c>
      <c r="O112" s="407">
        <f t="shared" si="44"/>
        <v>0</v>
      </c>
      <c r="P112" s="407">
        <v>0</v>
      </c>
      <c r="Q112" s="407">
        <v>0</v>
      </c>
      <c r="R112" s="407">
        <v>0</v>
      </c>
      <c r="S112" s="407">
        <v>0</v>
      </c>
      <c r="T112" s="407">
        <v>0</v>
      </c>
      <c r="U112" s="407">
        <v>0</v>
      </c>
      <c r="V112" s="407">
        <v>0</v>
      </c>
      <c r="W112" s="424">
        <f>SUM(AN112:AO112)</f>
        <v>0</v>
      </c>
    </row>
    <row r="113" spans="1:23" ht="13.5" x14ac:dyDescent="0.2">
      <c r="A113" s="410" t="s">
        <v>622</v>
      </c>
      <c r="B113" s="407">
        <f t="shared" si="40"/>
        <v>0</v>
      </c>
      <c r="C113" s="160">
        <v>0</v>
      </c>
      <c r="D113" s="160">
        <f t="shared" si="41"/>
        <v>0</v>
      </c>
      <c r="E113" s="160">
        <v>0</v>
      </c>
      <c r="F113" s="160">
        <v>0</v>
      </c>
      <c r="G113" s="160">
        <v>0</v>
      </c>
      <c r="H113" s="160">
        <v>0</v>
      </c>
      <c r="I113" s="160">
        <v>0</v>
      </c>
      <c r="J113" s="160">
        <v>0</v>
      </c>
      <c r="K113" s="160">
        <v>0</v>
      </c>
      <c r="L113" s="412">
        <f t="shared" si="42"/>
        <v>0</v>
      </c>
      <c r="M113" s="423">
        <f t="shared" si="43"/>
        <v>0</v>
      </c>
      <c r="N113" s="407">
        <v>0</v>
      </c>
      <c r="O113" s="407">
        <f t="shared" si="44"/>
        <v>0</v>
      </c>
      <c r="P113" s="407">
        <v>0</v>
      </c>
      <c r="Q113" s="407">
        <v>0</v>
      </c>
      <c r="R113" s="407">
        <v>0</v>
      </c>
      <c r="S113" s="407">
        <v>0</v>
      </c>
      <c r="T113" s="407">
        <v>0</v>
      </c>
      <c r="U113" s="407">
        <v>0</v>
      </c>
      <c r="V113" s="407">
        <v>0</v>
      </c>
      <c r="W113" s="424">
        <f>SUM(AN113:AO113)</f>
        <v>0</v>
      </c>
    </row>
    <row r="114" spans="1:23" ht="13.5" x14ac:dyDescent="0.2">
      <c r="A114" s="410" t="s">
        <v>621</v>
      </c>
      <c r="B114" s="407">
        <f t="shared" si="40"/>
        <v>0</v>
      </c>
      <c r="C114" s="160">
        <v>0</v>
      </c>
      <c r="D114" s="160">
        <f t="shared" si="41"/>
        <v>0</v>
      </c>
      <c r="E114" s="160">
        <v>0</v>
      </c>
      <c r="F114" s="160">
        <v>0</v>
      </c>
      <c r="G114" s="160">
        <v>0</v>
      </c>
      <c r="H114" s="160">
        <v>0</v>
      </c>
      <c r="I114" s="160">
        <v>0</v>
      </c>
      <c r="J114" s="160">
        <v>0</v>
      </c>
      <c r="K114" s="160">
        <v>0</v>
      </c>
      <c r="L114" s="412">
        <f t="shared" si="42"/>
        <v>0</v>
      </c>
      <c r="M114" s="423">
        <f t="shared" si="43"/>
        <v>0</v>
      </c>
      <c r="N114" s="407">
        <v>0</v>
      </c>
      <c r="O114" s="407">
        <f t="shared" si="44"/>
        <v>0</v>
      </c>
      <c r="P114" s="407">
        <v>0</v>
      </c>
      <c r="Q114" s="407">
        <v>0</v>
      </c>
      <c r="R114" s="407">
        <v>0</v>
      </c>
      <c r="S114" s="407">
        <v>0</v>
      </c>
      <c r="T114" s="407">
        <v>0</v>
      </c>
      <c r="U114" s="407">
        <v>0</v>
      </c>
      <c r="V114" s="407">
        <v>0</v>
      </c>
      <c r="W114" s="424">
        <f>SUM(AN114:AO114)</f>
        <v>0</v>
      </c>
    </row>
    <row r="115" spans="1:23" ht="13.5" x14ac:dyDescent="0.2">
      <c r="A115" s="410" t="s">
        <v>620</v>
      </c>
      <c r="B115" s="407">
        <f t="shared" si="40"/>
        <v>0</v>
      </c>
      <c r="C115" s="160">
        <v>0</v>
      </c>
      <c r="D115" s="160">
        <f t="shared" si="41"/>
        <v>0</v>
      </c>
      <c r="E115" s="160">
        <v>0</v>
      </c>
      <c r="F115" s="160">
        <v>0</v>
      </c>
      <c r="G115" s="160">
        <v>0</v>
      </c>
      <c r="H115" s="160">
        <v>0</v>
      </c>
      <c r="I115" s="160">
        <v>0</v>
      </c>
      <c r="J115" s="160">
        <v>0</v>
      </c>
      <c r="K115" s="160">
        <v>0</v>
      </c>
      <c r="L115" s="412">
        <f t="shared" si="42"/>
        <v>0</v>
      </c>
      <c r="M115" s="423">
        <f t="shared" si="43"/>
        <v>0</v>
      </c>
      <c r="N115" s="407">
        <v>0</v>
      </c>
      <c r="O115" s="407">
        <f t="shared" si="44"/>
        <v>0</v>
      </c>
      <c r="P115" s="407">
        <v>0</v>
      </c>
      <c r="Q115" s="407">
        <v>0</v>
      </c>
      <c r="R115" s="407">
        <v>0</v>
      </c>
      <c r="S115" s="407">
        <v>0</v>
      </c>
      <c r="T115" s="407">
        <v>0</v>
      </c>
      <c r="U115" s="407">
        <v>0</v>
      </c>
      <c r="V115" s="407">
        <v>0</v>
      </c>
      <c r="W115" s="424">
        <f>SUM(AN115:AO115)</f>
        <v>0</v>
      </c>
    </row>
    <row r="116" spans="1:23" ht="13.5" x14ac:dyDescent="0.2">
      <c r="A116" s="410" t="s">
        <v>13</v>
      </c>
      <c r="B116" s="407">
        <f t="shared" si="40"/>
        <v>0</v>
      </c>
      <c r="C116" s="160">
        <v>0</v>
      </c>
      <c r="D116" s="160">
        <f t="shared" si="41"/>
        <v>0</v>
      </c>
      <c r="E116" s="160">
        <v>0</v>
      </c>
      <c r="F116" s="160">
        <v>0</v>
      </c>
      <c r="G116" s="160">
        <v>0</v>
      </c>
      <c r="H116" s="160">
        <v>0</v>
      </c>
      <c r="I116" s="160">
        <v>0</v>
      </c>
      <c r="J116" s="160">
        <v>0</v>
      </c>
      <c r="K116" s="160">
        <v>0</v>
      </c>
      <c r="L116" s="412">
        <f t="shared" si="42"/>
        <v>0</v>
      </c>
      <c r="M116" s="423">
        <f t="shared" si="43"/>
        <v>0</v>
      </c>
      <c r="N116" s="407">
        <v>0</v>
      </c>
      <c r="O116" s="407">
        <f t="shared" si="44"/>
        <v>0</v>
      </c>
      <c r="P116" s="407">
        <v>0</v>
      </c>
      <c r="Q116" s="407">
        <v>0</v>
      </c>
      <c r="R116" s="407">
        <v>0</v>
      </c>
      <c r="S116" s="407">
        <v>0</v>
      </c>
      <c r="T116" s="407">
        <v>0</v>
      </c>
      <c r="U116" s="407">
        <v>0</v>
      </c>
      <c r="V116" s="407">
        <v>0</v>
      </c>
      <c r="W116" s="424">
        <v>54156.71</v>
      </c>
    </row>
    <row r="117" spans="1:23" ht="13.5" x14ac:dyDescent="0.2">
      <c r="A117" s="409" t="s">
        <v>5</v>
      </c>
      <c r="B117" s="406"/>
      <c r="C117" s="161"/>
      <c r="D117" s="161"/>
      <c r="E117" s="161"/>
      <c r="F117" s="162"/>
      <c r="G117" s="162"/>
      <c r="H117" s="162"/>
      <c r="I117" s="162"/>
      <c r="J117" s="162"/>
      <c r="K117" s="162"/>
      <c r="L117" s="413"/>
      <c r="M117" s="421"/>
      <c r="N117" s="406"/>
      <c r="O117" s="406"/>
      <c r="P117" s="406"/>
      <c r="Q117" s="406"/>
      <c r="R117" s="406"/>
      <c r="S117" s="406"/>
      <c r="T117" s="406"/>
      <c r="U117" s="406"/>
      <c r="V117" s="406"/>
      <c r="W117" s="422"/>
    </row>
    <row r="118" spans="1:23" ht="13.5" x14ac:dyDescent="0.2">
      <c r="A118" s="410" t="s">
        <v>14</v>
      </c>
      <c r="B118" s="407">
        <f>AC117</f>
        <v>0</v>
      </c>
      <c r="C118" s="160">
        <v>0</v>
      </c>
      <c r="D118" s="160">
        <v>0</v>
      </c>
      <c r="E118" s="160">
        <v>0</v>
      </c>
      <c r="F118" s="160">
        <v>0</v>
      </c>
      <c r="G118" s="160">
        <v>0</v>
      </c>
      <c r="H118" s="160">
        <v>0</v>
      </c>
      <c r="I118" s="160">
        <v>0</v>
      </c>
      <c r="J118" s="160">
        <v>0</v>
      </c>
      <c r="K118" s="160">
        <v>0</v>
      </c>
      <c r="L118" s="412">
        <f>AF117</f>
        <v>0</v>
      </c>
      <c r="M118" s="423">
        <f>AD117</f>
        <v>0</v>
      </c>
      <c r="N118" s="407">
        <v>0</v>
      </c>
      <c r="O118" s="407">
        <v>0</v>
      </c>
      <c r="P118" s="407">
        <v>0</v>
      </c>
      <c r="Q118" s="407">
        <v>0</v>
      </c>
      <c r="R118" s="407">
        <v>0</v>
      </c>
      <c r="S118" s="407">
        <v>0</v>
      </c>
      <c r="T118" s="407">
        <v>0</v>
      </c>
      <c r="U118" s="407">
        <v>0</v>
      </c>
      <c r="V118" s="407">
        <v>0</v>
      </c>
      <c r="W118" s="424">
        <v>11079.6</v>
      </c>
    </row>
    <row r="119" spans="1:23" ht="13.5" x14ac:dyDescent="0.2">
      <c r="A119" s="410" t="s">
        <v>619</v>
      </c>
      <c r="B119" s="407">
        <f>AC118</f>
        <v>0</v>
      </c>
      <c r="C119" s="160">
        <v>0</v>
      </c>
      <c r="D119" s="160">
        <v>0</v>
      </c>
      <c r="E119" s="160">
        <v>0</v>
      </c>
      <c r="F119" s="160">
        <v>0</v>
      </c>
      <c r="G119" s="160">
        <v>0</v>
      </c>
      <c r="H119" s="160">
        <v>0</v>
      </c>
      <c r="I119" s="160">
        <v>0</v>
      </c>
      <c r="J119" s="160">
        <v>0</v>
      </c>
      <c r="K119" s="160">
        <v>0</v>
      </c>
      <c r="L119" s="412">
        <f>AF118</f>
        <v>0</v>
      </c>
      <c r="M119" s="423">
        <f>AD118</f>
        <v>0</v>
      </c>
      <c r="N119" s="407">
        <v>0</v>
      </c>
      <c r="O119" s="407">
        <v>0</v>
      </c>
      <c r="P119" s="407">
        <v>0</v>
      </c>
      <c r="Q119" s="407">
        <v>0</v>
      </c>
      <c r="R119" s="407">
        <v>0</v>
      </c>
      <c r="S119" s="407">
        <v>0</v>
      </c>
      <c r="T119" s="407">
        <v>0</v>
      </c>
      <c r="U119" s="407">
        <v>0</v>
      </c>
      <c r="V119" s="407">
        <v>0</v>
      </c>
      <c r="W119" s="424">
        <v>5723.2800000000007</v>
      </c>
    </row>
    <row r="120" spans="1:23" ht="13.5" x14ac:dyDescent="0.2">
      <c r="A120" s="410" t="s">
        <v>618</v>
      </c>
      <c r="B120" s="407">
        <f>AC119</f>
        <v>0</v>
      </c>
      <c r="C120" s="160">
        <v>0</v>
      </c>
      <c r="D120" s="160">
        <v>0</v>
      </c>
      <c r="E120" s="160">
        <v>0</v>
      </c>
      <c r="F120" s="160">
        <v>0</v>
      </c>
      <c r="G120" s="160">
        <v>0</v>
      </c>
      <c r="H120" s="160">
        <v>0</v>
      </c>
      <c r="I120" s="160">
        <v>0</v>
      </c>
      <c r="J120" s="160">
        <v>0</v>
      </c>
      <c r="K120" s="160">
        <v>0</v>
      </c>
      <c r="L120" s="412">
        <f>AF119</f>
        <v>0</v>
      </c>
      <c r="M120" s="423">
        <f>AD119</f>
        <v>0</v>
      </c>
      <c r="N120" s="407">
        <v>0</v>
      </c>
      <c r="O120" s="407">
        <v>0</v>
      </c>
      <c r="P120" s="407">
        <v>0</v>
      </c>
      <c r="Q120" s="407">
        <v>0</v>
      </c>
      <c r="R120" s="407">
        <v>0</v>
      </c>
      <c r="S120" s="407">
        <v>0</v>
      </c>
      <c r="T120" s="407">
        <v>0</v>
      </c>
      <c r="U120" s="407">
        <v>0</v>
      </c>
      <c r="V120" s="407">
        <v>0</v>
      </c>
      <c r="W120" s="424">
        <v>5422.6200000000008</v>
      </c>
    </row>
    <row r="121" spans="1:23" ht="13.5" x14ac:dyDescent="0.2">
      <c r="A121" s="410" t="s">
        <v>617</v>
      </c>
      <c r="B121" s="407">
        <f>AC120</f>
        <v>0</v>
      </c>
      <c r="C121" s="160">
        <v>0</v>
      </c>
      <c r="D121" s="160">
        <v>0</v>
      </c>
      <c r="E121" s="160">
        <v>0</v>
      </c>
      <c r="F121" s="160">
        <v>0</v>
      </c>
      <c r="G121" s="160">
        <v>0</v>
      </c>
      <c r="H121" s="160">
        <v>0</v>
      </c>
      <c r="I121" s="160">
        <v>0</v>
      </c>
      <c r="J121" s="160">
        <v>0</v>
      </c>
      <c r="K121" s="160">
        <v>0</v>
      </c>
      <c r="L121" s="412">
        <f>AF120</f>
        <v>0</v>
      </c>
      <c r="M121" s="423">
        <f>AD120</f>
        <v>0</v>
      </c>
      <c r="N121" s="407">
        <v>0</v>
      </c>
      <c r="O121" s="407">
        <v>0</v>
      </c>
      <c r="P121" s="407">
        <v>0</v>
      </c>
      <c r="Q121" s="407">
        <v>0</v>
      </c>
      <c r="R121" s="407">
        <v>0</v>
      </c>
      <c r="S121" s="407">
        <v>0</v>
      </c>
      <c r="T121" s="407">
        <v>0</v>
      </c>
      <c r="U121" s="407">
        <v>0</v>
      </c>
      <c r="V121" s="407">
        <v>0</v>
      </c>
      <c r="W121" s="424">
        <v>159897.0500000001</v>
      </c>
    </row>
    <row r="122" spans="1:23" ht="13.5" x14ac:dyDescent="0.2">
      <c r="A122" s="410" t="s">
        <v>15</v>
      </c>
      <c r="B122" s="407">
        <f>AC121+AC133</f>
        <v>0</v>
      </c>
      <c r="C122" s="160">
        <v>0</v>
      </c>
      <c r="D122" s="160">
        <v>0</v>
      </c>
      <c r="E122" s="160">
        <v>0</v>
      </c>
      <c r="F122" s="160">
        <v>0</v>
      </c>
      <c r="G122" s="160">
        <v>0</v>
      </c>
      <c r="H122" s="160">
        <v>0</v>
      </c>
      <c r="I122" s="160">
        <v>0</v>
      </c>
      <c r="J122" s="160">
        <v>0</v>
      </c>
      <c r="K122" s="160">
        <v>0</v>
      </c>
      <c r="L122" s="412">
        <f>AF121+AF133</f>
        <v>0</v>
      </c>
      <c r="M122" s="423">
        <f>AD121+AD133</f>
        <v>0</v>
      </c>
      <c r="N122" s="407">
        <v>0</v>
      </c>
      <c r="O122" s="407">
        <v>0</v>
      </c>
      <c r="P122" s="407">
        <v>0</v>
      </c>
      <c r="Q122" s="407">
        <v>0</v>
      </c>
      <c r="R122" s="407">
        <v>0</v>
      </c>
      <c r="S122" s="407">
        <v>0</v>
      </c>
      <c r="T122" s="407">
        <v>0</v>
      </c>
      <c r="U122" s="407">
        <v>0</v>
      </c>
      <c r="V122" s="407">
        <v>0</v>
      </c>
      <c r="W122" s="424">
        <f>BC122+BF122</f>
        <v>0</v>
      </c>
    </row>
    <row r="123" spans="1:23" ht="13.5" x14ac:dyDescent="0.2">
      <c r="A123" s="410" t="s">
        <v>616</v>
      </c>
      <c r="B123" s="407">
        <f>AC122</f>
        <v>0</v>
      </c>
      <c r="C123" s="160">
        <v>0</v>
      </c>
      <c r="D123" s="160">
        <v>0</v>
      </c>
      <c r="E123" s="160">
        <v>0</v>
      </c>
      <c r="F123" s="160">
        <v>0</v>
      </c>
      <c r="G123" s="160">
        <v>0</v>
      </c>
      <c r="H123" s="160">
        <v>0</v>
      </c>
      <c r="I123" s="160">
        <v>0</v>
      </c>
      <c r="J123" s="160">
        <v>0</v>
      </c>
      <c r="K123" s="160">
        <v>0</v>
      </c>
      <c r="L123" s="412">
        <f>AF122</f>
        <v>0</v>
      </c>
      <c r="M123" s="423">
        <f>AD122</f>
        <v>0</v>
      </c>
      <c r="N123" s="407">
        <v>0</v>
      </c>
      <c r="O123" s="407">
        <v>0</v>
      </c>
      <c r="P123" s="407">
        <v>0</v>
      </c>
      <c r="Q123" s="407">
        <v>0</v>
      </c>
      <c r="R123" s="407">
        <v>0</v>
      </c>
      <c r="S123" s="407">
        <v>0</v>
      </c>
      <c r="T123" s="407">
        <v>0</v>
      </c>
      <c r="U123" s="407">
        <v>0</v>
      </c>
      <c r="V123" s="407">
        <v>0</v>
      </c>
      <c r="W123" s="424">
        <v>58963.1</v>
      </c>
    </row>
    <row r="124" spans="1:23" ht="13.5" x14ac:dyDescent="0.2">
      <c r="A124" s="409" t="s">
        <v>6</v>
      </c>
      <c r="B124" s="406"/>
      <c r="C124" s="161"/>
      <c r="D124" s="161"/>
      <c r="E124" s="163"/>
      <c r="F124" s="162"/>
      <c r="G124" s="162"/>
      <c r="H124" s="162"/>
      <c r="I124" s="162"/>
      <c r="J124" s="162"/>
      <c r="K124" s="162"/>
      <c r="L124" s="413"/>
      <c r="M124" s="421"/>
      <c r="N124" s="406"/>
      <c r="O124" s="406"/>
      <c r="P124" s="406"/>
      <c r="Q124" s="406"/>
      <c r="R124" s="406"/>
      <c r="S124" s="406"/>
      <c r="T124" s="406"/>
      <c r="U124" s="406"/>
      <c r="V124" s="406"/>
      <c r="W124" s="422"/>
    </row>
    <row r="125" spans="1:23" ht="13.5" x14ac:dyDescent="0.2">
      <c r="A125" s="410" t="s">
        <v>16</v>
      </c>
      <c r="B125" s="407">
        <f>AC123+AC134</f>
        <v>0</v>
      </c>
      <c r="C125" s="160">
        <v>0</v>
      </c>
      <c r="D125" s="160">
        <v>0</v>
      </c>
      <c r="E125" s="160">
        <v>0</v>
      </c>
      <c r="F125" s="160">
        <v>0</v>
      </c>
      <c r="G125" s="160">
        <v>0</v>
      </c>
      <c r="H125" s="160">
        <v>0</v>
      </c>
      <c r="I125" s="160">
        <v>0</v>
      </c>
      <c r="J125" s="160">
        <v>0</v>
      </c>
      <c r="K125" s="160">
        <v>0</v>
      </c>
      <c r="L125" s="412">
        <f>AF123+AF134</f>
        <v>0</v>
      </c>
      <c r="M125" s="423">
        <f>AD123+AD134</f>
        <v>0</v>
      </c>
      <c r="N125" s="407">
        <v>0</v>
      </c>
      <c r="O125" s="407">
        <v>0</v>
      </c>
      <c r="P125" s="407">
        <v>0</v>
      </c>
      <c r="Q125" s="407">
        <v>0</v>
      </c>
      <c r="R125" s="407">
        <v>0</v>
      </c>
      <c r="S125" s="407">
        <v>0</v>
      </c>
      <c r="T125" s="407">
        <v>0</v>
      </c>
      <c r="U125" s="407">
        <v>0</v>
      </c>
      <c r="V125" s="407">
        <v>0</v>
      </c>
      <c r="W125" s="424">
        <f t="shared" ref="W125:W130" si="45">BC125+BF125</f>
        <v>0</v>
      </c>
    </row>
    <row r="126" spans="1:23" ht="13.5" x14ac:dyDescent="0.2">
      <c r="A126" s="410" t="s">
        <v>615</v>
      </c>
      <c r="B126" s="407">
        <f>AC124+AC135</f>
        <v>0</v>
      </c>
      <c r="C126" s="160">
        <v>0</v>
      </c>
      <c r="D126" s="160">
        <v>0</v>
      </c>
      <c r="E126" s="160">
        <v>0</v>
      </c>
      <c r="F126" s="160">
        <v>0</v>
      </c>
      <c r="G126" s="160">
        <v>0</v>
      </c>
      <c r="H126" s="160">
        <v>0</v>
      </c>
      <c r="I126" s="160">
        <v>0</v>
      </c>
      <c r="J126" s="160">
        <v>0</v>
      </c>
      <c r="K126" s="160">
        <v>0</v>
      </c>
      <c r="L126" s="412">
        <f>AF124+AF135</f>
        <v>0</v>
      </c>
      <c r="M126" s="423">
        <f>AD124+AD135</f>
        <v>0</v>
      </c>
      <c r="N126" s="407">
        <v>0</v>
      </c>
      <c r="O126" s="407">
        <v>0</v>
      </c>
      <c r="P126" s="407">
        <v>0</v>
      </c>
      <c r="Q126" s="407">
        <v>0</v>
      </c>
      <c r="R126" s="407">
        <v>0</v>
      </c>
      <c r="S126" s="407">
        <v>0</v>
      </c>
      <c r="T126" s="407">
        <v>0</v>
      </c>
      <c r="U126" s="407">
        <v>0</v>
      </c>
      <c r="V126" s="407">
        <v>0</v>
      </c>
      <c r="W126" s="424">
        <f t="shared" si="45"/>
        <v>0</v>
      </c>
    </row>
    <row r="127" spans="1:23" ht="13.5" x14ac:dyDescent="0.2">
      <c r="A127" s="410" t="s">
        <v>614</v>
      </c>
      <c r="B127" s="407">
        <f>AC125+AC136</f>
        <v>0</v>
      </c>
      <c r="C127" s="160">
        <v>0</v>
      </c>
      <c r="D127" s="160">
        <v>0</v>
      </c>
      <c r="E127" s="160">
        <v>0</v>
      </c>
      <c r="F127" s="160">
        <v>0</v>
      </c>
      <c r="G127" s="160">
        <v>0</v>
      </c>
      <c r="H127" s="160">
        <v>0</v>
      </c>
      <c r="I127" s="160">
        <v>0</v>
      </c>
      <c r="J127" s="160">
        <v>0</v>
      </c>
      <c r="K127" s="160">
        <v>0</v>
      </c>
      <c r="L127" s="412">
        <f>AF125+AF136</f>
        <v>0</v>
      </c>
      <c r="M127" s="423">
        <f>AD125+AD136</f>
        <v>0</v>
      </c>
      <c r="N127" s="407">
        <v>0</v>
      </c>
      <c r="O127" s="407">
        <v>0</v>
      </c>
      <c r="P127" s="407">
        <v>0</v>
      </c>
      <c r="Q127" s="407">
        <v>0</v>
      </c>
      <c r="R127" s="407">
        <v>0</v>
      </c>
      <c r="S127" s="407">
        <v>0</v>
      </c>
      <c r="T127" s="407">
        <v>0</v>
      </c>
      <c r="U127" s="407">
        <v>0</v>
      </c>
      <c r="V127" s="407">
        <v>0</v>
      </c>
      <c r="W127" s="424">
        <f t="shared" si="45"/>
        <v>0</v>
      </c>
    </row>
    <row r="128" spans="1:23" ht="13.5" x14ac:dyDescent="0.2">
      <c r="A128" s="410" t="s">
        <v>613</v>
      </c>
      <c r="B128" s="407">
        <f>AC126+AC137</f>
        <v>0</v>
      </c>
      <c r="C128" s="160">
        <v>0</v>
      </c>
      <c r="D128" s="160">
        <v>0</v>
      </c>
      <c r="E128" s="160">
        <v>0</v>
      </c>
      <c r="F128" s="160">
        <v>0</v>
      </c>
      <c r="G128" s="160">
        <v>0</v>
      </c>
      <c r="H128" s="160">
        <v>0</v>
      </c>
      <c r="I128" s="160">
        <v>0</v>
      </c>
      <c r="J128" s="160">
        <v>0</v>
      </c>
      <c r="K128" s="160">
        <v>0</v>
      </c>
      <c r="L128" s="412">
        <f>AF126+AF137</f>
        <v>0</v>
      </c>
      <c r="M128" s="423">
        <f>AD126+AD137</f>
        <v>0</v>
      </c>
      <c r="N128" s="407">
        <v>0</v>
      </c>
      <c r="O128" s="407">
        <v>0</v>
      </c>
      <c r="P128" s="407">
        <v>0</v>
      </c>
      <c r="Q128" s="407">
        <v>0</v>
      </c>
      <c r="R128" s="407">
        <v>0</v>
      </c>
      <c r="S128" s="407">
        <v>0</v>
      </c>
      <c r="T128" s="407">
        <v>0</v>
      </c>
      <c r="U128" s="407">
        <v>0</v>
      </c>
      <c r="V128" s="407">
        <v>0</v>
      </c>
      <c r="W128" s="424">
        <f t="shared" si="45"/>
        <v>0</v>
      </c>
    </row>
    <row r="129" spans="1:23" ht="13.5" x14ac:dyDescent="0.2">
      <c r="A129" s="410" t="s">
        <v>17</v>
      </c>
      <c r="B129" s="407">
        <f>AC127</f>
        <v>0</v>
      </c>
      <c r="C129" s="160">
        <v>0</v>
      </c>
      <c r="D129" s="160">
        <v>0</v>
      </c>
      <c r="E129" s="160">
        <v>0</v>
      </c>
      <c r="F129" s="160">
        <v>0</v>
      </c>
      <c r="G129" s="160">
        <v>0</v>
      </c>
      <c r="H129" s="160">
        <v>0</v>
      </c>
      <c r="I129" s="160">
        <v>0</v>
      </c>
      <c r="J129" s="160">
        <v>0</v>
      </c>
      <c r="K129" s="160">
        <v>0</v>
      </c>
      <c r="L129" s="412">
        <f>AF127</f>
        <v>0</v>
      </c>
      <c r="M129" s="423">
        <f>AD127</f>
        <v>0</v>
      </c>
      <c r="N129" s="407">
        <v>0</v>
      </c>
      <c r="O129" s="407">
        <v>0</v>
      </c>
      <c r="P129" s="407">
        <v>0</v>
      </c>
      <c r="Q129" s="407">
        <v>0</v>
      </c>
      <c r="R129" s="407">
        <v>0</v>
      </c>
      <c r="S129" s="407">
        <v>0</v>
      </c>
      <c r="T129" s="407">
        <v>0</v>
      </c>
      <c r="U129" s="407">
        <v>0</v>
      </c>
      <c r="V129" s="407">
        <v>0</v>
      </c>
      <c r="W129" s="424">
        <f t="shared" si="45"/>
        <v>0</v>
      </c>
    </row>
    <row r="130" spans="1:23" ht="13.5" x14ac:dyDescent="0.2">
      <c r="A130" s="410" t="s">
        <v>611</v>
      </c>
      <c r="B130" s="407">
        <f>AC128+AC138</f>
        <v>0</v>
      </c>
      <c r="C130" s="160">
        <v>0</v>
      </c>
      <c r="D130" s="160">
        <v>0</v>
      </c>
      <c r="E130" s="160">
        <v>0</v>
      </c>
      <c r="F130" s="160">
        <v>0</v>
      </c>
      <c r="G130" s="160">
        <v>0</v>
      </c>
      <c r="H130" s="160">
        <v>0</v>
      </c>
      <c r="I130" s="160">
        <v>0</v>
      </c>
      <c r="J130" s="160">
        <v>0</v>
      </c>
      <c r="K130" s="160">
        <v>0</v>
      </c>
      <c r="L130" s="412">
        <f>AF128+AF138</f>
        <v>0</v>
      </c>
      <c r="M130" s="423">
        <f>AD128+AD138</f>
        <v>0</v>
      </c>
      <c r="N130" s="407">
        <v>0</v>
      </c>
      <c r="O130" s="407">
        <v>0</v>
      </c>
      <c r="P130" s="407">
        <v>0</v>
      </c>
      <c r="Q130" s="407">
        <v>0</v>
      </c>
      <c r="R130" s="407">
        <v>0</v>
      </c>
      <c r="S130" s="407">
        <v>0</v>
      </c>
      <c r="T130" s="407">
        <v>0</v>
      </c>
      <c r="U130" s="407">
        <v>0</v>
      </c>
      <c r="V130" s="407">
        <v>0</v>
      </c>
      <c r="W130" s="424">
        <f t="shared" si="45"/>
        <v>0</v>
      </c>
    </row>
    <row r="131" spans="1:23" ht="13.5" x14ac:dyDescent="0.2">
      <c r="A131" s="409" t="s">
        <v>7</v>
      </c>
      <c r="B131" s="406"/>
      <c r="C131" s="163"/>
      <c r="D131" s="163"/>
      <c r="E131" s="162"/>
      <c r="F131" s="162"/>
      <c r="G131" s="162"/>
      <c r="H131" s="162"/>
      <c r="I131" s="162"/>
      <c r="J131" s="162"/>
      <c r="K131" s="162"/>
      <c r="L131" s="413"/>
      <c r="M131" s="421"/>
      <c r="N131" s="406"/>
      <c r="O131" s="406"/>
      <c r="P131" s="406"/>
      <c r="Q131" s="406"/>
      <c r="R131" s="406"/>
      <c r="S131" s="406"/>
      <c r="T131" s="406"/>
      <c r="U131" s="406"/>
      <c r="V131" s="406"/>
      <c r="W131" s="422"/>
    </row>
    <row r="132" spans="1:23" ht="13.5" x14ac:dyDescent="0.2">
      <c r="A132" s="410" t="s">
        <v>18</v>
      </c>
      <c r="B132" s="407">
        <v>0</v>
      </c>
      <c r="C132" s="160">
        <v>0</v>
      </c>
      <c r="D132" s="160">
        <v>0</v>
      </c>
      <c r="E132" s="160">
        <v>0</v>
      </c>
      <c r="F132" s="160">
        <v>0</v>
      </c>
      <c r="G132" s="160">
        <v>0</v>
      </c>
      <c r="H132" s="160">
        <v>0</v>
      </c>
      <c r="I132" s="160">
        <v>0</v>
      </c>
      <c r="J132" s="160">
        <v>0</v>
      </c>
      <c r="K132" s="160">
        <v>0</v>
      </c>
      <c r="L132" s="414">
        <v>0</v>
      </c>
      <c r="M132" s="423">
        <v>0</v>
      </c>
      <c r="N132" s="407">
        <v>0</v>
      </c>
      <c r="O132" s="407">
        <v>0</v>
      </c>
      <c r="P132" s="407">
        <v>0</v>
      </c>
      <c r="Q132" s="407">
        <v>0</v>
      </c>
      <c r="R132" s="407">
        <v>0</v>
      </c>
      <c r="S132" s="407">
        <v>0</v>
      </c>
      <c r="T132" s="407">
        <v>0</v>
      </c>
      <c r="U132" s="407">
        <v>0</v>
      </c>
      <c r="V132" s="407">
        <v>0</v>
      </c>
      <c r="W132" s="424">
        <v>0</v>
      </c>
    </row>
    <row r="133" spans="1:23" ht="13.5" x14ac:dyDescent="0.2">
      <c r="A133" s="410" t="s">
        <v>610</v>
      </c>
      <c r="B133" s="407">
        <f>AC129+AC139</f>
        <v>0</v>
      </c>
      <c r="C133" s="160">
        <v>0</v>
      </c>
      <c r="D133" s="160">
        <v>0</v>
      </c>
      <c r="E133" s="160">
        <v>0</v>
      </c>
      <c r="F133" s="160">
        <v>0</v>
      </c>
      <c r="G133" s="160">
        <v>0</v>
      </c>
      <c r="H133" s="160">
        <v>0</v>
      </c>
      <c r="I133" s="160">
        <v>0</v>
      </c>
      <c r="J133" s="160">
        <v>0</v>
      </c>
      <c r="K133" s="160">
        <v>0</v>
      </c>
      <c r="L133" s="412">
        <f>AF129+AF139</f>
        <v>0</v>
      </c>
      <c r="M133" s="423">
        <f>AD129+AD139</f>
        <v>0</v>
      </c>
      <c r="N133" s="407">
        <v>0</v>
      </c>
      <c r="O133" s="407">
        <v>0</v>
      </c>
      <c r="P133" s="407">
        <v>0</v>
      </c>
      <c r="Q133" s="407">
        <v>0</v>
      </c>
      <c r="R133" s="407">
        <v>0</v>
      </c>
      <c r="S133" s="407">
        <v>0</v>
      </c>
      <c r="T133" s="407">
        <v>0</v>
      </c>
      <c r="U133" s="407">
        <v>0</v>
      </c>
      <c r="V133" s="407">
        <v>0</v>
      </c>
      <c r="W133" s="424">
        <v>13809.240000000002</v>
      </c>
    </row>
    <row r="134" spans="1:23" ht="13.5" x14ac:dyDescent="0.2">
      <c r="A134" s="410" t="s">
        <v>609</v>
      </c>
      <c r="B134" s="407">
        <f>AC130+AC140</f>
        <v>0</v>
      </c>
      <c r="C134" s="160">
        <v>0</v>
      </c>
      <c r="D134" s="160">
        <v>0</v>
      </c>
      <c r="E134" s="160">
        <v>0</v>
      </c>
      <c r="F134" s="160">
        <v>0</v>
      </c>
      <c r="G134" s="160">
        <v>0</v>
      </c>
      <c r="H134" s="160">
        <v>0</v>
      </c>
      <c r="I134" s="160">
        <v>0</v>
      </c>
      <c r="J134" s="160">
        <v>0</v>
      </c>
      <c r="K134" s="160">
        <v>0</v>
      </c>
      <c r="L134" s="412">
        <f>AF130+AF140</f>
        <v>0</v>
      </c>
      <c r="M134" s="423">
        <f>AD130+AD140</f>
        <v>0</v>
      </c>
      <c r="N134" s="407">
        <v>0</v>
      </c>
      <c r="O134" s="407">
        <v>0</v>
      </c>
      <c r="P134" s="407">
        <v>0</v>
      </c>
      <c r="Q134" s="407">
        <v>0</v>
      </c>
      <c r="R134" s="407">
        <v>0</v>
      </c>
      <c r="S134" s="407">
        <v>0</v>
      </c>
      <c r="T134" s="407">
        <v>0</v>
      </c>
      <c r="U134" s="407">
        <v>0</v>
      </c>
      <c r="V134" s="407">
        <v>0</v>
      </c>
      <c r="W134" s="424">
        <f>BF134</f>
        <v>0</v>
      </c>
    </row>
    <row r="135" spans="1:23" ht="13.5" x14ac:dyDescent="0.2">
      <c r="A135" s="410" t="s">
        <v>608</v>
      </c>
      <c r="B135" s="407">
        <f>AC131+AC141</f>
        <v>0</v>
      </c>
      <c r="C135" s="160">
        <v>0</v>
      </c>
      <c r="D135" s="160">
        <v>0</v>
      </c>
      <c r="E135" s="160">
        <v>0</v>
      </c>
      <c r="F135" s="160">
        <v>0</v>
      </c>
      <c r="G135" s="160">
        <v>0</v>
      </c>
      <c r="H135" s="160">
        <v>0</v>
      </c>
      <c r="I135" s="160">
        <v>0</v>
      </c>
      <c r="J135" s="160">
        <v>0</v>
      </c>
      <c r="K135" s="160">
        <v>0</v>
      </c>
      <c r="L135" s="412">
        <f>AF131+AF141</f>
        <v>0</v>
      </c>
      <c r="M135" s="423">
        <f>AD131+AD141</f>
        <v>0</v>
      </c>
      <c r="N135" s="407">
        <v>0</v>
      </c>
      <c r="O135" s="407">
        <v>0</v>
      </c>
      <c r="P135" s="407">
        <v>0</v>
      </c>
      <c r="Q135" s="407">
        <v>0</v>
      </c>
      <c r="R135" s="407">
        <v>0</v>
      </c>
      <c r="S135" s="407">
        <v>0</v>
      </c>
      <c r="T135" s="407">
        <v>0</v>
      </c>
      <c r="U135" s="407">
        <v>0</v>
      </c>
      <c r="V135" s="407">
        <v>0</v>
      </c>
      <c r="W135" s="424">
        <f>BC135+BF135</f>
        <v>0</v>
      </c>
    </row>
    <row r="136" spans="1:23" ht="13.5" x14ac:dyDescent="0.2">
      <c r="A136" s="410" t="s">
        <v>19</v>
      </c>
      <c r="B136" s="407">
        <f>AC132+AC142</f>
        <v>0</v>
      </c>
      <c r="C136" s="160">
        <v>0</v>
      </c>
      <c r="D136" s="160">
        <v>0</v>
      </c>
      <c r="E136" s="160">
        <v>0</v>
      </c>
      <c r="F136" s="160">
        <v>0</v>
      </c>
      <c r="G136" s="160">
        <v>0</v>
      </c>
      <c r="H136" s="160">
        <v>0</v>
      </c>
      <c r="I136" s="160">
        <v>0</v>
      </c>
      <c r="J136" s="160">
        <v>0</v>
      </c>
      <c r="K136" s="160">
        <v>0</v>
      </c>
      <c r="L136" s="412">
        <f>AF132+AF142</f>
        <v>0</v>
      </c>
      <c r="M136" s="423">
        <f>AD132+AD142</f>
        <v>0</v>
      </c>
      <c r="N136" s="407">
        <v>0</v>
      </c>
      <c r="O136" s="407">
        <v>0</v>
      </c>
      <c r="P136" s="407">
        <v>0</v>
      </c>
      <c r="Q136" s="407">
        <v>0</v>
      </c>
      <c r="R136" s="407">
        <v>0</v>
      </c>
      <c r="S136" s="407">
        <v>0</v>
      </c>
      <c r="T136" s="407">
        <v>0</v>
      </c>
      <c r="U136" s="407">
        <v>0</v>
      </c>
      <c r="V136" s="407">
        <v>0</v>
      </c>
      <c r="W136" s="424">
        <f>BC136+BF136</f>
        <v>0</v>
      </c>
    </row>
    <row r="137" spans="1:23" ht="13.5" x14ac:dyDescent="0.2">
      <c r="A137" s="410" t="s">
        <v>607</v>
      </c>
      <c r="B137" s="407">
        <f>AC143</f>
        <v>0</v>
      </c>
      <c r="C137" s="160">
        <v>0</v>
      </c>
      <c r="D137" s="160">
        <v>0</v>
      </c>
      <c r="E137" s="160">
        <v>0</v>
      </c>
      <c r="F137" s="160">
        <v>0</v>
      </c>
      <c r="G137" s="160">
        <v>0</v>
      </c>
      <c r="H137" s="160">
        <v>0</v>
      </c>
      <c r="I137" s="160">
        <v>0</v>
      </c>
      <c r="J137" s="160">
        <v>0</v>
      </c>
      <c r="K137" s="160">
        <v>0</v>
      </c>
      <c r="L137" s="412">
        <f>AF143</f>
        <v>0</v>
      </c>
      <c r="M137" s="423">
        <f>AD143</f>
        <v>0</v>
      </c>
      <c r="N137" s="407">
        <v>0</v>
      </c>
      <c r="O137" s="407">
        <v>0</v>
      </c>
      <c r="P137" s="407">
        <v>0</v>
      </c>
      <c r="Q137" s="407">
        <v>0</v>
      </c>
      <c r="R137" s="407">
        <v>0</v>
      </c>
      <c r="S137" s="407">
        <v>0</v>
      </c>
      <c r="T137" s="407">
        <v>0</v>
      </c>
      <c r="U137" s="407">
        <v>0</v>
      </c>
      <c r="V137" s="407">
        <v>0</v>
      </c>
      <c r="W137" s="424">
        <f>BF137</f>
        <v>0</v>
      </c>
    </row>
    <row r="138" spans="1:23" ht="13.5" x14ac:dyDescent="0.2">
      <c r="A138" s="409" t="s">
        <v>612</v>
      </c>
      <c r="B138" s="406"/>
      <c r="C138" s="161"/>
      <c r="D138" s="161"/>
      <c r="E138" s="162"/>
      <c r="F138" s="162"/>
      <c r="G138" s="162"/>
      <c r="H138" s="162"/>
      <c r="I138" s="162"/>
      <c r="J138" s="162"/>
      <c r="K138" s="162"/>
      <c r="L138" s="413"/>
      <c r="M138" s="421"/>
      <c r="N138" s="406"/>
      <c r="O138" s="406"/>
      <c r="P138" s="406"/>
      <c r="Q138" s="406"/>
      <c r="R138" s="406"/>
      <c r="S138" s="406"/>
      <c r="T138" s="406"/>
      <c r="U138" s="406"/>
      <c r="V138" s="406"/>
      <c r="W138" s="422"/>
    </row>
    <row r="139" spans="1:23" ht="13.5" x14ac:dyDescent="0.2">
      <c r="A139" s="410" t="s">
        <v>606</v>
      </c>
      <c r="B139" s="407">
        <f t="shared" ref="B139:B160" si="46">AC144</f>
        <v>0</v>
      </c>
      <c r="C139" s="160">
        <v>0</v>
      </c>
      <c r="D139" s="160">
        <v>0</v>
      </c>
      <c r="E139" s="160">
        <v>0</v>
      </c>
      <c r="F139" s="160">
        <v>0</v>
      </c>
      <c r="G139" s="160">
        <v>0</v>
      </c>
      <c r="H139" s="160">
        <v>0</v>
      </c>
      <c r="I139" s="160">
        <v>0</v>
      </c>
      <c r="J139" s="160">
        <v>0</v>
      </c>
      <c r="K139" s="160">
        <v>0</v>
      </c>
      <c r="L139" s="412">
        <f t="shared" ref="L139:L160" si="47">AF144</f>
        <v>0</v>
      </c>
      <c r="M139" s="423">
        <f t="shared" ref="M139:M160" si="48">AD144</f>
        <v>0</v>
      </c>
      <c r="N139" s="407">
        <v>0</v>
      </c>
      <c r="O139" s="407">
        <v>0</v>
      </c>
      <c r="P139" s="407">
        <v>0</v>
      </c>
      <c r="Q139" s="407">
        <v>0</v>
      </c>
      <c r="R139" s="407">
        <v>0</v>
      </c>
      <c r="S139" s="407">
        <v>0</v>
      </c>
      <c r="T139" s="407">
        <v>0</v>
      </c>
      <c r="U139" s="407">
        <v>0</v>
      </c>
      <c r="V139" s="407">
        <v>0</v>
      </c>
      <c r="W139" s="424">
        <v>664961.89999999991</v>
      </c>
    </row>
    <row r="140" spans="1:23" ht="13.5" x14ac:dyDescent="0.2">
      <c r="A140" s="410" t="s">
        <v>605</v>
      </c>
      <c r="B140" s="407">
        <f t="shared" si="46"/>
        <v>0</v>
      </c>
      <c r="C140" s="160">
        <v>0</v>
      </c>
      <c r="D140" s="160">
        <v>0</v>
      </c>
      <c r="E140" s="160">
        <v>0</v>
      </c>
      <c r="F140" s="160">
        <v>0</v>
      </c>
      <c r="G140" s="160">
        <v>0</v>
      </c>
      <c r="H140" s="160">
        <v>0</v>
      </c>
      <c r="I140" s="160">
        <v>0</v>
      </c>
      <c r="J140" s="160">
        <v>0</v>
      </c>
      <c r="K140" s="160">
        <v>0</v>
      </c>
      <c r="L140" s="412">
        <f t="shared" si="47"/>
        <v>0</v>
      </c>
      <c r="M140" s="423">
        <f t="shared" si="48"/>
        <v>0</v>
      </c>
      <c r="N140" s="407">
        <v>0</v>
      </c>
      <c r="O140" s="407">
        <v>0</v>
      </c>
      <c r="P140" s="407">
        <v>0</v>
      </c>
      <c r="Q140" s="407">
        <v>0</v>
      </c>
      <c r="R140" s="407">
        <v>0</v>
      </c>
      <c r="S140" s="407">
        <v>0</v>
      </c>
      <c r="T140" s="407">
        <v>0</v>
      </c>
      <c r="U140" s="407">
        <v>0</v>
      </c>
      <c r="V140" s="407">
        <v>0</v>
      </c>
      <c r="W140" s="424">
        <v>96854.400000000023</v>
      </c>
    </row>
    <row r="141" spans="1:23" ht="13.5" x14ac:dyDescent="0.2">
      <c r="A141" s="410" t="s">
        <v>604</v>
      </c>
      <c r="B141" s="407">
        <f t="shared" si="46"/>
        <v>0</v>
      </c>
      <c r="C141" s="160">
        <v>0</v>
      </c>
      <c r="D141" s="160">
        <v>0</v>
      </c>
      <c r="E141" s="160">
        <v>0</v>
      </c>
      <c r="F141" s="160">
        <v>0</v>
      </c>
      <c r="G141" s="160">
        <v>0</v>
      </c>
      <c r="H141" s="160">
        <v>0</v>
      </c>
      <c r="I141" s="160">
        <v>0</v>
      </c>
      <c r="J141" s="160">
        <v>0</v>
      </c>
      <c r="K141" s="160">
        <v>0</v>
      </c>
      <c r="L141" s="412">
        <f t="shared" si="47"/>
        <v>0</v>
      </c>
      <c r="M141" s="423">
        <f t="shared" si="48"/>
        <v>0</v>
      </c>
      <c r="N141" s="407">
        <v>0</v>
      </c>
      <c r="O141" s="407">
        <v>0</v>
      </c>
      <c r="P141" s="407">
        <v>0</v>
      </c>
      <c r="Q141" s="407">
        <v>0</v>
      </c>
      <c r="R141" s="407">
        <v>0</v>
      </c>
      <c r="S141" s="407">
        <v>0</v>
      </c>
      <c r="T141" s="407">
        <v>0</v>
      </c>
      <c r="U141" s="407">
        <v>0</v>
      </c>
      <c r="V141" s="407">
        <v>0</v>
      </c>
      <c r="W141" s="424">
        <v>216122.28000000006</v>
      </c>
    </row>
    <row r="142" spans="1:23" ht="13.5" x14ac:dyDescent="0.2">
      <c r="A142" s="410" t="s">
        <v>603</v>
      </c>
      <c r="B142" s="407">
        <f t="shared" si="46"/>
        <v>0</v>
      </c>
      <c r="C142" s="160">
        <v>0</v>
      </c>
      <c r="D142" s="160">
        <v>0</v>
      </c>
      <c r="E142" s="160">
        <v>0</v>
      </c>
      <c r="F142" s="160">
        <v>0</v>
      </c>
      <c r="G142" s="160">
        <v>0</v>
      </c>
      <c r="H142" s="160">
        <v>0</v>
      </c>
      <c r="I142" s="160">
        <v>0</v>
      </c>
      <c r="J142" s="160">
        <v>0</v>
      </c>
      <c r="K142" s="160">
        <v>0</v>
      </c>
      <c r="L142" s="412">
        <f t="shared" si="47"/>
        <v>0</v>
      </c>
      <c r="M142" s="423">
        <f t="shared" si="48"/>
        <v>0</v>
      </c>
      <c r="N142" s="407">
        <v>0</v>
      </c>
      <c r="O142" s="407">
        <v>0</v>
      </c>
      <c r="P142" s="407">
        <v>0</v>
      </c>
      <c r="Q142" s="407">
        <v>0</v>
      </c>
      <c r="R142" s="407">
        <v>0</v>
      </c>
      <c r="S142" s="407">
        <v>0</v>
      </c>
      <c r="T142" s="407">
        <v>0</v>
      </c>
      <c r="U142" s="407">
        <v>0</v>
      </c>
      <c r="V142" s="407">
        <v>0</v>
      </c>
      <c r="W142" s="424">
        <v>119111.81999999999</v>
      </c>
    </row>
    <row r="143" spans="1:23" ht="13.5" x14ac:dyDescent="0.2">
      <c r="A143" s="410" t="s">
        <v>602</v>
      </c>
      <c r="B143" s="407">
        <f t="shared" si="46"/>
        <v>0</v>
      </c>
      <c r="C143" s="160">
        <v>0</v>
      </c>
      <c r="D143" s="160">
        <v>0</v>
      </c>
      <c r="E143" s="160">
        <v>0</v>
      </c>
      <c r="F143" s="160">
        <v>0</v>
      </c>
      <c r="G143" s="160">
        <v>0</v>
      </c>
      <c r="H143" s="160">
        <v>0</v>
      </c>
      <c r="I143" s="160">
        <v>0</v>
      </c>
      <c r="J143" s="160">
        <v>0</v>
      </c>
      <c r="K143" s="160">
        <v>0</v>
      </c>
      <c r="L143" s="412">
        <f t="shared" si="47"/>
        <v>0</v>
      </c>
      <c r="M143" s="423">
        <f t="shared" si="48"/>
        <v>0</v>
      </c>
      <c r="N143" s="407">
        <v>0</v>
      </c>
      <c r="O143" s="407">
        <v>0</v>
      </c>
      <c r="P143" s="407">
        <v>0</v>
      </c>
      <c r="Q143" s="407">
        <v>0</v>
      </c>
      <c r="R143" s="407">
        <v>0</v>
      </c>
      <c r="S143" s="407">
        <v>0</v>
      </c>
      <c r="T143" s="407">
        <v>0</v>
      </c>
      <c r="U143" s="407">
        <v>0</v>
      </c>
      <c r="V143" s="407">
        <v>0</v>
      </c>
      <c r="W143" s="424">
        <v>370015.35999999969</v>
      </c>
    </row>
    <row r="144" spans="1:23" ht="13.5" x14ac:dyDescent="0.2">
      <c r="A144" s="410" t="s">
        <v>601</v>
      </c>
      <c r="B144" s="407">
        <f t="shared" si="46"/>
        <v>0</v>
      </c>
      <c r="C144" s="160">
        <v>0</v>
      </c>
      <c r="D144" s="160">
        <v>0</v>
      </c>
      <c r="E144" s="160">
        <v>0</v>
      </c>
      <c r="F144" s="160">
        <v>0</v>
      </c>
      <c r="G144" s="160">
        <v>0</v>
      </c>
      <c r="H144" s="160">
        <v>0</v>
      </c>
      <c r="I144" s="160">
        <v>0</v>
      </c>
      <c r="J144" s="160">
        <v>0</v>
      </c>
      <c r="K144" s="160">
        <v>0</v>
      </c>
      <c r="L144" s="412">
        <f t="shared" si="47"/>
        <v>0</v>
      </c>
      <c r="M144" s="423">
        <f t="shared" si="48"/>
        <v>0</v>
      </c>
      <c r="N144" s="407">
        <v>0</v>
      </c>
      <c r="O144" s="407">
        <v>0</v>
      </c>
      <c r="P144" s="407">
        <v>0</v>
      </c>
      <c r="Q144" s="407">
        <v>0</v>
      </c>
      <c r="R144" s="407">
        <v>0</v>
      </c>
      <c r="S144" s="407">
        <v>0</v>
      </c>
      <c r="T144" s="407">
        <v>0</v>
      </c>
      <c r="U144" s="407">
        <v>0</v>
      </c>
      <c r="V144" s="407">
        <v>0</v>
      </c>
      <c r="W144" s="424">
        <v>29495.87</v>
      </c>
    </row>
    <row r="145" spans="1:23" ht="13.5" x14ac:dyDescent="0.2">
      <c r="A145" s="410" t="s">
        <v>600</v>
      </c>
      <c r="B145" s="407">
        <f t="shared" si="46"/>
        <v>0</v>
      </c>
      <c r="C145" s="160">
        <v>0</v>
      </c>
      <c r="D145" s="160">
        <v>0</v>
      </c>
      <c r="E145" s="160">
        <v>0</v>
      </c>
      <c r="F145" s="160">
        <v>0</v>
      </c>
      <c r="G145" s="160">
        <v>0</v>
      </c>
      <c r="H145" s="160">
        <v>0</v>
      </c>
      <c r="I145" s="160">
        <v>0</v>
      </c>
      <c r="J145" s="160">
        <v>0</v>
      </c>
      <c r="K145" s="160">
        <v>0</v>
      </c>
      <c r="L145" s="412">
        <f t="shared" si="47"/>
        <v>0</v>
      </c>
      <c r="M145" s="423">
        <f t="shared" si="48"/>
        <v>0</v>
      </c>
      <c r="N145" s="407">
        <v>0</v>
      </c>
      <c r="O145" s="407">
        <v>0</v>
      </c>
      <c r="P145" s="407">
        <v>0</v>
      </c>
      <c r="Q145" s="407">
        <v>0</v>
      </c>
      <c r="R145" s="407">
        <v>0</v>
      </c>
      <c r="S145" s="407">
        <v>0</v>
      </c>
      <c r="T145" s="407">
        <v>0</v>
      </c>
      <c r="U145" s="407">
        <v>0</v>
      </c>
      <c r="V145" s="407">
        <v>0</v>
      </c>
      <c r="W145" s="424">
        <v>28721.820000000003</v>
      </c>
    </row>
    <row r="146" spans="1:23" ht="13.5" x14ac:dyDescent="0.2">
      <c r="A146" s="410" t="s">
        <v>599</v>
      </c>
      <c r="B146" s="407">
        <f t="shared" si="46"/>
        <v>0</v>
      </c>
      <c r="C146" s="160">
        <v>0</v>
      </c>
      <c r="D146" s="160">
        <v>0</v>
      </c>
      <c r="E146" s="160">
        <v>0</v>
      </c>
      <c r="F146" s="160">
        <v>0</v>
      </c>
      <c r="G146" s="160">
        <v>0</v>
      </c>
      <c r="H146" s="160">
        <v>0</v>
      </c>
      <c r="I146" s="160">
        <v>0</v>
      </c>
      <c r="J146" s="160">
        <v>0</v>
      </c>
      <c r="K146" s="160">
        <v>0</v>
      </c>
      <c r="L146" s="412">
        <f t="shared" si="47"/>
        <v>0</v>
      </c>
      <c r="M146" s="423">
        <f t="shared" si="48"/>
        <v>0</v>
      </c>
      <c r="N146" s="407">
        <v>0</v>
      </c>
      <c r="O146" s="407">
        <v>0</v>
      </c>
      <c r="P146" s="407">
        <v>0</v>
      </c>
      <c r="Q146" s="407">
        <v>0</v>
      </c>
      <c r="R146" s="407">
        <v>0</v>
      </c>
      <c r="S146" s="407">
        <v>0</v>
      </c>
      <c r="T146" s="407">
        <v>0</v>
      </c>
      <c r="U146" s="407">
        <v>0</v>
      </c>
      <c r="V146" s="407">
        <v>0</v>
      </c>
      <c r="W146" s="424">
        <v>54256</v>
      </c>
    </row>
    <row r="147" spans="1:23" ht="13.5" x14ac:dyDescent="0.2">
      <c r="A147" s="410" t="s">
        <v>598</v>
      </c>
      <c r="B147" s="407">
        <f t="shared" si="46"/>
        <v>0</v>
      </c>
      <c r="C147" s="160">
        <v>0</v>
      </c>
      <c r="D147" s="160">
        <v>0</v>
      </c>
      <c r="E147" s="160">
        <v>0</v>
      </c>
      <c r="F147" s="160">
        <v>0</v>
      </c>
      <c r="G147" s="160">
        <v>0</v>
      </c>
      <c r="H147" s="160">
        <v>0</v>
      </c>
      <c r="I147" s="160">
        <v>0</v>
      </c>
      <c r="J147" s="160">
        <v>0</v>
      </c>
      <c r="K147" s="160">
        <v>0</v>
      </c>
      <c r="L147" s="412">
        <f t="shared" si="47"/>
        <v>0</v>
      </c>
      <c r="M147" s="423">
        <f t="shared" si="48"/>
        <v>0</v>
      </c>
      <c r="N147" s="407">
        <v>0</v>
      </c>
      <c r="O147" s="407">
        <v>0</v>
      </c>
      <c r="P147" s="407">
        <v>0</v>
      </c>
      <c r="Q147" s="407">
        <v>0</v>
      </c>
      <c r="R147" s="407">
        <v>0</v>
      </c>
      <c r="S147" s="407">
        <v>0</v>
      </c>
      <c r="T147" s="407">
        <v>0</v>
      </c>
      <c r="U147" s="407">
        <v>0</v>
      </c>
      <c r="V147" s="407">
        <v>0</v>
      </c>
      <c r="W147" s="424">
        <v>2287867.5600000005</v>
      </c>
    </row>
    <row r="148" spans="1:23" ht="13.5" x14ac:dyDescent="0.2">
      <c r="A148" s="410" t="s">
        <v>597</v>
      </c>
      <c r="B148" s="407">
        <f t="shared" si="46"/>
        <v>0</v>
      </c>
      <c r="C148" s="160">
        <v>0</v>
      </c>
      <c r="D148" s="160">
        <v>0</v>
      </c>
      <c r="E148" s="160">
        <v>0</v>
      </c>
      <c r="F148" s="160">
        <v>0</v>
      </c>
      <c r="G148" s="160">
        <v>0</v>
      </c>
      <c r="H148" s="160">
        <v>0</v>
      </c>
      <c r="I148" s="160">
        <v>0</v>
      </c>
      <c r="J148" s="160">
        <v>0</v>
      </c>
      <c r="K148" s="160">
        <v>0</v>
      </c>
      <c r="L148" s="412">
        <f t="shared" si="47"/>
        <v>0</v>
      </c>
      <c r="M148" s="423">
        <f t="shared" si="48"/>
        <v>0</v>
      </c>
      <c r="N148" s="407">
        <v>0</v>
      </c>
      <c r="O148" s="407">
        <v>0</v>
      </c>
      <c r="P148" s="407">
        <v>0</v>
      </c>
      <c r="Q148" s="407">
        <v>0</v>
      </c>
      <c r="R148" s="407">
        <v>0</v>
      </c>
      <c r="S148" s="407">
        <v>0</v>
      </c>
      <c r="T148" s="407">
        <v>0</v>
      </c>
      <c r="U148" s="407">
        <v>0</v>
      </c>
      <c r="V148" s="407">
        <v>0</v>
      </c>
      <c r="W148" s="424">
        <v>193556.18000000008</v>
      </c>
    </row>
    <row r="149" spans="1:23" ht="13.5" x14ac:dyDescent="0.2">
      <c r="A149" s="410" t="s">
        <v>596</v>
      </c>
      <c r="B149" s="407">
        <f t="shared" si="46"/>
        <v>0</v>
      </c>
      <c r="C149" s="160">
        <v>0</v>
      </c>
      <c r="D149" s="160">
        <v>0</v>
      </c>
      <c r="E149" s="160">
        <v>0</v>
      </c>
      <c r="F149" s="160">
        <v>0</v>
      </c>
      <c r="G149" s="160">
        <v>0</v>
      </c>
      <c r="H149" s="160">
        <v>0</v>
      </c>
      <c r="I149" s="160">
        <v>0</v>
      </c>
      <c r="J149" s="160">
        <v>0</v>
      </c>
      <c r="K149" s="160">
        <v>0</v>
      </c>
      <c r="L149" s="412">
        <f t="shared" si="47"/>
        <v>0</v>
      </c>
      <c r="M149" s="423">
        <f t="shared" si="48"/>
        <v>0</v>
      </c>
      <c r="N149" s="407">
        <v>0</v>
      </c>
      <c r="O149" s="407">
        <v>0</v>
      </c>
      <c r="P149" s="407">
        <v>0</v>
      </c>
      <c r="Q149" s="407">
        <v>0</v>
      </c>
      <c r="R149" s="407">
        <v>0</v>
      </c>
      <c r="S149" s="407">
        <v>0</v>
      </c>
      <c r="T149" s="407">
        <v>0</v>
      </c>
      <c r="U149" s="407">
        <v>0</v>
      </c>
      <c r="V149" s="407">
        <v>0</v>
      </c>
      <c r="W149" s="424">
        <v>246165.75999999998</v>
      </c>
    </row>
    <row r="150" spans="1:23" ht="13.5" x14ac:dyDescent="0.2">
      <c r="A150" s="410" t="s">
        <v>595</v>
      </c>
      <c r="B150" s="407">
        <f t="shared" si="46"/>
        <v>0</v>
      </c>
      <c r="C150" s="160">
        <v>0</v>
      </c>
      <c r="D150" s="160">
        <v>0</v>
      </c>
      <c r="E150" s="160">
        <v>0</v>
      </c>
      <c r="F150" s="160">
        <v>0</v>
      </c>
      <c r="G150" s="160">
        <v>0</v>
      </c>
      <c r="H150" s="160">
        <v>0</v>
      </c>
      <c r="I150" s="160">
        <v>0</v>
      </c>
      <c r="J150" s="160">
        <v>0</v>
      </c>
      <c r="K150" s="160">
        <v>0</v>
      </c>
      <c r="L150" s="412">
        <f t="shared" si="47"/>
        <v>0</v>
      </c>
      <c r="M150" s="423">
        <f t="shared" si="48"/>
        <v>0</v>
      </c>
      <c r="N150" s="407">
        <v>0</v>
      </c>
      <c r="O150" s="407">
        <v>0</v>
      </c>
      <c r="P150" s="407">
        <v>0</v>
      </c>
      <c r="Q150" s="407">
        <v>0</v>
      </c>
      <c r="R150" s="407">
        <v>0</v>
      </c>
      <c r="S150" s="407">
        <v>0</v>
      </c>
      <c r="T150" s="407">
        <v>0</v>
      </c>
      <c r="U150" s="407">
        <v>0</v>
      </c>
      <c r="V150" s="407">
        <v>0</v>
      </c>
      <c r="W150" s="424">
        <v>636309.55999999971</v>
      </c>
    </row>
    <row r="151" spans="1:23" ht="13.5" x14ac:dyDescent="0.2">
      <c r="A151" s="410" t="s">
        <v>594</v>
      </c>
      <c r="B151" s="407">
        <f t="shared" si="46"/>
        <v>0</v>
      </c>
      <c r="C151" s="160">
        <v>0</v>
      </c>
      <c r="D151" s="160">
        <v>0</v>
      </c>
      <c r="E151" s="160">
        <v>0</v>
      </c>
      <c r="F151" s="160">
        <v>0</v>
      </c>
      <c r="G151" s="160">
        <v>0</v>
      </c>
      <c r="H151" s="160">
        <v>0</v>
      </c>
      <c r="I151" s="160">
        <v>0</v>
      </c>
      <c r="J151" s="160">
        <v>0</v>
      </c>
      <c r="K151" s="160">
        <v>0</v>
      </c>
      <c r="L151" s="412">
        <f t="shared" si="47"/>
        <v>0</v>
      </c>
      <c r="M151" s="423">
        <f t="shared" si="48"/>
        <v>0</v>
      </c>
      <c r="N151" s="407">
        <v>0</v>
      </c>
      <c r="O151" s="407">
        <v>0</v>
      </c>
      <c r="P151" s="407">
        <v>0</v>
      </c>
      <c r="Q151" s="407">
        <v>0</v>
      </c>
      <c r="R151" s="407">
        <v>0</v>
      </c>
      <c r="S151" s="407">
        <v>0</v>
      </c>
      <c r="T151" s="407">
        <v>0</v>
      </c>
      <c r="U151" s="407">
        <v>0</v>
      </c>
      <c r="V151" s="407">
        <v>0</v>
      </c>
      <c r="W151" s="424">
        <v>2267951.04</v>
      </c>
    </row>
    <row r="152" spans="1:23" ht="13.5" x14ac:dyDescent="0.2">
      <c r="A152" s="410" t="s">
        <v>593</v>
      </c>
      <c r="B152" s="407">
        <f t="shared" si="46"/>
        <v>0</v>
      </c>
      <c r="C152" s="160">
        <v>0</v>
      </c>
      <c r="D152" s="160">
        <v>0</v>
      </c>
      <c r="E152" s="160">
        <v>0</v>
      </c>
      <c r="F152" s="160">
        <v>0</v>
      </c>
      <c r="G152" s="160">
        <v>0</v>
      </c>
      <c r="H152" s="160">
        <v>0</v>
      </c>
      <c r="I152" s="160">
        <v>0</v>
      </c>
      <c r="J152" s="160">
        <v>0</v>
      </c>
      <c r="K152" s="160">
        <v>0</v>
      </c>
      <c r="L152" s="412">
        <f t="shared" si="47"/>
        <v>0</v>
      </c>
      <c r="M152" s="423">
        <f t="shared" si="48"/>
        <v>0</v>
      </c>
      <c r="N152" s="407">
        <v>0</v>
      </c>
      <c r="O152" s="407">
        <v>0</v>
      </c>
      <c r="P152" s="407">
        <v>0</v>
      </c>
      <c r="Q152" s="407">
        <v>0</v>
      </c>
      <c r="R152" s="407">
        <v>0</v>
      </c>
      <c r="S152" s="407">
        <v>0</v>
      </c>
      <c r="T152" s="407">
        <v>0</v>
      </c>
      <c r="U152" s="407">
        <v>0</v>
      </c>
      <c r="V152" s="407">
        <v>0</v>
      </c>
      <c r="W152" s="424">
        <v>31721.759999999998</v>
      </c>
    </row>
    <row r="153" spans="1:23" ht="13.5" x14ac:dyDescent="0.2">
      <c r="A153" s="410" t="s">
        <v>592</v>
      </c>
      <c r="B153" s="407">
        <f t="shared" si="46"/>
        <v>0</v>
      </c>
      <c r="C153" s="160">
        <v>0</v>
      </c>
      <c r="D153" s="160">
        <v>0</v>
      </c>
      <c r="E153" s="160">
        <v>0</v>
      </c>
      <c r="F153" s="160">
        <v>0</v>
      </c>
      <c r="G153" s="160">
        <v>0</v>
      </c>
      <c r="H153" s="160">
        <v>0</v>
      </c>
      <c r="I153" s="160">
        <v>0</v>
      </c>
      <c r="J153" s="160">
        <v>0</v>
      </c>
      <c r="K153" s="160">
        <v>0</v>
      </c>
      <c r="L153" s="412">
        <f t="shared" si="47"/>
        <v>0</v>
      </c>
      <c r="M153" s="423">
        <f t="shared" si="48"/>
        <v>0</v>
      </c>
      <c r="N153" s="407">
        <v>0</v>
      </c>
      <c r="O153" s="407">
        <v>0</v>
      </c>
      <c r="P153" s="407">
        <v>0</v>
      </c>
      <c r="Q153" s="407">
        <v>0</v>
      </c>
      <c r="R153" s="407">
        <v>0</v>
      </c>
      <c r="S153" s="407">
        <v>0</v>
      </c>
      <c r="T153" s="407">
        <v>0</v>
      </c>
      <c r="U153" s="407">
        <v>0</v>
      </c>
      <c r="V153" s="407">
        <v>0</v>
      </c>
      <c r="W153" s="424">
        <v>36970.509999999995</v>
      </c>
    </row>
    <row r="154" spans="1:23" ht="13.5" x14ac:dyDescent="0.2">
      <c r="A154" s="410" t="s">
        <v>591</v>
      </c>
      <c r="B154" s="407">
        <f t="shared" si="46"/>
        <v>0</v>
      </c>
      <c r="C154" s="160">
        <v>0</v>
      </c>
      <c r="D154" s="160">
        <v>0</v>
      </c>
      <c r="E154" s="160">
        <v>0</v>
      </c>
      <c r="F154" s="160">
        <v>0</v>
      </c>
      <c r="G154" s="160">
        <v>0</v>
      </c>
      <c r="H154" s="160">
        <v>0</v>
      </c>
      <c r="I154" s="160">
        <v>0</v>
      </c>
      <c r="J154" s="160">
        <v>0</v>
      </c>
      <c r="K154" s="160">
        <v>0</v>
      </c>
      <c r="L154" s="412">
        <f t="shared" si="47"/>
        <v>0</v>
      </c>
      <c r="M154" s="423">
        <f t="shared" si="48"/>
        <v>0</v>
      </c>
      <c r="N154" s="407">
        <v>0</v>
      </c>
      <c r="O154" s="407">
        <v>0</v>
      </c>
      <c r="P154" s="407">
        <v>0</v>
      </c>
      <c r="Q154" s="407">
        <v>0</v>
      </c>
      <c r="R154" s="407">
        <v>0</v>
      </c>
      <c r="S154" s="407">
        <v>0</v>
      </c>
      <c r="T154" s="407">
        <v>0</v>
      </c>
      <c r="U154" s="407">
        <v>0</v>
      </c>
      <c r="V154" s="407">
        <v>0</v>
      </c>
      <c r="W154" s="424">
        <v>109751</v>
      </c>
    </row>
    <row r="155" spans="1:23" ht="13.5" x14ac:dyDescent="0.2">
      <c r="A155" s="410" t="s">
        <v>590</v>
      </c>
      <c r="B155" s="407">
        <f t="shared" si="46"/>
        <v>0</v>
      </c>
      <c r="C155" s="160">
        <v>0</v>
      </c>
      <c r="D155" s="160">
        <v>0</v>
      </c>
      <c r="E155" s="160">
        <v>0</v>
      </c>
      <c r="F155" s="160">
        <v>0</v>
      </c>
      <c r="G155" s="160">
        <v>0</v>
      </c>
      <c r="H155" s="160">
        <v>0</v>
      </c>
      <c r="I155" s="160">
        <v>0</v>
      </c>
      <c r="J155" s="160">
        <v>0</v>
      </c>
      <c r="K155" s="160">
        <v>0</v>
      </c>
      <c r="L155" s="412">
        <f t="shared" si="47"/>
        <v>0</v>
      </c>
      <c r="M155" s="423">
        <f t="shared" si="48"/>
        <v>0</v>
      </c>
      <c r="N155" s="407">
        <v>0</v>
      </c>
      <c r="O155" s="407">
        <v>0</v>
      </c>
      <c r="P155" s="407">
        <v>0</v>
      </c>
      <c r="Q155" s="407">
        <v>0</v>
      </c>
      <c r="R155" s="407">
        <v>0</v>
      </c>
      <c r="S155" s="407">
        <v>0</v>
      </c>
      <c r="T155" s="407">
        <v>0</v>
      </c>
      <c r="U155" s="407">
        <v>0</v>
      </c>
      <c r="V155" s="407">
        <v>0</v>
      </c>
      <c r="W155" s="424">
        <v>29904</v>
      </c>
    </row>
    <row r="156" spans="1:23" ht="13.5" x14ac:dyDescent="0.2">
      <c r="A156" s="410" t="s">
        <v>588</v>
      </c>
      <c r="B156" s="407">
        <f t="shared" si="46"/>
        <v>0</v>
      </c>
      <c r="C156" s="160">
        <v>0</v>
      </c>
      <c r="D156" s="160">
        <v>0</v>
      </c>
      <c r="E156" s="160">
        <v>0</v>
      </c>
      <c r="F156" s="160">
        <v>0</v>
      </c>
      <c r="G156" s="160">
        <v>0</v>
      </c>
      <c r="H156" s="160">
        <v>0</v>
      </c>
      <c r="I156" s="160">
        <v>0</v>
      </c>
      <c r="J156" s="160">
        <v>0</v>
      </c>
      <c r="K156" s="160">
        <v>0</v>
      </c>
      <c r="L156" s="412">
        <f t="shared" si="47"/>
        <v>0</v>
      </c>
      <c r="M156" s="423">
        <f t="shared" si="48"/>
        <v>0</v>
      </c>
      <c r="N156" s="407">
        <v>0</v>
      </c>
      <c r="O156" s="407">
        <v>0</v>
      </c>
      <c r="P156" s="407">
        <v>0</v>
      </c>
      <c r="Q156" s="407">
        <v>0</v>
      </c>
      <c r="R156" s="407">
        <v>0</v>
      </c>
      <c r="S156" s="407">
        <v>0</v>
      </c>
      <c r="T156" s="407">
        <v>0</v>
      </c>
      <c r="U156" s="407">
        <v>0</v>
      </c>
      <c r="V156" s="407">
        <v>0</v>
      </c>
      <c r="W156" s="424">
        <v>510339.91000000021</v>
      </c>
    </row>
    <row r="157" spans="1:23" ht="13.5" x14ac:dyDescent="0.2">
      <c r="A157" s="410" t="s">
        <v>587</v>
      </c>
      <c r="B157" s="407">
        <f t="shared" si="46"/>
        <v>0</v>
      </c>
      <c r="C157" s="160">
        <v>0</v>
      </c>
      <c r="D157" s="160">
        <v>0</v>
      </c>
      <c r="E157" s="160">
        <v>0</v>
      </c>
      <c r="F157" s="160">
        <v>0</v>
      </c>
      <c r="G157" s="160">
        <v>0</v>
      </c>
      <c r="H157" s="160">
        <v>0</v>
      </c>
      <c r="I157" s="160">
        <v>0</v>
      </c>
      <c r="J157" s="160">
        <v>0</v>
      </c>
      <c r="K157" s="160">
        <v>0</v>
      </c>
      <c r="L157" s="412">
        <f t="shared" si="47"/>
        <v>0</v>
      </c>
      <c r="M157" s="423">
        <f t="shared" si="48"/>
        <v>0</v>
      </c>
      <c r="N157" s="407">
        <v>0</v>
      </c>
      <c r="O157" s="407">
        <v>0</v>
      </c>
      <c r="P157" s="407">
        <v>0</v>
      </c>
      <c r="Q157" s="407">
        <v>0</v>
      </c>
      <c r="R157" s="407">
        <v>0</v>
      </c>
      <c r="S157" s="407">
        <v>0</v>
      </c>
      <c r="T157" s="407">
        <v>0</v>
      </c>
      <c r="U157" s="407">
        <v>0</v>
      </c>
      <c r="V157" s="407">
        <v>0</v>
      </c>
      <c r="W157" s="424">
        <v>90192.47</v>
      </c>
    </row>
    <row r="158" spans="1:23" ht="13.5" x14ac:dyDescent="0.2">
      <c r="A158" s="410" t="s">
        <v>586</v>
      </c>
      <c r="B158" s="407">
        <f t="shared" si="46"/>
        <v>0</v>
      </c>
      <c r="C158" s="160">
        <v>0</v>
      </c>
      <c r="D158" s="160">
        <v>0</v>
      </c>
      <c r="E158" s="160">
        <v>0</v>
      </c>
      <c r="F158" s="160">
        <v>0</v>
      </c>
      <c r="G158" s="160">
        <v>0</v>
      </c>
      <c r="H158" s="160">
        <v>0</v>
      </c>
      <c r="I158" s="160">
        <v>0</v>
      </c>
      <c r="J158" s="160">
        <v>0</v>
      </c>
      <c r="K158" s="160">
        <v>0</v>
      </c>
      <c r="L158" s="412">
        <f t="shared" si="47"/>
        <v>0</v>
      </c>
      <c r="M158" s="423">
        <f t="shared" si="48"/>
        <v>0</v>
      </c>
      <c r="N158" s="407">
        <v>0</v>
      </c>
      <c r="O158" s="407">
        <v>0</v>
      </c>
      <c r="P158" s="407">
        <v>0</v>
      </c>
      <c r="Q158" s="407">
        <v>0</v>
      </c>
      <c r="R158" s="407">
        <v>0</v>
      </c>
      <c r="S158" s="407">
        <v>0</v>
      </c>
      <c r="T158" s="407">
        <v>0</v>
      </c>
      <c r="U158" s="407">
        <v>0</v>
      </c>
      <c r="V158" s="407">
        <v>0</v>
      </c>
      <c r="W158" s="424">
        <v>101343.09999999999</v>
      </c>
    </row>
    <row r="159" spans="1:23" ht="13.5" x14ac:dyDescent="0.2">
      <c r="A159" s="410" t="s">
        <v>585</v>
      </c>
      <c r="B159" s="407">
        <f t="shared" si="46"/>
        <v>0</v>
      </c>
      <c r="C159" s="160">
        <v>0</v>
      </c>
      <c r="D159" s="160">
        <v>0</v>
      </c>
      <c r="E159" s="160">
        <v>0</v>
      </c>
      <c r="F159" s="160">
        <v>0</v>
      </c>
      <c r="G159" s="160">
        <v>0</v>
      </c>
      <c r="H159" s="160">
        <v>0</v>
      </c>
      <c r="I159" s="160">
        <v>0</v>
      </c>
      <c r="J159" s="160">
        <v>0</v>
      </c>
      <c r="K159" s="160">
        <v>0</v>
      </c>
      <c r="L159" s="412">
        <f t="shared" si="47"/>
        <v>0</v>
      </c>
      <c r="M159" s="423">
        <f t="shared" si="48"/>
        <v>0</v>
      </c>
      <c r="N159" s="407">
        <v>0</v>
      </c>
      <c r="O159" s="407">
        <v>0</v>
      </c>
      <c r="P159" s="407">
        <v>0</v>
      </c>
      <c r="Q159" s="407">
        <v>0</v>
      </c>
      <c r="R159" s="407">
        <v>0</v>
      </c>
      <c r="S159" s="407">
        <v>0</v>
      </c>
      <c r="T159" s="407">
        <v>0</v>
      </c>
      <c r="U159" s="407">
        <v>0</v>
      </c>
      <c r="V159" s="407">
        <v>0</v>
      </c>
      <c r="W159" s="424">
        <v>78779.119999999981</v>
      </c>
    </row>
    <row r="160" spans="1:23" ht="13.5" x14ac:dyDescent="0.2">
      <c r="A160" s="410" t="s">
        <v>584</v>
      </c>
      <c r="B160" s="407">
        <f t="shared" si="46"/>
        <v>0</v>
      </c>
      <c r="C160" s="160">
        <v>0</v>
      </c>
      <c r="D160" s="160">
        <v>0</v>
      </c>
      <c r="E160" s="160">
        <v>0</v>
      </c>
      <c r="F160" s="160">
        <v>0</v>
      </c>
      <c r="G160" s="160">
        <v>0</v>
      </c>
      <c r="H160" s="160">
        <v>0</v>
      </c>
      <c r="I160" s="160">
        <v>0</v>
      </c>
      <c r="J160" s="160">
        <v>0</v>
      </c>
      <c r="K160" s="160">
        <v>0</v>
      </c>
      <c r="L160" s="412">
        <f t="shared" si="47"/>
        <v>0</v>
      </c>
      <c r="M160" s="423">
        <f t="shared" si="48"/>
        <v>0</v>
      </c>
      <c r="N160" s="407">
        <v>0</v>
      </c>
      <c r="O160" s="407">
        <v>0</v>
      </c>
      <c r="P160" s="407">
        <v>0</v>
      </c>
      <c r="Q160" s="407">
        <v>0</v>
      </c>
      <c r="R160" s="407">
        <v>0</v>
      </c>
      <c r="S160" s="407">
        <v>0</v>
      </c>
      <c r="T160" s="407">
        <v>0</v>
      </c>
      <c r="U160" s="407">
        <v>0</v>
      </c>
      <c r="V160" s="407">
        <v>0</v>
      </c>
      <c r="W160" s="424">
        <v>1004.7</v>
      </c>
    </row>
    <row r="161" spans="1:23" ht="13.5" x14ac:dyDescent="0.25">
      <c r="A161" s="410" t="s">
        <v>589</v>
      </c>
      <c r="B161" s="408">
        <v>0</v>
      </c>
      <c r="C161" s="160">
        <v>0</v>
      </c>
      <c r="D161" s="160">
        <f>AI117-SUM(D111:D116)</f>
        <v>0</v>
      </c>
      <c r="E161" s="160">
        <v>0</v>
      </c>
      <c r="F161" s="160">
        <v>0</v>
      </c>
      <c r="G161" s="160">
        <v>0</v>
      </c>
      <c r="H161" s="160">
        <v>0</v>
      </c>
      <c r="I161" s="160">
        <v>0</v>
      </c>
      <c r="J161" s="160">
        <v>0</v>
      </c>
      <c r="K161" s="160">
        <v>0</v>
      </c>
      <c r="L161" s="412">
        <v>23594345.199999999</v>
      </c>
      <c r="M161" s="425">
        <v>0</v>
      </c>
      <c r="N161" s="407">
        <v>0</v>
      </c>
      <c r="O161" s="407">
        <f>AJ117-SUM(O111:O116)</f>
        <v>0</v>
      </c>
      <c r="P161" s="407">
        <v>0</v>
      </c>
      <c r="Q161" s="407">
        <v>0</v>
      </c>
      <c r="R161" s="407">
        <v>0</v>
      </c>
      <c r="S161" s="407">
        <v>0</v>
      </c>
      <c r="T161" s="407">
        <v>0</v>
      </c>
      <c r="U161" s="407">
        <v>0</v>
      </c>
      <c r="V161" s="407">
        <v>0</v>
      </c>
      <c r="W161" s="424">
        <f>19226780.4-22800</f>
        <v>19203980.399999999</v>
      </c>
    </row>
    <row r="162" spans="1:23" ht="13.5" x14ac:dyDescent="0.2">
      <c r="A162" s="419" t="s">
        <v>24</v>
      </c>
      <c r="B162" s="416">
        <f t="shared" ref="B162:V162" si="49">SUM(B110:B161)</f>
        <v>0</v>
      </c>
      <c r="C162" s="416">
        <f t="shared" si="49"/>
        <v>0</v>
      </c>
      <c r="D162" s="416">
        <f t="shared" si="49"/>
        <v>0</v>
      </c>
      <c r="E162" s="416">
        <f t="shared" si="49"/>
        <v>0</v>
      </c>
      <c r="F162" s="416">
        <f t="shared" si="49"/>
        <v>0</v>
      </c>
      <c r="G162" s="416">
        <f t="shared" si="49"/>
        <v>0</v>
      </c>
      <c r="H162" s="416">
        <f t="shared" si="49"/>
        <v>0</v>
      </c>
      <c r="I162" s="416">
        <f t="shared" si="49"/>
        <v>0</v>
      </c>
      <c r="J162" s="416">
        <f t="shared" si="49"/>
        <v>0</v>
      </c>
      <c r="K162" s="416">
        <f t="shared" si="49"/>
        <v>0</v>
      </c>
      <c r="L162" s="420">
        <f t="shared" si="49"/>
        <v>23594345.199999999</v>
      </c>
      <c r="M162" s="415">
        <f>SUM(M110:M161)</f>
        <v>0</v>
      </c>
      <c r="N162" s="418">
        <f t="shared" si="49"/>
        <v>0</v>
      </c>
      <c r="O162" s="415">
        <f t="shared" si="49"/>
        <v>0</v>
      </c>
      <c r="P162" s="416">
        <f t="shared" si="49"/>
        <v>0</v>
      </c>
      <c r="Q162" s="416">
        <f t="shared" si="49"/>
        <v>0</v>
      </c>
      <c r="R162" s="416">
        <f t="shared" si="49"/>
        <v>0</v>
      </c>
      <c r="S162" s="416">
        <f t="shared" si="49"/>
        <v>0</v>
      </c>
      <c r="T162" s="416">
        <f t="shared" si="49"/>
        <v>0</v>
      </c>
      <c r="U162" s="416">
        <f t="shared" si="49"/>
        <v>0</v>
      </c>
      <c r="V162" s="416">
        <f t="shared" si="49"/>
        <v>0</v>
      </c>
      <c r="W162" s="417">
        <f>SUM(W111:W161)</f>
        <v>27714428.119999997</v>
      </c>
    </row>
    <row r="166" spans="1:23" ht="13.5" x14ac:dyDescent="0.2">
      <c r="A166" s="442" t="s">
        <v>428</v>
      </c>
      <c r="B166" s="442"/>
      <c r="C166" s="442"/>
      <c r="D166" s="442"/>
      <c r="E166" s="442"/>
      <c r="F166" s="442"/>
      <c r="G166" s="442"/>
      <c r="H166" s="442"/>
      <c r="I166" s="442"/>
      <c r="J166" s="442"/>
      <c r="K166" s="442"/>
      <c r="L166" s="442"/>
      <c r="M166" s="442"/>
      <c r="N166" s="442"/>
      <c r="O166" s="442"/>
      <c r="P166" s="442"/>
      <c r="Q166" s="442"/>
      <c r="R166" s="442"/>
      <c r="S166" s="442"/>
      <c r="T166" s="442"/>
      <c r="U166" s="442"/>
      <c r="V166" s="442"/>
      <c r="W166" s="442"/>
    </row>
    <row r="167" spans="1:23" ht="13.5" x14ac:dyDescent="0.2">
      <c r="A167" s="482" t="s">
        <v>14493</v>
      </c>
      <c r="B167" s="442"/>
      <c r="C167" s="442"/>
      <c r="D167" s="442"/>
      <c r="E167" s="442"/>
      <c r="F167" s="442"/>
      <c r="G167" s="442"/>
      <c r="H167" s="442"/>
      <c r="I167" s="442"/>
      <c r="J167" s="442"/>
      <c r="K167" s="442"/>
      <c r="L167" s="442"/>
      <c r="M167" s="442"/>
      <c r="N167" s="442"/>
      <c r="O167" s="442"/>
      <c r="P167" s="442"/>
      <c r="Q167" s="442"/>
      <c r="R167" s="442"/>
      <c r="S167" s="442"/>
      <c r="T167" s="442"/>
      <c r="U167" s="442"/>
      <c r="V167" s="442"/>
      <c r="W167" s="442"/>
    </row>
    <row r="168" spans="1:23" ht="13.5" x14ac:dyDescent="0.25">
      <c r="A168" s="442" t="s">
        <v>14497</v>
      </c>
      <c r="B168" s="442"/>
      <c r="C168" s="944"/>
      <c r="D168" s="944"/>
      <c r="E168" s="944"/>
      <c r="F168" s="944"/>
      <c r="G168" s="944"/>
      <c r="H168" s="944"/>
      <c r="I168" s="944"/>
      <c r="J168" s="944"/>
      <c r="K168" s="944"/>
      <c r="L168" s="944"/>
      <c r="M168" s="944"/>
      <c r="N168" s="944"/>
      <c r="O168" s="944"/>
      <c r="P168" s="944"/>
      <c r="Q168" s="944"/>
      <c r="R168" s="944"/>
      <c r="S168" s="944"/>
      <c r="T168" s="944"/>
      <c r="U168" s="944"/>
      <c r="V168" s="944"/>
      <c r="W168" s="944"/>
    </row>
    <row r="169" spans="1:23" ht="13.5" x14ac:dyDescent="0.2">
      <c r="A169" s="1450" t="s">
        <v>11</v>
      </c>
      <c r="B169" s="1562" t="s">
        <v>426</v>
      </c>
      <c r="C169" s="1562"/>
      <c r="D169" s="1562"/>
      <c r="E169" s="1562"/>
      <c r="F169" s="1562"/>
      <c r="G169" s="1562"/>
      <c r="H169" s="1562"/>
      <c r="I169" s="1562"/>
      <c r="J169" s="1562"/>
      <c r="K169" s="1562"/>
      <c r="L169" s="1562"/>
      <c r="M169" s="1562" t="s">
        <v>427</v>
      </c>
      <c r="N169" s="1562"/>
      <c r="O169" s="1562"/>
      <c r="P169" s="1562"/>
      <c r="Q169" s="1562"/>
      <c r="R169" s="1562"/>
      <c r="S169" s="1562"/>
      <c r="T169" s="1562"/>
      <c r="U169" s="1562"/>
      <c r="V169" s="1562"/>
      <c r="W169" s="1562"/>
    </row>
    <row r="170" spans="1:23" ht="127.5" x14ac:dyDescent="0.2">
      <c r="A170" s="445" t="s">
        <v>10</v>
      </c>
      <c r="B170" s="942" t="s">
        <v>360</v>
      </c>
      <c r="C170" s="966" t="s">
        <v>129</v>
      </c>
      <c r="D170" s="942" t="s">
        <v>318</v>
      </c>
      <c r="E170" s="942" t="s">
        <v>306</v>
      </c>
      <c r="F170" s="942" t="s">
        <v>320</v>
      </c>
      <c r="G170" s="942" t="s">
        <v>321</v>
      </c>
      <c r="H170" s="942" t="s">
        <v>322</v>
      </c>
      <c r="I170" s="942" t="s">
        <v>329</v>
      </c>
      <c r="J170" s="942" t="s">
        <v>324</v>
      </c>
      <c r="K170" s="943" t="s">
        <v>326</v>
      </c>
      <c r="L170" s="942" t="s">
        <v>328</v>
      </c>
      <c r="M170" s="942" t="s">
        <v>360</v>
      </c>
      <c r="N170" s="966" t="s">
        <v>129</v>
      </c>
      <c r="O170" s="942" t="s">
        <v>318</v>
      </c>
      <c r="P170" s="942" t="s">
        <v>306</v>
      </c>
      <c r="Q170" s="942" t="s">
        <v>320</v>
      </c>
      <c r="R170" s="942" t="s">
        <v>321</v>
      </c>
      <c r="S170" s="942" t="s">
        <v>322</v>
      </c>
      <c r="T170" s="942" t="s">
        <v>329</v>
      </c>
      <c r="U170" s="942" t="s">
        <v>324</v>
      </c>
      <c r="V170" s="943" t="s">
        <v>326</v>
      </c>
      <c r="W170" s="942" t="s">
        <v>327</v>
      </c>
    </row>
    <row r="171" spans="1:23" ht="13.5" x14ac:dyDescent="0.2">
      <c r="A171" s="950" t="s">
        <v>8</v>
      </c>
      <c r="B171" s="421"/>
      <c r="C171" s="406"/>
      <c r="D171" s="406"/>
      <c r="E171" s="406"/>
      <c r="F171" s="406"/>
      <c r="G171" s="406"/>
      <c r="H171" s="406"/>
      <c r="I171" s="406"/>
      <c r="J171" s="406"/>
      <c r="K171" s="406"/>
      <c r="L171" s="951"/>
      <c r="M171" s="421"/>
      <c r="N171" s="406"/>
      <c r="O171" s="406"/>
      <c r="P171" s="406"/>
      <c r="Q171" s="406"/>
      <c r="R171" s="406"/>
      <c r="S171" s="406"/>
      <c r="T171" s="406"/>
      <c r="U171" s="406"/>
      <c r="V171" s="406"/>
      <c r="W171" s="951"/>
    </row>
    <row r="172" spans="1:23" ht="13.5" x14ac:dyDescent="0.2">
      <c r="A172" s="952" t="s">
        <v>8073</v>
      </c>
      <c r="B172" s="423"/>
      <c r="C172" s="452"/>
      <c r="D172" s="407"/>
      <c r="E172" s="407"/>
      <c r="F172" s="407"/>
      <c r="G172" s="407"/>
      <c r="H172" s="407"/>
      <c r="I172" s="407"/>
      <c r="J172" s="407"/>
      <c r="K172" s="452"/>
      <c r="L172" s="953"/>
      <c r="M172" s="423"/>
      <c r="N172" s="452"/>
      <c r="O172" s="407"/>
      <c r="P172" s="407"/>
      <c r="Q172" s="407"/>
      <c r="R172" s="407"/>
      <c r="S172" s="407"/>
      <c r="T172" s="407"/>
      <c r="U172" s="407"/>
      <c r="V172" s="452"/>
      <c r="W172" s="953"/>
    </row>
    <row r="173" spans="1:23" ht="13.5" x14ac:dyDescent="0.2">
      <c r="A173" s="954" t="s">
        <v>8074</v>
      </c>
      <c r="B173" s="423"/>
      <c r="C173" s="452">
        <v>1</v>
      </c>
      <c r="D173" s="407"/>
      <c r="E173" s="407"/>
      <c r="F173" s="407"/>
      <c r="G173" s="407"/>
      <c r="H173" s="407"/>
      <c r="I173" s="407"/>
      <c r="J173" s="407"/>
      <c r="K173" s="452">
        <v>1</v>
      </c>
      <c r="L173" s="953">
        <f>187416-85551</f>
        <v>101865</v>
      </c>
      <c r="M173" s="423"/>
      <c r="N173" s="452">
        <v>1</v>
      </c>
      <c r="O173" s="407"/>
      <c r="P173" s="407"/>
      <c r="Q173" s="407"/>
      <c r="R173" s="407"/>
      <c r="S173" s="407"/>
      <c r="T173" s="407"/>
      <c r="U173" s="407"/>
      <c r="V173" s="452">
        <v>1</v>
      </c>
      <c r="W173" s="953">
        <f>187416</f>
        <v>187416</v>
      </c>
    </row>
    <row r="174" spans="1:23" ht="27" x14ac:dyDescent="0.2">
      <c r="A174" s="954" t="s">
        <v>8075</v>
      </c>
      <c r="B174" s="423"/>
      <c r="C174" s="452">
        <v>1</v>
      </c>
      <c r="D174" s="407"/>
      <c r="E174" s="407"/>
      <c r="F174" s="407"/>
      <c r="G174" s="407"/>
      <c r="H174" s="407"/>
      <c r="I174" s="407"/>
      <c r="J174" s="407"/>
      <c r="K174" s="452">
        <v>1</v>
      </c>
      <c r="L174" s="953">
        <v>182916</v>
      </c>
      <c r="M174" s="423"/>
      <c r="N174" s="452">
        <v>1</v>
      </c>
      <c r="O174" s="407"/>
      <c r="P174" s="407"/>
      <c r="Q174" s="407"/>
      <c r="R174" s="407"/>
      <c r="S174" s="407"/>
      <c r="T174" s="407"/>
      <c r="U174" s="407"/>
      <c r="V174" s="452">
        <v>1</v>
      </c>
      <c r="W174" s="953">
        <v>182916</v>
      </c>
    </row>
    <row r="175" spans="1:23" ht="27" x14ac:dyDescent="0.2">
      <c r="A175" s="954" t="s">
        <v>8076</v>
      </c>
      <c r="B175" s="423"/>
      <c r="C175" s="452">
        <v>1</v>
      </c>
      <c r="D175" s="407"/>
      <c r="E175" s="407"/>
      <c r="F175" s="407"/>
      <c r="G175" s="407"/>
      <c r="H175" s="407"/>
      <c r="I175" s="407"/>
      <c r="J175" s="407"/>
      <c r="K175" s="452">
        <v>1</v>
      </c>
      <c r="L175" s="953">
        <v>182916</v>
      </c>
      <c r="M175" s="423"/>
      <c r="N175" s="452">
        <v>1</v>
      </c>
      <c r="O175" s="407"/>
      <c r="P175" s="407"/>
      <c r="Q175" s="407"/>
      <c r="R175" s="407"/>
      <c r="S175" s="407"/>
      <c r="T175" s="407"/>
      <c r="U175" s="407"/>
      <c r="V175" s="452">
        <v>1</v>
      </c>
      <c r="W175" s="953">
        <v>182916</v>
      </c>
    </row>
    <row r="176" spans="1:23" ht="13.5" x14ac:dyDescent="0.2">
      <c r="A176" s="954" t="s">
        <v>8077</v>
      </c>
      <c r="B176" s="423"/>
      <c r="C176" s="452">
        <v>1</v>
      </c>
      <c r="D176" s="407"/>
      <c r="E176" s="407"/>
      <c r="F176" s="407"/>
      <c r="G176" s="407"/>
      <c r="H176" s="407"/>
      <c r="I176" s="407"/>
      <c r="J176" s="407"/>
      <c r="K176" s="452">
        <v>1</v>
      </c>
      <c r="L176" s="953">
        <v>182916</v>
      </c>
      <c r="M176" s="423"/>
      <c r="N176" s="452">
        <v>1</v>
      </c>
      <c r="O176" s="407"/>
      <c r="P176" s="407"/>
      <c r="Q176" s="407"/>
      <c r="R176" s="407"/>
      <c r="S176" s="407"/>
      <c r="T176" s="407"/>
      <c r="U176" s="407"/>
      <c r="V176" s="452">
        <v>1</v>
      </c>
      <c r="W176" s="953">
        <v>182916</v>
      </c>
    </row>
    <row r="177" spans="1:23" ht="13.5" x14ac:dyDescent="0.2">
      <c r="A177" s="954" t="s">
        <v>7051</v>
      </c>
      <c r="B177" s="423"/>
      <c r="C177" s="452">
        <v>1</v>
      </c>
      <c r="D177" s="407"/>
      <c r="E177" s="407"/>
      <c r="F177" s="407"/>
      <c r="G177" s="407"/>
      <c r="H177" s="407"/>
      <c r="I177" s="407"/>
      <c r="J177" s="407"/>
      <c r="K177" s="452">
        <v>1</v>
      </c>
      <c r="L177" s="953">
        <v>181116</v>
      </c>
      <c r="M177" s="423"/>
      <c r="N177" s="452">
        <v>1</v>
      </c>
      <c r="O177" s="407"/>
      <c r="P177" s="407"/>
      <c r="Q177" s="407"/>
      <c r="R177" s="407"/>
      <c r="S177" s="407"/>
      <c r="T177" s="407"/>
      <c r="U177" s="407"/>
      <c r="V177" s="452">
        <v>1</v>
      </c>
      <c r="W177" s="953">
        <v>181116</v>
      </c>
    </row>
    <row r="178" spans="1:23" ht="13.5" x14ac:dyDescent="0.2">
      <c r="A178" s="967"/>
      <c r="B178" s="423"/>
      <c r="C178" s="407"/>
      <c r="D178" s="407"/>
      <c r="E178" s="407"/>
      <c r="F178" s="407"/>
      <c r="G178" s="407"/>
      <c r="H178" s="407"/>
      <c r="I178" s="407"/>
      <c r="J178" s="407"/>
      <c r="K178" s="407"/>
      <c r="L178" s="938"/>
      <c r="M178" s="423"/>
      <c r="N178" s="407"/>
      <c r="O178" s="407"/>
      <c r="P178" s="407"/>
      <c r="Q178" s="407"/>
      <c r="R178" s="407"/>
      <c r="S178" s="407"/>
      <c r="T178" s="407"/>
      <c r="U178" s="407"/>
      <c r="V178" s="407"/>
      <c r="W178" s="938"/>
    </row>
    <row r="179" spans="1:23" ht="13.5" x14ac:dyDescent="0.2">
      <c r="A179" s="950" t="s">
        <v>8078</v>
      </c>
      <c r="B179" s="421"/>
      <c r="C179" s="406"/>
      <c r="D179" s="406"/>
      <c r="E179" s="406"/>
      <c r="F179" s="406"/>
      <c r="G179" s="406"/>
      <c r="H179" s="406"/>
      <c r="I179" s="406"/>
      <c r="J179" s="406"/>
      <c r="K179" s="406"/>
      <c r="L179" s="951"/>
      <c r="M179" s="421"/>
      <c r="N179" s="406"/>
      <c r="O179" s="406"/>
      <c r="P179" s="406"/>
      <c r="Q179" s="406"/>
      <c r="R179" s="406"/>
      <c r="S179" s="406"/>
      <c r="T179" s="406"/>
      <c r="U179" s="406"/>
      <c r="V179" s="406"/>
      <c r="W179" s="951"/>
    </row>
    <row r="180" spans="1:23" ht="27" x14ac:dyDescent="0.2">
      <c r="A180" s="954" t="s">
        <v>8079</v>
      </c>
      <c r="B180" s="423"/>
      <c r="C180" s="452">
        <v>1</v>
      </c>
      <c r="D180" s="407"/>
      <c r="E180" s="407"/>
      <c r="F180" s="407"/>
      <c r="G180" s="407"/>
      <c r="H180" s="407"/>
      <c r="I180" s="407"/>
      <c r="J180" s="407"/>
      <c r="K180" s="452">
        <v>1</v>
      </c>
      <c r="L180" s="953">
        <v>168216</v>
      </c>
      <c r="M180" s="423"/>
      <c r="N180" s="452">
        <v>1</v>
      </c>
      <c r="O180" s="407"/>
      <c r="P180" s="407"/>
      <c r="Q180" s="407"/>
      <c r="R180" s="407"/>
      <c r="S180" s="407"/>
      <c r="T180" s="407"/>
      <c r="U180" s="407"/>
      <c r="V180" s="452">
        <v>1</v>
      </c>
      <c r="W180" s="953">
        <v>168216</v>
      </c>
    </row>
    <row r="181" spans="1:23" ht="27" x14ac:dyDescent="0.2">
      <c r="A181" s="954" t="s">
        <v>8080</v>
      </c>
      <c r="B181" s="423"/>
      <c r="C181" s="452">
        <v>1</v>
      </c>
      <c r="D181" s="407"/>
      <c r="E181" s="407"/>
      <c r="F181" s="407"/>
      <c r="G181" s="407"/>
      <c r="H181" s="407"/>
      <c r="I181" s="407"/>
      <c r="J181" s="407"/>
      <c r="K181" s="452">
        <v>1</v>
      </c>
      <c r="L181" s="953">
        <v>168216</v>
      </c>
      <c r="M181" s="423"/>
      <c r="N181" s="452">
        <v>1</v>
      </c>
      <c r="O181" s="407"/>
      <c r="P181" s="407"/>
      <c r="Q181" s="407"/>
      <c r="R181" s="407"/>
      <c r="S181" s="407"/>
      <c r="T181" s="407"/>
      <c r="U181" s="407"/>
      <c r="V181" s="452">
        <v>1</v>
      </c>
      <c r="W181" s="953">
        <v>168216</v>
      </c>
    </row>
    <row r="182" spans="1:23" ht="27" x14ac:dyDescent="0.2">
      <c r="A182" s="954" t="s">
        <v>8081</v>
      </c>
      <c r="B182" s="423"/>
      <c r="C182" s="452">
        <v>1</v>
      </c>
      <c r="D182" s="407"/>
      <c r="E182" s="407"/>
      <c r="F182" s="407"/>
      <c r="G182" s="407"/>
      <c r="H182" s="407"/>
      <c r="I182" s="407"/>
      <c r="J182" s="407"/>
      <c r="K182" s="452">
        <v>1</v>
      </c>
      <c r="L182" s="953">
        <v>168216</v>
      </c>
      <c r="M182" s="423"/>
      <c r="N182" s="452">
        <v>1</v>
      </c>
      <c r="O182" s="407"/>
      <c r="P182" s="407"/>
      <c r="Q182" s="407"/>
      <c r="R182" s="407"/>
      <c r="S182" s="407"/>
      <c r="T182" s="407"/>
      <c r="U182" s="407"/>
      <c r="V182" s="452">
        <v>1</v>
      </c>
      <c r="W182" s="953">
        <v>168216</v>
      </c>
    </row>
    <row r="183" spans="1:23" ht="27" x14ac:dyDescent="0.2">
      <c r="A183" s="954" t="s">
        <v>8082</v>
      </c>
      <c r="B183" s="423"/>
      <c r="C183" s="452">
        <v>1</v>
      </c>
      <c r="D183" s="407"/>
      <c r="E183" s="407"/>
      <c r="F183" s="407"/>
      <c r="G183" s="407"/>
      <c r="H183" s="407"/>
      <c r="I183" s="407"/>
      <c r="J183" s="407"/>
      <c r="K183" s="452">
        <v>1</v>
      </c>
      <c r="L183" s="953">
        <v>168216</v>
      </c>
      <c r="M183" s="423"/>
      <c r="N183" s="452">
        <v>1</v>
      </c>
      <c r="O183" s="407"/>
      <c r="P183" s="407"/>
      <c r="Q183" s="407"/>
      <c r="R183" s="407"/>
      <c r="S183" s="407"/>
      <c r="T183" s="407"/>
      <c r="U183" s="407"/>
      <c r="V183" s="452">
        <v>1</v>
      </c>
      <c r="W183" s="953">
        <v>168216</v>
      </c>
    </row>
    <row r="184" spans="1:23" ht="27" x14ac:dyDescent="0.2">
      <c r="A184" s="954" t="s">
        <v>8083</v>
      </c>
      <c r="B184" s="423"/>
      <c r="C184" s="452">
        <v>1</v>
      </c>
      <c r="D184" s="407"/>
      <c r="E184" s="407"/>
      <c r="F184" s="407"/>
      <c r="G184" s="407"/>
      <c r="H184" s="407"/>
      <c r="I184" s="407"/>
      <c r="J184" s="407"/>
      <c r="K184" s="452">
        <v>1</v>
      </c>
      <c r="L184" s="953">
        <v>168216</v>
      </c>
      <c r="M184" s="423"/>
      <c r="N184" s="452">
        <v>1</v>
      </c>
      <c r="O184" s="407"/>
      <c r="P184" s="407"/>
      <c r="Q184" s="407"/>
      <c r="R184" s="407"/>
      <c r="S184" s="407"/>
      <c r="T184" s="407"/>
      <c r="U184" s="407"/>
      <c r="V184" s="452">
        <v>1</v>
      </c>
      <c r="W184" s="953">
        <v>168216</v>
      </c>
    </row>
    <row r="185" spans="1:23" ht="27" x14ac:dyDescent="0.2">
      <c r="A185" s="954" t="s">
        <v>8084</v>
      </c>
      <c r="B185" s="423"/>
      <c r="C185" s="452">
        <v>1</v>
      </c>
      <c r="D185" s="407"/>
      <c r="E185" s="407"/>
      <c r="F185" s="407"/>
      <c r="G185" s="407"/>
      <c r="H185" s="407"/>
      <c r="I185" s="407"/>
      <c r="J185" s="407"/>
      <c r="K185" s="452">
        <v>1</v>
      </c>
      <c r="L185" s="953">
        <v>169116</v>
      </c>
      <c r="M185" s="423"/>
      <c r="N185" s="452">
        <v>1</v>
      </c>
      <c r="O185" s="407"/>
      <c r="P185" s="407"/>
      <c r="Q185" s="407"/>
      <c r="R185" s="407"/>
      <c r="S185" s="407"/>
      <c r="T185" s="407"/>
      <c r="U185" s="407"/>
      <c r="V185" s="452">
        <v>1</v>
      </c>
      <c r="W185" s="953">
        <v>169116</v>
      </c>
    </row>
    <row r="186" spans="1:23" ht="27" x14ac:dyDescent="0.2">
      <c r="A186" s="954" t="s">
        <v>8085</v>
      </c>
      <c r="B186" s="423"/>
      <c r="C186" s="452">
        <v>1</v>
      </c>
      <c r="D186" s="407"/>
      <c r="E186" s="407"/>
      <c r="F186" s="407"/>
      <c r="G186" s="407"/>
      <c r="H186" s="407"/>
      <c r="I186" s="407"/>
      <c r="J186" s="407"/>
      <c r="K186" s="452">
        <v>1</v>
      </c>
      <c r="L186" s="953">
        <v>168216</v>
      </c>
      <c r="M186" s="423"/>
      <c r="N186" s="452">
        <v>1</v>
      </c>
      <c r="O186" s="407"/>
      <c r="P186" s="407"/>
      <c r="Q186" s="407"/>
      <c r="R186" s="407"/>
      <c r="S186" s="407"/>
      <c r="T186" s="407"/>
      <c r="U186" s="407"/>
      <c r="V186" s="452">
        <v>1</v>
      </c>
      <c r="W186" s="953">
        <v>168216</v>
      </c>
    </row>
    <row r="187" spans="1:23" ht="27" x14ac:dyDescent="0.2">
      <c r="A187" s="954" t="s">
        <v>8086</v>
      </c>
      <c r="B187" s="423"/>
      <c r="C187" s="452">
        <v>1</v>
      </c>
      <c r="D187" s="407"/>
      <c r="E187" s="407"/>
      <c r="F187" s="407"/>
      <c r="G187" s="407"/>
      <c r="H187" s="407"/>
      <c r="I187" s="407"/>
      <c r="J187" s="407"/>
      <c r="K187" s="452">
        <v>1</v>
      </c>
      <c r="L187" s="953">
        <v>168216</v>
      </c>
      <c r="M187" s="423"/>
      <c r="N187" s="452">
        <v>1</v>
      </c>
      <c r="O187" s="407"/>
      <c r="P187" s="407"/>
      <c r="Q187" s="407"/>
      <c r="R187" s="407"/>
      <c r="S187" s="407"/>
      <c r="T187" s="407"/>
      <c r="U187" s="407"/>
      <c r="V187" s="452">
        <v>1</v>
      </c>
      <c r="W187" s="953">
        <v>168216</v>
      </c>
    </row>
    <row r="188" spans="1:23" ht="27" x14ac:dyDescent="0.2">
      <c r="A188" s="954" t="s">
        <v>8087</v>
      </c>
      <c r="B188" s="423"/>
      <c r="C188" s="452">
        <v>1</v>
      </c>
      <c r="D188" s="407"/>
      <c r="E188" s="407"/>
      <c r="F188" s="407"/>
      <c r="G188" s="407"/>
      <c r="H188" s="407"/>
      <c r="I188" s="407"/>
      <c r="J188" s="407"/>
      <c r="K188" s="452">
        <v>1</v>
      </c>
      <c r="L188" s="953">
        <v>168702</v>
      </c>
      <c r="M188" s="423"/>
      <c r="N188" s="452">
        <v>1</v>
      </c>
      <c r="O188" s="407"/>
      <c r="P188" s="407"/>
      <c r="Q188" s="407"/>
      <c r="R188" s="407"/>
      <c r="S188" s="407"/>
      <c r="T188" s="407"/>
      <c r="U188" s="407"/>
      <c r="V188" s="452">
        <v>1</v>
      </c>
      <c r="W188" s="953">
        <v>168702</v>
      </c>
    </row>
    <row r="189" spans="1:23" ht="13.5" x14ac:dyDescent="0.2">
      <c r="A189" s="954" t="s">
        <v>8088</v>
      </c>
      <c r="B189" s="423"/>
      <c r="C189" s="452">
        <v>1</v>
      </c>
      <c r="D189" s="407"/>
      <c r="E189" s="407"/>
      <c r="F189" s="407"/>
      <c r="G189" s="407"/>
      <c r="H189" s="407"/>
      <c r="I189" s="407"/>
      <c r="J189" s="407"/>
      <c r="K189" s="452">
        <v>1</v>
      </c>
      <c r="L189" s="953">
        <f>132000</f>
        <v>132000</v>
      </c>
      <c r="M189" s="423"/>
      <c r="N189" s="452">
        <v>1</v>
      </c>
      <c r="O189" s="407"/>
      <c r="P189" s="407"/>
      <c r="Q189" s="407"/>
      <c r="R189" s="407"/>
      <c r="S189" s="407"/>
      <c r="T189" s="407"/>
      <c r="U189" s="407"/>
      <c r="V189" s="452">
        <v>1</v>
      </c>
      <c r="W189" s="953">
        <f>132000</f>
        <v>132000</v>
      </c>
    </row>
    <row r="190" spans="1:23" ht="13.5" x14ac:dyDescent="0.2">
      <c r="A190" s="949"/>
      <c r="B190" s="423"/>
      <c r="C190" s="407"/>
      <c r="D190" s="407"/>
      <c r="E190" s="407"/>
      <c r="F190" s="407"/>
      <c r="G190" s="407"/>
      <c r="H190" s="407"/>
      <c r="I190" s="407"/>
      <c r="J190" s="407"/>
      <c r="K190" s="407"/>
      <c r="L190" s="938"/>
      <c r="M190" s="423"/>
      <c r="N190" s="407"/>
      <c r="O190" s="407"/>
      <c r="P190" s="407"/>
      <c r="Q190" s="407"/>
      <c r="R190" s="407"/>
      <c r="S190" s="407"/>
      <c r="T190" s="407"/>
      <c r="U190" s="407"/>
      <c r="V190" s="407"/>
      <c r="W190" s="938"/>
    </row>
    <row r="191" spans="1:23" ht="13.5" x14ac:dyDescent="0.2">
      <c r="A191" s="950" t="s">
        <v>8089</v>
      </c>
      <c r="B191" s="421"/>
      <c r="C191" s="406"/>
      <c r="D191" s="406"/>
      <c r="E191" s="406"/>
      <c r="F191" s="406"/>
      <c r="G191" s="406"/>
      <c r="H191" s="406"/>
      <c r="I191" s="406"/>
      <c r="J191" s="406"/>
      <c r="K191" s="406"/>
      <c r="L191" s="951"/>
      <c r="M191" s="421"/>
      <c r="N191" s="406"/>
      <c r="O191" s="406"/>
      <c r="P191" s="406"/>
      <c r="Q191" s="406"/>
      <c r="R191" s="406"/>
      <c r="S191" s="406"/>
      <c r="T191" s="406"/>
      <c r="U191" s="406"/>
      <c r="V191" s="406"/>
      <c r="W191" s="951"/>
    </row>
    <row r="192" spans="1:23" ht="27" x14ac:dyDescent="0.2">
      <c r="A192" s="954" t="s">
        <v>8090</v>
      </c>
      <c r="B192" s="423"/>
      <c r="C192" s="452">
        <v>1</v>
      </c>
      <c r="D192" s="407"/>
      <c r="E192" s="407"/>
      <c r="F192" s="407"/>
      <c r="G192" s="407"/>
      <c r="H192" s="407"/>
      <c r="I192" s="407"/>
      <c r="J192" s="407"/>
      <c r="K192" s="452">
        <v>1</v>
      </c>
      <c r="L192" s="953">
        <v>133116</v>
      </c>
      <c r="M192" s="423"/>
      <c r="N192" s="452">
        <v>1</v>
      </c>
      <c r="O192" s="407"/>
      <c r="P192" s="407"/>
      <c r="Q192" s="407"/>
      <c r="R192" s="407"/>
      <c r="S192" s="407"/>
      <c r="T192" s="407"/>
      <c r="U192" s="407"/>
      <c r="V192" s="452">
        <v>1</v>
      </c>
      <c r="W192" s="953">
        <v>133116</v>
      </c>
    </row>
    <row r="193" spans="1:23" ht="27" x14ac:dyDescent="0.2">
      <c r="A193" s="954" t="s">
        <v>8091</v>
      </c>
      <c r="B193" s="423"/>
      <c r="C193" s="452">
        <v>1</v>
      </c>
      <c r="D193" s="407"/>
      <c r="E193" s="407"/>
      <c r="F193" s="407"/>
      <c r="G193" s="407"/>
      <c r="H193" s="407"/>
      <c r="I193" s="407"/>
      <c r="J193" s="407"/>
      <c r="K193" s="452">
        <v>1</v>
      </c>
      <c r="L193" s="953">
        <v>133116</v>
      </c>
      <c r="M193" s="423"/>
      <c r="N193" s="452">
        <v>1</v>
      </c>
      <c r="O193" s="407"/>
      <c r="P193" s="407"/>
      <c r="Q193" s="407"/>
      <c r="R193" s="407"/>
      <c r="S193" s="407"/>
      <c r="T193" s="407"/>
      <c r="U193" s="407"/>
      <c r="V193" s="452">
        <v>1</v>
      </c>
      <c r="W193" s="953">
        <v>133116</v>
      </c>
    </row>
    <row r="194" spans="1:23" ht="27" x14ac:dyDescent="0.2">
      <c r="A194" s="954" t="s">
        <v>8092</v>
      </c>
      <c r="B194" s="423"/>
      <c r="C194" s="452">
        <v>1</v>
      </c>
      <c r="D194" s="407"/>
      <c r="E194" s="407"/>
      <c r="F194" s="407"/>
      <c r="G194" s="407"/>
      <c r="H194" s="407"/>
      <c r="I194" s="407"/>
      <c r="J194" s="407"/>
      <c r="K194" s="452">
        <v>1</v>
      </c>
      <c r="L194" s="953">
        <v>133116</v>
      </c>
      <c r="M194" s="423"/>
      <c r="N194" s="452">
        <v>1</v>
      </c>
      <c r="O194" s="407"/>
      <c r="P194" s="407"/>
      <c r="Q194" s="407"/>
      <c r="R194" s="407"/>
      <c r="S194" s="407"/>
      <c r="T194" s="407"/>
      <c r="U194" s="407"/>
      <c r="V194" s="452">
        <v>1</v>
      </c>
      <c r="W194" s="953">
        <v>133116</v>
      </c>
    </row>
    <row r="195" spans="1:23" ht="27" x14ac:dyDescent="0.2">
      <c r="A195" s="954" t="s">
        <v>8093</v>
      </c>
      <c r="B195" s="423"/>
      <c r="C195" s="452">
        <v>1</v>
      </c>
      <c r="D195" s="407"/>
      <c r="E195" s="407"/>
      <c r="F195" s="407"/>
      <c r="G195" s="407"/>
      <c r="H195" s="407"/>
      <c r="I195" s="407"/>
      <c r="J195" s="407"/>
      <c r="K195" s="452">
        <v>1</v>
      </c>
      <c r="L195" s="953">
        <v>133116</v>
      </c>
      <c r="M195" s="423"/>
      <c r="N195" s="452">
        <v>1</v>
      </c>
      <c r="O195" s="407"/>
      <c r="P195" s="407"/>
      <c r="Q195" s="407"/>
      <c r="R195" s="407"/>
      <c r="S195" s="407"/>
      <c r="T195" s="407"/>
      <c r="U195" s="407"/>
      <c r="V195" s="452">
        <v>1</v>
      </c>
      <c r="W195" s="953">
        <v>133116</v>
      </c>
    </row>
    <row r="196" spans="1:23" ht="27" x14ac:dyDescent="0.2">
      <c r="A196" s="954" t="s">
        <v>8094</v>
      </c>
      <c r="B196" s="423"/>
      <c r="C196" s="452">
        <v>1</v>
      </c>
      <c r="D196" s="407"/>
      <c r="E196" s="407"/>
      <c r="F196" s="407"/>
      <c r="G196" s="407"/>
      <c r="H196" s="407"/>
      <c r="I196" s="407"/>
      <c r="J196" s="407"/>
      <c r="K196" s="452">
        <v>1</v>
      </c>
      <c r="L196" s="953">
        <v>133116</v>
      </c>
      <c r="M196" s="423"/>
      <c r="N196" s="452">
        <v>1</v>
      </c>
      <c r="O196" s="407"/>
      <c r="P196" s="407"/>
      <c r="Q196" s="407"/>
      <c r="R196" s="407"/>
      <c r="S196" s="407"/>
      <c r="T196" s="407"/>
      <c r="U196" s="407"/>
      <c r="V196" s="452">
        <v>1</v>
      </c>
      <c r="W196" s="953">
        <v>133116</v>
      </c>
    </row>
    <row r="197" spans="1:23" ht="13.5" x14ac:dyDescent="0.2">
      <c r="A197" s="949"/>
      <c r="B197" s="423"/>
      <c r="C197" s="407"/>
      <c r="D197" s="407"/>
      <c r="E197" s="407"/>
      <c r="F197" s="407"/>
      <c r="G197" s="407"/>
      <c r="H197" s="407"/>
      <c r="I197" s="407"/>
      <c r="J197" s="407"/>
      <c r="K197" s="407"/>
      <c r="L197" s="938"/>
      <c r="M197" s="423"/>
      <c r="N197" s="407"/>
      <c r="O197" s="407"/>
      <c r="P197" s="407"/>
      <c r="Q197" s="407"/>
      <c r="R197" s="407"/>
      <c r="S197" s="407"/>
      <c r="T197" s="407"/>
      <c r="U197" s="407"/>
      <c r="V197" s="407"/>
      <c r="W197" s="938"/>
    </row>
    <row r="198" spans="1:23" ht="13.5" x14ac:dyDescent="0.2">
      <c r="A198" s="955" t="s">
        <v>8095</v>
      </c>
      <c r="B198" s="423"/>
      <c r="C198" s="452"/>
      <c r="D198" s="407">
        <v>2</v>
      </c>
      <c r="E198" s="407"/>
      <c r="F198" s="407"/>
      <c r="G198" s="407"/>
      <c r="H198" s="407"/>
      <c r="I198" s="407"/>
      <c r="J198" s="407"/>
      <c r="K198" s="452">
        <v>2</v>
      </c>
      <c r="L198" s="956">
        <v>321600</v>
      </c>
      <c r="M198" s="423"/>
      <c r="N198" s="452"/>
      <c r="O198" s="407">
        <v>2</v>
      </c>
      <c r="P198" s="407"/>
      <c r="Q198" s="407"/>
      <c r="R198" s="407"/>
      <c r="S198" s="407"/>
      <c r="T198" s="407"/>
      <c r="U198" s="407"/>
      <c r="V198" s="452">
        <v>2</v>
      </c>
      <c r="W198" s="956">
        <v>321600</v>
      </c>
    </row>
    <row r="199" spans="1:23" ht="13.5" x14ac:dyDescent="0.2">
      <c r="A199" s="949"/>
      <c r="B199" s="423"/>
      <c r="C199" s="407"/>
      <c r="D199" s="407"/>
      <c r="E199" s="407"/>
      <c r="F199" s="407"/>
      <c r="G199" s="407"/>
      <c r="H199" s="407"/>
      <c r="I199" s="407"/>
      <c r="J199" s="407"/>
      <c r="K199" s="407"/>
      <c r="L199" s="938"/>
      <c r="M199" s="423"/>
      <c r="N199" s="407"/>
      <c r="O199" s="407"/>
      <c r="P199" s="407"/>
      <c r="Q199" s="407"/>
      <c r="R199" s="407"/>
      <c r="S199" s="407"/>
      <c r="T199" s="407"/>
      <c r="U199" s="407"/>
      <c r="V199" s="407"/>
      <c r="W199" s="938"/>
    </row>
    <row r="200" spans="1:23" ht="13.5" x14ac:dyDescent="0.2">
      <c r="A200" s="950" t="s">
        <v>5</v>
      </c>
      <c r="B200" s="421"/>
      <c r="C200" s="406"/>
      <c r="D200" s="406"/>
      <c r="E200" s="406"/>
      <c r="F200" s="406"/>
      <c r="G200" s="406"/>
      <c r="H200" s="406"/>
      <c r="I200" s="406"/>
      <c r="J200" s="406"/>
      <c r="K200" s="406"/>
      <c r="L200" s="951"/>
      <c r="M200" s="421"/>
      <c r="N200" s="406"/>
      <c r="O200" s="406"/>
      <c r="P200" s="406"/>
      <c r="Q200" s="406"/>
      <c r="R200" s="406"/>
      <c r="S200" s="406"/>
      <c r="T200" s="406"/>
      <c r="U200" s="406"/>
      <c r="V200" s="406"/>
      <c r="W200" s="951"/>
    </row>
    <row r="201" spans="1:23" ht="13.5" x14ac:dyDescent="0.25">
      <c r="A201" s="957" t="s">
        <v>695</v>
      </c>
      <c r="B201" s="423"/>
      <c r="C201" s="452">
        <v>1</v>
      </c>
      <c r="D201" s="407"/>
      <c r="E201" s="407"/>
      <c r="F201" s="407"/>
      <c r="G201" s="407"/>
      <c r="H201" s="407"/>
      <c r="I201" s="407"/>
      <c r="J201" s="407"/>
      <c r="K201" s="452">
        <v>1</v>
      </c>
      <c r="L201" s="956">
        <f>120216</f>
        <v>120216</v>
      </c>
      <c r="M201" s="423"/>
      <c r="N201" s="452">
        <v>1</v>
      </c>
      <c r="O201" s="407"/>
      <c r="P201" s="407"/>
      <c r="Q201" s="407"/>
      <c r="R201" s="407"/>
      <c r="S201" s="407"/>
      <c r="T201" s="407"/>
      <c r="U201" s="407"/>
      <c r="V201" s="452">
        <v>1</v>
      </c>
      <c r="W201" s="956">
        <f>120216</f>
        <v>120216</v>
      </c>
    </row>
    <row r="202" spans="1:23" ht="13.5" x14ac:dyDescent="0.25">
      <c r="A202" s="957" t="s">
        <v>695</v>
      </c>
      <c r="B202" s="423"/>
      <c r="C202" s="452">
        <v>1</v>
      </c>
      <c r="D202" s="407"/>
      <c r="E202" s="407"/>
      <c r="F202" s="407"/>
      <c r="G202" s="407"/>
      <c r="H202" s="407"/>
      <c r="I202" s="407"/>
      <c r="J202" s="407"/>
      <c r="K202" s="452">
        <v>1</v>
      </c>
      <c r="L202" s="956">
        <f>120216</f>
        <v>120216</v>
      </c>
      <c r="M202" s="423"/>
      <c r="N202" s="452">
        <v>1</v>
      </c>
      <c r="O202" s="407"/>
      <c r="P202" s="407"/>
      <c r="Q202" s="407"/>
      <c r="R202" s="407"/>
      <c r="S202" s="407"/>
      <c r="T202" s="407"/>
      <c r="U202" s="407"/>
      <c r="V202" s="452">
        <v>1</v>
      </c>
      <c r="W202" s="956">
        <f>120216</f>
        <v>120216</v>
      </c>
    </row>
    <row r="203" spans="1:23" ht="13.5" x14ac:dyDescent="0.25">
      <c r="A203" s="957" t="s">
        <v>8096</v>
      </c>
      <c r="B203" s="423"/>
      <c r="C203" s="452">
        <v>1</v>
      </c>
      <c r="D203" s="407"/>
      <c r="E203" s="407"/>
      <c r="F203" s="407"/>
      <c r="G203" s="407"/>
      <c r="H203" s="407"/>
      <c r="I203" s="407"/>
      <c r="J203" s="407"/>
      <c r="K203" s="452">
        <v>1</v>
      </c>
      <c r="L203" s="956">
        <v>168860.4</v>
      </c>
      <c r="M203" s="423"/>
      <c r="N203" s="452">
        <v>1</v>
      </c>
      <c r="O203" s="407"/>
      <c r="P203" s="407"/>
      <c r="Q203" s="407"/>
      <c r="R203" s="407"/>
      <c r="S203" s="407"/>
      <c r="T203" s="407"/>
      <c r="U203" s="407"/>
      <c r="V203" s="452">
        <v>1</v>
      </c>
      <c r="W203" s="956">
        <v>168860.4</v>
      </c>
    </row>
    <row r="204" spans="1:23" ht="13.5" x14ac:dyDescent="0.25">
      <c r="A204" s="957" t="s">
        <v>8097</v>
      </c>
      <c r="B204" s="423"/>
      <c r="C204" s="452">
        <v>1</v>
      </c>
      <c r="D204" s="407"/>
      <c r="E204" s="407"/>
      <c r="F204" s="407"/>
      <c r="G204" s="407"/>
      <c r="H204" s="407"/>
      <c r="I204" s="407"/>
      <c r="J204" s="407"/>
      <c r="K204" s="452">
        <v>1</v>
      </c>
      <c r="L204" s="956">
        <f>121116</f>
        <v>121116</v>
      </c>
      <c r="M204" s="423"/>
      <c r="N204" s="452">
        <v>1</v>
      </c>
      <c r="O204" s="407"/>
      <c r="P204" s="407"/>
      <c r="Q204" s="407"/>
      <c r="R204" s="407"/>
      <c r="S204" s="407"/>
      <c r="T204" s="407"/>
      <c r="U204" s="407"/>
      <c r="V204" s="452">
        <v>1</v>
      </c>
      <c r="W204" s="956">
        <f>121116</f>
        <v>121116</v>
      </c>
    </row>
    <row r="205" spans="1:23" ht="13.5" x14ac:dyDescent="0.25">
      <c r="A205" s="957" t="s">
        <v>8098</v>
      </c>
      <c r="B205" s="423"/>
      <c r="C205" s="452">
        <v>1</v>
      </c>
      <c r="D205" s="407"/>
      <c r="E205" s="407"/>
      <c r="F205" s="407"/>
      <c r="G205" s="407"/>
      <c r="H205" s="407"/>
      <c r="I205" s="407"/>
      <c r="J205" s="407"/>
      <c r="K205" s="452">
        <v>1</v>
      </c>
      <c r="L205" s="956">
        <f>106680</f>
        <v>106680</v>
      </c>
      <c r="M205" s="423"/>
      <c r="N205" s="452">
        <v>1</v>
      </c>
      <c r="O205" s="407"/>
      <c r="P205" s="407"/>
      <c r="Q205" s="407"/>
      <c r="R205" s="407"/>
      <c r="S205" s="407"/>
      <c r="T205" s="407"/>
      <c r="U205" s="407"/>
      <c r="V205" s="452">
        <v>1</v>
      </c>
      <c r="W205" s="956">
        <f>106680</f>
        <v>106680</v>
      </c>
    </row>
    <row r="206" spans="1:23" ht="13.5" x14ac:dyDescent="0.25">
      <c r="A206" s="957" t="s">
        <v>8099</v>
      </c>
      <c r="B206" s="423"/>
      <c r="C206" s="452">
        <v>1</v>
      </c>
      <c r="D206" s="407"/>
      <c r="E206" s="407"/>
      <c r="F206" s="407"/>
      <c r="G206" s="407"/>
      <c r="H206" s="407"/>
      <c r="I206" s="407"/>
      <c r="J206" s="407"/>
      <c r="K206" s="452">
        <v>1</v>
      </c>
      <c r="L206" s="956">
        <f>78702</f>
        <v>78702</v>
      </c>
      <c r="M206" s="423"/>
      <c r="N206" s="452">
        <v>1</v>
      </c>
      <c r="O206" s="407"/>
      <c r="P206" s="407"/>
      <c r="Q206" s="407"/>
      <c r="R206" s="407"/>
      <c r="S206" s="407"/>
      <c r="T206" s="407"/>
      <c r="U206" s="407"/>
      <c r="V206" s="452">
        <v>1</v>
      </c>
      <c r="W206" s="956">
        <f>78702</f>
        <v>78702</v>
      </c>
    </row>
    <row r="207" spans="1:23" ht="13.5" x14ac:dyDescent="0.25">
      <c r="A207" s="957" t="s">
        <v>8100</v>
      </c>
      <c r="B207" s="423"/>
      <c r="C207" s="452">
        <v>1</v>
      </c>
      <c r="D207" s="407"/>
      <c r="E207" s="407"/>
      <c r="F207" s="407"/>
      <c r="G207" s="407"/>
      <c r="H207" s="407"/>
      <c r="I207" s="407"/>
      <c r="J207" s="407"/>
      <c r="K207" s="452">
        <v>1</v>
      </c>
      <c r="L207" s="956">
        <f>82284</f>
        <v>82284</v>
      </c>
      <c r="M207" s="423"/>
      <c r="N207" s="452">
        <v>1</v>
      </c>
      <c r="O207" s="407"/>
      <c r="P207" s="407"/>
      <c r="Q207" s="407"/>
      <c r="R207" s="407"/>
      <c r="S207" s="407"/>
      <c r="T207" s="407"/>
      <c r="U207" s="407"/>
      <c r="V207" s="452">
        <v>1</v>
      </c>
      <c r="W207" s="956">
        <f>82284</f>
        <v>82284</v>
      </c>
    </row>
    <row r="208" spans="1:23" ht="13.5" x14ac:dyDescent="0.25">
      <c r="A208" s="957" t="s">
        <v>8101</v>
      </c>
      <c r="B208" s="423"/>
      <c r="C208" s="452">
        <v>1</v>
      </c>
      <c r="D208" s="407"/>
      <c r="E208" s="407"/>
      <c r="F208" s="407"/>
      <c r="G208" s="407"/>
      <c r="H208" s="407"/>
      <c r="I208" s="407"/>
      <c r="J208" s="407"/>
      <c r="K208" s="452">
        <v>1</v>
      </c>
      <c r="L208" s="956">
        <v>78702</v>
      </c>
      <c r="M208" s="423"/>
      <c r="N208" s="452">
        <v>1</v>
      </c>
      <c r="O208" s="407"/>
      <c r="P208" s="407"/>
      <c r="Q208" s="407"/>
      <c r="R208" s="407"/>
      <c r="S208" s="407"/>
      <c r="T208" s="407"/>
      <c r="U208" s="407"/>
      <c r="V208" s="452">
        <v>1</v>
      </c>
      <c r="W208" s="956">
        <v>78702</v>
      </c>
    </row>
    <row r="209" spans="1:23" ht="13.5" x14ac:dyDescent="0.25">
      <c r="A209" s="957" t="s">
        <v>8102</v>
      </c>
      <c r="B209" s="423"/>
      <c r="C209" s="452">
        <v>1</v>
      </c>
      <c r="D209" s="407"/>
      <c r="E209" s="407"/>
      <c r="F209" s="407"/>
      <c r="G209" s="407"/>
      <c r="H209" s="407"/>
      <c r="I209" s="407"/>
      <c r="J209" s="407"/>
      <c r="K209" s="452">
        <v>1</v>
      </c>
      <c r="L209" s="956">
        <f>78702</f>
        <v>78702</v>
      </c>
      <c r="M209" s="423"/>
      <c r="N209" s="452">
        <v>1</v>
      </c>
      <c r="O209" s="407"/>
      <c r="P209" s="407"/>
      <c r="Q209" s="407"/>
      <c r="R209" s="407"/>
      <c r="S209" s="407"/>
      <c r="T209" s="407"/>
      <c r="U209" s="407"/>
      <c r="V209" s="452">
        <v>1</v>
      </c>
      <c r="W209" s="956">
        <f>78702</f>
        <v>78702</v>
      </c>
    </row>
    <row r="210" spans="1:23" ht="13.5" x14ac:dyDescent="0.25">
      <c r="A210" s="957" t="s">
        <v>8103</v>
      </c>
      <c r="B210" s="423"/>
      <c r="C210" s="452">
        <v>1</v>
      </c>
      <c r="D210" s="407"/>
      <c r="E210" s="407"/>
      <c r="F210" s="407"/>
      <c r="G210" s="407"/>
      <c r="H210" s="407"/>
      <c r="I210" s="407"/>
      <c r="J210" s="407"/>
      <c r="K210" s="452">
        <v>1</v>
      </c>
      <c r="L210" s="956">
        <f>76416</f>
        <v>76416</v>
      </c>
      <c r="M210" s="423"/>
      <c r="N210" s="452">
        <v>1</v>
      </c>
      <c r="O210" s="407"/>
      <c r="P210" s="407"/>
      <c r="Q210" s="407"/>
      <c r="R210" s="407"/>
      <c r="S210" s="407"/>
      <c r="T210" s="407"/>
      <c r="U210" s="407"/>
      <c r="V210" s="452">
        <v>1</v>
      </c>
      <c r="W210" s="956">
        <f>76416</f>
        <v>76416</v>
      </c>
    </row>
    <row r="211" spans="1:23" ht="13.5" x14ac:dyDescent="0.25">
      <c r="A211" s="957" t="s">
        <v>8104</v>
      </c>
      <c r="B211" s="423"/>
      <c r="C211" s="452">
        <v>1</v>
      </c>
      <c r="D211" s="407"/>
      <c r="E211" s="407"/>
      <c r="F211" s="407"/>
      <c r="G211" s="407"/>
      <c r="H211" s="407"/>
      <c r="I211" s="407"/>
      <c r="J211" s="407"/>
      <c r="K211" s="452">
        <v>1</v>
      </c>
      <c r="L211" s="956">
        <f>81600</f>
        <v>81600</v>
      </c>
      <c r="M211" s="423"/>
      <c r="N211" s="452">
        <v>1</v>
      </c>
      <c r="O211" s="407"/>
      <c r="P211" s="407"/>
      <c r="Q211" s="407"/>
      <c r="R211" s="407"/>
      <c r="S211" s="407"/>
      <c r="T211" s="407"/>
      <c r="U211" s="407"/>
      <c r="V211" s="452">
        <v>1</v>
      </c>
      <c r="W211" s="956">
        <f>81600</f>
        <v>81600</v>
      </c>
    </row>
    <row r="212" spans="1:23" ht="13.5" x14ac:dyDescent="0.25">
      <c r="A212" s="957" t="s">
        <v>783</v>
      </c>
      <c r="B212" s="423"/>
      <c r="C212" s="452">
        <v>1</v>
      </c>
      <c r="D212" s="407"/>
      <c r="E212" s="407"/>
      <c r="F212" s="407"/>
      <c r="G212" s="407"/>
      <c r="H212" s="407"/>
      <c r="I212" s="407"/>
      <c r="J212" s="407"/>
      <c r="K212" s="452">
        <v>1</v>
      </c>
      <c r="L212" s="956">
        <f>82680</f>
        <v>82680</v>
      </c>
      <c r="M212" s="423"/>
      <c r="N212" s="452">
        <v>1</v>
      </c>
      <c r="O212" s="407"/>
      <c r="P212" s="407"/>
      <c r="Q212" s="407"/>
      <c r="R212" s="407"/>
      <c r="S212" s="407"/>
      <c r="T212" s="407"/>
      <c r="U212" s="407"/>
      <c r="V212" s="452">
        <v>1</v>
      </c>
      <c r="W212" s="956">
        <f>82680</f>
        <v>82680</v>
      </c>
    </row>
    <row r="213" spans="1:23" ht="27" x14ac:dyDescent="0.2">
      <c r="A213" s="958" t="s">
        <v>8105</v>
      </c>
      <c r="B213" s="423"/>
      <c r="C213" s="452">
        <v>1</v>
      </c>
      <c r="D213" s="407"/>
      <c r="E213" s="407"/>
      <c r="F213" s="407"/>
      <c r="G213" s="407"/>
      <c r="H213" s="407"/>
      <c r="I213" s="407"/>
      <c r="J213" s="407"/>
      <c r="K213" s="452">
        <v>1</v>
      </c>
      <c r="L213" s="956">
        <f>81816</f>
        <v>81816</v>
      </c>
      <c r="M213" s="423"/>
      <c r="N213" s="452">
        <v>1</v>
      </c>
      <c r="O213" s="407"/>
      <c r="P213" s="407"/>
      <c r="Q213" s="407"/>
      <c r="R213" s="407"/>
      <c r="S213" s="407"/>
      <c r="T213" s="407"/>
      <c r="U213" s="407"/>
      <c r="V213" s="452">
        <v>1</v>
      </c>
      <c r="W213" s="956">
        <f>81816</f>
        <v>81816</v>
      </c>
    </row>
    <row r="214" spans="1:23" ht="13.5" x14ac:dyDescent="0.25">
      <c r="A214" s="957" t="s">
        <v>4753</v>
      </c>
      <c r="B214" s="423"/>
      <c r="C214" s="452">
        <v>1</v>
      </c>
      <c r="D214" s="407"/>
      <c r="E214" s="407"/>
      <c r="F214" s="407"/>
      <c r="G214" s="407"/>
      <c r="H214" s="407"/>
      <c r="I214" s="407"/>
      <c r="J214" s="407"/>
      <c r="K214" s="452">
        <v>1</v>
      </c>
      <c r="L214" s="956">
        <v>78702</v>
      </c>
      <c r="M214" s="423"/>
      <c r="N214" s="452">
        <v>1</v>
      </c>
      <c r="O214" s="407"/>
      <c r="P214" s="407"/>
      <c r="Q214" s="407"/>
      <c r="R214" s="407"/>
      <c r="S214" s="407"/>
      <c r="T214" s="407"/>
      <c r="U214" s="407"/>
      <c r="V214" s="452">
        <v>1</v>
      </c>
      <c r="W214" s="956">
        <v>78702</v>
      </c>
    </row>
    <row r="215" spans="1:23" ht="27" x14ac:dyDescent="0.25">
      <c r="A215" s="957" t="s">
        <v>8106</v>
      </c>
      <c r="B215" s="423"/>
      <c r="C215" s="452">
        <v>1</v>
      </c>
      <c r="D215" s="407"/>
      <c r="E215" s="407"/>
      <c r="F215" s="407"/>
      <c r="G215" s="407"/>
      <c r="H215" s="407"/>
      <c r="I215" s="407"/>
      <c r="J215" s="407"/>
      <c r="K215" s="452">
        <v>1</v>
      </c>
      <c r="L215" s="956">
        <v>77856</v>
      </c>
      <c r="M215" s="423"/>
      <c r="N215" s="452">
        <v>1</v>
      </c>
      <c r="O215" s="407"/>
      <c r="P215" s="407"/>
      <c r="Q215" s="407"/>
      <c r="R215" s="407"/>
      <c r="S215" s="407"/>
      <c r="T215" s="407"/>
      <c r="U215" s="407"/>
      <c r="V215" s="452">
        <v>1</v>
      </c>
      <c r="W215" s="956">
        <v>77856</v>
      </c>
    </row>
    <row r="216" spans="1:23" ht="13.5" x14ac:dyDescent="0.25">
      <c r="A216" s="957" t="s">
        <v>8107</v>
      </c>
      <c r="B216" s="423"/>
      <c r="C216" s="452">
        <v>1</v>
      </c>
      <c r="D216" s="407"/>
      <c r="E216" s="407"/>
      <c r="F216" s="407"/>
      <c r="G216" s="407"/>
      <c r="H216" s="407"/>
      <c r="I216" s="407"/>
      <c r="J216" s="407"/>
      <c r="K216" s="452">
        <v>1</v>
      </c>
      <c r="L216" s="956">
        <f>78702</f>
        <v>78702</v>
      </c>
      <c r="M216" s="423"/>
      <c r="N216" s="452">
        <v>1</v>
      </c>
      <c r="O216" s="407"/>
      <c r="P216" s="407"/>
      <c r="Q216" s="407"/>
      <c r="R216" s="407"/>
      <c r="S216" s="407"/>
      <c r="T216" s="407"/>
      <c r="U216" s="407"/>
      <c r="V216" s="452">
        <v>1</v>
      </c>
      <c r="W216" s="956">
        <f>78702</f>
        <v>78702</v>
      </c>
    </row>
    <row r="217" spans="1:23" ht="13.5" x14ac:dyDescent="0.25">
      <c r="A217" s="957" t="s">
        <v>4684</v>
      </c>
      <c r="B217" s="423"/>
      <c r="C217" s="452">
        <v>1</v>
      </c>
      <c r="D217" s="407"/>
      <c r="E217" s="407"/>
      <c r="F217" s="407"/>
      <c r="G217" s="407"/>
      <c r="H217" s="407"/>
      <c r="I217" s="407"/>
      <c r="J217" s="407"/>
      <c r="K217" s="452">
        <v>1</v>
      </c>
      <c r="L217" s="956">
        <f>82608</f>
        <v>82608</v>
      </c>
      <c r="M217" s="423"/>
      <c r="N217" s="452">
        <v>1</v>
      </c>
      <c r="O217" s="407"/>
      <c r="P217" s="407"/>
      <c r="Q217" s="407"/>
      <c r="R217" s="407"/>
      <c r="S217" s="407"/>
      <c r="T217" s="407"/>
      <c r="U217" s="407"/>
      <c r="V217" s="452">
        <v>1</v>
      </c>
      <c r="W217" s="956">
        <f>82608</f>
        <v>82608</v>
      </c>
    </row>
    <row r="218" spans="1:23" ht="13.5" x14ac:dyDescent="0.25">
      <c r="A218" s="957" t="s">
        <v>4684</v>
      </c>
      <c r="B218" s="423"/>
      <c r="C218" s="452">
        <v>1</v>
      </c>
      <c r="D218" s="407"/>
      <c r="E218" s="407"/>
      <c r="F218" s="407"/>
      <c r="G218" s="407"/>
      <c r="H218" s="407"/>
      <c r="I218" s="407"/>
      <c r="J218" s="407"/>
      <c r="K218" s="452">
        <v>1</v>
      </c>
      <c r="L218" s="956">
        <f>82104</f>
        <v>82104</v>
      </c>
      <c r="M218" s="423"/>
      <c r="N218" s="452">
        <v>1</v>
      </c>
      <c r="O218" s="407"/>
      <c r="P218" s="407"/>
      <c r="Q218" s="407"/>
      <c r="R218" s="407"/>
      <c r="S218" s="407"/>
      <c r="T218" s="407"/>
      <c r="U218" s="407"/>
      <c r="V218" s="452">
        <v>1</v>
      </c>
      <c r="W218" s="956">
        <f>82104</f>
        <v>82104</v>
      </c>
    </row>
    <row r="219" spans="1:23" ht="27" x14ac:dyDescent="0.25">
      <c r="A219" s="957" t="s">
        <v>8108</v>
      </c>
      <c r="B219" s="423"/>
      <c r="C219" s="452">
        <v>1</v>
      </c>
      <c r="D219" s="407"/>
      <c r="E219" s="407"/>
      <c r="F219" s="407"/>
      <c r="G219" s="407"/>
      <c r="H219" s="407"/>
      <c r="I219" s="407"/>
      <c r="J219" s="407"/>
      <c r="K219" s="452">
        <v>1</v>
      </c>
      <c r="L219" s="956">
        <v>78702</v>
      </c>
      <c r="M219" s="423"/>
      <c r="N219" s="452">
        <v>1</v>
      </c>
      <c r="O219" s="407"/>
      <c r="P219" s="407"/>
      <c r="Q219" s="407"/>
      <c r="R219" s="407"/>
      <c r="S219" s="407"/>
      <c r="T219" s="407"/>
      <c r="U219" s="407"/>
      <c r="V219" s="452">
        <v>1</v>
      </c>
      <c r="W219" s="956">
        <v>78702</v>
      </c>
    </row>
    <row r="220" spans="1:23" ht="27" x14ac:dyDescent="0.25">
      <c r="A220" s="957" t="s">
        <v>8109</v>
      </c>
      <c r="B220" s="423"/>
      <c r="C220" s="452">
        <v>1</v>
      </c>
      <c r="D220" s="407"/>
      <c r="E220" s="407"/>
      <c r="F220" s="407"/>
      <c r="G220" s="407"/>
      <c r="H220" s="407"/>
      <c r="I220" s="407"/>
      <c r="J220" s="407"/>
      <c r="K220" s="452">
        <v>1</v>
      </c>
      <c r="L220" s="956">
        <f>82680</f>
        <v>82680</v>
      </c>
      <c r="M220" s="423"/>
      <c r="N220" s="452">
        <v>1</v>
      </c>
      <c r="O220" s="407"/>
      <c r="P220" s="407"/>
      <c r="Q220" s="407"/>
      <c r="R220" s="407"/>
      <c r="S220" s="407"/>
      <c r="T220" s="407"/>
      <c r="U220" s="407"/>
      <c r="V220" s="452">
        <v>1</v>
      </c>
      <c r="W220" s="956">
        <f>82680</f>
        <v>82680</v>
      </c>
    </row>
    <row r="221" spans="1:23" ht="27" x14ac:dyDescent="0.25">
      <c r="A221" s="957" t="s">
        <v>8109</v>
      </c>
      <c r="B221" s="423"/>
      <c r="C221" s="452">
        <v>1</v>
      </c>
      <c r="D221" s="407"/>
      <c r="E221" s="407"/>
      <c r="F221" s="407"/>
      <c r="G221" s="407"/>
      <c r="H221" s="407"/>
      <c r="I221" s="407"/>
      <c r="J221" s="407"/>
      <c r="K221" s="452">
        <v>1</v>
      </c>
      <c r="L221" s="956">
        <f>82680</f>
        <v>82680</v>
      </c>
      <c r="M221" s="423"/>
      <c r="N221" s="452">
        <v>1</v>
      </c>
      <c r="O221" s="407"/>
      <c r="P221" s="407"/>
      <c r="Q221" s="407"/>
      <c r="R221" s="407"/>
      <c r="S221" s="407"/>
      <c r="T221" s="407"/>
      <c r="U221" s="407"/>
      <c r="V221" s="452">
        <v>1</v>
      </c>
      <c r="W221" s="956">
        <f>82680</f>
        <v>82680</v>
      </c>
    </row>
    <row r="222" spans="1:23" ht="27" x14ac:dyDescent="0.25">
      <c r="A222" s="957" t="s">
        <v>8109</v>
      </c>
      <c r="B222" s="423"/>
      <c r="C222" s="452">
        <v>1</v>
      </c>
      <c r="D222" s="407"/>
      <c r="E222" s="407"/>
      <c r="F222" s="407"/>
      <c r="G222" s="407"/>
      <c r="H222" s="407"/>
      <c r="I222" s="407"/>
      <c r="J222" s="407"/>
      <c r="K222" s="452">
        <v>1</v>
      </c>
      <c r="L222" s="956">
        <f>82680</f>
        <v>82680</v>
      </c>
      <c r="M222" s="423"/>
      <c r="N222" s="452">
        <v>1</v>
      </c>
      <c r="O222" s="407"/>
      <c r="P222" s="407"/>
      <c r="Q222" s="407"/>
      <c r="R222" s="407"/>
      <c r="S222" s="407"/>
      <c r="T222" s="407"/>
      <c r="U222" s="407"/>
      <c r="V222" s="452">
        <v>1</v>
      </c>
      <c r="W222" s="956">
        <f>82680</f>
        <v>82680</v>
      </c>
    </row>
    <row r="223" spans="1:23" ht="27" x14ac:dyDescent="0.25">
      <c r="A223" s="957" t="s">
        <v>8110</v>
      </c>
      <c r="B223" s="423"/>
      <c r="C223" s="452">
        <v>1</v>
      </c>
      <c r="D223" s="407"/>
      <c r="E223" s="407"/>
      <c r="F223" s="407"/>
      <c r="G223" s="407"/>
      <c r="H223" s="407"/>
      <c r="I223" s="407"/>
      <c r="J223" s="407"/>
      <c r="K223" s="452">
        <v>1</v>
      </c>
      <c r="L223" s="956">
        <f>81600</f>
        <v>81600</v>
      </c>
      <c r="M223" s="423"/>
      <c r="N223" s="452">
        <v>1</v>
      </c>
      <c r="O223" s="407"/>
      <c r="P223" s="407"/>
      <c r="Q223" s="407"/>
      <c r="R223" s="407"/>
      <c r="S223" s="407"/>
      <c r="T223" s="407"/>
      <c r="U223" s="407"/>
      <c r="V223" s="452">
        <v>1</v>
      </c>
      <c r="W223" s="956">
        <f>81600</f>
        <v>81600</v>
      </c>
    </row>
    <row r="224" spans="1:23" ht="13.5" x14ac:dyDescent="0.25">
      <c r="A224" s="957" t="s">
        <v>8111</v>
      </c>
      <c r="B224" s="423"/>
      <c r="C224" s="452">
        <v>1</v>
      </c>
      <c r="D224" s="407"/>
      <c r="E224" s="407"/>
      <c r="F224" s="407"/>
      <c r="G224" s="407"/>
      <c r="H224" s="407"/>
      <c r="I224" s="407"/>
      <c r="J224" s="407"/>
      <c r="K224" s="452">
        <v>1</v>
      </c>
      <c r="L224" s="956">
        <v>90702</v>
      </c>
      <c r="M224" s="423"/>
      <c r="N224" s="452">
        <v>1</v>
      </c>
      <c r="O224" s="407"/>
      <c r="P224" s="407"/>
      <c r="Q224" s="407"/>
      <c r="R224" s="407"/>
      <c r="S224" s="407"/>
      <c r="T224" s="407"/>
      <c r="U224" s="407"/>
      <c r="V224" s="452">
        <v>1</v>
      </c>
      <c r="W224" s="956">
        <v>90702</v>
      </c>
    </row>
    <row r="225" spans="1:23" ht="13.5" x14ac:dyDescent="0.25">
      <c r="A225" s="957" t="s">
        <v>4612</v>
      </c>
      <c r="B225" s="423"/>
      <c r="C225" s="452">
        <v>1</v>
      </c>
      <c r="D225" s="407"/>
      <c r="E225" s="407"/>
      <c r="F225" s="407"/>
      <c r="G225" s="407"/>
      <c r="H225" s="407"/>
      <c r="I225" s="407"/>
      <c r="J225" s="407"/>
      <c r="K225" s="452">
        <v>1</v>
      </c>
      <c r="L225" s="956">
        <v>77820</v>
      </c>
      <c r="M225" s="423"/>
      <c r="N225" s="452">
        <v>1</v>
      </c>
      <c r="O225" s="407"/>
      <c r="P225" s="407"/>
      <c r="Q225" s="407"/>
      <c r="R225" s="407"/>
      <c r="S225" s="407"/>
      <c r="T225" s="407"/>
      <c r="U225" s="407"/>
      <c r="V225" s="452">
        <v>1</v>
      </c>
      <c r="W225" s="956">
        <v>77820</v>
      </c>
    </row>
    <row r="226" spans="1:23" ht="13.5" x14ac:dyDescent="0.25">
      <c r="A226" s="957" t="s">
        <v>4612</v>
      </c>
      <c r="B226" s="423"/>
      <c r="C226" s="452">
        <v>1</v>
      </c>
      <c r="D226" s="407"/>
      <c r="E226" s="407"/>
      <c r="F226" s="407"/>
      <c r="G226" s="407"/>
      <c r="H226" s="407"/>
      <c r="I226" s="407"/>
      <c r="J226" s="407"/>
      <c r="K226" s="452">
        <v>1</v>
      </c>
      <c r="L226" s="956">
        <f>78702</f>
        <v>78702</v>
      </c>
      <c r="M226" s="423"/>
      <c r="N226" s="452">
        <v>1</v>
      </c>
      <c r="O226" s="407"/>
      <c r="P226" s="407"/>
      <c r="Q226" s="407"/>
      <c r="R226" s="407"/>
      <c r="S226" s="407"/>
      <c r="T226" s="407"/>
      <c r="U226" s="407"/>
      <c r="V226" s="452">
        <v>1</v>
      </c>
      <c r="W226" s="956">
        <f>78702</f>
        <v>78702</v>
      </c>
    </row>
    <row r="227" spans="1:23" ht="27" x14ac:dyDescent="0.25">
      <c r="A227" s="957" t="s">
        <v>8112</v>
      </c>
      <c r="B227" s="423"/>
      <c r="C227" s="452">
        <v>1</v>
      </c>
      <c r="D227" s="407"/>
      <c r="E227" s="407"/>
      <c r="F227" s="407"/>
      <c r="G227" s="407"/>
      <c r="H227" s="407"/>
      <c r="I227" s="407"/>
      <c r="J227" s="407"/>
      <c r="K227" s="452">
        <v>1</v>
      </c>
      <c r="L227" s="956">
        <f>78702</f>
        <v>78702</v>
      </c>
      <c r="M227" s="423"/>
      <c r="N227" s="452">
        <v>1</v>
      </c>
      <c r="O227" s="407"/>
      <c r="P227" s="407"/>
      <c r="Q227" s="407"/>
      <c r="R227" s="407"/>
      <c r="S227" s="407"/>
      <c r="T227" s="407"/>
      <c r="U227" s="407"/>
      <c r="V227" s="452">
        <v>1</v>
      </c>
      <c r="W227" s="956">
        <f>78702</f>
        <v>78702</v>
      </c>
    </row>
    <row r="228" spans="1:23" ht="13.5" x14ac:dyDescent="0.25">
      <c r="A228" s="957" t="s">
        <v>8113</v>
      </c>
      <c r="B228" s="423"/>
      <c r="C228" s="452">
        <v>1</v>
      </c>
      <c r="D228" s="407"/>
      <c r="E228" s="407"/>
      <c r="F228" s="407"/>
      <c r="G228" s="407"/>
      <c r="H228" s="407"/>
      <c r="I228" s="407"/>
      <c r="J228" s="407"/>
      <c r="K228" s="452">
        <v>1</v>
      </c>
      <c r="L228" s="956">
        <f>95652</f>
        <v>95652</v>
      </c>
      <c r="M228" s="423"/>
      <c r="N228" s="452">
        <v>1</v>
      </c>
      <c r="O228" s="407"/>
      <c r="P228" s="407"/>
      <c r="Q228" s="407"/>
      <c r="R228" s="407"/>
      <c r="S228" s="407"/>
      <c r="T228" s="407"/>
      <c r="U228" s="407"/>
      <c r="V228" s="452">
        <v>1</v>
      </c>
      <c r="W228" s="956">
        <f>95652</f>
        <v>95652</v>
      </c>
    </row>
    <row r="229" spans="1:23" ht="27" x14ac:dyDescent="0.25">
      <c r="A229" s="957" t="s">
        <v>8114</v>
      </c>
      <c r="B229" s="423"/>
      <c r="C229" s="452">
        <v>1</v>
      </c>
      <c r="D229" s="407"/>
      <c r="E229" s="407"/>
      <c r="F229" s="407"/>
      <c r="G229" s="407"/>
      <c r="H229" s="407"/>
      <c r="I229" s="407"/>
      <c r="J229" s="407"/>
      <c r="K229" s="452">
        <v>1</v>
      </c>
      <c r="L229" s="956">
        <v>132702</v>
      </c>
      <c r="M229" s="423"/>
      <c r="N229" s="452">
        <v>1</v>
      </c>
      <c r="O229" s="407"/>
      <c r="P229" s="407"/>
      <c r="Q229" s="407"/>
      <c r="R229" s="407"/>
      <c r="S229" s="407"/>
      <c r="T229" s="407"/>
      <c r="U229" s="407"/>
      <c r="V229" s="452">
        <v>1</v>
      </c>
      <c r="W229" s="956">
        <v>132702</v>
      </c>
    </row>
    <row r="230" spans="1:23" ht="13.5" x14ac:dyDescent="0.25">
      <c r="A230" s="957" t="s">
        <v>8115</v>
      </c>
      <c r="B230" s="423"/>
      <c r="C230" s="452">
        <v>1</v>
      </c>
      <c r="D230" s="407"/>
      <c r="E230" s="407"/>
      <c r="F230" s="407"/>
      <c r="G230" s="407"/>
      <c r="H230" s="407"/>
      <c r="I230" s="407"/>
      <c r="J230" s="407"/>
      <c r="K230" s="452">
        <v>1</v>
      </c>
      <c r="L230" s="956">
        <f>105360</f>
        <v>105360</v>
      </c>
      <c r="M230" s="423"/>
      <c r="N230" s="452">
        <v>1</v>
      </c>
      <c r="O230" s="407"/>
      <c r="P230" s="407"/>
      <c r="Q230" s="407"/>
      <c r="R230" s="407"/>
      <c r="S230" s="407"/>
      <c r="T230" s="407"/>
      <c r="U230" s="407"/>
      <c r="V230" s="452">
        <v>1</v>
      </c>
      <c r="W230" s="956">
        <f>105360</f>
        <v>105360</v>
      </c>
    </row>
    <row r="231" spans="1:23" ht="13.5" x14ac:dyDescent="0.25">
      <c r="A231" s="957" t="s">
        <v>8116</v>
      </c>
      <c r="B231" s="423"/>
      <c r="C231" s="452">
        <v>1</v>
      </c>
      <c r="D231" s="407"/>
      <c r="E231" s="407"/>
      <c r="F231" s="407"/>
      <c r="G231" s="407"/>
      <c r="H231" s="407"/>
      <c r="I231" s="407"/>
      <c r="J231" s="407"/>
      <c r="K231" s="452">
        <v>1</v>
      </c>
      <c r="L231" s="956">
        <f>131586</f>
        <v>131586</v>
      </c>
      <c r="M231" s="423"/>
      <c r="N231" s="452">
        <v>1</v>
      </c>
      <c r="O231" s="407"/>
      <c r="P231" s="407"/>
      <c r="Q231" s="407"/>
      <c r="R231" s="407"/>
      <c r="S231" s="407"/>
      <c r="T231" s="407"/>
      <c r="U231" s="407"/>
      <c r="V231" s="452">
        <v>1</v>
      </c>
      <c r="W231" s="956">
        <f>131586</f>
        <v>131586</v>
      </c>
    </row>
    <row r="232" spans="1:23" ht="13.5" x14ac:dyDescent="0.25">
      <c r="A232" s="957" t="s">
        <v>8117</v>
      </c>
      <c r="B232" s="423"/>
      <c r="C232" s="452">
        <v>1</v>
      </c>
      <c r="D232" s="407"/>
      <c r="E232" s="407"/>
      <c r="F232" s="407"/>
      <c r="G232" s="407"/>
      <c r="H232" s="407"/>
      <c r="I232" s="407"/>
      <c r="J232" s="407"/>
      <c r="K232" s="452">
        <v>1</v>
      </c>
      <c r="L232" s="956">
        <f>108000</f>
        <v>108000</v>
      </c>
      <c r="M232" s="423"/>
      <c r="N232" s="452">
        <v>1</v>
      </c>
      <c r="O232" s="407"/>
      <c r="P232" s="407"/>
      <c r="Q232" s="407"/>
      <c r="R232" s="407"/>
      <c r="S232" s="407"/>
      <c r="T232" s="407"/>
      <c r="U232" s="407"/>
      <c r="V232" s="452">
        <v>1</v>
      </c>
      <c r="W232" s="956">
        <f>108000</f>
        <v>108000</v>
      </c>
    </row>
    <row r="233" spans="1:23" ht="27" x14ac:dyDescent="0.25">
      <c r="A233" s="957" t="s">
        <v>8118</v>
      </c>
      <c r="B233" s="423"/>
      <c r="C233" s="452">
        <v>1</v>
      </c>
      <c r="D233" s="407"/>
      <c r="E233" s="407"/>
      <c r="F233" s="407"/>
      <c r="G233" s="407"/>
      <c r="H233" s="407"/>
      <c r="I233" s="407"/>
      <c r="J233" s="407"/>
      <c r="K233" s="452">
        <v>1</v>
      </c>
      <c r="L233" s="956">
        <f>108000</f>
        <v>108000</v>
      </c>
      <c r="M233" s="423"/>
      <c r="N233" s="452">
        <v>1</v>
      </c>
      <c r="O233" s="407"/>
      <c r="P233" s="407"/>
      <c r="Q233" s="407"/>
      <c r="R233" s="407"/>
      <c r="S233" s="407"/>
      <c r="T233" s="407"/>
      <c r="U233" s="407"/>
      <c r="V233" s="452">
        <v>1</v>
      </c>
      <c r="W233" s="956">
        <f>108000</f>
        <v>108000</v>
      </c>
    </row>
    <row r="234" spans="1:23" ht="13.5" x14ac:dyDescent="0.25">
      <c r="A234" s="957" t="s">
        <v>8119</v>
      </c>
      <c r="B234" s="423"/>
      <c r="C234" s="452">
        <v>1</v>
      </c>
      <c r="D234" s="407"/>
      <c r="E234" s="407"/>
      <c r="F234" s="407"/>
      <c r="G234" s="407"/>
      <c r="H234" s="407"/>
      <c r="I234" s="407"/>
      <c r="J234" s="407"/>
      <c r="K234" s="452">
        <v>1</v>
      </c>
      <c r="L234" s="956">
        <v>81816</v>
      </c>
      <c r="M234" s="423"/>
      <c r="N234" s="452">
        <v>1</v>
      </c>
      <c r="O234" s="407"/>
      <c r="P234" s="407"/>
      <c r="Q234" s="407"/>
      <c r="R234" s="407"/>
      <c r="S234" s="407"/>
      <c r="T234" s="407"/>
      <c r="U234" s="407"/>
      <c r="V234" s="452">
        <v>1</v>
      </c>
      <c r="W234" s="956">
        <v>81816</v>
      </c>
    </row>
    <row r="235" spans="1:23" ht="13.5" x14ac:dyDescent="0.2">
      <c r="A235" s="959" t="s">
        <v>8120</v>
      </c>
      <c r="B235" s="423"/>
      <c r="C235" s="452">
        <v>1</v>
      </c>
      <c r="D235" s="407"/>
      <c r="E235" s="407"/>
      <c r="F235" s="407"/>
      <c r="G235" s="407"/>
      <c r="H235" s="407"/>
      <c r="I235" s="407"/>
      <c r="J235" s="407"/>
      <c r="K235" s="452">
        <v>1</v>
      </c>
      <c r="L235" s="956">
        <f>132702</f>
        <v>132702</v>
      </c>
      <c r="M235" s="423"/>
      <c r="N235" s="452">
        <v>1</v>
      </c>
      <c r="O235" s="407"/>
      <c r="P235" s="407"/>
      <c r="Q235" s="407"/>
      <c r="R235" s="407"/>
      <c r="S235" s="407"/>
      <c r="T235" s="407"/>
      <c r="U235" s="407"/>
      <c r="V235" s="452">
        <v>1</v>
      </c>
      <c r="W235" s="956">
        <f>132702</f>
        <v>132702</v>
      </c>
    </row>
    <row r="236" spans="1:23" ht="40.5" x14ac:dyDescent="0.2">
      <c r="A236" s="959" t="s">
        <v>8121</v>
      </c>
      <c r="B236" s="423"/>
      <c r="C236" s="452">
        <v>1</v>
      </c>
      <c r="D236" s="407"/>
      <c r="E236" s="407"/>
      <c r="F236" s="407"/>
      <c r="G236" s="407"/>
      <c r="H236" s="407"/>
      <c r="I236" s="407"/>
      <c r="J236" s="407"/>
      <c r="K236" s="452">
        <v>1</v>
      </c>
      <c r="L236" s="956">
        <v>131586</v>
      </c>
      <c r="M236" s="423"/>
      <c r="N236" s="452">
        <v>1</v>
      </c>
      <c r="O236" s="407"/>
      <c r="P236" s="407"/>
      <c r="Q236" s="407"/>
      <c r="R236" s="407"/>
      <c r="S236" s="407"/>
      <c r="T236" s="407"/>
      <c r="U236" s="407"/>
      <c r="V236" s="452">
        <v>1</v>
      </c>
      <c r="W236" s="956">
        <v>131586</v>
      </c>
    </row>
    <row r="237" spans="1:23" ht="13.5" x14ac:dyDescent="0.2">
      <c r="A237" s="959"/>
      <c r="B237" s="423"/>
      <c r="C237" s="452"/>
      <c r="D237" s="407"/>
      <c r="E237" s="407"/>
      <c r="F237" s="407"/>
      <c r="G237" s="407"/>
      <c r="H237" s="407"/>
      <c r="I237" s="407"/>
      <c r="J237" s="407"/>
      <c r="K237" s="452"/>
      <c r="L237" s="953"/>
      <c r="M237" s="423"/>
      <c r="N237" s="452"/>
      <c r="O237" s="407"/>
      <c r="P237" s="407"/>
      <c r="Q237" s="407"/>
      <c r="R237" s="407"/>
      <c r="S237" s="407"/>
      <c r="T237" s="407"/>
      <c r="U237" s="407"/>
      <c r="V237" s="452"/>
      <c r="W237" s="953"/>
    </row>
    <row r="238" spans="1:23" ht="13.5" x14ac:dyDescent="0.2">
      <c r="A238" s="960" t="s">
        <v>8122</v>
      </c>
      <c r="B238" s="423"/>
      <c r="C238" s="452"/>
      <c r="D238" s="452">
        <v>347</v>
      </c>
      <c r="E238" s="407"/>
      <c r="F238" s="407"/>
      <c r="G238" s="407"/>
      <c r="H238" s="407"/>
      <c r="I238" s="407"/>
      <c r="J238" s="407"/>
      <c r="K238" s="452">
        <v>347</v>
      </c>
      <c r="L238" s="956">
        <v>22571796</v>
      </c>
      <c r="M238" s="423"/>
      <c r="N238" s="452"/>
      <c r="O238" s="452">
        <v>347</v>
      </c>
      <c r="P238" s="407"/>
      <c r="Q238" s="407"/>
      <c r="R238" s="407"/>
      <c r="S238" s="407"/>
      <c r="T238" s="407"/>
      <c r="U238" s="407"/>
      <c r="V238" s="452">
        <v>347</v>
      </c>
      <c r="W238" s="956">
        <f>24401400+2262000</f>
        <v>26663400</v>
      </c>
    </row>
    <row r="239" spans="1:23" ht="13.5" x14ac:dyDescent="0.2">
      <c r="A239" s="949"/>
      <c r="B239" s="423"/>
      <c r="C239" s="407"/>
      <c r="D239" s="407"/>
      <c r="E239" s="407"/>
      <c r="F239" s="407"/>
      <c r="G239" s="407"/>
      <c r="H239" s="407"/>
      <c r="I239" s="407"/>
      <c r="J239" s="407"/>
      <c r="K239" s="407"/>
      <c r="L239" s="938"/>
      <c r="M239" s="423"/>
      <c r="N239" s="407"/>
      <c r="O239" s="407"/>
      <c r="P239" s="407"/>
      <c r="Q239" s="407"/>
      <c r="R239" s="407"/>
      <c r="S239" s="407"/>
      <c r="T239" s="407"/>
      <c r="U239" s="407"/>
      <c r="V239" s="407"/>
      <c r="W239" s="938"/>
    </row>
    <row r="240" spans="1:23" ht="13.5" x14ac:dyDescent="0.2">
      <c r="A240" s="950" t="s">
        <v>6</v>
      </c>
      <c r="B240" s="421"/>
      <c r="C240" s="406"/>
      <c r="D240" s="406"/>
      <c r="E240" s="406"/>
      <c r="F240" s="406"/>
      <c r="G240" s="406"/>
      <c r="H240" s="406"/>
      <c r="I240" s="406"/>
      <c r="J240" s="406"/>
      <c r="K240" s="406"/>
      <c r="L240" s="951"/>
      <c r="M240" s="421"/>
      <c r="N240" s="406"/>
      <c r="O240" s="406"/>
      <c r="P240" s="406"/>
      <c r="Q240" s="406"/>
      <c r="R240" s="406"/>
      <c r="S240" s="406"/>
      <c r="T240" s="406"/>
      <c r="U240" s="406"/>
      <c r="V240" s="406"/>
      <c r="W240" s="951"/>
    </row>
    <row r="241" spans="1:23" ht="13.5" x14ac:dyDescent="0.25">
      <c r="A241" s="961" t="s">
        <v>8123</v>
      </c>
      <c r="B241" s="423"/>
      <c r="C241" s="452">
        <v>1</v>
      </c>
      <c r="D241" s="407"/>
      <c r="E241" s="407"/>
      <c r="F241" s="407"/>
      <c r="G241" s="407"/>
      <c r="H241" s="407"/>
      <c r="I241" s="407"/>
      <c r="J241" s="407"/>
      <c r="K241" s="452">
        <v>1</v>
      </c>
      <c r="L241" s="956">
        <v>43116</v>
      </c>
      <c r="M241" s="423"/>
      <c r="N241" s="452">
        <v>1</v>
      </c>
      <c r="O241" s="407"/>
      <c r="P241" s="407"/>
      <c r="Q241" s="407"/>
      <c r="R241" s="407"/>
      <c r="S241" s="407"/>
      <c r="T241" s="407"/>
      <c r="U241" s="407"/>
      <c r="V241" s="452">
        <v>1</v>
      </c>
      <c r="W241" s="956">
        <v>43116</v>
      </c>
    </row>
    <row r="242" spans="1:23" ht="13.5" x14ac:dyDescent="0.25">
      <c r="A242" s="957" t="s">
        <v>8124</v>
      </c>
      <c r="B242" s="423"/>
      <c r="C242" s="452">
        <v>1</v>
      </c>
      <c r="D242" s="407"/>
      <c r="E242" s="407"/>
      <c r="F242" s="407"/>
      <c r="G242" s="407"/>
      <c r="H242" s="407"/>
      <c r="I242" s="407"/>
      <c r="J242" s="407"/>
      <c r="K242" s="452">
        <v>1</v>
      </c>
      <c r="L242" s="956">
        <f>41700</f>
        <v>41700</v>
      </c>
      <c r="M242" s="423"/>
      <c r="N242" s="452">
        <v>1</v>
      </c>
      <c r="O242" s="407"/>
      <c r="P242" s="407"/>
      <c r="Q242" s="407"/>
      <c r="R242" s="407"/>
      <c r="S242" s="407"/>
      <c r="T242" s="407"/>
      <c r="U242" s="407"/>
      <c r="V242" s="452">
        <v>1</v>
      </c>
      <c r="W242" s="956">
        <f>41700</f>
        <v>41700</v>
      </c>
    </row>
    <row r="243" spans="1:23" ht="13.5" x14ac:dyDescent="0.25">
      <c r="A243" s="957" t="s">
        <v>8125</v>
      </c>
      <c r="B243" s="423"/>
      <c r="C243" s="452">
        <v>1</v>
      </c>
      <c r="D243" s="407"/>
      <c r="E243" s="407"/>
      <c r="F243" s="407"/>
      <c r="G243" s="407"/>
      <c r="H243" s="407"/>
      <c r="I243" s="407"/>
      <c r="J243" s="407"/>
      <c r="K243" s="452">
        <v>1</v>
      </c>
      <c r="L243" s="956">
        <f>42816</f>
        <v>42816</v>
      </c>
      <c r="M243" s="423"/>
      <c r="N243" s="452">
        <v>1</v>
      </c>
      <c r="O243" s="407"/>
      <c r="P243" s="407"/>
      <c r="Q243" s="407"/>
      <c r="R243" s="407"/>
      <c r="S243" s="407"/>
      <c r="T243" s="407"/>
      <c r="U243" s="407"/>
      <c r="V243" s="452">
        <v>1</v>
      </c>
      <c r="W243" s="956">
        <f>42816</f>
        <v>42816</v>
      </c>
    </row>
    <row r="244" spans="1:23" ht="13.5" x14ac:dyDescent="0.25">
      <c r="A244" s="957" t="s">
        <v>8126</v>
      </c>
      <c r="B244" s="423"/>
      <c r="C244" s="452">
        <v>1</v>
      </c>
      <c r="D244" s="407"/>
      <c r="E244" s="407"/>
      <c r="F244" s="407"/>
      <c r="G244" s="407"/>
      <c r="H244" s="407"/>
      <c r="I244" s="407"/>
      <c r="J244" s="407"/>
      <c r="K244" s="452">
        <v>1</v>
      </c>
      <c r="L244" s="956">
        <f>41700</f>
        <v>41700</v>
      </c>
      <c r="M244" s="423"/>
      <c r="N244" s="452">
        <v>1</v>
      </c>
      <c r="O244" s="407"/>
      <c r="P244" s="407"/>
      <c r="Q244" s="407"/>
      <c r="R244" s="407"/>
      <c r="S244" s="407"/>
      <c r="T244" s="407"/>
      <c r="U244" s="407"/>
      <c r="V244" s="452">
        <v>1</v>
      </c>
      <c r="W244" s="956">
        <f>41700</f>
        <v>41700</v>
      </c>
    </row>
    <row r="245" spans="1:23" ht="13.5" x14ac:dyDescent="0.25">
      <c r="A245" s="957" t="s">
        <v>8127</v>
      </c>
      <c r="B245" s="423"/>
      <c r="C245" s="452">
        <v>1</v>
      </c>
      <c r="D245" s="407"/>
      <c r="E245" s="407"/>
      <c r="F245" s="407"/>
      <c r="G245" s="407"/>
      <c r="H245" s="407"/>
      <c r="I245" s="407"/>
      <c r="J245" s="407"/>
      <c r="K245" s="452">
        <v>1</v>
      </c>
      <c r="L245" s="956">
        <f>42816</f>
        <v>42816</v>
      </c>
      <c r="M245" s="423"/>
      <c r="N245" s="452">
        <v>1</v>
      </c>
      <c r="O245" s="407"/>
      <c r="P245" s="407"/>
      <c r="Q245" s="407"/>
      <c r="R245" s="407"/>
      <c r="S245" s="407"/>
      <c r="T245" s="407"/>
      <c r="U245" s="407"/>
      <c r="V245" s="452">
        <v>1</v>
      </c>
      <c r="W245" s="956">
        <f>42816</f>
        <v>42816</v>
      </c>
    </row>
    <row r="246" spans="1:23" ht="13.5" x14ac:dyDescent="0.25">
      <c r="A246" s="957" t="s">
        <v>8128</v>
      </c>
      <c r="B246" s="423"/>
      <c r="C246" s="452">
        <v>1</v>
      </c>
      <c r="D246" s="407"/>
      <c r="E246" s="407"/>
      <c r="F246" s="407"/>
      <c r="G246" s="407"/>
      <c r="H246" s="407"/>
      <c r="I246" s="407"/>
      <c r="J246" s="407"/>
      <c r="K246" s="452">
        <v>1</v>
      </c>
      <c r="L246" s="956">
        <v>42000</v>
      </c>
      <c r="M246" s="423"/>
      <c r="N246" s="452">
        <v>1</v>
      </c>
      <c r="O246" s="407"/>
      <c r="P246" s="407"/>
      <c r="Q246" s="407"/>
      <c r="R246" s="407"/>
      <c r="S246" s="407"/>
      <c r="T246" s="407"/>
      <c r="U246" s="407"/>
      <c r="V246" s="452">
        <v>1</v>
      </c>
      <c r="W246" s="956">
        <v>42000</v>
      </c>
    </row>
    <row r="247" spans="1:23" ht="13.5" x14ac:dyDescent="0.25">
      <c r="A247" s="957" t="s">
        <v>8129</v>
      </c>
      <c r="B247" s="423"/>
      <c r="C247" s="452">
        <v>1</v>
      </c>
      <c r="D247" s="407"/>
      <c r="E247" s="407"/>
      <c r="F247" s="407"/>
      <c r="G247" s="407"/>
      <c r="H247" s="407"/>
      <c r="I247" s="407"/>
      <c r="J247" s="407"/>
      <c r="K247" s="452">
        <v>1</v>
      </c>
      <c r="L247" s="956">
        <f>43116</f>
        <v>43116</v>
      </c>
      <c r="M247" s="423"/>
      <c r="N247" s="452">
        <v>1</v>
      </c>
      <c r="O247" s="407"/>
      <c r="P247" s="407"/>
      <c r="Q247" s="407"/>
      <c r="R247" s="407"/>
      <c r="S247" s="407"/>
      <c r="T247" s="407"/>
      <c r="U247" s="407"/>
      <c r="V247" s="452">
        <v>1</v>
      </c>
      <c r="W247" s="956">
        <f>43116</f>
        <v>43116</v>
      </c>
    </row>
    <row r="248" spans="1:23" ht="13.5" x14ac:dyDescent="0.25">
      <c r="A248" s="957" t="s">
        <v>8130</v>
      </c>
      <c r="B248" s="423"/>
      <c r="C248" s="452">
        <v>1</v>
      </c>
      <c r="D248" s="407"/>
      <c r="E248" s="407"/>
      <c r="F248" s="407"/>
      <c r="G248" s="407"/>
      <c r="H248" s="407"/>
      <c r="I248" s="407"/>
      <c r="J248" s="407"/>
      <c r="K248" s="452">
        <v>1</v>
      </c>
      <c r="L248" s="956">
        <v>42816</v>
      </c>
      <c r="M248" s="423"/>
      <c r="N248" s="452">
        <v>1</v>
      </c>
      <c r="O248" s="407"/>
      <c r="P248" s="407"/>
      <c r="Q248" s="407"/>
      <c r="R248" s="407"/>
      <c r="S248" s="407"/>
      <c r="T248" s="407"/>
      <c r="U248" s="407"/>
      <c r="V248" s="452">
        <v>1</v>
      </c>
      <c r="W248" s="956">
        <v>42816</v>
      </c>
    </row>
    <row r="249" spans="1:23" ht="13.5" x14ac:dyDescent="0.25">
      <c r="A249" s="957" t="s">
        <v>8131</v>
      </c>
      <c r="B249" s="423"/>
      <c r="C249" s="452">
        <v>1</v>
      </c>
      <c r="D249" s="407"/>
      <c r="E249" s="407"/>
      <c r="F249" s="407"/>
      <c r="G249" s="407"/>
      <c r="H249" s="407"/>
      <c r="I249" s="407"/>
      <c r="J249" s="407"/>
      <c r="K249" s="452">
        <v>1</v>
      </c>
      <c r="L249" s="956">
        <f>42816</f>
        <v>42816</v>
      </c>
      <c r="M249" s="423"/>
      <c r="N249" s="452">
        <v>1</v>
      </c>
      <c r="O249" s="407"/>
      <c r="P249" s="407"/>
      <c r="Q249" s="407"/>
      <c r="R249" s="407"/>
      <c r="S249" s="407"/>
      <c r="T249" s="407"/>
      <c r="U249" s="407"/>
      <c r="V249" s="452">
        <v>1</v>
      </c>
      <c r="W249" s="956">
        <f>42816</f>
        <v>42816</v>
      </c>
    </row>
    <row r="250" spans="1:23" ht="13.5" x14ac:dyDescent="0.25">
      <c r="A250" s="957" t="s">
        <v>8131</v>
      </c>
      <c r="B250" s="423"/>
      <c r="C250" s="452">
        <v>1</v>
      </c>
      <c r="D250" s="407"/>
      <c r="E250" s="407"/>
      <c r="F250" s="407"/>
      <c r="G250" s="407"/>
      <c r="H250" s="407"/>
      <c r="I250" s="407"/>
      <c r="J250" s="407"/>
      <c r="K250" s="452">
        <v>1</v>
      </c>
      <c r="L250" s="956">
        <f>41316+9.6</f>
        <v>41325.599999999999</v>
      </c>
      <c r="M250" s="423"/>
      <c r="N250" s="452">
        <v>1</v>
      </c>
      <c r="O250" s="407"/>
      <c r="P250" s="407"/>
      <c r="Q250" s="407"/>
      <c r="R250" s="407"/>
      <c r="S250" s="407"/>
      <c r="T250" s="407"/>
      <c r="U250" s="407"/>
      <c r="V250" s="452">
        <v>1</v>
      </c>
      <c r="W250" s="956">
        <f>41316+9.6</f>
        <v>41325.599999999999</v>
      </c>
    </row>
    <row r="251" spans="1:23" ht="13.5" x14ac:dyDescent="0.25">
      <c r="A251" s="957" t="s">
        <v>4853</v>
      </c>
      <c r="B251" s="423"/>
      <c r="C251" s="452">
        <v>1</v>
      </c>
      <c r="D251" s="407"/>
      <c r="E251" s="407"/>
      <c r="F251" s="407"/>
      <c r="G251" s="407"/>
      <c r="H251" s="407"/>
      <c r="I251" s="407"/>
      <c r="J251" s="407"/>
      <c r="K251" s="452">
        <v>1</v>
      </c>
      <c r="L251" s="956">
        <f>48702</f>
        <v>48702</v>
      </c>
      <c r="M251" s="423"/>
      <c r="N251" s="452">
        <v>1</v>
      </c>
      <c r="O251" s="407"/>
      <c r="P251" s="407"/>
      <c r="Q251" s="407"/>
      <c r="R251" s="407"/>
      <c r="S251" s="407"/>
      <c r="T251" s="407"/>
      <c r="U251" s="407"/>
      <c r="V251" s="452">
        <v>1</v>
      </c>
      <c r="W251" s="956">
        <f>48702</f>
        <v>48702</v>
      </c>
    </row>
    <row r="252" spans="1:23" ht="13.5" x14ac:dyDescent="0.2">
      <c r="A252" s="949"/>
      <c r="B252" s="423"/>
      <c r="C252" s="407"/>
      <c r="D252" s="407"/>
      <c r="E252" s="407"/>
      <c r="F252" s="407"/>
      <c r="G252" s="407"/>
      <c r="H252" s="407"/>
      <c r="I252" s="407"/>
      <c r="J252" s="407"/>
      <c r="K252" s="407"/>
      <c r="L252" s="938"/>
      <c r="M252" s="423"/>
      <c r="N252" s="407"/>
      <c r="O252" s="407"/>
      <c r="P252" s="407"/>
      <c r="Q252" s="407"/>
      <c r="R252" s="407"/>
      <c r="S252" s="407"/>
      <c r="T252" s="407"/>
      <c r="U252" s="407"/>
      <c r="V252" s="407"/>
      <c r="W252" s="938"/>
    </row>
    <row r="253" spans="1:23" ht="13.5" x14ac:dyDescent="0.2">
      <c r="A253" s="960" t="s">
        <v>8132</v>
      </c>
      <c r="B253" s="423"/>
      <c r="C253" s="452"/>
      <c r="D253" s="452">
        <v>19</v>
      </c>
      <c r="E253" s="407"/>
      <c r="F253" s="407"/>
      <c r="G253" s="407"/>
      <c r="H253" s="407"/>
      <c r="I253" s="407"/>
      <c r="J253" s="407"/>
      <c r="K253" s="452">
        <v>19</v>
      </c>
      <c r="L253" s="956">
        <v>680400</v>
      </c>
      <c r="M253" s="423"/>
      <c r="N253" s="452"/>
      <c r="O253" s="452">
        <v>19</v>
      </c>
      <c r="P253" s="407"/>
      <c r="Q253" s="407"/>
      <c r="R253" s="407"/>
      <c r="S253" s="407"/>
      <c r="T253" s="407"/>
      <c r="U253" s="407"/>
      <c r="V253" s="452">
        <v>19</v>
      </c>
      <c r="W253" s="956">
        <v>680400</v>
      </c>
    </row>
    <row r="254" spans="1:23" ht="13.5" x14ac:dyDescent="0.2">
      <c r="A254" s="949"/>
      <c r="B254" s="423"/>
      <c r="C254" s="407"/>
      <c r="D254" s="407"/>
      <c r="E254" s="407"/>
      <c r="F254" s="407"/>
      <c r="G254" s="407"/>
      <c r="H254" s="407"/>
      <c r="I254" s="407"/>
      <c r="J254" s="407"/>
      <c r="K254" s="407"/>
      <c r="L254" s="938"/>
      <c r="M254" s="423"/>
      <c r="N254" s="407"/>
      <c r="O254" s="407"/>
      <c r="P254" s="407"/>
      <c r="Q254" s="407"/>
      <c r="R254" s="407"/>
      <c r="S254" s="407"/>
      <c r="T254" s="407"/>
      <c r="U254" s="407"/>
      <c r="V254" s="407"/>
      <c r="W254" s="938"/>
    </row>
    <row r="255" spans="1:23" ht="13.5" x14ac:dyDescent="0.2">
      <c r="A255" s="950" t="s">
        <v>7</v>
      </c>
      <c r="B255" s="421"/>
      <c r="C255" s="406"/>
      <c r="D255" s="406"/>
      <c r="E255" s="406"/>
      <c r="F255" s="406"/>
      <c r="G255" s="406"/>
      <c r="H255" s="406"/>
      <c r="I255" s="406"/>
      <c r="J255" s="406"/>
      <c r="K255" s="406"/>
      <c r="L255" s="422"/>
      <c r="M255" s="421"/>
      <c r="N255" s="406"/>
      <c r="O255" s="406"/>
      <c r="P255" s="406"/>
      <c r="Q255" s="406"/>
      <c r="R255" s="406"/>
      <c r="S255" s="406"/>
      <c r="T255" s="406"/>
      <c r="U255" s="406"/>
      <c r="V255" s="406"/>
      <c r="W255" s="951"/>
    </row>
    <row r="256" spans="1:23" ht="13.5" x14ac:dyDescent="0.2">
      <c r="A256" s="949" t="s">
        <v>8133</v>
      </c>
      <c r="B256" s="423"/>
      <c r="C256" s="407"/>
      <c r="D256" s="407"/>
      <c r="E256" s="407"/>
      <c r="F256" s="407"/>
      <c r="G256" s="407"/>
      <c r="H256" s="407"/>
      <c r="I256" s="452">
        <v>38</v>
      </c>
      <c r="J256" s="407"/>
      <c r="K256" s="452">
        <v>38</v>
      </c>
      <c r="L256" s="962">
        <v>445849</v>
      </c>
      <c r="M256" s="423"/>
      <c r="N256" s="407"/>
      <c r="O256" s="407"/>
      <c r="P256" s="407"/>
      <c r="Q256" s="407"/>
      <c r="R256" s="407"/>
      <c r="S256" s="407"/>
      <c r="T256" s="452">
        <v>38</v>
      </c>
      <c r="U256" s="407"/>
      <c r="V256" s="452">
        <v>38</v>
      </c>
      <c r="W256" s="962">
        <v>494001</v>
      </c>
    </row>
    <row r="257" spans="1:23" ht="13.5" x14ac:dyDescent="0.2">
      <c r="A257" s="949"/>
      <c r="B257" s="423"/>
      <c r="C257" s="407"/>
      <c r="D257" s="407"/>
      <c r="E257" s="407"/>
      <c r="F257" s="407"/>
      <c r="G257" s="407"/>
      <c r="H257" s="407"/>
      <c r="I257" s="452"/>
      <c r="J257" s="407"/>
      <c r="K257" s="452"/>
      <c r="L257" s="501"/>
      <c r="M257" s="423"/>
      <c r="N257" s="407"/>
      <c r="O257" s="407"/>
      <c r="P257" s="407"/>
      <c r="Q257" s="407"/>
      <c r="R257" s="407"/>
      <c r="S257" s="407"/>
      <c r="T257" s="452"/>
      <c r="U257" s="407"/>
      <c r="V257" s="452"/>
      <c r="W257" s="501"/>
    </row>
    <row r="258" spans="1:23" ht="13.5" x14ac:dyDescent="0.2">
      <c r="A258" s="963" t="s">
        <v>24</v>
      </c>
      <c r="B258" s="415"/>
      <c r="C258" s="416">
        <f>+C173+C174+C175+C176+C177+C180+C181+C182+C183+C184+C185+C186+C187+C188+C189+C192+C193+C194+C195+C196+C201+C202+C203+C204+C205+C206+C207+C208+C209+C210+C211+C212+C213+C214+C215+C216+C217+C218+C219+C220+C221+C222+C223+C224+C225+C226+C227+C228+C229+C230+C231+C232+C233+C234+C235+C236+C241+C242+C243+C244+C245+C246+C247+C248+C249+C250+C251</f>
        <v>67</v>
      </c>
      <c r="D258" s="416">
        <f>347+2+19</f>
        <v>368</v>
      </c>
      <c r="E258" s="416"/>
      <c r="F258" s="416"/>
      <c r="G258" s="416"/>
      <c r="H258" s="416"/>
      <c r="I258" s="416">
        <v>38</v>
      </c>
      <c r="J258" s="416"/>
      <c r="K258" s="416">
        <f>C258+D258+I258</f>
        <v>473</v>
      </c>
      <c r="L258" s="417">
        <f>+L173+L174+L175+L176+L177+L180+L181+L182+L183+L184+L185+L186+L187+L188+L189+L192+L193+L194+L195+L196+L198+L201+L202+L203+L204+L205+L206+L207+L208+L209+L210+L211+L212+L213+L214+L215+L216+L217+L218+L219+L220+L221+L222+L223+L224+L225+L226+L227+L228+L229+L230+L231+L232+L233+L234+L235+L236+L238+L241+L242+L243+L244+L245+L246+L247+L248+L249+L250+L251+L253+L256</f>
        <v>31076842</v>
      </c>
      <c r="M258" s="415"/>
      <c r="N258" s="416">
        <f>+N173+N174+N175+N176+N177+N180+N181+N182+N183+N184+N185+N186+N187+N188+N189+N192+N193+N194+N195+N196+N201+N202+N203+N204+N205+N206+N207+N208+N209+N210+N211+N212+N213+N214+N215+N216+N217+N218+N219+N220+N221+N222+N223+N224+N225+N226+N227+N228+N229+N230+N231+N232+N233+N234+N235+N236+N241+N242+N243+N244+N245+N246+N247+N248+N249+N250+N251</f>
        <v>67</v>
      </c>
      <c r="O258" s="416">
        <f>347+2+19</f>
        <v>368</v>
      </c>
      <c r="P258" s="416"/>
      <c r="Q258" s="416"/>
      <c r="R258" s="416"/>
      <c r="S258" s="416"/>
      <c r="T258" s="416">
        <v>38</v>
      </c>
      <c r="U258" s="416"/>
      <c r="V258" s="416">
        <f>N258+O258+T258</f>
        <v>473</v>
      </c>
      <c r="W258" s="417">
        <f>+W173+W174+W175+W176+W177+W180+W181+W182+W183+W184+W185+W186+W187+W188+W189+W192+W193+W194+W195+W196+W198+W201+W202+W203+W204+W205+W206+W207+W208+W209+W210+W211+W212+W213+W214+W215+W216+W217+W218+W219+W220+W221+W222+W223+W224+W225+W226+W227+W228+W229+W230+W231+W232+W233+W234+W235+W236+W238+W241+W242+W243+W244+W245+W246+W247+W248+W249+W250+W251+W253+W256</f>
        <v>35302149</v>
      </c>
    </row>
    <row r="259" spans="1:23" ht="13.5" x14ac:dyDescent="0.2">
      <c r="A259" s="954" t="s">
        <v>8134</v>
      </c>
      <c r="B259" s="423"/>
      <c r="C259" s="407"/>
      <c r="D259" s="407"/>
      <c r="E259" s="407"/>
      <c r="F259" s="407"/>
      <c r="G259" s="407"/>
      <c r="H259" s="407"/>
      <c r="I259" s="407"/>
      <c r="J259" s="407"/>
      <c r="K259" s="407"/>
      <c r="L259" s="501">
        <f>1192874+26800</f>
        <v>1219674</v>
      </c>
      <c r="M259" s="423"/>
      <c r="N259" s="407"/>
      <c r="O259" s="407"/>
      <c r="P259" s="407"/>
      <c r="Q259" s="407"/>
      <c r="R259" s="407"/>
      <c r="S259" s="407"/>
      <c r="T259" s="407"/>
      <c r="U259" s="407"/>
      <c r="V259" s="407"/>
      <c r="W259" s="501">
        <f>26800+1190457</f>
        <v>1217257</v>
      </c>
    </row>
    <row r="260" spans="1:23" ht="13.5" x14ac:dyDescent="0.2">
      <c r="A260" s="954" t="s">
        <v>8135</v>
      </c>
      <c r="B260" s="423"/>
      <c r="C260" s="407"/>
      <c r="D260" s="407"/>
      <c r="E260" s="407"/>
      <c r="F260" s="407"/>
      <c r="G260" s="407"/>
      <c r="H260" s="407"/>
      <c r="I260" s="407"/>
      <c r="J260" s="407"/>
      <c r="K260" s="407"/>
      <c r="L260" s="501">
        <v>107410</v>
      </c>
      <c r="M260" s="423"/>
      <c r="N260" s="407"/>
      <c r="O260" s="407"/>
      <c r="P260" s="407"/>
      <c r="Q260" s="407"/>
      <c r="R260" s="407"/>
      <c r="S260" s="407"/>
      <c r="T260" s="407"/>
      <c r="U260" s="407"/>
      <c r="V260" s="407"/>
      <c r="W260" s="501">
        <v>107173</v>
      </c>
    </row>
    <row r="261" spans="1:23" ht="13.5" x14ac:dyDescent="0.2">
      <c r="A261" s="954" t="s">
        <v>8136</v>
      </c>
      <c r="B261" s="423"/>
      <c r="C261" s="407"/>
      <c r="D261" s="407"/>
      <c r="E261" s="407"/>
      <c r="F261" s="407"/>
      <c r="G261" s="407"/>
      <c r="H261" s="407"/>
      <c r="I261" s="407"/>
      <c r="J261" s="407"/>
      <c r="K261" s="407"/>
      <c r="L261" s="501">
        <v>203326</v>
      </c>
      <c r="M261" s="423"/>
      <c r="N261" s="407"/>
      <c r="O261" s="407"/>
      <c r="P261" s="407"/>
      <c r="Q261" s="407"/>
      <c r="R261" s="407"/>
      <c r="S261" s="407"/>
      <c r="T261" s="407"/>
      <c r="U261" s="407"/>
      <c r="V261" s="407"/>
      <c r="W261" s="501">
        <v>0</v>
      </c>
    </row>
    <row r="262" spans="1:23" ht="13.5" x14ac:dyDescent="0.2">
      <c r="A262" s="954" t="s">
        <v>8137</v>
      </c>
      <c r="B262" s="423"/>
      <c r="C262" s="407"/>
      <c r="D262" s="407"/>
      <c r="E262" s="407"/>
      <c r="F262" s="407"/>
      <c r="G262" s="407"/>
      <c r="H262" s="407"/>
      <c r="I262" s="407"/>
      <c r="J262" s="407"/>
      <c r="K262" s="407"/>
      <c r="L262" s="501">
        <v>80889</v>
      </c>
      <c r="M262" s="423"/>
      <c r="N262" s="407"/>
      <c r="O262" s="407"/>
      <c r="P262" s="407"/>
      <c r="Q262" s="407"/>
      <c r="R262" s="407"/>
      <c r="S262" s="407"/>
      <c r="T262" s="407"/>
      <c r="U262" s="407"/>
      <c r="V262" s="407"/>
      <c r="W262" s="501">
        <v>73320</v>
      </c>
    </row>
    <row r="263" spans="1:23" ht="13.5" x14ac:dyDescent="0.2">
      <c r="A263" s="954" t="s">
        <v>8138</v>
      </c>
      <c r="B263" s="423"/>
      <c r="C263" s="407"/>
      <c r="D263" s="407"/>
      <c r="E263" s="407"/>
      <c r="F263" s="407"/>
      <c r="G263" s="407"/>
      <c r="H263" s="407"/>
      <c r="I263" s="407"/>
      <c r="J263" s="407"/>
      <c r="K263" s="407"/>
      <c r="L263" s="501">
        <v>648172</v>
      </c>
      <c r="M263" s="423"/>
      <c r="N263" s="407"/>
      <c r="O263" s="407"/>
      <c r="P263" s="407"/>
      <c r="Q263" s="407"/>
      <c r="R263" s="407"/>
      <c r="S263" s="407"/>
      <c r="T263" s="407"/>
      <c r="U263" s="407"/>
      <c r="V263" s="407"/>
      <c r="W263" s="501">
        <v>642883</v>
      </c>
    </row>
    <row r="264" spans="1:23" ht="13.5" x14ac:dyDescent="0.2">
      <c r="A264" s="954" t="s">
        <v>8139</v>
      </c>
      <c r="B264" s="423"/>
      <c r="C264" s="407"/>
      <c r="D264" s="407"/>
      <c r="E264" s="407"/>
      <c r="F264" s="407"/>
      <c r="G264" s="407"/>
      <c r="H264" s="407"/>
      <c r="I264" s="407"/>
      <c r="J264" s="407"/>
      <c r="K264" s="407"/>
      <c r="L264" s="501">
        <v>134338</v>
      </c>
      <c r="M264" s="423"/>
      <c r="N264" s="407"/>
      <c r="O264" s="407"/>
      <c r="P264" s="407"/>
      <c r="Q264" s="407"/>
      <c r="R264" s="407"/>
      <c r="S264" s="407"/>
      <c r="T264" s="407"/>
      <c r="U264" s="407"/>
      <c r="V264" s="407"/>
      <c r="W264" s="501">
        <v>76000</v>
      </c>
    </row>
    <row r="265" spans="1:23" ht="13.5" x14ac:dyDescent="0.2">
      <c r="A265" s="954" t="s">
        <v>8140</v>
      </c>
      <c r="B265" s="423"/>
      <c r="C265" s="407"/>
      <c r="D265" s="407"/>
      <c r="E265" s="407"/>
      <c r="F265" s="407"/>
      <c r="G265" s="407"/>
      <c r="H265" s="407"/>
      <c r="I265" s="407"/>
      <c r="J265" s="407"/>
      <c r="K265" s="407"/>
      <c r="L265" s="501">
        <v>823431</v>
      </c>
      <c r="M265" s="423"/>
      <c r="N265" s="407"/>
      <c r="O265" s="407"/>
      <c r="P265" s="407"/>
      <c r="Q265" s="407"/>
      <c r="R265" s="407"/>
      <c r="S265" s="407"/>
      <c r="T265" s="407"/>
      <c r="U265" s="407"/>
      <c r="V265" s="407"/>
      <c r="W265" s="501">
        <v>694466</v>
      </c>
    </row>
    <row r="266" spans="1:23" ht="13.5" x14ac:dyDescent="0.2">
      <c r="A266" s="954" t="s">
        <v>8141</v>
      </c>
      <c r="B266" s="423"/>
      <c r="C266" s="407"/>
      <c r="D266" s="407"/>
      <c r="E266" s="407"/>
      <c r="F266" s="407"/>
      <c r="G266" s="407"/>
      <c r="H266" s="407"/>
      <c r="I266" s="407"/>
      <c r="J266" s="407"/>
      <c r="K266" s="407"/>
      <c r="L266" s="501">
        <v>504000</v>
      </c>
      <c r="M266" s="423"/>
      <c r="N266" s="407"/>
      <c r="O266" s="407"/>
      <c r="P266" s="407"/>
      <c r="Q266" s="407"/>
      <c r="R266" s="407"/>
      <c r="S266" s="407"/>
      <c r="T266" s="407"/>
      <c r="U266" s="407"/>
      <c r="V266" s="407"/>
      <c r="W266" s="501">
        <v>504000</v>
      </c>
    </row>
    <row r="267" spans="1:23" ht="13.5" x14ac:dyDescent="0.2">
      <c r="A267" s="954" t="s">
        <v>8142</v>
      </c>
      <c r="B267" s="423"/>
      <c r="C267" s="407"/>
      <c r="D267" s="407"/>
      <c r="E267" s="407"/>
      <c r="F267" s="407"/>
      <c r="G267" s="407"/>
      <c r="H267" s="407"/>
      <c r="I267" s="407"/>
      <c r="J267" s="407"/>
      <c r="K267" s="407"/>
      <c r="L267" s="501">
        <v>126533</v>
      </c>
      <c r="M267" s="423"/>
      <c r="N267" s="407"/>
      <c r="O267" s="407"/>
      <c r="P267" s="407"/>
      <c r="Q267" s="407"/>
      <c r="R267" s="407"/>
      <c r="S267" s="407"/>
      <c r="T267" s="407"/>
      <c r="U267" s="407"/>
      <c r="V267" s="407"/>
      <c r="W267" s="501">
        <v>0</v>
      </c>
    </row>
    <row r="268" spans="1:23" ht="13.5" x14ac:dyDescent="0.2">
      <c r="A268" s="954" t="s">
        <v>8143</v>
      </c>
      <c r="B268" s="423"/>
      <c r="C268" s="407"/>
      <c r="D268" s="407"/>
      <c r="E268" s="407"/>
      <c r="F268" s="407"/>
      <c r="G268" s="407"/>
      <c r="H268" s="407"/>
      <c r="I268" s="407"/>
      <c r="J268" s="407"/>
      <c r="K268" s="407"/>
      <c r="L268" s="501">
        <v>738553</v>
      </c>
      <c r="M268" s="423"/>
      <c r="N268" s="407"/>
      <c r="O268" s="407"/>
      <c r="P268" s="407"/>
      <c r="Q268" s="407"/>
      <c r="R268" s="407"/>
      <c r="S268" s="407"/>
      <c r="T268" s="407"/>
      <c r="U268" s="407"/>
      <c r="V268" s="407"/>
      <c r="W268" s="501">
        <v>905774</v>
      </c>
    </row>
    <row r="269" spans="1:23" ht="13.5" x14ac:dyDescent="0.2">
      <c r="A269" s="954" t="s">
        <v>8144</v>
      </c>
      <c r="B269" s="423"/>
      <c r="C269" s="407"/>
      <c r="D269" s="407"/>
      <c r="E269" s="407"/>
      <c r="F269" s="407"/>
      <c r="G269" s="407"/>
      <c r="H269" s="407"/>
      <c r="I269" s="407"/>
      <c r="J269" s="407"/>
      <c r="K269" s="407"/>
      <c r="L269" s="501">
        <v>209400</v>
      </c>
      <c r="M269" s="423"/>
      <c r="N269" s="407"/>
      <c r="O269" s="407"/>
      <c r="P269" s="407"/>
      <c r="Q269" s="407"/>
      <c r="R269" s="407"/>
      <c r="S269" s="407"/>
      <c r="T269" s="407"/>
      <c r="U269" s="407"/>
      <c r="V269" s="407"/>
      <c r="W269" s="501">
        <v>250800</v>
      </c>
    </row>
    <row r="270" spans="1:23" ht="13.5" x14ac:dyDescent="0.2">
      <c r="A270" s="964" t="s">
        <v>8145</v>
      </c>
      <c r="B270" s="423"/>
      <c r="C270" s="407"/>
      <c r="D270" s="407"/>
      <c r="E270" s="407"/>
      <c r="F270" s="407"/>
      <c r="G270" s="407"/>
      <c r="H270" s="407"/>
      <c r="I270" s="407"/>
      <c r="J270" s="407"/>
      <c r="K270" s="407"/>
      <c r="L270" s="501">
        <v>355834</v>
      </c>
      <c r="M270" s="423"/>
      <c r="N270" s="407"/>
      <c r="O270" s="407"/>
      <c r="P270" s="407"/>
      <c r="Q270" s="407"/>
      <c r="R270" s="407"/>
      <c r="S270" s="407"/>
      <c r="T270" s="407"/>
      <c r="U270" s="407"/>
      <c r="V270" s="407"/>
      <c r="W270" s="501">
        <v>60290</v>
      </c>
    </row>
    <row r="271" spans="1:23" ht="13.5" x14ac:dyDescent="0.2">
      <c r="A271" s="963" t="s">
        <v>24</v>
      </c>
      <c r="B271" s="415"/>
      <c r="C271" s="416">
        <v>67</v>
      </c>
      <c r="D271" s="416">
        <f>347+2+19</f>
        <v>368</v>
      </c>
      <c r="E271" s="416"/>
      <c r="F271" s="416"/>
      <c r="G271" s="416"/>
      <c r="H271" s="416"/>
      <c r="I271" s="416">
        <v>38</v>
      </c>
      <c r="J271" s="416"/>
      <c r="K271" s="416">
        <f>C271+D271+I271</f>
        <v>473</v>
      </c>
      <c r="L271" s="417">
        <f>+L258+L259+L260+L262+L263+L264+L265+L266+L267+L268+L269+L270</f>
        <v>36025076</v>
      </c>
      <c r="M271" s="415"/>
      <c r="N271" s="416">
        <v>67</v>
      </c>
      <c r="O271" s="416">
        <f>347+2+19</f>
        <v>368</v>
      </c>
      <c r="P271" s="416"/>
      <c r="Q271" s="416"/>
      <c r="R271" s="416"/>
      <c r="S271" s="416"/>
      <c r="T271" s="416">
        <v>38</v>
      </c>
      <c r="U271" s="416"/>
      <c r="V271" s="416">
        <f>N271+O271+T271</f>
        <v>473</v>
      </c>
      <c r="W271" s="417">
        <f>+W258+W259+W260+W262+W263+W264+W265+W266+W267+W268+W269+W270</f>
        <v>39834112</v>
      </c>
    </row>
    <row r="272" spans="1:23" ht="13.5" x14ac:dyDescent="0.25">
      <c r="A272" s="483" t="s">
        <v>325</v>
      </c>
      <c r="B272" s="965"/>
      <c r="C272" s="482"/>
      <c r="D272" s="482"/>
      <c r="E272" s="482"/>
      <c r="F272" s="482"/>
      <c r="G272" s="482"/>
      <c r="H272" s="482"/>
      <c r="I272" s="482"/>
      <c r="J272" s="482"/>
      <c r="K272" s="482"/>
      <c r="L272" s="364"/>
      <c r="M272" s="364"/>
      <c r="N272" s="364"/>
      <c r="O272" s="482"/>
      <c r="P272" s="947"/>
      <c r="Q272" s="392"/>
      <c r="R272" s="390"/>
      <c r="S272" s="390"/>
      <c r="T272" s="390"/>
      <c r="U272" s="390"/>
      <c r="V272" s="390"/>
      <c r="W272" s="390"/>
    </row>
    <row r="273" spans="1:23" ht="13.5" x14ac:dyDescent="0.25">
      <c r="A273" s="160" t="s">
        <v>319</v>
      </c>
      <c r="B273" s="423"/>
      <c r="C273" s="407"/>
      <c r="D273" s="407"/>
      <c r="E273" s="407"/>
      <c r="F273" s="407"/>
      <c r="G273" s="407"/>
      <c r="H273" s="407"/>
      <c r="I273" s="407"/>
      <c r="J273" s="407"/>
      <c r="K273" s="407"/>
      <c r="L273" s="364"/>
      <c r="M273" s="364"/>
      <c r="N273" s="364"/>
      <c r="O273" s="160"/>
      <c r="P273" s="390"/>
      <c r="Q273" s="392"/>
      <c r="R273" s="390"/>
      <c r="S273" s="390"/>
      <c r="T273" s="390"/>
      <c r="U273" s="390"/>
      <c r="V273" s="390"/>
      <c r="W273" s="390"/>
    </row>
    <row r="275" spans="1:23" ht="24.95" customHeight="1" x14ac:dyDescent="0.2">
      <c r="A275" s="442" t="s">
        <v>428</v>
      </c>
      <c r="B275" s="442"/>
      <c r="C275" s="442"/>
      <c r="D275" s="442"/>
      <c r="E275" s="442"/>
      <c r="F275" s="442"/>
      <c r="G275" s="442"/>
      <c r="H275" s="442"/>
      <c r="I275" s="442"/>
      <c r="J275" s="442"/>
      <c r="K275" s="442"/>
      <c r="L275" s="442"/>
      <c r="M275" s="442"/>
      <c r="N275" s="442"/>
      <c r="O275" s="442"/>
      <c r="P275" s="442"/>
      <c r="Q275" s="442"/>
      <c r="R275" s="442"/>
      <c r="S275" s="442"/>
      <c r="T275" s="442"/>
      <c r="U275" s="442"/>
      <c r="V275" s="442"/>
      <c r="W275" s="442"/>
    </row>
    <row r="276" spans="1:23" ht="24.95" customHeight="1" x14ac:dyDescent="0.2">
      <c r="A276" s="482" t="s">
        <v>14493</v>
      </c>
      <c r="B276" s="442"/>
      <c r="C276" s="442"/>
      <c r="D276" s="442"/>
      <c r="E276" s="442"/>
      <c r="F276" s="442"/>
      <c r="G276" s="442"/>
      <c r="H276" s="442"/>
      <c r="I276" s="442"/>
      <c r="J276" s="442"/>
      <c r="K276" s="442"/>
      <c r="L276" s="442"/>
      <c r="M276" s="442"/>
      <c r="N276" s="442"/>
      <c r="O276" s="442"/>
      <c r="P276" s="442"/>
      <c r="Q276" s="442"/>
      <c r="R276" s="442"/>
      <c r="S276" s="442"/>
      <c r="T276" s="442"/>
      <c r="U276" s="442"/>
      <c r="V276" s="442"/>
      <c r="W276" s="442"/>
    </row>
    <row r="277" spans="1:23" ht="24.95" customHeight="1" x14ac:dyDescent="0.2">
      <c r="A277" s="1434" t="s">
        <v>14498</v>
      </c>
      <c r="B277" s="1434"/>
      <c r="C277" s="1434"/>
      <c r="D277" s="1434"/>
      <c r="E277" s="1434"/>
      <c r="F277" s="1434"/>
      <c r="G277" s="1434"/>
      <c r="H277" s="1434"/>
      <c r="I277" s="1434"/>
      <c r="J277" s="1434"/>
      <c r="K277" s="1434"/>
      <c r="L277" s="1434"/>
      <c r="M277" s="1434"/>
      <c r="N277" s="1434"/>
      <c r="O277" s="1434"/>
      <c r="P277" s="1434"/>
      <c r="Q277" s="1434"/>
      <c r="R277" s="1434"/>
      <c r="S277" s="1434"/>
      <c r="T277" s="1434"/>
      <c r="U277" s="1434"/>
      <c r="V277" s="1434"/>
      <c r="W277" s="1434"/>
    </row>
    <row r="278" spans="1:23" ht="13.5" x14ac:dyDescent="0.2">
      <c r="A278" s="1449" t="s">
        <v>11</v>
      </c>
      <c r="B278" s="1562" t="s">
        <v>426</v>
      </c>
      <c r="C278" s="1562"/>
      <c r="D278" s="1562"/>
      <c r="E278" s="1562"/>
      <c r="F278" s="1562"/>
      <c r="G278" s="1562"/>
      <c r="H278" s="1562"/>
      <c r="I278" s="1562"/>
      <c r="J278" s="1562"/>
      <c r="K278" s="1562"/>
      <c r="L278" s="1562"/>
      <c r="M278" s="1562" t="s">
        <v>427</v>
      </c>
      <c r="N278" s="1562"/>
      <c r="O278" s="1562"/>
      <c r="P278" s="1562"/>
      <c r="Q278" s="1562"/>
      <c r="R278" s="1562"/>
      <c r="S278" s="1562"/>
      <c r="T278" s="1562"/>
      <c r="U278" s="1562"/>
      <c r="V278" s="1562"/>
      <c r="W278" s="1562"/>
    </row>
    <row r="279" spans="1:23" ht="115.5" x14ac:dyDescent="0.2">
      <c r="A279" s="1452" t="s">
        <v>10</v>
      </c>
      <c r="B279" s="941" t="s">
        <v>360</v>
      </c>
      <c r="C279" s="941" t="s">
        <v>129</v>
      </c>
      <c r="D279" s="941" t="s">
        <v>318</v>
      </c>
      <c r="E279" s="941" t="s">
        <v>306</v>
      </c>
      <c r="F279" s="941" t="s">
        <v>320</v>
      </c>
      <c r="G279" s="941" t="s">
        <v>321</v>
      </c>
      <c r="H279" s="941" t="s">
        <v>322</v>
      </c>
      <c r="I279" s="941" t="s">
        <v>329</v>
      </c>
      <c r="J279" s="942" t="s">
        <v>324</v>
      </c>
      <c r="K279" s="942" t="s">
        <v>326</v>
      </c>
      <c r="L279" s="942" t="s">
        <v>328</v>
      </c>
      <c r="M279" s="941" t="s">
        <v>360</v>
      </c>
      <c r="N279" s="941" t="s">
        <v>129</v>
      </c>
      <c r="O279" s="941" t="s">
        <v>318</v>
      </c>
      <c r="P279" s="941" t="s">
        <v>306</v>
      </c>
      <c r="Q279" s="941" t="s">
        <v>320</v>
      </c>
      <c r="R279" s="941" t="s">
        <v>321</v>
      </c>
      <c r="S279" s="941" t="s">
        <v>322</v>
      </c>
      <c r="T279" s="941" t="s">
        <v>329</v>
      </c>
      <c r="U279" s="942" t="s">
        <v>324</v>
      </c>
      <c r="V279" s="942" t="s">
        <v>326</v>
      </c>
      <c r="W279" s="942" t="s">
        <v>327</v>
      </c>
    </row>
    <row r="280" spans="1:23" ht="13.5" x14ac:dyDescent="0.2">
      <c r="A280" s="936"/>
      <c r="B280" s="407"/>
      <c r="C280" s="407"/>
      <c r="D280" s="407"/>
      <c r="E280" s="407"/>
      <c r="F280" s="407"/>
      <c r="G280" s="407"/>
      <c r="H280" s="407"/>
      <c r="I280" s="407"/>
      <c r="J280" s="407"/>
      <c r="K280" s="407"/>
      <c r="L280" s="407"/>
      <c r="M280" s="1030"/>
      <c r="N280" s="1031"/>
      <c r="O280" s="1031"/>
      <c r="P280" s="1031"/>
      <c r="Q280" s="1031"/>
      <c r="R280" s="1031"/>
      <c r="S280" s="1031"/>
      <c r="T280" s="1031"/>
      <c r="U280" s="1031"/>
      <c r="V280" s="1031"/>
      <c r="W280" s="968"/>
    </row>
    <row r="281" spans="1:23" ht="13.5" x14ac:dyDescent="0.2">
      <c r="A281" s="1209" t="s">
        <v>2179</v>
      </c>
      <c r="B281" s="416"/>
      <c r="C281" s="987">
        <f>SUM(C282:C292)</f>
        <v>74</v>
      </c>
      <c r="D281" s="987">
        <f>SUM(D282:D292)</f>
        <v>237</v>
      </c>
      <c r="E281" s="416"/>
      <c r="F281" s="416"/>
      <c r="G281" s="416"/>
      <c r="H281" s="416"/>
      <c r="I281" s="416"/>
      <c r="J281" s="416"/>
      <c r="K281" s="987">
        <f>SUM(C281:J281)</f>
        <v>311</v>
      </c>
      <c r="L281" s="1101">
        <f>SUM(L282:L292)</f>
        <v>25401139.599999987</v>
      </c>
      <c r="M281" s="415"/>
      <c r="N281" s="987">
        <f>SUM(N282:N292)</f>
        <v>70</v>
      </c>
      <c r="O281" s="987">
        <f>SUM(O282:O292)</f>
        <v>237</v>
      </c>
      <c r="P281" s="416"/>
      <c r="Q281" s="416"/>
      <c r="R281" s="416"/>
      <c r="S281" s="416"/>
      <c r="T281" s="416"/>
      <c r="U281" s="416"/>
      <c r="V281" s="416"/>
      <c r="W281" s="417">
        <f>SUM(W282:W292)</f>
        <v>24918184.199999999</v>
      </c>
    </row>
    <row r="282" spans="1:23" ht="13.5" x14ac:dyDescent="0.2">
      <c r="A282" s="1206" t="s">
        <v>2180</v>
      </c>
      <c r="B282" s="160"/>
      <c r="C282" s="399">
        <v>1</v>
      </c>
      <c r="D282" s="399">
        <v>0</v>
      </c>
      <c r="E282" s="160"/>
      <c r="F282" s="160"/>
      <c r="G282" s="160"/>
      <c r="H282" s="160"/>
      <c r="I282" s="160"/>
      <c r="J282" s="160"/>
      <c r="K282" s="399">
        <f>SUM(C282:J282)</f>
        <v>1</v>
      </c>
      <c r="L282" s="506">
        <v>232612.18</v>
      </c>
      <c r="M282" s="423"/>
      <c r="N282" s="452">
        <v>1</v>
      </c>
      <c r="O282" s="452">
        <v>0</v>
      </c>
      <c r="P282" s="407"/>
      <c r="Q282" s="407"/>
      <c r="R282" s="407"/>
      <c r="S282" s="407"/>
      <c r="T282" s="407"/>
      <c r="U282" s="407"/>
      <c r="V282" s="407">
        <f>SUM(N282:U282)</f>
        <v>1</v>
      </c>
      <c r="W282" s="501">
        <v>231464.18</v>
      </c>
    </row>
    <row r="283" spans="1:23" ht="13.5" x14ac:dyDescent="0.2">
      <c r="A283" s="1206" t="s">
        <v>2181</v>
      </c>
      <c r="B283" s="160"/>
      <c r="C283" s="399">
        <v>1</v>
      </c>
      <c r="D283" s="399">
        <v>1</v>
      </c>
      <c r="E283" s="160"/>
      <c r="F283" s="160"/>
      <c r="G283" s="160"/>
      <c r="H283" s="160"/>
      <c r="I283" s="160"/>
      <c r="J283" s="160"/>
      <c r="K283" s="399">
        <f t="shared" ref="K283:K292" si="50">SUM(C283:J283)</f>
        <v>2</v>
      </c>
      <c r="L283" s="506">
        <v>378497.12</v>
      </c>
      <c r="M283" s="423"/>
      <c r="N283" s="452">
        <v>1</v>
      </c>
      <c r="O283" s="452">
        <v>1</v>
      </c>
      <c r="P283" s="407"/>
      <c r="Q283" s="407"/>
      <c r="R283" s="407"/>
      <c r="S283" s="407"/>
      <c r="T283" s="407"/>
      <c r="U283" s="407"/>
      <c r="V283" s="407">
        <f t="shared" ref="V283:V292" si="51">SUM(N283:U283)</f>
        <v>2</v>
      </c>
      <c r="W283" s="501">
        <v>375497.78</v>
      </c>
    </row>
    <row r="284" spans="1:23" ht="13.5" x14ac:dyDescent="0.2">
      <c r="A284" s="1206" t="s">
        <v>2182</v>
      </c>
      <c r="B284" s="160"/>
      <c r="C284" s="399">
        <v>4</v>
      </c>
      <c r="D284" s="399">
        <v>17</v>
      </c>
      <c r="E284" s="160"/>
      <c r="F284" s="160"/>
      <c r="G284" s="160"/>
      <c r="H284" s="160"/>
      <c r="I284" s="160"/>
      <c r="J284" s="160"/>
      <c r="K284" s="399">
        <f t="shared" si="50"/>
        <v>21</v>
      </c>
      <c r="L284" s="506">
        <v>3853375.3199999994</v>
      </c>
      <c r="M284" s="423"/>
      <c r="N284" s="452">
        <v>4</v>
      </c>
      <c r="O284" s="452">
        <v>17</v>
      </c>
      <c r="P284" s="407"/>
      <c r="Q284" s="407"/>
      <c r="R284" s="407"/>
      <c r="S284" s="407"/>
      <c r="T284" s="407"/>
      <c r="U284" s="407"/>
      <c r="V284" s="407">
        <f t="shared" si="51"/>
        <v>21</v>
      </c>
      <c r="W284" s="501">
        <v>3847487.9200000009</v>
      </c>
    </row>
    <row r="285" spans="1:23" ht="13.5" x14ac:dyDescent="0.2">
      <c r="A285" s="1206" t="s">
        <v>2183</v>
      </c>
      <c r="B285" s="160"/>
      <c r="C285" s="399">
        <v>12</v>
      </c>
      <c r="D285" s="399">
        <v>10</v>
      </c>
      <c r="E285" s="160"/>
      <c r="F285" s="160"/>
      <c r="G285" s="160"/>
      <c r="H285" s="160"/>
      <c r="I285" s="160"/>
      <c r="J285" s="160"/>
      <c r="K285" s="399">
        <f t="shared" si="50"/>
        <v>22</v>
      </c>
      <c r="L285" s="506">
        <v>2890653.8400000008</v>
      </c>
      <c r="M285" s="423"/>
      <c r="N285" s="452">
        <v>11</v>
      </c>
      <c r="O285" s="452">
        <v>10</v>
      </c>
      <c r="P285" s="407"/>
      <c r="Q285" s="407"/>
      <c r="R285" s="407"/>
      <c r="S285" s="407"/>
      <c r="T285" s="407"/>
      <c r="U285" s="407"/>
      <c r="V285" s="407">
        <f t="shared" si="51"/>
        <v>21</v>
      </c>
      <c r="W285" s="501">
        <v>2767074.9800000004</v>
      </c>
    </row>
    <row r="286" spans="1:23" ht="13.5" x14ac:dyDescent="0.2">
      <c r="A286" s="1206" t="s">
        <v>2184</v>
      </c>
      <c r="B286" s="160"/>
      <c r="C286" s="399">
        <v>0</v>
      </c>
      <c r="D286" s="399">
        <v>4</v>
      </c>
      <c r="E286" s="160"/>
      <c r="F286" s="160"/>
      <c r="G286" s="160"/>
      <c r="H286" s="160"/>
      <c r="I286" s="160"/>
      <c r="J286" s="160"/>
      <c r="K286" s="399">
        <f t="shared" si="50"/>
        <v>4</v>
      </c>
      <c r="L286" s="506">
        <v>490759.2</v>
      </c>
      <c r="M286" s="423"/>
      <c r="N286" s="452">
        <v>0</v>
      </c>
      <c r="O286" s="452">
        <v>4</v>
      </c>
      <c r="P286" s="407"/>
      <c r="Q286" s="407"/>
      <c r="R286" s="407"/>
      <c r="S286" s="407"/>
      <c r="T286" s="407"/>
      <c r="U286" s="407"/>
      <c r="V286" s="407">
        <f t="shared" si="51"/>
        <v>4</v>
      </c>
      <c r="W286" s="501">
        <v>490454.4</v>
      </c>
    </row>
    <row r="287" spans="1:23" ht="13.5" x14ac:dyDescent="0.2">
      <c r="A287" s="1206" t="s">
        <v>2185</v>
      </c>
      <c r="B287" s="160"/>
      <c r="C287" s="399">
        <v>0</v>
      </c>
      <c r="D287" s="399">
        <v>35</v>
      </c>
      <c r="E287" s="160"/>
      <c r="F287" s="160"/>
      <c r="G287" s="160"/>
      <c r="H287" s="160"/>
      <c r="I287" s="160"/>
      <c r="J287" s="160"/>
      <c r="K287" s="399">
        <f t="shared" si="50"/>
        <v>35</v>
      </c>
      <c r="L287" s="506">
        <v>3490142.9999999981</v>
      </c>
      <c r="M287" s="423"/>
      <c r="N287" s="452">
        <v>0</v>
      </c>
      <c r="O287" s="452">
        <v>35</v>
      </c>
      <c r="P287" s="407"/>
      <c r="Q287" s="407"/>
      <c r="R287" s="407"/>
      <c r="S287" s="407"/>
      <c r="T287" s="407"/>
      <c r="U287" s="407"/>
      <c r="V287" s="407">
        <f t="shared" si="51"/>
        <v>35</v>
      </c>
      <c r="W287" s="501">
        <v>3487476.0000000019</v>
      </c>
    </row>
    <row r="288" spans="1:23" ht="13.5" x14ac:dyDescent="0.2">
      <c r="A288" s="1206" t="s">
        <v>2186</v>
      </c>
      <c r="B288" s="160"/>
      <c r="C288" s="399">
        <v>43</v>
      </c>
      <c r="D288" s="399">
        <v>84</v>
      </c>
      <c r="E288" s="160"/>
      <c r="F288" s="160"/>
      <c r="G288" s="160"/>
      <c r="H288" s="160"/>
      <c r="I288" s="160"/>
      <c r="J288" s="160"/>
      <c r="K288" s="399">
        <f t="shared" si="50"/>
        <v>127</v>
      </c>
      <c r="L288" s="506">
        <v>10214351.959999988</v>
      </c>
      <c r="M288" s="423"/>
      <c r="N288" s="452">
        <v>40</v>
      </c>
      <c r="O288" s="452">
        <v>84</v>
      </c>
      <c r="P288" s="407"/>
      <c r="Q288" s="407"/>
      <c r="R288" s="407"/>
      <c r="S288" s="407"/>
      <c r="T288" s="407"/>
      <c r="U288" s="407"/>
      <c r="V288" s="407">
        <f t="shared" si="51"/>
        <v>124</v>
      </c>
      <c r="W288" s="501">
        <v>9913541.599999994</v>
      </c>
    </row>
    <row r="289" spans="1:23" ht="13.5" x14ac:dyDescent="0.2">
      <c r="A289" s="1206" t="s">
        <v>2187</v>
      </c>
      <c r="B289" s="160"/>
      <c r="C289" s="399">
        <v>9</v>
      </c>
      <c r="D289" s="399">
        <v>0</v>
      </c>
      <c r="E289" s="160"/>
      <c r="F289" s="160"/>
      <c r="G289" s="160"/>
      <c r="H289" s="160"/>
      <c r="I289" s="160"/>
      <c r="J289" s="160"/>
      <c r="K289" s="399">
        <f t="shared" si="50"/>
        <v>9</v>
      </c>
      <c r="L289" s="506">
        <v>523928.9</v>
      </c>
      <c r="M289" s="423"/>
      <c r="N289" s="452">
        <v>9</v>
      </c>
      <c r="O289" s="452"/>
      <c r="P289" s="407"/>
      <c r="Q289" s="407"/>
      <c r="R289" s="407"/>
      <c r="S289" s="407"/>
      <c r="T289" s="407"/>
      <c r="U289" s="407"/>
      <c r="V289" s="407">
        <f t="shared" si="51"/>
        <v>9</v>
      </c>
      <c r="W289" s="501">
        <v>514160.83</v>
      </c>
    </row>
    <row r="290" spans="1:23" ht="13.5" x14ac:dyDescent="0.2">
      <c r="A290" s="1206" t="s">
        <v>2188</v>
      </c>
      <c r="B290" s="160"/>
      <c r="C290" s="399">
        <v>0</v>
      </c>
      <c r="D290" s="399">
        <v>14</v>
      </c>
      <c r="E290" s="160"/>
      <c r="F290" s="160"/>
      <c r="G290" s="160"/>
      <c r="H290" s="160"/>
      <c r="I290" s="160"/>
      <c r="J290" s="160"/>
      <c r="K290" s="399">
        <f t="shared" si="50"/>
        <v>14</v>
      </c>
      <c r="L290" s="506">
        <v>715657.20000000007</v>
      </c>
      <c r="M290" s="423"/>
      <c r="N290" s="452">
        <v>0</v>
      </c>
      <c r="O290" s="452">
        <v>14</v>
      </c>
      <c r="P290" s="407"/>
      <c r="Q290" s="407"/>
      <c r="R290" s="407"/>
      <c r="S290" s="407"/>
      <c r="T290" s="407"/>
      <c r="U290" s="407"/>
      <c r="V290" s="407">
        <f t="shared" si="51"/>
        <v>14</v>
      </c>
      <c r="W290" s="501">
        <v>714590.39999999979</v>
      </c>
    </row>
    <row r="291" spans="1:23" ht="13.5" x14ac:dyDescent="0.2">
      <c r="A291" s="1206" t="s">
        <v>2189</v>
      </c>
      <c r="B291" s="160"/>
      <c r="C291" s="399">
        <v>4</v>
      </c>
      <c r="D291" s="399">
        <v>60</v>
      </c>
      <c r="E291" s="160"/>
      <c r="F291" s="160"/>
      <c r="G291" s="160"/>
      <c r="H291" s="160"/>
      <c r="I291" s="160"/>
      <c r="J291" s="160"/>
      <c r="K291" s="399">
        <f t="shared" si="50"/>
        <v>64</v>
      </c>
      <c r="L291" s="506">
        <v>2283683.2800000012</v>
      </c>
      <c r="M291" s="423"/>
      <c r="N291" s="452">
        <v>4</v>
      </c>
      <c r="O291" s="452">
        <v>60</v>
      </c>
      <c r="P291" s="407"/>
      <c r="Q291" s="407"/>
      <c r="R291" s="407"/>
      <c r="S291" s="407"/>
      <c r="T291" s="407"/>
      <c r="U291" s="407"/>
      <c r="V291" s="407">
        <f t="shared" si="51"/>
        <v>64</v>
      </c>
      <c r="W291" s="501">
        <v>2249872.910000002</v>
      </c>
    </row>
    <row r="292" spans="1:23" ht="13.5" x14ac:dyDescent="0.2">
      <c r="A292" s="1206" t="s">
        <v>2190</v>
      </c>
      <c r="B292" s="160"/>
      <c r="C292" s="399">
        <v>0</v>
      </c>
      <c r="D292" s="399">
        <v>12</v>
      </c>
      <c r="E292" s="160"/>
      <c r="F292" s="160"/>
      <c r="G292" s="160"/>
      <c r="H292" s="160"/>
      <c r="I292" s="160"/>
      <c r="J292" s="160"/>
      <c r="K292" s="399">
        <f t="shared" si="50"/>
        <v>12</v>
      </c>
      <c r="L292" s="506">
        <v>327477.59999999992</v>
      </c>
      <c r="M292" s="423"/>
      <c r="N292" s="452">
        <v>0</v>
      </c>
      <c r="O292" s="452">
        <v>12</v>
      </c>
      <c r="P292" s="407"/>
      <c r="Q292" s="407"/>
      <c r="R292" s="407"/>
      <c r="S292" s="407"/>
      <c r="T292" s="407"/>
      <c r="U292" s="407"/>
      <c r="V292" s="407">
        <f t="shared" si="51"/>
        <v>12</v>
      </c>
      <c r="W292" s="501">
        <v>326563.19999999995</v>
      </c>
    </row>
    <row r="293" spans="1:23" ht="13.5" x14ac:dyDescent="0.2">
      <c r="A293" s="1209" t="s">
        <v>2191</v>
      </c>
      <c r="B293" s="416"/>
      <c r="C293" s="987">
        <f>SUM(C294:C302)</f>
        <v>100</v>
      </c>
      <c r="D293" s="987">
        <f>SUM(D294:D302)</f>
        <v>443</v>
      </c>
      <c r="E293" s="416"/>
      <c r="F293" s="416"/>
      <c r="G293" s="416"/>
      <c r="H293" s="416"/>
      <c r="I293" s="416"/>
      <c r="J293" s="416"/>
      <c r="K293" s="987">
        <f>SUM(K294:K302)</f>
        <v>543</v>
      </c>
      <c r="L293" s="1101">
        <f>SUM(L294:L302)</f>
        <v>31422747.40000001</v>
      </c>
      <c r="M293" s="415"/>
      <c r="N293" s="987">
        <f>SUM(N294:N302)</f>
        <v>100</v>
      </c>
      <c r="O293" s="987">
        <f>SUM(O294:O302)</f>
        <v>434</v>
      </c>
      <c r="P293" s="416"/>
      <c r="Q293" s="416"/>
      <c r="R293" s="416"/>
      <c r="S293" s="416"/>
      <c r="T293" s="416"/>
      <c r="U293" s="416"/>
      <c r="V293" s="416"/>
      <c r="W293" s="417">
        <f>SUM(W294:W302)</f>
        <v>30536962.799999956</v>
      </c>
    </row>
    <row r="294" spans="1:23" ht="13.5" x14ac:dyDescent="0.2">
      <c r="A294" s="1206" t="s">
        <v>2182</v>
      </c>
      <c r="B294" s="160"/>
      <c r="C294" s="399">
        <v>0</v>
      </c>
      <c r="D294" s="399">
        <v>6</v>
      </c>
      <c r="E294" s="160"/>
      <c r="F294" s="160"/>
      <c r="G294" s="160"/>
      <c r="H294" s="160"/>
      <c r="I294" s="160"/>
      <c r="J294" s="160"/>
      <c r="K294" s="399">
        <f>SUM(C294:J294)</f>
        <v>6</v>
      </c>
      <c r="L294" s="506">
        <v>1139338.8</v>
      </c>
      <c r="M294" s="423"/>
      <c r="N294" s="452">
        <v>0</v>
      </c>
      <c r="O294" s="452">
        <v>6</v>
      </c>
      <c r="P294" s="407"/>
      <c r="Q294" s="407"/>
      <c r="R294" s="407"/>
      <c r="S294" s="407"/>
      <c r="T294" s="407"/>
      <c r="U294" s="407"/>
      <c r="V294" s="407">
        <f>SUM(N294:U294)</f>
        <v>6</v>
      </c>
      <c r="W294" s="501">
        <v>1138881.6000000001</v>
      </c>
    </row>
    <row r="295" spans="1:23" ht="13.5" x14ac:dyDescent="0.2">
      <c r="A295" s="1206" t="s">
        <v>2183</v>
      </c>
      <c r="B295" s="160"/>
      <c r="C295" s="399">
        <v>0</v>
      </c>
      <c r="D295" s="399">
        <v>38</v>
      </c>
      <c r="E295" s="160"/>
      <c r="F295" s="160"/>
      <c r="G295" s="160"/>
      <c r="H295" s="160"/>
      <c r="I295" s="160"/>
      <c r="J295" s="160"/>
      <c r="K295" s="399">
        <f t="shared" ref="K295:K302" si="52">SUM(C295:J295)</f>
        <v>38</v>
      </c>
      <c r="L295" s="506">
        <v>4206212.3999999976</v>
      </c>
      <c r="M295" s="423"/>
      <c r="N295" s="452">
        <v>0</v>
      </c>
      <c r="O295" s="452">
        <v>38</v>
      </c>
      <c r="P295" s="407"/>
      <c r="Q295" s="407"/>
      <c r="R295" s="407"/>
      <c r="S295" s="407"/>
      <c r="T295" s="407"/>
      <c r="U295" s="407"/>
      <c r="V295" s="407">
        <f t="shared" ref="V295:V302" si="53">SUM(N295:U295)</f>
        <v>38</v>
      </c>
      <c r="W295" s="501">
        <v>4203316.8000000026</v>
      </c>
    </row>
    <row r="296" spans="1:23" ht="13.5" x14ac:dyDescent="0.2">
      <c r="A296" s="1206" t="s">
        <v>2192</v>
      </c>
      <c r="B296" s="160"/>
      <c r="C296" s="399">
        <v>26</v>
      </c>
      <c r="D296" s="399">
        <v>0</v>
      </c>
      <c r="E296" s="160"/>
      <c r="F296" s="160"/>
      <c r="G296" s="160"/>
      <c r="H296" s="160"/>
      <c r="I296" s="160"/>
      <c r="J296" s="160"/>
      <c r="K296" s="399">
        <f t="shared" si="52"/>
        <v>26</v>
      </c>
      <c r="L296" s="506">
        <v>1731222.3200000012</v>
      </c>
      <c r="M296" s="423"/>
      <c r="N296" s="452">
        <v>26</v>
      </c>
      <c r="O296" s="452"/>
      <c r="P296" s="407"/>
      <c r="Q296" s="407"/>
      <c r="R296" s="407"/>
      <c r="S296" s="407"/>
      <c r="T296" s="407"/>
      <c r="U296" s="407"/>
      <c r="V296" s="407">
        <f t="shared" si="53"/>
        <v>26</v>
      </c>
      <c r="W296" s="501">
        <v>1702773.6799999997</v>
      </c>
    </row>
    <row r="297" spans="1:23" ht="13.5" x14ac:dyDescent="0.2">
      <c r="A297" s="1206" t="s">
        <v>2184</v>
      </c>
      <c r="B297" s="160"/>
      <c r="C297" s="399">
        <v>0</v>
      </c>
      <c r="D297" s="399">
        <v>0</v>
      </c>
      <c r="E297" s="160"/>
      <c r="F297" s="160"/>
      <c r="G297" s="160"/>
      <c r="H297" s="160"/>
      <c r="I297" s="160"/>
      <c r="J297" s="160"/>
      <c r="K297" s="399">
        <f t="shared" si="52"/>
        <v>0</v>
      </c>
      <c r="L297" s="506">
        <v>0</v>
      </c>
      <c r="M297" s="423"/>
      <c r="N297" s="452">
        <v>0</v>
      </c>
      <c r="O297" s="452"/>
      <c r="P297" s="407"/>
      <c r="Q297" s="407"/>
      <c r="R297" s="407"/>
      <c r="S297" s="407"/>
      <c r="T297" s="407"/>
      <c r="U297" s="407"/>
      <c r="V297" s="407">
        <f t="shared" si="53"/>
        <v>0</v>
      </c>
      <c r="W297" s="501">
        <v>0</v>
      </c>
    </row>
    <row r="298" spans="1:23" ht="13.5" x14ac:dyDescent="0.2">
      <c r="A298" s="1206" t="s">
        <v>2185</v>
      </c>
      <c r="B298" s="160"/>
      <c r="C298" s="399">
        <v>0</v>
      </c>
      <c r="D298" s="399">
        <v>1</v>
      </c>
      <c r="E298" s="160"/>
      <c r="F298" s="160"/>
      <c r="G298" s="160"/>
      <c r="H298" s="160"/>
      <c r="I298" s="160"/>
      <c r="J298" s="160"/>
      <c r="K298" s="399">
        <f t="shared" si="52"/>
        <v>1</v>
      </c>
      <c r="L298" s="506">
        <v>104689.8</v>
      </c>
      <c r="M298" s="423"/>
      <c r="N298" s="452">
        <v>0</v>
      </c>
      <c r="O298" s="452">
        <v>1</v>
      </c>
      <c r="P298" s="407"/>
      <c r="Q298" s="407"/>
      <c r="R298" s="407"/>
      <c r="S298" s="407"/>
      <c r="T298" s="407"/>
      <c r="U298" s="407"/>
      <c r="V298" s="407">
        <f t="shared" si="53"/>
        <v>1</v>
      </c>
      <c r="W298" s="501">
        <v>104613.6</v>
      </c>
    </row>
    <row r="299" spans="1:23" ht="13.5" x14ac:dyDescent="0.2">
      <c r="A299" s="1206" t="s">
        <v>2193</v>
      </c>
      <c r="B299" s="160"/>
      <c r="C299" s="399">
        <f>52+18</f>
        <v>70</v>
      </c>
      <c r="D299" s="399">
        <v>173</v>
      </c>
      <c r="E299" s="160"/>
      <c r="F299" s="160"/>
      <c r="G299" s="160"/>
      <c r="H299" s="160"/>
      <c r="I299" s="160"/>
      <c r="J299" s="160"/>
      <c r="K299" s="399">
        <f t="shared" si="52"/>
        <v>243</v>
      </c>
      <c r="L299" s="506">
        <v>16257249.800000027</v>
      </c>
      <c r="M299" s="423"/>
      <c r="N299" s="452">
        <f>52+18</f>
        <v>70</v>
      </c>
      <c r="O299" s="452">
        <v>164</v>
      </c>
      <c r="P299" s="407"/>
      <c r="Q299" s="407"/>
      <c r="R299" s="407"/>
      <c r="S299" s="407"/>
      <c r="T299" s="407"/>
      <c r="U299" s="407"/>
      <c r="V299" s="407">
        <f t="shared" si="53"/>
        <v>234</v>
      </c>
      <c r="W299" s="501">
        <v>15424840.239999965</v>
      </c>
    </row>
    <row r="300" spans="1:23" ht="13.5" x14ac:dyDescent="0.2">
      <c r="A300" s="1206" t="s">
        <v>2188</v>
      </c>
      <c r="B300" s="160"/>
      <c r="C300" s="399">
        <v>0</v>
      </c>
      <c r="D300" s="399">
        <v>23</v>
      </c>
      <c r="E300" s="160"/>
      <c r="F300" s="160"/>
      <c r="G300" s="160"/>
      <c r="H300" s="160"/>
      <c r="I300" s="160"/>
      <c r="J300" s="160"/>
      <c r="K300" s="399">
        <f t="shared" si="52"/>
        <v>23</v>
      </c>
      <c r="L300" s="506">
        <v>1189865.4000000006</v>
      </c>
      <c r="M300" s="423"/>
      <c r="N300" s="452">
        <v>0</v>
      </c>
      <c r="O300" s="452">
        <v>23</v>
      </c>
      <c r="P300" s="407"/>
      <c r="Q300" s="407"/>
      <c r="R300" s="407"/>
      <c r="S300" s="407"/>
      <c r="T300" s="407"/>
      <c r="U300" s="407"/>
      <c r="V300" s="407">
        <f t="shared" si="53"/>
        <v>23</v>
      </c>
      <c r="W300" s="501">
        <v>1188112.7999999998</v>
      </c>
    </row>
    <row r="301" spans="1:23" ht="13.5" x14ac:dyDescent="0.2">
      <c r="A301" s="1206" t="s">
        <v>2189</v>
      </c>
      <c r="B301" s="160"/>
      <c r="C301" s="399">
        <v>4</v>
      </c>
      <c r="D301" s="399">
        <v>168</v>
      </c>
      <c r="E301" s="160"/>
      <c r="F301" s="160"/>
      <c r="G301" s="160"/>
      <c r="H301" s="160"/>
      <c r="I301" s="160"/>
      <c r="J301" s="160"/>
      <c r="K301" s="399">
        <f t="shared" si="52"/>
        <v>172</v>
      </c>
      <c r="L301" s="506">
        <v>5839915.6799999829</v>
      </c>
      <c r="M301" s="423"/>
      <c r="N301" s="452">
        <v>4</v>
      </c>
      <c r="O301" s="452">
        <v>168</v>
      </c>
      <c r="P301" s="407"/>
      <c r="Q301" s="407"/>
      <c r="R301" s="407"/>
      <c r="S301" s="407"/>
      <c r="T301" s="407"/>
      <c r="U301" s="407"/>
      <c r="V301" s="407">
        <f t="shared" si="53"/>
        <v>172</v>
      </c>
      <c r="W301" s="501">
        <v>5822737.5199999912</v>
      </c>
    </row>
    <row r="302" spans="1:23" ht="13.5" x14ac:dyDescent="0.2">
      <c r="A302" s="1206" t="s">
        <v>2190</v>
      </c>
      <c r="B302" s="160"/>
      <c r="C302" s="399">
        <v>0</v>
      </c>
      <c r="D302" s="399">
        <v>34</v>
      </c>
      <c r="E302" s="160"/>
      <c r="F302" s="160"/>
      <c r="G302" s="160"/>
      <c r="H302" s="160"/>
      <c r="I302" s="160"/>
      <c r="J302" s="160"/>
      <c r="K302" s="399">
        <f t="shared" si="52"/>
        <v>34</v>
      </c>
      <c r="L302" s="506">
        <v>954253.20000000054</v>
      </c>
      <c r="M302" s="423"/>
      <c r="N302" s="452">
        <v>0</v>
      </c>
      <c r="O302" s="452">
        <v>34</v>
      </c>
      <c r="P302" s="407"/>
      <c r="Q302" s="407"/>
      <c r="R302" s="407"/>
      <c r="S302" s="407"/>
      <c r="T302" s="407"/>
      <c r="U302" s="407"/>
      <c r="V302" s="407">
        <f t="shared" si="53"/>
        <v>34</v>
      </c>
      <c r="W302" s="501">
        <v>951686.55999999901</v>
      </c>
    </row>
    <row r="303" spans="1:23" ht="13.5" x14ac:dyDescent="0.2">
      <c r="A303" s="419" t="s">
        <v>8146</v>
      </c>
      <c r="B303" s="416"/>
      <c r="C303" s="987">
        <f>+C293+C281</f>
        <v>174</v>
      </c>
      <c r="D303" s="987">
        <f>+D293+D281</f>
        <v>680</v>
      </c>
      <c r="E303" s="416"/>
      <c r="F303" s="416"/>
      <c r="G303" s="416"/>
      <c r="H303" s="416"/>
      <c r="I303" s="416"/>
      <c r="J303" s="416"/>
      <c r="K303" s="987">
        <f>SUM(C303:J303)</f>
        <v>854</v>
      </c>
      <c r="L303" s="1210">
        <f>+L281+L293</f>
        <v>56823887</v>
      </c>
      <c r="M303" s="415"/>
      <c r="N303" s="987">
        <f>+N293+N281</f>
        <v>170</v>
      </c>
      <c r="O303" s="987">
        <f>+O293+O281</f>
        <v>671</v>
      </c>
      <c r="P303" s="416"/>
      <c r="Q303" s="416"/>
      <c r="R303" s="416"/>
      <c r="S303" s="416"/>
      <c r="T303" s="416"/>
      <c r="U303" s="416"/>
      <c r="V303" s="416"/>
      <c r="W303" s="417">
        <f>+W293+W281</f>
        <v>55455146.999999955</v>
      </c>
    </row>
    <row r="304" spans="1:23" ht="13.5" x14ac:dyDescent="0.2">
      <c r="A304" s="1207" t="s">
        <v>8</v>
      </c>
      <c r="B304" s="969"/>
      <c r="C304" s="970"/>
      <c r="D304" s="995">
        <v>4</v>
      </c>
      <c r="E304" s="995"/>
      <c r="F304" s="995"/>
      <c r="G304" s="995"/>
      <c r="H304" s="995"/>
      <c r="I304" s="995"/>
      <c r="J304" s="995"/>
      <c r="K304" s="995">
        <f>SUM(B304:J304)</f>
        <v>4</v>
      </c>
      <c r="L304" s="1208">
        <v>482400</v>
      </c>
      <c r="M304" s="986"/>
      <c r="N304" s="985"/>
      <c r="O304" s="1017">
        <v>7</v>
      </c>
      <c r="P304" s="985"/>
      <c r="Q304" s="985"/>
      <c r="R304" s="985"/>
      <c r="S304" s="985"/>
      <c r="T304" s="985"/>
      <c r="U304" s="985"/>
      <c r="V304" s="985">
        <f>SUM(M304:U304)</f>
        <v>7</v>
      </c>
      <c r="W304" s="971">
        <v>862495.2</v>
      </c>
    </row>
    <row r="305" spans="1:23" ht="13.5" x14ac:dyDescent="0.2">
      <c r="A305" s="1207" t="s">
        <v>5</v>
      </c>
      <c r="B305" s="969"/>
      <c r="C305" s="970"/>
      <c r="D305" s="995">
        <v>42</v>
      </c>
      <c r="E305" s="995"/>
      <c r="F305" s="995"/>
      <c r="G305" s="995"/>
      <c r="H305" s="995"/>
      <c r="I305" s="995"/>
      <c r="J305" s="995"/>
      <c r="K305" s="995">
        <f>SUM(B305:J305)</f>
        <v>42</v>
      </c>
      <c r="L305" s="1208">
        <v>3253200</v>
      </c>
      <c r="M305" s="986"/>
      <c r="N305" s="985"/>
      <c r="O305" s="1017">
        <v>58</v>
      </c>
      <c r="P305" s="985"/>
      <c r="Q305" s="985"/>
      <c r="R305" s="985"/>
      <c r="S305" s="985"/>
      <c r="T305" s="985"/>
      <c r="U305" s="985"/>
      <c r="V305" s="985">
        <f>SUM(M305:U305)</f>
        <v>58</v>
      </c>
      <c r="W305" s="971">
        <v>4764388.8000000017</v>
      </c>
    </row>
    <row r="306" spans="1:23" ht="13.5" x14ac:dyDescent="0.2">
      <c r="A306" s="1207" t="s">
        <v>6</v>
      </c>
      <c r="B306" s="969"/>
      <c r="C306" s="970"/>
      <c r="D306" s="995">
        <v>8</v>
      </c>
      <c r="E306" s="995"/>
      <c r="F306" s="995"/>
      <c r="G306" s="995"/>
      <c r="H306" s="995"/>
      <c r="I306" s="995"/>
      <c r="J306" s="995"/>
      <c r="K306" s="995">
        <f>SUM(B306:J306)</f>
        <v>8</v>
      </c>
      <c r="L306" s="1208">
        <v>286800</v>
      </c>
      <c r="M306" s="986"/>
      <c r="N306" s="985"/>
      <c r="O306" s="1017">
        <v>13</v>
      </c>
      <c r="P306" s="985"/>
      <c r="Q306" s="985"/>
      <c r="R306" s="985"/>
      <c r="S306" s="985"/>
      <c r="T306" s="985"/>
      <c r="U306" s="985"/>
      <c r="V306" s="985">
        <f>SUM(M306:U306)</f>
        <v>13</v>
      </c>
      <c r="W306" s="971">
        <v>478535.39999999967</v>
      </c>
    </row>
    <row r="307" spans="1:23" ht="13.5" x14ac:dyDescent="0.2">
      <c r="A307" s="1207" t="s">
        <v>7</v>
      </c>
      <c r="B307" s="969"/>
      <c r="C307" s="970"/>
      <c r="D307" s="995">
        <v>1</v>
      </c>
      <c r="E307" s="995"/>
      <c r="F307" s="995"/>
      <c r="G307" s="995"/>
      <c r="H307" s="995"/>
      <c r="I307" s="995"/>
      <c r="J307" s="995"/>
      <c r="K307" s="995">
        <f>SUM(B307:J307)</f>
        <v>1</v>
      </c>
      <c r="L307" s="1208">
        <v>18600</v>
      </c>
      <c r="M307" s="986"/>
      <c r="N307" s="985"/>
      <c r="O307" s="1017">
        <v>1</v>
      </c>
      <c r="P307" s="985"/>
      <c r="Q307" s="985"/>
      <c r="R307" s="985"/>
      <c r="S307" s="985"/>
      <c r="T307" s="985"/>
      <c r="U307" s="985"/>
      <c r="V307" s="985">
        <f>SUM(M307:U307)</f>
        <v>1</v>
      </c>
      <c r="W307" s="971">
        <v>21213.599999999999</v>
      </c>
    </row>
    <row r="308" spans="1:23" ht="13.5" x14ac:dyDescent="0.2">
      <c r="A308" s="419" t="s">
        <v>8147</v>
      </c>
      <c r="B308" s="416"/>
      <c r="C308" s="416"/>
      <c r="D308" s="416">
        <f>SUM(D304:D307)</f>
        <v>55</v>
      </c>
      <c r="E308" s="416"/>
      <c r="F308" s="416"/>
      <c r="G308" s="416"/>
      <c r="H308" s="416"/>
      <c r="I308" s="416"/>
      <c r="J308" s="416"/>
      <c r="K308" s="416">
        <f>SUM(K304:K307)</f>
        <v>55</v>
      </c>
      <c r="L308" s="1211">
        <f>SUM(L304:L307)</f>
        <v>4041000</v>
      </c>
      <c r="M308" s="415"/>
      <c r="N308" s="416">
        <v>0</v>
      </c>
      <c r="O308" s="989">
        <f>SUM(O304:O307)</f>
        <v>79</v>
      </c>
      <c r="P308" s="416"/>
      <c r="Q308" s="416"/>
      <c r="R308" s="416"/>
      <c r="S308" s="416"/>
      <c r="T308" s="416"/>
      <c r="U308" s="416"/>
      <c r="V308" s="416">
        <f>SUM(V304:V307)</f>
        <v>79</v>
      </c>
      <c r="W308" s="988">
        <f>SUM(W304:W307)</f>
        <v>6126633.0000000009</v>
      </c>
    </row>
    <row r="309" spans="1:23" ht="13.5" x14ac:dyDescent="0.2">
      <c r="A309" s="419" t="s">
        <v>8148</v>
      </c>
      <c r="B309" s="416"/>
      <c r="C309" s="416">
        <f>C303+C308</f>
        <v>174</v>
      </c>
      <c r="D309" s="416">
        <f>D303+D308</f>
        <v>735</v>
      </c>
      <c r="E309" s="416"/>
      <c r="F309" s="416"/>
      <c r="G309" s="416"/>
      <c r="H309" s="416"/>
      <c r="I309" s="416"/>
      <c r="J309" s="416"/>
      <c r="K309" s="416">
        <f>K303+K308</f>
        <v>909</v>
      </c>
      <c r="L309" s="1212">
        <f>L303+L308</f>
        <v>60864887</v>
      </c>
      <c r="M309" s="415"/>
      <c r="N309" s="416">
        <f>N303+N308</f>
        <v>170</v>
      </c>
      <c r="O309" s="416">
        <f>O303+O308</f>
        <v>750</v>
      </c>
      <c r="P309" s="416"/>
      <c r="Q309" s="416"/>
      <c r="R309" s="416"/>
      <c r="S309" s="416"/>
      <c r="T309" s="416"/>
      <c r="U309" s="416"/>
      <c r="V309" s="416">
        <f>V303+V308</f>
        <v>79</v>
      </c>
      <c r="W309" s="988">
        <f>W303+W308</f>
        <v>61581779.999999955</v>
      </c>
    </row>
    <row r="310" spans="1:23" ht="13.5" x14ac:dyDescent="0.25">
      <c r="A310" s="483" t="s">
        <v>325</v>
      </c>
      <c r="B310" s="482"/>
      <c r="C310" s="482"/>
      <c r="D310" s="482"/>
      <c r="E310" s="482"/>
      <c r="F310" s="482"/>
      <c r="G310" s="482"/>
      <c r="H310" s="482"/>
      <c r="I310" s="482"/>
      <c r="J310" s="482"/>
      <c r="K310" s="482"/>
      <c r="L310" s="482"/>
      <c r="M310" s="482"/>
      <c r="N310" s="482"/>
      <c r="O310" s="482"/>
      <c r="P310" s="947"/>
      <c r="Q310" s="392"/>
      <c r="R310" s="390"/>
      <c r="S310" s="390"/>
      <c r="T310" s="390"/>
      <c r="U310" s="390"/>
      <c r="V310" s="390"/>
      <c r="W310" s="390"/>
    </row>
    <row r="311" spans="1:23" ht="13.5" x14ac:dyDescent="0.25">
      <c r="A311" s="160" t="s">
        <v>319</v>
      </c>
      <c r="B311" s="160"/>
      <c r="C311" s="160"/>
      <c r="D311" s="160"/>
      <c r="E311" s="160"/>
      <c r="F311" s="160"/>
      <c r="G311" s="160"/>
      <c r="H311" s="160"/>
      <c r="I311" s="160"/>
      <c r="J311" s="160"/>
      <c r="K311" s="160"/>
      <c r="L311" s="160"/>
      <c r="M311" s="160"/>
      <c r="N311" s="160"/>
      <c r="O311" s="160"/>
      <c r="P311" s="390"/>
      <c r="Q311" s="392"/>
      <c r="R311" s="390"/>
      <c r="S311" s="390"/>
      <c r="T311" s="390"/>
      <c r="U311" s="390"/>
      <c r="V311" s="390"/>
      <c r="W311" s="390"/>
    </row>
    <row r="312" spans="1:23" ht="13.5" x14ac:dyDescent="0.25">
      <c r="A312" s="160" t="s">
        <v>323</v>
      </c>
      <c r="B312" s="160"/>
      <c r="C312" s="160"/>
      <c r="D312" s="160"/>
      <c r="E312" s="160"/>
      <c r="F312" s="160"/>
      <c r="G312" s="160"/>
      <c r="H312" s="160"/>
      <c r="I312" s="160"/>
      <c r="J312" s="160"/>
      <c r="K312" s="160"/>
      <c r="L312" s="160"/>
      <c r="M312" s="160"/>
      <c r="N312" s="160"/>
      <c r="O312" s="160"/>
      <c r="P312" s="390"/>
      <c r="Q312" s="392"/>
      <c r="R312" s="390"/>
      <c r="S312" s="390"/>
      <c r="T312" s="390"/>
      <c r="U312" s="390"/>
      <c r="V312" s="390"/>
      <c r="W312" s="390"/>
    </row>
    <row r="314" spans="1:23" ht="24.95" customHeight="1" x14ac:dyDescent="0.2">
      <c r="A314" s="442" t="s">
        <v>428</v>
      </c>
      <c r="B314" s="442"/>
      <c r="C314" s="442"/>
      <c r="D314" s="442"/>
      <c r="E314" s="442"/>
      <c r="F314" s="442"/>
      <c r="G314" s="442"/>
      <c r="H314" s="442"/>
      <c r="I314" s="442"/>
      <c r="J314" s="442"/>
      <c r="K314" s="442"/>
      <c r="L314" s="442"/>
      <c r="M314" s="442"/>
      <c r="N314" s="442"/>
      <c r="O314" s="442"/>
      <c r="P314" s="442"/>
      <c r="Q314" s="442"/>
      <c r="R314" s="442"/>
      <c r="S314" s="442"/>
      <c r="T314" s="442"/>
      <c r="U314" s="442"/>
      <c r="V314" s="442"/>
      <c r="W314" s="442"/>
    </row>
    <row r="315" spans="1:23" ht="24.95" customHeight="1" x14ac:dyDescent="0.2">
      <c r="A315" s="482" t="s">
        <v>14493</v>
      </c>
      <c r="B315" s="442"/>
      <c r="C315" s="442"/>
      <c r="D315" s="442"/>
      <c r="E315" s="442"/>
      <c r="F315" s="442"/>
      <c r="G315" s="442"/>
      <c r="H315" s="442"/>
      <c r="I315" s="442"/>
      <c r="J315" s="442"/>
      <c r="K315" s="442"/>
      <c r="L315" s="442"/>
      <c r="M315" s="442"/>
      <c r="N315" s="442"/>
      <c r="O315" s="442"/>
      <c r="P315" s="442"/>
      <c r="Q315" s="442"/>
      <c r="R315" s="442"/>
      <c r="S315" s="442"/>
      <c r="T315" s="442"/>
      <c r="U315" s="442"/>
      <c r="V315" s="442"/>
      <c r="W315" s="442"/>
    </row>
    <row r="316" spans="1:23" ht="24.95" customHeight="1" x14ac:dyDescent="0.2">
      <c r="A316" s="1434" t="s">
        <v>14499</v>
      </c>
      <c r="B316" s="1434"/>
      <c r="C316" s="1434"/>
      <c r="D316" s="1434"/>
      <c r="E316" s="1434"/>
      <c r="F316" s="1434"/>
      <c r="G316" s="1434"/>
      <c r="H316" s="1434"/>
      <c r="I316" s="1434"/>
      <c r="J316" s="1434"/>
      <c r="K316" s="1434"/>
      <c r="L316" s="1434"/>
      <c r="M316" s="1434"/>
      <c r="N316" s="1434"/>
      <c r="O316" s="1434"/>
      <c r="P316" s="1434"/>
      <c r="Q316" s="1434"/>
      <c r="R316" s="1434"/>
      <c r="S316" s="1434"/>
      <c r="T316" s="1434"/>
      <c r="U316" s="1434"/>
      <c r="V316" s="1434"/>
      <c r="W316" s="1434"/>
    </row>
    <row r="317" spans="1:23" ht="13.5" x14ac:dyDescent="0.2">
      <c r="A317" s="1450" t="s">
        <v>11</v>
      </c>
      <c r="B317" s="1564" t="s">
        <v>426</v>
      </c>
      <c r="C317" s="1565"/>
      <c r="D317" s="1565"/>
      <c r="E317" s="1565"/>
      <c r="F317" s="1565"/>
      <c r="G317" s="1565"/>
      <c r="H317" s="1565"/>
      <c r="I317" s="1565"/>
      <c r="J317" s="1565"/>
      <c r="K317" s="1565"/>
      <c r="L317" s="1566"/>
      <c r="M317" s="1565" t="s">
        <v>427</v>
      </c>
      <c r="N317" s="1565"/>
      <c r="O317" s="1565"/>
      <c r="P317" s="1565"/>
      <c r="Q317" s="1565"/>
      <c r="R317" s="1565"/>
      <c r="S317" s="1565"/>
      <c r="T317" s="1565"/>
      <c r="U317" s="1565"/>
      <c r="V317" s="1565"/>
      <c r="W317" s="1566"/>
    </row>
    <row r="318" spans="1:23" ht="115.5" x14ac:dyDescent="0.2">
      <c r="A318" s="445" t="s">
        <v>10</v>
      </c>
      <c r="B318" s="941" t="s">
        <v>360</v>
      </c>
      <c r="C318" s="940" t="s">
        <v>129</v>
      </c>
      <c r="D318" s="941" t="s">
        <v>14461</v>
      </c>
      <c r="E318" s="941" t="s">
        <v>306</v>
      </c>
      <c r="F318" s="941" t="s">
        <v>320</v>
      </c>
      <c r="G318" s="941" t="s">
        <v>321</v>
      </c>
      <c r="H318" s="941" t="s">
        <v>322</v>
      </c>
      <c r="I318" s="941" t="s">
        <v>329</v>
      </c>
      <c r="J318" s="942" t="s">
        <v>324</v>
      </c>
      <c r="K318" s="943" t="s">
        <v>326</v>
      </c>
      <c r="L318" s="942" t="s">
        <v>328</v>
      </c>
      <c r="M318" s="940" t="s">
        <v>360</v>
      </c>
      <c r="N318" s="940" t="s">
        <v>129</v>
      </c>
      <c r="O318" s="941" t="s">
        <v>318</v>
      </c>
      <c r="P318" s="941" t="s">
        <v>306</v>
      </c>
      <c r="Q318" s="941" t="s">
        <v>320</v>
      </c>
      <c r="R318" s="941" t="s">
        <v>321</v>
      </c>
      <c r="S318" s="941" t="s">
        <v>322</v>
      </c>
      <c r="T318" s="941" t="s">
        <v>329</v>
      </c>
      <c r="U318" s="942" t="s">
        <v>324</v>
      </c>
      <c r="V318" s="943" t="s">
        <v>326</v>
      </c>
      <c r="W318" s="942" t="s">
        <v>327</v>
      </c>
    </row>
    <row r="319" spans="1:23" ht="13.5" x14ac:dyDescent="0.2">
      <c r="A319" s="949"/>
      <c r="B319" s="423"/>
      <c r="C319" s="407"/>
      <c r="D319" s="407"/>
      <c r="E319" s="407"/>
      <c r="F319" s="407"/>
      <c r="G319" s="407"/>
      <c r="H319" s="407"/>
      <c r="I319" s="407"/>
      <c r="J319" s="407"/>
      <c r="K319" s="407"/>
      <c r="L319" s="938"/>
      <c r="M319" s="407"/>
      <c r="N319" s="407"/>
      <c r="O319" s="407"/>
      <c r="P319" s="407"/>
      <c r="Q319" s="407"/>
      <c r="R319" s="407"/>
      <c r="S319" s="407"/>
      <c r="T319" s="407"/>
      <c r="U319" s="407"/>
      <c r="V319" s="407"/>
      <c r="W319" s="938"/>
    </row>
    <row r="320" spans="1:23" ht="13.5" x14ac:dyDescent="0.2">
      <c r="A320" s="950" t="s">
        <v>8</v>
      </c>
      <c r="B320" s="421">
        <f>SUM(B321:B328)</f>
        <v>16</v>
      </c>
      <c r="C320" s="406"/>
      <c r="D320" s="406">
        <f>SUM(D321:D328)</f>
        <v>19</v>
      </c>
      <c r="E320" s="406"/>
      <c r="F320" s="406"/>
      <c r="G320" s="406"/>
      <c r="H320" s="406"/>
      <c r="I320" s="406"/>
      <c r="J320" s="406"/>
      <c r="K320" s="406">
        <f>SUM(K321:K328)</f>
        <v>35</v>
      </c>
      <c r="L320" s="972">
        <f>SUM(L321:L328)</f>
        <v>1731904.32</v>
      </c>
      <c r="M320" s="406">
        <f>SUM(M321:M328)</f>
        <v>16</v>
      </c>
      <c r="N320" s="406"/>
      <c r="O320" s="406">
        <f>SUM(O321:O328)</f>
        <v>19</v>
      </c>
      <c r="P320" s="406"/>
      <c r="Q320" s="406"/>
      <c r="R320" s="406"/>
      <c r="S320" s="406"/>
      <c r="T320" s="406"/>
      <c r="U320" s="406"/>
      <c r="V320" s="406">
        <f>SUM(V321:V328)</f>
        <v>35</v>
      </c>
      <c r="W320" s="972">
        <f>SUM(W321:W328)</f>
        <v>1731904.32</v>
      </c>
    </row>
    <row r="321" spans="1:23" ht="13.5" x14ac:dyDescent="0.2">
      <c r="A321" s="949" t="s">
        <v>2129</v>
      </c>
      <c r="B321" s="423"/>
      <c r="C321" s="407"/>
      <c r="D321" s="407"/>
      <c r="E321" s="407"/>
      <c r="F321" s="407"/>
      <c r="G321" s="407"/>
      <c r="H321" s="407"/>
      <c r="I321" s="407"/>
      <c r="J321" s="407"/>
      <c r="K321" s="407">
        <f>SUM(B321:J321)</f>
        <v>0</v>
      </c>
      <c r="L321" s="424">
        <v>0</v>
      </c>
      <c r="M321" s="407"/>
      <c r="N321" s="407"/>
      <c r="O321" s="407"/>
      <c r="P321" s="407"/>
      <c r="Q321" s="407"/>
      <c r="R321" s="407"/>
      <c r="S321" s="407"/>
      <c r="T321" s="407"/>
      <c r="U321" s="407"/>
      <c r="V321" s="407">
        <f>SUM(M321:U321)</f>
        <v>0</v>
      </c>
      <c r="W321" s="424">
        <v>0</v>
      </c>
    </row>
    <row r="322" spans="1:23" ht="13.5" x14ac:dyDescent="0.2">
      <c r="A322" s="949" t="s">
        <v>2130</v>
      </c>
      <c r="B322" s="423"/>
      <c r="C322" s="407"/>
      <c r="D322" s="407"/>
      <c r="E322" s="407"/>
      <c r="F322" s="407"/>
      <c r="G322" s="407"/>
      <c r="H322" s="407"/>
      <c r="I322" s="407"/>
      <c r="J322" s="407"/>
      <c r="K322" s="407">
        <f t="shared" ref="K322:K328" si="54">SUM(B322:J322)</f>
        <v>0</v>
      </c>
      <c r="L322" s="424">
        <v>0</v>
      </c>
      <c r="M322" s="407"/>
      <c r="N322" s="407"/>
      <c r="O322" s="407"/>
      <c r="P322" s="407"/>
      <c r="Q322" s="407"/>
      <c r="R322" s="407"/>
      <c r="S322" s="407"/>
      <c r="T322" s="407"/>
      <c r="U322" s="407"/>
      <c r="V322" s="407">
        <f>SUM(L322:U322)</f>
        <v>0</v>
      </c>
      <c r="W322" s="424">
        <v>0</v>
      </c>
    </row>
    <row r="323" spans="1:23" ht="13.5" x14ac:dyDescent="0.2">
      <c r="A323" s="949" t="s">
        <v>624</v>
      </c>
      <c r="B323" s="423">
        <v>1</v>
      </c>
      <c r="C323" s="407"/>
      <c r="D323" s="407"/>
      <c r="E323" s="407"/>
      <c r="F323" s="407"/>
      <c r="G323" s="407"/>
      <c r="H323" s="407"/>
      <c r="I323" s="407"/>
      <c r="J323" s="407"/>
      <c r="K323" s="407">
        <f t="shared" si="54"/>
        <v>1</v>
      </c>
      <c r="L323" s="424">
        <v>148202.20000000001</v>
      </c>
      <c r="M323" s="407">
        <v>1</v>
      </c>
      <c r="N323" s="407"/>
      <c r="O323" s="407"/>
      <c r="P323" s="407"/>
      <c r="Q323" s="407"/>
      <c r="R323" s="407"/>
      <c r="S323" s="407"/>
      <c r="T323" s="407"/>
      <c r="U323" s="407"/>
      <c r="V323" s="407">
        <f t="shared" ref="V323:V327" si="55">SUM(M323:U323)</f>
        <v>1</v>
      </c>
      <c r="W323" s="424">
        <v>148202.20000000001</v>
      </c>
    </row>
    <row r="324" spans="1:23" ht="13.5" x14ac:dyDescent="0.2">
      <c r="A324" s="949" t="s">
        <v>623</v>
      </c>
      <c r="B324" s="423">
        <v>2</v>
      </c>
      <c r="C324" s="407"/>
      <c r="D324" s="407">
        <v>2</v>
      </c>
      <c r="E324" s="407"/>
      <c r="F324" s="407"/>
      <c r="G324" s="407"/>
      <c r="H324" s="407"/>
      <c r="I324" s="407"/>
      <c r="J324" s="407"/>
      <c r="K324" s="407">
        <f t="shared" si="54"/>
        <v>4</v>
      </c>
      <c r="L324" s="424">
        <v>240706.84</v>
      </c>
      <c r="M324" s="407">
        <v>2</v>
      </c>
      <c r="N324" s="407"/>
      <c r="O324" s="407">
        <v>2</v>
      </c>
      <c r="P324" s="407"/>
      <c r="Q324" s="407"/>
      <c r="R324" s="407"/>
      <c r="S324" s="407"/>
      <c r="T324" s="407"/>
      <c r="U324" s="407"/>
      <c r="V324" s="407">
        <f t="shared" si="55"/>
        <v>4</v>
      </c>
      <c r="W324" s="424">
        <v>240706.84</v>
      </c>
    </row>
    <row r="325" spans="1:23" ht="13.5" x14ac:dyDescent="0.2">
      <c r="A325" s="949" t="s">
        <v>622</v>
      </c>
      <c r="B325" s="423">
        <v>2</v>
      </c>
      <c r="C325" s="407"/>
      <c r="D325" s="407">
        <v>2</v>
      </c>
      <c r="E325" s="407"/>
      <c r="F325" s="407"/>
      <c r="G325" s="407"/>
      <c r="H325" s="407"/>
      <c r="I325" s="407"/>
      <c r="J325" s="407"/>
      <c r="K325" s="407">
        <f t="shared" si="54"/>
        <v>4</v>
      </c>
      <c r="L325" s="424">
        <v>301200</v>
      </c>
      <c r="M325" s="407">
        <v>2</v>
      </c>
      <c r="N325" s="407"/>
      <c r="O325" s="407">
        <v>2</v>
      </c>
      <c r="P325" s="407"/>
      <c r="Q325" s="407"/>
      <c r="R325" s="407"/>
      <c r="S325" s="407"/>
      <c r="T325" s="407"/>
      <c r="U325" s="407"/>
      <c r="V325" s="407">
        <f t="shared" si="55"/>
        <v>4</v>
      </c>
      <c r="W325" s="424">
        <v>301200</v>
      </c>
    </row>
    <row r="326" spans="1:23" ht="13.5" x14ac:dyDescent="0.2">
      <c r="A326" s="949" t="s">
        <v>621</v>
      </c>
      <c r="B326" s="423">
        <v>11</v>
      </c>
      <c r="C326" s="407"/>
      <c r="D326" s="407">
        <v>10</v>
      </c>
      <c r="E326" s="407"/>
      <c r="F326" s="407"/>
      <c r="G326" s="407"/>
      <c r="H326" s="407"/>
      <c r="I326" s="407"/>
      <c r="J326" s="407"/>
      <c r="K326" s="407">
        <f t="shared" si="54"/>
        <v>21</v>
      </c>
      <c r="L326" s="424">
        <v>1041795.28</v>
      </c>
      <c r="M326" s="407">
        <v>11</v>
      </c>
      <c r="N326" s="407"/>
      <c r="O326" s="407">
        <v>10</v>
      </c>
      <c r="P326" s="407"/>
      <c r="Q326" s="407"/>
      <c r="R326" s="407"/>
      <c r="S326" s="407"/>
      <c r="T326" s="407"/>
      <c r="U326" s="407"/>
      <c r="V326" s="407">
        <f t="shared" si="55"/>
        <v>21</v>
      </c>
      <c r="W326" s="424">
        <v>1041795.28</v>
      </c>
    </row>
    <row r="327" spans="1:23" ht="13.5" x14ac:dyDescent="0.2">
      <c r="A327" s="949" t="s">
        <v>620</v>
      </c>
      <c r="B327" s="423"/>
      <c r="C327" s="407"/>
      <c r="D327" s="407">
        <v>5</v>
      </c>
      <c r="E327" s="407"/>
      <c r="F327" s="407"/>
      <c r="G327" s="407"/>
      <c r="H327" s="407"/>
      <c r="I327" s="407"/>
      <c r="J327" s="407"/>
      <c r="K327" s="407">
        <f t="shared" si="54"/>
        <v>5</v>
      </c>
      <c r="L327" s="424">
        <v>0</v>
      </c>
      <c r="M327" s="407"/>
      <c r="N327" s="407"/>
      <c r="O327" s="407">
        <v>5</v>
      </c>
      <c r="P327" s="407"/>
      <c r="Q327" s="407"/>
      <c r="R327" s="407"/>
      <c r="S327" s="407"/>
      <c r="T327" s="407"/>
      <c r="U327" s="407"/>
      <c r="V327" s="407">
        <f t="shared" si="55"/>
        <v>5</v>
      </c>
      <c r="W327" s="424">
        <v>0</v>
      </c>
    </row>
    <row r="328" spans="1:23" ht="13.5" x14ac:dyDescent="0.2">
      <c r="A328" s="949" t="s">
        <v>13</v>
      </c>
      <c r="B328" s="423"/>
      <c r="C328" s="407"/>
      <c r="D328" s="407"/>
      <c r="E328" s="407"/>
      <c r="F328" s="407"/>
      <c r="G328" s="407"/>
      <c r="H328" s="407"/>
      <c r="I328" s="407"/>
      <c r="J328" s="407"/>
      <c r="K328" s="407">
        <f t="shared" si="54"/>
        <v>0</v>
      </c>
      <c r="L328" s="424">
        <v>0</v>
      </c>
      <c r="M328" s="407"/>
      <c r="N328" s="407"/>
      <c r="O328" s="407"/>
      <c r="P328" s="407"/>
      <c r="Q328" s="407"/>
      <c r="R328" s="407"/>
      <c r="S328" s="407"/>
      <c r="T328" s="407"/>
      <c r="U328" s="407"/>
      <c r="V328" s="407">
        <f>SUM(M328:U328)</f>
        <v>0</v>
      </c>
      <c r="W328" s="424">
        <v>0</v>
      </c>
    </row>
    <row r="329" spans="1:23" ht="13.5" x14ac:dyDescent="0.2">
      <c r="A329" s="950" t="s">
        <v>5</v>
      </c>
      <c r="B329" s="421">
        <f>SUM(B330:B335)</f>
        <v>31</v>
      </c>
      <c r="C329" s="406"/>
      <c r="D329" s="406">
        <f>SUM(D330:D335)</f>
        <v>143</v>
      </c>
      <c r="E329" s="406"/>
      <c r="F329" s="406"/>
      <c r="G329" s="406"/>
      <c r="H329" s="406"/>
      <c r="I329" s="406"/>
      <c r="J329" s="406"/>
      <c r="K329" s="406">
        <f>SUM(K330:K335)</f>
        <v>174</v>
      </c>
      <c r="L329" s="972">
        <f>SUM(L330:L335)</f>
        <v>5209320.6400000006</v>
      </c>
      <c r="M329" s="406">
        <f>SUM(M330:M335)</f>
        <v>31</v>
      </c>
      <c r="N329" s="406"/>
      <c r="O329" s="406">
        <f>SUM(O330:O335)</f>
        <v>143</v>
      </c>
      <c r="P329" s="406"/>
      <c r="Q329" s="406"/>
      <c r="R329" s="406"/>
      <c r="S329" s="406"/>
      <c r="T329" s="406"/>
      <c r="U329" s="406"/>
      <c r="V329" s="406">
        <f>SUM(V330:V335)</f>
        <v>174</v>
      </c>
      <c r="W329" s="972">
        <f>SUM(W330:W335)</f>
        <v>5209320.6400000006</v>
      </c>
    </row>
    <row r="330" spans="1:23" ht="13.5" x14ac:dyDescent="0.2">
      <c r="A330" s="949" t="s">
        <v>2131</v>
      </c>
      <c r="B330" s="423"/>
      <c r="C330" s="407"/>
      <c r="D330" s="407"/>
      <c r="E330" s="407"/>
      <c r="F330" s="407"/>
      <c r="G330" s="407"/>
      <c r="H330" s="407"/>
      <c r="I330" s="407"/>
      <c r="J330" s="407"/>
      <c r="K330" s="407">
        <f t="shared" ref="K330:K335" si="56">SUM(B330:J330)</f>
        <v>0</v>
      </c>
      <c r="L330" s="424">
        <v>0</v>
      </c>
      <c r="M330" s="407"/>
      <c r="N330" s="407"/>
      <c r="O330" s="407"/>
      <c r="P330" s="407"/>
      <c r="Q330" s="407"/>
      <c r="R330" s="407"/>
      <c r="S330" s="407"/>
      <c r="T330" s="407"/>
      <c r="U330" s="407"/>
      <c r="V330" s="407">
        <f t="shared" ref="V330:V335" si="57">SUM(M330:U330)</f>
        <v>0</v>
      </c>
      <c r="W330" s="424">
        <v>0</v>
      </c>
    </row>
    <row r="331" spans="1:23" ht="13.5" x14ac:dyDescent="0.2">
      <c r="A331" s="949" t="s">
        <v>619</v>
      </c>
      <c r="B331" s="423"/>
      <c r="C331" s="407"/>
      <c r="D331" s="407"/>
      <c r="E331" s="407"/>
      <c r="F331" s="407"/>
      <c r="G331" s="407"/>
      <c r="H331" s="407"/>
      <c r="I331" s="407"/>
      <c r="J331" s="407"/>
      <c r="K331" s="407">
        <f t="shared" si="56"/>
        <v>0</v>
      </c>
      <c r="L331" s="424">
        <v>0</v>
      </c>
      <c r="M331" s="407"/>
      <c r="N331" s="407"/>
      <c r="O331" s="407"/>
      <c r="P331" s="407"/>
      <c r="Q331" s="407"/>
      <c r="R331" s="407"/>
      <c r="S331" s="407"/>
      <c r="T331" s="407"/>
      <c r="U331" s="407"/>
      <c r="V331" s="407">
        <f t="shared" si="57"/>
        <v>0</v>
      </c>
      <c r="W331" s="424">
        <v>0</v>
      </c>
    </row>
    <row r="332" spans="1:23" ht="13.5" x14ac:dyDescent="0.2">
      <c r="A332" s="949" t="s">
        <v>2132</v>
      </c>
      <c r="B332" s="423">
        <v>1</v>
      </c>
      <c r="C332" s="407"/>
      <c r="D332" s="407"/>
      <c r="E332" s="407"/>
      <c r="F332" s="407"/>
      <c r="G332" s="407"/>
      <c r="H332" s="407"/>
      <c r="I332" s="407"/>
      <c r="J332" s="407"/>
      <c r="K332" s="407">
        <f t="shared" si="56"/>
        <v>1</v>
      </c>
      <c r="L332" s="424">
        <v>32191</v>
      </c>
      <c r="M332" s="407">
        <v>1</v>
      </c>
      <c r="N332" s="407"/>
      <c r="O332" s="407"/>
      <c r="P332" s="407"/>
      <c r="Q332" s="407"/>
      <c r="R332" s="407"/>
      <c r="S332" s="407"/>
      <c r="T332" s="407"/>
      <c r="U332" s="407"/>
      <c r="V332" s="407">
        <f t="shared" si="57"/>
        <v>1</v>
      </c>
      <c r="W332" s="424">
        <v>32191</v>
      </c>
    </row>
    <row r="333" spans="1:23" ht="13.5" x14ac:dyDescent="0.2">
      <c r="A333" s="949" t="s">
        <v>2133</v>
      </c>
      <c r="B333" s="423">
        <v>15</v>
      </c>
      <c r="C333" s="407"/>
      <c r="D333" s="407"/>
      <c r="E333" s="407"/>
      <c r="F333" s="407"/>
      <c r="G333" s="407"/>
      <c r="H333" s="407"/>
      <c r="I333" s="407"/>
      <c r="J333" s="407"/>
      <c r="K333" s="407">
        <f t="shared" si="56"/>
        <v>15</v>
      </c>
      <c r="L333" s="424">
        <v>438032.4</v>
      </c>
      <c r="M333" s="407">
        <v>15</v>
      </c>
      <c r="N333" s="407"/>
      <c r="O333" s="407"/>
      <c r="P333" s="407"/>
      <c r="Q333" s="407"/>
      <c r="R333" s="407"/>
      <c r="S333" s="407"/>
      <c r="T333" s="407"/>
      <c r="U333" s="407"/>
      <c r="V333" s="407">
        <f t="shared" si="57"/>
        <v>15</v>
      </c>
      <c r="W333" s="424">
        <v>438032.4</v>
      </c>
    </row>
    <row r="334" spans="1:23" ht="13.5" x14ac:dyDescent="0.2">
      <c r="A334" s="949" t="s">
        <v>2134</v>
      </c>
      <c r="B334" s="423">
        <v>5</v>
      </c>
      <c r="C334" s="407"/>
      <c r="D334" s="407"/>
      <c r="E334" s="407"/>
      <c r="F334" s="407"/>
      <c r="G334" s="407"/>
      <c r="H334" s="407"/>
      <c r="I334" s="407"/>
      <c r="J334" s="407"/>
      <c r="K334" s="407">
        <f t="shared" si="56"/>
        <v>5</v>
      </c>
      <c r="L334" s="424">
        <v>159971</v>
      </c>
      <c r="M334" s="407">
        <v>5</v>
      </c>
      <c r="N334" s="407"/>
      <c r="O334" s="407"/>
      <c r="P334" s="407"/>
      <c r="Q334" s="407"/>
      <c r="R334" s="407"/>
      <c r="S334" s="407"/>
      <c r="T334" s="407"/>
      <c r="U334" s="407"/>
      <c r="V334" s="407">
        <f t="shared" si="57"/>
        <v>5</v>
      </c>
      <c r="W334" s="424">
        <v>159971</v>
      </c>
    </row>
    <row r="335" spans="1:23" ht="13.5" x14ac:dyDescent="0.2">
      <c r="A335" s="949" t="s">
        <v>2135</v>
      </c>
      <c r="B335" s="423">
        <v>10</v>
      </c>
      <c r="C335" s="407"/>
      <c r="D335" s="407">
        <v>143</v>
      </c>
      <c r="E335" s="407"/>
      <c r="F335" s="407"/>
      <c r="G335" s="407"/>
      <c r="H335" s="407"/>
      <c r="I335" s="407"/>
      <c r="J335" s="407"/>
      <c r="K335" s="407">
        <f t="shared" si="56"/>
        <v>153</v>
      </c>
      <c r="L335" s="424">
        <v>4579126.24</v>
      </c>
      <c r="M335" s="407">
        <v>10</v>
      </c>
      <c r="N335" s="407"/>
      <c r="O335" s="407">
        <v>143</v>
      </c>
      <c r="P335" s="407"/>
      <c r="Q335" s="407"/>
      <c r="R335" s="407"/>
      <c r="S335" s="407"/>
      <c r="T335" s="407"/>
      <c r="U335" s="407"/>
      <c r="V335" s="407">
        <f t="shared" si="57"/>
        <v>153</v>
      </c>
      <c r="W335" s="424">
        <v>4579126.24</v>
      </c>
    </row>
    <row r="336" spans="1:23" ht="13.5" x14ac:dyDescent="0.2">
      <c r="A336" s="950" t="s">
        <v>6</v>
      </c>
      <c r="B336" s="421">
        <f>SUM(B337:B342)</f>
        <v>76</v>
      </c>
      <c r="C336" s="406"/>
      <c r="D336" s="406">
        <f>SUM(D337:D342)</f>
        <v>269</v>
      </c>
      <c r="E336" s="406"/>
      <c r="F336" s="406"/>
      <c r="G336" s="406"/>
      <c r="H336" s="406"/>
      <c r="I336" s="406"/>
      <c r="J336" s="406"/>
      <c r="K336" s="406">
        <f>SUM(K337:K342)</f>
        <v>345</v>
      </c>
      <c r="L336" s="972">
        <f>SUM(L337:L342)</f>
        <v>7162130.8799999999</v>
      </c>
      <c r="M336" s="406">
        <f>SUM(M337:M342)</f>
        <v>76</v>
      </c>
      <c r="N336" s="406"/>
      <c r="O336" s="406">
        <f>SUM(O337:O342)</f>
        <v>269</v>
      </c>
      <c r="P336" s="406"/>
      <c r="Q336" s="406"/>
      <c r="R336" s="406"/>
      <c r="S336" s="406"/>
      <c r="T336" s="406"/>
      <c r="U336" s="406"/>
      <c r="V336" s="406">
        <f>SUM(V337:V342)</f>
        <v>345</v>
      </c>
      <c r="W336" s="972">
        <f>SUM(W337:W342)</f>
        <v>7162130.8799999999</v>
      </c>
    </row>
    <row r="337" spans="1:23" ht="13.5" x14ac:dyDescent="0.2">
      <c r="A337" s="949" t="s">
        <v>2137</v>
      </c>
      <c r="B337" s="423">
        <v>22</v>
      </c>
      <c r="C337" s="407"/>
      <c r="D337" s="407"/>
      <c r="E337" s="407"/>
      <c r="F337" s="407"/>
      <c r="G337" s="407"/>
      <c r="H337" s="407"/>
      <c r="I337" s="407"/>
      <c r="J337" s="407"/>
      <c r="K337" s="407">
        <f t="shared" ref="K337:K342" si="58">SUM(B337:J337)</f>
        <v>22</v>
      </c>
      <c r="L337" s="424">
        <v>700743.32</v>
      </c>
      <c r="M337" s="407">
        <v>22</v>
      </c>
      <c r="N337" s="407"/>
      <c r="O337" s="407"/>
      <c r="P337" s="407"/>
      <c r="Q337" s="407"/>
      <c r="R337" s="407"/>
      <c r="S337" s="407"/>
      <c r="T337" s="407"/>
      <c r="U337" s="407"/>
      <c r="V337" s="407">
        <f t="shared" ref="V337" si="59">SUM(M337:U337)</f>
        <v>22</v>
      </c>
      <c r="W337" s="424">
        <v>700743.32</v>
      </c>
    </row>
    <row r="338" spans="1:23" ht="13.5" x14ac:dyDescent="0.2">
      <c r="A338" s="949" t="s">
        <v>2138</v>
      </c>
      <c r="B338" s="423">
        <v>14</v>
      </c>
      <c r="C338" s="407"/>
      <c r="D338" s="407"/>
      <c r="E338" s="407"/>
      <c r="F338" s="407"/>
      <c r="G338" s="407"/>
      <c r="H338" s="407"/>
      <c r="I338" s="407"/>
      <c r="J338" s="407"/>
      <c r="K338" s="407">
        <f t="shared" si="58"/>
        <v>14</v>
      </c>
      <c r="L338" s="424">
        <v>396273.32</v>
      </c>
      <c r="M338" s="407">
        <v>14</v>
      </c>
      <c r="N338" s="407"/>
      <c r="O338" s="407"/>
      <c r="P338" s="407"/>
      <c r="Q338" s="407"/>
      <c r="R338" s="407"/>
      <c r="S338" s="407"/>
      <c r="T338" s="407"/>
      <c r="U338" s="407"/>
      <c r="V338" s="407">
        <f>SUM(M338:U338)</f>
        <v>14</v>
      </c>
      <c r="W338" s="424">
        <v>396273.32</v>
      </c>
    </row>
    <row r="339" spans="1:23" ht="13.5" x14ac:dyDescent="0.2">
      <c r="A339" s="949" t="s">
        <v>2139</v>
      </c>
      <c r="B339" s="423">
        <v>6</v>
      </c>
      <c r="C339" s="407"/>
      <c r="D339" s="407"/>
      <c r="E339" s="407"/>
      <c r="F339" s="407"/>
      <c r="G339" s="407"/>
      <c r="H339" s="407"/>
      <c r="I339" s="407"/>
      <c r="J339" s="407"/>
      <c r="K339" s="407">
        <f t="shared" si="58"/>
        <v>6</v>
      </c>
      <c r="L339" s="424">
        <v>191258.44</v>
      </c>
      <c r="M339" s="407">
        <v>6</v>
      </c>
      <c r="N339" s="407"/>
      <c r="O339" s="407"/>
      <c r="P339" s="407"/>
      <c r="Q339" s="407"/>
      <c r="R339" s="407"/>
      <c r="S339" s="407"/>
      <c r="T339" s="407"/>
      <c r="U339" s="407"/>
      <c r="V339" s="407">
        <f t="shared" ref="V339:V342" si="60">SUM(M339:U339)</f>
        <v>6</v>
      </c>
      <c r="W339" s="424">
        <v>191258.44</v>
      </c>
    </row>
    <row r="340" spans="1:23" ht="13.5" x14ac:dyDescent="0.2">
      <c r="A340" s="949" t="s">
        <v>613</v>
      </c>
      <c r="B340" s="423">
        <v>10</v>
      </c>
      <c r="C340" s="407"/>
      <c r="D340" s="407"/>
      <c r="E340" s="407"/>
      <c r="F340" s="407"/>
      <c r="G340" s="407"/>
      <c r="H340" s="407"/>
      <c r="I340" s="407"/>
      <c r="J340" s="407"/>
      <c r="K340" s="407">
        <f t="shared" si="58"/>
        <v>10</v>
      </c>
      <c r="L340" s="424">
        <v>311868.68</v>
      </c>
      <c r="M340" s="407">
        <v>10</v>
      </c>
      <c r="N340" s="407"/>
      <c r="O340" s="407"/>
      <c r="P340" s="407"/>
      <c r="Q340" s="407"/>
      <c r="R340" s="407"/>
      <c r="S340" s="407"/>
      <c r="T340" s="407"/>
      <c r="U340" s="407"/>
      <c r="V340" s="407">
        <f t="shared" si="60"/>
        <v>10</v>
      </c>
      <c r="W340" s="424">
        <v>311868.68</v>
      </c>
    </row>
    <row r="341" spans="1:23" ht="13.5" x14ac:dyDescent="0.2">
      <c r="A341" s="949" t="s">
        <v>2140</v>
      </c>
      <c r="B341" s="423">
        <v>2</v>
      </c>
      <c r="C341" s="407"/>
      <c r="D341" s="407"/>
      <c r="E341" s="407"/>
      <c r="F341" s="407"/>
      <c r="G341" s="407"/>
      <c r="H341" s="407"/>
      <c r="I341" s="407"/>
      <c r="J341" s="407"/>
      <c r="K341" s="407">
        <f t="shared" si="58"/>
        <v>2</v>
      </c>
      <c r="L341" s="424">
        <v>39221.120000000003</v>
      </c>
      <c r="M341" s="407">
        <v>2</v>
      </c>
      <c r="N341" s="407"/>
      <c r="O341" s="407"/>
      <c r="P341" s="407"/>
      <c r="Q341" s="407"/>
      <c r="R341" s="407"/>
      <c r="S341" s="407"/>
      <c r="T341" s="407"/>
      <c r="U341" s="407"/>
      <c r="V341" s="407">
        <f t="shared" si="60"/>
        <v>2</v>
      </c>
      <c r="W341" s="424">
        <v>39221.120000000003</v>
      </c>
    </row>
    <row r="342" spans="1:23" ht="13.5" x14ac:dyDescent="0.2">
      <c r="A342" s="949" t="s">
        <v>2141</v>
      </c>
      <c r="B342" s="423">
        <v>22</v>
      </c>
      <c r="C342" s="407"/>
      <c r="D342" s="407">
        <v>269</v>
      </c>
      <c r="E342" s="407"/>
      <c r="F342" s="407"/>
      <c r="G342" s="407"/>
      <c r="H342" s="407"/>
      <c r="I342" s="407"/>
      <c r="J342" s="407"/>
      <c r="K342" s="407">
        <f t="shared" si="58"/>
        <v>291</v>
      </c>
      <c r="L342" s="424">
        <v>5522766</v>
      </c>
      <c r="M342" s="407">
        <v>22</v>
      </c>
      <c r="N342" s="407"/>
      <c r="O342" s="407">
        <v>269</v>
      </c>
      <c r="P342" s="407"/>
      <c r="Q342" s="407"/>
      <c r="R342" s="407"/>
      <c r="S342" s="407"/>
      <c r="T342" s="407"/>
      <c r="U342" s="407"/>
      <c r="V342" s="407">
        <f t="shared" si="60"/>
        <v>291</v>
      </c>
      <c r="W342" s="424">
        <v>5522766</v>
      </c>
    </row>
    <row r="343" spans="1:23" ht="13.5" x14ac:dyDescent="0.2">
      <c r="A343" s="950" t="s">
        <v>7</v>
      </c>
      <c r="B343" s="421">
        <f>SUM(B344:B349)</f>
        <v>44</v>
      </c>
      <c r="C343" s="406"/>
      <c r="D343" s="406">
        <f>SUM(D344:D349)</f>
        <v>272</v>
      </c>
      <c r="E343" s="406"/>
      <c r="F343" s="406"/>
      <c r="G343" s="406"/>
      <c r="H343" s="406"/>
      <c r="I343" s="406"/>
      <c r="J343" s="406"/>
      <c r="K343" s="406">
        <f>SUM(K344:K349)</f>
        <v>316</v>
      </c>
      <c r="L343" s="951">
        <f>SUM(L344:L349)</f>
        <v>4040501.76</v>
      </c>
      <c r="M343" s="406">
        <f>SUM(M344:M349)</f>
        <v>44</v>
      </c>
      <c r="N343" s="406"/>
      <c r="O343" s="406">
        <f>SUM(O344:O349)</f>
        <v>218</v>
      </c>
      <c r="P343" s="406"/>
      <c r="Q343" s="406"/>
      <c r="R343" s="406"/>
      <c r="S343" s="406"/>
      <c r="T343" s="406"/>
      <c r="U343" s="406"/>
      <c r="V343" s="406">
        <f>SUM(V344:V349)</f>
        <v>262</v>
      </c>
      <c r="W343" s="972">
        <f>SUM(W344:W349)</f>
        <v>3522101.76</v>
      </c>
    </row>
    <row r="344" spans="1:23" ht="13.5" x14ac:dyDescent="0.2">
      <c r="A344" s="949" t="s">
        <v>2143</v>
      </c>
      <c r="B344" s="423"/>
      <c r="C344" s="407"/>
      <c r="D344" s="407"/>
      <c r="E344" s="407"/>
      <c r="F344" s="407"/>
      <c r="G344" s="407"/>
      <c r="H344" s="407"/>
      <c r="I344" s="407"/>
      <c r="J344" s="407"/>
      <c r="K344" s="407">
        <f t="shared" ref="K344:K349" si="61">SUM(B344:J344)</f>
        <v>0</v>
      </c>
      <c r="L344" s="424">
        <v>0</v>
      </c>
      <c r="M344" s="407"/>
      <c r="N344" s="407"/>
      <c r="O344" s="407"/>
      <c r="P344" s="407"/>
      <c r="Q344" s="407"/>
      <c r="R344" s="407"/>
      <c r="S344" s="407"/>
      <c r="T344" s="407"/>
      <c r="U344" s="407"/>
      <c r="V344" s="407">
        <f t="shared" ref="V344:V349" si="62">SUM(M344:U344)</f>
        <v>0</v>
      </c>
      <c r="W344" s="424">
        <v>0</v>
      </c>
    </row>
    <row r="345" spans="1:23" ht="13.5" x14ac:dyDescent="0.2">
      <c r="A345" s="949" t="s">
        <v>2144</v>
      </c>
      <c r="B345" s="423">
        <v>29</v>
      </c>
      <c r="C345" s="407"/>
      <c r="D345" s="407"/>
      <c r="E345" s="407"/>
      <c r="F345" s="407"/>
      <c r="G345" s="407"/>
      <c r="H345" s="407"/>
      <c r="I345" s="407"/>
      <c r="J345" s="407"/>
      <c r="K345" s="407">
        <f t="shared" si="61"/>
        <v>29</v>
      </c>
      <c r="L345" s="424">
        <v>805655.6</v>
      </c>
      <c r="M345" s="407">
        <v>29</v>
      </c>
      <c r="N345" s="407"/>
      <c r="O345" s="407"/>
      <c r="P345" s="407"/>
      <c r="Q345" s="407"/>
      <c r="R345" s="407"/>
      <c r="S345" s="407"/>
      <c r="T345" s="407"/>
      <c r="U345" s="407"/>
      <c r="V345" s="407">
        <f t="shared" si="62"/>
        <v>29</v>
      </c>
      <c r="W345" s="424">
        <v>805655.6</v>
      </c>
    </row>
    <row r="346" spans="1:23" ht="13.5" x14ac:dyDescent="0.2">
      <c r="A346" s="949" t="s">
        <v>609</v>
      </c>
      <c r="B346" s="423">
        <v>3</v>
      </c>
      <c r="C346" s="407"/>
      <c r="D346" s="407"/>
      <c r="E346" s="407"/>
      <c r="F346" s="407"/>
      <c r="G346" s="407"/>
      <c r="H346" s="407"/>
      <c r="I346" s="407"/>
      <c r="J346" s="407"/>
      <c r="K346" s="407">
        <f t="shared" si="61"/>
        <v>3</v>
      </c>
      <c r="L346" s="424">
        <v>91744.8</v>
      </c>
      <c r="M346" s="407">
        <v>3</v>
      </c>
      <c r="N346" s="407"/>
      <c r="O346" s="407"/>
      <c r="P346" s="407"/>
      <c r="Q346" s="407"/>
      <c r="R346" s="407"/>
      <c r="S346" s="407"/>
      <c r="T346" s="407"/>
      <c r="U346" s="407"/>
      <c r="V346" s="407">
        <f t="shared" si="62"/>
        <v>3</v>
      </c>
      <c r="W346" s="424">
        <v>91744.8</v>
      </c>
    </row>
    <row r="347" spans="1:23" ht="13.5" x14ac:dyDescent="0.2">
      <c r="A347" s="949" t="s">
        <v>608</v>
      </c>
      <c r="B347" s="423">
        <v>8</v>
      </c>
      <c r="C347" s="407"/>
      <c r="D347" s="407"/>
      <c r="E347" s="407"/>
      <c r="F347" s="407"/>
      <c r="G347" s="407"/>
      <c r="H347" s="407"/>
      <c r="I347" s="407"/>
      <c r="J347" s="407"/>
      <c r="K347" s="407">
        <f t="shared" si="61"/>
        <v>8</v>
      </c>
      <c r="L347" s="424">
        <v>237943.36</v>
      </c>
      <c r="M347" s="407">
        <v>8</v>
      </c>
      <c r="N347" s="407"/>
      <c r="O347" s="407"/>
      <c r="P347" s="407"/>
      <c r="Q347" s="407"/>
      <c r="R347" s="407"/>
      <c r="S347" s="407"/>
      <c r="T347" s="407"/>
      <c r="U347" s="407"/>
      <c r="V347" s="407">
        <f t="shared" si="62"/>
        <v>8</v>
      </c>
      <c r="W347" s="424">
        <v>237943.36</v>
      </c>
    </row>
    <row r="348" spans="1:23" ht="13.5" x14ac:dyDescent="0.2">
      <c r="A348" s="949" t="s">
        <v>19</v>
      </c>
      <c r="B348" s="423"/>
      <c r="C348" s="407"/>
      <c r="D348" s="407"/>
      <c r="E348" s="407"/>
      <c r="F348" s="407"/>
      <c r="G348" s="407"/>
      <c r="H348" s="407"/>
      <c r="I348" s="407"/>
      <c r="J348" s="407"/>
      <c r="K348" s="407">
        <f t="shared" si="61"/>
        <v>0</v>
      </c>
      <c r="L348" s="424">
        <v>0</v>
      </c>
      <c r="M348" s="407"/>
      <c r="N348" s="407"/>
      <c r="O348" s="407"/>
      <c r="P348" s="407"/>
      <c r="Q348" s="407"/>
      <c r="R348" s="407"/>
      <c r="S348" s="407"/>
      <c r="T348" s="407"/>
      <c r="U348" s="407"/>
      <c r="V348" s="407">
        <f t="shared" si="62"/>
        <v>0</v>
      </c>
      <c r="W348" s="424">
        <v>0</v>
      </c>
    </row>
    <row r="349" spans="1:23" ht="13.5" x14ac:dyDescent="0.2">
      <c r="A349" s="949" t="s">
        <v>607</v>
      </c>
      <c r="B349" s="423">
        <v>4</v>
      </c>
      <c r="C349" s="407"/>
      <c r="D349" s="407">
        <v>272</v>
      </c>
      <c r="E349" s="407"/>
      <c r="F349" s="407"/>
      <c r="G349" s="407"/>
      <c r="H349" s="407"/>
      <c r="I349" s="407"/>
      <c r="J349" s="407"/>
      <c r="K349" s="407">
        <f t="shared" si="61"/>
        <v>276</v>
      </c>
      <c r="L349" s="424">
        <v>2905158</v>
      </c>
      <c r="M349" s="407">
        <v>4</v>
      </c>
      <c r="N349" s="407"/>
      <c r="O349" s="407">
        <v>218</v>
      </c>
      <c r="P349" s="407"/>
      <c r="Q349" s="407"/>
      <c r="R349" s="407"/>
      <c r="S349" s="407"/>
      <c r="T349" s="407"/>
      <c r="U349" s="407"/>
      <c r="V349" s="407">
        <f t="shared" si="62"/>
        <v>222</v>
      </c>
      <c r="W349" s="424">
        <v>2386758</v>
      </c>
    </row>
    <row r="350" spans="1:23" ht="13.5" x14ac:dyDescent="0.2">
      <c r="A350" s="950" t="s">
        <v>2145</v>
      </c>
      <c r="B350" s="421">
        <f>SUM(B351:B353)</f>
        <v>0</v>
      </c>
      <c r="C350" s="406"/>
      <c r="D350" s="406">
        <f>SUM(D351:D353)</f>
        <v>0</v>
      </c>
      <c r="E350" s="406"/>
      <c r="F350" s="406"/>
      <c r="G350" s="406"/>
      <c r="H350" s="406"/>
      <c r="I350" s="406"/>
      <c r="J350" s="406"/>
      <c r="K350" s="406">
        <f>SUM(K351:K353)</f>
        <v>0</v>
      </c>
      <c r="L350" s="972">
        <f>SUM(L351:L353)</f>
        <v>0</v>
      </c>
      <c r="M350" s="406">
        <f>SUM(M351:M353)</f>
        <v>0</v>
      </c>
      <c r="N350" s="406"/>
      <c r="O350" s="406">
        <f>SUM(O351:O353)</f>
        <v>0</v>
      </c>
      <c r="P350" s="406"/>
      <c r="Q350" s="406"/>
      <c r="R350" s="406"/>
      <c r="S350" s="406"/>
      <c r="T350" s="406"/>
      <c r="U350" s="406"/>
      <c r="V350" s="406">
        <f>SUM(V351:V353)</f>
        <v>0</v>
      </c>
      <c r="W350" s="972">
        <f>SUM(W351:W353)</f>
        <v>0</v>
      </c>
    </row>
    <row r="351" spans="1:23" ht="13.5" x14ac:dyDescent="0.2">
      <c r="A351" s="949">
        <v>11</v>
      </c>
      <c r="B351" s="423"/>
      <c r="C351" s="407"/>
      <c r="D351" s="407"/>
      <c r="E351" s="407"/>
      <c r="F351" s="407"/>
      <c r="G351" s="407"/>
      <c r="H351" s="407"/>
      <c r="I351" s="407"/>
      <c r="J351" s="407"/>
      <c r="K351" s="407"/>
      <c r="L351" s="424"/>
      <c r="M351" s="407"/>
      <c r="N351" s="407"/>
      <c r="O351" s="407"/>
      <c r="P351" s="407"/>
      <c r="Q351" s="407"/>
      <c r="R351" s="407"/>
      <c r="S351" s="407"/>
      <c r="T351" s="407"/>
      <c r="U351" s="407"/>
      <c r="V351" s="407"/>
      <c r="W351" s="424"/>
    </row>
    <row r="352" spans="1:23" ht="13.5" x14ac:dyDescent="0.2">
      <c r="A352" s="949">
        <v>10</v>
      </c>
      <c r="B352" s="423"/>
      <c r="C352" s="407"/>
      <c r="D352" s="407"/>
      <c r="E352" s="407"/>
      <c r="F352" s="407"/>
      <c r="G352" s="407"/>
      <c r="H352" s="407"/>
      <c r="I352" s="407"/>
      <c r="J352" s="407"/>
      <c r="K352" s="407"/>
      <c r="L352" s="424"/>
      <c r="M352" s="407"/>
      <c r="N352" s="407"/>
      <c r="O352" s="407"/>
      <c r="P352" s="407"/>
      <c r="Q352" s="407"/>
      <c r="R352" s="407"/>
      <c r="S352" s="407"/>
      <c r="T352" s="407"/>
      <c r="U352" s="407"/>
      <c r="V352" s="407"/>
      <c r="W352" s="424"/>
    </row>
    <row r="353" spans="1:23" ht="13.5" x14ac:dyDescent="0.2">
      <c r="A353" s="949">
        <v>9</v>
      </c>
      <c r="B353" s="423"/>
      <c r="C353" s="407"/>
      <c r="D353" s="407"/>
      <c r="E353" s="407"/>
      <c r="F353" s="407"/>
      <c r="G353" s="407"/>
      <c r="H353" s="407"/>
      <c r="I353" s="407"/>
      <c r="J353" s="407"/>
      <c r="K353" s="407"/>
      <c r="L353" s="424"/>
      <c r="M353" s="407"/>
      <c r="N353" s="407"/>
      <c r="O353" s="407"/>
      <c r="P353" s="407"/>
      <c r="Q353" s="407"/>
      <c r="R353" s="407"/>
      <c r="S353" s="407"/>
      <c r="T353" s="407"/>
      <c r="U353" s="407"/>
      <c r="V353" s="407"/>
      <c r="W353" s="424"/>
    </row>
    <row r="354" spans="1:23" ht="13.5" x14ac:dyDescent="0.2">
      <c r="A354" s="950" t="s">
        <v>2146</v>
      </c>
      <c r="B354" s="421">
        <f>+B350+B343+B336+B329+B320</f>
        <v>167</v>
      </c>
      <c r="C354" s="406"/>
      <c r="D354" s="406">
        <f>+D350+D343+D336+D329+D320</f>
        <v>703</v>
      </c>
      <c r="E354" s="406"/>
      <c r="F354" s="406"/>
      <c r="G354" s="406"/>
      <c r="H354" s="406"/>
      <c r="I354" s="406"/>
      <c r="J354" s="406"/>
      <c r="K354" s="406">
        <f>+K350+K343+K336+K329+K320</f>
        <v>870</v>
      </c>
      <c r="L354" s="972">
        <f>+L350+L343+L336+L329+L320</f>
        <v>18143857.600000001</v>
      </c>
      <c r="M354" s="406">
        <f>+M350+M343+M336+M329+M320</f>
        <v>167</v>
      </c>
      <c r="N354" s="406"/>
      <c r="O354" s="406">
        <f>+O350+O343+O336+O329+O320</f>
        <v>649</v>
      </c>
      <c r="P354" s="406"/>
      <c r="Q354" s="406"/>
      <c r="R354" s="406"/>
      <c r="S354" s="406"/>
      <c r="T354" s="406"/>
      <c r="U354" s="406"/>
      <c r="V354" s="406">
        <f>+V350+V343+V336+V329+V320</f>
        <v>816</v>
      </c>
      <c r="W354" s="972">
        <f>+W350+W343+W336+W329+W320</f>
        <v>17625457.600000001</v>
      </c>
    </row>
    <row r="355" spans="1:23" ht="13.5" x14ac:dyDescent="0.2">
      <c r="A355" s="949"/>
      <c r="B355" s="423"/>
      <c r="C355" s="407"/>
      <c r="D355" s="407"/>
      <c r="E355" s="407"/>
      <c r="F355" s="407"/>
      <c r="G355" s="407"/>
      <c r="H355" s="407"/>
      <c r="I355" s="407"/>
      <c r="J355" s="407"/>
      <c r="K355" s="407"/>
      <c r="L355" s="424"/>
      <c r="M355" s="407"/>
      <c r="N355" s="407"/>
      <c r="O355" s="407"/>
      <c r="P355" s="407"/>
      <c r="Q355" s="407"/>
      <c r="R355" s="407"/>
      <c r="S355" s="407"/>
      <c r="T355" s="407"/>
      <c r="U355" s="407"/>
      <c r="V355" s="407"/>
      <c r="W355" s="424"/>
    </row>
    <row r="356" spans="1:23" ht="13.5" x14ac:dyDescent="0.2">
      <c r="A356" s="977" t="s">
        <v>2147</v>
      </c>
      <c r="B356" s="980"/>
      <c r="C356" s="945"/>
      <c r="D356" s="945"/>
      <c r="E356" s="945"/>
      <c r="F356" s="945"/>
      <c r="G356" s="945"/>
      <c r="H356" s="945"/>
      <c r="I356" s="945"/>
      <c r="J356" s="945"/>
      <c r="K356" s="945"/>
      <c r="L356" s="973"/>
      <c r="M356" s="945"/>
      <c r="N356" s="945"/>
      <c r="O356" s="945"/>
      <c r="P356" s="945"/>
      <c r="Q356" s="945"/>
      <c r="R356" s="945"/>
      <c r="S356" s="945"/>
      <c r="T356" s="945"/>
      <c r="U356" s="945"/>
      <c r="V356" s="945"/>
      <c r="W356" s="973"/>
    </row>
    <row r="357" spans="1:23" ht="13.5" x14ac:dyDescent="0.2">
      <c r="A357" s="950" t="s">
        <v>5</v>
      </c>
      <c r="B357" s="421">
        <f>SUM(B358:B363)</f>
        <v>37</v>
      </c>
      <c r="C357" s="406"/>
      <c r="D357" s="406">
        <f>SUM(D358:D363)</f>
        <v>19</v>
      </c>
      <c r="E357" s="406"/>
      <c r="F357" s="406"/>
      <c r="G357" s="406"/>
      <c r="H357" s="406"/>
      <c r="I357" s="406"/>
      <c r="J357" s="406"/>
      <c r="K357" s="406">
        <f>SUM(K358:K363)</f>
        <v>56</v>
      </c>
      <c r="L357" s="972">
        <f>SUM(L358:L363)</f>
        <v>4061792.44</v>
      </c>
      <c r="M357" s="406">
        <f>SUM(M358:M363)</f>
        <v>37</v>
      </c>
      <c r="N357" s="406"/>
      <c r="O357" s="406">
        <f>SUM(O358:O363)</f>
        <v>19</v>
      </c>
      <c r="P357" s="406"/>
      <c r="Q357" s="406"/>
      <c r="R357" s="406"/>
      <c r="S357" s="406"/>
      <c r="T357" s="406"/>
      <c r="U357" s="406"/>
      <c r="V357" s="406">
        <f>SUM(V358:V363)</f>
        <v>56</v>
      </c>
      <c r="W357" s="972">
        <f>SUM(W358:W363)</f>
        <v>4061792.44</v>
      </c>
    </row>
    <row r="358" spans="1:23" ht="13.5" x14ac:dyDescent="0.2">
      <c r="A358" s="949" t="s">
        <v>2131</v>
      </c>
      <c r="B358" s="423"/>
      <c r="C358" s="407"/>
      <c r="D358" s="407"/>
      <c r="E358" s="407"/>
      <c r="F358" s="407"/>
      <c r="G358" s="407"/>
      <c r="H358" s="407"/>
      <c r="I358" s="407"/>
      <c r="J358" s="407"/>
      <c r="K358" s="407">
        <f t="shared" ref="K358:K363" si="63">SUM(B358:J358)</f>
        <v>0</v>
      </c>
      <c r="L358" s="424"/>
      <c r="M358" s="407"/>
      <c r="N358" s="407"/>
      <c r="O358" s="407"/>
      <c r="P358" s="407"/>
      <c r="Q358" s="407"/>
      <c r="R358" s="407"/>
      <c r="S358" s="407"/>
      <c r="T358" s="407"/>
      <c r="U358" s="407"/>
      <c r="V358" s="407">
        <f t="shared" ref="V358:V363" si="64">SUM(M358:U358)</f>
        <v>0</v>
      </c>
      <c r="W358" s="424"/>
    </row>
    <row r="359" spans="1:23" ht="13.5" x14ac:dyDescent="0.2">
      <c r="A359" s="949" t="s">
        <v>619</v>
      </c>
      <c r="B359" s="423"/>
      <c r="C359" s="407"/>
      <c r="D359" s="407"/>
      <c r="E359" s="407"/>
      <c r="F359" s="407"/>
      <c r="G359" s="407"/>
      <c r="H359" s="407"/>
      <c r="I359" s="407"/>
      <c r="J359" s="407"/>
      <c r="K359" s="407">
        <f t="shared" si="63"/>
        <v>0</v>
      </c>
      <c r="L359" s="424"/>
      <c r="M359" s="407"/>
      <c r="N359" s="407"/>
      <c r="O359" s="407"/>
      <c r="P359" s="407"/>
      <c r="Q359" s="407"/>
      <c r="R359" s="407"/>
      <c r="S359" s="407"/>
      <c r="T359" s="407"/>
      <c r="U359" s="407"/>
      <c r="V359" s="407">
        <f t="shared" si="64"/>
        <v>0</v>
      </c>
      <c r="W359" s="424"/>
    </row>
    <row r="360" spans="1:23" ht="13.5" x14ac:dyDescent="0.2">
      <c r="A360" s="949" t="s">
        <v>2132</v>
      </c>
      <c r="B360" s="423"/>
      <c r="C360" s="407"/>
      <c r="D360" s="407"/>
      <c r="E360" s="407"/>
      <c r="F360" s="407"/>
      <c r="G360" s="407"/>
      <c r="H360" s="407"/>
      <c r="I360" s="407"/>
      <c r="J360" s="407"/>
      <c r="K360" s="407">
        <f t="shared" si="63"/>
        <v>0</v>
      </c>
      <c r="L360" s="424"/>
      <c r="M360" s="407"/>
      <c r="N360" s="407"/>
      <c r="O360" s="407"/>
      <c r="P360" s="407"/>
      <c r="Q360" s="407"/>
      <c r="R360" s="407"/>
      <c r="S360" s="407"/>
      <c r="T360" s="407"/>
      <c r="U360" s="407"/>
      <c r="V360" s="407">
        <f t="shared" si="64"/>
        <v>0</v>
      </c>
      <c r="W360" s="424"/>
    </row>
    <row r="361" spans="1:23" ht="13.5" x14ac:dyDescent="0.2">
      <c r="A361" s="949" t="s">
        <v>2133</v>
      </c>
      <c r="B361" s="423">
        <v>10</v>
      </c>
      <c r="C361" s="407"/>
      <c r="D361" s="407"/>
      <c r="E361" s="407"/>
      <c r="F361" s="407"/>
      <c r="G361" s="407"/>
      <c r="H361" s="407"/>
      <c r="I361" s="407"/>
      <c r="J361" s="407"/>
      <c r="K361" s="407">
        <f t="shared" si="63"/>
        <v>10</v>
      </c>
      <c r="L361" s="424">
        <v>302495.8</v>
      </c>
      <c r="M361" s="407">
        <v>10</v>
      </c>
      <c r="N361" s="407"/>
      <c r="O361" s="407"/>
      <c r="P361" s="407"/>
      <c r="Q361" s="407"/>
      <c r="R361" s="407"/>
      <c r="S361" s="407"/>
      <c r="T361" s="407"/>
      <c r="U361" s="407"/>
      <c r="V361" s="407">
        <f t="shared" si="64"/>
        <v>10</v>
      </c>
      <c r="W361" s="424">
        <v>302495.8</v>
      </c>
    </row>
    <row r="362" spans="1:23" ht="13.5" x14ac:dyDescent="0.2">
      <c r="A362" s="949" t="s">
        <v>2134</v>
      </c>
      <c r="B362" s="423">
        <v>19</v>
      </c>
      <c r="C362" s="407"/>
      <c r="D362" s="407"/>
      <c r="E362" s="407"/>
      <c r="F362" s="407"/>
      <c r="G362" s="407"/>
      <c r="H362" s="407"/>
      <c r="I362" s="407"/>
      <c r="J362" s="407"/>
      <c r="K362" s="407">
        <f t="shared" si="63"/>
        <v>19</v>
      </c>
      <c r="L362" s="424">
        <v>635520.64</v>
      </c>
      <c r="M362" s="407">
        <v>19</v>
      </c>
      <c r="N362" s="407"/>
      <c r="O362" s="407"/>
      <c r="P362" s="407"/>
      <c r="Q362" s="407"/>
      <c r="R362" s="407"/>
      <c r="S362" s="407"/>
      <c r="T362" s="407"/>
      <c r="U362" s="407"/>
      <c r="V362" s="407">
        <f t="shared" si="64"/>
        <v>19</v>
      </c>
      <c r="W362" s="424">
        <v>635520.64</v>
      </c>
    </row>
    <row r="363" spans="1:23" ht="13.5" x14ac:dyDescent="0.2">
      <c r="A363" s="949" t="s">
        <v>2135</v>
      </c>
      <c r="B363" s="423">
        <v>8</v>
      </c>
      <c r="C363" s="407"/>
      <c r="D363" s="407">
        <v>19</v>
      </c>
      <c r="E363" s="407"/>
      <c r="F363" s="407"/>
      <c r="G363" s="407"/>
      <c r="H363" s="407"/>
      <c r="I363" s="407"/>
      <c r="J363" s="407"/>
      <c r="K363" s="407">
        <f t="shared" si="63"/>
        <v>27</v>
      </c>
      <c r="L363" s="424">
        <v>3123776</v>
      </c>
      <c r="M363" s="407">
        <v>8</v>
      </c>
      <c r="N363" s="407"/>
      <c r="O363" s="407">
        <v>19</v>
      </c>
      <c r="P363" s="407"/>
      <c r="Q363" s="407"/>
      <c r="R363" s="407"/>
      <c r="S363" s="407"/>
      <c r="T363" s="407"/>
      <c r="U363" s="407"/>
      <c r="V363" s="407">
        <f t="shared" si="64"/>
        <v>27</v>
      </c>
      <c r="W363" s="424">
        <v>3123776</v>
      </c>
    </row>
    <row r="364" spans="1:23" ht="13.5" x14ac:dyDescent="0.2">
      <c r="A364" s="950" t="s">
        <v>6</v>
      </c>
      <c r="B364" s="421">
        <f>SUM(B365:B370)</f>
        <v>587</v>
      </c>
      <c r="C364" s="406"/>
      <c r="D364" s="406">
        <f>SUM(D365:D370)</f>
        <v>206</v>
      </c>
      <c r="E364" s="406"/>
      <c r="F364" s="406"/>
      <c r="G364" s="406"/>
      <c r="H364" s="406"/>
      <c r="I364" s="406"/>
      <c r="J364" s="406"/>
      <c r="K364" s="406">
        <f>SUM(K365:K370)</f>
        <v>793</v>
      </c>
      <c r="L364" s="972">
        <f>SUM(L365:L370)</f>
        <v>26442470.039999999</v>
      </c>
      <c r="M364" s="406">
        <f>SUM(M365:M370)</f>
        <v>589</v>
      </c>
      <c r="N364" s="406"/>
      <c r="O364" s="406">
        <f>SUM(O365:O370)</f>
        <v>206</v>
      </c>
      <c r="P364" s="406"/>
      <c r="Q364" s="406"/>
      <c r="R364" s="406"/>
      <c r="S364" s="406"/>
      <c r="T364" s="406"/>
      <c r="U364" s="406"/>
      <c r="V364" s="406">
        <f>SUM(V365:V370)</f>
        <v>795</v>
      </c>
      <c r="W364" s="972">
        <f>SUM(W365:W370)</f>
        <v>26442470.039999999</v>
      </c>
    </row>
    <row r="365" spans="1:23" ht="13.5" x14ac:dyDescent="0.2">
      <c r="A365" s="949" t="s">
        <v>2137</v>
      </c>
      <c r="B365" s="423">
        <v>20</v>
      </c>
      <c r="C365" s="407"/>
      <c r="D365" s="407"/>
      <c r="E365" s="407"/>
      <c r="F365" s="407"/>
      <c r="G365" s="407"/>
      <c r="H365" s="407"/>
      <c r="I365" s="407"/>
      <c r="J365" s="407"/>
      <c r="K365" s="407">
        <f t="shared" ref="K365:K370" si="65">SUM(B365:J365)</f>
        <v>20</v>
      </c>
      <c r="L365" s="424">
        <v>562688.80000000005</v>
      </c>
      <c r="M365" s="407">
        <v>20</v>
      </c>
      <c r="N365" s="407"/>
      <c r="O365" s="407"/>
      <c r="P365" s="407"/>
      <c r="Q365" s="407"/>
      <c r="R365" s="407"/>
      <c r="S365" s="407"/>
      <c r="T365" s="407"/>
      <c r="U365" s="407"/>
      <c r="V365" s="407">
        <f t="shared" ref="V365" si="66">SUM(M365:U365)</f>
        <v>20</v>
      </c>
      <c r="W365" s="424">
        <v>562688.80000000005</v>
      </c>
    </row>
    <row r="366" spans="1:23" ht="13.5" x14ac:dyDescent="0.2">
      <c r="A366" s="949" t="s">
        <v>2138</v>
      </c>
      <c r="B366" s="423">
        <v>65</v>
      </c>
      <c r="C366" s="407"/>
      <c r="D366" s="407"/>
      <c r="E366" s="407"/>
      <c r="F366" s="407"/>
      <c r="G366" s="407"/>
      <c r="H366" s="407"/>
      <c r="I366" s="407"/>
      <c r="J366" s="407"/>
      <c r="K366" s="407">
        <f t="shared" si="65"/>
        <v>65</v>
      </c>
      <c r="L366" s="424">
        <v>2051008.04</v>
      </c>
      <c r="M366" s="407">
        <v>65</v>
      </c>
      <c r="N366" s="407"/>
      <c r="O366" s="407"/>
      <c r="P366" s="407"/>
      <c r="Q366" s="407"/>
      <c r="R366" s="407"/>
      <c r="S366" s="407"/>
      <c r="T366" s="407"/>
      <c r="U366" s="407"/>
      <c r="V366" s="407">
        <f>SUM(M366:U366)</f>
        <v>65</v>
      </c>
      <c r="W366" s="424">
        <v>2051008.04</v>
      </c>
    </row>
    <row r="367" spans="1:23" ht="13.5" x14ac:dyDescent="0.2">
      <c r="A367" s="949" t="s">
        <v>2139</v>
      </c>
      <c r="B367" s="423">
        <v>267</v>
      </c>
      <c r="C367" s="407"/>
      <c r="D367" s="407"/>
      <c r="E367" s="407"/>
      <c r="F367" s="407"/>
      <c r="G367" s="407"/>
      <c r="H367" s="407"/>
      <c r="I367" s="407"/>
      <c r="J367" s="407"/>
      <c r="K367" s="407">
        <f t="shared" si="65"/>
        <v>267</v>
      </c>
      <c r="L367" s="424">
        <v>8750625.0800000001</v>
      </c>
      <c r="M367" s="407">
        <v>267</v>
      </c>
      <c r="N367" s="407"/>
      <c r="O367" s="407"/>
      <c r="P367" s="407"/>
      <c r="Q367" s="407"/>
      <c r="R367" s="407"/>
      <c r="S367" s="407"/>
      <c r="T367" s="407"/>
      <c r="U367" s="407"/>
      <c r="V367" s="407">
        <f t="shared" ref="V367:V370" si="67">SUM(M367:U367)</f>
        <v>267</v>
      </c>
      <c r="W367" s="424">
        <v>8750625.0800000001</v>
      </c>
    </row>
    <row r="368" spans="1:23" ht="13.5" x14ac:dyDescent="0.2">
      <c r="A368" s="949" t="s">
        <v>613</v>
      </c>
      <c r="B368" s="423">
        <v>28</v>
      </c>
      <c r="C368" s="407"/>
      <c r="D368" s="407"/>
      <c r="E368" s="407"/>
      <c r="F368" s="407"/>
      <c r="G368" s="407"/>
      <c r="H368" s="407"/>
      <c r="I368" s="407"/>
      <c r="J368" s="407"/>
      <c r="K368" s="407">
        <f t="shared" si="65"/>
        <v>28</v>
      </c>
      <c r="L368" s="424">
        <v>799131.12</v>
      </c>
      <c r="M368" s="407">
        <v>28</v>
      </c>
      <c r="N368" s="407"/>
      <c r="O368" s="407"/>
      <c r="P368" s="407"/>
      <c r="Q368" s="407"/>
      <c r="R368" s="407"/>
      <c r="S368" s="407"/>
      <c r="T368" s="407"/>
      <c r="U368" s="407"/>
      <c r="V368" s="407">
        <f t="shared" si="67"/>
        <v>28</v>
      </c>
      <c r="W368" s="424">
        <v>799131.12</v>
      </c>
    </row>
    <row r="369" spans="1:23" ht="13.5" x14ac:dyDescent="0.2">
      <c r="A369" s="949" t="s">
        <v>2140</v>
      </c>
      <c r="B369" s="423">
        <v>17</v>
      </c>
      <c r="C369" s="407"/>
      <c r="D369" s="407"/>
      <c r="E369" s="407"/>
      <c r="F369" s="407"/>
      <c r="G369" s="407"/>
      <c r="H369" s="407"/>
      <c r="I369" s="407"/>
      <c r="J369" s="407"/>
      <c r="K369" s="407">
        <f t="shared" si="65"/>
        <v>17</v>
      </c>
      <c r="L369" s="424">
        <v>507941</v>
      </c>
      <c r="M369" s="407">
        <v>17</v>
      </c>
      <c r="N369" s="407"/>
      <c r="O369" s="407"/>
      <c r="P369" s="407"/>
      <c r="Q369" s="407"/>
      <c r="R369" s="407"/>
      <c r="S369" s="407"/>
      <c r="T369" s="407"/>
      <c r="U369" s="407"/>
      <c r="V369" s="407">
        <f t="shared" si="67"/>
        <v>17</v>
      </c>
      <c r="W369" s="424">
        <v>507941</v>
      </c>
    </row>
    <row r="370" spans="1:23" ht="13.5" x14ac:dyDescent="0.2">
      <c r="A370" s="949" t="s">
        <v>2141</v>
      </c>
      <c r="B370" s="423">
        <v>190</v>
      </c>
      <c r="C370" s="407"/>
      <c r="D370" s="407">
        <v>206</v>
      </c>
      <c r="E370" s="407"/>
      <c r="F370" s="407"/>
      <c r="G370" s="407"/>
      <c r="H370" s="407"/>
      <c r="I370" s="407"/>
      <c r="J370" s="407"/>
      <c r="K370" s="407">
        <f t="shared" si="65"/>
        <v>396</v>
      </c>
      <c r="L370" s="424">
        <v>13771076</v>
      </c>
      <c r="M370" s="407">
        <v>192</v>
      </c>
      <c r="N370" s="407"/>
      <c r="O370" s="407">
        <v>206</v>
      </c>
      <c r="P370" s="407"/>
      <c r="Q370" s="407"/>
      <c r="R370" s="407"/>
      <c r="S370" s="407"/>
      <c r="T370" s="407"/>
      <c r="U370" s="407"/>
      <c r="V370" s="407">
        <f t="shared" si="67"/>
        <v>398</v>
      </c>
      <c r="W370" s="424">
        <v>13771076</v>
      </c>
    </row>
    <row r="371" spans="1:23" ht="13.5" x14ac:dyDescent="0.2">
      <c r="A371" s="950" t="s">
        <v>7</v>
      </c>
      <c r="B371" s="421">
        <f>SUM(B372:B377)</f>
        <v>274</v>
      </c>
      <c r="C371" s="406"/>
      <c r="D371" s="406">
        <f>SUM(D372:D377)</f>
        <v>0</v>
      </c>
      <c r="E371" s="406"/>
      <c r="F371" s="406"/>
      <c r="G371" s="406"/>
      <c r="H371" s="406"/>
      <c r="I371" s="406"/>
      <c r="J371" s="406"/>
      <c r="K371" s="406">
        <f>SUM(K372:K377)</f>
        <v>274</v>
      </c>
      <c r="L371" s="951">
        <f>SUM(L372:L377)</f>
        <v>8268850.5999999996</v>
      </c>
      <c r="M371" s="406">
        <f>SUM(M372:M377)</f>
        <v>276</v>
      </c>
      <c r="N371" s="406"/>
      <c r="O371" s="406">
        <f>SUM(O372:O377)</f>
        <v>0</v>
      </c>
      <c r="P371" s="406"/>
      <c r="Q371" s="406"/>
      <c r="R371" s="406"/>
      <c r="S371" s="406"/>
      <c r="T371" s="406"/>
      <c r="U371" s="406"/>
      <c r="V371" s="406">
        <f>SUM(V372:V377)</f>
        <v>276</v>
      </c>
      <c r="W371" s="972">
        <f>SUM(W372:W377)</f>
        <v>8268850.5999999996</v>
      </c>
    </row>
    <row r="372" spans="1:23" ht="13.5" x14ac:dyDescent="0.2">
      <c r="A372" s="949" t="s">
        <v>2143</v>
      </c>
      <c r="B372" s="423"/>
      <c r="C372" s="407"/>
      <c r="D372" s="407"/>
      <c r="E372" s="407"/>
      <c r="F372" s="407"/>
      <c r="G372" s="407"/>
      <c r="H372" s="407"/>
      <c r="I372" s="407"/>
      <c r="J372" s="407"/>
      <c r="K372" s="407">
        <f t="shared" ref="K372:K377" si="68">SUM(B372:J372)</f>
        <v>0</v>
      </c>
      <c r="L372" s="424">
        <v>0</v>
      </c>
      <c r="M372" s="407"/>
      <c r="N372" s="407"/>
      <c r="O372" s="407"/>
      <c r="P372" s="407"/>
      <c r="Q372" s="407"/>
      <c r="R372" s="407"/>
      <c r="S372" s="407"/>
      <c r="T372" s="407"/>
      <c r="U372" s="407"/>
      <c r="V372" s="407">
        <f t="shared" ref="V372:V377" si="69">SUM(M372:U372)</f>
        <v>0</v>
      </c>
      <c r="W372" s="424">
        <v>0</v>
      </c>
    </row>
    <row r="373" spans="1:23" ht="13.5" x14ac:dyDescent="0.2">
      <c r="A373" s="949" t="s">
        <v>2144</v>
      </c>
      <c r="B373" s="423">
        <v>96</v>
      </c>
      <c r="C373" s="407"/>
      <c r="D373" s="407"/>
      <c r="E373" s="407"/>
      <c r="F373" s="407"/>
      <c r="G373" s="407"/>
      <c r="H373" s="407"/>
      <c r="I373" s="407"/>
      <c r="J373" s="407"/>
      <c r="K373" s="407">
        <f t="shared" si="68"/>
        <v>96</v>
      </c>
      <c r="L373" s="424">
        <v>2804517.12</v>
      </c>
      <c r="M373" s="407">
        <v>96</v>
      </c>
      <c r="N373" s="407"/>
      <c r="O373" s="407"/>
      <c r="P373" s="407"/>
      <c r="Q373" s="407"/>
      <c r="R373" s="407"/>
      <c r="S373" s="407"/>
      <c r="T373" s="407"/>
      <c r="U373" s="407"/>
      <c r="V373" s="407">
        <f t="shared" si="69"/>
        <v>96</v>
      </c>
      <c r="W373" s="424">
        <v>2804517.12</v>
      </c>
    </row>
    <row r="374" spans="1:23" ht="13.5" x14ac:dyDescent="0.2">
      <c r="A374" s="949" t="s">
        <v>609</v>
      </c>
      <c r="B374" s="423">
        <v>58</v>
      </c>
      <c r="C374" s="407"/>
      <c r="D374" s="407"/>
      <c r="E374" s="407"/>
      <c r="F374" s="407"/>
      <c r="G374" s="407"/>
      <c r="H374" s="407"/>
      <c r="I374" s="407"/>
      <c r="J374" s="407"/>
      <c r="K374" s="407">
        <f t="shared" si="68"/>
        <v>58</v>
      </c>
      <c r="L374" s="424">
        <v>1769075.68</v>
      </c>
      <c r="M374" s="407">
        <v>58</v>
      </c>
      <c r="N374" s="407"/>
      <c r="O374" s="407"/>
      <c r="P374" s="407"/>
      <c r="Q374" s="407"/>
      <c r="R374" s="407"/>
      <c r="S374" s="407"/>
      <c r="T374" s="407"/>
      <c r="U374" s="407"/>
      <c r="V374" s="407">
        <f t="shared" si="69"/>
        <v>58</v>
      </c>
      <c r="W374" s="424">
        <v>1769075.68</v>
      </c>
    </row>
    <row r="375" spans="1:23" ht="13.5" x14ac:dyDescent="0.2">
      <c r="A375" s="949" t="s">
        <v>608</v>
      </c>
      <c r="B375" s="423">
        <v>104</v>
      </c>
      <c r="C375" s="407"/>
      <c r="D375" s="407"/>
      <c r="E375" s="407"/>
      <c r="F375" s="407"/>
      <c r="G375" s="407"/>
      <c r="H375" s="407"/>
      <c r="I375" s="407"/>
      <c r="J375" s="407"/>
      <c r="K375" s="407">
        <f t="shared" si="68"/>
        <v>104</v>
      </c>
      <c r="L375" s="424">
        <v>3049008.24</v>
      </c>
      <c r="M375" s="407">
        <v>104</v>
      </c>
      <c r="N375" s="407"/>
      <c r="O375" s="407"/>
      <c r="P375" s="407"/>
      <c r="Q375" s="407"/>
      <c r="R375" s="407"/>
      <c r="S375" s="407"/>
      <c r="T375" s="407"/>
      <c r="U375" s="407"/>
      <c r="V375" s="407">
        <f t="shared" si="69"/>
        <v>104</v>
      </c>
      <c r="W375" s="424">
        <v>3049008.24</v>
      </c>
    </row>
    <row r="376" spans="1:23" ht="13.5" x14ac:dyDescent="0.2">
      <c r="A376" s="949" t="s">
        <v>19</v>
      </c>
      <c r="B376" s="423"/>
      <c r="C376" s="407"/>
      <c r="D376" s="407"/>
      <c r="E376" s="407"/>
      <c r="F376" s="407"/>
      <c r="G376" s="407"/>
      <c r="H376" s="407"/>
      <c r="I376" s="407"/>
      <c r="J376" s="407"/>
      <c r="K376" s="407">
        <f t="shared" si="68"/>
        <v>0</v>
      </c>
      <c r="L376" s="424">
        <v>0</v>
      </c>
      <c r="M376" s="407"/>
      <c r="N376" s="407"/>
      <c r="O376" s="407"/>
      <c r="P376" s="407"/>
      <c r="Q376" s="407"/>
      <c r="R376" s="407"/>
      <c r="S376" s="407"/>
      <c r="T376" s="407"/>
      <c r="U376" s="407"/>
      <c r="V376" s="407">
        <f t="shared" si="69"/>
        <v>0</v>
      </c>
      <c r="W376" s="424">
        <v>0</v>
      </c>
    </row>
    <row r="377" spans="1:23" ht="13.5" x14ac:dyDescent="0.2">
      <c r="A377" s="949" t="s">
        <v>607</v>
      </c>
      <c r="B377" s="423">
        <v>16</v>
      </c>
      <c r="C377" s="407"/>
      <c r="D377" s="407"/>
      <c r="E377" s="407"/>
      <c r="F377" s="407"/>
      <c r="G377" s="407"/>
      <c r="H377" s="407"/>
      <c r="I377" s="407"/>
      <c r="J377" s="407"/>
      <c r="K377" s="407">
        <f t="shared" si="68"/>
        <v>16</v>
      </c>
      <c r="L377" s="424">
        <v>646249.56000000006</v>
      </c>
      <c r="M377" s="407">
        <v>18</v>
      </c>
      <c r="N377" s="407"/>
      <c r="O377" s="407"/>
      <c r="P377" s="407"/>
      <c r="Q377" s="407"/>
      <c r="R377" s="407"/>
      <c r="S377" s="407"/>
      <c r="T377" s="407"/>
      <c r="U377" s="407"/>
      <c r="V377" s="407">
        <f t="shared" si="69"/>
        <v>18</v>
      </c>
      <c r="W377" s="424">
        <v>646249.56000000006</v>
      </c>
    </row>
    <row r="378" spans="1:23" ht="13.5" x14ac:dyDescent="0.2">
      <c r="A378" s="950" t="s">
        <v>2145</v>
      </c>
      <c r="B378" s="421">
        <f>SUM(B379:B381)</f>
        <v>0</v>
      </c>
      <c r="C378" s="406"/>
      <c r="D378" s="406">
        <f>SUM(D379:D381)</f>
        <v>0</v>
      </c>
      <c r="E378" s="406"/>
      <c r="F378" s="406"/>
      <c r="G378" s="406"/>
      <c r="H378" s="406"/>
      <c r="I378" s="406"/>
      <c r="J378" s="406"/>
      <c r="K378" s="406">
        <f>SUM(K379:K381)</f>
        <v>0</v>
      </c>
      <c r="L378" s="972">
        <f>SUM(L379:L381)</f>
        <v>0</v>
      </c>
      <c r="M378" s="406">
        <f>SUM(M379:M381)</f>
        <v>0</v>
      </c>
      <c r="N378" s="406"/>
      <c r="O378" s="406">
        <f>SUM(O379:O381)</f>
        <v>0</v>
      </c>
      <c r="P378" s="406"/>
      <c r="Q378" s="406"/>
      <c r="R378" s="406"/>
      <c r="S378" s="406"/>
      <c r="T378" s="406"/>
      <c r="U378" s="406"/>
      <c r="V378" s="406">
        <f>SUM(V379:V381)</f>
        <v>0</v>
      </c>
      <c r="W378" s="972">
        <f>SUM(W379:W381)</f>
        <v>0</v>
      </c>
    </row>
    <row r="379" spans="1:23" ht="13.5" x14ac:dyDescent="0.2">
      <c r="A379" s="949">
        <v>11</v>
      </c>
      <c r="B379" s="423"/>
      <c r="C379" s="407"/>
      <c r="D379" s="407"/>
      <c r="E379" s="407"/>
      <c r="F379" s="407"/>
      <c r="G379" s="407"/>
      <c r="H379" s="407"/>
      <c r="I379" s="407"/>
      <c r="J379" s="407"/>
      <c r="K379" s="407"/>
      <c r="L379" s="424"/>
      <c r="M379" s="407"/>
      <c r="N379" s="407"/>
      <c r="O379" s="407"/>
      <c r="P379" s="407"/>
      <c r="Q379" s="407"/>
      <c r="R379" s="407"/>
      <c r="S379" s="407"/>
      <c r="T379" s="407"/>
      <c r="U379" s="407"/>
      <c r="V379" s="407"/>
      <c r="W379" s="424"/>
    </row>
    <row r="380" spans="1:23" ht="13.5" x14ac:dyDescent="0.2">
      <c r="A380" s="949">
        <v>10</v>
      </c>
      <c r="B380" s="423"/>
      <c r="C380" s="407"/>
      <c r="D380" s="407"/>
      <c r="E380" s="407"/>
      <c r="F380" s="407"/>
      <c r="G380" s="407"/>
      <c r="H380" s="407"/>
      <c r="I380" s="407"/>
      <c r="J380" s="407"/>
      <c r="K380" s="407"/>
      <c r="L380" s="424"/>
      <c r="M380" s="407"/>
      <c r="N380" s="407"/>
      <c r="O380" s="407"/>
      <c r="P380" s="407"/>
      <c r="Q380" s="407"/>
      <c r="R380" s="407"/>
      <c r="S380" s="407"/>
      <c r="T380" s="407"/>
      <c r="U380" s="407"/>
      <c r="V380" s="407"/>
      <c r="W380" s="424"/>
    </row>
    <row r="381" spans="1:23" ht="13.5" x14ac:dyDescent="0.2">
      <c r="A381" s="949">
        <v>9</v>
      </c>
      <c r="B381" s="423"/>
      <c r="C381" s="407"/>
      <c r="D381" s="407"/>
      <c r="E381" s="407"/>
      <c r="F381" s="407"/>
      <c r="G381" s="407"/>
      <c r="H381" s="407"/>
      <c r="I381" s="407"/>
      <c r="J381" s="407"/>
      <c r="K381" s="407"/>
      <c r="L381" s="424"/>
      <c r="M381" s="407"/>
      <c r="N381" s="407"/>
      <c r="O381" s="407"/>
      <c r="P381" s="407"/>
      <c r="Q381" s="407"/>
      <c r="R381" s="407"/>
      <c r="S381" s="407"/>
      <c r="T381" s="407"/>
      <c r="U381" s="407"/>
      <c r="V381" s="407"/>
      <c r="W381" s="424"/>
    </row>
    <row r="382" spans="1:23" ht="13.5" x14ac:dyDescent="0.2">
      <c r="A382" s="950" t="s">
        <v>627</v>
      </c>
      <c r="B382" s="421">
        <f>SUM(B383:B387)</f>
        <v>203</v>
      </c>
      <c r="C382" s="406"/>
      <c r="D382" s="406">
        <f>SUM(D383:D387)</f>
        <v>173</v>
      </c>
      <c r="E382" s="406"/>
      <c r="F382" s="406"/>
      <c r="G382" s="406"/>
      <c r="H382" s="406"/>
      <c r="I382" s="406"/>
      <c r="J382" s="406"/>
      <c r="K382" s="406">
        <f>SUM(K383:K387)</f>
        <v>376</v>
      </c>
      <c r="L382" s="972">
        <f>SUM(L383:L387)</f>
        <v>33133192.399999999</v>
      </c>
      <c r="M382" s="406">
        <f>SUM(M383:M387)</f>
        <v>207</v>
      </c>
      <c r="N382" s="406"/>
      <c r="O382" s="406">
        <f>SUM(O383:O387)</f>
        <v>119</v>
      </c>
      <c r="P382" s="406"/>
      <c r="Q382" s="406"/>
      <c r="R382" s="406"/>
      <c r="S382" s="406"/>
      <c r="T382" s="406"/>
      <c r="U382" s="406"/>
      <c r="V382" s="406">
        <f>SUM(V383:V387)</f>
        <v>326</v>
      </c>
      <c r="W382" s="972">
        <f>SUM(W383:W387)</f>
        <v>27640693.399999999</v>
      </c>
    </row>
    <row r="383" spans="1:23" ht="13.5" x14ac:dyDescent="0.2">
      <c r="A383" s="949" t="s">
        <v>2155</v>
      </c>
      <c r="B383" s="423">
        <v>49</v>
      </c>
      <c r="C383" s="407"/>
      <c r="D383" s="407"/>
      <c r="E383" s="407"/>
      <c r="F383" s="407"/>
      <c r="G383" s="407"/>
      <c r="H383" s="407"/>
      <c r="I383" s="407"/>
      <c r="J383" s="407"/>
      <c r="K383" s="407">
        <f t="shared" ref="K383:K387" si="70">SUM(B383:J383)</f>
        <v>49</v>
      </c>
      <c r="L383" s="424">
        <v>5392290.6799999997</v>
      </c>
      <c r="M383" s="407">
        <v>49</v>
      </c>
      <c r="N383" s="407"/>
      <c r="O383" s="407"/>
      <c r="P383" s="407"/>
      <c r="Q383" s="407"/>
      <c r="R383" s="407"/>
      <c r="S383" s="407"/>
      <c r="T383" s="407"/>
      <c r="U383" s="407"/>
      <c r="V383" s="407">
        <f t="shared" ref="V383:V387" si="71">SUM(M383:U383)</f>
        <v>49</v>
      </c>
      <c r="W383" s="424">
        <v>5392290.6799999997</v>
      </c>
    </row>
    <row r="384" spans="1:23" ht="13.5" x14ac:dyDescent="0.2">
      <c r="A384" s="949" t="s">
        <v>2156</v>
      </c>
      <c r="B384" s="423">
        <v>4</v>
      </c>
      <c r="C384" s="407"/>
      <c r="D384" s="407"/>
      <c r="E384" s="407"/>
      <c r="F384" s="407"/>
      <c r="G384" s="407"/>
      <c r="H384" s="407"/>
      <c r="I384" s="407"/>
      <c r="J384" s="407"/>
      <c r="K384" s="407">
        <f t="shared" si="70"/>
        <v>4</v>
      </c>
      <c r="L384" s="424">
        <v>374432.8</v>
      </c>
      <c r="M384" s="407">
        <v>4</v>
      </c>
      <c r="N384" s="407"/>
      <c r="O384" s="407"/>
      <c r="P384" s="407"/>
      <c r="Q384" s="407"/>
      <c r="R384" s="407"/>
      <c r="S384" s="407"/>
      <c r="T384" s="407"/>
      <c r="U384" s="407"/>
      <c r="V384" s="407">
        <f t="shared" si="71"/>
        <v>4</v>
      </c>
      <c r="W384" s="424">
        <v>374432.8</v>
      </c>
    </row>
    <row r="385" spans="1:23" ht="13.5" x14ac:dyDescent="0.2">
      <c r="A385" s="949" t="s">
        <v>2157</v>
      </c>
      <c r="B385" s="423">
        <v>18</v>
      </c>
      <c r="C385" s="407"/>
      <c r="D385" s="407"/>
      <c r="E385" s="407"/>
      <c r="F385" s="407"/>
      <c r="G385" s="407"/>
      <c r="H385" s="407"/>
      <c r="I385" s="407"/>
      <c r="J385" s="407"/>
      <c r="K385" s="407">
        <f t="shared" si="70"/>
        <v>18</v>
      </c>
      <c r="L385" s="424">
        <v>1797783.28</v>
      </c>
      <c r="M385" s="407">
        <v>18</v>
      </c>
      <c r="N385" s="407"/>
      <c r="O385" s="407"/>
      <c r="P385" s="407"/>
      <c r="Q385" s="407"/>
      <c r="R385" s="407"/>
      <c r="S385" s="407"/>
      <c r="T385" s="407"/>
      <c r="U385" s="407"/>
      <c r="V385" s="407">
        <f t="shared" si="71"/>
        <v>18</v>
      </c>
      <c r="W385" s="424">
        <v>1797783.28</v>
      </c>
    </row>
    <row r="386" spans="1:23" ht="13.5" x14ac:dyDescent="0.2">
      <c r="A386" s="949" t="s">
        <v>2158</v>
      </c>
      <c r="B386" s="423">
        <v>12</v>
      </c>
      <c r="C386" s="407"/>
      <c r="D386" s="407"/>
      <c r="E386" s="407"/>
      <c r="F386" s="407"/>
      <c r="G386" s="407"/>
      <c r="H386" s="407"/>
      <c r="I386" s="407"/>
      <c r="J386" s="407"/>
      <c r="K386" s="407">
        <f t="shared" si="70"/>
        <v>12</v>
      </c>
      <c r="L386" s="424">
        <v>1198812.6399999999</v>
      </c>
      <c r="M386" s="407">
        <v>12</v>
      </c>
      <c r="N386" s="407"/>
      <c r="O386" s="407"/>
      <c r="P386" s="407"/>
      <c r="Q386" s="407"/>
      <c r="R386" s="407"/>
      <c r="S386" s="407"/>
      <c r="T386" s="407"/>
      <c r="U386" s="407"/>
      <c r="V386" s="407">
        <f t="shared" si="71"/>
        <v>12</v>
      </c>
      <c r="W386" s="424">
        <v>1198812.6399999999</v>
      </c>
    </row>
    <row r="387" spans="1:23" ht="13.5" x14ac:dyDescent="0.2">
      <c r="A387" s="949" t="s">
        <v>2159</v>
      </c>
      <c r="B387" s="423">
        <v>120</v>
      </c>
      <c r="C387" s="407"/>
      <c r="D387" s="407">
        <v>173</v>
      </c>
      <c r="E387" s="407"/>
      <c r="F387" s="407"/>
      <c r="G387" s="407"/>
      <c r="H387" s="407"/>
      <c r="I387" s="407"/>
      <c r="J387" s="407"/>
      <c r="K387" s="407">
        <f t="shared" si="70"/>
        <v>293</v>
      </c>
      <c r="L387" s="424">
        <v>24369873</v>
      </c>
      <c r="M387" s="407">
        <v>124</v>
      </c>
      <c r="N387" s="407"/>
      <c r="O387" s="407">
        <v>119</v>
      </c>
      <c r="P387" s="407"/>
      <c r="Q387" s="407"/>
      <c r="R387" s="407"/>
      <c r="S387" s="407"/>
      <c r="T387" s="407"/>
      <c r="U387" s="407"/>
      <c r="V387" s="407">
        <f t="shared" si="71"/>
        <v>243</v>
      </c>
      <c r="W387" s="424">
        <v>18877374</v>
      </c>
    </row>
    <row r="388" spans="1:23" ht="13.5" x14ac:dyDescent="0.2">
      <c r="A388" s="950" t="s">
        <v>2160</v>
      </c>
      <c r="B388" s="421">
        <f>SUM(B389:B393)</f>
        <v>440</v>
      </c>
      <c r="C388" s="406"/>
      <c r="D388" s="406">
        <f>SUM(D389:D393)</f>
        <v>235</v>
      </c>
      <c r="E388" s="406"/>
      <c r="F388" s="406"/>
      <c r="G388" s="406"/>
      <c r="H388" s="406"/>
      <c r="I388" s="406"/>
      <c r="J388" s="406"/>
      <c r="K388" s="406">
        <f>SUM(K389:K393)</f>
        <v>675</v>
      </c>
      <c r="L388" s="972">
        <f>SUM(L389:L393)</f>
        <v>40348574.079999998</v>
      </c>
      <c r="M388" s="406">
        <f>SUM(M389:M393)</f>
        <v>442</v>
      </c>
      <c r="N388" s="406"/>
      <c r="O388" s="406">
        <f>SUM(O389:O393)</f>
        <v>156</v>
      </c>
      <c r="P388" s="406"/>
      <c r="Q388" s="406"/>
      <c r="R388" s="406"/>
      <c r="S388" s="406"/>
      <c r="T388" s="406"/>
      <c r="U388" s="406"/>
      <c r="V388" s="406">
        <f>SUM(V389:V393)</f>
        <v>598</v>
      </c>
      <c r="W388" s="972">
        <f>SUM(W389:W393)</f>
        <v>38372174.079999998</v>
      </c>
    </row>
    <row r="389" spans="1:23" ht="13.5" x14ac:dyDescent="0.2">
      <c r="A389" s="949">
        <v>14</v>
      </c>
      <c r="B389" s="423">
        <v>92</v>
      </c>
      <c r="C389" s="407"/>
      <c r="D389" s="407"/>
      <c r="E389" s="407"/>
      <c r="F389" s="407"/>
      <c r="G389" s="407"/>
      <c r="H389" s="407"/>
      <c r="I389" s="407"/>
      <c r="J389" s="407"/>
      <c r="K389" s="407">
        <f t="shared" ref="K389:K393" si="72">SUM(B389:J389)</f>
        <v>92</v>
      </c>
      <c r="L389" s="424">
        <v>6123807.1600000001</v>
      </c>
      <c r="M389" s="407">
        <v>92</v>
      </c>
      <c r="N389" s="407"/>
      <c r="O389" s="407"/>
      <c r="P389" s="407"/>
      <c r="Q389" s="407"/>
      <c r="R389" s="407"/>
      <c r="S389" s="407"/>
      <c r="T389" s="407"/>
      <c r="U389" s="407"/>
      <c r="V389" s="407">
        <f t="shared" ref="V389:V393" si="73">SUM(M389:U389)</f>
        <v>92</v>
      </c>
      <c r="W389" s="424">
        <v>6123807.1600000001</v>
      </c>
    </row>
    <row r="390" spans="1:23" ht="13.5" x14ac:dyDescent="0.2">
      <c r="A390" s="949">
        <v>13</v>
      </c>
      <c r="B390" s="423">
        <v>5</v>
      </c>
      <c r="C390" s="407"/>
      <c r="D390" s="407"/>
      <c r="E390" s="407"/>
      <c r="F390" s="407"/>
      <c r="G390" s="407"/>
      <c r="H390" s="407"/>
      <c r="I390" s="407"/>
      <c r="J390" s="407"/>
      <c r="K390" s="407">
        <f t="shared" si="72"/>
        <v>5</v>
      </c>
      <c r="L390" s="424">
        <v>321392.24</v>
      </c>
      <c r="M390" s="407">
        <v>5</v>
      </c>
      <c r="N390" s="407"/>
      <c r="O390" s="407"/>
      <c r="P390" s="407"/>
      <c r="Q390" s="407"/>
      <c r="R390" s="407"/>
      <c r="S390" s="407"/>
      <c r="T390" s="407"/>
      <c r="U390" s="407"/>
      <c r="V390" s="407">
        <f t="shared" si="73"/>
        <v>5</v>
      </c>
      <c r="W390" s="424">
        <v>321392.24</v>
      </c>
    </row>
    <row r="391" spans="1:23" ht="13.5" x14ac:dyDescent="0.2">
      <c r="A391" s="949">
        <v>12</v>
      </c>
      <c r="B391" s="423">
        <v>11</v>
      </c>
      <c r="C391" s="407"/>
      <c r="D391" s="407"/>
      <c r="E391" s="407"/>
      <c r="F391" s="407"/>
      <c r="G391" s="407"/>
      <c r="H391" s="407"/>
      <c r="I391" s="407"/>
      <c r="J391" s="407"/>
      <c r="K391" s="407">
        <f t="shared" si="72"/>
        <v>11</v>
      </c>
      <c r="L391" s="424">
        <v>739091.72</v>
      </c>
      <c r="M391" s="407">
        <v>11</v>
      </c>
      <c r="N391" s="407"/>
      <c r="O391" s="407"/>
      <c r="P391" s="407"/>
      <c r="Q391" s="407"/>
      <c r="R391" s="407"/>
      <c r="S391" s="407"/>
      <c r="T391" s="407"/>
      <c r="U391" s="407"/>
      <c r="V391" s="407">
        <f t="shared" si="73"/>
        <v>11</v>
      </c>
      <c r="W391" s="424">
        <v>739091.72</v>
      </c>
    </row>
    <row r="392" spans="1:23" ht="13.5" x14ac:dyDescent="0.2">
      <c r="A392" s="949">
        <v>11</v>
      </c>
      <c r="B392" s="423">
        <v>80</v>
      </c>
      <c r="C392" s="407"/>
      <c r="D392" s="407"/>
      <c r="E392" s="407"/>
      <c r="F392" s="407"/>
      <c r="G392" s="407"/>
      <c r="H392" s="407"/>
      <c r="I392" s="407"/>
      <c r="J392" s="407"/>
      <c r="K392" s="407">
        <f t="shared" si="72"/>
        <v>80</v>
      </c>
      <c r="L392" s="424">
        <v>4819287.96</v>
      </c>
      <c r="M392" s="407">
        <v>80</v>
      </c>
      <c r="N392" s="407"/>
      <c r="O392" s="407"/>
      <c r="P392" s="407"/>
      <c r="Q392" s="407"/>
      <c r="R392" s="407"/>
      <c r="S392" s="407"/>
      <c r="T392" s="407"/>
      <c r="U392" s="407"/>
      <c r="V392" s="407">
        <f t="shared" si="73"/>
        <v>80</v>
      </c>
      <c r="W392" s="424">
        <v>4819287.96</v>
      </c>
    </row>
    <row r="393" spans="1:23" ht="13.5" x14ac:dyDescent="0.2">
      <c r="A393" s="949">
        <v>10</v>
      </c>
      <c r="B393" s="423">
        <v>252</v>
      </c>
      <c r="C393" s="407"/>
      <c r="D393" s="407">
        <v>235</v>
      </c>
      <c r="E393" s="407"/>
      <c r="F393" s="407"/>
      <c r="G393" s="407"/>
      <c r="H393" s="407"/>
      <c r="I393" s="407"/>
      <c r="J393" s="407"/>
      <c r="K393" s="407">
        <f t="shared" si="72"/>
        <v>487</v>
      </c>
      <c r="L393" s="424">
        <v>28344995</v>
      </c>
      <c r="M393" s="407">
        <v>254</v>
      </c>
      <c r="N393" s="407"/>
      <c r="O393" s="407">
        <v>156</v>
      </c>
      <c r="P393" s="407"/>
      <c r="Q393" s="407"/>
      <c r="R393" s="407"/>
      <c r="S393" s="407"/>
      <c r="T393" s="407"/>
      <c r="U393" s="407"/>
      <c r="V393" s="407">
        <f t="shared" si="73"/>
        <v>410</v>
      </c>
      <c r="W393" s="424">
        <v>26368595</v>
      </c>
    </row>
    <row r="394" spans="1:23" ht="13.5" x14ac:dyDescent="0.2">
      <c r="A394" s="950" t="s">
        <v>2161</v>
      </c>
      <c r="B394" s="421">
        <f>SUM(B395:B399)</f>
        <v>0</v>
      </c>
      <c r="C394" s="406"/>
      <c r="D394" s="406">
        <f>SUM(D395:D399)</f>
        <v>0</v>
      </c>
      <c r="E394" s="406"/>
      <c r="F394" s="406"/>
      <c r="G394" s="406"/>
      <c r="H394" s="406"/>
      <c r="I394" s="406"/>
      <c r="J394" s="406"/>
      <c r="K394" s="406">
        <f>SUM(K395:K399)</f>
        <v>0</v>
      </c>
      <c r="L394" s="972">
        <f>SUM(L395:L399)</f>
        <v>0</v>
      </c>
      <c r="M394" s="406">
        <f>SUM(M395:M399)</f>
        <v>0</v>
      </c>
      <c r="N394" s="406"/>
      <c r="O394" s="406">
        <f>SUM(O395:O399)</f>
        <v>0</v>
      </c>
      <c r="P394" s="406"/>
      <c r="Q394" s="406"/>
      <c r="R394" s="406"/>
      <c r="S394" s="406"/>
      <c r="T394" s="406"/>
      <c r="U394" s="406"/>
      <c r="V394" s="406">
        <f>SUM(V395:V399)</f>
        <v>0</v>
      </c>
      <c r="W394" s="972">
        <f>SUM(W395:W399)</f>
        <v>0</v>
      </c>
    </row>
    <row r="395" spans="1:23" ht="13.5" x14ac:dyDescent="0.2">
      <c r="A395" s="949" t="s">
        <v>2162</v>
      </c>
      <c r="B395" s="423"/>
      <c r="C395" s="407"/>
      <c r="D395" s="407"/>
      <c r="E395" s="407"/>
      <c r="F395" s="407"/>
      <c r="G395" s="407"/>
      <c r="H395" s="407"/>
      <c r="I395" s="407"/>
      <c r="J395" s="407"/>
      <c r="K395" s="407">
        <f t="shared" ref="K395:K399" si="74">SUM(B395:J395)</f>
        <v>0</v>
      </c>
      <c r="L395" s="424"/>
      <c r="M395" s="407"/>
      <c r="N395" s="407"/>
      <c r="O395" s="407"/>
      <c r="P395" s="407"/>
      <c r="Q395" s="407"/>
      <c r="R395" s="407"/>
      <c r="S395" s="407"/>
      <c r="T395" s="407"/>
      <c r="U395" s="407"/>
      <c r="V395" s="407">
        <f t="shared" ref="V395:V399" si="75">SUM(M395:U395)</f>
        <v>0</v>
      </c>
      <c r="W395" s="424"/>
    </row>
    <row r="396" spans="1:23" ht="13.5" x14ac:dyDescent="0.2">
      <c r="A396" s="949" t="s">
        <v>2163</v>
      </c>
      <c r="B396" s="423"/>
      <c r="C396" s="407"/>
      <c r="D396" s="407"/>
      <c r="E396" s="407"/>
      <c r="F396" s="407"/>
      <c r="G396" s="407"/>
      <c r="H396" s="407"/>
      <c r="I396" s="407"/>
      <c r="J396" s="407"/>
      <c r="K396" s="407">
        <f t="shared" si="74"/>
        <v>0</v>
      </c>
      <c r="L396" s="424"/>
      <c r="M396" s="407"/>
      <c r="N396" s="407"/>
      <c r="O396" s="407"/>
      <c r="P396" s="407"/>
      <c r="Q396" s="407"/>
      <c r="R396" s="407"/>
      <c r="S396" s="407"/>
      <c r="T396" s="407"/>
      <c r="U396" s="407"/>
      <c r="V396" s="407">
        <f t="shared" si="75"/>
        <v>0</v>
      </c>
      <c r="W396" s="424"/>
    </row>
    <row r="397" spans="1:23" ht="13.5" x14ac:dyDescent="0.2">
      <c r="A397" s="949" t="s">
        <v>2164</v>
      </c>
      <c r="B397" s="423"/>
      <c r="C397" s="407"/>
      <c r="D397" s="407"/>
      <c r="E397" s="407"/>
      <c r="F397" s="407"/>
      <c r="G397" s="407"/>
      <c r="H397" s="407"/>
      <c r="I397" s="407"/>
      <c r="J397" s="407"/>
      <c r="K397" s="407">
        <f t="shared" si="74"/>
        <v>0</v>
      </c>
      <c r="L397" s="424"/>
      <c r="M397" s="407"/>
      <c r="N397" s="407"/>
      <c r="O397" s="407"/>
      <c r="P397" s="407"/>
      <c r="Q397" s="407"/>
      <c r="R397" s="407"/>
      <c r="S397" s="407"/>
      <c r="T397" s="407"/>
      <c r="U397" s="407"/>
      <c r="V397" s="407">
        <f t="shared" si="75"/>
        <v>0</v>
      </c>
      <c r="W397" s="424"/>
    </row>
    <row r="398" spans="1:23" ht="13.5" x14ac:dyDescent="0.2">
      <c r="A398" s="949" t="s">
        <v>2165</v>
      </c>
      <c r="B398" s="423"/>
      <c r="C398" s="407"/>
      <c r="D398" s="407"/>
      <c r="E398" s="407"/>
      <c r="F398" s="407"/>
      <c r="G398" s="407"/>
      <c r="H398" s="407"/>
      <c r="I398" s="407"/>
      <c r="J398" s="407"/>
      <c r="K398" s="407">
        <f t="shared" si="74"/>
        <v>0</v>
      </c>
      <c r="L398" s="424"/>
      <c r="M398" s="407"/>
      <c r="N398" s="407"/>
      <c r="O398" s="407"/>
      <c r="P398" s="407"/>
      <c r="Q398" s="407"/>
      <c r="R398" s="407"/>
      <c r="S398" s="407"/>
      <c r="T398" s="407"/>
      <c r="U398" s="407"/>
      <c r="V398" s="407">
        <f t="shared" si="75"/>
        <v>0</v>
      </c>
      <c r="W398" s="424"/>
    </row>
    <row r="399" spans="1:23" ht="13.5" x14ac:dyDescent="0.2">
      <c r="A399" s="949" t="s">
        <v>2166</v>
      </c>
      <c r="B399" s="423"/>
      <c r="C399" s="407"/>
      <c r="D399" s="407"/>
      <c r="E399" s="407"/>
      <c r="F399" s="407"/>
      <c r="G399" s="407"/>
      <c r="H399" s="407"/>
      <c r="I399" s="407"/>
      <c r="J399" s="407"/>
      <c r="K399" s="407">
        <f t="shared" si="74"/>
        <v>0</v>
      </c>
      <c r="L399" s="424"/>
      <c r="M399" s="407"/>
      <c r="N399" s="407"/>
      <c r="O399" s="407"/>
      <c r="P399" s="407"/>
      <c r="Q399" s="407"/>
      <c r="R399" s="407"/>
      <c r="S399" s="407"/>
      <c r="T399" s="407"/>
      <c r="U399" s="407"/>
      <c r="V399" s="407">
        <f t="shared" si="75"/>
        <v>0</v>
      </c>
      <c r="W399" s="424"/>
    </row>
    <row r="400" spans="1:23" ht="13.5" x14ac:dyDescent="0.2">
      <c r="A400" s="950" t="s">
        <v>1494</v>
      </c>
      <c r="B400" s="421">
        <f>SUM(B401:B405)</f>
        <v>2</v>
      </c>
      <c r="C400" s="406"/>
      <c r="D400" s="406">
        <f>SUM(D401:D405)</f>
        <v>3</v>
      </c>
      <c r="E400" s="406"/>
      <c r="F400" s="406"/>
      <c r="G400" s="406"/>
      <c r="H400" s="406"/>
      <c r="I400" s="406"/>
      <c r="J400" s="406"/>
      <c r="K400" s="406">
        <f>SUM(K401:K405)</f>
        <v>5</v>
      </c>
      <c r="L400" s="972">
        <f>SUM(L401:L405)</f>
        <v>254440.64</v>
      </c>
      <c r="M400" s="406">
        <f>SUM(M401:M405)</f>
        <v>2</v>
      </c>
      <c r="N400" s="406"/>
      <c r="O400" s="406">
        <f>SUM(O401:O405)</f>
        <v>3</v>
      </c>
      <c r="P400" s="406"/>
      <c r="Q400" s="406"/>
      <c r="R400" s="406"/>
      <c r="S400" s="406"/>
      <c r="T400" s="406"/>
      <c r="U400" s="406"/>
      <c r="V400" s="406">
        <f>SUM(V401:V405)</f>
        <v>5</v>
      </c>
      <c r="W400" s="972">
        <f>SUM(W401:W405)</f>
        <v>254440.64</v>
      </c>
    </row>
    <row r="401" spans="1:23" ht="13.5" x14ac:dyDescent="0.2">
      <c r="A401" s="949" t="s">
        <v>2162</v>
      </c>
      <c r="B401" s="423">
        <v>1</v>
      </c>
      <c r="C401" s="407"/>
      <c r="D401" s="407"/>
      <c r="E401" s="407"/>
      <c r="F401" s="407"/>
      <c r="G401" s="407"/>
      <c r="H401" s="407"/>
      <c r="I401" s="407"/>
      <c r="J401" s="407"/>
      <c r="K401" s="407">
        <f t="shared" ref="K401:K405" si="76">SUM(B401:J401)</f>
        <v>1</v>
      </c>
      <c r="L401" s="424">
        <v>50673.4</v>
      </c>
      <c r="M401" s="407">
        <v>1</v>
      </c>
      <c r="N401" s="407"/>
      <c r="O401" s="407"/>
      <c r="P401" s="407"/>
      <c r="Q401" s="407"/>
      <c r="R401" s="407"/>
      <c r="S401" s="407"/>
      <c r="T401" s="407"/>
      <c r="U401" s="407"/>
      <c r="V401" s="407">
        <f t="shared" ref="V401:V405" si="77">SUM(M401:U401)</f>
        <v>1</v>
      </c>
      <c r="W401" s="424">
        <v>50673.4</v>
      </c>
    </row>
    <row r="402" spans="1:23" ht="13.5" x14ac:dyDescent="0.2">
      <c r="A402" s="949" t="s">
        <v>2163</v>
      </c>
      <c r="B402" s="423"/>
      <c r="C402" s="407"/>
      <c r="D402" s="407"/>
      <c r="E402" s="407"/>
      <c r="F402" s="407"/>
      <c r="G402" s="407"/>
      <c r="H402" s="407"/>
      <c r="I402" s="407"/>
      <c r="J402" s="407"/>
      <c r="K402" s="407">
        <f t="shared" si="76"/>
        <v>0</v>
      </c>
      <c r="L402" s="424">
        <v>0</v>
      </c>
      <c r="M402" s="407"/>
      <c r="N402" s="407"/>
      <c r="O402" s="407"/>
      <c r="P402" s="407"/>
      <c r="Q402" s="407"/>
      <c r="R402" s="407"/>
      <c r="S402" s="407"/>
      <c r="T402" s="407"/>
      <c r="U402" s="407"/>
      <c r="V402" s="407">
        <f t="shared" si="77"/>
        <v>0</v>
      </c>
      <c r="W402" s="424">
        <v>0</v>
      </c>
    </row>
    <row r="403" spans="1:23" ht="13.5" x14ac:dyDescent="0.2">
      <c r="A403" s="949" t="s">
        <v>2164</v>
      </c>
      <c r="B403" s="423"/>
      <c r="C403" s="407"/>
      <c r="D403" s="407"/>
      <c r="E403" s="407"/>
      <c r="F403" s="407"/>
      <c r="G403" s="407"/>
      <c r="H403" s="407"/>
      <c r="I403" s="407"/>
      <c r="J403" s="407"/>
      <c r="K403" s="407">
        <f t="shared" si="76"/>
        <v>0</v>
      </c>
      <c r="L403" s="424">
        <v>0</v>
      </c>
      <c r="M403" s="407"/>
      <c r="N403" s="407"/>
      <c r="O403" s="407"/>
      <c r="P403" s="407"/>
      <c r="Q403" s="407"/>
      <c r="R403" s="407"/>
      <c r="S403" s="407"/>
      <c r="T403" s="407"/>
      <c r="U403" s="407"/>
      <c r="V403" s="407">
        <f t="shared" si="77"/>
        <v>0</v>
      </c>
      <c r="W403" s="424">
        <v>0</v>
      </c>
    </row>
    <row r="404" spans="1:23" ht="13.5" x14ac:dyDescent="0.2">
      <c r="A404" s="949" t="s">
        <v>2165</v>
      </c>
      <c r="B404" s="423">
        <v>1</v>
      </c>
      <c r="C404" s="407"/>
      <c r="D404" s="407"/>
      <c r="E404" s="407"/>
      <c r="F404" s="407"/>
      <c r="G404" s="407"/>
      <c r="H404" s="407"/>
      <c r="I404" s="407"/>
      <c r="J404" s="407"/>
      <c r="K404" s="407">
        <f t="shared" si="76"/>
        <v>1</v>
      </c>
      <c r="L404" s="424">
        <v>43567.24</v>
      </c>
      <c r="M404" s="407">
        <v>1</v>
      </c>
      <c r="N404" s="407"/>
      <c r="O404" s="407"/>
      <c r="P404" s="407"/>
      <c r="Q404" s="407"/>
      <c r="R404" s="407"/>
      <c r="S404" s="407"/>
      <c r="T404" s="407"/>
      <c r="U404" s="407"/>
      <c r="V404" s="407">
        <f t="shared" si="77"/>
        <v>1</v>
      </c>
      <c r="W404" s="424">
        <v>43567.24</v>
      </c>
    </row>
    <row r="405" spans="1:23" ht="13.5" x14ac:dyDescent="0.2">
      <c r="A405" s="949" t="s">
        <v>2166</v>
      </c>
      <c r="B405" s="423"/>
      <c r="C405" s="407"/>
      <c r="D405" s="407">
        <v>3</v>
      </c>
      <c r="E405" s="407"/>
      <c r="F405" s="407"/>
      <c r="G405" s="407"/>
      <c r="H405" s="407"/>
      <c r="I405" s="407"/>
      <c r="J405" s="407"/>
      <c r="K405" s="407">
        <f t="shared" si="76"/>
        <v>3</v>
      </c>
      <c r="L405" s="424">
        <v>160200</v>
      </c>
      <c r="M405" s="407"/>
      <c r="N405" s="407"/>
      <c r="O405" s="407">
        <v>3</v>
      </c>
      <c r="P405" s="407"/>
      <c r="Q405" s="407"/>
      <c r="R405" s="407"/>
      <c r="S405" s="407"/>
      <c r="T405" s="407"/>
      <c r="U405" s="407"/>
      <c r="V405" s="407">
        <f t="shared" si="77"/>
        <v>3</v>
      </c>
      <c r="W405" s="424">
        <v>160200</v>
      </c>
    </row>
    <row r="406" spans="1:23" ht="13.5" x14ac:dyDescent="0.2">
      <c r="A406" s="950" t="s">
        <v>8069</v>
      </c>
      <c r="B406" s="421">
        <f>SUM(B407:B411)</f>
        <v>147</v>
      </c>
      <c r="C406" s="406"/>
      <c r="D406" s="406">
        <f>SUM(D407:D411)</f>
        <v>75</v>
      </c>
      <c r="E406" s="406"/>
      <c r="F406" s="406"/>
      <c r="G406" s="406"/>
      <c r="H406" s="406"/>
      <c r="I406" s="406"/>
      <c r="J406" s="406"/>
      <c r="K406" s="406">
        <f>SUM(K407:K411)</f>
        <v>222</v>
      </c>
      <c r="L406" s="972">
        <f>SUM(L407:L411)</f>
        <v>11349307.92</v>
      </c>
      <c r="M406" s="406">
        <f>SUM(M407:M411)</f>
        <v>147</v>
      </c>
      <c r="N406" s="406"/>
      <c r="O406" s="406">
        <f>SUM(O407:O411)</f>
        <v>75</v>
      </c>
      <c r="P406" s="406"/>
      <c r="Q406" s="406"/>
      <c r="R406" s="406"/>
      <c r="S406" s="406"/>
      <c r="T406" s="406"/>
      <c r="U406" s="406"/>
      <c r="V406" s="406">
        <f>SUM(V407:V411)</f>
        <v>222</v>
      </c>
      <c r="W406" s="972">
        <f>SUM(W407:W411)</f>
        <v>11263113.92</v>
      </c>
    </row>
    <row r="407" spans="1:23" ht="13.5" x14ac:dyDescent="0.2">
      <c r="A407" s="949" t="s">
        <v>2155</v>
      </c>
      <c r="B407" s="423">
        <v>29</v>
      </c>
      <c r="C407" s="407"/>
      <c r="D407" s="407"/>
      <c r="E407" s="407"/>
      <c r="F407" s="407"/>
      <c r="G407" s="407"/>
      <c r="H407" s="407"/>
      <c r="I407" s="407"/>
      <c r="J407" s="407"/>
      <c r="K407" s="407">
        <f t="shared" ref="K407:K411" si="78">SUM(B407:J407)</f>
        <v>29</v>
      </c>
      <c r="L407" s="424">
        <v>1893144.36</v>
      </c>
      <c r="M407" s="407">
        <v>29</v>
      </c>
      <c r="N407" s="407"/>
      <c r="O407" s="407"/>
      <c r="P407" s="407"/>
      <c r="Q407" s="407"/>
      <c r="R407" s="407"/>
      <c r="S407" s="407"/>
      <c r="T407" s="407"/>
      <c r="U407" s="407"/>
      <c r="V407" s="407">
        <f t="shared" ref="V407:V411" si="79">SUM(M407:U407)</f>
        <v>29</v>
      </c>
      <c r="W407" s="424">
        <v>1893144.36</v>
      </c>
    </row>
    <row r="408" spans="1:23" ht="13.5" x14ac:dyDescent="0.2">
      <c r="A408" s="949" t="s">
        <v>2156</v>
      </c>
      <c r="B408" s="423"/>
      <c r="C408" s="407"/>
      <c r="D408" s="407"/>
      <c r="E408" s="407"/>
      <c r="F408" s="407"/>
      <c r="G408" s="407"/>
      <c r="H408" s="407"/>
      <c r="I408" s="407"/>
      <c r="J408" s="407"/>
      <c r="K408" s="407">
        <f t="shared" si="78"/>
        <v>0</v>
      </c>
      <c r="L408" s="424">
        <v>0</v>
      </c>
      <c r="M408" s="407"/>
      <c r="N408" s="407"/>
      <c r="O408" s="407"/>
      <c r="P408" s="407"/>
      <c r="Q408" s="407"/>
      <c r="R408" s="407"/>
      <c r="S408" s="407"/>
      <c r="T408" s="407"/>
      <c r="U408" s="407"/>
      <c r="V408" s="407">
        <f t="shared" si="79"/>
        <v>0</v>
      </c>
      <c r="W408" s="424">
        <v>0</v>
      </c>
    </row>
    <row r="409" spans="1:23" ht="13.5" x14ac:dyDescent="0.2">
      <c r="A409" s="949" t="s">
        <v>2157</v>
      </c>
      <c r="B409" s="423">
        <v>2</v>
      </c>
      <c r="C409" s="407"/>
      <c r="D409" s="407"/>
      <c r="E409" s="407"/>
      <c r="F409" s="407"/>
      <c r="G409" s="407"/>
      <c r="H409" s="407"/>
      <c r="I409" s="407"/>
      <c r="J409" s="407"/>
      <c r="K409" s="407">
        <f t="shared" si="78"/>
        <v>2</v>
      </c>
      <c r="L409" s="424">
        <v>114111.44</v>
      </c>
      <c r="M409" s="407">
        <v>2</v>
      </c>
      <c r="N409" s="407"/>
      <c r="O409" s="407"/>
      <c r="P409" s="407"/>
      <c r="Q409" s="407"/>
      <c r="R409" s="407"/>
      <c r="S409" s="407"/>
      <c r="T409" s="407"/>
      <c r="U409" s="407"/>
      <c r="V409" s="407">
        <f t="shared" si="79"/>
        <v>2</v>
      </c>
      <c r="W409" s="424">
        <v>114111.44</v>
      </c>
    </row>
    <row r="410" spans="1:23" ht="13.5" x14ac:dyDescent="0.2">
      <c r="A410" s="949" t="s">
        <v>2158</v>
      </c>
      <c r="B410" s="423">
        <v>39</v>
      </c>
      <c r="C410" s="407"/>
      <c r="D410" s="407"/>
      <c r="E410" s="407"/>
      <c r="F410" s="407"/>
      <c r="G410" s="407"/>
      <c r="H410" s="407"/>
      <c r="I410" s="407"/>
      <c r="J410" s="407"/>
      <c r="K410" s="407">
        <f t="shared" si="78"/>
        <v>39</v>
      </c>
      <c r="L410" s="424">
        <v>2049597.12</v>
      </c>
      <c r="M410" s="407">
        <v>39</v>
      </c>
      <c r="N410" s="407"/>
      <c r="O410" s="407"/>
      <c r="P410" s="407"/>
      <c r="Q410" s="407"/>
      <c r="R410" s="407"/>
      <c r="S410" s="407"/>
      <c r="T410" s="407"/>
      <c r="U410" s="407"/>
      <c r="V410" s="407">
        <f t="shared" si="79"/>
        <v>39</v>
      </c>
      <c r="W410" s="424">
        <v>2049597.12</v>
      </c>
    </row>
    <row r="411" spans="1:23" ht="13.5" x14ac:dyDescent="0.2">
      <c r="A411" s="949" t="s">
        <v>2159</v>
      </c>
      <c r="B411" s="423">
        <v>77</v>
      </c>
      <c r="C411" s="407"/>
      <c r="D411" s="407">
        <v>75</v>
      </c>
      <c r="E411" s="407"/>
      <c r="F411" s="407"/>
      <c r="G411" s="407"/>
      <c r="H411" s="407"/>
      <c r="I411" s="407"/>
      <c r="J411" s="407"/>
      <c r="K411" s="407">
        <f t="shared" si="78"/>
        <v>152</v>
      </c>
      <c r="L411" s="424">
        <v>7292455</v>
      </c>
      <c r="M411" s="407">
        <v>77</v>
      </c>
      <c r="N411" s="407"/>
      <c r="O411" s="407">
        <v>75</v>
      </c>
      <c r="P411" s="407"/>
      <c r="Q411" s="407"/>
      <c r="R411" s="407"/>
      <c r="S411" s="407"/>
      <c r="T411" s="407"/>
      <c r="U411" s="407"/>
      <c r="V411" s="407">
        <f t="shared" si="79"/>
        <v>152</v>
      </c>
      <c r="W411" s="424">
        <v>7206261</v>
      </c>
    </row>
    <row r="412" spans="1:23" ht="13.5" x14ac:dyDescent="0.2">
      <c r="A412" s="950" t="s">
        <v>8070</v>
      </c>
      <c r="B412" s="421">
        <f>SUM(B413:B417)</f>
        <v>77</v>
      </c>
      <c r="C412" s="406"/>
      <c r="D412" s="406">
        <f>SUM(D413:D417)</f>
        <v>92</v>
      </c>
      <c r="E412" s="406"/>
      <c r="F412" s="406"/>
      <c r="G412" s="406"/>
      <c r="H412" s="406"/>
      <c r="I412" s="406"/>
      <c r="J412" s="406"/>
      <c r="K412" s="406">
        <f>SUM(K413:K417)</f>
        <v>169</v>
      </c>
      <c r="L412" s="972">
        <f>SUM(L413:L417)</f>
        <v>7951884.5599999996</v>
      </c>
      <c r="M412" s="406">
        <f>SUM(M413:M417)</f>
        <v>80</v>
      </c>
      <c r="N412" s="406"/>
      <c r="O412" s="406">
        <f>SUM(O413:O417)</f>
        <v>92</v>
      </c>
      <c r="P412" s="406"/>
      <c r="Q412" s="406"/>
      <c r="R412" s="406"/>
      <c r="S412" s="406"/>
      <c r="T412" s="406"/>
      <c r="U412" s="406"/>
      <c r="V412" s="406">
        <f>SUM(V413:V417)</f>
        <v>172</v>
      </c>
      <c r="W412" s="972">
        <f>SUM(W413:W417)</f>
        <v>7951884.5599999996</v>
      </c>
    </row>
    <row r="413" spans="1:23" ht="13.5" x14ac:dyDescent="0.2">
      <c r="A413" s="949" t="s">
        <v>2170</v>
      </c>
      <c r="B413" s="423">
        <v>18</v>
      </c>
      <c r="C413" s="407"/>
      <c r="D413" s="407"/>
      <c r="E413" s="407"/>
      <c r="F413" s="407"/>
      <c r="G413" s="407"/>
      <c r="H413" s="407"/>
      <c r="I413" s="407"/>
      <c r="J413" s="407"/>
      <c r="K413" s="407">
        <f t="shared" ref="K413:K417" si="80">SUM(B413:J413)</f>
        <v>18</v>
      </c>
      <c r="L413" s="424">
        <v>977384.84</v>
      </c>
      <c r="M413" s="407">
        <v>18</v>
      </c>
      <c r="N413" s="407"/>
      <c r="O413" s="407"/>
      <c r="P413" s="407"/>
      <c r="Q413" s="407"/>
      <c r="R413" s="407"/>
      <c r="S413" s="407"/>
      <c r="T413" s="407"/>
      <c r="U413" s="407"/>
      <c r="V413" s="407">
        <f t="shared" ref="V413:V417" si="81">SUM(M413:U413)</f>
        <v>18</v>
      </c>
      <c r="W413" s="424">
        <v>977384.84</v>
      </c>
    </row>
    <row r="414" spans="1:23" ht="13.5" x14ac:dyDescent="0.2">
      <c r="A414" s="949" t="s">
        <v>2171</v>
      </c>
      <c r="B414" s="423"/>
      <c r="C414" s="407"/>
      <c r="D414" s="407"/>
      <c r="E414" s="407"/>
      <c r="F414" s="407"/>
      <c r="G414" s="407"/>
      <c r="H414" s="407"/>
      <c r="I414" s="407"/>
      <c r="J414" s="407"/>
      <c r="K414" s="407">
        <f t="shared" si="80"/>
        <v>0</v>
      </c>
      <c r="L414" s="424">
        <v>0</v>
      </c>
      <c r="M414" s="407"/>
      <c r="N414" s="407"/>
      <c r="O414" s="407"/>
      <c r="P414" s="407"/>
      <c r="Q414" s="407"/>
      <c r="R414" s="407"/>
      <c r="S414" s="407"/>
      <c r="T414" s="407"/>
      <c r="U414" s="407"/>
      <c r="V414" s="407">
        <f t="shared" si="81"/>
        <v>0</v>
      </c>
      <c r="W414" s="424">
        <v>0</v>
      </c>
    </row>
    <row r="415" spans="1:23" ht="13.5" x14ac:dyDescent="0.2">
      <c r="A415" s="949" t="s">
        <v>2172</v>
      </c>
      <c r="B415" s="423">
        <v>2</v>
      </c>
      <c r="C415" s="407"/>
      <c r="D415" s="407"/>
      <c r="E415" s="407"/>
      <c r="F415" s="407"/>
      <c r="G415" s="407"/>
      <c r="H415" s="407"/>
      <c r="I415" s="407"/>
      <c r="J415" s="407"/>
      <c r="K415" s="407">
        <f t="shared" si="80"/>
        <v>2</v>
      </c>
      <c r="L415" s="424">
        <v>111060.56</v>
      </c>
      <c r="M415" s="407">
        <v>2</v>
      </c>
      <c r="N415" s="407"/>
      <c r="O415" s="407"/>
      <c r="P415" s="407"/>
      <c r="Q415" s="407"/>
      <c r="R415" s="407"/>
      <c r="S415" s="407"/>
      <c r="T415" s="407"/>
      <c r="U415" s="407"/>
      <c r="V415" s="407">
        <f t="shared" si="81"/>
        <v>2</v>
      </c>
      <c r="W415" s="424">
        <v>111060.56</v>
      </c>
    </row>
    <row r="416" spans="1:23" ht="13.5" x14ac:dyDescent="0.2">
      <c r="A416" s="949" t="s">
        <v>2162</v>
      </c>
      <c r="B416" s="423">
        <v>7</v>
      </c>
      <c r="C416" s="407"/>
      <c r="D416" s="407"/>
      <c r="E416" s="407"/>
      <c r="F416" s="407"/>
      <c r="G416" s="407"/>
      <c r="H416" s="407"/>
      <c r="I416" s="407"/>
      <c r="J416" s="407"/>
      <c r="K416" s="407">
        <f t="shared" si="80"/>
        <v>7</v>
      </c>
      <c r="L416" s="424">
        <v>473951.16</v>
      </c>
      <c r="M416" s="407">
        <v>7</v>
      </c>
      <c r="N416" s="407"/>
      <c r="O416" s="407"/>
      <c r="P416" s="407"/>
      <c r="Q416" s="407"/>
      <c r="R416" s="407"/>
      <c r="S416" s="407"/>
      <c r="T416" s="407"/>
      <c r="U416" s="407"/>
      <c r="V416" s="407">
        <f t="shared" si="81"/>
        <v>7</v>
      </c>
      <c r="W416" s="424">
        <v>473951.16</v>
      </c>
    </row>
    <row r="417" spans="1:23" ht="13.5" x14ac:dyDescent="0.2">
      <c r="A417" s="949" t="s">
        <v>2163</v>
      </c>
      <c r="B417" s="423">
        <v>50</v>
      </c>
      <c r="C417" s="407"/>
      <c r="D417" s="407">
        <v>92</v>
      </c>
      <c r="E417" s="407"/>
      <c r="F417" s="407"/>
      <c r="G417" s="407"/>
      <c r="H417" s="407"/>
      <c r="I417" s="407"/>
      <c r="J417" s="407"/>
      <c r="K417" s="407">
        <f t="shared" si="80"/>
        <v>142</v>
      </c>
      <c r="L417" s="424">
        <v>6389488</v>
      </c>
      <c r="M417" s="407">
        <v>53</v>
      </c>
      <c r="N417" s="407"/>
      <c r="O417" s="407">
        <v>92</v>
      </c>
      <c r="P417" s="407"/>
      <c r="Q417" s="407"/>
      <c r="R417" s="407"/>
      <c r="S417" s="407"/>
      <c r="T417" s="407"/>
      <c r="U417" s="407"/>
      <c r="V417" s="407">
        <f t="shared" si="81"/>
        <v>145</v>
      </c>
      <c r="W417" s="424">
        <v>6389488</v>
      </c>
    </row>
    <row r="418" spans="1:23" ht="13.5" x14ac:dyDescent="0.2">
      <c r="A418" s="950" t="s">
        <v>8070</v>
      </c>
      <c r="B418" s="421">
        <f>SUM(B419:B423)</f>
        <v>3</v>
      </c>
      <c r="C418" s="406"/>
      <c r="D418" s="406">
        <f>SUM(D419:D423)</f>
        <v>0</v>
      </c>
      <c r="E418" s="406"/>
      <c r="F418" s="406"/>
      <c r="G418" s="406"/>
      <c r="H418" s="406"/>
      <c r="I418" s="406"/>
      <c r="J418" s="406"/>
      <c r="K418" s="406">
        <f>SUM(K419:K423)</f>
        <v>3</v>
      </c>
      <c r="L418" s="972">
        <f>SUM(L419:L423)</f>
        <v>121656.6</v>
      </c>
      <c r="M418" s="406">
        <f>SUM(M419:M423)</f>
        <v>3</v>
      </c>
      <c r="N418" s="406"/>
      <c r="O418" s="406">
        <f>SUM(O419:O423)</f>
        <v>0</v>
      </c>
      <c r="P418" s="406"/>
      <c r="Q418" s="406"/>
      <c r="R418" s="406"/>
      <c r="S418" s="406"/>
      <c r="T418" s="406"/>
      <c r="U418" s="406"/>
      <c r="V418" s="406">
        <f>SUM(V419:V423)</f>
        <v>3</v>
      </c>
      <c r="W418" s="972">
        <f>SUM(W419:W423)</f>
        <v>121656.6</v>
      </c>
    </row>
    <row r="419" spans="1:23" ht="13.5" x14ac:dyDescent="0.2">
      <c r="A419" s="949" t="s">
        <v>2162</v>
      </c>
      <c r="B419" s="423">
        <v>3</v>
      </c>
      <c r="C419" s="407"/>
      <c r="D419" s="407"/>
      <c r="E419" s="407"/>
      <c r="F419" s="407"/>
      <c r="G419" s="407"/>
      <c r="H419" s="407"/>
      <c r="I419" s="407"/>
      <c r="J419" s="407"/>
      <c r="K419" s="407">
        <f t="shared" ref="K419:K423" si="82">SUM(B419:J419)</f>
        <v>3</v>
      </c>
      <c r="L419" s="424">
        <v>121656.6</v>
      </c>
      <c r="M419" s="407">
        <v>3</v>
      </c>
      <c r="N419" s="407"/>
      <c r="O419" s="407"/>
      <c r="P419" s="407"/>
      <c r="Q419" s="407"/>
      <c r="R419" s="407"/>
      <c r="S419" s="407"/>
      <c r="T419" s="407"/>
      <c r="U419" s="407"/>
      <c r="V419" s="407">
        <f t="shared" ref="V419:V423" si="83">SUM(M419:U419)</f>
        <v>3</v>
      </c>
      <c r="W419" s="424">
        <v>121656.6</v>
      </c>
    </row>
    <row r="420" spans="1:23" ht="13.5" x14ac:dyDescent="0.2">
      <c r="A420" s="949" t="s">
        <v>2163</v>
      </c>
      <c r="B420" s="423"/>
      <c r="C420" s="407"/>
      <c r="D420" s="407"/>
      <c r="E420" s="407"/>
      <c r="F420" s="407"/>
      <c r="G420" s="407"/>
      <c r="H420" s="407"/>
      <c r="I420" s="407"/>
      <c r="J420" s="407"/>
      <c r="K420" s="407">
        <f t="shared" si="82"/>
        <v>0</v>
      </c>
      <c r="L420" s="424"/>
      <c r="M420" s="407"/>
      <c r="N420" s="407"/>
      <c r="O420" s="407"/>
      <c r="P420" s="407"/>
      <c r="Q420" s="407"/>
      <c r="R420" s="407"/>
      <c r="S420" s="407"/>
      <c r="T420" s="407"/>
      <c r="U420" s="407"/>
      <c r="V420" s="407">
        <f t="shared" si="83"/>
        <v>0</v>
      </c>
      <c r="W420" s="424"/>
    </row>
    <row r="421" spans="1:23" ht="13.5" x14ac:dyDescent="0.2">
      <c r="A421" s="949" t="s">
        <v>2164</v>
      </c>
      <c r="B421" s="423"/>
      <c r="C421" s="407"/>
      <c r="D421" s="407"/>
      <c r="E421" s="407"/>
      <c r="F421" s="407"/>
      <c r="G421" s="407"/>
      <c r="H421" s="407"/>
      <c r="I421" s="407"/>
      <c r="J421" s="407"/>
      <c r="K421" s="407">
        <f t="shared" si="82"/>
        <v>0</v>
      </c>
      <c r="L421" s="424"/>
      <c r="M421" s="407"/>
      <c r="N421" s="407"/>
      <c r="O421" s="407"/>
      <c r="P421" s="407"/>
      <c r="Q421" s="407"/>
      <c r="R421" s="407"/>
      <c r="S421" s="407"/>
      <c r="T421" s="407"/>
      <c r="U421" s="407"/>
      <c r="V421" s="407">
        <f t="shared" si="83"/>
        <v>0</v>
      </c>
      <c r="W421" s="424"/>
    </row>
    <row r="422" spans="1:23" ht="13.5" x14ac:dyDescent="0.2">
      <c r="A422" s="949" t="s">
        <v>2165</v>
      </c>
      <c r="B422" s="423"/>
      <c r="C422" s="407"/>
      <c r="D422" s="407"/>
      <c r="E422" s="407"/>
      <c r="F422" s="407"/>
      <c r="G422" s="407"/>
      <c r="H422" s="407"/>
      <c r="I422" s="407"/>
      <c r="J422" s="407"/>
      <c r="K422" s="407">
        <f t="shared" si="82"/>
        <v>0</v>
      </c>
      <c r="L422" s="424"/>
      <c r="M422" s="407"/>
      <c r="N422" s="407"/>
      <c r="O422" s="407"/>
      <c r="P422" s="407"/>
      <c r="Q422" s="407"/>
      <c r="R422" s="407"/>
      <c r="S422" s="407"/>
      <c r="T422" s="407"/>
      <c r="U422" s="407"/>
      <c r="V422" s="407">
        <f t="shared" si="83"/>
        <v>0</v>
      </c>
      <c r="W422" s="424"/>
    </row>
    <row r="423" spans="1:23" ht="13.5" x14ac:dyDescent="0.2">
      <c r="A423" s="949" t="s">
        <v>2166</v>
      </c>
      <c r="B423" s="423"/>
      <c r="C423" s="407"/>
      <c r="D423" s="407"/>
      <c r="E423" s="407"/>
      <c r="F423" s="407"/>
      <c r="G423" s="407"/>
      <c r="H423" s="407"/>
      <c r="I423" s="407"/>
      <c r="J423" s="407"/>
      <c r="K423" s="407">
        <f t="shared" si="82"/>
        <v>0</v>
      </c>
      <c r="L423" s="424"/>
      <c r="M423" s="407"/>
      <c r="N423" s="407"/>
      <c r="O423" s="407"/>
      <c r="P423" s="407"/>
      <c r="Q423" s="407"/>
      <c r="R423" s="407"/>
      <c r="S423" s="407"/>
      <c r="T423" s="407"/>
      <c r="U423" s="407"/>
      <c r="V423" s="407">
        <f t="shared" si="83"/>
        <v>0</v>
      </c>
      <c r="W423" s="424"/>
    </row>
    <row r="424" spans="1:23" ht="14.25" thickBot="1" x14ac:dyDescent="0.25">
      <c r="A424" s="978" t="s">
        <v>2174</v>
      </c>
      <c r="B424" s="981">
        <f>+B418+B412+B406+B400+B394+B388+B382+B378+B371+B364+B357</f>
        <v>1770</v>
      </c>
      <c r="C424" s="946"/>
      <c r="D424" s="946">
        <f>+D418+D412+D406+D400+D394+D388+D382+D378+D371+D364+D357</f>
        <v>803</v>
      </c>
      <c r="E424" s="946"/>
      <c r="F424" s="946"/>
      <c r="G424" s="946"/>
      <c r="H424" s="946"/>
      <c r="I424" s="946"/>
      <c r="J424" s="946"/>
      <c r="K424" s="946">
        <f>+K418+K412+K406+K400+K394+K388+K382+K378+K371+K364+K357</f>
        <v>2573</v>
      </c>
      <c r="L424" s="974">
        <f>+L418+L412+L406+L400+L394+L388+L382+L378+L371+L364+L357</f>
        <v>131932169.27999997</v>
      </c>
      <c r="M424" s="946">
        <f>+M418+M412+M406+M400+M394+M388+M382+M378+M371+M364+M357</f>
        <v>1783</v>
      </c>
      <c r="N424" s="946"/>
      <c r="O424" s="946">
        <f>+O418+O412+O406+O400+O394+O388+O382+O378+O371+O364+O357</f>
        <v>670</v>
      </c>
      <c r="P424" s="946"/>
      <c r="Q424" s="946"/>
      <c r="R424" s="946"/>
      <c r="S424" s="946"/>
      <c r="T424" s="946"/>
      <c r="U424" s="946"/>
      <c r="V424" s="946">
        <f>+V418+V412+V406+V400+V394+V388+V382+V378+V371+V364+V357</f>
        <v>2453</v>
      </c>
      <c r="W424" s="974">
        <f>+W418+W412+W406+W400+W394+W388+W382+W378+W371+W364+W357</f>
        <v>124377076.27999997</v>
      </c>
    </row>
    <row r="425" spans="1:23" ht="14.25" thickBot="1" x14ac:dyDescent="0.25">
      <c r="A425" s="950" t="s">
        <v>8071</v>
      </c>
      <c r="B425" s="421"/>
      <c r="C425" s="406"/>
      <c r="D425" s="406"/>
      <c r="E425" s="406"/>
      <c r="F425" s="406"/>
      <c r="G425" s="406"/>
      <c r="H425" s="406"/>
      <c r="I425" s="406"/>
      <c r="J425" s="406"/>
      <c r="K425" s="406"/>
      <c r="L425" s="972">
        <v>965943</v>
      </c>
      <c r="M425" s="406"/>
      <c r="N425" s="406"/>
      <c r="O425" s="406"/>
      <c r="P425" s="406"/>
      <c r="Q425" s="406"/>
      <c r="R425" s="406"/>
      <c r="S425" s="406"/>
      <c r="T425" s="406"/>
      <c r="U425" s="406"/>
      <c r="V425" s="406"/>
      <c r="W425" s="972">
        <v>1832442</v>
      </c>
    </row>
    <row r="426" spans="1:23" ht="13.5" x14ac:dyDescent="0.2">
      <c r="A426" s="979" t="s">
        <v>8072</v>
      </c>
      <c r="B426" s="982">
        <f>+B425+B424+B354</f>
        <v>1937</v>
      </c>
      <c r="C426" s="975"/>
      <c r="D426" s="975">
        <f>+D425+D424+D354</f>
        <v>1506</v>
      </c>
      <c r="E426" s="975"/>
      <c r="F426" s="975"/>
      <c r="G426" s="975"/>
      <c r="H426" s="975"/>
      <c r="I426" s="975"/>
      <c r="J426" s="975"/>
      <c r="K426" s="975">
        <f>+K425+K424+K354</f>
        <v>3443</v>
      </c>
      <c r="L426" s="976">
        <f>+L425+L424+L354</f>
        <v>151041969.87999997</v>
      </c>
      <c r="M426" s="975">
        <f>+M425+M424+M354</f>
        <v>1950</v>
      </c>
      <c r="N426" s="975"/>
      <c r="O426" s="975">
        <f>+O425+O424+O354</f>
        <v>1319</v>
      </c>
      <c r="P426" s="975"/>
      <c r="Q426" s="975"/>
      <c r="R426" s="975"/>
      <c r="S426" s="975"/>
      <c r="T426" s="975"/>
      <c r="U426" s="975"/>
      <c r="V426" s="975">
        <f>+V425+V424+V354</f>
        <v>3269</v>
      </c>
      <c r="W426" s="976">
        <f>+W425+W424+W354</f>
        <v>143834975.87999997</v>
      </c>
    </row>
    <row r="427" spans="1:23" ht="13.5" x14ac:dyDescent="0.25">
      <c r="A427" s="483" t="s">
        <v>325</v>
      </c>
      <c r="B427" s="482"/>
      <c r="C427" s="482"/>
      <c r="D427" s="482"/>
      <c r="E427" s="482"/>
      <c r="F427" s="482"/>
      <c r="G427" s="482"/>
      <c r="H427" s="482"/>
      <c r="I427" s="482"/>
      <c r="J427" s="482"/>
      <c r="K427" s="482"/>
      <c r="L427" s="482"/>
      <c r="M427" s="482"/>
      <c r="N427" s="482"/>
      <c r="O427" s="482"/>
      <c r="P427" s="947"/>
      <c r="Q427" s="392"/>
      <c r="R427" s="390"/>
      <c r="S427" s="390"/>
      <c r="T427" s="390"/>
      <c r="U427" s="390"/>
      <c r="V427" s="390"/>
      <c r="W427" s="390"/>
    </row>
    <row r="428" spans="1:23" ht="13.5" x14ac:dyDescent="0.25">
      <c r="A428" s="160" t="s">
        <v>319</v>
      </c>
      <c r="B428" s="160"/>
      <c r="C428" s="160"/>
      <c r="D428" s="160"/>
      <c r="E428" s="160"/>
      <c r="F428" s="160"/>
      <c r="G428" s="160"/>
      <c r="H428" s="160"/>
      <c r="I428" s="160"/>
      <c r="J428" s="160"/>
      <c r="K428" s="160"/>
      <c r="L428" s="160"/>
      <c r="M428" s="160"/>
      <c r="N428" s="160"/>
      <c r="O428" s="160"/>
      <c r="P428" s="390"/>
      <c r="Q428" s="392"/>
      <c r="R428" s="390"/>
      <c r="S428" s="390"/>
      <c r="T428" s="390"/>
      <c r="U428" s="390"/>
      <c r="V428" s="390"/>
      <c r="W428" s="390"/>
    </row>
  </sheetData>
  <mergeCells count="11">
    <mergeCell ref="B4:L4"/>
    <mergeCell ref="M4:W4"/>
    <mergeCell ref="F103:G103"/>
    <mergeCell ref="B317:L317"/>
    <mergeCell ref="M317:W317"/>
    <mergeCell ref="B107:L107"/>
    <mergeCell ref="M107:W107"/>
    <mergeCell ref="B169:L169"/>
    <mergeCell ref="M169:W169"/>
    <mergeCell ref="B278:L278"/>
    <mergeCell ref="M278:W278"/>
  </mergeCells>
  <printOptions horizontalCentered="1"/>
  <pageMargins left="0.23622047244094491" right="0.23622047244094491" top="0.74803149606299213" bottom="0.39370078740157483" header="0.31496062992125984" footer="0.31496062992125984"/>
  <pageSetup paperSize="9" scale="60" orientation="landscape" r:id="rId1"/>
  <headerFooter alignWithMargins="0">
    <oddHeader>&amp;C&amp;"Arial,Negrita"&amp;18PROYECTO DE PRESUPUESTO 2021</oddHeader>
  </headerFooter>
  <rowBreaks count="3" manualBreakCount="3">
    <brk id="103" max="22" man="1"/>
    <brk id="164" max="22" man="1"/>
    <brk id="313" max="22"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sheetPr>
  <dimension ref="A1:AZ25"/>
  <sheetViews>
    <sheetView showGridLines="0" zoomScaleNormal="100" zoomScaleSheetLayoutView="100" zoomScalePageLayoutView="90" workbookViewId="0">
      <selection activeCell="A2" sqref="A2"/>
    </sheetView>
  </sheetViews>
  <sheetFormatPr baseColWidth="10" defaultColWidth="11.42578125" defaultRowHeight="12" x14ac:dyDescent="0.2"/>
  <cols>
    <col min="1" max="1" width="55.85546875" style="115" customWidth="1"/>
    <col min="2" max="2" width="11.42578125" style="115"/>
    <col min="3" max="3" width="11.5703125" style="115" customWidth="1"/>
    <col min="4" max="4" width="11.42578125" style="115"/>
    <col min="5" max="5" width="11.5703125" style="115" customWidth="1"/>
    <col min="6" max="6" width="11.42578125" style="115"/>
    <col min="7" max="7" width="11.85546875" style="115" customWidth="1"/>
    <col min="8" max="8" width="10.28515625" style="115" customWidth="1"/>
    <col min="9" max="9" width="11.5703125" style="115" customWidth="1"/>
    <col min="10" max="11" width="11.42578125" style="115"/>
    <col min="12" max="12" width="62" style="115" hidden="1" customWidth="1"/>
    <col min="13" max="20" width="14.7109375" style="115" hidden="1" customWidth="1"/>
    <col min="21" max="21" width="0" style="115" hidden="1" customWidth="1"/>
    <col min="22" max="22" width="62.42578125" style="115" hidden="1" customWidth="1"/>
    <col min="23" max="26" width="0" style="115" hidden="1" customWidth="1"/>
    <col min="27" max="30" width="11.5703125" style="115" hidden="1" customWidth="1"/>
    <col min="31" max="32" width="0" style="115" hidden="1" customWidth="1"/>
    <col min="33" max="33" width="62.42578125" style="115" hidden="1" customWidth="1"/>
    <col min="34" max="34" width="11.5703125" style="115" hidden="1" customWidth="1"/>
    <col min="35" max="35" width="12.28515625" style="115" hidden="1" customWidth="1"/>
    <col min="36" max="36" width="11.5703125" style="115" hidden="1" customWidth="1"/>
    <col min="37" max="37" width="12.28515625" style="115" hidden="1" customWidth="1"/>
    <col min="38" max="38" width="11.5703125" style="115" hidden="1" customWidth="1"/>
    <col min="39" max="39" width="12.42578125" style="115" hidden="1" customWidth="1"/>
    <col min="40" max="43" width="0" style="115" hidden="1" customWidth="1"/>
    <col min="44" max="44" width="57.140625" style="115" hidden="1" customWidth="1"/>
    <col min="45" max="45" width="11.5703125" style="115" hidden="1" customWidth="1"/>
    <col min="46" max="46" width="12.28515625" style="115" hidden="1" customWidth="1"/>
    <col min="47" max="47" width="11.5703125" style="115" hidden="1" customWidth="1"/>
    <col min="48" max="48" width="12.28515625" style="115" hidden="1" customWidth="1"/>
    <col min="49" max="49" width="11.5703125" style="115" hidden="1" customWidth="1"/>
    <col min="50" max="50" width="12.28515625" style="115" hidden="1" customWidth="1"/>
    <col min="51" max="53" width="0" style="115" hidden="1" customWidth="1"/>
    <col min="54" max="16384" width="11.42578125" style="115"/>
  </cols>
  <sheetData>
    <row r="1" spans="1:52" s="180" customFormat="1" ht="24.95" customHeight="1" x14ac:dyDescent="0.25">
      <c r="A1" s="442" t="s">
        <v>14500</v>
      </c>
      <c r="B1" s="152"/>
      <c r="C1" s="152"/>
      <c r="D1" s="152"/>
      <c r="E1" s="152"/>
      <c r="F1" s="152"/>
      <c r="G1" s="152"/>
      <c r="H1" s="152"/>
      <c r="I1" s="152"/>
      <c r="L1" s="152"/>
      <c r="M1" s="181"/>
      <c r="N1" s="181"/>
      <c r="O1" s="181"/>
      <c r="P1" s="181"/>
      <c r="Q1" s="181"/>
      <c r="S1" s="165"/>
      <c r="T1" s="165"/>
      <c r="AI1" s="180" t="s">
        <v>2034</v>
      </c>
    </row>
    <row r="2" spans="1:52" s="164" customFormat="1" ht="24.95" customHeight="1" thickBot="1" x14ac:dyDescent="0.3">
      <c r="A2" s="482" t="s">
        <v>14493</v>
      </c>
      <c r="B2" s="187"/>
      <c r="C2" s="187"/>
      <c r="D2" s="187"/>
      <c r="E2" s="187"/>
      <c r="F2" s="187"/>
      <c r="G2" s="187"/>
      <c r="H2" s="187"/>
      <c r="I2" s="187"/>
      <c r="L2" s="222" t="s">
        <v>2010</v>
      </c>
      <c r="M2" s="165"/>
      <c r="N2" s="165"/>
      <c r="O2" s="165"/>
      <c r="P2" s="165"/>
      <c r="Q2" s="165"/>
      <c r="R2" s="165"/>
      <c r="S2" s="165"/>
      <c r="T2" s="165"/>
      <c r="U2" s="165"/>
      <c r="V2" s="165" t="s">
        <v>2031</v>
      </c>
      <c r="W2" s="165"/>
      <c r="X2" s="165"/>
      <c r="Y2" s="165"/>
      <c r="Z2" s="165"/>
      <c r="AA2" s="165"/>
      <c r="AB2" s="165"/>
      <c r="AC2" s="165"/>
      <c r="AD2" s="165"/>
      <c r="AE2" s="165"/>
      <c r="AF2" s="165"/>
      <c r="AG2" s="165"/>
      <c r="AU2" s="164" t="s">
        <v>2120</v>
      </c>
    </row>
    <row r="3" spans="1:52" ht="23.25" customHeight="1" thickBot="1" x14ac:dyDescent="0.25">
      <c r="A3" s="1570" t="s">
        <v>14470</v>
      </c>
      <c r="B3" s="1572" t="s">
        <v>362</v>
      </c>
      <c r="C3" s="1573"/>
      <c r="D3" s="1572" t="s">
        <v>429</v>
      </c>
      <c r="E3" s="1572"/>
      <c r="F3" s="1574" t="s">
        <v>430</v>
      </c>
      <c r="G3" s="1573"/>
      <c r="H3" s="1572" t="s">
        <v>361</v>
      </c>
      <c r="I3" s="1573"/>
      <c r="L3" s="147" t="s">
        <v>11</v>
      </c>
      <c r="M3" s="1575" t="s">
        <v>362</v>
      </c>
      <c r="N3" s="1575"/>
      <c r="O3" s="1567" t="s">
        <v>429</v>
      </c>
      <c r="P3" s="1569"/>
      <c r="Q3" s="1567" t="s">
        <v>430</v>
      </c>
      <c r="R3" s="1568"/>
      <c r="S3" s="1567" t="s">
        <v>361</v>
      </c>
      <c r="T3" s="1568"/>
      <c r="V3" s="224" t="s">
        <v>11</v>
      </c>
      <c r="W3" s="1575" t="s">
        <v>362</v>
      </c>
      <c r="X3" s="1575"/>
      <c r="Y3" s="1567" t="s">
        <v>429</v>
      </c>
      <c r="Z3" s="1569"/>
      <c r="AA3" s="1567" t="s">
        <v>430</v>
      </c>
      <c r="AB3" s="1568"/>
      <c r="AC3" s="1567" t="s">
        <v>361</v>
      </c>
      <c r="AD3" s="1568"/>
      <c r="AG3" s="224" t="s">
        <v>11</v>
      </c>
      <c r="AH3" s="1567" t="s">
        <v>362</v>
      </c>
      <c r="AI3" s="1568"/>
      <c r="AJ3" s="1567" t="s">
        <v>429</v>
      </c>
      <c r="AK3" s="1569"/>
      <c r="AL3" s="1567" t="s">
        <v>430</v>
      </c>
      <c r="AM3" s="1568"/>
      <c r="AN3" s="1567" t="s">
        <v>361</v>
      </c>
      <c r="AO3" s="1568"/>
      <c r="AR3" s="224" t="s">
        <v>11</v>
      </c>
      <c r="AS3" s="1575" t="s">
        <v>362</v>
      </c>
      <c r="AT3" s="1575"/>
      <c r="AU3" s="1567" t="s">
        <v>429</v>
      </c>
      <c r="AV3" s="1569"/>
      <c r="AW3" s="1567" t="s">
        <v>430</v>
      </c>
      <c r="AX3" s="1568"/>
      <c r="AY3" s="1567" t="s">
        <v>361</v>
      </c>
      <c r="AZ3" s="1568"/>
    </row>
    <row r="4" spans="1:52" s="179" customFormat="1" ht="30.75" customHeight="1" x14ac:dyDescent="0.2">
      <c r="A4" s="1571"/>
      <c r="B4" s="1080" t="s">
        <v>147</v>
      </c>
      <c r="C4" s="444" t="s">
        <v>31</v>
      </c>
      <c r="D4" s="1078" t="s">
        <v>147</v>
      </c>
      <c r="E4" s="444" t="s">
        <v>31</v>
      </c>
      <c r="F4" s="444" t="s">
        <v>147</v>
      </c>
      <c r="G4" s="444" t="s">
        <v>31</v>
      </c>
      <c r="H4" s="1081" t="s">
        <v>147</v>
      </c>
      <c r="I4" s="1080" t="s">
        <v>31</v>
      </c>
      <c r="L4" s="159" t="s">
        <v>10</v>
      </c>
      <c r="M4" s="78" t="s">
        <v>147</v>
      </c>
      <c r="N4" s="79" t="s">
        <v>31</v>
      </c>
      <c r="O4" s="159" t="s">
        <v>147</v>
      </c>
      <c r="P4" s="146" t="s">
        <v>31</v>
      </c>
      <c r="Q4" s="159" t="s">
        <v>147</v>
      </c>
      <c r="R4" s="146" t="s">
        <v>31</v>
      </c>
      <c r="S4" s="159" t="s">
        <v>147</v>
      </c>
      <c r="T4" s="146" t="s">
        <v>31</v>
      </c>
      <c r="V4" s="225" t="s">
        <v>10</v>
      </c>
      <c r="W4" s="78" t="s">
        <v>147</v>
      </c>
      <c r="X4" s="79" t="s">
        <v>31</v>
      </c>
      <c r="Y4" s="225" t="s">
        <v>147</v>
      </c>
      <c r="Z4" s="223" t="s">
        <v>31</v>
      </c>
      <c r="AA4" s="225" t="s">
        <v>147</v>
      </c>
      <c r="AB4" s="223" t="s">
        <v>31</v>
      </c>
      <c r="AC4" s="225" t="s">
        <v>147</v>
      </c>
      <c r="AD4" s="223" t="s">
        <v>31</v>
      </c>
      <c r="AG4" s="225" t="s">
        <v>10</v>
      </c>
      <c r="AH4" s="78" t="s">
        <v>147</v>
      </c>
      <c r="AI4" s="79" t="s">
        <v>31</v>
      </c>
      <c r="AJ4" s="225" t="s">
        <v>147</v>
      </c>
      <c r="AK4" s="223" t="s">
        <v>31</v>
      </c>
      <c r="AL4" s="225" t="s">
        <v>147</v>
      </c>
      <c r="AM4" s="223" t="s">
        <v>31</v>
      </c>
      <c r="AN4" s="225" t="s">
        <v>147</v>
      </c>
      <c r="AO4" s="223" t="s">
        <v>31</v>
      </c>
      <c r="AR4" s="225" t="s">
        <v>10</v>
      </c>
      <c r="AS4" s="78" t="s">
        <v>147</v>
      </c>
      <c r="AT4" s="79" t="s">
        <v>31</v>
      </c>
      <c r="AU4" s="225" t="s">
        <v>147</v>
      </c>
      <c r="AV4" s="223" t="s">
        <v>31</v>
      </c>
      <c r="AW4" s="225" t="s">
        <v>147</v>
      </c>
      <c r="AX4" s="223" t="s">
        <v>31</v>
      </c>
      <c r="AY4" s="225" t="s">
        <v>147</v>
      </c>
      <c r="AZ4" s="223" t="s">
        <v>31</v>
      </c>
    </row>
    <row r="5" spans="1:52" ht="13.5" x14ac:dyDescent="0.2">
      <c r="A5" s="1076" t="s">
        <v>144</v>
      </c>
      <c r="B5" s="1082">
        <v>2904</v>
      </c>
      <c r="C5" s="405">
        <v>97624593</v>
      </c>
      <c r="D5" s="1077">
        <v>2862</v>
      </c>
      <c r="E5" s="1079">
        <v>97246882</v>
      </c>
      <c r="F5" s="1082">
        <v>2858</v>
      </c>
      <c r="G5" s="405">
        <v>110161381</v>
      </c>
      <c r="H5" s="405">
        <v>-4</v>
      </c>
      <c r="I5" s="1077">
        <v>12914499</v>
      </c>
      <c r="L5" s="171" t="s">
        <v>144</v>
      </c>
      <c r="M5" s="175">
        <v>613</v>
      </c>
      <c r="N5" s="174">
        <v>24016227</v>
      </c>
      <c r="O5" s="175">
        <v>587</v>
      </c>
      <c r="P5" s="174">
        <v>23185728</v>
      </c>
      <c r="Q5" s="175">
        <v>587</v>
      </c>
      <c r="R5" s="174">
        <v>24842864</v>
      </c>
      <c r="S5" s="173">
        <f>Q5-O5</f>
        <v>0</v>
      </c>
      <c r="T5" s="172">
        <f>R5-P5</f>
        <v>1657136</v>
      </c>
      <c r="V5" s="328" t="s">
        <v>144</v>
      </c>
      <c r="W5" s="329">
        <v>2034</v>
      </c>
      <c r="X5" s="330">
        <v>57870140</v>
      </c>
      <c r="Y5" s="331">
        <v>2034</v>
      </c>
      <c r="Z5" s="332">
        <v>58436855</v>
      </c>
      <c r="AA5" s="331">
        <v>2034</v>
      </c>
      <c r="AB5" s="332">
        <v>69864365</v>
      </c>
      <c r="AC5" s="333"/>
      <c r="AD5" s="334">
        <f>+AB5-Z5</f>
        <v>11427510</v>
      </c>
      <c r="AG5" s="351" t="s">
        <v>144</v>
      </c>
      <c r="AH5" s="352">
        <v>67</v>
      </c>
      <c r="AI5" s="353">
        <v>7046100</v>
      </c>
      <c r="AJ5" s="352">
        <v>67</v>
      </c>
      <c r="AK5" s="353">
        <v>7157247</v>
      </c>
      <c r="AL5" s="352">
        <v>67</v>
      </c>
      <c r="AM5" s="353">
        <v>7142748</v>
      </c>
      <c r="AN5" s="352"/>
      <c r="AO5" s="354"/>
      <c r="AR5" s="171" t="s">
        <v>144</v>
      </c>
      <c r="AS5" s="358">
        <v>190</v>
      </c>
      <c r="AT5" s="172">
        <v>8692126</v>
      </c>
      <c r="AU5" s="173">
        <v>174</v>
      </c>
      <c r="AV5" s="172">
        <v>8467052</v>
      </c>
      <c r="AW5" s="173">
        <v>170</v>
      </c>
      <c r="AX5" s="172">
        <v>8311404</v>
      </c>
      <c r="AY5" s="168"/>
      <c r="AZ5" s="172">
        <f>+AX5-AV5</f>
        <v>-155648</v>
      </c>
    </row>
    <row r="6" spans="1:52" ht="13.5" x14ac:dyDescent="0.2">
      <c r="A6" s="1076" t="s">
        <v>175</v>
      </c>
      <c r="B6" s="1082">
        <v>0</v>
      </c>
      <c r="C6" s="405">
        <v>136589</v>
      </c>
      <c r="D6" s="1077">
        <v>0</v>
      </c>
      <c r="E6" s="1079">
        <v>136709</v>
      </c>
      <c r="F6" s="1082">
        <v>0</v>
      </c>
      <c r="G6" s="405">
        <v>111812</v>
      </c>
      <c r="H6" s="1228"/>
      <c r="I6" s="1077">
        <v>-24897</v>
      </c>
      <c r="L6" s="171" t="s">
        <v>175</v>
      </c>
      <c r="M6" s="170"/>
      <c r="N6" s="169"/>
      <c r="O6" s="168"/>
      <c r="P6" s="167"/>
      <c r="Q6" s="168"/>
      <c r="R6" s="167"/>
      <c r="S6" s="168"/>
      <c r="T6" s="167"/>
      <c r="V6" s="335" t="s">
        <v>175</v>
      </c>
      <c r="W6" s="336"/>
      <c r="X6" s="337"/>
      <c r="Y6" s="338"/>
      <c r="Z6" s="339"/>
      <c r="AA6" s="338"/>
      <c r="AB6" s="339"/>
      <c r="AC6" s="340"/>
      <c r="AD6" s="341"/>
      <c r="AG6" s="351" t="s">
        <v>175</v>
      </c>
      <c r="AH6" s="352"/>
      <c r="AI6" s="353"/>
      <c r="AJ6" s="352"/>
      <c r="AK6" s="353"/>
      <c r="AL6" s="352"/>
      <c r="AM6" s="353"/>
      <c r="AN6" s="352"/>
      <c r="AO6" s="354"/>
      <c r="AR6" s="171" t="s">
        <v>175</v>
      </c>
      <c r="AS6" s="170"/>
      <c r="AT6" s="172">
        <v>136589</v>
      </c>
      <c r="AU6" s="173"/>
      <c r="AV6" s="172">
        <v>136709</v>
      </c>
      <c r="AW6" s="168"/>
      <c r="AX6" s="172">
        <v>111812</v>
      </c>
      <c r="AY6" s="168"/>
      <c r="AZ6" s="172">
        <f>+AX6-AV6</f>
        <v>-24897</v>
      </c>
    </row>
    <row r="7" spans="1:52" ht="13.5" x14ac:dyDescent="0.2">
      <c r="A7" s="1076" t="s">
        <v>173</v>
      </c>
      <c r="B7" s="1082">
        <v>0</v>
      </c>
      <c r="C7" s="405">
        <v>0</v>
      </c>
      <c r="D7" s="1077">
        <v>0</v>
      </c>
      <c r="E7" s="1079">
        <v>0</v>
      </c>
      <c r="F7" s="1082">
        <v>0</v>
      </c>
      <c r="G7" s="405">
        <v>0</v>
      </c>
      <c r="H7" s="1228"/>
      <c r="I7" s="1077">
        <v>0</v>
      </c>
      <c r="L7" s="171" t="s">
        <v>173</v>
      </c>
      <c r="M7" s="170"/>
      <c r="N7" s="169"/>
      <c r="O7" s="168"/>
      <c r="P7" s="167"/>
      <c r="Q7" s="168"/>
      <c r="R7" s="167"/>
      <c r="S7" s="168"/>
      <c r="T7" s="167"/>
      <c r="V7" s="335" t="s">
        <v>173</v>
      </c>
      <c r="W7" s="336"/>
      <c r="X7" s="337"/>
      <c r="Y7" s="338"/>
      <c r="Z7" s="339"/>
      <c r="AA7" s="338"/>
      <c r="AB7" s="339"/>
      <c r="AC7" s="340"/>
      <c r="AD7" s="341"/>
      <c r="AG7" s="351" t="s">
        <v>173</v>
      </c>
      <c r="AH7" s="352"/>
      <c r="AI7" s="353"/>
      <c r="AJ7" s="352"/>
      <c r="AK7" s="353"/>
      <c r="AL7" s="352"/>
      <c r="AM7" s="353"/>
      <c r="AN7" s="352"/>
      <c r="AO7" s="354"/>
      <c r="AR7" s="171" t="s">
        <v>173</v>
      </c>
      <c r="AS7" s="170"/>
      <c r="AT7" s="169"/>
      <c r="AU7" s="173"/>
      <c r="AV7" s="167"/>
      <c r="AW7" s="168"/>
      <c r="AX7" s="167"/>
      <c r="AY7" s="168"/>
      <c r="AZ7" s="167"/>
    </row>
    <row r="8" spans="1:52" ht="13.5" x14ac:dyDescent="0.2">
      <c r="A8" s="964" t="s">
        <v>182</v>
      </c>
      <c r="B8" s="1082">
        <v>0</v>
      </c>
      <c r="C8" s="405">
        <v>0</v>
      </c>
      <c r="D8" s="1077">
        <v>0</v>
      </c>
      <c r="E8" s="1079">
        <v>0</v>
      </c>
      <c r="F8" s="1082">
        <v>0</v>
      </c>
      <c r="G8" s="405">
        <v>0</v>
      </c>
      <c r="H8" s="1228"/>
      <c r="I8" s="1077">
        <v>0</v>
      </c>
      <c r="L8" s="178" t="s">
        <v>182</v>
      </c>
      <c r="M8" s="170"/>
      <c r="N8" s="169"/>
      <c r="O8" s="168"/>
      <c r="P8" s="167"/>
      <c r="Q8" s="168"/>
      <c r="R8" s="167"/>
      <c r="S8" s="168"/>
      <c r="T8" s="167"/>
      <c r="V8" s="335" t="s">
        <v>182</v>
      </c>
      <c r="W8" s="336"/>
      <c r="X8" s="337"/>
      <c r="Y8" s="338"/>
      <c r="Z8" s="339"/>
      <c r="AA8" s="338"/>
      <c r="AB8" s="339"/>
      <c r="AC8" s="340"/>
      <c r="AD8" s="341"/>
      <c r="AG8" s="355" t="s">
        <v>182</v>
      </c>
      <c r="AH8" s="352"/>
      <c r="AI8" s="353"/>
      <c r="AJ8" s="352"/>
      <c r="AK8" s="353"/>
      <c r="AL8" s="352"/>
      <c r="AM8" s="353"/>
      <c r="AN8" s="352"/>
      <c r="AO8" s="354"/>
      <c r="AR8" s="178" t="s">
        <v>182</v>
      </c>
      <c r="AS8" s="170"/>
      <c r="AT8" s="169"/>
      <c r="AU8" s="173"/>
      <c r="AV8" s="167"/>
      <c r="AW8" s="168"/>
      <c r="AX8" s="167"/>
      <c r="AY8" s="168"/>
      <c r="AZ8" s="167"/>
    </row>
    <row r="9" spans="1:52" ht="13.5" x14ac:dyDescent="0.2">
      <c r="A9" s="1076" t="s">
        <v>176</v>
      </c>
      <c r="B9" s="1082">
        <v>14</v>
      </c>
      <c r="C9" s="405">
        <v>504001</v>
      </c>
      <c r="D9" s="1077">
        <v>14</v>
      </c>
      <c r="E9" s="1079">
        <v>504000</v>
      </c>
      <c r="F9" s="1082">
        <v>14</v>
      </c>
      <c r="G9" s="405">
        <v>504000</v>
      </c>
      <c r="H9" s="1228"/>
      <c r="I9" s="1077">
        <v>0</v>
      </c>
      <c r="L9" s="171" t="s">
        <v>176</v>
      </c>
      <c r="M9" s="170"/>
      <c r="N9" s="169"/>
      <c r="O9" s="168"/>
      <c r="P9" s="167"/>
      <c r="Q9" s="168"/>
      <c r="R9" s="167"/>
      <c r="S9" s="168"/>
      <c r="T9" s="167"/>
      <c r="V9" s="335" t="s">
        <v>176</v>
      </c>
      <c r="W9" s="336"/>
      <c r="X9" s="337"/>
      <c r="Y9" s="338"/>
      <c r="Z9" s="339"/>
      <c r="AA9" s="338"/>
      <c r="AB9" s="339"/>
      <c r="AC9" s="340"/>
      <c r="AD9" s="341"/>
      <c r="AG9" s="351" t="s">
        <v>176</v>
      </c>
      <c r="AH9" s="352">
        <v>14</v>
      </c>
      <c r="AI9" s="353">
        <v>504001</v>
      </c>
      <c r="AJ9" s="352">
        <v>14</v>
      </c>
      <c r="AK9" s="353">
        <v>504000</v>
      </c>
      <c r="AL9" s="352">
        <v>14</v>
      </c>
      <c r="AM9" s="353">
        <v>504000</v>
      </c>
      <c r="AN9" s="352"/>
      <c r="AO9" s="354"/>
      <c r="AR9" s="171" t="s">
        <v>176</v>
      </c>
      <c r="AS9" s="170"/>
      <c r="AT9" s="169"/>
      <c r="AU9" s="173"/>
      <c r="AV9" s="167"/>
      <c r="AW9" s="168"/>
      <c r="AX9" s="167"/>
      <c r="AY9" s="168"/>
      <c r="AZ9" s="167"/>
    </row>
    <row r="10" spans="1:52" ht="13.5" x14ac:dyDescent="0.2">
      <c r="A10" s="964" t="s">
        <v>174</v>
      </c>
      <c r="B10" s="1082">
        <v>2647</v>
      </c>
      <c r="C10" s="405">
        <v>5375946</v>
      </c>
      <c r="D10" s="1077">
        <v>2621</v>
      </c>
      <c r="E10" s="1079">
        <v>5537652</v>
      </c>
      <c r="F10" s="1082">
        <v>2621</v>
      </c>
      <c r="G10" s="405">
        <v>5035422</v>
      </c>
      <c r="H10" s="405">
        <v>0</v>
      </c>
      <c r="I10" s="1077">
        <v>-502230</v>
      </c>
      <c r="L10" s="178" t="s">
        <v>174</v>
      </c>
      <c r="M10" s="175">
        <v>613</v>
      </c>
      <c r="N10" s="174">
        <v>595050</v>
      </c>
      <c r="O10" s="175">
        <v>587</v>
      </c>
      <c r="P10" s="174">
        <v>657600</v>
      </c>
      <c r="Q10" s="175">
        <v>587</v>
      </c>
      <c r="R10" s="174">
        <v>571000</v>
      </c>
      <c r="S10" s="173">
        <f>Q10-O10</f>
        <v>0</v>
      </c>
      <c r="T10" s="172">
        <f>R10-P10</f>
        <v>-86600</v>
      </c>
      <c r="V10" s="335" t="s">
        <v>174</v>
      </c>
      <c r="W10" s="336">
        <v>2034</v>
      </c>
      <c r="X10" s="337">
        <v>1840049</v>
      </c>
      <c r="Y10" s="338">
        <v>2034</v>
      </c>
      <c r="Z10" s="339">
        <v>2031464</v>
      </c>
      <c r="AA10" s="338">
        <v>2034</v>
      </c>
      <c r="AB10" s="339">
        <v>1938000</v>
      </c>
      <c r="AC10" s="340"/>
      <c r="AD10" s="341">
        <f>+AB10-Z10</f>
        <v>-93464</v>
      </c>
      <c r="AG10" s="355" t="s">
        <v>174</v>
      </c>
      <c r="AH10" s="352"/>
      <c r="AI10" s="353">
        <f>1286582+26805</f>
        <v>1313387</v>
      </c>
      <c r="AJ10" s="352"/>
      <c r="AK10" s="353">
        <v>1219674</v>
      </c>
      <c r="AL10" s="352"/>
      <c r="AM10" s="353">
        <f>26800+1190457</f>
        <v>1217257</v>
      </c>
      <c r="AN10" s="352"/>
      <c r="AO10" s="354"/>
      <c r="AR10" s="178" t="s">
        <v>174</v>
      </c>
      <c r="AS10" s="170"/>
      <c r="AT10" s="172">
        <v>1627460</v>
      </c>
      <c r="AU10" s="173"/>
      <c r="AV10" s="172">
        <v>1628914</v>
      </c>
      <c r="AW10" s="168"/>
      <c r="AX10" s="172">
        <v>1309165</v>
      </c>
      <c r="AY10" s="168"/>
      <c r="AZ10" s="172">
        <f>+AX10-AV10</f>
        <v>-319749</v>
      </c>
    </row>
    <row r="11" spans="1:52" ht="13.5" x14ac:dyDescent="0.2">
      <c r="A11" s="1076" t="s">
        <v>181</v>
      </c>
      <c r="B11" s="1082">
        <v>0</v>
      </c>
      <c r="C11" s="405">
        <v>0</v>
      </c>
      <c r="D11" s="1077">
        <v>0</v>
      </c>
      <c r="E11" s="1079">
        <v>0</v>
      </c>
      <c r="F11" s="1082">
        <v>0</v>
      </c>
      <c r="G11" s="405">
        <v>0</v>
      </c>
      <c r="H11" s="1228"/>
      <c r="I11" s="1077">
        <v>0</v>
      </c>
      <c r="L11" s="171" t="s">
        <v>181</v>
      </c>
      <c r="M11" s="170"/>
      <c r="N11" s="169"/>
      <c r="O11" s="168"/>
      <c r="P11" s="167"/>
      <c r="Q11" s="168"/>
      <c r="R11" s="167"/>
      <c r="S11" s="168"/>
      <c r="T11" s="167"/>
      <c r="V11" s="335" t="s">
        <v>181</v>
      </c>
      <c r="W11" s="336"/>
      <c r="X11" s="337"/>
      <c r="Y11" s="338"/>
      <c r="Z11" s="339"/>
      <c r="AA11" s="338"/>
      <c r="AB11" s="339"/>
      <c r="AC11" s="340"/>
      <c r="AD11" s="341"/>
      <c r="AG11" s="351" t="s">
        <v>181</v>
      </c>
      <c r="AH11" s="352"/>
      <c r="AI11" s="353"/>
      <c r="AJ11" s="352"/>
      <c r="AK11" s="353"/>
      <c r="AL11" s="352"/>
      <c r="AM11" s="353"/>
      <c r="AN11" s="352"/>
      <c r="AO11" s="354"/>
      <c r="AR11" s="171" t="s">
        <v>181</v>
      </c>
      <c r="AS11" s="170"/>
      <c r="AT11" s="169"/>
      <c r="AU11" s="173"/>
      <c r="AV11" s="167"/>
      <c r="AW11" s="168"/>
      <c r="AX11" s="167"/>
      <c r="AY11" s="168"/>
      <c r="AZ11" s="167"/>
    </row>
    <row r="12" spans="1:52" ht="13.5" x14ac:dyDescent="0.2">
      <c r="A12" s="1076" t="s">
        <v>33</v>
      </c>
      <c r="B12" s="1082">
        <v>1338</v>
      </c>
      <c r="C12" s="405">
        <v>22247403</v>
      </c>
      <c r="D12" s="1077">
        <v>1338</v>
      </c>
      <c r="E12" s="1079">
        <v>26534243</v>
      </c>
      <c r="F12" s="1082">
        <v>1338</v>
      </c>
      <c r="G12" s="405">
        <v>14773241</v>
      </c>
      <c r="H12" s="405">
        <v>0</v>
      </c>
      <c r="I12" s="1077">
        <v>-11761002</v>
      </c>
      <c r="L12" s="171" t="s">
        <v>33</v>
      </c>
      <c r="M12" s="170"/>
      <c r="N12" s="174">
        <v>18598</v>
      </c>
      <c r="O12" s="168"/>
      <c r="P12" s="174">
        <v>400389</v>
      </c>
      <c r="Q12" s="168"/>
      <c r="R12" s="174">
        <v>314279</v>
      </c>
      <c r="S12" s="173">
        <f>Q12-O12</f>
        <v>0</v>
      </c>
      <c r="T12" s="172">
        <f>R12-P12</f>
        <v>-86110</v>
      </c>
      <c r="V12" s="335" t="s">
        <v>33</v>
      </c>
      <c r="W12" s="336">
        <v>1338</v>
      </c>
      <c r="X12" s="337">
        <v>20494092</v>
      </c>
      <c r="Y12" s="338">
        <v>1338</v>
      </c>
      <c r="Z12" s="339">
        <v>24305673</v>
      </c>
      <c r="AA12" s="338">
        <v>1338</v>
      </c>
      <c r="AB12" s="339">
        <v>13042263</v>
      </c>
      <c r="AC12" s="340"/>
      <c r="AD12" s="341">
        <f>+AB12-Z12</f>
        <v>-11263410</v>
      </c>
      <c r="AG12" s="351" t="s">
        <v>33</v>
      </c>
      <c r="AH12" s="352"/>
      <c r="AI12" s="353">
        <f>957441+166684+68034+112113</f>
        <v>1304272</v>
      </c>
      <c r="AJ12" s="352"/>
      <c r="AK12" s="353">
        <v>1174240</v>
      </c>
      <c r="AL12" s="352"/>
      <c r="AM12" s="353">
        <f>694466+107173</f>
        <v>801639</v>
      </c>
      <c r="AN12" s="352"/>
      <c r="AO12" s="354"/>
      <c r="AR12" s="171" t="s">
        <v>33</v>
      </c>
      <c r="AS12" s="170"/>
      <c r="AT12" s="172">
        <v>430441</v>
      </c>
      <c r="AU12" s="173"/>
      <c r="AV12" s="172">
        <v>653941</v>
      </c>
      <c r="AW12" s="168"/>
      <c r="AX12" s="172">
        <v>615060</v>
      </c>
      <c r="AY12" s="168"/>
      <c r="AZ12" s="172">
        <f>+AX12-AV12</f>
        <v>-38881</v>
      </c>
    </row>
    <row r="13" spans="1:52" ht="13.5" x14ac:dyDescent="0.2">
      <c r="A13" s="1076" t="s">
        <v>178</v>
      </c>
      <c r="B13" s="1082">
        <v>0</v>
      </c>
      <c r="C13" s="405">
        <v>0</v>
      </c>
      <c r="D13" s="1077">
        <v>0</v>
      </c>
      <c r="E13" s="1079">
        <v>0</v>
      </c>
      <c r="F13" s="1082">
        <v>0</v>
      </c>
      <c r="G13" s="405">
        <v>0</v>
      </c>
      <c r="H13" s="1228"/>
      <c r="I13" s="1077">
        <v>0</v>
      </c>
      <c r="L13" s="171" t="s">
        <v>178</v>
      </c>
      <c r="M13" s="170"/>
      <c r="N13" s="169"/>
      <c r="O13" s="168"/>
      <c r="P13" s="167"/>
      <c r="Q13" s="168"/>
      <c r="R13" s="167"/>
      <c r="S13" s="168"/>
      <c r="T13" s="167"/>
      <c r="V13" s="335" t="s">
        <v>178</v>
      </c>
      <c r="W13" s="336"/>
      <c r="X13" s="337"/>
      <c r="Y13" s="338"/>
      <c r="Z13" s="339"/>
      <c r="AA13" s="338"/>
      <c r="AB13" s="339"/>
      <c r="AC13" s="340"/>
      <c r="AD13" s="341"/>
      <c r="AG13" s="351" t="s">
        <v>178</v>
      </c>
      <c r="AH13" s="352"/>
      <c r="AI13" s="353"/>
      <c r="AJ13" s="352"/>
      <c r="AK13" s="353"/>
      <c r="AL13" s="352"/>
      <c r="AM13" s="353"/>
      <c r="AN13" s="352"/>
      <c r="AO13" s="354"/>
      <c r="AR13" s="171" t="s">
        <v>178</v>
      </c>
      <c r="AS13" s="170"/>
      <c r="AT13" s="169"/>
      <c r="AU13" s="173"/>
      <c r="AV13" s="167"/>
      <c r="AW13" s="168"/>
      <c r="AX13" s="167"/>
      <c r="AY13" s="168"/>
      <c r="AZ13" s="167"/>
    </row>
    <row r="14" spans="1:52" ht="13.5" x14ac:dyDescent="0.2">
      <c r="A14" s="1076" t="s">
        <v>32</v>
      </c>
      <c r="B14" s="1082">
        <v>2647</v>
      </c>
      <c r="C14" s="405">
        <v>6763224</v>
      </c>
      <c r="D14" s="1077">
        <v>2621</v>
      </c>
      <c r="E14" s="1079">
        <v>7057894</v>
      </c>
      <c r="F14" s="1082">
        <v>2621</v>
      </c>
      <c r="G14" s="405">
        <v>7471465</v>
      </c>
      <c r="H14" s="405">
        <v>0</v>
      </c>
      <c r="I14" s="1077">
        <v>413571</v>
      </c>
      <c r="L14" s="171" t="s">
        <v>32</v>
      </c>
      <c r="M14" s="175">
        <v>613</v>
      </c>
      <c r="N14" s="174">
        <v>1487881</v>
      </c>
      <c r="O14" s="175">
        <v>587</v>
      </c>
      <c r="P14" s="174">
        <v>1398897</v>
      </c>
      <c r="Q14" s="175">
        <v>587</v>
      </c>
      <c r="R14" s="174">
        <v>1486746</v>
      </c>
      <c r="S14" s="173">
        <f>Q14-O14</f>
        <v>0</v>
      </c>
      <c r="T14" s="172">
        <f>R14-P14</f>
        <v>87849</v>
      </c>
      <c r="V14" s="335" t="s">
        <v>32</v>
      </c>
      <c r="W14" s="336">
        <v>2034</v>
      </c>
      <c r="X14" s="337">
        <v>3829425</v>
      </c>
      <c r="Y14" s="338">
        <v>2034</v>
      </c>
      <c r="Z14" s="339">
        <v>4064431</v>
      </c>
      <c r="AA14" s="338">
        <v>2034</v>
      </c>
      <c r="AB14" s="339">
        <v>4470193</v>
      </c>
      <c r="AC14" s="340"/>
      <c r="AD14" s="341">
        <f>+AB14-Z14</f>
        <v>405762</v>
      </c>
      <c r="AG14" s="351" t="s">
        <v>32</v>
      </c>
      <c r="AH14" s="352"/>
      <c r="AI14" s="353">
        <f>633862</f>
        <v>633862</v>
      </c>
      <c r="AJ14" s="352"/>
      <c r="AK14" s="353">
        <v>782510</v>
      </c>
      <c r="AL14" s="352"/>
      <c r="AM14" s="353">
        <f>642883+76000</f>
        <v>718883</v>
      </c>
      <c r="AN14" s="352"/>
      <c r="AO14" s="354"/>
      <c r="AR14" s="171" t="s">
        <v>32</v>
      </c>
      <c r="AS14" s="170"/>
      <c r="AT14" s="172">
        <v>812056</v>
      </c>
      <c r="AU14" s="173"/>
      <c r="AV14" s="172">
        <v>812056</v>
      </c>
      <c r="AW14" s="168"/>
      <c r="AX14" s="172">
        <v>795643</v>
      </c>
      <c r="AY14" s="168"/>
      <c r="AZ14" s="172">
        <f>+AX14-AV14</f>
        <v>-16413</v>
      </c>
    </row>
    <row r="15" spans="1:52" ht="13.5" x14ac:dyDescent="0.2">
      <c r="A15" s="1076" t="s">
        <v>179</v>
      </c>
      <c r="B15" s="1082">
        <v>0</v>
      </c>
      <c r="C15" s="405">
        <v>0</v>
      </c>
      <c r="D15" s="1077">
        <v>0</v>
      </c>
      <c r="E15" s="1079">
        <v>0</v>
      </c>
      <c r="F15" s="1082">
        <v>0</v>
      </c>
      <c r="G15" s="405">
        <v>0</v>
      </c>
      <c r="H15" s="1228"/>
      <c r="I15" s="1077">
        <v>0</v>
      </c>
      <c r="L15" s="171" t="s">
        <v>179</v>
      </c>
      <c r="M15" s="170"/>
      <c r="N15" s="169"/>
      <c r="O15" s="168"/>
      <c r="P15" s="167"/>
      <c r="Q15" s="168"/>
      <c r="R15" s="167"/>
      <c r="S15" s="168"/>
      <c r="T15" s="167"/>
      <c r="V15" s="335" t="s">
        <v>179</v>
      </c>
      <c r="W15" s="336"/>
      <c r="X15" s="337"/>
      <c r="Y15" s="338"/>
      <c r="Z15" s="339"/>
      <c r="AA15" s="338"/>
      <c r="AB15" s="339"/>
      <c r="AC15" s="340"/>
      <c r="AD15" s="341"/>
      <c r="AG15" s="351" t="s">
        <v>179</v>
      </c>
      <c r="AH15" s="352"/>
      <c r="AI15" s="353"/>
      <c r="AJ15" s="352"/>
      <c r="AK15" s="353"/>
      <c r="AL15" s="352"/>
      <c r="AM15" s="353"/>
      <c r="AN15" s="352"/>
      <c r="AO15" s="354"/>
      <c r="AR15" s="171" t="s">
        <v>179</v>
      </c>
      <c r="AS15" s="170"/>
      <c r="AT15" s="169"/>
      <c r="AU15" s="173"/>
      <c r="AV15" s="167"/>
      <c r="AW15" s="168"/>
      <c r="AX15" s="167"/>
      <c r="AY15" s="168"/>
      <c r="AZ15" s="167"/>
    </row>
    <row r="16" spans="1:52" ht="13.5" x14ac:dyDescent="0.2">
      <c r="A16" s="1076" t="s">
        <v>177</v>
      </c>
      <c r="B16" s="1082">
        <v>0</v>
      </c>
      <c r="C16" s="405">
        <v>0</v>
      </c>
      <c r="D16" s="1077">
        <v>0</v>
      </c>
      <c r="E16" s="1079">
        <v>0</v>
      </c>
      <c r="F16" s="1082">
        <v>0</v>
      </c>
      <c r="G16" s="405">
        <v>0</v>
      </c>
      <c r="H16" s="1228"/>
      <c r="I16" s="1077">
        <v>0</v>
      </c>
      <c r="L16" s="171" t="s">
        <v>177</v>
      </c>
      <c r="M16" s="170"/>
      <c r="N16" s="169"/>
      <c r="O16" s="168"/>
      <c r="P16" s="167"/>
      <c r="Q16" s="168"/>
      <c r="R16" s="167"/>
      <c r="S16" s="168"/>
      <c r="T16" s="167"/>
      <c r="V16" s="335" t="s">
        <v>177</v>
      </c>
      <c r="W16" s="336"/>
      <c r="X16" s="337"/>
      <c r="Y16" s="338"/>
      <c r="Z16" s="339"/>
      <c r="AA16" s="338"/>
      <c r="AB16" s="339"/>
      <c r="AC16" s="340"/>
      <c r="AD16" s="341"/>
      <c r="AG16" s="351" t="s">
        <v>177</v>
      </c>
      <c r="AH16" s="352"/>
      <c r="AI16" s="353"/>
      <c r="AJ16" s="352"/>
      <c r="AK16" s="353"/>
      <c r="AL16" s="352"/>
      <c r="AM16" s="353"/>
      <c r="AN16" s="352"/>
      <c r="AO16" s="354"/>
      <c r="AR16" s="171" t="s">
        <v>177</v>
      </c>
      <c r="AS16" s="170"/>
      <c r="AT16" s="169"/>
      <c r="AU16" s="173"/>
      <c r="AV16" s="167"/>
      <c r="AW16" s="168"/>
      <c r="AX16" s="167"/>
      <c r="AY16" s="168"/>
      <c r="AZ16" s="167"/>
    </row>
    <row r="17" spans="1:52" ht="13.5" x14ac:dyDescent="0.2">
      <c r="A17" s="1076" t="s">
        <v>180</v>
      </c>
      <c r="B17" s="1082">
        <v>0</v>
      </c>
      <c r="C17" s="405">
        <v>7480</v>
      </c>
      <c r="D17" s="1077">
        <v>0</v>
      </c>
      <c r="E17" s="1079">
        <v>7480</v>
      </c>
      <c r="F17" s="1082">
        <v>0</v>
      </c>
      <c r="G17" s="405">
        <v>0</v>
      </c>
      <c r="H17" s="1228"/>
      <c r="I17" s="1077">
        <v>-7480</v>
      </c>
      <c r="L17" s="171" t="s">
        <v>180</v>
      </c>
      <c r="M17" s="170"/>
      <c r="N17" s="169"/>
      <c r="O17" s="168"/>
      <c r="P17" s="167"/>
      <c r="Q17" s="168"/>
      <c r="R17" s="167"/>
      <c r="S17" s="168"/>
      <c r="T17" s="167"/>
      <c r="V17" s="335" t="s">
        <v>180</v>
      </c>
      <c r="W17" s="336"/>
      <c r="X17" s="337"/>
      <c r="Y17" s="338"/>
      <c r="Z17" s="339"/>
      <c r="AA17" s="338"/>
      <c r="AB17" s="339"/>
      <c r="AC17" s="340"/>
      <c r="AD17" s="341"/>
      <c r="AG17" s="351" t="s">
        <v>180</v>
      </c>
      <c r="AH17" s="352"/>
      <c r="AI17" s="353"/>
      <c r="AJ17" s="352"/>
      <c r="AK17" s="353"/>
      <c r="AL17" s="352"/>
      <c r="AM17" s="353"/>
      <c r="AN17" s="352"/>
      <c r="AO17" s="354"/>
      <c r="AR17" s="171" t="s">
        <v>180</v>
      </c>
      <c r="AS17" s="170"/>
      <c r="AT17" s="172">
        <v>7480</v>
      </c>
      <c r="AU17" s="173"/>
      <c r="AV17" s="172">
        <v>7480</v>
      </c>
      <c r="AW17" s="168"/>
      <c r="AX17" s="167"/>
      <c r="AY17" s="168"/>
      <c r="AZ17" s="172">
        <f>+AX17-AV17</f>
        <v>-7480</v>
      </c>
    </row>
    <row r="18" spans="1:52" ht="13.5" x14ac:dyDescent="0.2">
      <c r="A18" s="1076" t="s">
        <v>36</v>
      </c>
      <c r="B18" s="1082">
        <v>321</v>
      </c>
      <c r="C18" s="405">
        <v>6972344</v>
      </c>
      <c r="D18" s="1077">
        <v>368</v>
      </c>
      <c r="E18" s="1079">
        <v>7874784</v>
      </c>
      <c r="F18" s="1082">
        <v>294</v>
      </c>
      <c r="G18" s="405">
        <v>9697030</v>
      </c>
      <c r="H18" s="405">
        <v>-74</v>
      </c>
      <c r="I18" s="1077">
        <v>1822246</v>
      </c>
      <c r="L18" s="171" t="s">
        <v>36</v>
      </c>
      <c r="M18" s="175">
        <v>181</v>
      </c>
      <c r="N18" s="174">
        <v>4044054</v>
      </c>
      <c r="O18" s="175">
        <v>228</v>
      </c>
      <c r="P18" s="174">
        <v>4881452</v>
      </c>
      <c r="Q18" s="175">
        <v>154</v>
      </c>
      <c r="R18" s="174">
        <v>3541328</v>
      </c>
      <c r="S18" s="173">
        <f t="shared" ref="S18:T20" si="0">Q18-O18</f>
        <v>-74</v>
      </c>
      <c r="T18" s="172">
        <f t="shared" si="0"/>
        <v>-1340124</v>
      </c>
      <c r="V18" s="335" t="s">
        <v>36</v>
      </c>
      <c r="W18" s="336">
        <v>140</v>
      </c>
      <c r="X18" s="337">
        <v>2928290</v>
      </c>
      <c r="Y18" s="338">
        <v>140</v>
      </c>
      <c r="Z18" s="339">
        <v>2993332</v>
      </c>
      <c r="AA18" s="338">
        <v>140</v>
      </c>
      <c r="AB18" s="339">
        <v>6155702</v>
      </c>
      <c r="AC18" s="340"/>
      <c r="AD18" s="341">
        <f>+AB18-Z18</f>
        <v>3162370</v>
      </c>
      <c r="AG18" s="351" t="s">
        <v>36</v>
      </c>
      <c r="AH18" s="352"/>
      <c r="AI18" s="353"/>
      <c r="AJ18" s="352"/>
      <c r="AK18" s="353"/>
      <c r="AL18" s="352"/>
      <c r="AM18" s="353"/>
      <c r="AN18" s="352"/>
      <c r="AO18" s="354"/>
      <c r="AR18" s="171" t="s">
        <v>36</v>
      </c>
      <c r="AS18" s="170"/>
      <c r="AT18" s="169"/>
      <c r="AU18" s="173"/>
      <c r="AV18" s="167"/>
      <c r="AW18" s="168"/>
      <c r="AX18" s="167"/>
      <c r="AY18" s="168"/>
      <c r="AZ18" s="167"/>
    </row>
    <row r="19" spans="1:52" ht="13.5" x14ac:dyDescent="0.2">
      <c r="A19" s="1076" t="s">
        <v>172</v>
      </c>
      <c r="B19" s="1082">
        <v>613</v>
      </c>
      <c r="C19" s="405">
        <v>3830519</v>
      </c>
      <c r="D19" s="1077">
        <v>587</v>
      </c>
      <c r="E19" s="1079">
        <v>4035285</v>
      </c>
      <c r="F19" s="1082">
        <v>587</v>
      </c>
      <c r="G19" s="405">
        <v>2448511</v>
      </c>
      <c r="H19" s="405">
        <v>0</v>
      </c>
      <c r="I19" s="1077">
        <v>-1586774</v>
      </c>
      <c r="L19" s="171" t="s">
        <v>172</v>
      </c>
      <c r="M19" s="175">
        <v>613</v>
      </c>
      <c r="N19" s="174">
        <v>3406541</v>
      </c>
      <c r="O19" s="175">
        <v>587</v>
      </c>
      <c r="P19" s="174">
        <v>3611307</v>
      </c>
      <c r="Q19" s="175">
        <v>587</v>
      </c>
      <c r="R19" s="174">
        <v>2075163</v>
      </c>
      <c r="S19" s="173">
        <f t="shared" si="0"/>
        <v>0</v>
      </c>
      <c r="T19" s="172">
        <f t="shared" si="0"/>
        <v>-1536144</v>
      </c>
      <c r="V19" s="335" t="s">
        <v>172</v>
      </c>
      <c r="W19" s="336"/>
      <c r="X19" s="337"/>
      <c r="Y19" s="338"/>
      <c r="Z19" s="339"/>
      <c r="AA19" s="338"/>
      <c r="AB19" s="339"/>
      <c r="AC19" s="340"/>
      <c r="AD19" s="341"/>
      <c r="AG19" s="351" t="s">
        <v>172</v>
      </c>
      <c r="AH19" s="352"/>
      <c r="AI19" s="353">
        <v>123950</v>
      </c>
      <c r="AJ19" s="352"/>
      <c r="AK19" s="353">
        <v>123950</v>
      </c>
      <c r="AL19" s="352"/>
      <c r="AM19" s="353">
        <v>73320</v>
      </c>
      <c r="AN19" s="352"/>
      <c r="AO19" s="354"/>
      <c r="AR19" s="171" t="s">
        <v>172</v>
      </c>
      <c r="AS19" s="170"/>
      <c r="AT19" s="172">
        <v>300028</v>
      </c>
      <c r="AU19" s="173"/>
      <c r="AV19" s="172">
        <v>300028</v>
      </c>
      <c r="AW19" s="168"/>
      <c r="AX19" s="172">
        <v>300028</v>
      </c>
      <c r="AY19" s="168"/>
      <c r="AZ19" s="172">
        <f>+AX19-AV19</f>
        <v>0</v>
      </c>
    </row>
    <row r="20" spans="1:52" ht="13.5" x14ac:dyDescent="0.2">
      <c r="A20" s="1076" t="s">
        <v>625</v>
      </c>
      <c r="B20" s="1082">
        <v>0</v>
      </c>
      <c r="C20" s="405">
        <v>0</v>
      </c>
      <c r="D20" s="1077">
        <v>0</v>
      </c>
      <c r="E20" s="1079">
        <v>209790</v>
      </c>
      <c r="F20" s="1082">
        <v>0</v>
      </c>
      <c r="G20" s="405">
        <v>0</v>
      </c>
      <c r="H20" s="405">
        <v>0</v>
      </c>
      <c r="I20" s="1077">
        <v>-209790</v>
      </c>
      <c r="L20" s="171" t="s">
        <v>625</v>
      </c>
      <c r="M20" s="177"/>
      <c r="N20" s="176"/>
      <c r="O20" s="175"/>
      <c r="P20" s="174">
        <v>209790</v>
      </c>
      <c r="Q20" s="175"/>
      <c r="R20" s="174">
        <v>0</v>
      </c>
      <c r="S20" s="173">
        <f t="shared" si="0"/>
        <v>0</v>
      </c>
      <c r="T20" s="172">
        <f t="shared" si="0"/>
        <v>-209790</v>
      </c>
    </row>
    <row r="21" spans="1:52" ht="14.25" thickBot="1" x14ac:dyDescent="0.25">
      <c r="A21" s="1083" t="s">
        <v>58</v>
      </c>
      <c r="B21" s="1084">
        <v>0</v>
      </c>
      <c r="C21" s="1085">
        <v>16641</v>
      </c>
      <c r="D21" s="1086">
        <v>0</v>
      </c>
      <c r="E21" s="1087">
        <v>16643</v>
      </c>
      <c r="F21" s="1084">
        <v>0</v>
      </c>
      <c r="G21" s="1085">
        <v>0</v>
      </c>
      <c r="H21" s="1229"/>
      <c r="I21" s="1086">
        <v>-16643</v>
      </c>
      <c r="L21" s="171" t="s">
        <v>58</v>
      </c>
      <c r="M21" s="170"/>
      <c r="N21" s="169"/>
      <c r="O21" s="168"/>
      <c r="P21" s="167"/>
      <c r="Q21" s="168"/>
      <c r="R21" s="167"/>
      <c r="S21" s="168"/>
      <c r="T21" s="167"/>
      <c r="V21" s="342" t="s">
        <v>58</v>
      </c>
      <c r="W21" s="343"/>
      <c r="X21" s="344"/>
      <c r="Y21" s="345"/>
      <c r="Z21" s="346"/>
      <c r="AA21" s="345"/>
      <c r="AB21" s="346"/>
      <c r="AC21" s="347"/>
      <c r="AD21" s="348"/>
      <c r="AG21" s="351" t="s">
        <v>58</v>
      </c>
      <c r="AH21" s="352"/>
      <c r="AI21" s="354"/>
      <c r="AJ21" s="352"/>
      <c r="AK21" s="353"/>
      <c r="AL21" s="352"/>
      <c r="AM21" s="353"/>
      <c r="AN21" s="352"/>
      <c r="AO21" s="354"/>
      <c r="AR21" s="171" t="s">
        <v>58</v>
      </c>
      <c r="AS21" s="170"/>
      <c r="AT21" s="172">
        <v>16641</v>
      </c>
      <c r="AU21" s="173"/>
      <c r="AV21" s="172">
        <v>16643</v>
      </c>
      <c r="AW21" s="168"/>
      <c r="AX21" s="167"/>
      <c r="AY21" s="168"/>
      <c r="AZ21" s="172">
        <f>+AX21-AV21</f>
        <v>-16643</v>
      </c>
    </row>
    <row r="22" spans="1:52" ht="24.75" customHeight="1" thickBot="1" x14ac:dyDescent="0.25">
      <c r="A22" s="963" t="s">
        <v>57</v>
      </c>
      <c r="B22" s="1088">
        <v>10484</v>
      </c>
      <c r="C22" s="449">
        <v>143478740</v>
      </c>
      <c r="D22" s="1089">
        <v>10411</v>
      </c>
      <c r="E22" s="1090">
        <v>149161362</v>
      </c>
      <c r="F22" s="1088">
        <v>10333</v>
      </c>
      <c r="G22" s="449">
        <v>150202862</v>
      </c>
      <c r="H22" s="449">
        <f>SUM(H5:H21)</f>
        <v>-78</v>
      </c>
      <c r="I22" s="1089">
        <v>1041500</v>
      </c>
      <c r="L22" s="12" t="s">
        <v>57</v>
      </c>
      <c r="M22" s="14"/>
      <c r="N22" s="166">
        <f>SUM(N5:N21)</f>
        <v>33568351</v>
      </c>
      <c r="O22" s="13"/>
      <c r="P22" s="166">
        <f>SUM(P5:P21)</f>
        <v>34345163</v>
      </c>
      <c r="Q22" s="13"/>
      <c r="R22" s="166">
        <f>SUM(R5:R21)</f>
        <v>32831380</v>
      </c>
      <c r="S22" s="13"/>
      <c r="T22" s="166">
        <f>SUM(T5:T21)</f>
        <v>-1513783</v>
      </c>
      <c r="V22" s="12" t="s">
        <v>57</v>
      </c>
      <c r="W22" s="349">
        <f>SUM(W5:W21)</f>
        <v>7580</v>
      </c>
      <c r="X22" s="350" t="e">
        <f>SUM(D22C6:X21)</f>
        <v>#NAME?</v>
      </c>
      <c r="Y22" s="349">
        <f t="shared" ref="Y22:AD22" si="1">SUM(Y5:Y21)</f>
        <v>7580</v>
      </c>
      <c r="Z22" s="350">
        <f t="shared" si="1"/>
        <v>91831755</v>
      </c>
      <c r="AA22" s="349">
        <f t="shared" si="1"/>
        <v>7580</v>
      </c>
      <c r="AB22" s="350">
        <f t="shared" si="1"/>
        <v>95470523</v>
      </c>
      <c r="AC22" s="349">
        <f t="shared" si="1"/>
        <v>0</v>
      </c>
      <c r="AD22" s="350">
        <f t="shared" si="1"/>
        <v>3638768</v>
      </c>
      <c r="AG22" s="12" t="s">
        <v>57</v>
      </c>
      <c r="AH22" s="14"/>
      <c r="AI22" s="166">
        <f>+AI5+AI9+AI10+AI12+AI14+AI19</f>
        <v>10925572</v>
      </c>
      <c r="AJ22" s="13"/>
      <c r="AK22" s="356">
        <f>AK5+AK9+AK10+AK12+AK14+AK19</f>
        <v>10961621</v>
      </c>
      <c r="AL22" s="13"/>
      <c r="AM22" s="356">
        <f>+AM5+AM9+AM10+AM12+AM14+AM19</f>
        <v>10457847</v>
      </c>
      <c r="AN22" s="13"/>
      <c r="AO22" s="357"/>
      <c r="AR22" s="12" t="s">
        <v>57</v>
      </c>
      <c r="AS22" s="349">
        <f t="shared" ref="AS22:AX22" si="2">SUM(AS5:AS21)</f>
        <v>190</v>
      </c>
      <c r="AT22" s="356">
        <f t="shared" si="2"/>
        <v>12022821</v>
      </c>
      <c r="AU22" s="359">
        <f t="shared" si="2"/>
        <v>174</v>
      </c>
      <c r="AV22" s="356">
        <f t="shared" si="2"/>
        <v>12022823</v>
      </c>
      <c r="AW22" s="359">
        <f t="shared" si="2"/>
        <v>170</v>
      </c>
      <c r="AX22" s="356">
        <f t="shared" si="2"/>
        <v>11443112</v>
      </c>
      <c r="AY22" s="13"/>
      <c r="AZ22" s="356">
        <f>SUM(AZ5:AZ21)</f>
        <v>-579711</v>
      </c>
    </row>
    <row r="23" spans="1:52" ht="13.5" x14ac:dyDescent="0.25">
      <c r="A23" s="483" t="s">
        <v>363</v>
      </c>
      <c r="B23" s="187"/>
      <c r="C23" s="187"/>
      <c r="D23" s="187"/>
      <c r="E23" s="187"/>
      <c r="F23" s="187"/>
      <c r="G23" s="187"/>
      <c r="H23" s="187"/>
      <c r="I23" s="187"/>
      <c r="L23" s="150" t="s">
        <v>363</v>
      </c>
      <c r="M23" s="149"/>
      <c r="N23" s="149"/>
      <c r="O23" s="149"/>
      <c r="P23" s="149"/>
      <c r="Q23" s="149"/>
      <c r="R23" s="149"/>
      <c r="S23" s="149"/>
      <c r="T23" s="149"/>
    </row>
    <row r="24" spans="1:52" x14ac:dyDescent="0.2">
      <c r="A24" s="1" t="s">
        <v>94</v>
      </c>
      <c r="L24" s="150" t="s">
        <v>94</v>
      </c>
      <c r="M24" s="149"/>
      <c r="N24" s="149"/>
      <c r="O24" s="149"/>
      <c r="P24" s="149"/>
      <c r="Q24" s="149"/>
      <c r="R24" s="149"/>
      <c r="S24" s="149"/>
      <c r="T24" s="149"/>
    </row>
    <row r="25" spans="1:52" x14ac:dyDescent="0.2">
      <c r="L25" s="150"/>
      <c r="M25" s="149"/>
      <c r="N25" s="149"/>
      <c r="O25" s="149"/>
      <c r="P25" s="149"/>
      <c r="Q25" s="149"/>
      <c r="R25" s="149"/>
      <c r="S25" s="149"/>
      <c r="T25" s="149"/>
    </row>
  </sheetData>
  <mergeCells count="21">
    <mergeCell ref="AW3:AX3"/>
    <mergeCell ref="AY3:AZ3"/>
    <mergeCell ref="B3:C3"/>
    <mergeCell ref="D3:E3"/>
    <mergeCell ref="F3:G3"/>
    <mergeCell ref="H3:I3"/>
    <mergeCell ref="AH3:AI3"/>
    <mergeCell ref="AJ3:AK3"/>
    <mergeCell ref="AL3:AM3"/>
    <mergeCell ref="AN3:AO3"/>
    <mergeCell ref="AS3:AT3"/>
    <mergeCell ref="W3:X3"/>
    <mergeCell ref="Y3:Z3"/>
    <mergeCell ref="AA3:AB3"/>
    <mergeCell ref="AC3:AD3"/>
    <mergeCell ref="M3:N3"/>
    <mergeCell ref="Q3:R3"/>
    <mergeCell ref="S3:T3"/>
    <mergeCell ref="O3:P3"/>
    <mergeCell ref="AU3:AV3"/>
    <mergeCell ref="A3:A4"/>
  </mergeCells>
  <printOptions horizontalCentered="1"/>
  <pageMargins left="0.23622047244094491" right="0.23622047244094491" top="0.74803149606299213" bottom="0.74803149606299213" header="0.31496062992125984" footer="0.31496062992125984"/>
  <pageSetup paperSize="9" scale="93" orientation="landscape" r:id="rId1"/>
  <headerFooter alignWithMargins="0">
    <oddHeader>&amp;C&amp;"Arial,Negrita"&amp;18PROYECTO DE PRESUPUESTO 2021</oddHeader>
    <oddFooter>&amp;L&amp;"Arial,Negrita"&amp;8PROYECTO DE PRESUPUESTO PARA EL AÑO FISCAL 2020
INFORMACIÓN PARA LA COMISIÓN DE PRESUPUESTO Y CUENTA GENERAL DE LA REPÚBLICA DEL CONGRESO DE LA REPÚBLICA</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AL432"/>
  <sheetViews>
    <sheetView showGridLines="0" view="pageBreakPreview" zoomScaleNormal="70" zoomScaleSheetLayoutView="100" zoomScalePageLayoutView="70" workbookViewId="0">
      <selection activeCell="A295" sqref="A295:XFD295"/>
    </sheetView>
  </sheetViews>
  <sheetFormatPr baseColWidth="10" defaultColWidth="11.42578125" defaultRowHeight="12" x14ac:dyDescent="0.2"/>
  <cols>
    <col min="1" max="1" width="30.7109375" style="148" customWidth="1"/>
    <col min="2" max="2" width="8.85546875" style="148" customWidth="1"/>
    <col min="3" max="3" width="9.140625" style="115" customWidth="1"/>
    <col min="4" max="4" width="8.42578125" style="115" customWidth="1"/>
    <col min="5" max="6" width="6.42578125" style="115" customWidth="1"/>
    <col min="7" max="8" width="6.7109375" style="115" customWidth="1"/>
    <col min="9" max="9" width="6.85546875" style="115" customWidth="1"/>
    <col min="10" max="10" width="9" style="115" customWidth="1"/>
    <col min="11" max="11" width="9.42578125" style="115" customWidth="1"/>
    <col min="12" max="12" width="8.42578125" style="115" customWidth="1"/>
    <col min="13" max="13" width="7.42578125" style="115" customWidth="1"/>
    <col min="14" max="14" width="9.140625" style="115" customWidth="1"/>
    <col min="15" max="15" width="10.42578125" style="366" customWidth="1"/>
    <col min="16" max="16" width="12.140625" style="366" customWidth="1"/>
    <col min="17" max="17" width="7" style="115" customWidth="1"/>
    <col min="18" max="18" width="9" style="369" customWidth="1"/>
    <col min="19" max="19" width="8.28515625" style="115" customWidth="1"/>
    <col min="20" max="20" width="6.5703125" style="115" customWidth="1"/>
    <col min="21" max="21" width="7.140625" style="115" customWidth="1"/>
    <col min="22" max="22" width="6.42578125" style="115" customWidth="1"/>
    <col min="23" max="23" width="7" style="115" customWidth="1"/>
    <col min="24" max="24" width="6.85546875" style="115" customWidth="1"/>
    <col min="25" max="25" width="9.28515625" style="115" customWidth="1"/>
    <col min="26" max="26" width="9.7109375" style="115" customWidth="1"/>
    <col min="27" max="27" width="10.85546875" style="115" customWidth="1"/>
    <col min="28" max="28" width="7.5703125" style="115" customWidth="1"/>
    <col min="29" max="29" width="10" style="115" customWidth="1"/>
    <col min="30" max="30" width="11.140625" style="115" customWidth="1"/>
    <col min="31" max="31" width="12.85546875" style="115" customWidth="1"/>
    <col min="32" max="32" width="7.28515625" style="148" customWidth="1"/>
    <col min="33" max="33" width="6.42578125" style="148" customWidth="1"/>
    <col min="34" max="34" width="7.42578125" style="115" customWidth="1"/>
    <col min="35" max="35" width="12.42578125" style="115" customWidth="1"/>
    <col min="36" max="36" width="20.85546875" style="115" bestFit="1" customWidth="1"/>
    <col min="37" max="37" width="19" style="115" customWidth="1"/>
    <col min="38" max="16384" width="11.42578125" style="115"/>
  </cols>
  <sheetData>
    <row r="1" spans="1:35" s="361" customFormat="1" ht="24.95" customHeight="1" x14ac:dyDescent="0.2">
      <c r="A1" s="1441" t="s">
        <v>443</v>
      </c>
      <c r="B1" s="1442"/>
      <c r="C1" s="1443"/>
      <c r="D1" s="1443"/>
      <c r="E1" s="1443"/>
      <c r="F1" s="1443"/>
      <c r="G1" s="1443"/>
      <c r="H1" s="1443"/>
      <c r="I1" s="1443"/>
      <c r="J1" s="1443"/>
      <c r="K1" s="1443"/>
      <c r="L1" s="1443"/>
      <c r="M1" s="1443"/>
      <c r="N1" s="1443"/>
      <c r="O1" s="1444"/>
      <c r="P1" s="1444"/>
      <c r="Q1" s="1443"/>
      <c r="R1" s="1445"/>
      <c r="S1" s="1443"/>
      <c r="T1" s="1443"/>
      <c r="U1" s="1443"/>
      <c r="V1" s="1443"/>
      <c r="W1" s="1443"/>
      <c r="X1" s="1443"/>
      <c r="Y1" s="1443"/>
      <c r="Z1" s="1443"/>
      <c r="AA1" s="1443"/>
      <c r="AB1" s="1443"/>
      <c r="AC1" s="1443"/>
      <c r="AD1" s="1443"/>
      <c r="AE1" s="1443"/>
      <c r="AF1" s="1442"/>
      <c r="AG1" s="1442"/>
      <c r="AH1" s="1443"/>
      <c r="AI1" s="1443"/>
    </row>
    <row r="2" spans="1:35" s="361" customFormat="1" ht="24.95" customHeight="1" x14ac:dyDescent="0.2">
      <c r="A2" s="482" t="s">
        <v>14493</v>
      </c>
      <c r="B2" s="1438"/>
      <c r="C2" s="969"/>
      <c r="D2" s="969"/>
      <c r="E2" s="969"/>
      <c r="F2" s="969"/>
      <c r="G2" s="969"/>
      <c r="H2" s="969"/>
      <c r="I2" s="969"/>
      <c r="J2" s="969"/>
      <c r="K2" s="970"/>
      <c r="L2" s="969"/>
      <c r="M2" s="969"/>
      <c r="N2" s="969"/>
      <c r="O2" s="1439"/>
      <c r="P2" s="1439"/>
      <c r="Q2" s="969"/>
      <c r="R2" s="1440"/>
      <c r="S2" s="969"/>
      <c r="T2" s="969"/>
      <c r="U2" s="969"/>
      <c r="V2" s="969"/>
      <c r="W2" s="969"/>
      <c r="X2" s="969"/>
      <c r="Y2" s="969"/>
      <c r="Z2" s="969"/>
      <c r="AA2" s="969"/>
      <c r="AB2" s="969"/>
      <c r="AC2" s="969"/>
      <c r="AD2" s="969"/>
      <c r="AE2" s="1443"/>
      <c r="AF2" s="1442"/>
      <c r="AG2" s="1442"/>
      <c r="AH2" s="1443"/>
      <c r="AI2" s="1443"/>
    </row>
    <row r="3" spans="1:35" s="360" customFormat="1" ht="24.95" customHeight="1" x14ac:dyDescent="0.2">
      <c r="A3" s="1441" t="s">
        <v>14501</v>
      </c>
      <c r="B3" s="1577"/>
      <c r="C3" s="1577"/>
      <c r="D3" s="1431"/>
      <c r="E3" s="1431"/>
      <c r="F3" s="1431"/>
      <c r="G3" s="1431"/>
      <c r="H3" s="1431"/>
      <c r="I3" s="1431"/>
      <c r="J3" s="1431"/>
      <c r="K3" s="1443"/>
      <c r="L3" s="1431"/>
      <c r="M3" s="1431"/>
      <c r="N3" s="1431"/>
      <c r="O3" s="1444"/>
      <c r="P3" s="1444"/>
      <c r="Q3" s="1431"/>
      <c r="R3" s="1446"/>
      <c r="S3" s="1431"/>
      <c r="T3" s="1447"/>
      <c r="U3" s="1431"/>
      <c r="V3" s="1431"/>
      <c r="W3" s="1431"/>
      <c r="X3" s="1431"/>
      <c r="Y3" s="1431"/>
      <c r="Z3" s="1431"/>
      <c r="AA3" s="1431"/>
      <c r="AB3" s="1431"/>
      <c r="AC3" s="1431"/>
      <c r="AD3" s="1431"/>
      <c r="AE3" s="1431"/>
      <c r="AF3" s="1448"/>
      <c r="AG3" s="1448"/>
      <c r="AH3" s="1431"/>
      <c r="AI3" s="1431"/>
    </row>
    <row r="4" spans="1:35" ht="30.75" customHeight="1" x14ac:dyDescent="0.2">
      <c r="A4" s="1576" t="s">
        <v>62</v>
      </c>
      <c r="B4" s="1579" t="s">
        <v>364</v>
      </c>
      <c r="C4" s="1579"/>
      <c r="D4" s="1579"/>
      <c r="E4" s="1579"/>
      <c r="F4" s="1579"/>
      <c r="G4" s="1579"/>
      <c r="H4" s="1579"/>
      <c r="I4" s="1579"/>
      <c r="J4" s="1579"/>
      <c r="K4" s="1579"/>
      <c r="L4" s="1579"/>
      <c r="M4" s="1579"/>
      <c r="N4" s="1579"/>
      <c r="O4" s="1579"/>
      <c r="P4" s="1579"/>
      <c r="Q4" s="1579" t="s">
        <v>444</v>
      </c>
      <c r="R4" s="1579"/>
      <c r="S4" s="1579"/>
      <c r="T4" s="1579"/>
      <c r="U4" s="1579"/>
      <c r="V4" s="1579"/>
      <c r="W4" s="1579"/>
      <c r="X4" s="1579"/>
      <c r="Y4" s="1579"/>
      <c r="Z4" s="1579"/>
      <c r="AA4" s="1579"/>
      <c r="AB4" s="1579"/>
      <c r="AC4" s="1579"/>
      <c r="AD4" s="1579"/>
      <c r="AE4" s="1579"/>
      <c r="AF4" s="1576" t="s">
        <v>446</v>
      </c>
      <c r="AG4" s="1576"/>
      <c r="AH4" s="1576" t="s">
        <v>445</v>
      </c>
      <c r="AI4" s="1576"/>
    </row>
    <row r="5" spans="1:35" ht="264" customHeight="1" x14ac:dyDescent="0.2">
      <c r="A5" s="1576"/>
      <c r="B5" s="1105" t="s">
        <v>12</v>
      </c>
      <c r="C5" s="1105" t="s">
        <v>148</v>
      </c>
      <c r="D5" s="1105" t="s">
        <v>284</v>
      </c>
      <c r="E5" s="1105" t="s">
        <v>150</v>
      </c>
      <c r="F5" s="1105" t="s">
        <v>184</v>
      </c>
      <c r="G5" s="1105" t="s">
        <v>185</v>
      </c>
      <c r="H5" s="1105" t="s">
        <v>186</v>
      </c>
      <c r="I5" s="1105" t="s">
        <v>187</v>
      </c>
      <c r="J5" s="1105" t="s">
        <v>151</v>
      </c>
      <c r="K5" s="1105" t="s">
        <v>152</v>
      </c>
      <c r="L5" s="1105" t="s">
        <v>153</v>
      </c>
      <c r="M5" s="1105" t="s">
        <v>183</v>
      </c>
      <c r="N5" s="1105" t="s">
        <v>120</v>
      </c>
      <c r="O5" s="1295" t="s">
        <v>158</v>
      </c>
      <c r="P5" s="1295" t="s">
        <v>157</v>
      </c>
      <c r="Q5" s="1105" t="s">
        <v>12</v>
      </c>
      <c r="R5" s="1105" t="s">
        <v>148</v>
      </c>
      <c r="S5" s="1105" t="s">
        <v>149</v>
      </c>
      <c r="T5" s="1105" t="s">
        <v>150</v>
      </c>
      <c r="U5" s="1105" t="s">
        <v>184</v>
      </c>
      <c r="V5" s="1105" t="s">
        <v>185</v>
      </c>
      <c r="W5" s="1105" t="s">
        <v>186</v>
      </c>
      <c r="X5" s="1105" t="s">
        <v>187</v>
      </c>
      <c r="Y5" s="1105" t="s">
        <v>151</v>
      </c>
      <c r="Z5" s="1105" t="s">
        <v>152</v>
      </c>
      <c r="AA5" s="1105" t="s">
        <v>153</v>
      </c>
      <c r="AB5" s="1105" t="s">
        <v>183</v>
      </c>
      <c r="AC5" s="1105" t="s">
        <v>120</v>
      </c>
      <c r="AD5" s="1105" t="s">
        <v>158</v>
      </c>
      <c r="AE5" s="1105" t="s">
        <v>365</v>
      </c>
      <c r="AF5" s="1105" t="s">
        <v>162</v>
      </c>
      <c r="AG5" s="1105" t="s">
        <v>161</v>
      </c>
      <c r="AH5" s="1105" t="s">
        <v>12</v>
      </c>
      <c r="AI5" s="1105" t="s">
        <v>366</v>
      </c>
    </row>
    <row r="6" spans="1:35" ht="15.75" customHeight="1" x14ac:dyDescent="0.2">
      <c r="A6" s="1578"/>
      <c r="B6" s="730" t="s">
        <v>63</v>
      </c>
      <c r="C6" s="730" t="s">
        <v>64</v>
      </c>
      <c r="D6" s="730" t="s">
        <v>65</v>
      </c>
      <c r="E6" s="730" t="s">
        <v>66</v>
      </c>
      <c r="F6" s="1106" t="s">
        <v>67</v>
      </c>
      <c r="G6" s="1106" t="s">
        <v>68</v>
      </c>
      <c r="H6" s="1106" t="s">
        <v>82</v>
      </c>
      <c r="I6" s="1106" t="s">
        <v>119</v>
      </c>
      <c r="J6" s="1106" t="s">
        <v>156</v>
      </c>
      <c r="K6" s="1106" t="s">
        <v>160</v>
      </c>
      <c r="L6" s="1106" t="s">
        <v>192</v>
      </c>
      <c r="M6" s="1106" t="s">
        <v>193</v>
      </c>
      <c r="N6" s="1106" t="s">
        <v>195</v>
      </c>
      <c r="O6" s="1107" t="s">
        <v>196</v>
      </c>
      <c r="P6" s="1108" t="s">
        <v>197</v>
      </c>
      <c r="Q6" s="730" t="s">
        <v>63</v>
      </c>
      <c r="R6" s="1109" t="s">
        <v>64</v>
      </c>
      <c r="S6" s="730" t="s">
        <v>65</v>
      </c>
      <c r="T6" s="730" t="s">
        <v>66</v>
      </c>
      <c r="U6" s="1106" t="s">
        <v>67</v>
      </c>
      <c r="V6" s="1106" t="s">
        <v>68</v>
      </c>
      <c r="W6" s="1106" t="s">
        <v>82</v>
      </c>
      <c r="X6" s="1106" t="s">
        <v>119</v>
      </c>
      <c r="Y6" s="1106" t="s">
        <v>156</v>
      </c>
      <c r="Z6" s="1106" t="s">
        <v>160</v>
      </c>
      <c r="AA6" s="1106" t="s">
        <v>192</v>
      </c>
      <c r="AB6" s="1106" t="s">
        <v>193</v>
      </c>
      <c r="AC6" s="1106" t="s">
        <v>195</v>
      </c>
      <c r="AD6" s="1106" t="s">
        <v>196</v>
      </c>
      <c r="AE6" s="1106" t="s">
        <v>197</v>
      </c>
      <c r="AF6" s="730"/>
      <c r="AG6" s="1110"/>
      <c r="AH6" s="730"/>
      <c r="AI6" s="1111"/>
    </row>
    <row r="7" spans="1:35" ht="15" customHeight="1" x14ac:dyDescent="0.2">
      <c r="A7" s="1112"/>
      <c r="B7" s="1113"/>
      <c r="C7" s="1114"/>
      <c r="D7" s="1115"/>
      <c r="E7" s="1114"/>
      <c r="F7" s="1115"/>
      <c r="G7" s="1114"/>
      <c r="H7" s="1115"/>
      <c r="I7" s="1114"/>
      <c r="J7" s="1115"/>
      <c r="K7" s="1114"/>
      <c r="L7" s="1115"/>
      <c r="M7" s="1114"/>
      <c r="N7" s="1115"/>
      <c r="O7" s="1116"/>
      <c r="P7" s="1117"/>
      <c r="Q7" s="1118"/>
      <c r="R7" s="1119"/>
      <c r="S7" s="1114"/>
      <c r="T7" s="1115"/>
      <c r="U7" s="1114"/>
      <c r="V7" s="1115"/>
      <c r="W7" s="1114"/>
      <c r="X7" s="1115"/>
      <c r="Y7" s="1114"/>
      <c r="Z7" s="1115"/>
      <c r="AA7" s="1114"/>
      <c r="AB7" s="1115"/>
      <c r="AC7" s="1114"/>
      <c r="AD7" s="1115"/>
      <c r="AE7" s="1114"/>
      <c r="AF7" s="1113"/>
      <c r="AG7" s="1112"/>
      <c r="AH7" s="1114"/>
      <c r="AI7" s="1296"/>
    </row>
    <row r="8" spans="1:35" ht="12.75" x14ac:dyDescent="0.2">
      <c r="A8" s="1294" t="s">
        <v>2194</v>
      </c>
      <c r="B8" s="1294">
        <f>+B9+B14+B22+B29+B36+B41</f>
        <v>1234</v>
      </c>
      <c r="C8" s="1293"/>
      <c r="D8" s="1261"/>
      <c r="E8" s="1260"/>
      <c r="F8" s="1261"/>
      <c r="G8" s="1260"/>
      <c r="H8" s="1261"/>
      <c r="I8" s="1260"/>
      <c r="J8" s="1261"/>
      <c r="K8" s="1260"/>
      <c r="L8" s="1261"/>
      <c r="M8" s="1260"/>
      <c r="N8" s="1261"/>
      <c r="O8" s="1262"/>
      <c r="P8" s="1262"/>
      <c r="Q8" s="1292">
        <f>+Q9+Q14+Q22+Q29+Q36+Q41</f>
        <v>1234</v>
      </c>
      <c r="R8" s="1261"/>
      <c r="S8" s="1260"/>
      <c r="T8" s="1261"/>
      <c r="U8" s="1260"/>
      <c r="V8" s="1261"/>
      <c r="W8" s="1260"/>
      <c r="X8" s="1261"/>
      <c r="Y8" s="1260"/>
      <c r="Z8" s="1261"/>
      <c r="AA8" s="1260"/>
      <c r="AB8" s="1261"/>
      <c r="AC8" s="1260"/>
      <c r="AD8" s="1263"/>
      <c r="AE8" s="1262"/>
      <c r="AF8" s="1261"/>
      <c r="AG8" s="1260"/>
      <c r="AH8" s="1297">
        <f>+AH9+AH14+AH22+AH29+AH36+AH41</f>
        <v>1234</v>
      </c>
      <c r="AI8" s="1298"/>
    </row>
    <row r="9" spans="1:35" s="365" customFormat="1" ht="12.75" x14ac:dyDescent="0.2">
      <c r="A9" s="1123" t="s">
        <v>2195</v>
      </c>
      <c r="B9" s="1124">
        <f>SUM(B10:B13)</f>
        <v>5</v>
      </c>
      <c r="C9" s="1290"/>
      <c r="D9" s="1291"/>
      <c r="E9" s="1290"/>
      <c r="F9" s="1291"/>
      <c r="G9" s="1290"/>
      <c r="H9" s="1291"/>
      <c r="I9" s="1290"/>
      <c r="J9" s="1291"/>
      <c r="K9" s="1290"/>
      <c r="L9" s="1291"/>
      <c r="M9" s="1290"/>
      <c r="N9" s="1291"/>
      <c r="O9" s="1290"/>
      <c r="P9" s="1291"/>
      <c r="Q9" s="1272">
        <f>SUM(Q10:Q13)</f>
        <v>5</v>
      </c>
      <c r="R9" s="1291"/>
      <c r="S9" s="1290"/>
      <c r="T9" s="1291"/>
      <c r="U9" s="1290"/>
      <c r="V9" s="1291"/>
      <c r="W9" s="1290"/>
      <c r="X9" s="1291"/>
      <c r="Y9" s="1290"/>
      <c r="Z9" s="1291"/>
      <c r="AA9" s="1290"/>
      <c r="AB9" s="1291"/>
      <c r="AC9" s="1290"/>
      <c r="AD9" s="1291"/>
      <c r="AE9" s="1290"/>
      <c r="AF9" s="1288"/>
      <c r="AG9" s="1289"/>
      <c r="AH9" s="1272">
        <f>SUM(AH10:AH13)</f>
        <v>5</v>
      </c>
      <c r="AI9" s="1299"/>
    </row>
    <row r="10" spans="1:35" ht="12.75" x14ac:dyDescent="0.2">
      <c r="A10" s="1121" t="s">
        <v>2196</v>
      </c>
      <c r="B10" s="1122">
        <v>1</v>
      </c>
      <c r="C10" s="1265">
        <v>30000</v>
      </c>
      <c r="D10" s="1266">
        <v>0</v>
      </c>
      <c r="E10" s="1265">
        <v>0</v>
      </c>
      <c r="F10" s="1266">
        <v>0</v>
      </c>
      <c r="G10" s="1265">
        <v>0</v>
      </c>
      <c r="H10" s="1266">
        <v>0</v>
      </c>
      <c r="I10" s="1265">
        <v>0</v>
      </c>
      <c r="J10" s="1266">
        <v>0</v>
      </c>
      <c r="K10" s="1267">
        <f t="shared" ref="K10:K40" si="0">+C10+D10+E10+F10+G10+H10+I10+J10</f>
        <v>30000</v>
      </c>
      <c r="L10" s="1266">
        <v>1000</v>
      </c>
      <c r="M10" s="1265"/>
      <c r="N10" s="1266">
        <f>+L10+M10</f>
        <v>1000</v>
      </c>
      <c r="O10" s="1267">
        <f t="shared" ref="O10:O40" si="1">+K10*12+N10</f>
        <v>361000</v>
      </c>
      <c r="P10" s="1268">
        <f t="shared" ref="P10:P40" si="2">+B10*O10</f>
        <v>361000</v>
      </c>
      <c r="Q10" s="1269">
        <v>1</v>
      </c>
      <c r="R10" s="1266">
        <v>30000</v>
      </c>
      <c r="S10" s="1265">
        <v>0</v>
      </c>
      <c r="T10" s="1266">
        <v>0</v>
      </c>
      <c r="U10" s="1265">
        <v>0</v>
      </c>
      <c r="V10" s="1266">
        <v>0</v>
      </c>
      <c r="W10" s="1265">
        <v>0</v>
      </c>
      <c r="X10" s="1266">
        <v>0</v>
      </c>
      <c r="Y10" s="1265">
        <v>0</v>
      </c>
      <c r="Z10" s="1268">
        <f t="shared" ref="Z10:Z11" si="3">+R10+S10+T10+U10+V10+W10+X10+Y10</f>
        <v>30000</v>
      </c>
      <c r="AA10" s="1265">
        <v>1000</v>
      </c>
      <c r="AB10" s="1266"/>
      <c r="AC10" s="1265">
        <f>+AA10+AB10</f>
        <v>1000</v>
      </c>
      <c r="AD10" s="1268">
        <f t="shared" ref="AD10:AD13" si="4">+Z10*12+AC10</f>
        <v>361000</v>
      </c>
      <c r="AE10" s="1267">
        <f t="shared" ref="AE10:AE13" si="5">+Q10*AD10</f>
        <v>361000</v>
      </c>
      <c r="AF10" s="1270">
        <f>AD10-O10</f>
        <v>0</v>
      </c>
      <c r="AG10" s="1271">
        <f>AE10-P10</f>
        <v>0</v>
      </c>
      <c r="AH10" s="1269">
        <v>1</v>
      </c>
      <c r="AI10" s="1300">
        <v>360000</v>
      </c>
    </row>
    <row r="11" spans="1:35" ht="12.75" x14ac:dyDescent="0.2">
      <c r="A11" s="1121" t="s">
        <v>2130</v>
      </c>
      <c r="B11" s="1122">
        <v>2</v>
      </c>
      <c r="C11" s="1265">
        <v>28000</v>
      </c>
      <c r="D11" s="1266">
        <v>0</v>
      </c>
      <c r="E11" s="1265">
        <v>0</v>
      </c>
      <c r="F11" s="1266">
        <v>0</v>
      </c>
      <c r="G11" s="1265">
        <v>0</v>
      </c>
      <c r="H11" s="1266">
        <v>0</v>
      </c>
      <c r="I11" s="1265">
        <v>0</v>
      </c>
      <c r="J11" s="1266">
        <v>0</v>
      </c>
      <c r="K11" s="1267">
        <f t="shared" si="0"/>
        <v>28000</v>
      </c>
      <c r="L11" s="1266">
        <v>1000</v>
      </c>
      <c r="M11" s="1265"/>
      <c r="N11" s="1266">
        <f t="shared" ref="N11:N40" si="6">+L11+M11</f>
        <v>1000</v>
      </c>
      <c r="O11" s="1267">
        <f t="shared" si="1"/>
        <v>337000</v>
      </c>
      <c r="P11" s="1268">
        <f t="shared" si="2"/>
        <v>674000</v>
      </c>
      <c r="Q11" s="1269">
        <v>2</v>
      </c>
      <c r="R11" s="1266">
        <v>28000</v>
      </c>
      <c r="S11" s="1265">
        <v>0</v>
      </c>
      <c r="T11" s="1266">
        <v>0</v>
      </c>
      <c r="U11" s="1265">
        <v>0</v>
      </c>
      <c r="V11" s="1266">
        <v>0</v>
      </c>
      <c r="W11" s="1265">
        <v>0</v>
      </c>
      <c r="X11" s="1266">
        <v>0</v>
      </c>
      <c r="Y11" s="1265">
        <v>0</v>
      </c>
      <c r="Z11" s="1268">
        <f t="shared" si="3"/>
        <v>28000</v>
      </c>
      <c r="AA11" s="1265">
        <v>1000</v>
      </c>
      <c r="AB11" s="1266"/>
      <c r="AC11" s="1265">
        <f t="shared" ref="AC11:AC13" si="7">+AA11+AB11</f>
        <v>1000</v>
      </c>
      <c r="AD11" s="1268">
        <f t="shared" si="4"/>
        <v>337000</v>
      </c>
      <c r="AE11" s="1267">
        <f t="shared" si="5"/>
        <v>674000</v>
      </c>
      <c r="AF11" s="1270">
        <f t="shared" ref="AF11:AG13" si="8">AD11-O11</f>
        <v>0</v>
      </c>
      <c r="AG11" s="1271">
        <f t="shared" si="8"/>
        <v>0</v>
      </c>
      <c r="AH11" s="1269">
        <v>2</v>
      </c>
      <c r="AI11" s="1300">
        <v>672000</v>
      </c>
    </row>
    <row r="12" spans="1:35" ht="12.75" x14ac:dyDescent="0.2">
      <c r="A12" s="1121" t="s">
        <v>624</v>
      </c>
      <c r="B12" s="1122">
        <v>1</v>
      </c>
      <c r="C12" s="1265">
        <v>25000</v>
      </c>
      <c r="D12" s="1266">
        <v>0</v>
      </c>
      <c r="E12" s="1265">
        <v>0</v>
      </c>
      <c r="F12" s="1266">
        <v>0</v>
      </c>
      <c r="G12" s="1265">
        <v>0</v>
      </c>
      <c r="H12" s="1266">
        <v>0</v>
      </c>
      <c r="I12" s="1265">
        <v>0</v>
      </c>
      <c r="J12" s="1266">
        <v>0</v>
      </c>
      <c r="K12" s="1267">
        <f>+C12+D12+E12+F12+G12+H12+I12+J12</f>
        <v>25000</v>
      </c>
      <c r="L12" s="1266">
        <v>1000</v>
      </c>
      <c r="M12" s="1265"/>
      <c r="N12" s="1266">
        <f t="shared" si="6"/>
        <v>1000</v>
      </c>
      <c r="O12" s="1267">
        <f t="shared" si="1"/>
        <v>301000</v>
      </c>
      <c r="P12" s="1268">
        <f t="shared" si="2"/>
        <v>301000</v>
      </c>
      <c r="Q12" s="1269">
        <v>1</v>
      </c>
      <c r="R12" s="1266">
        <v>25000</v>
      </c>
      <c r="S12" s="1265">
        <v>0</v>
      </c>
      <c r="T12" s="1266">
        <v>0</v>
      </c>
      <c r="U12" s="1265">
        <v>0</v>
      </c>
      <c r="V12" s="1266">
        <v>0</v>
      </c>
      <c r="W12" s="1265">
        <v>0</v>
      </c>
      <c r="X12" s="1266">
        <v>0</v>
      </c>
      <c r="Y12" s="1265">
        <v>0</v>
      </c>
      <c r="Z12" s="1268">
        <f>+R12+S12+T12+U12+V12+W12+X12+Y12</f>
        <v>25000</v>
      </c>
      <c r="AA12" s="1265">
        <v>1000</v>
      </c>
      <c r="AB12" s="1266"/>
      <c r="AC12" s="1265">
        <f t="shared" si="7"/>
        <v>1000</v>
      </c>
      <c r="AD12" s="1268">
        <f t="shared" si="4"/>
        <v>301000</v>
      </c>
      <c r="AE12" s="1267">
        <f t="shared" si="5"/>
        <v>301000</v>
      </c>
      <c r="AF12" s="1270">
        <f t="shared" si="8"/>
        <v>0</v>
      </c>
      <c r="AG12" s="1271">
        <f t="shared" si="8"/>
        <v>0</v>
      </c>
      <c r="AH12" s="1269">
        <v>1</v>
      </c>
      <c r="AI12" s="1300">
        <v>300000</v>
      </c>
    </row>
    <row r="13" spans="1:35" ht="12.75" x14ac:dyDescent="0.2">
      <c r="A13" s="1121" t="s">
        <v>2197</v>
      </c>
      <c r="B13" s="1122">
        <v>1</v>
      </c>
      <c r="C13" s="1265">
        <v>4691</v>
      </c>
      <c r="D13" s="1266">
        <v>0</v>
      </c>
      <c r="E13" s="1265">
        <v>0</v>
      </c>
      <c r="F13" s="1266">
        <v>0</v>
      </c>
      <c r="G13" s="1265">
        <v>0</v>
      </c>
      <c r="H13" s="1266">
        <v>0</v>
      </c>
      <c r="I13" s="1265">
        <v>0</v>
      </c>
      <c r="J13" s="1266">
        <v>0</v>
      </c>
      <c r="K13" s="1267">
        <f>+C13+D13+E13+F13+G13+H13+I13+J13</f>
        <v>4691</v>
      </c>
      <c r="L13" s="1266">
        <v>1000</v>
      </c>
      <c r="M13" s="1265"/>
      <c r="N13" s="1266">
        <f t="shared" si="6"/>
        <v>1000</v>
      </c>
      <c r="O13" s="1267">
        <f t="shared" si="1"/>
        <v>57292</v>
      </c>
      <c r="P13" s="1268">
        <f t="shared" si="2"/>
        <v>57292</v>
      </c>
      <c r="Q13" s="1269">
        <v>1</v>
      </c>
      <c r="R13" s="1266">
        <v>4691</v>
      </c>
      <c r="S13" s="1265">
        <v>0</v>
      </c>
      <c r="T13" s="1266">
        <v>0</v>
      </c>
      <c r="U13" s="1265">
        <v>0</v>
      </c>
      <c r="V13" s="1266">
        <v>0</v>
      </c>
      <c r="W13" s="1265">
        <v>0</v>
      </c>
      <c r="X13" s="1266">
        <v>0</v>
      </c>
      <c r="Y13" s="1265">
        <v>0</v>
      </c>
      <c r="Z13" s="1268">
        <f>+R13+S13+T13+U13+V13+W13+X13+Y13</f>
        <v>4691</v>
      </c>
      <c r="AA13" s="1265">
        <v>1000</v>
      </c>
      <c r="AB13" s="1266"/>
      <c r="AC13" s="1265">
        <f t="shared" si="7"/>
        <v>1000</v>
      </c>
      <c r="AD13" s="1268">
        <f t="shared" si="4"/>
        <v>57292</v>
      </c>
      <c r="AE13" s="1267">
        <f t="shared" si="5"/>
        <v>57292</v>
      </c>
      <c r="AF13" s="1270">
        <f t="shared" si="8"/>
        <v>0</v>
      </c>
      <c r="AG13" s="1271">
        <f t="shared" si="8"/>
        <v>0</v>
      </c>
      <c r="AH13" s="1269">
        <v>1</v>
      </c>
      <c r="AI13" s="1300">
        <v>56286</v>
      </c>
    </row>
    <row r="14" spans="1:35" s="365" customFormat="1" ht="12.75" x14ac:dyDescent="0.2">
      <c r="A14" s="1123" t="s">
        <v>2198</v>
      </c>
      <c r="B14" s="1124">
        <f>SUM(B15:B21)</f>
        <v>301</v>
      </c>
      <c r="C14" s="1282"/>
      <c r="D14" s="1283"/>
      <c r="E14" s="1282"/>
      <c r="F14" s="1283"/>
      <c r="G14" s="1282"/>
      <c r="H14" s="1283"/>
      <c r="I14" s="1282"/>
      <c r="J14" s="1283"/>
      <c r="K14" s="1282"/>
      <c r="L14" s="1283"/>
      <c r="M14" s="1282"/>
      <c r="N14" s="1283"/>
      <c r="O14" s="1282"/>
      <c r="P14" s="1283"/>
      <c r="Q14" s="1272">
        <f>SUM(Q15:Q21)</f>
        <v>301</v>
      </c>
      <c r="R14" s="1283"/>
      <c r="S14" s="1282"/>
      <c r="T14" s="1283"/>
      <c r="U14" s="1282"/>
      <c r="V14" s="1283"/>
      <c r="W14" s="1282"/>
      <c r="X14" s="1283"/>
      <c r="Y14" s="1282"/>
      <c r="Z14" s="1283"/>
      <c r="AA14" s="1282"/>
      <c r="AB14" s="1283"/>
      <c r="AC14" s="1282"/>
      <c r="AD14" s="1283"/>
      <c r="AE14" s="1282"/>
      <c r="AF14" s="1288"/>
      <c r="AG14" s="1289"/>
      <c r="AH14" s="1272">
        <f>SUM(AH15:AH21)</f>
        <v>301</v>
      </c>
      <c r="AI14" s="1299"/>
    </row>
    <row r="15" spans="1:35" ht="12.75" x14ac:dyDescent="0.2">
      <c r="A15" s="1121" t="s">
        <v>624</v>
      </c>
      <c r="B15" s="1113">
        <v>2</v>
      </c>
      <c r="C15" s="1265">
        <v>1598</v>
      </c>
      <c r="D15" s="1266">
        <v>12908.33</v>
      </c>
      <c r="E15" s="1265">
        <v>0</v>
      </c>
      <c r="F15" s="1266">
        <v>0</v>
      </c>
      <c r="G15" s="1265">
        <v>0</v>
      </c>
      <c r="H15" s="1266">
        <v>0</v>
      </c>
      <c r="I15" s="1265">
        <v>0</v>
      </c>
      <c r="J15" s="1266">
        <v>0</v>
      </c>
      <c r="K15" s="1267">
        <f>+C15+D15+E15+F15+G15+H15+I15+J15</f>
        <v>14506.33</v>
      </c>
      <c r="L15" s="1266">
        <v>1000</v>
      </c>
      <c r="M15" s="1265"/>
      <c r="N15" s="1266">
        <f t="shared" si="6"/>
        <v>1000</v>
      </c>
      <c r="O15" s="1267">
        <f t="shared" ref="O15" si="9">+K15*12+N15</f>
        <v>175075.96</v>
      </c>
      <c r="P15" s="1268">
        <f t="shared" ref="P15" si="10">+B15*O15</f>
        <v>350151.92</v>
      </c>
      <c r="Q15" s="1264">
        <v>2</v>
      </c>
      <c r="R15" s="1266">
        <v>1598</v>
      </c>
      <c r="S15" s="1265">
        <v>12908.33</v>
      </c>
      <c r="T15" s="1266">
        <v>0</v>
      </c>
      <c r="U15" s="1265">
        <v>0</v>
      </c>
      <c r="V15" s="1266">
        <v>0</v>
      </c>
      <c r="W15" s="1265">
        <v>0</v>
      </c>
      <c r="X15" s="1266">
        <v>0</v>
      </c>
      <c r="Y15" s="1265">
        <v>0</v>
      </c>
      <c r="Z15" s="1268">
        <f>+R15+S15+T15+U15+V15+W15+X15+Y15</f>
        <v>14506.33</v>
      </c>
      <c r="AA15" s="1265">
        <v>1000</v>
      </c>
      <c r="AB15" s="1266"/>
      <c r="AC15" s="1265">
        <f t="shared" ref="AC15:AC21" si="11">+AA15+AB15</f>
        <v>1000</v>
      </c>
      <c r="AD15" s="1268">
        <f t="shared" ref="AD15:AD21" si="12">+Z15*12+AC15</f>
        <v>175075.96</v>
      </c>
      <c r="AE15" s="1267">
        <f t="shared" ref="AE15:AE21" si="13">+Q15*AD15</f>
        <v>350151.92</v>
      </c>
      <c r="AF15" s="1270">
        <f>AD15-O15</f>
        <v>0</v>
      </c>
      <c r="AG15" s="1271">
        <f>AE15-P15</f>
        <v>0</v>
      </c>
      <c r="AH15" s="1264">
        <v>2</v>
      </c>
      <c r="AI15" s="1300">
        <v>196570</v>
      </c>
    </row>
    <row r="16" spans="1:35" ht="12.75" x14ac:dyDescent="0.2">
      <c r="A16" s="1121" t="s">
        <v>623</v>
      </c>
      <c r="B16" s="1113">
        <v>32</v>
      </c>
      <c r="C16" s="1265">
        <v>1525</v>
      </c>
      <c r="D16" s="1266">
        <v>10566.333333333332</v>
      </c>
      <c r="E16" s="1265">
        <v>0</v>
      </c>
      <c r="F16" s="1266">
        <v>0</v>
      </c>
      <c r="G16" s="1265">
        <v>0</v>
      </c>
      <c r="H16" s="1266">
        <v>0</v>
      </c>
      <c r="I16" s="1265">
        <v>0</v>
      </c>
      <c r="J16" s="1266">
        <v>0</v>
      </c>
      <c r="K16" s="1267">
        <f>+C16+D16+E16+F16+G16+H16+I16+J16</f>
        <v>12091.333333333332</v>
      </c>
      <c r="L16" s="1266">
        <v>1000</v>
      </c>
      <c r="M16" s="1265"/>
      <c r="N16" s="1266">
        <f t="shared" si="6"/>
        <v>1000</v>
      </c>
      <c r="O16" s="1267">
        <f t="shared" si="1"/>
        <v>146096</v>
      </c>
      <c r="P16" s="1268">
        <f t="shared" si="2"/>
        <v>4675072</v>
      </c>
      <c r="Q16" s="1264">
        <v>32</v>
      </c>
      <c r="R16" s="1266">
        <v>1525</v>
      </c>
      <c r="S16" s="1265">
        <v>10566.333333333332</v>
      </c>
      <c r="T16" s="1266">
        <v>0</v>
      </c>
      <c r="U16" s="1265">
        <v>0</v>
      </c>
      <c r="V16" s="1266">
        <v>0</v>
      </c>
      <c r="W16" s="1265">
        <v>0</v>
      </c>
      <c r="X16" s="1266">
        <v>0</v>
      </c>
      <c r="Y16" s="1265">
        <v>0</v>
      </c>
      <c r="Z16" s="1268">
        <f>+R16+S16+T16+U16+V16+W16+X16+Y16</f>
        <v>12091.333333333332</v>
      </c>
      <c r="AA16" s="1265">
        <v>1000</v>
      </c>
      <c r="AB16" s="1266"/>
      <c r="AC16" s="1265">
        <f t="shared" si="11"/>
        <v>1000</v>
      </c>
      <c r="AD16" s="1268">
        <f t="shared" si="12"/>
        <v>146096</v>
      </c>
      <c r="AE16" s="1267">
        <f t="shared" si="13"/>
        <v>4675072</v>
      </c>
      <c r="AF16" s="1270">
        <f t="shared" ref="AF16:AG28" si="14">AD16-O16</f>
        <v>0</v>
      </c>
      <c r="AG16" s="1271">
        <f t="shared" si="14"/>
        <v>0</v>
      </c>
      <c r="AH16" s="1264">
        <v>32</v>
      </c>
      <c r="AI16" s="1300">
        <v>4613500</v>
      </c>
    </row>
    <row r="17" spans="1:38" ht="12.75" x14ac:dyDescent="0.2">
      <c r="A17" s="1121" t="s">
        <v>622</v>
      </c>
      <c r="B17" s="1113">
        <v>65</v>
      </c>
      <c r="C17" s="1265">
        <v>1468</v>
      </c>
      <c r="D17" s="1266">
        <v>5766.3333333333303</v>
      </c>
      <c r="E17" s="1265">
        <v>0</v>
      </c>
      <c r="F17" s="1266">
        <v>0</v>
      </c>
      <c r="G17" s="1265">
        <v>0</v>
      </c>
      <c r="H17" s="1266">
        <v>0</v>
      </c>
      <c r="I17" s="1265">
        <v>0</v>
      </c>
      <c r="J17" s="1266">
        <v>0</v>
      </c>
      <c r="K17" s="1267">
        <f>+C17+D17+E17+F17+G17+H17+I17+J17</f>
        <v>7234.3333333333303</v>
      </c>
      <c r="L17" s="1266">
        <v>1000</v>
      </c>
      <c r="M17" s="1265"/>
      <c r="N17" s="1266">
        <f t="shared" si="6"/>
        <v>1000</v>
      </c>
      <c r="O17" s="1267">
        <f t="shared" si="1"/>
        <v>87811.999999999971</v>
      </c>
      <c r="P17" s="1268">
        <f t="shared" si="2"/>
        <v>5707779.9999999981</v>
      </c>
      <c r="Q17" s="1264">
        <v>65</v>
      </c>
      <c r="R17" s="1266">
        <v>1468</v>
      </c>
      <c r="S17" s="1265">
        <v>5766.3333333333303</v>
      </c>
      <c r="T17" s="1266">
        <v>0</v>
      </c>
      <c r="U17" s="1265">
        <v>0</v>
      </c>
      <c r="V17" s="1266">
        <v>0</v>
      </c>
      <c r="W17" s="1265">
        <v>0</v>
      </c>
      <c r="X17" s="1266">
        <v>0</v>
      </c>
      <c r="Y17" s="1265">
        <v>0</v>
      </c>
      <c r="Z17" s="1268">
        <f>+R17+S17+T17+U17+V17+W17+X17+Y17</f>
        <v>7234.3333333333303</v>
      </c>
      <c r="AA17" s="1265">
        <v>1000</v>
      </c>
      <c r="AB17" s="1266"/>
      <c r="AC17" s="1265">
        <f t="shared" si="11"/>
        <v>1000</v>
      </c>
      <c r="AD17" s="1268">
        <f t="shared" si="12"/>
        <v>87811.999999999971</v>
      </c>
      <c r="AE17" s="1267">
        <f t="shared" si="13"/>
        <v>5707779.9999999981</v>
      </c>
      <c r="AF17" s="1270">
        <f t="shared" si="14"/>
        <v>0</v>
      </c>
      <c r="AG17" s="1271">
        <f t="shared" si="14"/>
        <v>0</v>
      </c>
      <c r="AH17" s="1264">
        <v>65</v>
      </c>
      <c r="AI17" s="1300">
        <v>5589428</v>
      </c>
    </row>
    <row r="18" spans="1:38" ht="12.75" x14ac:dyDescent="0.2">
      <c r="A18" s="1121" t="s">
        <v>621</v>
      </c>
      <c r="B18" s="1113">
        <v>87</v>
      </c>
      <c r="C18" s="1265">
        <v>1395</v>
      </c>
      <c r="D18" s="1266">
        <v>5196.42</v>
      </c>
      <c r="E18" s="1265">
        <v>0</v>
      </c>
      <c r="F18" s="1266">
        <v>0</v>
      </c>
      <c r="G18" s="1265">
        <v>0</v>
      </c>
      <c r="H18" s="1266">
        <v>0</v>
      </c>
      <c r="I18" s="1265">
        <v>0</v>
      </c>
      <c r="J18" s="1266">
        <v>0</v>
      </c>
      <c r="K18" s="1267">
        <f t="shared" si="0"/>
        <v>6591.42</v>
      </c>
      <c r="L18" s="1266">
        <v>1000</v>
      </c>
      <c r="M18" s="1265"/>
      <c r="N18" s="1266">
        <f t="shared" si="6"/>
        <v>1000</v>
      </c>
      <c r="O18" s="1267">
        <f t="shared" si="1"/>
        <v>80097.040000000008</v>
      </c>
      <c r="P18" s="1268">
        <f t="shared" si="2"/>
        <v>6968442.4800000004</v>
      </c>
      <c r="Q18" s="1264">
        <v>87</v>
      </c>
      <c r="R18" s="1266">
        <v>1395</v>
      </c>
      <c r="S18" s="1265">
        <v>5196.42</v>
      </c>
      <c r="T18" s="1266">
        <v>0</v>
      </c>
      <c r="U18" s="1265">
        <v>0</v>
      </c>
      <c r="V18" s="1266">
        <v>0</v>
      </c>
      <c r="W18" s="1265">
        <v>0</v>
      </c>
      <c r="X18" s="1266">
        <v>0</v>
      </c>
      <c r="Y18" s="1265">
        <v>0</v>
      </c>
      <c r="Z18" s="1268">
        <f t="shared" ref="Z18:Z21" si="15">+R18+S18+T18+U18+V18+W18+X18+Y18</f>
        <v>6591.42</v>
      </c>
      <c r="AA18" s="1265">
        <v>1000</v>
      </c>
      <c r="AB18" s="1266"/>
      <c r="AC18" s="1265">
        <f t="shared" si="11"/>
        <v>1000</v>
      </c>
      <c r="AD18" s="1268">
        <f t="shared" si="12"/>
        <v>80097.040000000008</v>
      </c>
      <c r="AE18" s="1267">
        <f t="shared" si="13"/>
        <v>6968442.4800000004</v>
      </c>
      <c r="AF18" s="1270">
        <f t="shared" si="14"/>
        <v>0</v>
      </c>
      <c r="AG18" s="1271">
        <f t="shared" si="14"/>
        <v>0</v>
      </c>
      <c r="AH18" s="1264">
        <v>87</v>
      </c>
      <c r="AI18" s="1300">
        <v>6881411.2000000002</v>
      </c>
    </row>
    <row r="19" spans="1:38" ht="16.5" x14ac:dyDescent="0.3">
      <c r="A19" s="1121" t="s">
        <v>2199</v>
      </c>
      <c r="B19" s="1113">
        <v>40</v>
      </c>
      <c r="C19" s="1271">
        <v>1443</v>
      </c>
      <c r="D19" s="1266">
        <v>5196.42</v>
      </c>
      <c r="E19" s="1265">
        <v>0</v>
      </c>
      <c r="F19" s="1266">
        <v>0</v>
      </c>
      <c r="G19" s="1265">
        <v>0</v>
      </c>
      <c r="H19" s="1266">
        <v>0</v>
      </c>
      <c r="I19" s="1265">
        <v>0</v>
      </c>
      <c r="J19" s="1266">
        <v>0</v>
      </c>
      <c r="K19" s="1267">
        <f t="shared" si="0"/>
        <v>6639.42</v>
      </c>
      <c r="L19" s="1266">
        <v>1000</v>
      </c>
      <c r="M19" s="1265"/>
      <c r="N19" s="1266">
        <f t="shared" si="6"/>
        <v>1000</v>
      </c>
      <c r="O19" s="1267">
        <f t="shared" si="1"/>
        <v>80673.040000000008</v>
      </c>
      <c r="P19" s="1268">
        <f t="shared" si="2"/>
        <v>3226921.6000000006</v>
      </c>
      <c r="Q19" s="1264">
        <v>40</v>
      </c>
      <c r="R19" s="1270">
        <v>1443</v>
      </c>
      <c r="S19" s="1265">
        <v>5196.42</v>
      </c>
      <c r="T19" s="1266">
        <v>0</v>
      </c>
      <c r="U19" s="1265">
        <v>0</v>
      </c>
      <c r="V19" s="1266">
        <v>0</v>
      </c>
      <c r="W19" s="1265">
        <v>0</v>
      </c>
      <c r="X19" s="1266">
        <v>0</v>
      </c>
      <c r="Y19" s="1265">
        <v>0</v>
      </c>
      <c r="Z19" s="1268">
        <f t="shared" si="15"/>
        <v>6639.42</v>
      </c>
      <c r="AA19" s="1265">
        <v>1000</v>
      </c>
      <c r="AB19" s="1266"/>
      <c r="AC19" s="1265">
        <f t="shared" si="11"/>
        <v>1000</v>
      </c>
      <c r="AD19" s="1268">
        <f t="shared" si="12"/>
        <v>80673.040000000008</v>
      </c>
      <c r="AE19" s="1267">
        <f t="shared" si="13"/>
        <v>3226921.6000000006</v>
      </c>
      <c r="AF19" s="1270">
        <f t="shared" si="14"/>
        <v>0</v>
      </c>
      <c r="AG19" s="1271">
        <f t="shared" si="14"/>
        <v>0</v>
      </c>
      <c r="AH19" s="1264">
        <v>40</v>
      </c>
      <c r="AI19" s="1300">
        <f>1583650.4-57693.6</f>
        <v>1525956.7999999998</v>
      </c>
      <c r="AJ19" s="1102"/>
      <c r="AK19" s="366"/>
      <c r="AL19" s="366"/>
    </row>
    <row r="20" spans="1:38" ht="12.75" x14ac:dyDescent="0.2">
      <c r="A20" s="1121" t="s">
        <v>620</v>
      </c>
      <c r="B20" s="1113">
        <v>12</v>
      </c>
      <c r="C20" s="1265">
        <v>1264</v>
      </c>
      <c r="D20" s="1266">
        <v>1856.4199999999985</v>
      </c>
      <c r="E20" s="1265">
        <v>0</v>
      </c>
      <c r="F20" s="1266">
        <v>0</v>
      </c>
      <c r="G20" s="1265">
        <v>0</v>
      </c>
      <c r="H20" s="1266">
        <v>0</v>
      </c>
      <c r="I20" s="1265">
        <v>0</v>
      </c>
      <c r="J20" s="1266">
        <v>0</v>
      </c>
      <c r="K20" s="1267">
        <f t="shared" si="0"/>
        <v>3120.4199999999983</v>
      </c>
      <c r="L20" s="1266">
        <v>1000</v>
      </c>
      <c r="M20" s="1265"/>
      <c r="N20" s="1266">
        <f t="shared" si="6"/>
        <v>1000</v>
      </c>
      <c r="O20" s="1267">
        <f t="shared" si="1"/>
        <v>38445.039999999979</v>
      </c>
      <c r="P20" s="1268">
        <f t="shared" si="2"/>
        <v>461340.47999999975</v>
      </c>
      <c r="Q20" s="1264">
        <v>12</v>
      </c>
      <c r="R20" s="1266">
        <v>1264</v>
      </c>
      <c r="S20" s="1265">
        <v>1856.4199999999985</v>
      </c>
      <c r="T20" s="1266">
        <v>0</v>
      </c>
      <c r="U20" s="1265">
        <v>0</v>
      </c>
      <c r="V20" s="1266">
        <v>0</v>
      </c>
      <c r="W20" s="1265">
        <v>0</v>
      </c>
      <c r="X20" s="1266">
        <v>0</v>
      </c>
      <c r="Y20" s="1265">
        <v>0</v>
      </c>
      <c r="Z20" s="1268">
        <f t="shared" si="15"/>
        <v>3120.4199999999983</v>
      </c>
      <c r="AA20" s="1265">
        <v>1000</v>
      </c>
      <c r="AB20" s="1266"/>
      <c r="AC20" s="1265">
        <f t="shared" si="11"/>
        <v>1000</v>
      </c>
      <c r="AD20" s="1268">
        <f t="shared" si="12"/>
        <v>38445.039999999979</v>
      </c>
      <c r="AE20" s="1267">
        <f t="shared" si="13"/>
        <v>461340.47999999975</v>
      </c>
      <c r="AF20" s="1270">
        <f t="shared" si="14"/>
        <v>0</v>
      </c>
      <c r="AG20" s="1271">
        <f t="shared" si="14"/>
        <v>0</v>
      </c>
      <c r="AH20" s="1264">
        <v>12</v>
      </c>
      <c r="AI20" s="1300">
        <v>438686</v>
      </c>
    </row>
    <row r="21" spans="1:38" ht="12.75" x14ac:dyDescent="0.2">
      <c r="A21" s="1121" t="s">
        <v>13</v>
      </c>
      <c r="B21" s="1113">
        <v>63</v>
      </c>
      <c r="C21" s="1265">
        <v>1154</v>
      </c>
      <c r="D21" s="1266">
        <v>1856.4199999999985</v>
      </c>
      <c r="E21" s="1265">
        <v>0</v>
      </c>
      <c r="F21" s="1266">
        <v>0</v>
      </c>
      <c r="G21" s="1265">
        <v>0</v>
      </c>
      <c r="H21" s="1266">
        <v>0</v>
      </c>
      <c r="I21" s="1265">
        <v>0</v>
      </c>
      <c r="J21" s="1266">
        <v>0</v>
      </c>
      <c r="K21" s="1267">
        <f t="shared" si="0"/>
        <v>3010.4199999999983</v>
      </c>
      <c r="L21" s="1266">
        <v>1000</v>
      </c>
      <c r="M21" s="1265"/>
      <c r="N21" s="1266">
        <f t="shared" si="6"/>
        <v>1000</v>
      </c>
      <c r="O21" s="1267">
        <f t="shared" si="1"/>
        <v>37125.039999999979</v>
      </c>
      <c r="P21" s="1268">
        <f t="shared" si="2"/>
        <v>2338877.5199999986</v>
      </c>
      <c r="Q21" s="1264">
        <v>63</v>
      </c>
      <c r="R21" s="1266">
        <v>1154</v>
      </c>
      <c r="S21" s="1265">
        <v>1856.4199999999985</v>
      </c>
      <c r="T21" s="1266">
        <v>0</v>
      </c>
      <c r="U21" s="1265">
        <v>0</v>
      </c>
      <c r="V21" s="1266">
        <v>0</v>
      </c>
      <c r="W21" s="1265">
        <v>0</v>
      </c>
      <c r="X21" s="1266">
        <v>0</v>
      </c>
      <c r="Y21" s="1265">
        <v>0</v>
      </c>
      <c r="Z21" s="1268">
        <f t="shared" si="15"/>
        <v>3010.4199999999983</v>
      </c>
      <c r="AA21" s="1265">
        <v>1000</v>
      </c>
      <c r="AB21" s="1266"/>
      <c r="AC21" s="1265">
        <f t="shared" si="11"/>
        <v>1000</v>
      </c>
      <c r="AD21" s="1268">
        <f t="shared" si="12"/>
        <v>37125.039999999979</v>
      </c>
      <c r="AE21" s="1267">
        <f t="shared" si="13"/>
        <v>2338877.5199999986</v>
      </c>
      <c r="AF21" s="1270">
        <f t="shared" si="14"/>
        <v>0</v>
      </c>
      <c r="AG21" s="1271">
        <f t="shared" si="14"/>
        <v>0</v>
      </c>
      <c r="AH21" s="1264">
        <v>63</v>
      </c>
      <c r="AI21" s="1300">
        <v>2257589</v>
      </c>
    </row>
    <row r="22" spans="1:38" s="365" customFormat="1" ht="12.75" x14ac:dyDescent="0.2">
      <c r="A22" s="1125" t="s">
        <v>5</v>
      </c>
      <c r="B22" s="1124">
        <f t="shared" ref="B22" si="16">SUM(B23:B28)</f>
        <v>248</v>
      </c>
      <c r="C22" s="1282"/>
      <c r="D22" s="1283"/>
      <c r="E22" s="1282"/>
      <c r="F22" s="1283"/>
      <c r="G22" s="1282"/>
      <c r="H22" s="1283"/>
      <c r="I22" s="1282"/>
      <c r="J22" s="1283"/>
      <c r="K22" s="1282"/>
      <c r="L22" s="1283"/>
      <c r="M22" s="1282"/>
      <c r="N22" s="1283"/>
      <c r="O22" s="1282"/>
      <c r="P22" s="1283"/>
      <c r="Q22" s="1272">
        <f t="shared" ref="Q22" si="17">SUM(Q23:Q28)</f>
        <v>248</v>
      </c>
      <c r="R22" s="1283"/>
      <c r="S22" s="1282"/>
      <c r="T22" s="1283"/>
      <c r="U22" s="1282"/>
      <c r="V22" s="1283"/>
      <c r="W22" s="1282"/>
      <c r="X22" s="1283"/>
      <c r="Y22" s="1282"/>
      <c r="Z22" s="1283"/>
      <c r="AA22" s="1282"/>
      <c r="AB22" s="1283"/>
      <c r="AC22" s="1282"/>
      <c r="AD22" s="1283"/>
      <c r="AE22" s="1282"/>
      <c r="AF22" s="1284"/>
      <c r="AG22" s="1285"/>
      <c r="AH22" s="1272">
        <f t="shared" ref="AH22" si="18">SUM(AH23:AH28)</f>
        <v>248</v>
      </c>
      <c r="AI22" s="1301"/>
    </row>
    <row r="23" spans="1:38" ht="12.75" x14ac:dyDescent="0.2">
      <c r="A23" s="1120" t="s">
        <v>14</v>
      </c>
      <c r="B23" s="1113">
        <v>6</v>
      </c>
      <c r="C23" s="1265">
        <v>955</v>
      </c>
      <c r="D23" s="1266">
        <v>1856.42</v>
      </c>
      <c r="E23" s="1265">
        <v>0</v>
      </c>
      <c r="F23" s="1266">
        <v>0</v>
      </c>
      <c r="G23" s="1265">
        <v>0</v>
      </c>
      <c r="H23" s="1266">
        <v>0</v>
      </c>
      <c r="I23" s="1265">
        <v>0</v>
      </c>
      <c r="J23" s="1266">
        <v>0</v>
      </c>
      <c r="K23" s="1267">
        <f t="shared" si="0"/>
        <v>2811.42</v>
      </c>
      <c r="L23" s="1268">
        <v>1000</v>
      </c>
      <c r="M23" s="1267"/>
      <c r="N23" s="1268">
        <f t="shared" si="6"/>
        <v>1000</v>
      </c>
      <c r="O23" s="1267">
        <f t="shared" si="1"/>
        <v>34737.040000000001</v>
      </c>
      <c r="P23" s="1268">
        <f t="shared" si="2"/>
        <v>208422.24</v>
      </c>
      <c r="Q23" s="1264">
        <v>6</v>
      </c>
      <c r="R23" s="1266">
        <v>955</v>
      </c>
      <c r="S23" s="1265">
        <v>1856.42</v>
      </c>
      <c r="T23" s="1266">
        <v>0</v>
      </c>
      <c r="U23" s="1265">
        <v>0</v>
      </c>
      <c r="V23" s="1266">
        <v>0</v>
      </c>
      <c r="W23" s="1265">
        <v>0</v>
      </c>
      <c r="X23" s="1266">
        <v>0</v>
      </c>
      <c r="Y23" s="1265">
        <v>0</v>
      </c>
      <c r="Z23" s="1268">
        <f t="shared" ref="Z23:Z28" si="19">+R23+S23+T23+U23+V23+W23+X23+Y23</f>
        <v>2811.42</v>
      </c>
      <c r="AA23" s="1267">
        <v>1000</v>
      </c>
      <c r="AB23" s="1268"/>
      <c r="AC23" s="1267">
        <f t="shared" ref="AC23:AC28" si="20">+AA23+AB23</f>
        <v>1000</v>
      </c>
      <c r="AD23" s="1268">
        <f t="shared" ref="AD23:AD28" si="21">+Z23*12+AC23</f>
        <v>34737.040000000001</v>
      </c>
      <c r="AE23" s="1267">
        <f t="shared" ref="AE23:AE28" si="22">+Q23*AD23</f>
        <v>208422.24</v>
      </c>
      <c r="AF23" s="1270">
        <f t="shared" si="14"/>
        <v>0</v>
      </c>
      <c r="AG23" s="1271">
        <f t="shared" si="14"/>
        <v>0</v>
      </c>
      <c r="AH23" s="1264">
        <v>6</v>
      </c>
      <c r="AI23" s="1300">
        <v>209519</v>
      </c>
    </row>
    <row r="24" spans="1:38" ht="12.75" x14ac:dyDescent="0.2">
      <c r="A24" s="1120" t="s">
        <v>619</v>
      </c>
      <c r="B24" s="1113">
        <v>4</v>
      </c>
      <c r="C24" s="1265">
        <v>1113</v>
      </c>
      <c r="D24" s="1266">
        <v>1856.42</v>
      </c>
      <c r="E24" s="1265">
        <v>0</v>
      </c>
      <c r="F24" s="1266">
        <v>0</v>
      </c>
      <c r="G24" s="1265">
        <v>0</v>
      </c>
      <c r="H24" s="1266">
        <v>0</v>
      </c>
      <c r="I24" s="1265">
        <v>0</v>
      </c>
      <c r="J24" s="1266">
        <v>0</v>
      </c>
      <c r="K24" s="1267">
        <f t="shared" si="0"/>
        <v>2969.42</v>
      </c>
      <c r="L24" s="1268">
        <v>1000</v>
      </c>
      <c r="M24" s="1267"/>
      <c r="N24" s="1268">
        <f t="shared" si="6"/>
        <v>1000</v>
      </c>
      <c r="O24" s="1267">
        <f t="shared" si="1"/>
        <v>36633.040000000001</v>
      </c>
      <c r="P24" s="1268">
        <f t="shared" si="2"/>
        <v>146532.16</v>
      </c>
      <c r="Q24" s="1264">
        <v>4</v>
      </c>
      <c r="R24" s="1266">
        <v>1113</v>
      </c>
      <c r="S24" s="1265">
        <v>1856.42</v>
      </c>
      <c r="T24" s="1266">
        <v>0</v>
      </c>
      <c r="U24" s="1265">
        <v>0</v>
      </c>
      <c r="V24" s="1266">
        <v>0</v>
      </c>
      <c r="W24" s="1265">
        <v>0</v>
      </c>
      <c r="X24" s="1266">
        <v>0</v>
      </c>
      <c r="Y24" s="1265">
        <v>0</v>
      </c>
      <c r="Z24" s="1268">
        <f t="shared" si="19"/>
        <v>2969.42</v>
      </c>
      <c r="AA24" s="1267">
        <v>1000</v>
      </c>
      <c r="AB24" s="1268"/>
      <c r="AC24" s="1267">
        <f t="shared" si="20"/>
        <v>1000</v>
      </c>
      <c r="AD24" s="1268">
        <f t="shared" si="21"/>
        <v>36633.040000000001</v>
      </c>
      <c r="AE24" s="1267">
        <f t="shared" si="22"/>
        <v>146532.16</v>
      </c>
      <c r="AF24" s="1270">
        <f t="shared" si="14"/>
        <v>0</v>
      </c>
      <c r="AG24" s="1271">
        <f t="shared" si="14"/>
        <v>0</v>
      </c>
      <c r="AH24" s="1264">
        <v>4</v>
      </c>
      <c r="AI24" s="1300">
        <v>137357</v>
      </c>
    </row>
    <row r="25" spans="1:38" ht="12.75" x14ac:dyDescent="0.2">
      <c r="A25" s="1120" t="s">
        <v>618</v>
      </c>
      <c r="B25" s="1113">
        <v>16</v>
      </c>
      <c r="C25" s="1265">
        <v>959</v>
      </c>
      <c r="D25" s="1266">
        <v>1856.4199999999992</v>
      </c>
      <c r="E25" s="1265">
        <v>0</v>
      </c>
      <c r="F25" s="1266">
        <v>0</v>
      </c>
      <c r="G25" s="1265">
        <v>0</v>
      </c>
      <c r="H25" s="1266">
        <v>0</v>
      </c>
      <c r="I25" s="1265">
        <v>0</v>
      </c>
      <c r="J25" s="1266">
        <v>0</v>
      </c>
      <c r="K25" s="1267">
        <f t="shared" si="0"/>
        <v>2815.4199999999992</v>
      </c>
      <c r="L25" s="1268">
        <v>1000</v>
      </c>
      <c r="M25" s="1267"/>
      <c r="N25" s="1268">
        <f t="shared" si="6"/>
        <v>1000</v>
      </c>
      <c r="O25" s="1267">
        <f t="shared" si="1"/>
        <v>34785.039999999994</v>
      </c>
      <c r="P25" s="1268">
        <f t="shared" si="2"/>
        <v>556560.6399999999</v>
      </c>
      <c r="Q25" s="1264">
        <v>16</v>
      </c>
      <c r="R25" s="1266">
        <v>959</v>
      </c>
      <c r="S25" s="1265">
        <v>1856.4199999999992</v>
      </c>
      <c r="T25" s="1266">
        <v>0</v>
      </c>
      <c r="U25" s="1265">
        <v>0</v>
      </c>
      <c r="V25" s="1266">
        <v>0</v>
      </c>
      <c r="W25" s="1265">
        <v>0</v>
      </c>
      <c r="X25" s="1266">
        <v>0</v>
      </c>
      <c r="Y25" s="1265">
        <v>0</v>
      </c>
      <c r="Z25" s="1268">
        <f t="shared" si="19"/>
        <v>2815.4199999999992</v>
      </c>
      <c r="AA25" s="1267">
        <v>1000</v>
      </c>
      <c r="AB25" s="1268"/>
      <c r="AC25" s="1267">
        <f t="shared" si="20"/>
        <v>1000</v>
      </c>
      <c r="AD25" s="1268">
        <f t="shared" si="21"/>
        <v>34785.039999999994</v>
      </c>
      <c r="AE25" s="1267">
        <f t="shared" si="22"/>
        <v>556560.6399999999</v>
      </c>
      <c r="AF25" s="1270">
        <f t="shared" si="14"/>
        <v>0</v>
      </c>
      <c r="AG25" s="1271">
        <f t="shared" si="14"/>
        <v>0</v>
      </c>
      <c r="AH25" s="1264">
        <v>16</v>
      </c>
      <c r="AI25" s="1300">
        <v>545693</v>
      </c>
    </row>
    <row r="26" spans="1:38" ht="12.75" x14ac:dyDescent="0.2">
      <c r="A26" s="1120" t="s">
        <v>617</v>
      </c>
      <c r="B26" s="1113">
        <v>147</v>
      </c>
      <c r="C26" s="1265">
        <v>877</v>
      </c>
      <c r="D26" s="1266">
        <v>1856.4200000000046</v>
      </c>
      <c r="E26" s="1265">
        <v>0</v>
      </c>
      <c r="F26" s="1266">
        <v>0</v>
      </c>
      <c r="G26" s="1265">
        <v>0</v>
      </c>
      <c r="H26" s="1266">
        <v>0</v>
      </c>
      <c r="I26" s="1265">
        <v>0</v>
      </c>
      <c r="J26" s="1266">
        <v>0</v>
      </c>
      <c r="K26" s="1267">
        <f t="shared" si="0"/>
        <v>2733.4200000000046</v>
      </c>
      <c r="L26" s="1268">
        <v>1000</v>
      </c>
      <c r="M26" s="1267"/>
      <c r="N26" s="1268">
        <f t="shared" si="6"/>
        <v>1000</v>
      </c>
      <c r="O26" s="1267">
        <f t="shared" si="1"/>
        <v>33801.040000000052</v>
      </c>
      <c r="P26" s="1268">
        <f t="shared" si="2"/>
        <v>4968752.8800000073</v>
      </c>
      <c r="Q26" s="1264">
        <v>147</v>
      </c>
      <c r="R26" s="1266">
        <v>877</v>
      </c>
      <c r="S26" s="1265">
        <v>1856.4200000000046</v>
      </c>
      <c r="T26" s="1266">
        <v>0</v>
      </c>
      <c r="U26" s="1265">
        <v>0</v>
      </c>
      <c r="V26" s="1266">
        <v>0</v>
      </c>
      <c r="W26" s="1265">
        <v>0</v>
      </c>
      <c r="X26" s="1266">
        <v>0</v>
      </c>
      <c r="Y26" s="1265">
        <v>0</v>
      </c>
      <c r="Z26" s="1268">
        <f t="shared" si="19"/>
        <v>2733.4200000000046</v>
      </c>
      <c r="AA26" s="1267">
        <v>1000</v>
      </c>
      <c r="AB26" s="1268"/>
      <c r="AC26" s="1267">
        <f t="shared" si="20"/>
        <v>1000</v>
      </c>
      <c r="AD26" s="1268">
        <f t="shared" si="21"/>
        <v>33801.040000000052</v>
      </c>
      <c r="AE26" s="1267">
        <f t="shared" si="22"/>
        <v>4968752.8800000073</v>
      </c>
      <c r="AF26" s="1270">
        <f t="shared" si="14"/>
        <v>0</v>
      </c>
      <c r="AG26" s="1271">
        <f t="shared" si="14"/>
        <v>0</v>
      </c>
      <c r="AH26" s="1264">
        <v>147</v>
      </c>
      <c r="AI26" s="1300">
        <v>4965762</v>
      </c>
    </row>
    <row r="27" spans="1:38" ht="12.75" x14ac:dyDescent="0.2">
      <c r="A27" s="1120" t="s">
        <v>15</v>
      </c>
      <c r="B27" s="1113">
        <v>38</v>
      </c>
      <c r="C27" s="1265">
        <v>867</v>
      </c>
      <c r="D27" s="1266">
        <v>1856.4199999999987</v>
      </c>
      <c r="E27" s="1265">
        <v>0</v>
      </c>
      <c r="F27" s="1266">
        <v>0</v>
      </c>
      <c r="G27" s="1265">
        <v>0</v>
      </c>
      <c r="H27" s="1266">
        <v>0</v>
      </c>
      <c r="I27" s="1265">
        <v>0</v>
      </c>
      <c r="J27" s="1266">
        <v>0</v>
      </c>
      <c r="K27" s="1267">
        <f t="shared" si="0"/>
        <v>2723.4199999999987</v>
      </c>
      <c r="L27" s="1268">
        <v>1000</v>
      </c>
      <c r="M27" s="1267"/>
      <c r="N27" s="1268">
        <f t="shared" si="6"/>
        <v>1000</v>
      </c>
      <c r="O27" s="1267">
        <f t="shared" si="1"/>
        <v>33681.039999999986</v>
      </c>
      <c r="P27" s="1268">
        <f t="shared" si="2"/>
        <v>1279879.5199999996</v>
      </c>
      <c r="Q27" s="1264">
        <v>38</v>
      </c>
      <c r="R27" s="1266">
        <v>867</v>
      </c>
      <c r="S27" s="1265">
        <v>1856.4199999999987</v>
      </c>
      <c r="T27" s="1266">
        <v>0</v>
      </c>
      <c r="U27" s="1265">
        <v>0</v>
      </c>
      <c r="V27" s="1266">
        <v>0</v>
      </c>
      <c r="W27" s="1265">
        <v>0</v>
      </c>
      <c r="X27" s="1266">
        <v>0</v>
      </c>
      <c r="Y27" s="1265">
        <v>0</v>
      </c>
      <c r="Z27" s="1268">
        <f t="shared" si="19"/>
        <v>2723.4199999999987</v>
      </c>
      <c r="AA27" s="1267">
        <v>1000</v>
      </c>
      <c r="AB27" s="1268"/>
      <c r="AC27" s="1267">
        <f t="shared" si="20"/>
        <v>1000</v>
      </c>
      <c r="AD27" s="1268">
        <f t="shared" si="21"/>
        <v>33681.039999999986</v>
      </c>
      <c r="AE27" s="1267">
        <f t="shared" si="22"/>
        <v>1279879.5199999996</v>
      </c>
      <c r="AF27" s="1270">
        <f t="shared" si="14"/>
        <v>0</v>
      </c>
      <c r="AG27" s="1271">
        <f t="shared" si="14"/>
        <v>0</v>
      </c>
      <c r="AH27" s="1264">
        <v>38</v>
      </c>
      <c r="AI27" s="1300">
        <v>1273678</v>
      </c>
    </row>
    <row r="28" spans="1:38" ht="12.75" x14ac:dyDescent="0.2">
      <c r="A28" s="1120" t="s">
        <v>616</v>
      </c>
      <c r="B28" s="1113">
        <v>37</v>
      </c>
      <c r="C28" s="1265">
        <v>823</v>
      </c>
      <c r="D28" s="1266">
        <v>1856.4199999999987</v>
      </c>
      <c r="E28" s="1265">
        <v>0</v>
      </c>
      <c r="F28" s="1266">
        <v>0</v>
      </c>
      <c r="G28" s="1265">
        <v>0</v>
      </c>
      <c r="H28" s="1266">
        <v>0</v>
      </c>
      <c r="I28" s="1265">
        <v>0</v>
      </c>
      <c r="J28" s="1266">
        <v>0</v>
      </c>
      <c r="K28" s="1267">
        <f t="shared" si="0"/>
        <v>2679.4199999999987</v>
      </c>
      <c r="L28" s="1268">
        <v>1000</v>
      </c>
      <c r="M28" s="1267"/>
      <c r="N28" s="1268">
        <f t="shared" si="6"/>
        <v>1000</v>
      </c>
      <c r="O28" s="1267">
        <f t="shared" si="1"/>
        <v>33153.039999999986</v>
      </c>
      <c r="P28" s="1268">
        <f t="shared" si="2"/>
        <v>1226662.4799999995</v>
      </c>
      <c r="Q28" s="1264">
        <v>37</v>
      </c>
      <c r="R28" s="1266">
        <v>823</v>
      </c>
      <c r="S28" s="1265">
        <v>1856.4199999999987</v>
      </c>
      <c r="T28" s="1266">
        <v>0</v>
      </c>
      <c r="U28" s="1265">
        <v>0</v>
      </c>
      <c r="V28" s="1266">
        <v>0</v>
      </c>
      <c r="W28" s="1265">
        <v>0</v>
      </c>
      <c r="X28" s="1266">
        <v>0</v>
      </c>
      <c r="Y28" s="1265">
        <v>0</v>
      </c>
      <c r="Z28" s="1268">
        <f t="shared" si="19"/>
        <v>2679.4199999999987</v>
      </c>
      <c r="AA28" s="1267">
        <v>1000</v>
      </c>
      <c r="AB28" s="1268"/>
      <c r="AC28" s="1267">
        <f t="shared" si="20"/>
        <v>1000</v>
      </c>
      <c r="AD28" s="1268">
        <f t="shared" si="21"/>
        <v>33153.039999999986</v>
      </c>
      <c r="AE28" s="1267">
        <f t="shared" si="22"/>
        <v>1226662.4799999995</v>
      </c>
      <c r="AF28" s="1270">
        <f t="shared" si="14"/>
        <v>0</v>
      </c>
      <c r="AG28" s="1271">
        <f t="shared" si="14"/>
        <v>0</v>
      </c>
      <c r="AH28" s="1264">
        <v>37</v>
      </c>
      <c r="AI28" s="1300">
        <v>1228656</v>
      </c>
    </row>
    <row r="29" spans="1:38" s="365" customFormat="1" ht="12.75" x14ac:dyDescent="0.2">
      <c r="A29" s="1125" t="s">
        <v>6</v>
      </c>
      <c r="B29" s="1124">
        <f t="shared" ref="B29" si="23">SUM(B30:B35)</f>
        <v>468</v>
      </c>
      <c r="C29" s="1282"/>
      <c r="D29" s="1283"/>
      <c r="E29" s="1282"/>
      <c r="F29" s="1283"/>
      <c r="G29" s="1282"/>
      <c r="H29" s="1283"/>
      <c r="I29" s="1282"/>
      <c r="J29" s="1283"/>
      <c r="K29" s="1282"/>
      <c r="L29" s="1283"/>
      <c r="M29" s="1282"/>
      <c r="N29" s="1283"/>
      <c r="O29" s="1282"/>
      <c r="P29" s="1283"/>
      <c r="Q29" s="1272">
        <f t="shared" ref="Q29" si="24">SUM(Q30:Q35)</f>
        <v>468</v>
      </c>
      <c r="R29" s="1283"/>
      <c r="S29" s="1282"/>
      <c r="T29" s="1283"/>
      <c r="U29" s="1282"/>
      <c r="V29" s="1283"/>
      <c r="W29" s="1282"/>
      <c r="X29" s="1283"/>
      <c r="Y29" s="1282"/>
      <c r="Z29" s="1283"/>
      <c r="AA29" s="1282"/>
      <c r="AB29" s="1283"/>
      <c r="AC29" s="1282"/>
      <c r="AD29" s="1283"/>
      <c r="AE29" s="1282"/>
      <c r="AF29" s="1284"/>
      <c r="AG29" s="1285"/>
      <c r="AH29" s="1272">
        <f t="shared" ref="AH29" si="25">SUM(AH30:AH35)</f>
        <v>468</v>
      </c>
      <c r="AI29" s="1301"/>
    </row>
    <row r="30" spans="1:38" ht="12.75" x14ac:dyDescent="0.2">
      <c r="A30" s="1120" t="s">
        <v>16</v>
      </c>
      <c r="B30" s="1113">
        <v>132</v>
      </c>
      <c r="C30" s="1265">
        <v>797</v>
      </c>
      <c r="D30" s="1266">
        <v>1856.4200000000051</v>
      </c>
      <c r="E30" s="1265">
        <v>0</v>
      </c>
      <c r="F30" s="1266">
        <v>0</v>
      </c>
      <c r="G30" s="1265">
        <v>0</v>
      </c>
      <c r="H30" s="1266">
        <v>0</v>
      </c>
      <c r="I30" s="1265">
        <v>0</v>
      </c>
      <c r="J30" s="1266">
        <v>0</v>
      </c>
      <c r="K30" s="1267">
        <f t="shared" si="0"/>
        <v>2653.4200000000051</v>
      </c>
      <c r="L30" s="1268">
        <v>1000</v>
      </c>
      <c r="M30" s="1267"/>
      <c r="N30" s="1268">
        <f t="shared" si="6"/>
        <v>1000</v>
      </c>
      <c r="O30" s="1267">
        <f t="shared" si="1"/>
        <v>32841.040000000059</v>
      </c>
      <c r="P30" s="1268">
        <f t="shared" si="2"/>
        <v>4335017.2800000077</v>
      </c>
      <c r="Q30" s="1264">
        <v>132</v>
      </c>
      <c r="R30" s="1266">
        <v>797</v>
      </c>
      <c r="S30" s="1265">
        <v>1856.4200000000051</v>
      </c>
      <c r="T30" s="1266">
        <v>0</v>
      </c>
      <c r="U30" s="1265">
        <v>0</v>
      </c>
      <c r="V30" s="1266">
        <v>0</v>
      </c>
      <c r="W30" s="1265">
        <v>0</v>
      </c>
      <c r="X30" s="1266">
        <v>0</v>
      </c>
      <c r="Y30" s="1265">
        <v>0</v>
      </c>
      <c r="Z30" s="1268">
        <f t="shared" ref="Z30:Z35" si="26">+R30+S30+T30+U30+V30+W30+X30+Y30</f>
        <v>2653.4200000000051</v>
      </c>
      <c r="AA30" s="1267">
        <v>1000</v>
      </c>
      <c r="AB30" s="1268"/>
      <c r="AC30" s="1267">
        <f t="shared" ref="AC30:AC35" si="27">+AA30+AB30</f>
        <v>1000</v>
      </c>
      <c r="AD30" s="1268">
        <f t="shared" ref="AD30:AD35" si="28">+Z30*12+AC30</f>
        <v>32841.040000000059</v>
      </c>
      <c r="AE30" s="1267">
        <f t="shared" ref="AE30:AE35" si="29">+Q30*AD30</f>
        <v>4335017.2800000077</v>
      </c>
      <c r="AF30" s="1270">
        <f t="shared" ref="AF30:AG40" si="30">AD30-O30</f>
        <v>0</v>
      </c>
      <c r="AG30" s="1271">
        <f t="shared" si="30"/>
        <v>0</v>
      </c>
      <c r="AH30" s="1264">
        <v>132</v>
      </c>
      <c r="AI30" s="1300">
        <v>4326722</v>
      </c>
    </row>
    <row r="31" spans="1:38" ht="12.75" x14ac:dyDescent="0.2">
      <c r="A31" s="1120" t="s">
        <v>615</v>
      </c>
      <c r="B31" s="1113">
        <v>125</v>
      </c>
      <c r="C31" s="1265">
        <v>782</v>
      </c>
      <c r="D31" s="1266">
        <v>1856.4200000000051</v>
      </c>
      <c r="E31" s="1265">
        <v>0</v>
      </c>
      <c r="F31" s="1266">
        <v>0</v>
      </c>
      <c r="G31" s="1265">
        <v>0</v>
      </c>
      <c r="H31" s="1266">
        <v>0</v>
      </c>
      <c r="I31" s="1265">
        <v>0</v>
      </c>
      <c r="J31" s="1266">
        <v>0</v>
      </c>
      <c r="K31" s="1267">
        <f t="shared" si="0"/>
        <v>2638.4200000000051</v>
      </c>
      <c r="L31" s="1268">
        <v>1000</v>
      </c>
      <c r="M31" s="1267"/>
      <c r="N31" s="1268">
        <f t="shared" si="6"/>
        <v>1000</v>
      </c>
      <c r="O31" s="1267">
        <f t="shared" si="1"/>
        <v>32661.040000000059</v>
      </c>
      <c r="P31" s="1268">
        <f t="shared" si="2"/>
        <v>4082630.0000000075</v>
      </c>
      <c r="Q31" s="1264">
        <v>125</v>
      </c>
      <c r="R31" s="1266">
        <v>782</v>
      </c>
      <c r="S31" s="1265">
        <v>1856.4200000000051</v>
      </c>
      <c r="T31" s="1266">
        <v>0</v>
      </c>
      <c r="U31" s="1265">
        <v>0</v>
      </c>
      <c r="V31" s="1266">
        <v>0</v>
      </c>
      <c r="W31" s="1265">
        <v>0</v>
      </c>
      <c r="X31" s="1266">
        <v>0</v>
      </c>
      <c r="Y31" s="1265">
        <v>0</v>
      </c>
      <c r="Z31" s="1268">
        <f t="shared" si="26"/>
        <v>2638.4200000000051</v>
      </c>
      <c r="AA31" s="1267">
        <v>1000</v>
      </c>
      <c r="AB31" s="1268"/>
      <c r="AC31" s="1267">
        <f t="shared" si="27"/>
        <v>1000</v>
      </c>
      <c r="AD31" s="1268">
        <f t="shared" si="28"/>
        <v>32661.040000000059</v>
      </c>
      <c r="AE31" s="1267">
        <f t="shared" si="29"/>
        <v>4082630.0000000075</v>
      </c>
      <c r="AF31" s="1270">
        <f t="shared" si="30"/>
        <v>0</v>
      </c>
      <c r="AG31" s="1271">
        <f t="shared" si="30"/>
        <v>0</v>
      </c>
      <c r="AH31" s="1264">
        <v>125</v>
      </c>
      <c r="AI31" s="1300">
        <v>4085863</v>
      </c>
    </row>
    <row r="32" spans="1:38" ht="12.75" x14ac:dyDescent="0.2">
      <c r="A32" s="1120" t="s">
        <v>614</v>
      </c>
      <c r="B32" s="1113">
        <v>44</v>
      </c>
      <c r="C32" s="1265">
        <v>762</v>
      </c>
      <c r="D32" s="1266">
        <v>1856.4200000000051</v>
      </c>
      <c r="E32" s="1265">
        <v>0</v>
      </c>
      <c r="F32" s="1266">
        <v>0</v>
      </c>
      <c r="G32" s="1265">
        <v>0</v>
      </c>
      <c r="H32" s="1266">
        <v>0</v>
      </c>
      <c r="I32" s="1265">
        <v>0</v>
      </c>
      <c r="J32" s="1266">
        <v>0</v>
      </c>
      <c r="K32" s="1267">
        <f t="shared" si="0"/>
        <v>2618.4200000000051</v>
      </c>
      <c r="L32" s="1268">
        <v>1000</v>
      </c>
      <c r="M32" s="1267"/>
      <c r="N32" s="1268">
        <f t="shared" si="6"/>
        <v>1000</v>
      </c>
      <c r="O32" s="1267">
        <f t="shared" si="1"/>
        <v>32421.040000000059</v>
      </c>
      <c r="P32" s="1268">
        <f t="shared" si="2"/>
        <v>1426525.7600000026</v>
      </c>
      <c r="Q32" s="1264">
        <v>44</v>
      </c>
      <c r="R32" s="1266">
        <v>762</v>
      </c>
      <c r="S32" s="1265">
        <v>1856.4200000000051</v>
      </c>
      <c r="T32" s="1266">
        <v>0</v>
      </c>
      <c r="U32" s="1265">
        <v>0</v>
      </c>
      <c r="V32" s="1266">
        <v>0</v>
      </c>
      <c r="W32" s="1265">
        <v>0</v>
      </c>
      <c r="X32" s="1266">
        <v>0</v>
      </c>
      <c r="Y32" s="1265">
        <v>0</v>
      </c>
      <c r="Z32" s="1268">
        <f t="shared" si="26"/>
        <v>2618.4200000000051</v>
      </c>
      <c r="AA32" s="1267">
        <v>1000</v>
      </c>
      <c r="AB32" s="1268"/>
      <c r="AC32" s="1267">
        <f t="shared" si="27"/>
        <v>1000</v>
      </c>
      <c r="AD32" s="1268">
        <f t="shared" si="28"/>
        <v>32421.040000000059</v>
      </c>
      <c r="AE32" s="1267">
        <f t="shared" si="29"/>
        <v>1426525.7600000026</v>
      </c>
      <c r="AF32" s="1270">
        <f t="shared" si="30"/>
        <v>0</v>
      </c>
      <c r="AG32" s="1271">
        <f t="shared" si="30"/>
        <v>0</v>
      </c>
      <c r="AH32" s="1264">
        <v>44</v>
      </c>
      <c r="AI32" s="1300">
        <v>1434117</v>
      </c>
    </row>
    <row r="33" spans="1:35" ht="12.75" x14ac:dyDescent="0.2">
      <c r="A33" s="1120" t="s">
        <v>613</v>
      </c>
      <c r="B33" s="1113">
        <v>139</v>
      </c>
      <c r="C33" s="1265">
        <v>730</v>
      </c>
      <c r="D33" s="1266">
        <v>1856.4200000000051</v>
      </c>
      <c r="E33" s="1265">
        <v>0</v>
      </c>
      <c r="F33" s="1266">
        <v>0</v>
      </c>
      <c r="G33" s="1265">
        <v>0</v>
      </c>
      <c r="H33" s="1266">
        <v>0</v>
      </c>
      <c r="I33" s="1265">
        <v>0</v>
      </c>
      <c r="J33" s="1266">
        <v>0</v>
      </c>
      <c r="K33" s="1267">
        <f t="shared" si="0"/>
        <v>2586.4200000000051</v>
      </c>
      <c r="L33" s="1268">
        <v>1000</v>
      </c>
      <c r="M33" s="1267"/>
      <c r="N33" s="1268">
        <f t="shared" si="6"/>
        <v>1000</v>
      </c>
      <c r="O33" s="1267">
        <f t="shared" si="1"/>
        <v>32037.040000000059</v>
      </c>
      <c r="P33" s="1268">
        <f t="shared" si="2"/>
        <v>4453148.560000008</v>
      </c>
      <c r="Q33" s="1264">
        <v>139</v>
      </c>
      <c r="R33" s="1266">
        <v>730</v>
      </c>
      <c r="S33" s="1265">
        <v>1856.4200000000051</v>
      </c>
      <c r="T33" s="1266">
        <v>0</v>
      </c>
      <c r="U33" s="1265">
        <v>0</v>
      </c>
      <c r="V33" s="1266">
        <v>0</v>
      </c>
      <c r="W33" s="1265">
        <v>0</v>
      </c>
      <c r="X33" s="1266">
        <v>0</v>
      </c>
      <c r="Y33" s="1265">
        <v>0</v>
      </c>
      <c r="Z33" s="1268">
        <f t="shared" si="26"/>
        <v>2586.4200000000051</v>
      </c>
      <c r="AA33" s="1267">
        <v>1000</v>
      </c>
      <c r="AB33" s="1268"/>
      <c r="AC33" s="1267">
        <f t="shared" si="27"/>
        <v>1000</v>
      </c>
      <c r="AD33" s="1268">
        <f t="shared" si="28"/>
        <v>32037.040000000059</v>
      </c>
      <c r="AE33" s="1267">
        <f t="shared" si="29"/>
        <v>4453148.560000008</v>
      </c>
      <c r="AF33" s="1270">
        <f t="shared" si="30"/>
        <v>0</v>
      </c>
      <c r="AG33" s="1271">
        <f t="shared" si="30"/>
        <v>0</v>
      </c>
      <c r="AH33" s="1264">
        <v>139</v>
      </c>
      <c r="AI33" s="1300">
        <v>4522245</v>
      </c>
    </row>
    <row r="34" spans="1:35" ht="12.75" x14ac:dyDescent="0.2">
      <c r="A34" s="1120" t="s">
        <v>17</v>
      </c>
      <c r="B34" s="1113">
        <v>17</v>
      </c>
      <c r="C34" s="1265">
        <v>741</v>
      </c>
      <c r="D34" s="1266">
        <v>1856.4200000000051</v>
      </c>
      <c r="E34" s="1265">
        <v>0</v>
      </c>
      <c r="F34" s="1266">
        <v>0</v>
      </c>
      <c r="G34" s="1265">
        <v>0</v>
      </c>
      <c r="H34" s="1266">
        <v>0</v>
      </c>
      <c r="I34" s="1265">
        <v>0</v>
      </c>
      <c r="J34" s="1266">
        <v>0</v>
      </c>
      <c r="K34" s="1267">
        <f t="shared" si="0"/>
        <v>2597.4200000000051</v>
      </c>
      <c r="L34" s="1268">
        <v>1000</v>
      </c>
      <c r="M34" s="1267"/>
      <c r="N34" s="1268">
        <f t="shared" si="6"/>
        <v>1000</v>
      </c>
      <c r="O34" s="1267">
        <f t="shared" si="1"/>
        <v>32169.040000000059</v>
      </c>
      <c r="P34" s="1268">
        <f t="shared" si="2"/>
        <v>546873.68000000098</v>
      </c>
      <c r="Q34" s="1264">
        <v>17</v>
      </c>
      <c r="R34" s="1266">
        <v>741</v>
      </c>
      <c r="S34" s="1265">
        <v>1856.4200000000051</v>
      </c>
      <c r="T34" s="1266">
        <v>0</v>
      </c>
      <c r="U34" s="1265">
        <v>0</v>
      </c>
      <c r="V34" s="1266">
        <v>0</v>
      </c>
      <c r="W34" s="1265">
        <v>0</v>
      </c>
      <c r="X34" s="1266">
        <v>0</v>
      </c>
      <c r="Y34" s="1265">
        <v>0</v>
      </c>
      <c r="Z34" s="1268">
        <f t="shared" si="26"/>
        <v>2597.4200000000051</v>
      </c>
      <c r="AA34" s="1267">
        <v>1000</v>
      </c>
      <c r="AB34" s="1268"/>
      <c r="AC34" s="1267">
        <f t="shared" si="27"/>
        <v>1000</v>
      </c>
      <c r="AD34" s="1268">
        <f t="shared" si="28"/>
        <v>32169.040000000059</v>
      </c>
      <c r="AE34" s="1267">
        <f t="shared" si="29"/>
        <v>546873.68000000098</v>
      </c>
      <c r="AF34" s="1270">
        <f t="shared" si="30"/>
        <v>0</v>
      </c>
      <c r="AG34" s="1271">
        <f t="shared" si="30"/>
        <v>0</v>
      </c>
      <c r="AH34" s="1264">
        <v>17</v>
      </c>
      <c r="AI34" s="1300">
        <v>552926</v>
      </c>
    </row>
    <row r="35" spans="1:35" ht="12.75" x14ac:dyDescent="0.2">
      <c r="A35" s="1120" t="s">
        <v>611</v>
      </c>
      <c r="B35" s="1113">
        <v>11</v>
      </c>
      <c r="C35" s="1265">
        <v>747</v>
      </c>
      <c r="D35" s="1266">
        <v>1856.4200000000051</v>
      </c>
      <c r="E35" s="1265">
        <v>0</v>
      </c>
      <c r="F35" s="1266">
        <v>0</v>
      </c>
      <c r="G35" s="1265">
        <v>0</v>
      </c>
      <c r="H35" s="1266">
        <v>0</v>
      </c>
      <c r="I35" s="1265">
        <v>0</v>
      </c>
      <c r="J35" s="1266">
        <v>0</v>
      </c>
      <c r="K35" s="1267">
        <f t="shared" si="0"/>
        <v>2603.4200000000051</v>
      </c>
      <c r="L35" s="1268">
        <v>1000</v>
      </c>
      <c r="M35" s="1267"/>
      <c r="N35" s="1268">
        <f t="shared" si="6"/>
        <v>1000</v>
      </c>
      <c r="O35" s="1267">
        <f t="shared" si="1"/>
        <v>32241.040000000059</v>
      </c>
      <c r="P35" s="1268">
        <f t="shared" si="2"/>
        <v>354651.44000000064</v>
      </c>
      <c r="Q35" s="1264">
        <v>11</v>
      </c>
      <c r="R35" s="1266">
        <v>747</v>
      </c>
      <c r="S35" s="1265">
        <v>1856.4200000000051</v>
      </c>
      <c r="T35" s="1266">
        <v>0</v>
      </c>
      <c r="U35" s="1265">
        <v>0</v>
      </c>
      <c r="V35" s="1266">
        <v>0</v>
      </c>
      <c r="W35" s="1265">
        <v>0</v>
      </c>
      <c r="X35" s="1266">
        <v>0</v>
      </c>
      <c r="Y35" s="1265">
        <v>0</v>
      </c>
      <c r="Z35" s="1268">
        <f t="shared" si="26"/>
        <v>2603.4200000000051</v>
      </c>
      <c r="AA35" s="1267">
        <v>1000</v>
      </c>
      <c r="AB35" s="1268"/>
      <c r="AC35" s="1267">
        <f t="shared" si="27"/>
        <v>1000</v>
      </c>
      <c r="AD35" s="1268">
        <f t="shared" si="28"/>
        <v>32241.040000000059</v>
      </c>
      <c r="AE35" s="1267">
        <f t="shared" si="29"/>
        <v>354651.44000000064</v>
      </c>
      <c r="AF35" s="1270">
        <f t="shared" si="30"/>
        <v>0</v>
      </c>
      <c r="AG35" s="1271">
        <f t="shared" si="30"/>
        <v>0</v>
      </c>
      <c r="AH35" s="1264">
        <v>11</v>
      </c>
      <c r="AI35" s="1300">
        <v>357245</v>
      </c>
    </row>
    <row r="36" spans="1:35" s="365" customFormat="1" ht="12.75" x14ac:dyDescent="0.2">
      <c r="A36" s="1125" t="s">
        <v>7</v>
      </c>
      <c r="B36" s="1124">
        <f>SUM(B37:B40)</f>
        <v>210</v>
      </c>
      <c r="C36" s="1282"/>
      <c r="D36" s="1283"/>
      <c r="E36" s="1282"/>
      <c r="F36" s="1283"/>
      <c r="G36" s="1282"/>
      <c r="H36" s="1283"/>
      <c r="I36" s="1282"/>
      <c r="J36" s="1283"/>
      <c r="K36" s="1282"/>
      <c r="L36" s="1283"/>
      <c r="M36" s="1282"/>
      <c r="N36" s="1283"/>
      <c r="O36" s="1282"/>
      <c r="P36" s="1283"/>
      <c r="Q36" s="1272">
        <f>SUM(Q37:Q40)</f>
        <v>210</v>
      </c>
      <c r="R36" s="1283"/>
      <c r="S36" s="1282"/>
      <c r="T36" s="1283"/>
      <c r="U36" s="1282"/>
      <c r="V36" s="1283"/>
      <c r="W36" s="1282"/>
      <c r="X36" s="1283"/>
      <c r="Y36" s="1282"/>
      <c r="Z36" s="1283"/>
      <c r="AA36" s="1282"/>
      <c r="AB36" s="1283"/>
      <c r="AC36" s="1282"/>
      <c r="AD36" s="1283"/>
      <c r="AE36" s="1282"/>
      <c r="AF36" s="1284"/>
      <c r="AG36" s="1285"/>
      <c r="AH36" s="1272">
        <f>SUM(AH37:AH40)</f>
        <v>210</v>
      </c>
      <c r="AI36" s="1301"/>
    </row>
    <row r="37" spans="1:35" ht="12.75" x14ac:dyDescent="0.2">
      <c r="A37" s="1120" t="s">
        <v>18</v>
      </c>
      <c r="B37" s="1113">
        <v>1</v>
      </c>
      <c r="C37" s="1265">
        <v>711.88</v>
      </c>
      <c r="D37" s="1266">
        <v>1856.42</v>
      </c>
      <c r="E37" s="1265">
        <v>0</v>
      </c>
      <c r="F37" s="1266">
        <v>0</v>
      </c>
      <c r="G37" s="1265">
        <v>0</v>
      </c>
      <c r="H37" s="1266">
        <v>0</v>
      </c>
      <c r="I37" s="1265">
        <v>0</v>
      </c>
      <c r="J37" s="1266">
        <v>0</v>
      </c>
      <c r="K37" s="1267">
        <f t="shared" si="0"/>
        <v>2568.3000000000002</v>
      </c>
      <c r="L37" s="1268">
        <v>1000</v>
      </c>
      <c r="M37" s="1267"/>
      <c r="N37" s="1268">
        <f t="shared" si="6"/>
        <v>1000</v>
      </c>
      <c r="O37" s="1267">
        <f t="shared" si="1"/>
        <v>31819.600000000002</v>
      </c>
      <c r="P37" s="1268">
        <f t="shared" si="2"/>
        <v>31819.600000000002</v>
      </c>
      <c r="Q37" s="1264">
        <v>1</v>
      </c>
      <c r="R37" s="1266">
        <v>711.88</v>
      </c>
      <c r="S37" s="1265">
        <v>1856.42</v>
      </c>
      <c r="T37" s="1266">
        <v>0</v>
      </c>
      <c r="U37" s="1265">
        <v>0</v>
      </c>
      <c r="V37" s="1266">
        <v>0</v>
      </c>
      <c r="W37" s="1265">
        <v>0</v>
      </c>
      <c r="X37" s="1266">
        <v>0</v>
      </c>
      <c r="Y37" s="1265">
        <v>0</v>
      </c>
      <c r="Z37" s="1268">
        <f t="shared" ref="Z37:Z40" si="31">+R37+S37+T37+U37+V37+W37+X37+Y37</f>
        <v>2568.3000000000002</v>
      </c>
      <c r="AA37" s="1267">
        <v>1000</v>
      </c>
      <c r="AB37" s="1268"/>
      <c r="AC37" s="1267">
        <f t="shared" ref="AC37:AC40" si="32">+AA37+AB37</f>
        <v>1000</v>
      </c>
      <c r="AD37" s="1268">
        <f t="shared" ref="AD37:AD40" si="33">+Z37*12+AC37</f>
        <v>31819.600000000002</v>
      </c>
      <c r="AE37" s="1267">
        <f t="shared" ref="AE37:AE40" si="34">+Q37*AD37</f>
        <v>31819.600000000002</v>
      </c>
      <c r="AF37" s="1270">
        <f t="shared" si="30"/>
        <v>0</v>
      </c>
      <c r="AG37" s="1271">
        <f t="shared" si="30"/>
        <v>0</v>
      </c>
      <c r="AH37" s="1264">
        <v>1</v>
      </c>
      <c r="AI37" s="1300">
        <v>32314</v>
      </c>
    </row>
    <row r="38" spans="1:35" ht="12.75" x14ac:dyDescent="0.2">
      <c r="A38" s="1120" t="s">
        <v>610</v>
      </c>
      <c r="B38" s="1113">
        <v>202</v>
      </c>
      <c r="C38" s="1265">
        <v>703.89</v>
      </c>
      <c r="D38" s="1266">
        <v>1856.42</v>
      </c>
      <c r="E38" s="1265">
        <v>0</v>
      </c>
      <c r="F38" s="1266">
        <v>0</v>
      </c>
      <c r="G38" s="1265">
        <v>0</v>
      </c>
      <c r="H38" s="1266">
        <v>0</v>
      </c>
      <c r="I38" s="1265">
        <v>0</v>
      </c>
      <c r="J38" s="1266">
        <v>0</v>
      </c>
      <c r="K38" s="1267">
        <f t="shared" si="0"/>
        <v>2560.31</v>
      </c>
      <c r="L38" s="1268">
        <v>1000</v>
      </c>
      <c r="M38" s="1267"/>
      <c r="N38" s="1268">
        <f t="shared" si="6"/>
        <v>1000</v>
      </c>
      <c r="O38" s="1267">
        <f t="shared" si="1"/>
        <v>31723.72</v>
      </c>
      <c r="P38" s="1268">
        <f t="shared" si="2"/>
        <v>6408191.4400000004</v>
      </c>
      <c r="Q38" s="1264">
        <v>202</v>
      </c>
      <c r="R38" s="1266">
        <v>703.89</v>
      </c>
      <c r="S38" s="1265">
        <v>1856.42</v>
      </c>
      <c r="T38" s="1266">
        <v>0</v>
      </c>
      <c r="U38" s="1265">
        <v>0</v>
      </c>
      <c r="V38" s="1266">
        <v>0</v>
      </c>
      <c r="W38" s="1265">
        <v>0</v>
      </c>
      <c r="X38" s="1266">
        <v>0</v>
      </c>
      <c r="Y38" s="1265">
        <v>0</v>
      </c>
      <c r="Z38" s="1268">
        <f t="shared" si="31"/>
        <v>2560.31</v>
      </c>
      <c r="AA38" s="1267">
        <v>1000</v>
      </c>
      <c r="AB38" s="1268"/>
      <c r="AC38" s="1267">
        <f t="shared" si="32"/>
        <v>1000</v>
      </c>
      <c r="AD38" s="1268">
        <f t="shared" si="33"/>
        <v>31723.72</v>
      </c>
      <c r="AE38" s="1267">
        <f t="shared" si="34"/>
        <v>6408191.4400000004</v>
      </c>
      <c r="AF38" s="1270">
        <f t="shared" si="30"/>
        <v>0</v>
      </c>
      <c r="AG38" s="1271">
        <f t="shared" si="30"/>
        <v>0</v>
      </c>
      <c r="AH38" s="1264">
        <v>202</v>
      </c>
      <c r="AI38" s="1300">
        <v>6508513</v>
      </c>
    </row>
    <row r="39" spans="1:35" ht="12.75" x14ac:dyDescent="0.2">
      <c r="A39" s="1120" t="s">
        <v>609</v>
      </c>
      <c r="B39" s="1113">
        <v>1</v>
      </c>
      <c r="C39" s="1265">
        <v>695.91</v>
      </c>
      <c r="D39" s="1266">
        <v>1856.42</v>
      </c>
      <c r="E39" s="1265">
        <v>0</v>
      </c>
      <c r="F39" s="1266">
        <v>0</v>
      </c>
      <c r="G39" s="1265">
        <v>0</v>
      </c>
      <c r="H39" s="1266">
        <v>0</v>
      </c>
      <c r="I39" s="1265">
        <v>0</v>
      </c>
      <c r="J39" s="1266">
        <v>0</v>
      </c>
      <c r="K39" s="1267">
        <f t="shared" si="0"/>
        <v>2552.33</v>
      </c>
      <c r="L39" s="1268">
        <v>1000</v>
      </c>
      <c r="M39" s="1267"/>
      <c r="N39" s="1268">
        <f t="shared" si="6"/>
        <v>1000</v>
      </c>
      <c r="O39" s="1267">
        <f t="shared" si="1"/>
        <v>31627.96</v>
      </c>
      <c r="P39" s="1268">
        <f t="shared" si="2"/>
        <v>31627.96</v>
      </c>
      <c r="Q39" s="1264">
        <v>1</v>
      </c>
      <c r="R39" s="1266">
        <v>695.91</v>
      </c>
      <c r="S39" s="1265">
        <v>1856.42</v>
      </c>
      <c r="T39" s="1266">
        <v>0</v>
      </c>
      <c r="U39" s="1265">
        <v>0</v>
      </c>
      <c r="V39" s="1266">
        <v>0</v>
      </c>
      <c r="W39" s="1265">
        <v>0</v>
      </c>
      <c r="X39" s="1266">
        <v>0</v>
      </c>
      <c r="Y39" s="1265">
        <v>0</v>
      </c>
      <c r="Z39" s="1268">
        <f t="shared" si="31"/>
        <v>2552.33</v>
      </c>
      <c r="AA39" s="1267">
        <v>1000</v>
      </c>
      <c r="AB39" s="1268"/>
      <c r="AC39" s="1267">
        <f t="shared" si="32"/>
        <v>1000</v>
      </c>
      <c r="AD39" s="1268">
        <f t="shared" si="33"/>
        <v>31627.96</v>
      </c>
      <c r="AE39" s="1267">
        <f t="shared" si="34"/>
        <v>31627.96</v>
      </c>
      <c r="AF39" s="1270">
        <f t="shared" si="30"/>
        <v>0</v>
      </c>
      <c r="AG39" s="1271">
        <f t="shared" si="30"/>
        <v>0</v>
      </c>
      <c r="AH39" s="1264">
        <v>1</v>
      </c>
      <c r="AI39" s="1300">
        <v>32127</v>
      </c>
    </row>
    <row r="40" spans="1:35" ht="12.75" x14ac:dyDescent="0.2">
      <c r="A40" s="1120" t="s">
        <v>608</v>
      </c>
      <c r="B40" s="1113">
        <v>6</v>
      </c>
      <c r="C40" s="1265">
        <v>687.94</v>
      </c>
      <c r="D40" s="1266">
        <v>1856.42</v>
      </c>
      <c r="E40" s="1265">
        <v>0</v>
      </c>
      <c r="F40" s="1266">
        <v>0</v>
      </c>
      <c r="G40" s="1265">
        <v>0</v>
      </c>
      <c r="H40" s="1266">
        <v>0</v>
      </c>
      <c r="I40" s="1265">
        <v>0</v>
      </c>
      <c r="J40" s="1266">
        <v>0</v>
      </c>
      <c r="K40" s="1267">
        <f t="shared" si="0"/>
        <v>2544.36</v>
      </c>
      <c r="L40" s="1268">
        <v>1000</v>
      </c>
      <c r="M40" s="1267"/>
      <c r="N40" s="1268">
        <f t="shared" si="6"/>
        <v>1000</v>
      </c>
      <c r="O40" s="1267">
        <f t="shared" si="1"/>
        <v>31532.32</v>
      </c>
      <c r="P40" s="1268">
        <f t="shared" si="2"/>
        <v>189193.91999999998</v>
      </c>
      <c r="Q40" s="1264">
        <v>6</v>
      </c>
      <c r="R40" s="1266">
        <v>687.94</v>
      </c>
      <c r="S40" s="1265">
        <v>1856.42</v>
      </c>
      <c r="T40" s="1266">
        <v>0</v>
      </c>
      <c r="U40" s="1265">
        <v>0</v>
      </c>
      <c r="V40" s="1266">
        <v>0</v>
      </c>
      <c r="W40" s="1265">
        <v>0</v>
      </c>
      <c r="X40" s="1266">
        <v>0</v>
      </c>
      <c r="Y40" s="1265">
        <v>0</v>
      </c>
      <c r="Z40" s="1268">
        <f t="shared" si="31"/>
        <v>2544.36</v>
      </c>
      <c r="AA40" s="1267">
        <v>1000</v>
      </c>
      <c r="AB40" s="1268"/>
      <c r="AC40" s="1267">
        <f t="shared" si="32"/>
        <v>1000</v>
      </c>
      <c r="AD40" s="1268">
        <f t="shared" si="33"/>
        <v>31532.32</v>
      </c>
      <c r="AE40" s="1267">
        <f t="shared" si="34"/>
        <v>189193.91999999998</v>
      </c>
      <c r="AF40" s="1270">
        <f t="shared" si="30"/>
        <v>0</v>
      </c>
      <c r="AG40" s="1271">
        <f t="shared" si="30"/>
        <v>0</v>
      </c>
      <c r="AH40" s="1264">
        <v>6</v>
      </c>
      <c r="AI40" s="1300">
        <v>192202</v>
      </c>
    </row>
    <row r="41" spans="1:35" s="152" customFormat="1" ht="12.75" x14ac:dyDescent="0.2">
      <c r="A41" s="1126" t="s">
        <v>2200</v>
      </c>
      <c r="B41" s="1124">
        <f>SUM(B42:B43)</f>
        <v>2</v>
      </c>
      <c r="C41" s="1282"/>
      <c r="D41" s="1283"/>
      <c r="E41" s="1282"/>
      <c r="F41" s="1283"/>
      <c r="G41" s="1282"/>
      <c r="H41" s="1283"/>
      <c r="I41" s="1282"/>
      <c r="J41" s="1283"/>
      <c r="K41" s="1282"/>
      <c r="L41" s="1283"/>
      <c r="M41" s="1282"/>
      <c r="N41" s="1283"/>
      <c r="O41" s="1282"/>
      <c r="P41" s="1283"/>
      <c r="Q41" s="1272">
        <f>SUM(Q42:Q43)</f>
        <v>2</v>
      </c>
      <c r="R41" s="1283"/>
      <c r="S41" s="1282"/>
      <c r="T41" s="1283"/>
      <c r="U41" s="1282"/>
      <c r="V41" s="1283"/>
      <c r="W41" s="1282"/>
      <c r="X41" s="1283"/>
      <c r="Y41" s="1282"/>
      <c r="Z41" s="1283"/>
      <c r="AA41" s="1282"/>
      <c r="AB41" s="1283"/>
      <c r="AC41" s="1282"/>
      <c r="AD41" s="1283"/>
      <c r="AE41" s="1282"/>
      <c r="AF41" s="1284"/>
      <c r="AG41" s="1285"/>
      <c r="AH41" s="1272">
        <f>SUM(AH42:AH43)</f>
        <v>2</v>
      </c>
      <c r="AI41" s="1301"/>
    </row>
    <row r="42" spans="1:35" ht="12.75" x14ac:dyDescent="0.2">
      <c r="A42" s="1121" t="s">
        <v>2201</v>
      </c>
      <c r="B42" s="1122">
        <v>1</v>
      </c>
      <c r="C42" s="1271">
        <v>745</v>
      </c>
      <c r="D42" s="1266">
        <v>0</v>
      </c>
      <c r="E42" s="1265">
        <v>0</v>
      </c>
      <c r="F42" s="1266">
        <v>0</v>
      </c>
      <c r="G42" s="1265">
        <v>0</v>
      </c>
      <c r="H42" s="1266">
        <v>0</v>
      </c>
      <c r="I42" s="1265">
        <v>0</v>
      </c>
      <c r="J42" s="1266">
        <v>0</v>
      </c>
      <c r="K42" s="1267">
        <f t="shared" ref="K42:K43" si="35">+C42+D42+E42+F42+G42+H42+I42+J42</f>
        <v>745</v>
      </c>
      <c r="L42" s="1268">
        <v>1000</v>
      </c>
      <c r="M42" s="1267"/>
      <c r="N42" s="1268">
        <f t="shared" ref="N42:N43" si="36">+L42+M42</f>
        <v>1000</v>
      </c>
      <c r="O42" s="1267">
        <f t="shared" ref="O42:O43" si="37">+K42*12+N42</f>
        <v>9940</v>
      </c>
      <c r="P42" s="1268">
        <f t="shared" ref="P42:P43" si="38">+B42*O42</f>
        <v>9940</v>
      </c>
      <c r="Q42" s="1269">
        <v>1</v>
      </c>
      <c r="R42" s="1270">
        <v>745</v>
      </c>
      <c r="S42" s="1265">
        <v>0</v>
      </c>
      <c r="T42" s="1266">
        <v>0</v>
      </c>
      <c r="U42" s="1265">
        <v>0</v>
      </c>
      <c r="V42" s="1266">
        <v>0</v>
      </c>
      <c r="W42" s="1265">
        <v>0</v>
      </c>
      <c r="X42" s="1266">
        <v>0</v>
      </c>
      <c r="Y42" s="1265">
        <v>0</v>
      </c>
      <c r="Z42" s="1268">
        <f t="shared" ref="Z42:Z43" si="39">+R42+S42+T42+U42+V42+W42+X42+Y42</f>
        <v>745</v>
      </c>
      <c r="AA42" s="1267">
        <v>1000</v>
      </c>
      <c r="AB42" s="1268"/>
      <c r="AC42" s="1267">
        <f t="shared" ref="AC42:AC43" si="40">+AA42+AB42</f>
        <v>1000</v>
      </c>
      <c r="AD42" s="1268">
        <f t="shared" ref="AD42:AD43" si="41">+Z42*12+AC42</f>
        <v>9940</v>
      </c>
      <c r="AE42" s="1267">
        <f t="shared" ref="AE42:AE43" si="42">+Q42*AD42</f>
        <v>9940</v>
      </c>
      <c r="AF42" s="1270">
        <f t="shared" ref="AF42:AG43" si="43">AD42-O42</f>
        <v>0</v>
      </c>
      <c r="AG42" s="1271">
        <f t="shared" si="43"/>
        <v>0</v>
      </c>
      <c r="AH42" s="1269">
        <v>1</v>
      </c>
      <c r="AI42" s="1300">
        <v>32780</v>
      </c>
    </row>
    <row r="43" spans="1:35" ht="12.75" x14ac:dyDescent="0.2">
      <c r="A43" s="1121" t="s">
        <v>2202</v>
      </c>
      <c r="B43" s="1122">
        <v>1</v>
      </c>
      <c r="C43" s="1271">
        <v>568</v>
      </c>
      <c r="D43" s="1266">
        <v>0</v>
      </c>
      <c r="E43" s="1265">
        <v>0</v>
      </c>
      <c r="F43" s="1266">
        <v>0</v>
      </c>
      <c r="G43" s="1265">
        <v>0</v>
      </c>
      <c r="H43" s="1266">
        <v>0</v>
      </c>
      <c r="I43" s="1265">
        <v>0</v>
      </c>
      <c r="J43" s="1266">
        <v>0</v>
      </c>
      <c r="K43" s="1267">
        <f t="shared" si="35"/>
        <v>568</v>
      </c>
      <c r="L43" s="1268">
        <v>1000</v>
      </c>
      <c r="M43" s="1267"/>
      <c r="N43" s="1268">
        <f t="shared" si="36"/>
        <v>1000</v>
      </c>
      <c r="O43" s="1267">
        <f t="shared" si="37"/>
        <v>7816</v>
      </c>
      <c r="P43" s="1268">
        <f t="shared" si="38"/>
        <v>7816</v>
      </c>
      <c r="Q43" s="1269">
        <v>1</v>
      </c>
      <c r="R43" s="1270">
        <v>568</v>
      </c>
      <c r="S43" s="1265">
        <v>0</v>
      </c>
      <c r="T43" s="1266">
        <v>0</v>
      </c>
      <c r="U43" s="1265">
        <v>0</v>
      </c>
      <c r="V43" s="1266">
        <v>0</v>
      </c>
      <c r="W43" s="1265">
        <v>0</v>
      </c>
      <c r="X43" s="1266">
        <v>0</v>
      </c>
      <c r="Y43" s="1265">
        <v>0</v>
      </c>
      <c r="Z43" s="1268">
        <f t="shared" si="39"/>
        <v>568</v>
      </c>
      <c r="AA43" s="1267">
        <v>1000</v>
      </c>
      <c r="AB43" s="1268"/>
      <c r="AC43" s="1267">
        <f t="shared" si="40"/>
        <v>1000</v>
      </c>
      <c r="AD43" s="1268">
        <f t="shared" si="41"/>
        <v>7816</v>
      </c>
      <c r="AE43" s="1267">
        <f t="shared" si="42"/>
        <v>7816</v>
      </c>
      <c r="AF43" s="1270">
        <f t="shared" si="43"/>
        <v>0</v>
      </c>
      <c r="AG43" s="1271">
        <f t="shared" si="43"/>
        <v>0</v>
      </c>
      <c r="AH43" s="1269">
        <v>1</v>
      </c>
      <c r="AI43" s="1300">
        <v>29092</v>
      </c>
    </row>
    <row r="44" spans="1:35" ht="32.25" customHeight="1" x14ac:dyDescent="0.2">
      <c r="A44" s="1242" t="s">
        <v>2203</v>
      </c>
      <c r="B44" s="1273">
        <f>+B45+B51+B57+B61+B67+B69</f>
        <v>740</v>
      </c>
      <c r="C44" s="1265"/>
      <c r="D44" s="1270"/>
      <c r="E44" s="1271"/>
      <c r="F44" s="1270"/>
      <c r="G44" s="1271"/>
      <c r="H44" s="1270"/>
      <c r="I44" s="1271"/>
      <c r="J44" s="1270"/>
      <c r="K44" s="1271"/>
      <c r="L44" s="1270"/>
      <c r="M44" s="1271"/>
      <c r="N44" s="1270"/>
      <c r="O44" s="1271"/>
      <c r="P44" s="1270"/>
      <c r="Q44" s="1237">
        <f>+Q45+Q51+Q57+Q61+Q67+Q69</f>
        <v>740</v>
      </c>
      <c r="R44" s="1266"/>
      <c r="S44" s="1271"/>
      <c r="T44" s="1270"/>
      <c r="U44" s="1271"/>
      <c r="V44" s="1270"/>
      <c r="W44" s="1271"/>
      <c r="X44" s="1270"/>
      <c r="Y44" s="1271"/>
      <c r="Z44" s="1270"/>
      <c r="AA44" s="1271"/>
      <c r="AB44" s="1270"/>
      <c r="AC44" s="1271"/>
      <c r="AD44" s="1270"/>
      <c r="AE44" s="1271"/>
      <c r="AF44" s="1270"/>
      <c r="AG44" s="1271"/>
      <c r="AH44" s="1237">
        <f>+AH45+AH51+AH57+AH61+AH67+AH69</f>
        <v>775</v>
      </c>
      <c r="AI44" s="1300"/>
    </row>
    <row r="45" spans="1:35" s="152" customFormat="1" ht="12.75" x14ac:dyDescent="0.2">
      <c r="A45" s="1126" t="s">
        <v>654</v>
      </c>
      <c r="B45" s="1124">
        <f t="shared" ref="B45" si="44">SUM(B46:B50)</f>
        <v>262</v>
      </c>
      <c r="C45" s="1282"/>
      <c r="D45" s="1283"/>
      <c r="E45" s="1282"/>
      <c r="F45" s="1283"/>
      <c r="G45" s="1282"/>
      <c r="H45" s="1283"/>
      <c r="I45" s="1282"/>
      <c r="J45" s="1283"/>
      <c r="K45" s="1282"/>
      <c r="L45" s="1283"/>
      <c r="M45" s="1282"/>
      <c r="N45" s="1283"/>
      <c r="O45" s="1282"/>
      <c r="P45" s="1283"/>
      <c r="Q45" s="1272">
        <f t="shared" ref="Q45" si="45">SUM(Q46:Q50)</f>
        <v>262</v>
      </c>
      <c r="R45" s="1279"/>
      <c r="S45" s="1278"/>
      <c r="T45" s="1279"/>
      <c r="U45" s="1278"/>
      <c r="V45" s="1279"/>
      <c r="W45" s="1278"/>
      <c r="X45" s="1279"/>
      <c r="Y45" s="1278"/>
      <c r="Z45" s="1279"/>
      <c r="AA45" s="1278"/>
      <c r="AB45" s="1279"/>
      <c r="AC45" s="1278"/>
      <c r="AD45" s="1279"/>
      <c r="AE45" s="1278"/>
      <c r="AF45" s="1280"/>
      <c r="AG45" s="1281"/>
      <c r="AH45" s="1287">
        <f t="shared" ref="AH45" si="46">SUM(AH46:AH50)</f>
        <v>263</v>
      </c>
      <c r="AI45" s="1302"/>
    </row>
    <row r="46" spans="1:35" ht="12.75" x14ac:dyDescent="0.2">
      <c r="A46" s="1120" t="s">
        <v>2155</v>
      </c>
      <c r="B46" s="1113">
        <v>20</v>
      </c>
      <c r="C46" s="1265">
        <v>7266</v>
      </c>
      <c r="D46" s="1270">
        <v>0</v>
      </c>
      <c r="E46" s="1271">
        <v>0</v>
      </c>
      <c r="F46" s="1270">
        <v>0</v>
      </c>
      <c r="G46" s="1271">
        <v>0</v>
      </c>
      <c r="H46" s="1270">
        <v>0</v>
      </c>
      <c r="I46" s="1271">
        <v>0</v>
      </c>
      <c r="J46" s="1270">
        <v>1500</v>
      </c>
      <c r="K46" s="1267">
        <f t="shared" ref="K46:K50" si="47">+C46+D46+E46+F46+G46+H46+I46+J46</f>
        <v>8766</v>
      </c>
      <c r="L46" s="1268">
        <v>1000</v>
      </c>
      <c r="M46" s="1267"/>
      <c r="N46" s="1268">
        <f t="shared" ref="N46:N50" si="48">+L46+M46</f>
        <v>1000</v>
      </c>
      <c r="O46" s="1267">
        <f t="shared" ref="O46:O50" si="49">+K46*12+N46</f>
        <v>106192</v>
      </c>
      <c r="P46" s="1268">
        <f t="shared" ref="P46:P50" si="50">+B46*O46</f>
        <v>2123840</v>
      </c>
      <c r="Q46" s="1264">
        <v>20</v>
      </c>
      <c r="R46" s="1266">
        <v>7266</v>
      </c>
      <c r="S46" s="1271">
        <v>0</v>
      </c>
      <c r="T46" s="1270">
        <v>0</v>
      </c>
      <c r="U46" s="1271">
        <v>0</v>
      </c>
      <c r="V46" s="1270">
        <v>0</v>
      </c>
      <c r="W46" s="1271">
        <v>0</v>
      </c>
      <c r="X46" s="1270">
        <v>0</v>
      </c>
      <c r="Y46" s="1271">
        <v>1500</v>
      </c>
      <c r="Z46" s="1268">
        <f t="shared" ref="Z46:Z50" si="51">+R46+S46+T46+U46+V46+W46+X46+Y46</f>
        <v>8766</v>
      </c>
      <c r="AA46" s="1267">
        <v>1000</v>
      </c>
      <c r="AB46" s="1268"/>
      <c r="AC46" s="1267">
        <f t="shared" ref="AC46:AC50" si="52">+AA46+AB46</f>
        <v>1000</v>
      </c>
      <c r="AD46" s="1268">
        <f t="shared" ref="AD46:AD50" si="53">+Z46*12+AC46</f>
        <v>106192</v>
      </c>
      <c r="AE46" s="1267">
        <f t="shared" ref="AE46:AE50" si="54">+Q46*AD46</f>
        <v>2123840</v>
      </c>
      <c r="AF46" s="1270">
        <f t="shared" ref="AF46:AG56" si="55">AD46-O46</f>
        <v>0</v>
      </c>
      <c r="AG46" s="1271">
        <f t="shared" si="55"/>
        <v>0</v>
      </c>
      <c r="AH46" s="1264">
        <v>20</v>
      </c>
      <c r="AI46" s="1300">
        <v>2056320</v>
      </c>
    </row>
    <row r="47" spans="1:35" ht="12.75" x14ac:dyDescent="0.2">
      <c r="A47" s="1120" t="s">
        <v>2156</v>
      </c>
      <c r="B47" s="1113">
        <v>4</v>
      </c>
      <c r="C47" s="1265">
        <v>6826</v>
      </c>
      <c r="D47" s="1270">
        <v>0</v>
      </c>
      <c r="E47" s="1271">
        <v>0</v>
      </c>
      <c r="F47" s="1270">
        <v>0</v>
      </c>
      <c r="G47" s="1271">
        <v>0</v>
      </c>
      <c r="H47" s="1270">
        <v>0</v>
      </c>
      <c r="I47" s="1271">
        <v>0</v>
      </c>
      <c r="J47" s="1270">
        <v>1500</v>
      </c>
      <c r="K47" s="1267">
        <f t="shared" si="47"/>
        <v>8326</v>
      </c>
      <c r="L47" s="1268">
        <v>1000</v>
      </c>
      <c r="M47" s="1267"/>
      <c r="N47" s="1268">
        <f t="shared" si="48"/>
        <v>1000</v>
      </c>
      <c r="O47" s="1267">
        <f t="shared" si="49"/>
        <v>100912</v>
      </c>
      <c r="P47" s="1268">
        <f t="shared" si="50"/>
        <v>403648</v>
      </c>
      <c r="Q47" s="1264">
        <v>4</v>
      </c>
      <c r="R47" s="1266">
        <v>6826</v>
      </c>
      <c r="S47" s="1271">
        <v>0</v>
      </c>
      <c r="T47" s="1270">
        <v>0</v>
      </c>
      <c r="U47" s="1271">
        <v>0</v>
      </c>
      <c r="V47" s="1270">
        <v>0</v>
      </c>
      <c r="W47" s="1271">
        <v>0</v>
      </c>
      <c r="X47" s="1270">
        <v>0</v>
      </c>
      <c r="Y47" s="1271">
        <v>1500</v>
      </c>
      <c r="Z47" s="1268">
        <f t="shared" si="51"/>
        <v>8326</v>
      </c>
      <c r="AA47" s="1267">
        <v>1000</v>
      </c>
      <c r="AB47" s="1268"/>
      <c r="AC47" s="1267">
        <f t="shared" si="52"/>
        <v>1000</v>
      </c>
      <c r="AD47" s="1268">
        <f t="shared" si="53"/>
        <v>100912</v>
      </c>
      <c r="AE47" s="1267">
        <f t="shared" si="54"/>
        <v>403648</v>
      </c>
      <c r="AF47" s="1270">
        <f t="shared" si="55"/>
        <v>0</v>
      </c>
      <c r="AG47" s="1271">
        <f t="shared" si="55"/>
        <v>0</v>
      </c>
      <c r="AH47" s="1264">
        <v>4</v>
      </c>
      <c r="AI47" s="1300">
        <v>400320</v>
      </c>
    </row>
    <row r="48" spans="1:35" ht="12.75" x14ac:dyDescent="0.2">
      <c r="A48" s="1120" t="s">
        <v>2157</v>
      </c>
      <c r="B48" s="1113">
        <v>15</v>
      </c>
      <c r="C48" s="1265">
        <v>6336</v>
      </c>
      <c r="D48" s="1270">
        <v>0</v>
      </c>
      <c r="E48" s="1271">
        <v>0</v>
      </c>
      <c r="F48" s="1270">
        <v>0</v>
      </c>
      <c r="G48" s="1271">
        <v>0</v>
      </c>
      <c r="H48" s="1270">
        <v>0</v>
      </c>
      <c r="I48" s="1271">
        <v>0</v>
      </c>
      <c r="J48" s="1270">
        <v>1500</v>
      </c>
      <c r="K48" s="1267">
        <f t="shared" si="47"/>
        <v>7836</v>
      </c>
      <c r="L48" s="1268">
        <v>1000</v>
      </c>
      <c r="M48" s="1267"/>
      <c r="N48" s="1268">
        <f t="shared" si="48"/>
        <v>1000</v>
      </c>
      <c r="O48" s="1267">
        <f t="shared" si="49"/>
        <v>95032</v>
      </c>
      <c r="P48" s="1268">
        <f t="shared" si="50"/>
        <v>1425480</v>
      </c>
      <c r="Q48" s="1264">
        <v>15</v>
      </c>
      <c r="R48" s="1266">
        <v>6336</v>
      </c>
      <c r="S48" s="1271">
        <v>0</v>
      </c>
      <c r="T48" s="1270">
        <v>0</v>
      </c>
      <c r="U48" s="1271">
        <v>0</v>
      </c>
      <c r="V48" s="1270">
        <v>0</v>
      </c>
      <c r="W48" s="1271">
        <v>0</v>
      </c>
      <c r="X48" s="1270">
        <v>0</v>
      </c>
      <c r="Y48" s="1271">
        <v>1500</v>
      </c>
      <c r="Z48" s="1268">
        <f t="shared" si="51"/>
        <v>7836</v>
      </c>
      <c r="AA48" s="1267">
        <v>1000</v>
      </c>
      <c r="AB48" s="1268"/>
      <c r="AC48" s="1267">
        <f t="shared" si="52"/>
        <v>1000</v>
      </c>
      <c r="AD48" s="1268">
        <f t="shared" si="53"/>
        <v>95032</v>
      </c>
      <c r="AE48" s="1267">
        <f t="shared" si="54"/>
        <v>1425480</v>
      </c>
      <c r="AF48" s="1270">
        <f t="shared" si="55"/>
        <v>0</v>
      </c>
      <c r="AG48" s="1271">
        <f t="shared" si="55"/>
        <v>0</v>
      </c>
      <c r="AH48" s="1264">
        <v>15</v>
      </c>
      <c r="AI48" s="1300">
        <v>1361880</v>
      </c>
    </row>
    <row r="49" spans="1:35" ht="12.75" x14ac:dyDescent="0.2">
      <c r="A49" s="1120" t="s">
        <v>2158</v>
      </c>
      <c r="B49" s="1113">
        <v>21</v>
      </c>
      <c r="C49" s="1265">
        <v>5932</v>
      </c>
      <c r="D49" s="1270">
        <v>0</v>
      </c>
      <c r="E49" s="1271">
        <v>0</v>
      </c>
      <c r="F49" s="1270">
        <v>0</v>
      </c>
      <c r="G49" s="1271">
        <v>0</v>
      </c>
      <c r="H49" s="1270">
        <v>0</v>
      </c>
      <c r="I49" s="1271">
        <v>0</v>
      </c>
      <c r="J49" s="1270">
        <v>1500</v>
      </c>
      <c r="K49" s="1267">
        <f t="shared" si="47"/>
        <v>7432</v>
      </c>
      <c r="L49" s="1268">
        <v>1000</v>
      </c>
      <c r="M49" s="1267"/>
      <c r="N49" s="1268">
        <f t="shared" si="48"/>
        <v>1000</v>
      </c>
      <c r="O49" s="1267">
        <f t="shared" si="49"/>
        <v>90184</v>
      </c>
      <c r="P49" s="1268">
        <f t="shared" si="50"/>
        <v>1893864</v>
      </c>
      <c r="Q49" s="1264">
        <v>21</v>
      </c>
      <c r="R49" s="1266">
        <v>5932</v>
      </c>
      <c r="S49" s="1271">
        <v>0</v>
      </c>
      <c r="T49" s="1270">
        <v>0</v>
      </c>
      <c r="U49" s="1271">
        <v>0</v>
      </c>
      <c r="V49" s="1270">
        <v>0</v>
      </c>
      <c r="W49" s="1271">
        <v>0</v>
      </c>
      <c r="X49" s="1270">
        <v>0</v>
      </c>
      <c r="Y49" s="1271">
        <v>1500</v>
      </c>
      <c r="Z49" s="1268">
        <f t="shared" si="51"/>
        <v>7432</v>
      </c>
      <c r="AA49" s="1267">
        <v>1000</v>
      </c>
      <c r="AB49" s="1268"/>
      <c r="AC49" s="1267">
        <f t="shared" si="52"/>
        <v>1000</v>
      </c>
      <c r="AD49" s="1268">
        <f t="shared" si="53"/>
        <v>90184</v>
      </c>
      <c r="AE49" s="1267">
        <f t="shared" si="54"/>
        <v>1893864</v>
      </c>
      <c r="AF49" s="1270">
        <f t="shared" si="55"/>
        <v>0</v>
      </c>
      <c r="AG49" s="1271">
        <f t="shared" si="55"/>
        <v>0</v>
      </c>
      <c r="AH49" s="1264">
        <v>21</v>
      </c>
      <c r="AI49" s="1300">
        <v>1772676</v>
      </c>
    </row>
    <row r="50" spans="1:35" ht="12.75" x14ac:dyDescent="0.2">
      <c r="A50" s="1120" t="s">
        <v>2159</v>
      </c>
      <c r="B50" s="1113">
        <v>202</v>
      </c>
      <c r="C50" s="1265">
        <v>5532</v>
      </c>
      <c r="D50" s="1270">
        <v>0</v>
      </c>
      <c r="E50" s="1271">
        <v>0</v>
      </c>
      <c r="F50" s="1270">
        <v>0</v>
      </c>
      <c r="G50" s="1271">
        <v>0</v>
      </c>
      <c r="H50" s="1270">
        <v>0</v>
      </c>
      <c r="I50" s="1271">
        <v>0</v>
      </c>
      <c r="J50" s="1270">
        <v>1500</v>
      </c>
      <c r="K50" s="1267">
        <f t="shared" si="47"/>
        <v>7032</v>
      </c>
      <c r="L50" s="1268">
        <v>1000</v>
      </c>
      <c r="M50" s="1267"/>
      <c r="N50" s="1268">
        <f t="shared" si="48"/>
        <v>1000</v>
      </c>
      <c r="O50" s="1267">
        <f t="shared" si="49"/>
        <v>85384</v>
      </c>
      <c r="P50" s="1268">
        <f t="shared" si="50"/>
        <v>17247568</v>
      </c>
      <c r="Q50" s="1264">
        <v>202</v>
      </c>
      <c r="R50" s="1266">
        <v>5532</v>
      </c>
      <c r="S50" s="1271">
        <v>0</v>
      </c>
      <c r="T50" s="1270">
        <v>0</v>
      </c>
      <c r="U50" s="1271">
        <v>0</v>
      </c>
      <c r="V50" s="1270">
        <v>0</v>
      </c>
      <c r="W50" s="1271">
        <v>0</v>
      </c>
      <c r="X50" s="1270">
        <v>0</v>
      </c>
      <c r="Y50" s="1271">
        <v>1500</v>
      </c>
      <c r="Z50" s="1268">
        <f t="shared" si="51"/>
        <v>7032</v>
      </c>
      <c r="AA50" s="1267">
        <v>1000</v>
      </c>
      <c r="AB50" s="1268"/>
      <c r="AC50" s="1267">
        <f t="shared" si="52"/>
        <v>1000</v>
      </c>
      <c r="AD50" s="1268">
        <f t="shared" si="53"/>
        <v>85384</v>
      </c>
      <c r="AE50" s="1267">
        <f t="shared" si="54"/>
        <v>17247568</v>
      </c>
      <c r="AF50" s="1270">
        <f t="shared" si="55"/>
        <v>0</v>
      </c>
      <c r="AG50" s="1271">
        <f t="shared" si="55"/>
        <v>0</v>
      </c>
      <c r="AH50" s="1264">
        <v>203</v>
      </c>
      <c r="AI50" s="1300">
        <v>16189878.24</v>
      </c>
    </row>
    <row r="51" spans="1:35" s="152" customFormat="1" ht="12.75" x14ac:dyDescent="0.2">
      <c r="A51" s="1126" t="s">
        <v>1459</v>
      </c>
      <c r="B51" s="1124">
        <f>SUM(B52:B56)</f>
        <v>99</v>
      </c>
      <c r="C51" s="1282"/>
      <c r="D51" s="1283"/>
      <c r="E51" s="1282"/>
      <c r="F51" s="1283"/>
      <c r="G51" s="1282"/>
      <c r="H51" s="1283"/>
      <c r="I51" s="1282"/>
      <c r="J51" s="1283"/>
      <c r="K51" s="1282"/>
      <c r="L51" s="1283"/>
      <c r="M51" s="1282"/>
      <c r="N51" s="1283"/>
      <c r="O51" s="1282"/>
      <c r="P51" s="1283"/>
      <c r="Q51" s="1272">
        <f>SUM(Q52:Q56)</f>
        <v>99</v>
      </c>
      <c r="R51" s="1283"/>
      <c r="S51" s="1282"/>
      <c r="T51" s="1283"/>
      <c r="U51" s="1282"/>
      <c r="V51" s="1283"/>
      <c r="W51" s="1282"/>
      <c r="X51" s="1283"/>
      <c r="Y51" s="1282"/>
      <c r="Z51" s="1283"/>
      <c r="AA51" s="1282"/>
      <c r="AB51" s="1283"/>
      <c r="AC51" s="1282"/>
      <c r="AD51" s="1283"/>
      <c r="AE51" s="1282"/>
      <c r="AF51" s="1284"/>
      <c r="AG51" s="1285"/>
      <c r="AH51" s="1272">
        <f>SUM(AH52:AH56)</f>
        <v>106</v>
      </c>
      <c r="AI51" s="1301"/>
    </row>
    <row r="52" spans="1:35" ht="12.75" x14ac:dyDescent="0.2">
      <c r="A52" s="1121">
        <v>14</v>
      </c>
      <c r="B52" s="1122">
        <v>15</v>
      </c>
      <c r="C52" s="1265">
        <v>4471</v>
      </c>
      <c r="D52" s="1270">
        <v>0</v>
      </c>
      <c r="E52" s="1271">
        <v>0</v>
      </c>
      <c r="F52" s="1270">
        <v>0</v>
      </c>
      <c r="G52" s="1271">
        <v>0</v>
      </c>
      <c r="H52" s="1270">
        <v>0</v>
      </c>
      <c r="I52" s="1271">
        <v>0</v>
      </c>
      <c r="J52" s="1270">
        <v>1500</v>
      </c>
      <c r="K52" s="1267">
        <f>+C52+D52+E52+F52+G52+H52+I52+J52</f>
        <v>5971</v>
      </c>
      <c r="L52" s="1268">
        <v>1000</v>
      </c>
      <c r="M52" s="1267"/>
      <c r="N52" s="1268">
        <f>+L52+M52</f>
        <v>1000</v>
      </c>
      <c r="O52" s="1267">
        <f>+K52*12+N52</f>
        <v>72652</v>
      </c>
      <c r="P52" s="1268">
        <f>+B52*O52</f>
        <v>1089780</v>
      </c>
      <c r="Q52" s="1269">
        <v>15</v>
      </c>
      <c r="R52" s="1266">
        <v>4471</v>
      </c>
      <c r="S52" s="1271">
        <v>0</v>
      </c>
      <c r="T52" s="1270">
        <v>0</v>
      </c>
      <c r="U52" s="1271">
        <v>0</v>
      </c>
      <c r="V52" s="1270">
        <v>0</v>
      </c>
      <c r="W52" s="1271">
        <v>0</v>
      </c>
      <c r="X52" s="1270">
        <v>0</v>
      </c>
      <c r="Y52" s="1271">
        <v>1500</v>
      </c>
      <c r="Z52" s="1268">
        <f>+R52+S52+T52+U52+V52+W52+X52+Y52</f>
        <v>5971</v>
      </c>
      <c r="AA52" s="1267">
        <v>1000</v>
      </c>
      <c r="AB52" s="1268"/>
      <c r="AC52" s="1267">
        <f>+AA52+AB52</f>
        <v>1000</v>
      </c>
      <c r="AD52" s="1268">
        <f>+Z52*12+AC52</f>
        <v>72652</v>
      </c>
      <c r="AE52" s="1267">
        <f>+Q52*AD52</f>
        <v>1089780</v>
      </c>
      <c r="AF52" s="1270">
        <f t="shared" si="55"/>
        <v>0</v>
      </c>
      <c r="AG52" s="1271">
        <f t="shared" si="55"/>
        <v>0</v>
      </c>
      <c r="AH52" s="1269">
        <v>15</v>
      </c>
      <c r="AI52" s="1300">
        <v>1065779.9999999998</v>
      </c>
    </row>
    <row r="53" spans="1:35" ht="12.75" x14ac:dyDescent="0.2">
      <c r="A53" s="1121">
        <v>13</v>
      </c>
      <c r="B53" s="1122">
        <v>1</v>
      </c>
      <c r="C53" s="1265">
        <v>4158</v>
      </c>
      <c r="D53" s="1270">
        <v>0</v>
      </c>
      <c r="E53" s="1271">
        <v>0</v>
      </c>
      <c r="F53" s="1270">
        <v>0</v>
      </c>
      <c r="G53" s="1271">
        <v>0</v>
      </c>
      <c r="H53" s="1270">
        <v>0</v>
      </c>
      <c r="I53" s="1271">
        <v>0</v>
      </c>
      <c r="J53" s="1270">
        <v>1500</v>
      </c>
      <c r="K53" s="1267">
        <f>+C53+D53+E53+F53+G53+H53+I53+J53</f>
        <v>5658</v>
      </c>
      <c r="L53" s="1268">
        <v>1000</v>
      </c>
      <c r="M53" s="1267"/>
      <c r="N53" s="1268">
        <f>+L53+M53</f>
        <v>1000</v>
      </c>
      <c r="O53" s="1267">
        <f>+K53*12+N53</f>
        <v>68896</v>
      </c>
      <c r="P53" s="1268">
        <f>+B53*O53</f>
        <v>68896</v>
      </c>
      <c r="Q53" s="1269">
        <v>1</v>
      </c>
      <c r="R53" s="1266">
        <v>4158</v>
      </c>
      <c r="S53" s="1271">
        <v>0</v>
      </c>
      <c r="T53" s="1270">
        <v>0</v>
      </c>
      <c r="U53" s="1271">
        <v>0</v>
      </c>
      <c r="V53" s="1270">
        <v>0</v>
      </c>
      <c r="W53" s="1271">
        <v>0</v>
      </c>
      <c r="X53" s="1270">
        <v>0</v>
      </c>
      <c r="Y53" s="1271">
        <v>1500</v>
      </c>
      <c r="Z53" s="1268">
        <f>+R53+S53+T53+U53+V53+W53+X53+Y53</f>
        <v>5658</v>
      </c>
      <c r="AA53" s="1267">
        <v>1000</v>
      </c>
      <c r="AB53" s="1268"/>
      <c r="AC53" s="1267">
        <f>+AA53+AB53</f>
        <v>1000</v>
      </c>
      <c r="AD53" s="1268">
        <f>+Z53*12+AC53</f>
        <v>68896</v>
      </c>
      <c r="AE53" s="1267">
        <f>+Q53*AD53</f>
        <v>68896</v>
      </c>
      <c r="AF53" s="1270">
        <f t="shared" si="55"/>
        <v>0</v>
      </c>
      <c r="AG53" s="1271">
        <f t="shared" si="55"/>
        <v>0</v>
      </c>
      <c r="AH53" s="1269">
        <v>1</v>
      </c>
      <c r="AI53" s="1300">
        <v>67896</v>
      </c>
    </row>
    <row r="54" spans="1:35" ht="12.75" x14ac:dyDescent="0.2">
      <c r="A54" s="1121">
        <v>12</v>
      </c>
      <c r="B54" s="1122">
        <v>2</v>
      </c>
      <c r="C54" s="1265">
        <v>3900</v>
      </c>
      <c r="D54" s="1270">
        <v>0</v>
      </c>
      <c r="E54" s="1271">
        <v>0</v>
      </c>
      <c r="F54" s="1270">
        <v>0</v>
      </c>
      <c r="G54" s="1271">
        <v>0</v>
      </c>
      <c r="H54" s="1270">
        <v>0</v>
      </c>
      <c r="I54" s="1271">
        <v>0</v>
      </c>
      <c r="J54" s="1270">
        <v>1500</v>
      </c>
      <c r="K54" s="1267">
        <f>+C54+D54+E54+F54+G54+H54+I54+J54</f>
        <v>5400</v>
      </c>
      <c r="L54" s="1268">
        <v>1000</v>
      </c>
      <c r="M54" s="1267"/>
      <c r="N54" s="1268">
        <f>+L54+M54</f>
        <v>1000</v>
      </c>
      <c r="O54" s="1267">
        <f>+K54*12+N54</f>
        <v>65800</v>
      </c>
      <c r="P54" s="1268">
        <f>+B54*O54</f>
        <v>131600</v>
      </c>
      <c r="Q54" s="1269">
        <v>2</v>
      </c>
      <c r="R54" s="1266">
        <v>3900</v>
      </c>
      <c r="S54" s="1271">
        <v>0</v>
      </c>
      <c r="T54" s="1270">
        <v>0</v>
      </c>
      <c r="U54" s="1271">
        <v>0</v>
      </c>
      <c r="V54" s="1270">
        <v>0</v>
      </c>
      <c r="W54" s="1271">
        <v>0</v>
      </c>
      <c r="X54" s="1270">
        <v>0</v>
      </c>
      <c r="Y54" s="1271">
        <v>1500</v>
      </c>
      <c r="Z54" s="1268">
        <f>+R54+S54+T54+U54+V54+W54+X54+Y54</f>
        <v>5400</v>
      </c>
      <c r="AA54" s="1267">
        <v>1000</v>
      </c>
      <c r="AB54" s="1268"/>
      <c r="AC54" s="1267">
        <f>+AA54+AB54</f>
        <v>1000</v>
      </c>
      <c r="AD54" s="1268">
        <f>+Z54*12+AC54</f>
        <v>65800</v>
      </c>
      <c r="AE54" s="1267">
        <f>+Q54*AD54</f>
        <v>131600</v>
      </c>
      <c r="AF54" s="1270">
        <f t="shared" si="55"/>
        <v>0</v>
      </c>
      <c r="AG54" s="1271">
        <f t="shared" si="55"/>
        <v>0</v>
      </c>
      <c r="AH54" s="1269">
        <v>2</v>
      </c>
      <c r="AI54" s="1300">
        <v>129600</v>
      </c>
    </row>
    <row r="55" spans="1:35" ht="12.75" x14ac:dyDescent="0.2">
      <c r="A55" s="1121">
        <v>11</v>
      </c>
      <c r="B55" s="1122">
        <v>3</v>
      </c>
      <c r="C55" s="1265">
        <v>3660</v>
      </c>
      <c r="D55" s="1270">
        <v>0</v>
      </c>
      <c r="E55" s="1271">
        <v>0</v>
      </c>
      <c r="F55" s="1270">
        <v>0</v>
      </c>
      <c r="G55" s="1271">
        <v>0</v>
      </c>
      <c r="H55" s="1270">
        <v>0</v>
      </c>
      <c r="I55" s="1271">
        <v>0</v>
      </c>
      <c r="J55" s="1270">
        <v>1500</v>
      </c>
      <c r="K55" s="1267">
        <f>+C55+D55+E55+F55+G55+H55+I55+J55</f>
        <v>5160</v>
      </c>
      <c r="L55" s="1268">
        <v>1000</v>
      </c>
      <c r="M55" s="1267"/>
      <c r="N55" s="1268">
        <f>+L55+M55</f>
        <v>1000</v>
      </c>
      <c r="O55" s="1267">
        <f>+K55*12+N55</f>
        <v>62920</v>
      </c>
      <c r="P55" s="1268">
        <f>+B55*O55</f>
        <v>188760</v>
      </c>
      <c r="Q55" s="1269">
        <v>3</v>
      </c>
      <c r="R55" s="1266">
        <v>3660</v>
      </c>
      <c r="S55" s="1271">
        <v>0</v>
      </c>
      <c r="T55" s="1270">
        <v>0</v>
      </c>
      <c r="U55" s="1271">
        <v>0</v>
      </c>
      <c r="V55" s="1270">
        <v>0</v>
      </c>
      <c r="W55" s="1271">
        <v>0</v>
      </c>
      <c r="X55" s="1270">
        <v>0</v>
      </c>
      <c r="Y55" s="1271">
        <v>1500</v>
      </c>
      <c r="Z55" s="1268">
        <f>+R55+S55+T55+U55+V55+W55+X55+Y55</f>
        <v>5160</v>
      </c>
      <c r="AA55" s="1267">
        <v>1000</v>
      </c>
      <c r="AB55" s="1268"/>
      <c r="AC55" s="1267">
        <f>+AA55+AB55</f>
        <v>1000</v>
      </c>
      <c r="AD55" s="1268">
        <f>+Z55*12+AC55</f>
        <v>62920</v>
      </c>
      <c r="AE55" s="1267">
        <f>+Q55*AD55</f>
        <v>188760</v>
      </c>
      <c r="AF55" s="1270">
        <f t="shared" si="55"/>
        <v>0</v>
      </c>
      <c r="AG55" s="1271">
        <f t="shared" si="55"/>
        <v>0</v>
      </c>
      <c r="AH55" s="1269">
        <v>3</v>
      </c>
      <c r="AI55" s="1300">
        <v>185760</v>
      </c>
    </row>
    <row r="56" spans="1:35" ht="12.75" x14ac:dyDescent="0.2">
      <c r="A56" s="1121">
        <v>10</v>
      </c>
      <c r="B56" s="1122">
        <v>78</v>
      </c>
      <c r="C56" s="1265">
        <v>3344</v>
      </c>
      <c r="D56" s="1270">
        <v>0</v>
      </c>
      <c r="E56" s="1271">
        <v>0</v>
      </c>
      <c r="F56" s="1270">
        <v>0</v>
      </c>
      <c r="G56" s="1271">
        <v>0</v>
      </c>
      <c r="H56" s="1270">
        <v>0</v>
      </c>
      <c r="I56" s="1271">
        <v>0</v>
      </c>
      <c r="J56" s="1270">
        <v>1500</v>
      </c>
      <c r="K56" s="1267">
        <f>+C56+D56+E56+F56+G56+H56+I56+J56</f>
        <v>4844</v>
      </c>
      <c r="L56" s="1268">
        <v>1000</v>
      </c>
      <c r="M56" s="1267"/>
      <c r="N56" s="1268">
        <f>+L56+M56</f>
        <v>1000</v>
      </c>
      <c r="O56" s="1267">
        <f>+K56*12+N56</f>
        <v>59128</v>
      </c>
      <c r="P56" s="1268">
        <f>+B56*O56</f>
        <v>4611984</v>
      </c>
      <c r="Q56" s="1269">
        <v>78</v>
      </c>
      <c r="R56" s="1266">
        <v>3344</v>
      </c>
      <c r="S56" s="1271">
        <v>0</v>
      </c>
      <c r="T56" s="1270">
        <v>0</v>
      </c>
      <c r="U56" s="1271">
        <v>0</v>
      </c>
      <c r="V56" s="1270">
        <v>0</v>
      </c>
      <c r="W56" s="1271">
        <v>0</v>
      </c>
      <c r="X56" s="1270">
        <v>0</v>
      </c>
      <c r="Y56" s="1271">
        <v>1500</v>
      </c>
      <c r="Z56" s="1268">
        <f>+R56+S56+T56+U56+V56+W56+X56+Y56</f>
        <v>4844</v>
      </c>
      <c r="AA56" s="1267">
        <v>1000</v>
      </c>
      <c r="AB56" s="1268"/>
      <c r="AC56" s="1267">
        <f>+AA56+AB56</f>
        <v>1000</v>
      </c>
      <c r="AD56" s="1268">
        <f>+Z56*12+AC56</f>
        <v>59128</v>
      </c>
      <c r="AE56" s="1267">
        <f>+Q56*AD56</f>
        <v>4611984</v>
      </c>
      <c r="AF56" s="1270">
        <f t="shared" si="55"/>
        <v>0</v>
      </c>
      <c r="AG56" s="1271">
        <f t="shared" si="55"/>
        <v>0</v>
      </c>
      <c r="AH56" s="1269">
        <v>85</v>
      </c>
      <c r="AI56" s="1300">
        <v>4146466</v>
      </c>
    </row>
    <row r="57" spans="1:35" s="152" customFormat="1" ht="12.75" x14ac:dyDescent="0.2">
      <c r="A57" s="1126" t="s">
        <v>834</v>
      </c>
      <c r="B57" s="1129">
        <f>SUM(B58:B60)</f>
        <v>30</v>
      </c>
      <c r="C57" s="1282"/>
      <c r="D57" s="1283"/>
      <c r="E57" s="1282"/>
      <c r="F57" s="1283"/>
      <c r="G57" s="1282"/>
      <c r="H57" s="1283"/>
      <c r="I57" s="1282"/>
      <c r="J57" s="1283"/>
      <c r="K57" s="1282"/>
      <c r="L57" s="1283"/>
      <c r="M57" s="1282"/>
      <c r="N57" s="1283"/>
      <c r="O57" s="1282"/>
      <c r="P57" s="1283"/>
      <c r="Q57" s="1123">
        <f>SUM(Q58:Q60)</f>
        <v>30</v>
      </c>
      <c r="R57" s="1283"/>
      <c r="S57" s="1282"/>
      <c r="T57" s="1283"/>
      <c r="U57" s="1282"/>
      <c r="V57" s="1283"/>
      <c r="W57" s="1282"/>
      <c r="X57" s="1283"/>
      <c r="Y57" s="1282"/>
      <c r="Z57" s="1283"/>
      <c r="AA57" s="1282"/>
      <c r="AB57" s="1283"/>
      <c r="AC57" s="1282"/>
      <c r="AD57" s="1283"/>
      <c r="AE57" s="1282"/>
      <c r="AF57" s="1284"/>
      <c r="AG57" s="1285"/>
      <c r="AH57" s="1123">
        <f>SUM(AH58:AH60)</f>
        <v>34</v>
      </c>
      <c r="AI57" s="1301"/>
    </row>
    <row r="58" spans="1:35" ht="12.75" x14ac:dyDescent="0.2">
      <c r="A58" s="1121" t="s">
        <v>2162</v>
      </c>
      <c r="B58" s="1122">
        <v>3</v>
      </c>
      <c r="C58" s="1265">
        <v>4471</v>
      </c>
      <c r="D58" s="1270">
        <v>0</v>
      </c>
      <c r="E58" s="1271">
        <v>0</v>
      </c>
      <c r="F58" s="1270">
        <v>0</v>
      </c>
      <c r="G58" s="1271">
        <v>0</v>
      </c>
      <c r="H58" s="1270">
        <v>0</v>
      </c>
      <c r="I58" s="1271">
        <v>0</v>
      </c>
      <c r="J58" s="1270">
        <v>0</v>
      </c>
      <c r="K58" s="1267">
        <f>+C58+D58+E58+F58+G58+H58+I58+J58</f>
        <v>4471</v>
      </c>
      <c r="L58" s="1268">
        <v>1000</v>
      </c>
      <c r="M58" s="1267"/>
      <c r="N58" s="1268">
        <f>+L58+M58</f>
        <v>1000</v>
      </c>
      <c r="O58" s="1267">
        <f>+K58*12+N58</f>
        <v>54652</v>
      </c>
      <c r="P58" s="1268">
        <f>+B58*O58</f>
        <v>163956</v>
      </c>
      <c r="Q58" s="1269">
        <v>3</v>
      </c>
      <c r="R58" s="1266">
        <v>4471</v>
      </c>
      <c r="S58" s="1271">
        <v>0</v>
      </c>
      <c r="T58" s="1270">
        <v>0</v>
      </c>
      <c r="U58" s="1271">
        <v>0</v>
      </c>
      <c r="V58" s="1270">
        <v>0</v>
      </c>
      <c r="W58" s="1271">
        <v>0</v>
      </c>
      <c r="X58" s="1270">
        <v>0</v>
      </c>
      <c r="Y58" s="1271">
        <v>0</v>
      </c>
      <c r="Z58" s="1268">
        <f>+R58+S58+T58+U58+V58+W58+X58+Y58</f>
        <v>4471</v>
      </c>
      <c r="AA58" s="1267">
        <v>1000</v>
      </c>
      <c r="AB58" s="1268"/>
      <c r="AC58" s="1267">
        <f>+AA58+AB58</f>
        <v>1000</v>
      </c>
      <c r="AD58" s="1268">
        <f>+Z58*12+AC58</f>
        <v>54652</v>
      </c>
      <c r="AE58" s="1267">
        <f>+Q58*AD58</f>
        <v>163956</v>
      </c>
      <c r="AF58" s="1270">
        <f t="shared" ref="AF58:AG60" si="56">AD58-O58</f>
        <v>0</v>
      </c>
      <c r="AG58" s="1271">
        <f t="shared" si="56"/>
        <v>0</v>
      </c>
      <c r="AH58" s="1269">
        <v>3</v>
      </c>
      <c r="AI58" s="1300">
        <v>214956</v>
      </c>
    </row>
    <row r="59" spans="1:35" ht="12.75" x14ac:dyDescent="0.2">
      <c r="A59" s="1121" t="s">
        <v>2163</v>
      </c>
      <c r="B59" s="1122">
        <v>4</v>
      </c>
      <c r="C59" s="1265">
        <v>4158</v>
      </c>
      <c r="D59" s="1270">
        <v>0</v>
      </c>
      <c r="E59" s="1271">
        <v>0</v>
      </c>
      <c r="F59" s="1270">
        <v>0</v>
      </c>
      <c r="G59" s="1271">
        <v>0</v>
      </c>
      <c r="H59" s="1270">
        <v>0</v>
      </c>
      <c r="I59" s="1271">
        <v>0</v>
      </c>
      <c r="J59" s="1270">
        <v>0</v>
      </c>
      <c r="K59" s="1267">
        <f>+C59+D59+E59+F59+G59+H59+I59+J59</f>
        <v>4158</v>
      </c>
      <c r="L59" s="1268">
        <v>1000</v>
      </c>
      <c r="M59" s="1267"/>
      <c r="N59" s="1268">
        <f>+L59+M59</f>
        <v>1000</v>
      </c>
      <c r="O59" s="1267">
        <f>+K59*12+N59</f>
        <v>50896</v>
      </c>
      <c r="P59" s="1268">
        <f>+B59*O59</f>
        <v>203584</v>
      </c>
      <c r="Q59" s="1269">
        <v>4</v>
      </c>
      <c r="R59" s="1266">
        <v>4158</v>
      </c>
      <c r="S59" s="1271">
        <v>0</v>
      </c>
      <c r="T59" s="1270">
        <v>0</v>
      </c>
      <c r="U59" s="1271">
        <v>0</v>
      </c>
      <c r="V59" s="1270">
        <v>0</v>
      </c>
      <c r="W59" s="1271">
        <v>0</v>
      </c>
      <c r="X59" s="1270">
        <v>0</v>
      </c>
      <c r="Y59" s="1271">
        <v>0</v>
      </c>
      <c r="Z59" s="1268">
        <f>+R59+S59+T59+U59+V59+W59+X59+Y59</f>
        <v>4158</v>
      </c>
      <c r="AA59" s="1267">
        <v>1000</v>
      </c>
      <c r="AB59" s="1268"/>
      <c r="AC59" s="1267">
        <f>+AA59+AB59</f>
        <v>1000</v>
      </c>
      <c r="AD59" s="1268">
        <f>+Z59*12+AC59</f>
        <v>50896</v>
      </c>
      <c r="AE59" s="1267">
        <f>+Q59*AD59</f>
        <v>203584</v>
      </c>
      <c r="AF59" s="1270">
        <f t="shared" si="56"/>
        <v>0</v>
      </c>
      <c r="AG59" s="1271">
        <f t="shared" si="56"/>
        <v>0</v>
      </c>
      <c r="AH59" s="1269">
        <v>4</v>
      </c>
      <c r="AI59" s="1300">
        <v>271584</v>
      </c>
    </row>
    <row r="60" spans="1:35" ht="12.75" x14ac:dyDescent="0.2">
      <c r="A60" s="1121" t="s">
        <v>2166</v>
      </c>
      <c r="B60" s="1122">
        <v>23</v>
      </c>
      <c r="C60" s="1265">
        <v>3344</v>
      </c>
      <c r="D60" s="1270">
        <v>0</v>
      </c>
      <c r="E60" s="1271">
        <v>0</v>
      </c>
      <c r="F60" s="1270">
        <v>0</v>
      </c>
      <c r="G60" s="1271">
        <v>0</v>
      </c>
      <c r="H60" s="1270">
        <v>0</v>
      </c>
      <c r="I60" s="1271">
        <v>0</v>
      </c>
      <c r="J60" s="1270">
        <v>1500</v>
      </c>
      <c r="K60" s="1267">
        <f>+C60+D60+E60+F60+G60+H60+I60+J60</f>
        <v>4844</v>
      </c>
      <c r="L60" s="1268">
        <v>1000</v>
      </c>
      <c r="M60" s="1267"/>
      <c r="N60" s="1268">
        <f>+L60+M60</f>
        <v>1000</v>
      </c>
      <c r="O60" s="1267">
        <f>+K60*12+N60</f>
        <v>59128</v>
      </c>
      <c r="P60" s="1268">
        <f>+B60*O60</f>
        <v>1359944</v>
      </c>
      <c r="Q60" s="1269">
        <v>23</v>
      </c>
      <c r="R60" s="1266">
        <v>3344</v>
      </c>
      <c r="S60" s="1271">
        <v>0</v>
      </c>
      <c r="T60" s="1270">
        <v>0</v>
      </c>
      <c r="U60" s="1271">
        <v>0</v>
      </c>
      <c r="V60" s="1270">
        <v>0</v>
      </c>
      <c r="W60" s="1271">
        <v>0</v>
      </c>
      <c r="X60" s="1270">
        <v>0</v>
      </c>
      <c r="Y60" s="1271">
        <v>1500</v>
      </c>
      <c r="Z60" s="1268">
        <f>+R60+S60+T60+U60+V60+W60+X60+Y60</f>
        <v>4844</v>
      </c>
      <c r="AA60" s="1267">
        <v>1000</v>
      </c>
      <c r="AB60" s="1268"/>
      <c r="AC60" s="1267">
        <f>+AA60+AB60</f>
        <v>1000</v>
      </c>
      <c r="AD60" s="1268">
        <f>+Z60*12+AC60</f>
        <v>59128</v>
      </c>
      <c r="AE60" s="1267">
        <f>+Q60*AD60</f>
        <v>1359944</v>
      </c>
      <c r="AF60" s="1270">
        <f t="shared" si="56"/>
        <v>0</v>
      </c>
      <c r="AG60" s="1271">
        <f t="shared" si="56"/>
        <v>0</v>
      </c>
      <c r="AH60" s="1269">
        <v>27</v>
      </c>
      <c r="AI60" s="1300">
        <v>1333395</v>
      </c>
    </row>
    <row r="61" spans="1:35" s="152" customFormat="1" ht="12.75" x14ac:dyDescent="0.2">
      <c r="A61" s="1126" t="s">
        <v>1494</v>
      </c>
      <c r="B61" s="1129">
        <f>SUM(B62:B66)</f>
        <v>11</v>
      </c>
      <c r="C61" s="1282"/>
      <c r="D61" s="1283"/>
      <c r="E61" s="1282"/>
      <c r="F61" s="1283"/>
      <c r="G61" s="1282"/>
      <c r="H61" s="1283"/>
      <c r="I61" s="1282"/>
      <c r="J61" s="1283"/>
      <c r="K61" s="1282"/>
      <c r="L61" s="1283"/>
      <c r="M61" s="1282"/>
      <c r="N61" s="1283"/>
      <c r="O61" s="1282"/>
      <c r="P61" s="1283"/>
      <c r="Q61" s="1123">
        <f>SUM(Q62:Q66)</f>
        <v>11</v>
      </c>
      <c r="R61" s="1283"/>
      <c r="S61" s="1282"/>
      <c r="T61" s="1283"/>
      <c r="U61" s="1282"/>
      <c r="V61" s="1283"/>
      <c r="W61" s="1282"/>
      <c r="X61" s="1283"/>
      <c r="Y61" s="1282"/>
      <c r="Z61" s="1283"/>
      <c r="AA61" s="1282"/>
      <c r="AB61" s="1283"/>
      <c r="AC61" s="1282"/>
      <c r="AD61" s="1283"/>
      <c r="AE61" s="1282"/>
      <c r="AF61" s="1284"/>
      <c r="AG61" s="1285"/>
      <c r="AH61" s="1123">
        <f>SUM(AH62:AH66)</f>
        <v>12</v>
      </c>
      <c r="AI61" s="1301"/>
    </row>
    <row r="62" spans="1:35" ht="12.75" x14ac:dyDescent="0.2">
      <c r="A62" s="1121" t="s">
        <v>2162</v>
      </c>
      <c r="B62" s="1130">
        <v>1</v>
      </c>
      <c r="C62" s="1265">
        <v>4471</v>
      </c>
      <c r="D62" s="1270">
        <v>0</v>
      </c>
      <c r="E62" s="1271">
        <v>0</v>
      </c>
      <c r="F62" s="1270">
        <v>0</v>
      </c>
      <c r="G62" s="1271">
        <v>0</v>
      </c>
      <c r="H62" s="1270">
        <v>0</v>
      </c>
      <c r="I62" s="1271">
        <v>0</v>
      </c>
      <c r="J62" s="1270">
        <v>1500</v>
      </c>
      <c r="K62" s="1267">
        <f>+C62+D62+E62+F62+G62+H62+I62+J62</f>
        <v>5971</v>
      </c>
      <c r="L62" s="1268">
        <v>1000</v>
      </c>
      <c r="M62" s="1267"/>
      <c r="N62" s="1268">
        <f>+L62+M62</f>
        <v>1000</v>
      </c>
      <c r="O62" s="1267">
        <f>+K62*12+N62</f>
        <v>72652</v>
      </c>
      <c r="P62" s="1268">
        <f>+B62*O62</f>
        <v>72652</v>
      </c>
      <c r="Q62" s="1131">
        <v>1</v>
      </c>
      <c r="R62" s="1266">
        <v>4471</v>
      </c>
      <c r="S62" s="1271">
        <v>0</v>
      </c>
      <c r="T62" s="1270">
        <v>0</v>
      </c>
      <c r="U62" s="1271">
        <v>0</v>
      </c>
      <c r="V62" s="1270">
        <v>0</v>
      </c>
      <c r="W62" s="1271">
        <v>0</v>
      </c>
      <c r="X62" s="1270">
        <v>0</v>
      </c>
      <c r="Y62" s="1271">
        <v>1500</v>
      </c>
      <c r="Z62" s="1268">
        <f>+R62+S62+T62+U62+V62+W62+X62+Y62</f>
        <v>5971</v>
      </c>
      <c r="AA62" s="1267">
        <v>1000</v>
      </c>
      <c r="AB62" s="1268"/>
      <c r="AC62" s="1267">
        <f>+AA62+AB62</f>
        <v>1000</v>
      </c>
      <c r="AD62" s="1268">
        <f>+Z62*12+AC62</f>
        <v>72652</v>
      </c>
      <c r="AE62" s="1267">
        <f>+Q62*AD62</f>
        <v>72652</v>
      </c>
      <c r="AF62" s="1270">
        <f t="shared" ref="AF62:AG66" si="57">AD62-O62</f>
        <v>0</v>
      </c>
      <c r="AG62" s="1271">
        <f t="shared" si="57"/>
        <v>0</v>
      </c>
      <c r="AH62" s="1131">
        <v>1</v>
      </c>
      <c r="AI62" s="1300">
        <v>71652</v>
      </c>
    </row>
    <row r="63" spans="1:35" ht="12.75" x14ac:dyDescent="0.2">
      <c r="A63" s="1121" t="s">
        <v>2163</v>
      </c>
      <c r="B63" s="1130">
        <v>3</v>
      </c>
      <c r="C63" s="1265">
        <v>4158</v>
      </c>
      <c r="D63" s="1270">
        <v>0</v>
      </c>
      <c r="E63" s="1271">
        <v>0</v>
      </c>
      <c r="F63" s="1270">
        <v>0</v>
      </c>
      <c r="G63" s="1271">
        <v>0</v>
      </c>
      <c r="H63" s="1270">
        <v>0</v>
      </c>
      <c r="I63" s="1271">
        <v>0</v>
      </c>
      <c r="J63" s="1270">
        <v>0</v>
      </c>
      <c r="K63" s="1267">
        <f>+C63+D63+E63+F63+G63+H63+I63+J63</f>
        <v>4158</v>
      </c>
      <c r="L63" s="1268">
        <v>1000</v>
      </c>
      <c r="M63" s="1267"/>
      <c r="N63" s="1268">
        <f>+L63+M63</f>
        <v>1000</v>
      </c>
      <c r="O63" s="1267">
        <f>+K63*12+N63</f>
        <v>50896</v>
      </c>
      <c r="P63" s="1268">
        <f>+B63*O63</f>
        <v>152688</v>
      </c>
      <c r="Q63" s="1131">
        <v>3</v>
      </c>
      <c r="R63" s="1266">
        <v>4158</v>
      </c>
      <c r="S63" s="1271">
        <v>0</v>
      </c>
      <c r="T63" s="1270">
        <v>0</v>
      </c>
      <c r="U63" s="1271">
        <v>0</v>
      </c>
      <c r="V63" s="1270">
        <v>0</v>
      </c>
      <c r="W63" s="1271">
        <v>0</v>
      </c>
      <c r="X63" s="1270">
        <v>0</v>
      </c>
      <c r="Y63" s="1271">
        <v>0</v>
      </c>
      <c r="Z63" s="1268">
        <f>+R63+S63+T63+U63+V63+W63+X63+Y63</f>
        <v>4158</v>
      </c>
      <c r="AA63" s="1267">
        <v>1000</v>
      </c>
      <c r="AB63" s="1268"/>
      <c r="AC63" s="1267">
        <f>+AA63+AB63</f>
        <v>1000</v>
      </c>
      <c r="AD63" s="1268">
        <f>+Z63*12+AC63</f>
        <v>50896</v>
      </c>
      <c r="AE63" s="1267">
        <f>+Q63*AD63</f>
        <v>152688</v>
      </c>
      <c r="AF63" s="1270">
        <f t="shared" si="57"/>
        <v>0</v>
      </c>
      <c r="AG63" s="1271">
        <f t="shared" si="57"/>
        <v>0</v>
      </c>
      <c r="AH63" s="1131">
        <v>3</v>
      </c>
      <c r="AI63" s="1300">
        <v>203688</v>
      </c>
    </row>
    <row r="64" spans="1:35" ht="12.75" x14ac:dyDescent="0.2">
      <c r="A64" s="1121" t="s">
        <v>2164</v>
      </c>
      <c r="B64" s="1130">
        <v>1</v>
      </c>
      <c r="C64" s="1265">
        <v>3900</v>
      </c>
      <c r="D64" s="1270">
        <v>0</v>
      </c>
      <c r="E64" s="1271">
        <v>0</v>
      </c>
      <c r="F64" s="1270">
        <v>0</v>
      </c>
      <c r="G64" s="1271">
        <v>0</v>
      </c>
      <c r="H64" s="1270">
        <v>0</v>
      </c>
      <c r="I64" s="1271">
        <v>0</v>
      </c>
      <c r="J64" s="1270">
        <v>0</v>
      </c>
      <c r="K64" s="1267">
        <f t="shared" ref="K64:K66" si="58">+C64+D64+E64+F64+G64+H64+I64+J64</f>
        <v>3900</v>
      </c>
      <c r="L64" s="1268">
        <v>1000</v>
      </c>
      <c r="M64" s="1267"/>
      <c r="N64" s="1268">
        <f t="shared" ref="N64:N66" si="59">+L64+M64</f>
        <v>1000</v>
      </c>
      <c r="O64" s="1267">
        <f t="shared" ref="O64:O66" si="60">+K64*12+N64</f>
        <v>47800</v>
      </c>
      <c r="P64" s="1268">
        <f t="shared" ref="P64:P66" si="61">+B64*O64</f>
        <v>47800</v>
      </c>
      <c r="Q64" s="1131">
        <v>1</v>
      </c>
      <c r="R64" s="1266">
        <v>3900</v>
      </c>
      <c r="S64" s="1271">
        <v>0</v>
      </c>
      <c r="T64" s="1270">
        <v>0</v>
      </c>
      <c r="U64" s="1271">
        <v>0</v>
      </c>
      <c r="V64" s="1270">
        <v>0</v>
      </c>
      <c r="W64" s="1271">
        <v>0</v>
      </c>
      <c r="X64" s="1270">
        <v>0</v>
      </c>
      <c r="Y64" s="1271">
        <v>0</v>
      </c>
      <c r="Z64" s="1268">
        <f t="shared" ref="Z64:Z66" si="62">+R64+S64+T64+U64+V64+W64+X64+Y64</f>
        <v>3900</v>
      </c>
      <c r="AA64" s="1267">
        <v>1000</v>
      </c>
      <c r="AB64" s="1268"/>
      <c r="AC64" s="1267">
        <f t="shared" ref="AC64:AC66" si="63">+AA64+AB64</f>
        <v>1000</v>
      </c>
      <c r="AD64" s="1268">
        <f t="shared" ref="AD64:AD66" si="64">+Z64*12+AC64</f>
        <v>47800</v>
      </c>
      <c r="AE64" s="1267">
        <f t="shared" ref="AE64:AE66" si="65">+Q64*AD64</f>
        <v>47800</v>
      </c>
      <c r="AF64" s="1270">
        <f t="shared" si="57"/>
        <v>0</v>
      </c>
      <c r="AG64" s="1271">
        <f t="shared" si="57"/>
        <v>0</v>
      </c>
      <c r="AH64" s="1131">
        <v>1</v>
      </c>
      <c r="AI64" s="1300">
        <v>64800</v>
      </c>
    </row>
    <row r="65" spans="1:38" ht="12.75" x14ac:dyDescent="0.2">
      <c r="A65" s="1121" t="s">
        <v>2165</v>
      </c>
      <c r="B65" s="1130">
        <v>1</v>
      </c>
      <c r="C65" s="1265">
        <v>3660</v>
      </c>
      <c r="D65" s="1270">
        <v>0</v>
      </c>
      <c r="E65" s="1271">
        <v>0</v>
      </c>
      <c r="F65" s="1270">
        <v>0</v>
      </c>
      <c r="G65" s="1271">
        <v>0</v>
      </c>
      <c r="H65" s="1270">
        <v>0</v>
      </c>
      <c r="I65" s="1271">
        <v>0</v>
      </c>
      <c r="J65" s="1270">
        <v>1500</v>
      </c>
      <c r="K65" s="1267">
        <f t="shared" si="58"/>
        <v>5160</v>
      </c>
      <c r="L65" s="1268">
        <v>1000</v>
      </c>
      <c r="M65" s="1267"/>
      <c r="N65" s="1268">
        <f t="shared" si="59"/>
        <v>1000</v>
      </c>
      <c r="O65" s="1267">
        <f t="shared" si="60"/>
        <v>62920</v>
      </c>
      <c r="P65" s="1268">
        <f t="shared" si="61"/>
        <v>62920</v>
      </c>
      <c r="Q65" s="1131">
        <v>1</v>
      </c>
      <c r="R65" s="1266">
        <v>3660</v>
      </c>
      <c r="S65" s="1271">
        <v>0</v>
      </c>
      <c r="T65" s="1270">
        <v>0</v>
      </c>
      <c r="U65" s="1271">
        <v>0</v>
      </c>
      <c r="V65" s="1270">
        <v>0</v>
      </c>
      <c r="W65" s="1271">
        <v>0</v>
      </c>
      <c r="X65" s="1270">
        <v>0</v>
      </c>
      <c r="Y65" s="1271">
        <v>1500</v>
      </c>
      <c r="Z65" s="1268">
        <f t="shared" si="62"/>
        <v>5160</v>
      </c>
      <c r="AA65" s="1267">
        <v>1000</v>
      </c>
      <c r="AB65" s="1268"/>
      <c r="AC65" s="1267">
        <f t="shared" si="63"/>
        <v>1000</v>
      </c>
      <c r="AD65" s="1268">
        <f t="shared" si="64"/>
        <v>62920</v>
      </c>
      <c r="AE65" s="1267">
        <f t="shared" si="65"/>
        <v>62920</v>
      </c>
      <c r="AF65" s="1270">
        <f t="shared" si="57"/>
        <v>0</v>
      </c>
      <c r="AG65" s="1271">
        <f t="shared" si="57"/>
        <v>0</v>
      </c>
      <c r="AH65" s="1131">
        <v>1</v>
      </c>
      <c r="AI65" s="1300">
        <v>61920</v>
      </c>
    </row>
    <row r="66" spans="1:38" ht="12.75" x14ac:dyDescent="0.2">
      <c r="A66" s="1121" t="s">
        <v>2166</v>
      </c>
      <c r="B66" s="1130">
        <v>5</v>
      </c>
      <c r="C66" s="1265">
        <v>3344</v>
      </c>
      <c r="D66" s="1270">
        <v>0</v>
      </c>
      <c r="E66" s="1271">
        <v>0</v>
      </c>
      <c r="F66" s="1270">
        <v>0</v>
      </c>
      <c r="G66" s="1271">
        <v>0</v>
      </c>
      <c r="H66" s="1270">
        <v>0</v>
      </c>
      <c r="I66" s="1271">
        <v>0</v>
      </c>
      <c r="J66" s="1270">
        <v>0</v>
      </c>
      <c r="K66" s="1267">
        <f t="shared" si="58"/>
        <v>3344</v>
      </c>
      <c r="L66" s="1268">
        <v>1000</v>
      </c>
      <c r="M66" s="1267"/>
      <c r="N66" s="1268">
        <f t="shared" si="59"/>
        <v>1000</v>
      </c>
      <c r="O66" s="1267">
        <f t="shared" si="60"/>
        <v>41128</v>
      </c>
      <c r="P66" s="1268">
        <f t="shared" si="61"/>
        <v>205640</v>
      </c>
      <c r="Q66" s="1131">
        <v>5</v>
      </c>
      <c r="R66" s="1266">
        <v>3344</v>
      </c>
      <c r="S66" s="1271">
        <v>0</v>
      </c>
      <c r="T66" s="1270">
        <v>0</v>
      </c>
      <c r="U66" s="1271">
        <v>0</v>
      </c>
      <c r="V66" s="1270">
        <v>0</v>
      </c>
      <c r="W66" s="1271">
        <v>0</v>
      </c>
      <c r="X66" s="1270">
        <v>0</v>
      </c>
      <c r="Y66" s="1271">
        <v>0</v>
      </c>
      <c r="Z66" s="1268">
        <f t="shared" si="62"/>
        <v>3344</v>
      </c>
      <c r="AA66" s="1267">
        <v>1000</v>
      </c>
      <c r="AB66" s="1268"/>
      <c r="AC66" s="1267">
        <f t="shared" si="63"/>
        <v>1000</v>
      </c>
      <c r="AD66" s="1268">
        <f t="shared" si="64"/>
        <v>41128</v>
      </c>
      <c r="AE66" s="1267">
        <f t="shared" si="65"/>
        <v>205640</v>
      </c>
      <c r="AF66" s="1270">
        <f t="shared" si="57"/>
        <v>0</v>
      </c>
      <c r="AG66" s="1271">
        <f t="shared" si="57"/>
        <v>0</v>
      </c>
      <c r="AH66" s="1131">
        <v>6</v>
      </c>
      <c r="AI66" s="1300">
        <v>296240</v>
      </c>
    </row>
    <row r="67" spans="1:38" s="152" customFormat="1" ht="12.75" x14ac:dyDescent="0.2">
      <c r="A67" s="1126" t="s">
        <v>674</v>
      </c>
      <c r="B67" s="1286">
        <f>SUM(B68)</f>
        <v>1</v>
      </c>
      <c r="C67" s="1282"/>
      <c r="D67" s="1283"/>
      <c r="E67" s="1282"/>
      <c r="F67" s="1283"/>
      <c r="G67" s="1282"/>
      <c r="H67" s="1283"/>
      <c r="I67" s="1282"/>
      <c r="J67" s="1283"/>
      <c r="K67" s="1282"/>
      <c r="L67" s="1283"/>
      <c r="M67" s="1282"/>
      <c r="N67" s="1283"/>
      <c r="O67" s="1282"/>
      <c r="P67" s="1283"/>
      <c r="Q67" s="1123">
        <f>SUM(Q68)</f>
        <v>1</v>
      </c>
      <c r="R67" s="1283"/>
      <c r="S67" s="1282"/>
      <c r="T67" s="1283"/>
      <c r="U67" s="1282"/>
      <c r="V67" s="1283"/>
      <c r="W67" s="1282"/>
      <c r="X67" s="1283"/>
      <c r="Y67" s="1282"/>
      <c r="Z67" s="1283"/>
      <c r="AA67" s="1282"/>
      <c r="AB67" s="1283"/>
      <c r="AC67" s="1282"/>
      <c r="AD67" s="1283"/>
      <c r="AE67" s="1282"/>
      <c r="AF67" s="1284"/>
      <c r="AG67" s="1285"/>
      <c r="AH67" s="1123">
        <f>SUM(AH68)</f>
        <v>1</v>
      </c>
      <c r="AI67" s="1301"/>
    </row>
    <row r="68" spans="1:38" ht="12.75" x14ac:dyDescent="0.2">
      <c r="A68" s="1121" t="s">
        <v>2162</v>
      </c>
      <c r="B68" s="1113">
        <v>1</v>
      </c>
      <c r="C68" s="1265">
        <v>4471</v>
      </c>
      <c r="D68" s="1270">
        <v>0</v>
      </c>
      <c r="E68" s="1271">
        <v>0</v>
      </c>
      <c r="F68" s="1270">
        <v>0</v>
      </c>
      <c r="G68" s="1271">
        <v>0</v>
      </c>
      <c r="H68" s="1270">
        <v>0</v>
      </c>
      <c r="I68" s="1271">
        <v>0</v>
      </c>
      <c r="J68" s="1270">
        <v>1500</v>
      </c>
      <c r="K68" s="1267">
        <f>+C68+D68+E68+F68+G68+H68+I68+J68</f>
        <v>5971</v>
      </c>
      <c r="L68" s="1268">
        <v>1000</v>
      </c>
      <c r="M68" s="1267"/>
      <c r="N68" s="1268">
        <f>+L68+M68</f>
        <v>1000</v>
      </c>
      <c r="O68" s="1267">
        <f>+K68*12+N68</f>
        <v>72652</v>
      </c>
      <c r="P68" s="1268">
        <f>+B68*O68</f>
        <v>72652</v>
      </c>
      <c r="Q68" s="1264">
        <v>1</v>
      </c>
      <c r="R68" s="1266">
        <v>4471</v>
      </c>
      <c r="S68" s="1271">
        <v>0</v>
      </c>
      <c r="T68" s="1270">
        <v>0</v>
      </c>
      <c r="U68" s="1271">
        <v>0</v>
      </c>
      <c r="V68" s="1270">
        <v>0</v>
      </c>
      <c r="W68" s="1271">
        <v>0</v>
      </c>
      <c r="X68" s="1270">
        <v>0</v>
      </c>
      <c r="Y68" s="1271">
        <v>1500</v>
      </c>
      <c r="Z68" s="1268">
        <f>+R68+S68+T68+U68+V68+W68+X68+Y68</f>
        <v>5971</v>
      </c>
      <c r="AA68" s="1267">
        <v>1000</v>
      </c>
      <c r="AB68" s="1268"/>
      <c r="AC68" s="1267">
        <f>+AA68+AB68</f>
        <v>1000</v>
      </c>
      <c r="AD68" s="1268">
        <f>+Z68*12+AC68</f>
        <v>72652</v>
      </c>
      <c r="AE68" s="1267">
        <f>+Q68*AD68</f>
        <v>72652</v>
      </c>
      <c r="AF68" s="1270">
        <f t="shared" ref="AF68:AG68" si="66">AD68-O68</f>
        <v>0</v>
      </c>
      <c r="AG68" s="1271">
        <f t="shared" si="66"/>
        <v>0</v>
      </c>
      <c r="AH68" s="1264">
        <v>1</v>
      </c>
      <c r="AI68" s="1300">
        <v>71652</v>
      </c>
    </row>
    <row r="69" spans="1:38" ht="12.75" x14ac:dyDescent="0.2">
      <c r="A69" s="1126" t="s">
        <v>2204</v>
      </c>
      <c r="B69" s="1286">
        <f>SUM(B70:B77)</f>
        <v>337</v>
      </c>
      <c r="C69" s="1282"/>
      <c r="D69" s="1284"/>
      <c r="E69" s="1285"/>
      <c r="F69" s="1284"/>
      <c r="G69" s="1285"/>
      <c r="H69" s="1284"/>
      <c r="I69" s="1285"/>
      <c r="J69" s="1284"/>
      <c r="K69" s="1282"/>
      <c r="L69" s="1283"/>
      <c r="M69" s="1282"/>
      <c r="N69" s="1283"/>
      <c r="O69" s="1282"/>
      <c r="P69" s="1283"/>
      <c r="Q69" s="1123">
        <f>SUM(Q70:Q77)</f>
        <v>337</v>
      </c>
      <c r="R69" s="1283"/>
      <c r="S69" s="1285"/>
      <c r="T69" s="1284"/>
      <c r="U69" s="1285"/>
      <c r="V69" s="1284"/>
      <c r="W69" s="1285"/>
      <c r="X69" s="1284"/>
      <c r="Y69" s="1285"/>
      <c r="Z69" s="1283"/>
      <c r="AA69" s="1282"/>
      <c r="AB69" s="1283"/>
      <c r="AC69" s="1282"/>
      <c r="AD69" s="1283"/>
      <c r="AE69" s="1282"/>
      <c r="AF69" s="1284"/>
      <c r="AG69" s="1285"/>
      <c r="AH69" s="1123">
        <f>SUM(AH70:AH77)</f>
        <v>359</v>
      </c>
      <c r="AI69" s="1301"/>
    </row>
    <row r="70" spans="1:38" ht="12.75" x14ac:dyDescent="0.2">
      <c r="A70" s="1121" t="s">
        <v>2170</v>
      </c>
      <c r="B70" s="1122">
        <v>22</v>
      </c>
      <c r="C70" s="1271">
        <v>4471</v>
      </c>
      <c r="D70" s="1270">
        <v>0</v>
      </c>
      <c r="E70" s="1271">
        <v>0</v>
      </c>
      <c r="F70" s="1270">
        <v>0</v>
      </c>
      <c r="G70" s="1271">
        <v>0</v>
      </c>
      <c r="H70" s="1270">
        <v>0</v>
      </c>
      <c r="I70" s="1271">
        <v>0</v>
      </c>
      <c r="J70" s="1270">
        <v>1500</v>
      </c>
      <c r="K70" s="1271">
        <f t="shared" ref="K70:K77" si="67">+C70+D70+E70+F70+G70+H70+I70+J70</f>
        <v>5971</v>
      </c>
      <c r="L70" s="1270">
        <v>1000</v>
      </c>
      <c r="M70" s="1271">
        <v>0</v>
      </c>
      <c r="N70" s="1270">
        <f t="shared" ref="N70:N77" si="68">+L70+M70</f>
        <v>1000</v>
      </c>
      <c r="O70" s="1271">
        <f t="shared" ref="O70:O77" si="69">+(K70*12)+N70</f>
        <v>72652</v>
      </c>
      <c r="P70" s="1270">
        <f t="shared" ref="P70:P77" si="70">+B70*O70</f>
        <v>1598344</v>
      </c>
      <c r="Q70" s="1269">
        <v>22</v>
      </c>
      <c r="R70" s="1270">
        <v>4471</v>
      </c>
      <c r="S70" s="1271">
        <v>0</v>
      </c>
      <c r="T70" s="1270">
        <v>0</v>
      </c>
      <c r="U70" s="1271">
        <v>0</v>
      </c>
      <c r="V70" s="1270">
        <v>0</v>
      </c>
      <c r="W70" s="1271">
        <v>0</v>
      </c>
      <c r="X70" s="1270">
        <v>0</v>
      </c>
      <c r="Y70" s="1271">
        <v>1500</v>
      </c>
      <c r="Z70" s="1270">
        <f t="shared" ref="Z70:Z77" si="71">+R70+S70+T70+U70+V70+W70+X70+Y70</f>
        <v>5971</v>
      </c>
      <c r="AA70" s="1271">
        <v>1000</v>
      </c>
      <c r="AB70" s="1270">
        <v>0</v>
      </c>
      <c r="AC70" s="1271">
        <f t="shared" ref="AC70:AC77" si="72">+AA70+AB70</f>
        <v>1000</v>
      </c>
      <c r="AD70" s="1270">
        <f t="shared" ref="AD70:AD77" si="73">+(Z70*12)+AC70</f>
        <v>72652</v>
      </c>
      <c r="AE70" s="1271">
        <f t="shared" ref="AE70:AE77" si="74">+Q70*AD70</f>
        <v>1598344</v>
      </c>
      <c r="AF70" s="1270">
        <f t="shared" ref="AF70:AG77" si="75">AD70-O70</f>
        <v>0</v>
      </c>
      <c r="AG70" s="1271">
        <f t="shared" si="75"/>
        <v>0</v>
      </c>
      <c r="AH70" s="1269">
        <v>22</v>
      </c>
      <c r="AI70" s="1300">
        <v>1540344</v>
      </c>
    </row>
    <row r="71" spans="1:38" ht="12.75" x14ac:dyDescent="0.2">
      <c r="A71" s="1121" t="s">
        <v>2171</v>
      </c>
      <c r="B71" s="1122">
        <v>15</v>
      </c>
      <c r="C71" s="1271">
        <v>4158</v>
      </c>
      <c r="D71" s="1270">
        <v>0</v>
      </c>
      <c r="E71" s="1271">
        <v>0</v>
      </c>
      <c r="F71" s="1270">
        <v>0</v>
      </c>
      <c r="G71" s="1271">
        <v>0</v>
      </c>
      <c r="H71" s="1270">
        <v>0</v>
      </c>
      <c r="I71" s="1271">
        <v>0</v>
      </c>
      <c r="J71" s="1270">
        <v>1500</v>
      </c>
      <c r="K71" s="1271">
        <f t="shared" si="67"/>
        <v>5658</v>
      </c>
      <c r="L71" s="1270">
        <v>1000</v>
      </c>
      <c r="M71" s="1271">
        <v>0</v>
      </c>
      <c r="N71" s="1270">
        <f t="shared" si="68"/>
        <v>1000</v>
      </c>
      <c r="O71" s="1271">
        <f t="shared" si="69"/>
        <v>68896</v>
      </c>
      <c r="P71" s="1270">
        <f t="shared" si="70"/>
        <v>1033440</v>
      </c>
      <c r="Q71" s="1269">
        <v>15</v>
      </c>
      <c r="R71" s="1270">
        <v>4158</v>
      </c>
      <c r="S71" s="1271">
        <v>0</v>
      </c>
      <c r="T71" s="1270">
        <v>0</v>
      </c>
      <c r="U71" s="1271">
        <v>0</v>
      </c>
      <c r="V71" s="1270">
        <v>0</v>
      </c>
      <c r="W71" s="1271">
        <v>0</v>
      </c>
      <c r="X71" s="1270">
        <v>0</v>
      </c>
      <c r="Y71" s="1271">
        <v>1500</v>
      </c>
      <c r="Z71" s="1270">
        <f t="shared" si="71"/>
        <v>5658</v>
      </c>
      <c r="AA71" s="1271">
        <v>1000</v>
      </c>
      <c r="AB71" s="1270">
        <v>0</v>
      </c>
      <c r="AC71" s="1271">
        <f t="shared" si="72"/>
        <v>1000</v>
      </c>
      <c r="AD71" s="1270">
        <f t="shared" si="73"/>
        <v>68896</v>
      </c>
      <c r="AE71" s="1271">
        <f t="shared" si="74"/>
        <v>1033440</v>
      </c>
      <c r="AF71" s="1270">
        <f t="shared" si="75"/>
        <v>0</v>
      </c>
      <c r="AG71" s="1271">
        <f t="shared" si="75"/>
        <v>0</v>
      </c>
      <c r="AH71" s="1269">
        <v>15</v>
      </c>
      <c r="AI71" s="1300">
        <v>982440</v>
      </c>
    </row>
    <row r="72" spans="1:38" ht="12.75" x14ac:dyDescent="0.2">
      <c r="A72" s="1121" t="s">
        <v>2172</v>
      </c>
      <c r="B72" s="1122">
        <v>3</v>
      </c>
      <c r="C72" s="1271">
        <v>3900</v>
      </c>
      <c r="D72" s="1270">
        <v>0</v>
      </c>
      <c r="E72" s="1271">
        <v>0</v>
      </c>
      <c r="F72" s="1270">
        <v>0</v>
      </c>
      <c r="G72" s="1271">
        <v>0</v>
      </c>
      <c r="H72" s="1270">
        <v>0</v>
      </c>
      <c r="I72" s="1271">
        <v>0</v>
      </c>
      <c r="J72" s="1270">
        <v>1500</v>
      </c>
      <c r="K72" s="1271">
        <f t="shared" si="67"/>
        <v>5400</v>
      </c>
      <c r="L72" s="1270">
        <v>1000</v>
      </c>
      <c r="M72" s="1271">
        <v>0</v>
      </c>
      <c r="N72" s="1270">
        <f t="shared" si="68"/>
        <v>1000</v>
      </c>
      <c r="O72" s="1271">
        <f t="shared" si="69"/>
        <v>65800</v>
      </c>
      <c r="P72" s="1270">
        <f t="shared" si="70"/>
        <v>197400</v>
      </c>
      <c r="Q72" s="1269">
        <v>3</v>
      </c>
      <c r="R72" s="1270">
        <v>3900</v>
      </c>
      <c r="S72" s="1271">
        <v>0</v>
      </c>
      <c r="T72" s="1270">
        <v>0</v>
      </c>
      <c r="U72" s="1271">
        <v>0</v>
      </c>
      <c r="V72" s="1270">
        <v>0</v>
      </c>
      <c r="W72" s="1271">
        <v>0</v>
      </c>
      <c r="X72" s="1270">
        <v>0</v>
      </c>
      <c r="Y72" s="1271">
        <v>1500</v>
      </c>
      <c r="Z72" s="1270">
        <f t="shared" si="71"/>
        <v>5400</v>
      </c>
      <c r="AA72" s="1271">
        <v>1000</v>
      </c>
      <c r="AB72" s="1270">
        <v>0</v>
      </c>
      <c r="AC72" s="1271">
        <f t="shared" si="72"/>
        <v>1000</v>
      </c>
      <c r="AD72" s="1270">
        <f t="shared" si="73"/>
        <v>65800</v>
      </c>
      <c r="AE72" s="1271">
        <f t="shared" si="74"/>
        <v>197400</v>
      </c>
      <c r="AF72" s="1270">
        <f t="shared" si="75"/>
        <v>0</v>
      </c>
      <c r="AG72" s="1271">
        <f t="shared" si="75"/>
        <v>0</v>
      </c>
      <c r="AH72" s="1269">
        <v>3</v>
      </c>
      <c r="AI72" s="1300">
        <v>194400</v>
      </c>
    </row>
    <row r="73" spans="1:38" ht="12.75" x14ac:dyDescent="0.2">
      <c r="A73" s="1121" t="s">
        <v>2162</v>
      </c>
      <c r="B73" s="1122">
        <v>41</v>
      </c>
      <c r="C73" s="1271">
        <v>3660</v>
      </c>
      <c r="D73" s="1270">
        <v>0</v>
      </c>
      <c r="E73" s="1271">
        <v>0</v>
      </c>
      <c r="F73" s="1270">
        <v>0</v>
      </c>
      <c r="G73" s="1271">
        <v>0</v>
      </c>
      <c r="H73" s="1270">
        <v>0</v>
      </c>
      <c r="I73" s="1271">
        <v>0</v>
      </c>
      <c r="J73" s="1270">
        <v>1500</v>
      </c>
      <c r="K73" s="1271">
        <f t="shared" si="67"/>
        <v>5160</v>
      </c>
      <c r="L73" s="1270">
        <v>1000</v>
      </c>
      <c r="M73" s="1271">
        <v>0</v>
      </c>
      <c r="N73" s="1270">
        <f t="shared" si="68"/>
        <v>1000</v>
      </c>
      <c r="O73" s="1271">
        <f t="shared" si="69"/>
        <v>62920</v>
      </c>
      <c r="P73" s="1270">
        <f t="shared" si="70"/>
        <v>2579720</v>
      </c>
      <c r="Q73" s="1269">
        <v>41</v>
      </c>
      <c r="R73" s="1270">
        <v>3660</v>
      </c>
      <c r="S73" s="1271">
        <v>0</v>
      </c>
      <c r="T73" s="1270">
        <v>0</v>
      </c>
      <c r="U73" s="1271">
        <v>0</v>
      </c>
      <c r="V73" s="1270">
        <v>0</v>
      </c>
      <c r="W73" s="1271">
        <v>0</v>
      </c>
      <c r="X73" s="1270">
        <v>0</v>
      </c>
      <c r="Y73" s="1271">
        <v>1500</v>
      </c>
      <c r="Z73" s="1270">
        <f t="shared" si="71"/>
        <v>5160</v>
      </c>
      <c r="AA73" s="1271">
        <v>1000</v>
      </c>
      <c r="AB73" s="1270">
        <v>0</v>
      </c>
      <c r="AC73" s="1271">
        <f t="shared" si="72"/>
        <v>1000</v>
      </c>
      <c r="AD73" s="1270">
        <f t="shared" si="73"/>
        <v>62920</v>
      </c>
      <c r="AE73" s="1271">
        <f t="shared" si="74"/>
        <v>2579720</v>
      </c>
      <c r="AF73" s="1270">
        <f t="shared" si="75"/>
        <v>0</v>
      </c>
      <c r="AG73" s="1271">
        <f t="shared" si="75"/>
        <v>0</v>
      </c>
      <c r="AH73" s="1269">
        <v>41</v>
      </c>
      <c r="AI73" s="1300">
        <v>2448720</v>
      </c>
    </row>
    <row r="74" spans="1:38" ht="12.75" x14ac:dyDescent="0.2">
      <c r="A74" s="1121" t="s">
        <v>2163</v>
      </c>
      <c r="B74" s="1122">
        <v>252</v>
      </c>
      <c r="C74" s="1271">
        <v>3344</v>
      </c>
      <c r="D74" s="1270">
        <v>0</v>
      </c>
      <c r="E74" s="1271">
        <v>0</v>
      </c>
      <c r="F74" s="1270">
        <v>0</v>
      </c>
      <c r="G74" s="1271">
        <v>0</v>
      </c>
      <c r="H74" s="1270">
        <v>0</v>
      </c>
      <c r="I74" s="1271">
        <v>0</v>
      </c>
      <c r="J74" s="1270">
        <v>1500</v>
      </c>
      <c r="K74" s="1271">
        <f t="shared" si="67"/>
        <v>4844</v>
      </c>
      <c r="L74" s="1270">
        <v>1000</v>
      </c>
      <c r="M74" s="1271">
        <v>0</v>
      </c>
      <c r="N74" s="1270">
        <f t="shared" si="68"/>
        <v>1000</v>
      </c>
      <c r="O74" s="1271">
        <f t="shared" si="69"/>
        <v>59128</v>
      </c>
      <c r="P74" s="1270">
        <f t="shared" si="70"/>
        <v>14900256</v>
      </c>
      <c r="Q74" s="1269">
        <v>252</v>
      </c>
      <c r="R74" s="1270">
        <v>3344</v>
      </c>
      <c r="S74" s="1271">
        <v>0</v>
      </c>
      <c r="T74" s="1270">
        <v>0</v>
      </c>
      <c r="U74" s="1271">
        <v>0</v>
      </c>
      <c r="V74" s="1270">
        <v>0</v>
      </c>
      <c r="W74" s="1271">
        <v>0</v>
      </c>
      <c r="X74" s="1270">
        <v>0</v>
      </c>
      <c r="Y74" s="1271">
        <v>1500</v>
      </c>
      <c r="Z74" s="1270">
        <f t="shared" si="71"/>
        <v>4844</v>
      </c>
      <c r="AA74" s="1271">
        <v>1000</v>
      </c>
      <c r="AB74" s="1270">
        <v>0</v>
      </c>
      <c r="AC74" s="1271">
        <f t="shared" si="72"/>
        <v>1000</v>
      </c>
      <c r="AD74" s="1270">
        <f t="shared" si="73"/>
        <v>59128</v>
      </c>
      <c r="AE74" s="1271">
        <f t="shared" si="74"/>
        <v>14900256</v>
      </c>
      <c r="AF74" s="1270">
        <f t="shared" si="75"/>
        <v>0</v>
      </c>
      <c r="AG74" s="1271">
        <f t="shared" si="75"/>
        <v>0</v>
      </c>
      <c r="AH74" s="1269">
        <v>252</v>
      </c>
      <c r="AI74" s="1300">
        <v>14262620</v>
      </c>
      <c r="AL74" s="115" t="s">
        <v>14447</v>
      </c>
    </row>
    <row r="75" spans="1:38" ht="12.75" x14ac:dyDescent="0.2">
      <c r="A75" s="1121" t="s">
        <v>2164</v>
      </c>
      <c r="B75" s="1122">
        <v>1</v>
      </c>
      <c r="C75" s="1271">
        <v>2782</v>
      </c>
      <c r="D75" s="1270">
        <v>0</v>
      </c>
      <c r="E75" s="1271">
        <v>0</v>
      </c>
      <c r="F75" s="1270">
        <v>0</v>
      </c>
      <c r="G75" s="1271">
        <v>0</v>
      </c>
      <c r="H75" s="1270">
        <v>0</v>
      </c>
      <c r="I75" s="1271">
        <v>0</v>
      </c>
      <c r="J75" s="1270">
        <v>1500</v>
      </c>
      <c r="K75" s="1271">
        <f t="shared" si="67"/>
        <v>4282</v>
      </c>
      <c r="L75" s="1270">
        <v>1000</v>
      </c>
      <c r="M75" s="1271">
        <v>0</v>
      </c>
      <c r="N75" s="1270">
        <f t="shared" si="68"/>
        <v>1000</v>
      </c>
      <c r="O75" s="1271">
        <f t="shared" si="69"/>
        <v>52384</v>
      </c>
      <c r="P75" s="1270">
        <f t="shared" si="70"/>
        <v>52384</v>
      </c>
      <c r="Q75" s="1269">
        <v>1</v>
      </c>
      <c r="R75" s="1270">
        <v>2782</v>
      </c>
      <c r="S75" s="1271">
        <v>0</v>
      </c>
      <c r="T75" s="1270">
        <v>0</v>
      </c>
      <c r="U75" s="1271">
        <v>0</v>
      </c>
      <c r="V75" s="1270">
        <v>0</v>
      </c>
      <c r="W75" s="1271">
        <v>0</v>
      </c>
      <c r="X75" s="1270">
        <v>0</v>
      </c>
      <c r="Y75" s="1271">
        <v>1500</v>
      </c>
      <c r="Z75" s="1270">
        <f t="shared" si="71"/>
        <v>4282</v>
      </c>
      <c r="AA75" s="1271">
        <v>1000</v>
      </c>
      <c r="AB75" s="1270">
        <v>0</v>
      </c>
      <c r="AC75" s="1271">
        <f t="shared" si="72"/>
        <v>1000</v>
      </c>
      <c r="AD75" s="1270">
        <f t="shared" si="73"/>
        <v>52384</v>
      </c>
      <c r="AE75" s="1271">
        <f t="shared" si="74"/>
        <v>52384</v>
      </c>
      <c r="AF75" s="1270">
        <f t="shared" si="75"/>
        <v>0</v>
      </c>
      <c r="AG75" s="1271">
        <f t="shared" si="75"/>
        <v>0</v>
      </c>
      <c r="AH75" s="1269">
        <v>1</v>
      </c>
      <c r="AI75" s="1300">
        <v>25930</v>
      </c>
    </row>
    <row r="76" spans="1:38" ht="12.75" x14ac:dyDescent="0.2">
      <c r="A76" s="1121" t="s">
        <v>2165</v>
      </c>
      <c r="B76" s="1122">
        <v>2</v>
      </c>
      <c r="C76" s="1271">
        <v>2270</v>
      </c>
      <c r="D76" s="1270">
        <v>0</v>
      </c>
      <c r="E76" s="1271">
        <v>0</v>
      </c>
      <c r="F76" s="1270">
        <v>0</v>
      </c>
      <c r="G76" s="1271">
        <v>0</v>
      </c>
      <c r="H76" s="1270">
        <v>0</v>
      </c>
      <c r="I76" s="1271">
        <v>0</v>
      </c>
      <c r="J76" s="1270">
        <v>0</v>
      </c>
      <c r="K76" s="1271">
        <f t="shared" si="67"/>
        <v>2270</v>
      </c>
      <c r="L76" s="1270">
        <v>1000</v>
      </c>
      <c r="M76" s="1271">
        <v>0</v>
      </c>
      <c r="N76" s="1266">
        <f t="shared" si="68"/>
        <v>1000</v>
      </c>
      <c r="O76" s="1271">
        <f t="shared" si="69"/>
        <v>28240</v>
      </c>
      <c r="P76" s="1270">
        <f t="shared" si="70"/>
        <v>56480</v>
      </c>
      <c r="Q76" s="1269">
        <v>2</v>
      </c>
      <c r="R76" s="1270">
        <v>2270</v>
      </c>
      <c r="S76" s="1271">
        <v>0</v>
      </c>
      <c r="T76" s="1270">
        <v>0</v>
      </c>
      <c r="U76" s="1271">
        <v>0</v>
      </c>
      <c r="V76" s="1270">
        <v>0</v>
      </c>
      <c r="W76" s="1271">
        <v>0</v>
      </c>
      <c r="X76" s="1270">
        <v>0</v>
      </c>
      <c r="Y76" s="1271">
        <v>0</v>
      </c>
      <c r="Z76" s="1270">
        <f t="shared" si="71"/>
        <v>2270</v>
      </c>
      <c r="AA76" s="1271">
        <v>1000</v>
      </c>
      <c r="AB76" s="1270">
        <v>0</v>
      </c>
      <c r="AC76" s="1265">
        <f t="shared" si="72"/>
        <v>1000</v>
      </c>
      <c r="AD76" s="1270">
        <f t="shared" si="73"/>
        <v>28240</v>
      </c>
      <c r="AE76" s="1271">
        <f t="shared" si="74"/>
        <v>56480</v>
      </c>
      <c r="AF76" s="1270">
        <f t="shared" si="75"/>
        <v>0</v>
      </c>
      <c r="AG76" s="1271">
        <f t="shared" si="75"/>
        <v>0</v>
      </c>
      <c r="AH76" s="1269">
        <v>2</v>
      </c>
      <c r="AI76" s="1300">
        <v>51682</v>
      </c>
    </row>
    <row r="77" spans="1:38" ht="12.75" x14ac:dyDescent="0.2">
      <c r="A77" s="1121" t="s">
        <v>2166</v>
      </c>
      <c r="B77" s="1122">
        <v>1</v>
      </c>
      <c r="C77" s="1271">
        <v>2257</v>
      </c>
      <c r="D77" s="1270">
        <v>0</v>
      </c>
      <c r="E77" s="1271">
        <v>0</v>
      </c>
      <c r="F77" s="1270">
        <v>0</v>
      </c>
      <c r="G77" s="1271">
        <v>0</v>
      </c>
      <c r="H77" s="1270">
        <v>0</v>
      </c>
      <c r="I77" s="1271">
        <v>0</v>
      </c>
      <c r="J77" s="1270">
        <v>1500</v>
      </c>
      <c r="K77" s="1271">
        <f t="shared" si="67"/>
        <v>3757</v>
      </c>
      <c r="L77" s="1270">
        <v>1000</v>
      </c>
      <c r="M77" s="1271">
        <v>0</v>
      </c>
      <c r="N77" s="1266">
        <f t="shared" si="68"/>
        <v>1000</v>
      </c>
      <c r="O77" s="1271">
        <f t="shared" si="69"/>
        <v>46084</v>
      </c>
      <c r="P77" s="1270">
        <f t="shared" si="70"/>
        <v>46084</v>
      </c>
      <c r="Q77" s="1269">
        <v>1</v>
      </c>
      <c r="R77" s="1270">
        <v>2257</v>
      </c>
      <c r="S77" s="1271">
        <v>0</v>
      </c>
      <c r="T77" s="1270">
        <v>0</v>
      </c>
      <c r="U77" s="1271">
        <v>0</v>
      </c>
      <c r="V77" s="1270">
        <v>0</v>
      </c>
      <c r="W77" s="1271">
        <v>0</v>
      </c>
      <c r="X77" s="1270">
        <v>0</v>
      </c>
      <c r="Y77" s="1271">
        <v>1500</v>
      </c>
      <c r="Z77" s="1270">
        <f t="shared" si="71"/>
        <v>3757</v>
      </c>
      <c r="AA77" s="1271">
        <v>1000</v>
      </c>
      <c r="AB77" s="1270">
        <v>0</v>
      </c>
      <c r="AC77" s="1265">
        <f t="shared" si="72"/>
        <v>1000</v>
      </c>
      <c r="AD77" s="1270">
        <f t="shared" si="73"/>
        <v>46084</v>
      </c>
      <c r="AE77" s="1271">
        <f t="shared" si="74"/>
        <v>46084</v>
      </c>
      <c r="AF77" s="1270">
        <f t="shared" si="75"/>
        <v>0</v>
      </c>
      <c r="AG77" s="1271">
        <f t="shared" si="75"/>
        <v>0</v>
      </c>
      <c r="AH77" s="1269">
        <v>23</v>
      </c>
      <c r="AI77" s="1300">
        <v>175336.47</v>
      </c>
    </row>
    <row r="78" spans="1:38" ht="12.75" x14ac:dyDescent="0.2">
      <c r="A78" s="1126" t="s">
        <v>6</v>
      </c>
      <c r="B78" s="1129">
        <f>+SUM(B79:B79)</f>
        <v>28</v>
      </c>
      <c r="C78" s="1285"/>
      <c r="D78" s="1284"/>
      <c r="E78" s="1285"/>
      <c r="F78" s="1284"/>
      <c r="G78" s="1285"/>
      <c r="H78" s="1284"/>
      <c r="I78" s="1285"/>
      <c r="J78" s="1284"/>
      <c r="K78" s="1285"/>
      <c r="L78" s="1284"/>
      <c r="M78" s="1285"/>
      <c r="N78" s="1283"/>
      <c r="O78" s="1285"/>
      <c r="P78" s="1284"/>
      <c r="Q78" s="1123">
        <f>+SUM(Q79:Q79)</f>
        <v>28</v>
      </c>
      <c r="R78" s="1284"/>
      <c r="S78" s="1285"/>
      <c r="T78" s="1284"/>
      <c r="U78" s="1285"/>
      <c r="V78" s="1284"/>
      <c r="W78" s="1285"/>
      <c r="X78" s="1284"/>
      <c r="Y78" s="1285"/>
      <c r="Z78" s="1284"/>
      <c r="AA78" s="1285"/>
      <c r="AB78" s="1284"/>
      <c r="AC78" s="1282"/>
      <c r="AD78" s="1284"/>
      <c r="AE78" s="1285"/>
      <c r="AF78" s="1284"/>
      <c r="AG78" s="1285"/>
      <c r="AH78" s="1123">
        <f>+SUM(AH79:AH79)</f>
        <v>29</v>
      </c>
      <c r="AI78" s="1301"/>
    </row>
    <row r="79" spans="1:38" ht="12.75" x14ac:dyDescent="0.2">
      <c r="A79" s="1121" t="s">
        <v>611</v>
      </c>
      <c r="B79" s="1132">
        <v>28</v>
      </c>
      <c r="C79" s="1271">
        <v>2068</v>
      </c>
      <c r="D79" s="1270">
        <v>0</v>
      </c>
      <c r="E79" s="1271">
        <v>0</v>
      </c>
      <c r="F79" s="1270">
        <v>0</v>
      </c>
      <c r="G79" s="1271">
        <v>0</v>
      </c>
      <c r="H79" s="1270">
        <v>0</v>
      </c>
      <c r="I79" s="1271">
        <v>0</v>
      </c>
      <c r="J79" s="1270">
        <v>158</v>
      </c>
      <c r="K79" s="1271">
        <f t="shared" ref="K79" si="76">+C79+D79+E79+F79+G79+H79+I79+J79</f>
        <v>2226</v>
      </c>
      <c r="L79" s="1270">
        <v>1000</v>
      </c>
      <c r="M79" s="1271">
        <v>0</v>
      </c>
      <c r="N79" s="1266">
        <f t="shared" ref="N79" si="77">+L79+M79</f>
        <v>1000</v>
      </c>
      <c r="O79" s="1271">
        <f t="shared" ref="O79" si="78">+(K79*12)+N79</f>
        <v>27712</v>
      </c>
      <c r="P79" s="1270">
        <f t="shared" ref="P79" si="79">+B79*O79</f>
        <v>775936</v>
      </c>
      <c r="Q79" s="1121">
        <v>28</v>
      </c>
      <c r="R79" s="1270">
        <v>2068</v>
      </c>
      <c r="S79" s="1271">
        <v>0</v>
      </c>
      <c r="T79" s="1270">
        <v>0</v>
      </c>
      <c r="U79" s="1271">
        <v>0</v>
      </c>
      <c r="V79" s="1270">
        <v>0</v>
      </c>
      <c r="W79" s="1271">
        <v>0</v>
      </c>
      <c r="X79" s="1270">
        <v>0</v>
      </c>
      <c r="Y79" s="1271">
        <v>158</v>
      </c>
      <c r="Z79" s="1270">
        <f t="shared" ref="Z79" si="80">+R79+S79+T79+U79+V79+W79+X79+Y79</f>
        <v>2226</v>
      </c>
      <c r="AA79" s="1271">
        <v>1000</v>
      </c>
      <c r="AB79" s="1270">
        <v>0</v>
      </c>
      <c r="AC79" s="1265">
        <f t="shared" ref="AC79" si="81">+AA79+AB79</f>
        <v>1000</v>
      </c>
      <c r="AD79" s="1270">
        <f t="shared" ref="AD79" si="82">+(Z79*12)+AC79</f>
        <v>27712</v>
      </c>
      <c r="AE79" s="1271">
        <f t="shared" ref="AE79" si="83">+Q79*AD79</f>
        <v>775936</v>
      </c>
      <c r="AF79" s="1270">
        <f t="shared" ref="AF79:AG79" si="84">AD79-O79</f>
        <v>0</v>
      </c>
      <c r="AG79" s="1271">
        <f t="shared" si="84"/>
        <v>0</v>
      </c>
      <c r="AH79" s="1121">
        <v>29</v>
      </c>
      <c r="AI79" s="1300">
        <v>697348</v>
      </c>
    </row>
    <row r="80" spans="1:38" ht="12.75" x14ac:dyDescent="0.2">
      <c r="A80" s="1126" t="s">
        <v>7</v>
      </c>
      <c r="B80" s="1129">
        <f>+SUM(B81:B81)</f>
        <v>5</v>
      </c>
      <c r="C80" s="1285"/>
      <c r="D80" s="1284"/>
      <c r="E80" s="1285"/>
      <c r="F80" s="1284"/>
      <c r="G80" s="1285"/>
      <c r="H80" s="1284"/>
      <c r="I80" s="1285"/>
      <c r="J80" s="1284"/>
      <c r="K80" s="1285"/>
      <c r="L80" s="1284"/>
      <c r="M80" s="1285"/>
      <c r="N80" s="1283"/>
      <c r="O80" s="1285"/>
      <c r="P80" s="1284"/>
      <c r="Q80" s="1123">
        <f>+SUM(Q81:Q81)</f>
        <v>5</v>
      </c>
      <c r="R80" s="1284"/>
      <c r="S80" s="1285"/>
      <c r="T80" s="1284"/>
      <c r="U80" s="1285"/>
      <c r="V80" s="1284"/>
      <c r="W80" s="1285"/>
      <c r="X80" s="1284"/>
      <c r="Y80" s="1285"/>
      <c r="Z80" s="1284"/>
      <c r="AA80" s="1285"/>
      <c r="AB80" s="1284"/>
      <c r="AC80" s="1282"/>
      <c r="AD80" s="1284"/>
      <c r="AE80" s="1285"/>
      <c r="AF80" s="1284"/>
      <c r="AG80" s="1285"/>
      <c r="AH80" s="1123">
        <f>+SUM(AH81:AH81)</f>
        <v>5</v>
      </c>
      <c r="AI80" s="1301"/>
    </row>
    <row r="81" spans="1:37" ht="12.75" x14ac:dyDescent="0.2">
      <c r="A81" s="1121" t="s">
        <v>607</v>
      </c>
      <c r="B81" s="1132">
        <v>5</v>
      </c>
      <c r="C81" s="1271">
        <v>2041</v>
      </c>
      <c r="D81" s="1270">
        <v>0</v>
      </c>
      <c r="E81" s="1271">
        <v>0</v>
      </c>
      <c r="F81" s="1270">
        <v>0</v>
      </c>
      <c r="G81" s="1271">
        <v>0</v>
      </c>
      <c r="H81" s="1270">
        <v>0</v>
      </c>
      <c r="I81" s="1271">
        <v>0</v>
      </c>
      <c r="J81" s="1270">
        <v>0</v>
      </c>
      <c r="K81" s="1271">
        <f t="shared" ref="K81" si="85">+C81+D81+E81+F81+G81+H81+I81+J81</f>
        <v>2041</v>
      </c>
      <c r="L81" s="1270">
        <v>1000</v>
      </c>
      <c r="M81" s="1271">
        <v>0</v>
      </c>
      <c r="N81" s="1266">
        <f t="shared" ref="N81" si="86">+L81+M81</f>
        <v>1000</v>
      </c>
      <c r="O81" s="1271">
        <f t="shared" ref="O81" si="87">+(K81*12)+N81</f>
        <v>25492</v>
      </c>
      <c r="P81" s="1270">
        <f t="shared" ref="P81" si="88">+B81*O81</f>
        <v>127460</v>
      </c>
      <c r="Q81" s="1121">
        <v>5</v>
      </c>
      <c r="R81" s="1270">
        <v>2041</v>
      </c>
      <c r="S81" s="1271">
        <v>0</v>
      </c>
      <c r="T81" s="1270">
        <v>0</v>
      </c>
      <c r="U81" s="1271">
        <v>0</v>
      </c>
      <c r="V81" s="1270">
        <v>0</v>
      </c>
      <c r="W81" s="1271">
        <v>0</v>
      </c>
      <c r="X81" s="1270">
        <v>0</v>
      </c>
      <c r="Y81" s="1271">
        <v>0</v>
      </c>
      <c r="Z81" s="1270">
        <f t="shared" ref="Z81" si="89">+R81+S81+T81+U81+V81+W81+X81+Y81</f>
        <v>2041</v>
      </c>
      <c r="AA81" s="1271">
        <v>1000</v>
      </c>
      <c r="AB81" s="1270">
        <v>0</v>
      </c>
      <c r="AC81" s="1265">
        <f t="shared" ref="AC81" si="90">+AA81+AB81</f>
        <v>1000</v>
      </c>
      <c r="AD81" s="1270">
        <f t="shared" ref="AD81" si="91">+(Z81*12)+AC81</f>
        <v>25492</v>
      </c>
      <c r="AE81" s="1271">
        <f t="shared" ref="AE81" si="92">+Q81*AD81</f>
        <v>127460</v>
      </c>
      <c r="AF81" s="1270">
        <f t="shared" ref="AF81:AG81" si="93">AD81-O81</f>
        <v>0</v>
      </c>
      <c r="AG81" s="1271">
        <f t="shared" si="93"/>
        <v>0</v>
      </c>
      <c r="AH81" s="1121">
        <v>5</v>
      </c>
      <c r="AI81" s="1300">
        <v>122460</v>
      </c>
    </row>
    <row r="82" spans="1:37" s="152" customFormat="1" ht="28.5" customHeight="1" x14ac:dyDescent="0.25">
      <c r="A82" s="1303" t="s">
        <v>2</v>
      </c>
      <c r="B82" s="1304">
        <f>+B80+B78+B44+B8</f>
        <v>2007</v>
      </c>
      <c r="C82" s="1274">
        <f t="shared" ref="C82:P82" si="94">SUM(C10:C81)</f>
        <v>230156.62</v>
      </c>
      <c r="D82" s="1275">
        <f t="shared" si="94"/>
        <v>73049.396666666667</v>
      </c>
      <c r="E82" s="1274">
        <f t="shared" si="94"/>
        <v>0</v>
      </c>
      <c r="F82" s="1275">
        <f t="shared" si="94"/>
        <v>0</v>
      </c>
      <c r="G82" s="1274">
        <f t="shared" si="94"/>
        <v>0</v>
      </c>
      <c r="H82" s="1275">
        <f t="shared" si="94"/>
        <v>0</v>
      </c>
      <c r="I82" s="1274">
        <f t="shared" si="94"/>
        <v>0</v>
      </c>
      <c r="J82" s="1275">
        <f t="shared" si="94"/>
        <v>31658</v>
      </c>
      <c r="K82" s="1274">
        <f t="shared" si="94"/>
        <v>334864.01666666672</v>
      </c>
      <c r="L82" s="1275">
        <f t="shared" si="94"/>
        <v>58000</v>
      </c>
      <c r="M82" s="1274">
        <f t="shared" si="94"/>
        <v>0</v>
      </c>
      <c r="N82" s="1275">
        <f t="shared" si="94"/>
        <v>58000</v>
      </c>
      <c r="O82" s="1274">
        <f t="shared" si="94"/>
        <v>4076368.2000000007</v>
      </c>
      <c r="P82" s="1275">
        <f t="shared" si="94"/>
        <v>108280883.56000003</v>
      </c>
      <c r="Q82" s="1276">
        <f>+Q80+Q78+Q44+Q8</f>
        <v>2007</v>
      </c>
      <c r="R82" s="1275">
        <f t="shared" ref="R82:AG82" si="95">SUM(R10:R81)</f>
        <v>230156.62</v>
      </c>
      <c r="S82" s="1274">
        <f t="shared" si="95"/>
        <v>73049.396666666667</v>
      </c>
      <c r="T82" s="1275">
        <f t="shared" si="95"/>
        <v>0</v>
      </c>
      <c r="U82" s="1274">
        <f t="shared" si="95"/>
        <v>0</v>
      </c>
      <c r="V82" s="1275">
        <f t="shared" si="95"/>
        <v>0</v>
      </c>
      <c r="W82" s="1274">
        <f t="shared" si="95"/>
        <v>0</v>
      </c>
      <c r="X82" s="1275">
        <f t="shared" si="95"/>
        <v>0</v>
      </c>
      <c r="Y82" s="1274">
        <f t="shared" si="95"/>
        <v>31658</v>
      </c>
      <c r="Z82" s="1275">
        <f t="shared" si="95"/>
        <v>334864.01666666672</v>
      </c>
      <c r="AA82" s="1274">
        <f t="shared" si="95"/>
        <v>58000</v>
      </c>
      <c r="AB82" s="1275">
        <f t="shared" si="95"/>
        <v>0</v>
      </c>
      <c r="AC82" s="1274">
        <f t="shared" si="95"/>
        <v>58000</v>
      </c>
      <c r="AD82" s="1275">
        <f t="shared" si="95"/>
        <v>4076368.2000000007</v>
      </c>
      <c r="AE82" s="1274">
        <f t="shared" si="95"/>
        <v>108280883.56000003</v>
      </c>
      <c r="AF82" s="1275">
        <f t="shared" si="95"/>
        <v>0</v>
      </c>
      <c r="AG82" s="1274">
        <f t="shared" si="95"/>
        <v>0</v>
      </c>
      <c r="AH82" s="1276">
        <f>+AH80+AH78+AH44+AH8</f>
        <v>2043</v>
      </c>
      <c r="AI82" s="1277">
        <f>SUM(AI10:AI81)</f>
        <v>103825981.70999999</v>
      </c>
      <c r="AJ82" s="367"/>
      <c r="AK82" s="368"/>
    </row>
    <row r="83" spans="1:37" ht="12.75" x14ac:dyDescent="0.2">
      <c r="A83" s="1133" t="s">
        <v>69</v>
      </c>
      <c r="B83" s="1133"/>
      <c r="C83" s="431"/>
      <c r="D83" s="431"/>
      <c r="E83" s="431"/>
      <c r="F83" s="431"/>
      <c r="G83" s="431"/>
      <c r="H83" s="431"/>
      <c r="I83" s="431"/>
      <c r="J83" s="431"/>
      <c r="K83" s="431"/>
      <c r="L83" s="431"/>
      <c r="M83" s="431"/>
      <c r="N83" s="431"/>
      <c r="O83" s="1134"/>
      <c r="P83" s="1134"/>
      <c r="Q83" s="431"/>
      <c r="R83" s="432"/>
      <c r="S83" s="431"/>
      <c r="T83" s="431"/>
      <c r="U83" s="431"/>
      <c r="V83" s="431"/>
      <c r="W83" s="431"/>
      <c r="X83" s="431"/>
      <c r="Y83" s="431"/>
      <c r="Z83" s="431"/>
      <c r="AA83" s="431"/>
      <c r="AB83" s="431"/>
      <c r="AC83" s="431"/>
      <c r="AD83" s="431"/>
      <c r="AE83" s="431"/>
      <c r="AF83" s="1133"/>
      <c r="AG83" s="1133"/>
      <c r="AH83" s="431"/>
      <c r="AI83" s="431"/>
    </row>
    <row r="84" spans="1:37" ht="12.75" x14ac:dyDescent="0.2">
      <c r="A84" s="1133" t="s">
        <v>70</v>
      </c>
      <c r="B84" s="1133" t="s">
        <v>163</v>
      </c>
      <c r="C84" s="431"/>
      <c r="D84" s="431"/>
      <c r="E84" s="431"/>
      <c r="F84" s="431"/>
      <c r="G84" s="431"/>
      <c r="H84" s="431"/>
      <c r="I84" s="431"/>
      <c r="J84" s="431"/>
      <c r="K84" s="431"/>
      <c r="L84" s="431"/>
      <c r="M84" s="431"/>
      <c r="N84" s="431"/>
      <c r="O84" s="1134"/>
      <c r="P84" s="1134"/>
      <c r="Q84" s="431"/>
      <c r="R84" s="432"/>
      <c r="S84" s="431"/>
      <c r="T84" s="431"/>
      <c r="U84" s="431"/>
      <c r="V84" s="431"/>
      <c r="W84" s="431"/>
      <c r="X84" s="431"/>
      <c r="Y84" s="431"/>
      <c r="Z84" s="431"/>
      <c r="AA84" s="431"/>
      <c r="AB84" s="431"/>
      <c r="AC84" s="431"/>
      <c r="AD84" s="431"/>
      <c r="AE84" s="431"/>
      <c r="AF84" s="1133"/>
      <c r="AG84" s="1133"/>
      <c r="AH84" s="431"/>
      <c r="AI84" s="431"/>
    </row>
    <row r="85" spans="1:37" ht="12.75" x14ac:dyDescent="0.2">
      <c r="A85" s="1133" t="s">
        <v>71</v>
      </c>
      <c r="B85" s="1133" t="s">
        <v>72</v>
      </c>
      <c r="C85" s="431"/>
      <c r="D85" s="431"/>
      <c r="E85" s="431"/>
      <c r="F85" s="431"/>
      <c r="G85" s="431"/>
      <c r="H85" s="431"/>
      <c r="I85" s="431"/>
      <c r="J85" s="431"/>
      <c r="K85" s="431"/>
      <c r="L85" s="431"/>
      <c r="M85" s="431"/>
      <c r="N85" s="431"/>
      <c r="O85" s="1134"/>
      <c r="P85" s="1134"/>
      <c r="Q85" s="431"/>
      <c r="R85" s="432"/>
      <c r="S85" s="431"/>
      <c r="T85" s="431"/>
      <c r="U85" s="431"/>
      <c r="V85" s="431"/>
      <c r="W85" s="431"/>
      <c r="X85" s="431"/>
      <c r="Y85" s="431"/>
      <c r="Z85" s="431"/>
      <c r="AA85" s="431"/>
      <c r="AB85" s="431"/>
      <c r="AC85" s="431"/>
      <c r="AD85" s="431"/>
      <c r="AE85" s="1134"/>
      <c r="AF85" s="1133"/>
      <c r="AG85" s="1133"/>
      <c r="AH85" s="431"/>
      <c r="AI85" s="431"/>
    </row>
    <row r="86" spans="1:37" ht="12.75" x14ac:dyDescent="0.2">
      <c r="A86" s="1133" t="s">
        <v>73</v>
      </c>
      <c r="B86" s="1133" t="s">
        <v>74</v>
      </c>
      <c r="C86" s="431"/>
      <c r="D86" s="431"/>
      <c r="E86" s="431"/>
      <c r="F86" s="431"/>
      <c r="G86" s="431"/>
      <c r="H86" s="431"/>
      <c r="I86" s="431"/>
      <c r="J86" s="431"/>
      <c r="K86" s="431"/>
      <c r="L86" s="431"/>
      <c r="M86" s="431"/>
      <c r="N86" s="431"/>
      <c r="O86" s="1134"/>
      <c r="P86" s="1134"/>
      <c r="Q86" s="431"/>
      <c r="R86" s="432"/>
      <c r="S86" s="431"/>
      <c r="T86" s="431"/>
      <c r="U86" s="431"/>
      <c r="V86" s="431"/>
      <c r="W86" s="431"/>
      <c r="X86" s="431"/>
      <c r="Y86" s="431"/>
      <c r="Z86" s="1134"/>
      <c r="AA86" s="431"/>
      <c r="AB86" s="431"/>
      <c r="AC86" s="431"/>
      <c r="AD86" s="431"/>
      <c r="AE86" s="431"/>
      <c r="AF86" s="1133"/>
      <c r="AG86" s="1133"/>
      <c r="AH86" s="431"/>
      <c r="AI86" s="431"/>
    </row>
    <row r="87" spans="1:37" ht="12.75" x14ac:dyDescent="0.2">
      <c r="A87" s="1133" t="s">
        <v>75</v>
      </c>
      <c r="B87" s="1133" t="s">
        <v>76</v>
      </c>
      <c r="C87" s="431"/>
      <c r="D87" s="431"/>
      <c r="E87" s="431"/>
      <c r="F87" s="431"/>
      <c r="G87" s="431"/>
      <c r="H87" s="431"/>
      <c r="I87" s="431"/>
      <c r="J87" s="431"/>
      <c r="K87" s="431"/>
      <c r="L87" s="431"/>
      <c r="M87" s="431"/>
      <c r="N87" s="431"/>
      <c r="O87" s="1134"/>
      <c r="P87" s="1134"/>
      <c r="Q87" s="431"/>
      <c r="R87" s="432"/>
      <c r="S87" s="431"/>
      <c r="T87" s="431"/>
      <c r="U87" s="431"/>
      <c r="V87" s="431"/>
      <c r="W87" s="431"/>
      <c r="X87" s="431"/>
      <c r="Y87" s="431"/>
      <c r="Z87" s="431"/>
      <c r="AA87" s="431"/>
      <c r="AB87" s="431"/>
      <c r="AC87" s="431"/>
      <c r="AD87" s="431"/>
      <c r="AE87" s="431"/>
      <c r="AF87" s="1133"/>
      <c r="AG87" s="1133"/>
      <c r="AH87" s="431"/>
      <c r="AI87" s="431"/>
    </row>
    <row r="88" spans="1:37" ht="12.75" x14ac:dyDescent="0.2">
      <c r="A88" s="1133"/>
      <c r="B88" s="1133" t="s">
        <v>77</v>
      </c>
      <c r="C88" s="431"/>
      <c r="D88" s="431"/>
      <c r="E88" s="431"/>
      <c r="F88" s="431"/>
      <c r="G88" s="431"/>
      <c r="H88" s="431"/>
      <c r="I88" s="431"/>
      <c r="J88" s="431"/>
      <c r="K88" s="431"/>
      <c r="L88" s="431"/>
      <c r="M88" s="431"/>
      <c r="N88" s="431"/>
      <c r="O88" s="1134"/>
      <c r="P88" s="1134"/>
      <c r="Q88" s="431"/>
      <c r="R88" s="432"/>
      <c r="S88" s="431"/>
      <c r="T88" s="431"/>
      <c r="U88" s="431"/>
      <c r="V88" s="431"/>
      <c r="W88" s="431"/>
      <c r="X88" s="431"/>
      <c r="Y88" s="431"/>
      <c r="Z88" s="431"/>
      <c r="AA88" s="431"/>
      <c r="AB88" s="431"/>
      <c r="AC88" s="431"/>
      <c r="AD88" s="431"/>
      <c r="AE88" s="431"/>
      <c r="AF88" s="1133"/>
      <c r="AG88" s="1133"/>
      <c r="AH88" s="431"/>
      <c r="AI88" s="431"/>
    </row>
    <row r="89" spans="1:37" ht="12.75" x14ac:dyDescent="0.2">
      <c r="A89" s="1133" t="s">
        <v>78</v>
      </c>
      <c r="B89" s="1133" t="s">
        <v>14464</v>
      </c>
      <c r="C89" s="431"/>
      <c r="D89" s="431"/>
      <c r="E89" s="431"/>
      <c r="F89" s="431"/>
      <c r="G89" s="431"/>
      <c r="H89" s="431"/>
      <c r="I89" s="431"/>
      <c r="J89" s="431"/>
      <c r="K89" s="431"/>
      <c r="L89" s="431"/>
      <c r="M89" s="431"/>
      <c r="N89" s="431"/>
      <c r="O89" s="1134"/>
      <c r="P89" s="1134"/>
      <c r="Q89" s="431"/>
      <c r="R89" s="432"/>
      <c r="S89" s="431"/>
      <c r="T89" s="431"/>
      <c r="U89" s="431"/>
      <c r="V89" s="431"/>
      <c r="W89" s="431"/>
      <c r="X89" s="431"/>
      <c r="Y89" s="431"/>
      <c r="Z89" s="431"/>
      <c r="AA89" s="431"/>
      <c r="AB89" s="431"/>
      <c r="AC89" s="431"/>
      <c r="AD89" s="431"/>
      <c r="AE89" s="431"/>
      <c r="AF89" s="1133"/>
      <c r="AG89" s="1133"/>
      <c r="AH89" s="431"/>
      <c r="AI89" s="431"/>
    </row>
    <row r="90" spans="1:37" ht="12.75" x14ac:dyDescent="0.2">
      <c r="A90" s="1133"/>
      <c r="B90" s="1133" t="s">
        <v>79</v>
      </c>
      <c r="C90" s="431"/>
      <c r="D90" s="431"/>
      <c r="E90" s="431"/>
      <c r="F90" s="431"/>
      <c r="G90" s="431"/>
      <c r="H90" s="431"/>
      <c r="I90" s="431"/>
      <c r="J90" s="431"/>
      <c r="K90" s="431"/>
      <c r="L90" s="431"/>
      <c r="M90" s="431"/>
      <c r="N90" s="431"/>
      <c r="O90" s="1134"/>
      <c r="P90" s="1134"/>
      <c r="Q90" s="431"/>
      <c r="R90" s="432"/>
      <c r="S90" s="431"/>
      <c r="T90" s="431"/>
      <c r="U90" s="431"/>
      <c r="V90" s="431"/>
      <c r="W90" s="431"/>
      <c r="X90" s="431"/>
      <c r="Y90" s="431"/>
      <c r="Z90" s="431"/>
      <c r="AA90" s="431"/>
      <c r="AB90" s="431"/>
      <c r="AC90" s="431"/>
      <c r="AD90" s="431"/>
      <c r="AE90" s="431"/>
      <c r="AF90" s="1133"/>
      <c r="AG90" s="1133"/>
      <c r="AH90" s="431"/>
      <c r="AI90" s="431"/>
    </row>
    <row r="91" spans="1:37" ht="12.75" x14ac:dyDescent="0.2">
      <c r="A91" s="1133"/>
      <c r="B91" s="1133" t="s">
        <v>80</v>
      </c>
      <c r="C91" s="431"/>
      <c r="D91" s="431"/>
      <c r="E91" s="431"/>
      <c r="F91" s="431"/>
      <c r="G91" s="431"/>
      <c r="H91" s="431"/>
      <c r="I91" s="431"/>
      <c r="J91" s="431"/>
      <c r="K91" s="431"/>
      <c r="L91" s="431"/>
      <c r="M91" s="431"/>
      <c r="N91" s="431"/>
      <c r="O91" s="1134"/>
      <c r="P91" s="1134"/>
      <c r="Q91" s="431"/>
      <c r="R91" s="432"/>
      <c r="S91" s="431"/>
      <c r="T91" s="431"/>
      <c r="U91" s="431"/>
      <c r="V91" s="431"/>
      <c r="W91" s="431"/>
      <c r="X91" s="431"/>
      <c r="Y91" s="431"/>
      <c r="Z91" s="431"/>
      <c r="AA91" s="431"/>
      <c r="AB91" s="431"/>
      <c r="AC91" s="431"/>
      <c r="AD91" s="431"/>
      <c r="AE91" s="431"/>
      <c r="AF91" s="1133"/>
      <c r="AG91" s="1133"/>
      <c r="AH91" s="431"/>
      <c r="AI91" s="431"/>
    </row>
    <row r="92" spans="1:37" ht="12.75" x14ac:dyDescent="0.2">
      <c r="A92" s="1133"/>
      <c r="B92" s="1133" t="s">
        <v>81</v>
      </c>
      <c r="C92" s="431"/>
      <c r="D92" s="431"/>
      <c r="E92" s="431"/>
      <c r="F92" s="431"/>
      <c r="G92" s="431"/>
      <c r="H92" s="431"/>
      <c r="I92" s="431"/>
      <c r="J92" s="431"/>
      <c r="K92" s="431"/>
      <c r="L92" s="431"/>
      <c r="M92" s="431"/>
      <c r="N92" s="431"/>
      <c r="O92" s="1134"/>
      <c r="P92" s="1134"/>
      <c r="Q92" s="431"/>
      <c r="R92" s="432"/>
      <c r="S92" s="431"/>
      <c r="T92" s="431"/>
      <c r="U92" s="431"/>
      <c r="V92" s="431"/>
      <c r="W92" s="431"/>
      <c r="X92" s="431"/>
      <c r="Y92" s="431"/>
      <c r="Z92" s="431"/>
      <c r="AA92" s="431"/>
      <c r="AB92" s="431"/>
      <c r="AC92" s="431"/>
      <c r="AD92" s="431"/>
      <c r="AE92" s="431"/>
      <c r="AF92" s="1133"/>
      <c r="AG92" s="1133"/>
      <c r="AH92" s="431"/>
      <c r="AI92" s="431"/>
    </row>
    <row r="93" spans="1:37" ht="12.75" x14ac:dyDescent="0.2">
      <c r="A93" s="1133" t="s">
        <v>188</v>
      </c>
      <c r="B93" s="1133" t="s">
        <v>189</v>
      </c>
      <c r="C93" s="431"/>
      <c r="D93" s="431"/>
      <c r="E93" s="431"/>
      <c r="F93" s="431"/>
      <c r="G93" s="431"/>
      <c r="H93" s="431"/>
      <c r="I93" s="431"/>
      <c r="J93" s="431"/>
      <c r="K93" s="431"/>
      <c r="L93" s="431"/>
      <c r="M93" s="431"/>
      <c r="N93" s="431"/>
      <c r="O93" s="1134"/>
      <c r="P93" s="1134"/>
      <c r="Q93" s="431"/>
      <c r="R93" s="432"/>
      <c r="S93" s="431"/>
      <c r="T93" s="431"/>
      <c r="U93" s="431"/>
      <c r="V93" s="431"/>
      <c r="W93" s="431"/>
      <c r="X93" s="431"/>
      <c r="Y93" s="431"/>
      <c r="Z93" s="431"/>
      <c r="AA93" s="431"/>
      <c r="AB93" s="431"/>
      <c r="AC93" s="431"/>
      <c r="AD93" s="431"/>
      <c r="AE93" s="431"/>
      <c r="AF93" s="1133"/>
      <c r="AG93" s="1133"/>
      <c r="AH93" s="431"/>
      <c r="AI93" s="431"/>
    </row>
    <row r="94" spans="1:37" ht="12.75" x14ac:dyDescent="0.2">
      <c r="A94" s="1133" t="s">
        <v>190</v>
      </c>
      <c r="B94" s="1133" t="s">
        <v>159</v>
      </c>
      <c r="C94" s="431"/>
      <c r="D94" s="431"/>
      <c r="E94" s="431"/>
      <c r="F94" s="431"/>
      <c r="G94" s="431"/>
      <c r="H94" s="431"/>
      <c r="I94" s="431"/>
      <c r="J94" s="431"/>
      <c r="K94" s="431"/>
      <c r="L94" s="431"/>
      <c r="M94" s="431"/>
      <c r="N94" s="431"/>
      <c r="O94" s="1134"/>
      <c r="P94" s="1134"/>
      <c r="Q94" s="431"/>
      <c r="R94" s="432"/>
      <c r="S94" s="431"/>
      <c r="T94" s="431"/>
      <c r="U94" s="431"/>
      <c r="V94" s="431"/>
      <c r="W94" s="431"/>
      <c r="X94" s="431"/>
      <c r="Y94" s="431"/>
      <c r="Z94" s="431"/>
      <c r="AA94" s="431"/>
      <c r="AB94" s="431"/>
      <c r="AC94" s="431"/>
      <c r="AD94" s="431"/>
      <c r="AE94" s="431"/>
      <c r="AF94" s="1133"/>
      <c r="AG94" s="1133"/>
      <c r="AH94" s="431"/>
      <c r="AI94" s="431"/>
    </row>
    <row r="95" spans="1:37" ht="12.75" x14ac:dyDescent="0.2">
      <c r="A95" s="1133" t="s">
        <v>191</v>
      </c>
      <c r="B95" s="1133" t="s">
        <v>14465</v>
      </c>
      <c r="C95" s="431"/>
      <c r="D95" s="431"/>
      <c r="E95" s="431"/>
      <c r="F95" s="431"/>
      <c r="G95" s="431"/>
      <c r="H95" s="431"/>
      <c r="I95" s="431"/>
      <c r="J95" s="431"/>
      <c r="K95" s="431"/>
      <c r="L95" s="431"/>
      <c r="M95" s="431"/>
      <c r="N95" s="431"/>
      <c r="O95" s="1134"/>
      <c r="P95" s="1134"/>
      <c r="Q95" s="431"/>
      <c r="R95" s="432"/>
      <c r="S95" s="431"/>
      <c r="T95" s="431"/>
      <c r="U95" s="431"/>
      <c r="V95" s="431"/>
      <c r="W95" s="431"/>
      <c r="X95" s="431"/>
      <c r="Y95" s="431"/>
      <c r="Z95" s="431"/>
      <c r="AA95" s="431"/>
      <c r="AB95" s="431"/>
      <c r="AC95" s="431"/>
      <c r="AD95" s="431"/>
      <c r="AE95" s="431"/>
      <c r="AF95" s="1133"/>
      <c r="AG95" s="1133"/>
      <c r="AH95" s="431"/>
      <c r="AI95" s="431"/>
    </row>
    <row r="96" spans="1:37" ht="12.75" x14ac:dyDescent="0.2">
      <c r="A96" s="1133"/>
      <c r="B96" s="1133" t="s">
        <v>79</v>
      </c>
      <c r="C96" s="431"/>
      <c r="D96" s="431"/>
      <c r="E96" s="431"/>
      <c r="F96" s="431"/>
      <c r="G96" s="431"/>
      <c r="H96" s="431"/>
      <c r="I96" s="431"/>
      <c r="J96" s="431"/>
      <c r="K96" s="431"/>
      <c r="L96" s="431"/>
      <c r="M96" s="431"/>
      <c r="N96" s="431"/>
      <c r="O96" s="1134"/>
      <c r="P96" s="1134"/>
      <c r="Q96" s="431"/>
      <c r="R96" s="432"/>
      <c r="S96" s="431"/>
      <c r="T96" s="431"/>
      <c r="U96" s="431"/>
      <c r="V96" s="431"/>
      <c r="W96" s="431"/>
      <c r="X96" s="431"/>
      <c r="Y96" s="431"/>
      <c r="Z96" s="431"/>
      <c r="AA96" s="431"/>
      <c r="AB96" s="431"/>
      <c r="AC96" s="431"/>
      <c r="AD96" s="431"/>
      <c r="AE96" s="431"/>
      <c r="AF96" s="1133"/>
      <c r="AG96" s="1133"/>
      <c r="AH96" s="431"/>
      <c r="AI96" s="431"/>
    </row>
    <row r="97" spans="1:35" ht="12.75" x14ac:dyDescent="0.2">
      <c r="A97" s="1133"/>
      <c r="B97" s="1133" t="s">
        <v>80</v>
      </c>
      <c r="C97" s="431"/>
      <c r="D97" s="431"/>
      <c r="E97" s="431"/>
      <c r="F97" s="431"/>
      <c r="G97" s="431"/>
      <c r="H97" s="431"/>
      <c r="I97" s="431"/>
      <c r="J97" s="431"/>
      <c r="K97" s="431"/>
      <c r="L97" s="431"/>
      <c r="M97" s="431"/>
      <c r="N97" s="431"/>
      <c r="O97" s="1134"/>
      <c r="P97" s="1134"/>
      <c r="Q97" s="431"/>
      <c r="R97" s="432"/>
      <c r="S97" s="431"/>
      <c r="T97" s="431"/>
      <c r="U97" s="431"/>
      <c r="V97" s="431"/>
      <c r="W97" s="431"/>
      <c r="X97" s="431"/>
      <c r="Y97" s="431"/>
      <c r="Z97" s="431"/>
      <c r="AA97" s="431"/>
      <c r="AB97" s="431"/>
      <c r="AC97" s="431"/>
      <c r="AD97" s="431"/>
      <c r="AE97" s="431"/>
      <c r="AF97" s="1133"/>
      <c r="AG97" s="1133"/>
      <c r="AH97" s="431"/>
      <c r="AI97" s="431"/>
    </row>
    <row r="98" spans="1:35" ht="12.75" x14ac:dyDescent="0.2">
      <c r="A98" s="1133"/>
      <c r="B98" s="1133" t="s">
        <v>118</v>
      </c>
      <c r="C98" s="431"/>
      <c r="D98" s="431"/>
      <c r="E98" s="431"/>
      <c r="F98" s="431"/>
      <c r="G98" s="431"/>
      <c r="H98" s="431"/>
      <c r="I98" s="431"/>
      <c r="J98" s="431"/>
      <c r="K98" s="431"/>
      <c r="L98" s="431"/>
      <c r="M98" s="431"/>
      <c r="N98" s="431"/>
      <c r="O98" s="1134"/>
      <c r="P98" s="1134"/>
      <c r="Q98" s="431"/>
      <c r="R98" s="432"/>
      <c r="S98" s="431"/>
      <c r="T98" s="431"/>
      <c r="U98" s="431"/>
      <c r="V98" s="431"/>
      <c r="W98" s="431"/>
      <c r="X98" s="431"/>
      <c r="Y98" s="431"/>
      <c r="Z98" s="431"/>
      <c r="AA98" s="431"/>
      <c r="AB98" s="431"/>
      <c r="AC98" s="431"/>
      <c r="AD98" s="431"/>
      <c r="AE98" s="431"/>
      <c r="AF98" s="1133"/>
      <c r="AG98" s="1133"/>
      <c r="AH98" s="431"/>
      <c r="AI98" s="431"/>
    </row>
    <row r="99" spans="1:35" ht="12.75" x14ac:dyDescent="0.2">
      <c r="A99" s="1133" t="s">
        <v>200</v>
      </c>
      <c r="B99" s="1133" t="s">
        <v>201</v>
      </c>
      <c r="C99" s="431"/>
      <c r="D99" s="431"/>
      <c r="E99" s="431"/>
      <c r="F99" s="431"/>
      <c r="G99" s="431"/>
      <c r="H99" s="431"/>
      <c r="I99" s="431"/>
      <c r="J99" s="431"/>
      <c r="K99" s="431"/>
      <c r="L99" s="431"/>
      <c r="M99" s="431"/>
      <c r="N99" s="431"/>
      <c r="O99" s="1134"/>
      <c r="P99" s="1134"/>
      <c r="Q99" s="431"/>
      <c r="R99" s="432"/>
      <c r="S99" s="431"/>
      <c r="T99" s="431"/>
      <c r="U99" s="431"/>
      <c r="V99" s="431"/>
      <c r="W99" s="431"/>
      <c r="X99" s="431"/>
      <c r="Y99" s="431"/>
      <c r="Z99" s="431"/>
      <c r="AA99" s="431"/>
      <c r="AB99" s="431"/>
      <c r="AC99" s="431"/>
      <c r="AD99" s="431"/>
      <c r="AE99" s="431"/>
      <c r="AF99" s="1133"/>
      <c r="AG99" s="1133"/>
      <c r="AH99" s="431"/>
      <c r="AI99" s="431"/>
    </row>
    <row r="100" spans="1:35" ht="12.75" x14ac:dyDescent="0.2">
      <c r="A100" s="1133" t="s">
        <v>198</v>
      </c>
      <c r="B100" s="1133" t="s">
        <v>194</v>
      </c>
      <c r="C100" s="431"/>
      <c r="D100" s="431"/>
      <c r="E100" s="431"/>
      <c r="F100" s="431"/>
      <c r="G100" s="431"/>
      <c r="H100" s="431"/>
      <c r="I100" s="431"/>
      <c r="J100" s="431"/>
      <c r="K100" s="431"/>
      <c r="L100" s="431"/>
      <c r="M100" s="431"/>
      <c r="N100" s="431"/>
      <c r="O100" s="1134"/>
      <c r="P100" s="1134"/>
      <c r="Q100" s="431"/>
      <c r="R100" s="432"/>
      <c r="S100" s="431"/>
      <c r="T100" s="431"/>
      <c r="U100" s="431"/>
      <c r="V100" s="431"/>
      <c r="W100" s="431"/>
      <c r="X100" s="431"/>
      <c r="Y100" s="431"/>
      <c r="Z100" s="431"/>
      <c r="AA100" s="431"/>
      <c r="AB100" s="431"/>
      <c r="AC100" s="431"/>
      <c r="AD100" s="431"/>
      <c r="AE100" s="431"/>
      <c r="AF100" s="1133"/>
      <c r="AG100" s="1133"/>
      <c r="AH100" s="431"/>
      <c r="AI100" s="431"/>
    </row>
    <row r="101" spans="1:35" ht="12.75" x14ac:dyDescent="0.2">
      <c r="A101" s="1133" t="s">
        <v>199</v>
      </c>
      <c r="B101" s="1133" t="s">
        <v>202</v>
      </c>
      <c r="C101" s="431"/>
      <c r="D101" s="431"/>
      <c r="E101" s="431"/>
      <c r="F101" s="431"/>
      <c r="G101" s="431"/>
      <c r="H101" s="431"/>
      <c r="I101" s="431"/>
      <c r="J101" s="431"/>
      <c r="K101" s="431"/>
      <c r="L101" s="431"/>
      <c r="M101" s="431"/>
      <c r="N101" s="431"/>
      <c r="O101" s="1134"/>
      <c r="P101" s="1134"/>
      <c r="Q101" s="431"/>
      <c r="R101" s="432"/>
      <c r="S101" s="431"/>
      <c r="T101" s="431"/>
      <c r="U101" s="431"/>
      <c r="V101" s="431"/>
      <c r="W101" s="431"/>
      <c r="X101" s="431"/>
      <c r="Y101" s="431"/>
      <c r="Z101" s="431"/>
      <c r="AA101" s="431"/>
      <c r="AB101" s="431"/>
      <c r="AC101" s="431"/>
      <c r="AD101" s="431"/>
      <c r="AE101" s="431"/>
      <c r="AF101" s="1133"/>
      <c r="AG101" s="1133"/>
      <c r="AH101" s="431"/>
      <c r="AI101" s="431"/>
    </row>
    <row r="103" spans="1:35" x14ac:dyDescent="0.2">
      <c r="Q103" s="148"/>
    </row>
    <row r="104" spans="1:35" ht="24.95" customHeight="1" x14ac:dyDescent="0.2">
      <c r="A104" s="360" t="s">
        <v>443</v>
      </c>
      <c r="B104" s="361"/>
      <c r="C104" s="361"/>
      <c r="D104" s="361"/>
      <c r="E104" s="361"/>
      <c r="F104" s="361"/>
      <c r="G104" s="361"/>
      <c r="H104" s="361"/>
      <c r="I104" s="361"/>
      <c r="J104" s="361"/>
      <c r="K104" s="361"/>
      <c r="L104" s="361"/>
      <c r="M104" s="361"/>
      <c r="N104" s="361"/>
      <c r="O104" s="361"/>
      <c r="P104" s="361"/>
      <c r="Q104" s="361"/>
      <c r="R104" s="361"/>
      <c r="S104" s="361"/>
      <c r="T104" s="361"/>
      <c r="U104" s="361"/>
      <c r="V104" s="361"/>
      <c r="W104" s="361"/>
      <c r="X104" s="361"/>
      <c r="Y104" s="361"/>
      <c r="Z104" s="361"/>
      <c r="AA104" s="361"/>
      <c r="AB104" s="361"/>
      <c r="AC104" s="361"/>
      <c r="AD104" s="361"/>
      <c r="AE104" s="361"/>
      <c r="AF104" s="361"/>
      <c r="AG104" s="361"/>
      <c r="AH104" s="361"/>
      <c r="AI104" s="361"/>
    </row>
    <row r="105" spans="1:35" ht="24.95" customHeight="1" x14ac:dyDescent="0.2">
      <c r="A105" s="482" t="s">
        <v>14493</v>
      </c>
      <c r="B105" s="45"/>
      <c r="C105" s="45"/>
      <c r="D105" s="45"/>
      <c r="E105" s="45"/>
      <c r="F105" s="45"/>
      <c r="G105" s="45"/>
      <c r="H105" s="45"/>
      <c r="I105" s="45"/>
      <c r="J105" s="45"/>
      <c r="K105" s="45"/>
      <c r="L105" s="45"/>
      <c r="M105" s="45"/>
      <c r="N105" s="45"/>
      <c r="O105" s="45"/>
      <c r="P105" s="45"/>
      <c r="Q105" s="45"/>
      <c r="R105" s="45"/>
      <c r="S105" s="45"/>
      <c r="T105" s="45"/>
      <c r="U105" s="45"/>
      <c r="V105" s="45"/>
      <c r="W105" s="45"/>
      <c r="X105" s="45"/>
      <c r="Y105" s="45"/>
      <c r="Z105" s="45"/>
      <c r="AA105" s="45"/>
      <c r="AB105" s="45"/>
      <c r="AC105" s="45"/>
      <c r="AD105" s="45"/>
      <c r="AE105" s="361"/>
      <c r="AF105" s="361"/>
      <c r="AG105" s="361"/>
      <c r="AH105" s="361"/>
      <c r="AI105" s="361"/>
    </row>
    <row r="106" spans="1:35" ht="24.95" customHeight="1" x14ac:dyDescent="0.2">
      <c r="A106" s="360" t="s">
        <v>14494</v>
      </c>
      <c r="B106" s="360"/>
      <c r="C106" s="360"/>
      <c r="D106" s="360"/>
      <c r="E106" s="360"/>
      <c r="F106" s="360"/>
      <c r="G106" s="360"/>
      <c r="H106" s="360"/>
      <c r="I106" s="360"/>
      <c r="J106" s="360"/>
      <c r="K106" s="360"/>
      <c r="L106" s="360"/>
      <c r="M106" s="360"/>
      <c r="N106" s="360"/>
      <c r="O106" s="360"/>
      <c r="P106" s="360"/>
      <c r="Q106" s="360"/>
      <c r="R106" s="360"/>
      <c r="S106" s="360"/>
      <c r="T106" s="360"/>
      <c r="U106" s="360"/>
      <c r="V106" s="360"/>
      <c r="W106" s="360"/>
      <c r="X106" s="360"/>
      <c r="Y106" s="360"/>
      <c r="Z106" s="360"/>
      <c r="AA106" s="360"/>
      <c r="AB106" s="360"/>
      <c r="AC106" s="360"/>
      <c r="AD106" s="360"/>
      <c r="AE106" s="360"/>
      <c r="AF106" s="360"/>
      <c r="AG106" s="360"/>
      <c r="AH106" s="360"/>
      <c r="AI106" s="360"/>
    </row>
    <row r="107" spans="1:35" x14ac:dyDescent="0.2">
      <c r="A107" s="1580" t="s">
        <v>62</v>
      </c>
      <c r="B107" s="1582" t="s">
        <v>364</v>
      </c>
      <c r="C107" s="1582"/>
      <c r="D107" s="1582"/>
      <c r="E107" s="1582"/>
      <c r="F107" s="1582"/>
      <c r="G107" s="1582"/>
      <c r="H107" s="1582"/>
      <c r="I107" s="1582"/>
      <c r="J107" s="1582"/>
      <c r="K107" s="1582"/>
      <c r="L107" s="1582"/>
      <c r="M107" s="1582"/>
      <c r="N107" s="1582"/>
      <c r="O107" s="1582"/>
      <c r="P107" s="1582"/>
      <c r="Q107" s="1582" t="s">
        <v>444</v>
      </c>
      <c r="R107" s="1582"/>
      <c r="S107" s="1582"/>
      <c r="T107" s="1582"/>
      <c r="U107" s="1582"/>
      <c r="V107" s="1582"/>
      <c r="W107" s="1582"/>
      <c r="X107" s="1582"/>
      <c r="Y107" s="1582"/>
      <c r="Z107" s="1582"/>
      <c r="AA107" s="1582"/>
      <c r="AB107" s="1582"/>
      <c r="AC107" s="1582"/>
      <c r="AD107" s="1582"/>
      <c r="AE107" s="1582"/>
      <c r="AF107" s="1583" t="s">
        <v>446</v>
      </c>
      <c r="AG107" s="1583"/>
      <c r="AH107" s="1583" t="s">
        <v>445</v>
      </c>
      <c r="AI107" s="1583"/>
    </row>
    <row r="108" spans="1:35" ht="158.25" x14ac:dyDescent="0.2">
      <c r="A108" s="1580"/>
      <c r="B108" s="1091" t="s">
        <v>12</v>
      </c>
      <c r="C108" s="1091" t="s">
        <v>148</v>
      </c>
      <c r="D108" s="1091" t="s">
        <v>284</v>
      </c>
      <c r="E108" s="1091" t="s">
        <v>150</v>
      </c>
      <c r="F108" s="1091" t="s">
        <v>184</v>
      </c>
      <c r="G108" s="1091" t="s">
        <v>185</v>
      </c>
      <c r="H108" s="1091" t="s">
        <v>186</v>
      </c>
      <c r="I108" s="1091" t="s">
        <v>187</v>
      </c>
      <c r="J108" s="1091" t="s">
        <v>151</v>
      </c>
      <c r="K108" s="1091" t="s">
        <v>152</v>
      </c>
      <c r="L108" s="1091" t="s">
        <v>153</v>
      </c>
      <c r="M108" s="1091" t="s">
        <v>183</v>
      </c>
      <c r="N108" s="1091" t="s">
        <v>120</v>
      </c>
      <c r="O108" s="1091" t="s">
        <v>158</v>
      </c>
      <c r="P108" s="1091" t="s">
        <v>157</v>
      </c>
      <c r="Q108" s="1091" t="s">
        <v>12</v>
      </c>
      <c r="R108" s="1091" t="s">
        <v>148</v>
      </c>
      <c r="S108" s="1091" t="s">
        <v>149</v>
      </c>
      <c r="T108" s="1091" t="s">
        <v>150</v>
      </c>
      <c r="U108" s="1091" t="s">
        <v>184</v>
      </c>
      <c r="V108" s="1091" t="s">
        <v>185</v>
      </c>
      <c r="W108" s="1091" t="s">
        <v>186</v>
      </c>
      <c r="X108" s="1091" t="s">
        <v>187</v>
      </c>
      <c r="Y108" s="1091" t="s">
        <v>151</v>
      </c>
      <c r="Z108" s="1091" t="s">
        <v>152</v>
      </c>
      <c r="AA108" s="1091" t="s">
        <v>153</v>
      </c>
      <c r="AB108" s="1091" t="s">
        <v>183</v>
      </c>
      <c r="AC108" s="1091" t="s">
        <v>120</v>
      </c>
      <c r="AD108" s="1091" t="s">
        <v>158</v>
      </c>
      <c r="AE108" s="1091" t="s">
        <v>365</v>
      </c>
      <c r="AF108" s="1091" t="s">
        <v>162</v>
      </c>
      <c r="AG108" s="1091" t="s">
        <v>161</v>
      </c>
      <c r="AH108" s="1091" t="s">
        <v>12</v>
      </c>
      <c r="AI108" s="1091" t="s">
        <v>366</v>
      </c>
    </row>
    <row r="109" spans="1:35" x14ac:dyDescent="0.2">
      <c r="A109" s="1581"/>
      <c r="B109" s="1451" t="s">
        <v>63</v>
      </c>
      <c r="C109" s="1451" t="s">
        <v>64</v>
      </c>
      <c r="D109" s="1451" t="s">
        <v>65</v>
      </c>
      <c r="E109" s="1451" t="s">
        <v>66</v>
      </c>
      <c r="F109" s="1092" t="s">
        <v>67</v>
      </c>
      <c r="G109" s="1092" t="s">
        <v>68</v>
      </c>
      <c r="H109" s="1092" t="s">
        <v>82</v>
      </c>
      <c r="I109" s="1092" t="s">
        <v>119</v>
      </c>
      <c r="J109" s="1092" t="s">
        <v>156</v>
      </c>
      <c r="K109" s="1092" t="s">
        <v>160</v>
      </c>
      <c r="L109" s="1092" t="s">
        <v>192</v>
      </c>
      <c r="M109" s="1092" t="s">
        <v>193</v>
      </c>
      <c r="N109" s="1092" t="s">
        <v>195</v>
      </c>
      <c r="O109" s="1092" t="s">
        <v>196</v>
      </c>
      <c r="P109" s="1092" t="s">
        <v>197</v>
      </c>
      <c r="Q109" s="1451" t="s">
        <v>63</v>
      </c>
      <c r="R109" s="1451" t="s">
        <v>64</v>
      </c>
      <c r="S109" s="1451" t="s">
        <v>65</v>
      </c>
      <c r="T109" s="1451" t="s">
        <v>66</v>
      </c>
      <c r="U109" s="1092" t="s">
        <v>67</v>
      </c>
      <c r="V109" s="1092" t="s">
        <v>68</v>
      </c>
      <c r="W109" s="1092" t="s">
        <v>82</v>
      </c>
      <c r="X109" s="1092" t="s">
        <v>119</v>
      </c>
      <c r="Y109" s="1092" t="s">
        <v>156</v>
      </c>
      <c r="Z109" s="1092" t="s">
        <v>160</v>
      </c>
      <c r="AA109" s="1092" t="s">
        <v>192</v>
      </c>
      <c r="AB109" s="1092" t="s">
        <v>193</v>
      </c>
      <c r="AC109" s="1092" t="s">
        <v>195</v>
      </c>
      <c r="AD109" s="1092" t="s">
        <v>196</v>
      </c>
      <c r="AE109" s="1092" t="s">
        <v>197</v>
      </c>
      <c r="AF109" s="1451"/>
      <c r="AG109" s="1451"/>
      <c r="AH109" s="1451"/>
      <c r="AI109" s="1451"/>
    </row>
    <row r="110" spans="1:35" x14ac:dyDescent="0.2">
      <c r="A110" s="1179"/>
      <c r="B110" s="531"/>
      <c r="C110" s="532"/>
      <c r="D110" s="532"/>
      <c r="E110" s="189"/>
      <c r="F110" s="189"/>
      <c r="G110" s="189"/>
      <c r="H110" s="189"/>
      <c r="I110" s="189"/>
      <c r="J110" s="189"/>
      <c r="K110" s="189"/>
      <c r="L110" s="189"/>
      <c r="M110" s="189"/>
      <c r="O110" s="532"/>
      <c r="P110" s="1096"/>
      <c r="Q110" s="532"/>
      <c r="R110" s="189"/>
      <c r="S110" s="189"/>
      <c r="T110" s="189"/>
      <c r="U110" s="189"/>
      <c r="V110" s="189"/>
      <c r="W110" s="189"/>
      <c r="X110" s="189"/>
      <c r="Y110" s="189"/>
      <c r="Z110" s="189"/>
      <c r="AA110" s="189"/>
      <c r="AB110" s="189"/>
      <c r="AD110" s="532"/>
      <c r="AE110" s="1096"/>
      <c r="AF110" s="532"/>
      <c r="AG110" s="370"/>
      <c r="AH110" s="532"/>
      <c r="AI110" s="189"/>
    </row>
    <row r="111" spans="1:35" ht="13.5" x14ac:dyDescent="0.25">
      <c r="A111" s="1028" t="s">
        <v>634</v>
      </c>
      <c r="B111" s="425"/>
      <c r="C111" s="558"/>
      <c r="D111" s="558"/>
      <c r="E111" s="188"/>
      <c r="F111" s="188"/>
      <c r="G111" s="188"/>
      <c r="H111" s="188"/>
      <c r="I111" s="188"/>
      <c r="J111" s="188"/>
      <c r="K111" s="188"/>
      <c r="L111" s="188"/>
      <c r="M111" s="188"/>
      <c r="N111" s="187"/>
      <c r="O111" s="558"/>
      <c r="P111" s="188"/>
      <c r="Q111" s="558"/>
      <c r="R111" s="188"/>
      <c r="S111" s="188"/>
      <c r="T111" s="188"/>
      <c r="U111" s="188"/>
      <c r="V111" s="188"/>
      <c r="W111" s="188"/>
      <c r="X111" s="188"/>
      <c r="Y111" s="188"/>
      <c r="Z111" s="188"/>
      <c r="AA111" s="188"/>
      <c r="AB111" s="188"/>
      <c r="AC111" s="187"/>
      <c r="AD111" s="558"/>
      <c r="AE111" s="188"/>
      <c r="AF111" s="558"/>
      <c r="AG111" s="408"/>
      <c r="AH111" s="558"/>
      <c r="AI111" s="188"/>
    </row>
    <row r="112" spans="1:35" ht="13.5" x14ac:dyDescent="0.25">
      <c r="A112" s="1028" t="s">
        <v>624</v>
      </c>
      <c r="B112" s="425">
        <f t="shared" ref="B112:B117" si="96">AL112</f>
        <v>0</v>
      </c>
      <c r="C112" s="544">
        <v>1504.64</v>
      </c>
      <c r="D112" s="544">
        <v>9888</v>
      </c>
      <c r="E112" s="184">
        <v>0</v>
      </c>
      <c r="F112" s="184">
        <v>0</v>
      </c>
      <c r="G112" s="184">
        <v>0</v>
      </c>
      <c r="H112" s="184">
        <v>0</v>
      </c>
      <c r="I112" s="184">
        <v>0</v>
      </c>
      <c r="J112" s="184">
        <v>0</v>
      </c>
      <c r="K112" s="185">
        <f t="shared" ref="K112:K117" si="97">SUM(C112:J112)</f>
        <v>11392.64</v>
      </c>
      <c r="L112" s="184">
        <v>1000</v>
      </c>
      <c r="M112" s="184">
        <v>0</v>
      </c>
      <c r="N112" s="182">
        <f t="shared" ref="N112:N117" si="98">M112</f>
        <v>0</v>
      </c>
      <c r="O112" s="544">
        <f t="shared" ref="O112:O117" si="99">K112*12+L112</f>
        <v>137711.67999999999</v>
      </c>
      <c r="P112" s="184">
        <f t="shared" ref="P112:P117" si="100">O112*B112</f>
        <v>0</v>
      </c>
      <c r="Q112" s="544">
        <f t="shared" ref="Q112:Q117" si="101">AM112</f>
        <v>0</v>
      </c>
      <c r="R112" s="184">
        <v>1504.64</v>
      </c>
      <c r="S112" s="184">
        <v>9888</v>
      </c>
      <c r="T112" s="184">
        <v>0</v>
      </c>
      <c r="U112" s="184">
        <v>0</v>
      </c>
      <c r="V112" s="184">
        <v>0</v>
      </c>
      <c r="W112" s="184">
        <v>0</v>
      </c>
      <c r="X112" s="184">
        <v>0</v>
      </c>
      <c r="Y112" s="184">
        <v>0</v>
      </c>
      <c r="Z112" s="185">
        <f t="shared" ref="Z112:Z117" si="102">SUM(R112:Y112)</f>
        <v>11392.64</v>
      </c>
      <c r="AA112" s="184">
        <v>1000</v>
      </c>
      <c r="AB112" s="184">
        <v>0</v>
      </c>
      <c r="AC112" s="182">
        <f t="shared" ref="AC112:AC117" si="103">AB112</f>
        <v>0</v>
      </c>
      <c r="AD112" s="544">
        <f t="shared" ref="AD112:AD117" si="104">Z112*12+AA112</f>
        <v>137711.67999999999</v>
      </c>
      <c r="AE112" s="184">
        <f t="shared" ref="AE112:AE117" si="105">AD112*Q112</f>
        <v>0</v>
      </c>
      <c r="AF112" s="544">
        <f t="shared" ref="AF112:AG117" si="106">O112-AD112</f>
        <v>0</v>
      </c>
      <c r="AG112" s="543">
        <f t="shared" si="106"/>
        <v>0</v>
      </c>
      <c r="AH112" s="544">
        <f t="shared" ref="AH112:AH117" si="107">AN112</f>
        <v>0</v>
      </c>
      <c r="AI112" s="184">
        <f t="shared" ref="AI112:AI117" si="108">(Z112*12+AA112)*AH112</f>
        <v>0</v>
      </c>
    </row>
    <row r="113" spans="1:35" ht="13.5" x14ac:dyDescent="0.25">
      <c r="A113" s="1028" t="s">
        <v>623</v>
      </c>
      <c r="B113" s="425">
        <f t="shared" si="96"/>
        <v>0</v>
      </c>
      <c r="C113" s="544">
        <v>1390.33</v>
      </c>
      <c r="D113" s="544">
        <v>7338</v>
      </c>
      <c r="E113" s="184">
        <v>0</v>
      </c>
      <c r="F113" s="184">
        <v>0</v>
      </c>
      <c r="G113" s="184">
        <v>0</v>
      </c>
      <c r="H113" s="184">
        <v>0</v>
      </c>
      <c r="I113" s="184">
        <v>0</v>
      </c>
      <c r="J113" s="184">
        <v>0</v>
      </c>
      <c r="K113" s="185">
        <f t="shared" si="97"/>
        <v>8728.33</v>
      </c>
      <c r="L113" s="184">
        <v>1000</v>
      </c>
      <c r="M113" s="184">
        <v>0</v>
      </c>
      <c r="N113" s="182">
        <f t="shared" si="98"/>
        <v>0</v>
      </c>
      <c r="O113" s="544">
        <f t="shared" si="99"/>
        <v>105739.95999999999</v>
      </c>
      <c r="P113" s="184">
        <f t="shared" si="100"/>
        <v>0</v>
      </c>
      <c r="Q113" s="544">
        <f t="shared" si="101"/>
        <v>0</v>
      </c>
      <c r="R113" s="184">
        <v>1390.33</v>
      </c>
      <c r="S113" s="184">
        <v>7338</v>
      </c>
      <c r="T113" s="184">
        <v>0</v>
      </c>
      <c r="U113" s="184">
        <v>0</v>
      </c>
      <c r="V113" s="184">
        <v>0</v>
      </c>
      <c r="W113" s="184">
        <v>0</v>
      </c>
      <c r="X113" s="184">
        <v>0</v>
      </c>
      <c r="Y113" s="184">
        <v>0</v>
      </c>
      <c r="Z113" s="185">
        <f t="shared" si="102"/>
        <v>8728.33</v>
      </c>
      <c r="AA113" s="184">
        <v>1000</v>
      </c>
      <c r="AB113" s="184">
        <v>0</v>
      </c>
      <c r="AC113" s="182">
        <f t="shared" si="103"/>
        <v>0</v>
      </c>
      <c r="AD113" s="544">
        <f t="shared" si="104"/>
        <v>105739.95999999999</v>
      </c>
      <c r="AE113" s="184">
        <f t="shared" si="105"/>
        <v>0</v>
      </c>
      <c r="AF113" s="544">
        <f t="shared" si="106"/>
        <v>0</v>
      </c>
      <c r="AG113" s="543">
        <f t="shared" si="106"/>
        <v>0</v>
      </c>
      <c r="AH113" s="544">
        <f t="shared" si="107"/>
        <v>0</v>
      </c>
      <c r="AI113" s="184">
        <f t="shared" si="108"/>
        <v>0</v>
      </c>
    </row>
    <row r="114" spans="1:35" ht="13.5" x14ac:dyDescent="0.25">
      <c r="A114" s="1028" t="s">
        <v>622</v>
      </c>
      <c r="B114" s="425">
        <f t="shared" si="96"/>
        <v>0</v>
      </c>
      <c r="C114" s="544">
        <v>1376.1524999999999</v>
      </c>
      <c r="D114" s="544">
        <v>5750</v>
      </c>
      <c r="E114" s="184">
        <v>0</v>
      </c>
      <c r="F114" s="184">
        <v>0</v>
      </c>
      <c r="G114" s="184">
        <v>0</v>
      </c>
      <c r="H114" s="184">
        <v>0</v>
      </c>
      <c r="I114" s="184">
        <v>0</v>
      </c>
      <c r="J114" s="184">
        <v>0</v>
      </c>
      <c r="K114" s="185">
        <f t="shared" si="97"/>
        <v>7126.1525000000001</v>
      </c>
      <c r="L114" s="184">
        <v>1000</v>
      </c>
      <c r="M114" s="184">
        <v>0</v>
      </c>
      <c r="N114" s="182">
        <f t="shared" si="98"/>
        <v>0</v>
      </c>
      <c r="O114" s="544">
        <f t="shared" si="99"/>
        <v>86513.83</v>
      </c>
      <c r="P114" s="184">
        <f t="shared" si="100"/>
        <v>0</v>
      </c>
      <c r="Q114" s="544">
        <f t="shared" si="101"/>
        <v>0</v>
      </c>
      <c r="R114" s="184">
        <v>1376.1524999999999</v>
      </c>
      <c r="S114" s="184">
        <v>5750</v>
      </c>
      <c r="T114" s="184">
        <v>0</v>
      </c>
      <c r="U114" s="184">
        <v>0</v>
      </c>
      <c r="V114" s="184">
        <v>0</v>
      </c>
      <c r="W114" s="184">
        <v>0</v>
      </c>
      <c r="X114" s="184">
        <v>0</v>
      </c>
      <c r="Y114" s="184">
        <v>0</v>
      </c>
      <c r="Z114" s="185">
        <f t="shared" si="102"/>
        <v>7126.1525000000001</v>
      </c>
      <c r="AA114" s="184">
        <v>1000</v>
      </c>
      <c r="AB114" s="184">
        <v>0</v>
      </c>
      <c r="AC114" s="182">
        <f t="shared" si="103"/>
        <v>0</v>
      </c>
      <c r="AD114" s="544">
        <f t="shared" si="104"/>
        <v>86513.83</v>
      </c>
      <c r="AE114" s="184">
        <f t="shared" si="105"/>
        <v>0</v>
      </c>
      <c r="AF114" s="544">
        <f t="shared" si="106"/>
        <v>0</v>
      </c>
      <c r="AG114" s="543">
        <f t="shared" si="106"/>
        <v>0</v>
      </c>
      <c r="AH114" s="544">
        <f t="shared" si="107"/>
        <v>0</v>
      </c>
      <c r="AI114" s="184">
        <f t="shared" si="108"/>
        <v>0</v>
      </c>
    </row>
    <row r="115" spans="1:35" ht="13.5" x14ac:dyDescent="0.25">
      <c r="A115" s="1028" t="s">
        <v>621</v>
      </c>
      <c r="B115" s="425">
        <f t="shared" si="96"/>
        <v>0</v>
      </c>
      <c r="C115" s="544">
        <v>1351.32</v>
      </c>
      <c r="D115" s="544">
        <v>3263</v>
      </c>
      <c r="E115" s="184">
        <v>0</v>
      </c>
      <c r="F115" s="184">
        <v>0</v>
      </c>
      <c r="G115" s="184">
        <v>0</v>
      </c>
      <c r="H115" s="184">
        <v>0</v>
      </c>
      <c r="I115" s="184">
        <v>0</v>
      </c>
      <c r="J115" s="184">
        <v>0</v>
      </c>
      <c r="K115" s="185">
        <f t="shared" si="97"/>
        <v>4614.32</v>
      </c>
      <c r="L115" s="184">
        <v>1000</v>
      </c>
      <c r="M115" s="184">
        <v>0</v>
      </c>
      <c r="N115" s="182">
        <f t="shared" si="98"/>
        <v>0</v>
      </c>
      <c r="O115" s="544">
        <f t="shared" si="99"/>
        <v>56371.839999999997</v>
      </c>
      <c r="P115" s="184">
        <f t="shared" si="100"/>
        <v>0</v>
      </c>
      <c r="Q115" s="544">
        <f t="shared" si="101"/>
        <v>0</v>
      </c>
      <c r="R115" s="184">
        <v>1351.32</v>
      </c>
      <c r="S115" s="184">
        <v>3263</v>
      </c>
      <c r="T115" s="184">
        <v>0</v>
      </c>
      <c r="U115" s="184">
        <v>0</v>
      </c>
      <c r="V115" s="184">
        <v>0</v>
      </c>
      <c r="W115" s="184">
        <v>0</v>
      </c>
      <c r="X115" s="184">
        <v>0</v>
      </c>
      <c r="Y115" s="184">
        <v>0</v>
      </c>
      <c r="Z115" s="185">
        <f t="shared" si="102"/>
        <v>4614.32</v>
      </c>
      <c r="AA115" s="184">
        <v>1000</v>
      </c>
      <c r="AB115" s="184">
        <v>0</v>
      </c>
      <c r="AC115" s="182">
        <f t="shared" si="103"/>
        <v>0</v>
      </c>
      <c r="AD115" s="544">
        <f t="shared" si="104"/>
        <v>56371.839999999997</v>
      </c>
      <c r="AE115" s="184">
        <f t="shared" si="105"/>
        <v>0</v>
      </c>
      <c r="AF115" s="544">
        <f t="shared" si="106"/>
        <v>0</v>
      </c>
      <c r="AG115" s="543">
        <f t="shared" si="106"/>
        <v>0</v>
      </c>
      <c r="AH115" s="544">
        <f t="shared" si="107"/>
        <v>0</v>
      </c>
      <c r="AI115" s="184">
        <f t="shared" si="108"/>
        <v>0</v>
      </c>
    </row>
    <row r="116" spans="1:35" ht="13.5" x14ac:dyDescent="0.25">
      <c r="A116" s="1028" t="s">
        <v>620</v>
      </c>
      <c r="B116" s="425">
        <f t="shared" si="96"/>
        <v>0</v>
      </c>
      <c r="C116" s="544">
        <v>1135.71</v>
      </c>
      <c r="D116" s="544">
        <v>2024</v>
      </c>
      <c r="E116" s="184">
        <v>0</v>
      </c>
      <c r="F116" s="184">
        <v>0</v>
      </c>
      <c r="G116" s="184">
        <v>0</v>
      </c>
      <c r="H116" s="184">
        <v>0</v>
      </c>
      <c r="I116" s="184">
        <v>0</v>
      </c>
      <c r="J116" s="184">
        <v>0</v>
      </c>
      <c r="K116" s="185">
        <f t="shared" si="97"/>
        <v>3159.71</v>
      </c>
      <c r="L116" s="184">
        <v>1000</v>
      </c>
      <c r="M116" s="184">
        <v>0</v>
      </c>
      <c r="N116" s="182">
        <f t="shared" si="98"/>
        <v>0</v>
      </c>
      <c r="O116" s="544">
        <f t="shared" si="99"/>
        <v>38916.520000000004</v>
      </c>
      <c r="P116" s="184">
        <f t="shared" si="100"/>
        <v>0</v>
      </c>
      <c r="Q116" s="544">
        <f t="shared" si="101"/>
        <v>0</v>
      </c>
      <c r="R116" s="184">
        <v>1135.71</v>
      </c>
      <c r="S116" s="184">
        <v>2024</v>
      </c>
      <c r="T116" s="184">
        <v>0</v>
      </c>
      <c r="U116" s="184">
        <v>0</v>
      </c>
      <c r="V116" s="184">
        <v>0</v>
      </c>
      <c r="W116" s="184">
        <v>0</v>
      </c>
      <c r="X116" s="184">
        <v>0</v>
      </c>
      <c r="Y116" s="184">
        <v>0</v>
      </c>
      <c r="Z116" s="185">
        <f t="shared" si="102"/>
        <v>3159.71</v>
      </c>
      <c r="AA116" s="184">
        <v>1000</v>
      </c>
      <c r="AB116" s="184">
        <v>0</v>
      </c>
      <c r="AC116" s="182">
        <f t="shared" si="103"/>
        <v>0</v>
      </c>
      <c r="AD116" s="544">
        <f t="shared" si="104"/>
        <v>38916.520000000004</v>
      </c>
      <c r="AE116" s="184">
        <f t="shared" si="105"/>
        <v>0</v>
      </c>
      <c r="AF116" s="544">
        <f t="shared" si="106"/>
        <v>0</v>
      </c>
      <c r="AG116" s="543">
        <f t="shared" si="106"/>
        <v>0</v>
      </c>
      <c r="AH116" s="544">
        <f t="shared" si="107"/>
        <v>0</v>
      </c>
      <c r="AI116" s="184">
        <f t="shared" si="108"/>
        <v>0</v>
      </c>
    </row>
    <row r="117" spans="1:35" ht="13.5" x14ac:dyDescent="0.25">
      <c r="A117" s="1028" t="s">
        <v>13</v>
      </c>
      <c r="B117" s="425">
        <f t="shared" si="96"/>
        <v>0</v>
      </c>
      <c r="C117" s="544">
        <v>1080.2</v>
      </c>
      <c r="D117" s="544">
        <v>2024</v>
      </c>
      <c r="E117" s="184">
        <v>0</v>
      </c>
      <c r="F117" s="184">
        <v>0</v>
      </c>
      <c r="G117" s="184">
        <v>0</v>
      </c>
      <c r="H117" s="184">
        <v>0</v>
      </c>
      <c r="I117" s="184">
        <v>0</v>
      </c>
      <c r="J117" s="184">
        <v>0</v>
      </c>
      <c r="K117" s="185">
        <f t="shared" si="97"/>
        <v>3104.2</v>
      </c>
      <c r="L117" s="184">
        <v>1000</v>
      </c>
      <c r="M117" s="184">
        <v>0</v>
      </c>
      <c r="N117" s="182">
        <f t="shared" si="98"/>
        <v>0</v>
      </c>
      <c r="O117" s="544">
        <f t="shared" si="99"/>
        <v>38250.399999999994</v>
      </c>
      <c r="P117" s="184">
        <f t="shared" si="100"/>
        <v>0</v>
      </c>
      <c r="Q117" s="544">
        <f t="shared" si="101"/>
        <v>0</v>
      </c>
      <c r="R117" s="184">
        <v>1080.2</v>
      </c>
      <c r="S117" s="184">
        <v>2024</v>
      </c>
      <c r="T117" s="184">
        <v>0</v>
      </c>
      <c r="U117" s="184">
        <v>0</v>
      </c>
      <c r="V117" s="184">
        <v>0</v>
      </c>
      <c r="W117" s="184">
        <v>0</v>
      </c>
      <c r="X117" s="184">
        <v>0</v>
      </c>
      <c r="Y117" s="184">
        <v>0</v>
      </c>
      <c r="Z117" s="185">
        <f t="shared" si="102"/>
        <v>3104.2</v>
      </c>
      <c r="AA117" s="184">
        <v>1000</v>
      </c>
      <c r="AB117" s="184">
        <v>0</v>
      </c>
      <c r="AC117" s="182">
        <f t="shared" si="103"/>
        <v>0</v>
      </c>
      <c r="AD117" s="544">
        <f t="shared" si="104"/>
        <v>38250.399999999994</v>
      </c>
      <c r="AE117" s="184">
        <f t="shared" si="105"/>
        <v>0</v>
      </c>
      <c r="AF117" s="544">
        <f t="shared" si="106"/>
        <v>0</v>
      </c>
      <c r="AG117" s="543">
        <f t="shared" si="106"/>
        <v>0</v>
      </c>
      <c r="AH117" s="544">
        <f t="shared" si="107"/>
        <v>0</v>
      </c>
      <c r="AI117" s="184">
        <f t="shared" si="108"/>
        <v>0</v>
      </c>
    </row>
    <row r="118" spans="1:35" ht="13.5" x14ac:dyDescent="0.25">
      <c r="A118" s="1028" t="s">
        <v>633</v>
      </c>
      <c r="B118" s="425"/>
      <c r="C118" s="1176"/>
      <c r="D118" s="1176"/>
      <c r="E118" s="184"/>
      <c r="F118" s="184"/>
      <c r="G118" s="184"/>
      <c r="H118" s="184"/>
      <c r="I118" s="184"/>
      <c r="J118" s="184"/>
      <c r="K118" s="184"/>
      <c r="L118" s="184"/>
      <c r="M118" s="184"/>
      <c r="N118" s="182"/>
      <c r="O118" s="544"/>
      <c r="P118" s="184"/>
      <c r="Q118" s="544"/>
      <c r="R118" s="1174"/>
      <c r="S118" s="1174"/>
      <c r="T118" s="184"/>
      <c r="U118" s="184"/>
      <c r="V118" s="184"/>
      <c r="W118" s="184"/>
      <c r="X118" s="184"/>
      <c r="Y118" s="184"/>
      <c r="Z118" s="184"/>
      <c r="AA118" s="184"/>
      <c r="AB118" s="184"/>
      <c r="AC118" s="182"/>
      <c r="AD118" s="544"/>
      <c r="AE118" s="184"/>
      <c r="AF118" s="544"/>
      <c r="AG118" s="543"/>
      <c r="AH118" s="544"/>
      <c r="AI118" s="184"/>
    </row>
    <row r="119" spans="1:35" ht="13.5" x14ac:dyDescent="0.25">
      <c r="A119" s="1028" t="s">
        <v>14</v>
      </c>
      <c r="B119" s="425">
        <f t="shared" ref="B119:B124" si="109">AL118</f>
        <v>0</v>
      </c>
      <c r="C119" s="544">
        <v>892.89</v>
      </c>
      <c r="D119" s="544">
        <v>2024</v>
      </c>
      <c r="E119" s="184">
        <v>0</v>
      </c>
      <c r="F119" s="184">
        <v>0</v>
      </c>
      <c r="G119" s="184">
        <v>0</v>
      </c>
      <c r="H119" s="184">
        <v>0</v>
      </c>
      <c r="I119" s="184">
        <v>0</v>
      </c>
      <c r="J119" s="184">
        <v>0</v>
      </c>
      <c r="K119" s="185">
        <f t="shared" ref="K119:K124" si="110">SUM(C119:J119)</f>
        <v>2916.89</v>
      </c>
      <c r="L119" s="184">
        <v>1000</v>
      </c>
      <c r="M119" s="184">
        <v>0</v>
      </c>
      <c r="N119" s="182">
        <f t="shared" ref="N119:N124" si="111">M119</f>
        <v>0</v>
      </c>
      <c r="O119" s="544">
        <f t="shared" ref="O119:O124" si="112">K119*12+L119</f>
        <v>36002.68</v>
      </c>
      <c r="P119" s="184">
        <f t="shared" ref="P119:P124" si="113">O119*B119</f>
        <v>0</v>
      </c>
      <c r="Q119" s="544">
        <f t="shared" ref="Q119:Q124" si="114">AM118</f>
        <v>0</v>
      </c>
      <c r="R119" s="184">
        <v>892.89</v>
      </c>
      <c r="S119" s="184">
        <v>2024</v>
      </c>
      <c r="T119" s="184">
        <v>0</v>
      </c>
      <c r="U119" s="184">
        <v>0</v>
      </c>
      <c r="V119" s="184">
        <v>0</v>
      </c>
      <c r="W119" s="184">
        <v>0</v>
      </c>
      <c r="X119" s="184">
        <v>0</v>
      </c>
      <c r="Y119" s="184">
        <v>0</v>
      </c>
      <c r="Z119" s="185">
        <f t="shared" ref="Z119:Z124" si="115">SUM(R119:Y119)</f>
        <v>2916.89</v>
      </c>
      <c r="AA119" s="184">
        <v>1000</v>
      </c>
      <c r="AB119" s="184">
        <v>0</v>
      </c>
      <c r="AC119" s="182">
        <f t="shared" ref="AC119:AC124" si="116">AB119</f>
        <v>0</v>
      </c>
      <c r="AD119" s="544">
        <f t="shared" ref="AD119:AD124" si="117">Z119*12+AA119</f>
        <v>36002.68</v>
      </c>
      <c r="AE119" s="184">
        <f t="shared" ref="AE119:AE124" si="118">AD119*Q119</f>
        <v>0</v>
      </c>
      <c r="AF119" s="544">
        <f t="shared" ref="AF119:AG124" si="119">O119-AD119</f>
        <v>0</v>
      </c>
      <c r="AG119" s="543">
        <f t="shared" si="119"/>
        <v>0</v>
      </c>
      <c r="AH119" s="544">
        <f t="shared" ref="AH119:AH124" si="120">AN118</f>
        <v>0</v>
      </c>
      <c r="AI119" s="184">
        <f t="shared" ref="AI119:AI124" si="121">(Z119*12+AA119)*AH119</f>
        <v>0</v>
      </c>
    </row>
    <row r="120" spans="1:35" ht="13.5" x14ac:dyDescent="0.25">
      <c r="A120" s="1028" t="s">
        <v>619</v>
      </c>
      <c r="B120" s="425">
        <f t="shared" si="109"/>
        <v>0</v>
      </c>
      <c r="C120" s="544">
        <v>867.92</v>
      </c>
      <c r="D120" s="544">
        <v>2024</v>
      </c>
      <c r="E120" s="184">
        <v>0</v>
      </c>
      <c r="F120" s="184">
        <v>0</v>
      </c>
      <c r="G120" s="184">
        <v>0</v>
      </c>
      <c r="H120" s="184">
        <v>0</v>
      </c>
      <c r="I120" s="184">
        <v>0</v>
      </c>
      <c r="J120" s="184">
        <v>0</v>
      </c>
      <c r="K120" s="185">
        <f t="shared" si="110"/>
        <v>2891.92</v>
      </c>
      <c r="L120" s="184">
        <v>1000</v>
      </c>
      <c r="M120" s="184">
        <v>0</v>
      </c>
      <c r="N120" s="182">
        <f t="shared" si="111"/>
        <v>0</v>
      </c>
      <c r="O120" s="544">
        <f t="shared" si="112"/>
        <v>35703.040000000001</v>
      </c>
      <c r="P120" s="184">
        <f t="shared" si="113"/>
        <v>0</v>
      </c>
      <c r="Q120" s="544">
        <f t="shared" si="114"/>
        <v>0</v>
      </c>
      <c r="R120" s="184">
        <v>867.92</v>
      </c>
      <c r="S120" s="184">
        <v>2024</v>
      </c>
      <c r="T120" s="184">
        <v>0</v>
      </c>
      <c r="U120" s="184">
        <v>0</v>
      </c>
      <c r="V120" s="184">
        <v>0</v>
      </c>
      <c r="W120" s="184">
        <v>0</v>
      </c>
      <c r="X120" s="184">
        <v>0</v>
      </c>
      <c r="Y120" s="184">
        <v>0</v>
      </c>
      <c r="Z120" s="185">
        <f t="shared" si="115"/>
        <v>2891.92</v>
      </c>
      <c r="AA120" s="184">
        <v>1000</v>
      </c>
      <c r="AB120" s="184">
        <v>0</v>
      </c>
      <c r="AC120" s="182">
        <f t="shared" si="116"/>
        <v>0</v>
      </c>
      <c r="AD120" s="544">
        <f t="shared" si="117"/>
        <v>35703.040000000001</v>
      </c>
      <c r="AE120" s="184">
        <f t="shared" si="118"/>
        <v>0</v>
      </c>
      <c r="AF120" s="544">
        <f t="shared" si="119"/>
        <v>0</v>
      </c>
      <c r="AG120" s="543">
        <f t="shared" si="119"/>
        <v>0</v>
      </c>
      <c r="AH120" s="544">
        <f t="shared" si="120"/>
        <v>0</v>
      </c>
      <c r="AI120" s="184">
        <f t="shared" si="121"/>
        <v>0</v>
      </c>
    </row>
    <row r="121" spans="1:35" ht="13.5" x14ac:dyDescent="0.25">
      <c r="A121" s="1028" t="s">
        <v>618</v>
      </c>
      <c r="B121" s="425">
        <f t="shared" si="109"/>
        <v>0</v>
      </c>
      <c r="C121" s="544">
        <v>842.94</v>
      </c>
      <c r="D121" s="544">
        <v>2024</v>
      </c>
      <c r="E121" s="184">
        <v>0</v>
      </c>
      <c r="F121" s="184">
        <v>0</v>
      </c>
      <c r="G121" s="184">
        <v>0</v>
      </c>
      <c r="H121" s="184">
        <v>0</v>
      </c>
      <c r="I121" s="184">
        <v>0</v>
      </c>
      <c r="J121" s="184">
        <v>0</v>
      </c>
      <c r="K121" s="185">
        <f t="shared" si="110"/>
        <v>2866.94</v>
      </c>
      <c r="L121" s="184">
        <v>1000</v>
      </c>
      <c r="M121" s="184">
        <v>0</v>
      </c>
      <c r="N121" s="182">
        <f t="shared" si="111"/>
        <v>0</v>
      </c>
      <c r="O121" s="544">
        <f t="shared" si="112"/>
        <v>35403.279999999999</v>
      </c>
      <c r="P121" s="184">
        <f t="shared" si="113"/>
        <v>0</v>
      </c>
      <c r="Q121" s="544">
        <f t="shared" si="114"/>
        <v>0</v>
      </c>
      <c r="R121" s="184">
        <v>842.94</v>
      </c>
      <c r="S121" s="184">
        <v>2024</v>
      </c>
      <c r="T121" s="184">
        <v>0</v>
      </c>
      <c r="U121" s="184">
        <v>0</v>
      </c>
      <c r="V121" s="184">
        <v>0</v>
      </c>
      <c r="W121" s="184">
        <v>0</v>
      </c>
      <c r="X121" s="184">
        <v>0</v>
      </c>
      <c r="Y121" s="184">
        <v>0</v>
      </c>
      <c r="Z121" s="185">
        <f t="shared" si="115"/>
        <v>2866.94</v>
      </c>
      <c r="AA121" s="184">
        <v>1000</v>
      </c>
      <c r="AB121" s="184">
        <v>0</v>
      </c>
      <c r="AC121" s="182">
        <f t="shared" si="116"/>
        <v>0</v>
      </c>
      <c r="AD121" s="544">
        <f t="shared" si="117"/>
        <v>35403.279999999999</v>
      </c>
      <c r="AE121" s="184">
        <f t="shared" si="118"/>
        <v>0</v>
      </c>
      <c r="AF121" s="544">
        <f t="shared" si="119"/>
        <v>0</v>
      </c>
      <c r="AG121" s="543">
        <f t="shared" si="119"/>
        <v>0</v>
      </c>
      <c r="AH121" s="544">
        <f t="shared" si="120"/>
        <v>0</v>
      </c>
      <c r="AI121" s="184">
        <f t="shared" si="121"/>
        <v>0</v>
      </c>
    </row>
    <row r="122" spans="1:35" ht="13.5" x14ac:dyDescent="0.25">
      <c r="A122" s="1028" t="s">
        <v>617</v>
      </c>
      <c r="B122" s="425">
        <f t="shared" si="109"/>
        <v>0</v>
      </c>
      <c r="C122" s="544">
        <v>817.97</v>
      </c>
      <c r="D122" s="544">
        <v>2024</v>
      </c>
      <c r="E122" s="184">
        <v>0</v>
      </c>
      <c r="F122" s="184">
        <v>0</v>
      </c>
      <c r="G122" s="184">
        <v>0</v>
      </c>
      <c r="H122" s="184">
        <v>0</v>
      </c>
      <c r="I122" s="184">
        <v>0</v>
      </c>
      <c r="J122" s="184">
        <v>0</v>
      </c>
      <c r="K122" s="185">
        <f t="shared" si="110"/>
        <v>2841.9700000000003</v>
      </c>
      <c r="L122" s="184">
        <v>1000</v>
      </c>
      <c r="M122" s="184">
        <v>0</v>
      </c>
      <c r="N122" s="182">
        <f t="shared" si="111"/>
        <v>0</v>
      </c>
      <c r="O122" s="544">
        <f t="shared" si="112"/>
        <v>35103.64</v>
      </c>
      <c r="P122" s="184">
        <f t="shared" si="113"/>
        <v>0</v>
      </c>
      <c r="Q122" s="544">
        <f t="shared" si="114"/>
        <v>0</v>
      </c>
      <c r="R122" s="184">
        <v>817.97</v>
      </c>
      <c r="S122" s="184">
        <v>2024</v>
      </c>
      <c r="T122" s="184">
        <v>0</v>
      </c>
      <c r="U122" s="184">
        <v>0</v>
      </c>
      <c r="V122" s="184">
        <v>0</v>
      </c>
      <c r="W122" s="184">
        <v>0</v>
      </c>
      <c r="X122" s="184">
        <v>0</v>
      </c>
      <c r="Y122" s="184">
        <v>0</v>
      </c>
      <c r="Z122" s="185">
        <f t="shared" si="115"/>
        <v>2841.9700000000003</v>
      </c>
      <c r="AA122" s="184">
        <v>1000</v>
      </c>
      <c r="AB122" s="184">
        <v>0</v>
      </c>
      <c r="AC122" s="182">
        <f t="shared" si="116"/>
        <v>0</v>
      </c>
      <c r="AD122" s="544">
        <f t="shared" si="117"/>
        <v>35103.64</v>
      </c>
      <c r="AE122" s="184">
        <f t="shared" si="118"/>
        <v>0</v>
      </c>
      <c r="AF122" s="544">
        <f t="shared" si="119"/>
        <v>0</v>
      </c>
      <c r="AG122" s="543">
        <f t="shared" si="119"/>
        <v>0</v>
      </c>
      <c r="AH122" s="544">
        <f t="shared" si="120"/>
        <v>0</v>
      </c>
      <c r="AI122" s="184">
        <f t="shared" si="121"/>
        <v>0</v>
      </c>
    </row>
    <row r="123" spans="1:35" ht="13.5" x14ac:dyDescent="0.25">
      <c r="A123" s="1028" t="s">
        <v>15</v>
      </c>
      <c r="B123" s="425">
        <f t="shared" si="109"/>
        <v>0</v>
      </c>
      <c r="C123" s="544">
        <v>792.99</v>
      </c>
      <c r="D123" s="544">
        <v>2024</v>
      </c>
      <c r="E123" s="184">
        <v>0</v>
      </c>
      <c r="F123" s="184">
        <v>0</v>
      </c>
      <c r="G123" s="184">
        <v>0</v>
      </c>
      <c r="H123" s="184">
        <v>0</v>
      </c>
      <c r="I123" s="184">
        <v>0</v>
      </c>
      <c r="J123" s="184">
        <v>0</v>
      </c>
      <c r="K123" s="185">
        <f t="shared" si="110"/>
        <v>2816.99</v>
      </c>
      <c r="L123" s="184">
        <v>1000</v>
      </c>
      <c r="M123" s="184">
        <v>0</v>
      </c>
      <c r="N123" s="182">
        <f t="shared" si="111"/>
        <v>0</v>
      </c>
      <c r="O123" s="544">
        <f t="shared" si="112"/>
        <v>34803.879999999997</v>
      </c>
      <c r="P123" s="184">
        <f t="shared" si="113"/>
        <v>0</v>
      </c>
      <c r="Q123" s="544">
        <f t="shared" si="114"/>
        <v>0</v>
      </c>
      <c r="R123" s="184">
        <v>792.99</v>
      </c>
      <c r="S123" s="184">
        <v>2024</v>
      </c>
      <c r="T123" s="184">
        <v>0</v>
      </c>
      <c r="U123" s="184">
        <v>0</v>
      </c>
      <c r="V123" s="184">
        <v>0</v>
      </c>
      <c r="W123" s="184">
        <v>0</v>
      </c>
      <c r="X123" s="184">
        <v>0</v>
      </c>
      <c r="Y123" s="184">
        <v>0</v>
      </c>
      <c r="Z123" s="185">
        <f t="shared" si="115"/>
        <v>2816.99</v>
      </c>
      <c r="AA123" s="184">
        <v>1000</v>
      </c>
      <c r="AB123" s="184">
        <v>0</v>
      </c>
      <c r="AC123" s="182">
        <f t="shared" si="116"/>
        <v>0</v>
      </c>
      <c r="AD123" s="544">
        <f t="shared" si="117"/>
        <v>34803.879999999997</v>
      </c>
      <c r="AE123" s="184">
        <f t="shared" si="118"/>
        <v>0</v>
      </c>
      <c r="AF123" s="544">
        <f t="shared" si="119"/>
        <v>0</v>
      </c>
      <c r="AG123" s="543">
        <f t="shared" si="119"/>
        <v>0</v>
      </c>
      <c r="AH123" s="544">
        <f t="shared" si="120"/>
        <v>0</v>
      </c>
      <c r="AI123" s="184">
        <f t="shared" si="121"/>
        <v>0</v>
      </c>
    </row>
    <row r="124" spans="1:35" ht="13.5" x14ac:dyDescent="0.25">
      <c r="A124" s="1028" t="s">
        <v>616</v>
      </c>
      <c r="B124" s="425">
        <f t="shared" si="109"/>
        <v>0</v>
      </c>
      <c r="C124" s="544">
        <v>768.02</v>
      </c>
      <c r="D124" s="544">
        <v>2024</v>
      </c>
      <c r="E124" s="184">
        <v>0</v>
      </c>
      <c r="F124" s="184">
        <v>0</v>
      </c>
      <c r="G124" s="184">
        <v>0</v>
      </c>
      <c r="H124" s="184">
        <v>0</v>
      </c>
      <c r="I124" s="184">
        <v>0</v>
      </c>
      <c r="J124" s="184">
        <v>0</v>
      </c>
      <c r="K124" s="185">
        <f t="shared" si="110"/>
        <v>2792.02</v>
      </c>
      <c r="L124" s="184">
        <v>1000</v>
      </c>
      <c r="M124" s="184">
        <v>0</v>
      </c>
      <c r="N124" s="182">
        <f t="shared" si="111"/>
        <v>0</v>
      </c>
      <c r="O124" s="544">
        <f t="shared" si="112"/>
        <v>34504.239999999998</v>
      </c>
      <c r="P124" s="184">
        <f t="shared" si="113"/>
        <v>0</v>
      </c>
      <c r="Q124" s="544">
        <f t="shared" si="114"/>
        <v>0</v>
      </c>
      <c r="R124" s="184">
        <v>768.02</v>
      </c>
      <c r="S124" s="184">
        <v>2024</v>
      </c>
      <c r="T124" s="184">
        <v>0</v>
      </c>
      <c r="U124" s="184">
        <v>0</v>
      </c>
      <c r="V124" s="184">
        <v>0</v>
      </c>
      <c r="W124" s="184">
        <v>0</v>
      </c>
      <c r="X124" s="184">
        <v>0</v>
      </c>
      <c r="Y124" s="184">
        <v>0</v>
      </c>
      <c r="Z124" s="185">
        <f t="shared" si="115"/>
        <v>2792.02</v>
      </c>
      <c r="AA124" s="184">
        <v>1000</v>
      </c>
      <c r="AB124" s="184">
        <v>0</v>
      </c>
      <c r="AC124" s="182">
        <f t="shared" si="116"/>
        <v>0</v>
      </c>
      <c r="AD124" s="544">
        <f t="shared" si="117"/>
        <v>34504.239999999998</v>
      </c>
      <c r="AE124" s="184">
        <f t="shared" si="118"/>
        <v>0</v>
      </c>
      <c r="AF124" s="544">
        <f t="shared" si="119"/>
        <v>0</v>
      </c>
      <c r="AG124" s="543">
        <f t="shared" si="119"/>
        <v>0</v>
      </c>
      <c r="AH124" s="544">
        <f t="shared" si="120"/>
        <v>0</v>
      </c>
      <c r="AI124" s="184">
        <f t="shared" si="121"/>
        <v>0</v>
      </c>
    </row>
    <row r="125" spans="1:35" ht="13.5" x14ac:dyDescent="0.25">
      <c r="A125" s="1028" t="s">
        <v>632</v>
      </c>
      <c r="B125" s="425"/>
      <c r="C125" s="1176"/>
      <c r="D125" s="1176"/>
      <c r="E125" s="184"/>
      <c r="F125" s="184"/>
      <c r="G125" s="184"/>
      <c r="H125" s="184"/>
      <c r="I125" s="184"/>
      <c r="J125" s="184"/>
      <c r="K125" s="184"/>
      <c r="L125" s="184"/>
      <c r="M125" s="184"/>
      <c r="N125" s="182"/>
      <c r="O125" s="544"/>
      <c r="P125" s="184"/>
      <c r="Q125" s="544"/>
      <c r="R125" s="1174"/>
      <c r="S125" s="1174"/>
      <c r="T125" s="184"/>
      <c r="U125" s="184"/>
      <c r="V125" s="184"/>
      <c r="W125" s="184"/>
      <c r="X125" s="184"/>
      <c r="Y125" s="184"/>
      <c r="Z125" s="184"/>
      <c r="AA125" s="184"/>
      <c r="AB125" s="184"/>
      <c r="AC125" s="182"/>
      <c r="AD125" s="544"/>
      <c r="AE125" s="184"/>
      <c r="AF125" s="544"/>
      <c r="AG125" s="543"/>
      <c r="AH125" s="544"/>
      <c r="AI125" s="184"/>
    </row>
    <row r="126" spans="1:35" ht="13.5" x14ac:dyDescent="0.25">
      <c r="A126" s="1028" t="s">
        <v>16</v>
      </c>
      <c r="B126" s="425">
        <f t="shared" ref="B126:B131" si="122">AL124</f>
        <v>0</v>
      </c>
      <c r="C126" s="544">
        <v>736.8</v>
      </c>
      <c r="D126" s="544">
        <v>1772</v>
      </c>
      <c r="E126" s="184">
        <v>0</v>
      </c>
      <c r="F126" s="184">
        <v>0</v>
      </c>
      <c r="G126" s="184">
        <v>0</v>
      </c>
      <c r="H126" s="184">
        <v>0</v>
      </c>
      <c r="I126" s="184">
        <v>0</v>
      </c>
      <c r="J126" s="184">
        <v>0</v>
      </c>
      <c r="K126" s="185">
        <f t="shared" ref="K126:K131" si="123">SUM(C126:J126)</f>
        <v>2508.8000000000002</v>
      </c>
      <c r="L126" s="184">
        <v>1000</v>
      </c>
      <c r="M126" s="184">
        <v>0</v>
      </c>
      <c r="N126" s="182">
        <f t="shared" ref="N126:N131" si="124">M126</f>
        <v>0</v>
      </c>
      <c r="O126" s="544">
        <f t="shared" ref="O126:O131" si="125">K126*12+L126</f>
        <v>31105.600000000002</v>
      </c>
      <c r="P126" s="184">
        <f t="shared" ref="P126:P131" si="126">O126*B126</f>
        <v>0</v>
      </c>
      <c r="Q126" s="544">
        <f t="shared" ref="Q126:Q131" si="127">AM124</f>
        <v>0</v>
      </c>
      <c r="R126" s="184">
        <v>736.8</v>
      </c>
      <c r="S126" s="184">
        <v>1772</v>
      </c>
      <c r="T126" s="184">
        <v>0</v>
      </c>
      <c r="U126" s="184">
        <v>0</v>
      </c>
      <c r="V126" s="184">
        <v>0</v>
      </c>
      <c r="W126" s="184">
        <v>0</v>
      </c>
      <c r="X126" s="184">
        <v>0</v>
      </c>
      <c r="Y126" s="184">
        <v>0</v>
      </c>
      <c r="Z126" s="185">
        <f t="shared" ref="Z126:Z131" si="128">SUM(R126:Y126)</f>
        <v>2508.8000000000002</v>
      </c>
      <c r="AA126" s="184">
        <v>1000</v>
      </c>
      <c r="AB126" s="184">
        <v>0</v>
      </c>
      <c r="AC126" s="182">
        <f t="shared" ref="AC126:AC131" si="129">AB126</f>
        <v>0</v>
      </c>
      <c r="AD126" s="544">
        <f t="shared" ref="AD126:AD131" si="130">Z126*12+AA126</f>
        <v>31105.600000000002</v>
      </c>
      <c r="AE126" s="184">
        <f t="shared" ref="AE126:AE131" si="131">AD126*Q126</f>
        <v>0</v>
      </c>
      <c r="AF126" s="544">
        <f t="shared" ref="AF126:AG131" si="132">O126-AD126</f>
        <v>0</v>
      </c>
      <c r="AG126" s="543">
        <f t="shared" si="132"/>
        <v>0</v>
      </c>
      <c r="AH126" s="544">
        <f t="shared" ref="AH126:AH131" si="133">AN124</f>
        <v>0</v>
      </c>
      <c r="AI126" s="184">
        <f t="shared" ref="AI126:AI131" si="134">(Z126*12+AA126)*AH126</f>
        <v>0</v>
      </c>
    </row>
    <row r="127" spans="1:35" ht="13.5" x14ac:dyDescent="0.25">
      <c r="A127" s="1028" t="s">
        <v>615</v>
      </c>
      <c r="B127" s="425">
        <f t="shared" si="122"/>
        <v>0</v>
      </c>
      <c r="C127" s="544">
        <v>729</v>
      </c>
      <c r="D127" s="544">
        <v>1772</v>
      </c>
      <c r="E127" s="184">
        <v>0</v>
      </c>
      <c r="F127" s="184">
        <v>0</v>
      </c>
      <c r="G127" s="184">
        <v>0</v>
      </c>
      <c r="H127" s="184">
        <v>0</v>
      </c>
      <c r="I127" s="184">
        <v>0</v>
      </c>
      <c r="J127" s="184">
        <v>0</v>
      </c>
      <c r="K127" s="185">
        <f t="shared" si="123"/>
        <v>2501</v>
      </c>
      <c r="L127" s="184">
        <v>1000</v>
      </c>
      <c r="M127" s="184">
        <v>0</v>
      </c>
      <c r="N127" s="182">
        <f t="shared" si="124"/>
        <v>0</v>
      </c>
      <c r="O127" s="544">
        <f t="shared" si="125"/>
        <v>31012</v>
      </c>
      <c r="P127" s="184">
        <f t="shared" si="126"/>
        <v>0</v>
      </c>
      <c r="Q127" s="544">
        <f t="shared" si="127"/>
        <v>0</v>
      </c>
      <c r="R127" s="184">
        <v>729</v>
      </c>
      <c r="S127" s="184">
        <v>1772</v>
      </c>
      <c r="T127" s="184">
        <v>0</v>
      </c>
      <c r="U127" s="184">
        <v>0</v>
      </c>
      <c r="V127" s="184">
        <v>0</v>
      </c>
      <c r="W127" s="184">
        <v>0</v>
      </c>
      <c r="X127" s="184">
        <v>0</v>
      </c>
      <c r="Y127" s="184">
        <v>0</v>
      </c>
      <c r="Z127" s="185">
        <f t="shared" si="128"/>
        <v>2501</v>
      </c>
      <c r="AA127" s="184">
        <v>1000</v>
      </c>
      <c r="AB127" s="184">
        <v>0</v>
      </c>
      <c r="AC127" s="182">
        <f t="shared" si="129"/>
        <v>0</v>
      </c>
      <c r="AD127" s="544">
        <f t="shared" si="130"/>
        <v>31012</v>
      </c>
      <c r="AE127" s="184">
        <f t="shared" si="131"/>
        <v>0</v>
      </c>
      <c r="AF127" s="544">
        <f t="shared" si="132"/>
        <v>0</v>
      </c>
      <c r="AG127" s="543">
        <f t="shared" si="132"/>
        <v>0</v>
      </c>
      <c r="AH127" s="544">
        <f t="shared" si="133"/>
        <v>0</v>
      </c>
      <c r="AI127" s="184">
        <f t="shared" si="134"/>
        <v>0</v>
      </c>
    </row>
    <row r="128" spans="1:35" ht="13.5" x14ac:dyDescent="0.25">
      <c r="A128" s="1028" t="s">
        <v>614</v>
      </c>
      <c r="B128" s="425">
        <f t="shared" si="122"/>
        <v>0</v>
      </c>
      <c r="C128" s="544">
        <v>721.19</v>
      </c>
      <c r="D128" s="544">
        <v>1772</v>
      </c>
      <c r="E128" s="184">
        <v>0</v>
      </c>
      <c r="F128" s="184">
        <v>0</v>
      </c>
      <c r="G128" s="184">
        <v>0</v>
      </c>
      <c r="H128" s="184">
        <v>0</v>
      </c>
      <c r="I128" s="184">
        <v>0</v>
      </c>
      <c r="J128" s="184">
        <v>0</v>
      </c>
      <c r="K128" s="185">
        <f t="shared" si="123"/>
        <v>2493.19</v>
      </c>
      <c r="L128" s="184">
        <v>1000</v>
      </c>
      <c r="M128" s="184">
        <v>0</v>
      </c>
      <c r="N128" s="182">
        <f t="shared" si="124"/>
        <v>0</v>
      </c>
      <c r="O128" s="544">
        <f t="shared" si="125"/>
        <v>30918.28</v>
      </c>
      <c r="P128" s="184">
        <f t="shared" si="126"/>
        <v>0</v>
      </c>
      <c r="Q128" s="544">
        <f t="shared" si="127"/>
        <v>0</v>
      </c>
      <c r="R128" s="184">
        <v>721.19</v>
      </c>
      <c r="S128" s="184">
        <v>1772</v>
      </c>
      <c r="T128" s="184">
        <v>0</v>
      </c>
      <c r="U128" s="184">
        <v>0</v>
      </c>
      <c r="V128" s="184">
        <v>0</v>
      </c>
      <c r="W128" s="184">
        <v>0</v>
      </c>
      <c r="X128" s="184">
        <v>0</v>
      </c>
      <c r="Y128" s="184">
        <v>0</v>
      </c>
      <c r="Z128" s="185">
        <f t="shared" si="128"/>
        <v>2493.19</v>
      </c>
      <c r="AA128" s="184">
        <v>1000</v>
      </c>
      <c r="AB128" s="184">
        <v>0</v>
      </c>
      <c r="AC128" s="182">
        <f t="shared" si="129"/>
        <v>0</v>
      </c>
      <c r="AD128" s="544">
        <f t="shared" si="130"/>
        <v>30918.28</v>
      </c>
      <c r="AE128" s="184">
        <f t="shared" si="131"/>
        <v>0</v>
      </c>
      <c r="AF128" s="544">
        <f t="shared" si="132"/>
        <v>0</v>
      </c>
      <c r="AG128" s="543">
        <f t="shared" si="132"/>
        <v>0</v>
      </c>
      <c r="AH128" s="544">
        <f t="shared" si="133"/>
        <v>0</v>
      </c>
      <c r="AI128" s="184">
        <f t="shared" si="134"/>
        <v>0</v>
      </c>
    </row>
    <row r="129" spans="1:35" ht="13.5" x14ac:dyDescent="0.25">
      <c r="A129" s="1028" t="s">
        <v>613</v>
      </c>
      <c r="B129" s="425">
        <f t="shared" si="122"/>
        <v>0</v>
      </c>
      <c r="C129" s="544">
        <v>713.38</v>
      </c>
      <c r="D129" s="544">
        <v>1772</v>
      </c>
      <c r="E129" s="184">
        <v>0</v>
      </c>
      <c r="F129" s="184">
        <v>0</v>
      </c>
      <c r="G129" s="184">
        <v>0</v>
      </c>
      <c r="H129" s="184">
        <v>0</v>
      </c>
      <c r="I129" s="184">
        <v>0</v>
      </c>
      <c r="J129" s="184">
        <v>0</v>
      </c>
      <c r="K129" s="185">
        <f t="shared" si="123"/>
        <v>2485.38</v>
      </c>
      <c r="L129" s="184">
        <v>1000</v>
      </c>
      <c r="M129" s="184">
        <v>0</v>
      </c>
      <c r="N129" s="182">
        <f t="shared" si="124"/>
        <v>0</v>
      </c>
      <c r="O129" s="544">
        <f t="shared" si="125"/>
        <v>30824.560000000001</v>
      </c>
      <c r="P129" s="184">
        <f t="shared" si="126"/>
        <v>0</v>
      </c>
      <c r="Q129" s="544">
        <f t="shared" si="127"/>
        <v>0</v>
      </c>
      <c r="R129" s="184">
        <v>713.38</v>
      </c>
      <c r="S129" s="184">
        <v>1772</v>
      </c>
      <c r="T129" s="184">
        <v>0</v>
      </c>
      <c r="U129" s="184">
        <v>0</v>
      </c>
      <c r="V129" s="184">
        <v>0</v>
      </c>
      <c r="W129" s="184">
        <v>0</v>
      </c>
      <c r="X129" s="184">
        <v>0</v>
      </c>
      <c r="Y129" s="184">
        <v>0</v>
      </c>
      <c r="Z129" s="185">
        <f t="shared" si="128"/>
        <v>2485.38</v>
      </c>
      <c r="AA129" s="184">
        <v>1000</v>
      </c>
      <c r="AB129" s="184">
        <v>0</v>
      </c>
      <c r="AC129" s="182">
        <f t="shared" si="129"/>
        <v>0</v>
      </c>
      <c r="AD129" s="544">
        <f t="shared" si="130"/>
        <v>30824.560000000001</v>
      </c>
      <c r="AE129" s="184">
        <f t="shared" si="131"/>
        <v>0</v>
      </c>
      <c r="AF129" s="544">
        <f t="shared" si="132"/>
        <v>0</v>
      </c>
      <c r="AG129" s="543">
        <f t="shared" si="132"/>
        <v>0</v>
      </c>
      <c r="AH129" s="544">
        <f t="shared" si="133"/>
        <v>0</v>
      </c>
      <c r="AI129" s="184">
        <f t="shared" si="134"/>
        <v>0</v>
      </c>
    </row>
    <row r="130" spans="1:35" ht="13.5" x14ac:dyDescent="0.25">
      <c r="A130" s="1028" t="s">
        <v>17</v>
      </c>
      <c r="B130" s="425">
        <f t="shared" si="122"/>
        <v>0</v>
      </c>
      <c r="C130" s="544">
        <v>705.58</v>
      </c>
      <c r="D130" s="544">
        <v>1772</v>
      </c>
      <c r="E130" s="184">
        <v>0</v>
      </c>
      <c r="F130" s="184">
        <v>0</v>
      </c>
      <c r="G130" s="184">
        <v>0</v>
      </c>
      <c r="H130" s="184">
        <v>0</v>
      </c>
      <c r="I130" s="184">
        <v>0</v>
      </c>
      <c r="J130" s="184">
        <v>0</v>
      </c>
      <c r="K130" s="185">
        <f t="shared" si="123"/>
        <v>2477.58</v>
      </c>
      <c r="L130" s="184">
        <v>1000</v>
      </c>
      <c r="M130" s="184">
        <v>0</v>
      </c>
      <c r="N130" s="182">
        <f t="shared" si="124"/>
        <v>0</v>
      </c>
      <c r="O130" s="544">
        <f t="shared" si="125"/>
        <v>30730.959999999999</v>
      </c>
      <c r="P130" s="184">
        <f t="shared" si="126"/>
        <v>0</v>
      </c>
      <c r="Q130" s="544">
        <f t="shared" si="127"/>
        <v>0</v>
      </c>
      <c r="R130" s="184">
        <v>705.58</v>
      </c>
      <c r="S130" s="184">
        <v>1772</v>
      </c>
      <c r="T130" s="184">
        <v>0</v>
      </c>
      <c r="U130" s="184">
        <v>0</v>
      </c>
      <c r="V130" s="184">
        <v>0</v>
      </c>
      <c r="W130" s="184">
        <v>0</v>
      </c>
      <c r="X130" s="184">
        <v>0</v>
      </c>
      <c r="Y130" s="184">
        <v>0</v>
      </c>
      <c r="Z130" s="185">
        <f t="shared" si="128"/>
        <v>2477.58</v>
      </c>
      <c r="AA130" s="184">
        <v>1000</v>
      </c>
      <c r="AB130" s="184">
        <v>0</v>
      </c>
      <c r="AC130" s="182">
        <f t="shared" si="129"/>
        <v>0</v>
      </c>
      <c r="AD130" s="544">
        <f t="shared" si="130"/>
        <v>30730.959999999999</v>
      </c>
      <c r="AE130" s="184">
        <f t="shared" si="131"/>
        <v>0</v>
      </c>
      <c r="AF130" s="544">
        <f t="shared" si="132"/>
        <v>0</v>
      </c>
      <c r="AG130" s="543">
        <f t="shared" si="132"/>
        <v>0</v>
      </c>
      <c r="AH130" s="544">
        <f t="shared" si="133"/>
        <v>0</v>
      </c>
      <c r="AI130" s="184">
        <f t="shared" si="134"/>
        <v>0</v>
      </c>
    </row>
    <row r="131" spans="1:35" ht="13.5" x14ac:dyDescent="0.25">
      <c r="A131" s="1028" t="s">
        <v>611</v>
      </c>
      <c r="B131" s="425">
        <f t="shared" si="122"/>
        <v>0</v>
      </c>
      <c r="C131" s="544">
        <v>697.78</v>
      </c>
      <c r="D131" s="544">
        <v>1772</v>
      </c>
      <c r="E131" s="184">
        <v>0</v>
      </c>
      <c r="F131" s="184">
        <v>0</v>
      </c>
      <c r="G131" s="184">
        <v>0</v>
      </c>
      <c r="H131" s="184">
        <v>0</v>
      </c>
      <c r="I131" s="184">
        <v>0</v>
      </c>
      <c r="J131" s="184">
        <v>0</v>
      </c>
      <c r="K131" s="185">
        <f t="shared" si="123"/>
        <v>2469.7799999999997</v>
      </c>
      <c r="L131" s="184">
        <v>1000</v>
      </c>
      <c r="M131" s="184">
        <v>0</v>
      </c>
      <c r="N131" s="182">
        <f t="shared" si="124"/>
        <v>0</v>
      </c>
      <c r="O131" s="544">
        <f t="shared" si="125"/>
        <v>30637.359999999997</v>
      </c>
      <c r="P131" s="184">
        <f t="shared" si="126"/>
        <v>0</v>
      </c>
      <c r="Q131" s="544">
        <f t="shared" si="127"/>
        <v>0</v>
      </c>
      <c r="R131" s="184">
        <v>697.78</v>
      </c>
      <c r="S131" s="184">
        <v>1772</v>
      </c>
      <c r="T131" s="184">
        <v>0</v>
      </c>
      <c r="U131" s="184">
        <v>0</v>
      </c>
      <c r="V131" s="184">
        <v>0</v>
      </c>
      <c r="W131" s="184">
        <v>0</v>
      </c>
      <c r="X131" s="184">
        <v>0</v>
      </c>
      <c r="Y131" s="184">
        <v>0</v>
      </c>
      <c r="Z131" s="185">
        <f t="shared" si="128"/>
        <v>2469.7799999999997</v>
      </c>
      <c r="AA131" s="184">
        <v>1000</v>
      </c>
      <c r="AB131" s="184">
        <v>0</v>
      </c>
      <c r="AC131" s="182">
        <f t="shared" si="129"/>
        <v>0</v>
      </c>
      <c r="AD131" s="544">
        <f t="shared" si="130"/>
        <v>30637.359999999997</v>
      </c>
      <c r="AE131" s="184">
        <f t="shared" si="131"/>
        <v>0</v>
      </c>
      <c r="AF131" s="544">
        <f t="shared" si="132"/>
        <v>0</v>
      </c>
      <c r="AG131" s="543">
        <f t="shared" si="132"/>
        <v>0</v>
      </c>
      <c r="AH131" s="544">
        <f t="shared" si="133"/>
        <v>0</v>
      </c>
      <c r="AI131" s="184">
        <f t="shared" si="134"/>
        <v>0</v>
      </c>
    </row>
    <row r="132" spans="1:35" ht="13.5" x14ac:dyDescent="0.25">
      <c r="A132" s="1028" t="s">
        <v>631</v>
      </c>
      <c r="B132" s="425"/>
      <c r="C132" s="1176"/>
      <c r="D132" s="1176"/>
      <c r="E132" s="184"/>
      <c r="F132" s="184"/>
      <c r="G132" s="184"/>
      <c r="H132" s="184"/>
      <c r="I132" s="184"/>
      <c r="J132" s="184"/>
      <c r="K132" s="184"/>
      <c r="L132" s="184"/>
      <c r="M132" s="184"/>
      <c r="N132" s="182"/>
      <c r="O132" s="544"/>
      <c r="P132" s="184"/>
      <c r="Q132" s="544"/>
      <c r="R132" s="1174"/>
      <c r="S132" s="1174"/>
      <c r="T132" s="184"/>
      <c r="U132" s="184"/>
      <c r="V132" s="184"/>
      <c r="W132" s="184"/>
      <c r="X132" s="184"/>
      <c r="Y132" s="184"/>
      <c r="Z132" s="184"/>
      <c r="AA132" s="184"/>
      <c r="AB132" s="184"/>
      <c r="AC132" s="182"/>
      <c r="AD132" s="544"/>
      <c r="AE132" s="184"/>
      <c r="AF132" s="544"/>
      <c r="AG132" s="543"/>
      <c r="AH132" s="544"/>
      <c r="AI132" s="184"/>
    </row>
    <row r="133" spans="1:35" ht="13.5" x14ac:dyDescent="0.25">
      <c r="A133" s="1028" t="s">
        <v>610</v>
      </c>
      <c r="B133" s="425">
        <f>AL130</f>
        <v>0</v>
      </c>
      <c r="C133" s="544">
        <v>689.97</v>
      </c>
      <c r="D133" s="186">
        <v>1772</v>
      </c>
      <c r="E133" s="184">
        <v>0</v>
      </c>
      <c r="F133" s="184">
        <v>0</v>
      </c>
      <c r="G133" s="184">
        <v>0</v>
      </c>
      <c r="H133" s="184">
        <v>0</v>
      </c>
      <c r="I133" s="184">
        <v>0</v>
      </c>
      <c r="J133" s="184">
        <v>0</v>
      </c>
      <c r="K133" s="185">
        <f>SUM(C133:J133)</f>
        <v>2461.9700000000003</v>
      </c>
      <c r="L133" s="184">
        <v>1000</v>
      </c>
      <c r="M133" s="184">
        <v>0</v>
      </c>
      <c r="N133" s="182">
        <f>M133</f>
        <v>0</v>
      </c>
      <c r="O133" s="544">
        <f>K133*12+L133</f>
        <v>30543.640000000003</v>
      </c>
      <c r="P133" s="184">
        <f>O133*B133</f>
        <v>0</v>
      </c>
      <c r="Q133" s="544">
        <f>AM130</f>
        <v>0</v>
      </c>
      <c r="R133" s="184">
        <v>689.97</v>
      </c>
      <c r="S133" s="186">
        <v>1772</v>
      </c>
      <c r="T133" s="184">
        <v>0</v>
      </c>
      <c r="U133" s="184">
        <v>0</v>
      </c>
      <c r="V133" s="184">
        <v>0</v>
      </c>
      <c r="W133" s="184">
        <v>0</v>
      </c>
      <c r="X133" s="184">
        <v>0</v>
      </c>
      <c r="Y133" s="184">
        <v>0</v>
      </c>
      <c r="Z133" s="185">
        <f>SUM(R133:Y133)</f>
        <v>2461.9700000000003</v>
      </c>
      <c r="AA133" s="184">
        <v>1000</v>
      </c>
      <c r="AB133" s="184">
        <v>0</v>
      </c>
      <c r="AC133" s="182">
        <f>AB133</f>
        <v>0</v>
      </c>
      <c r="AD133" s="544">
        <f>Z133*12+AA133</f>
        <v>30543.640000000003</v>
      </c>
      <c r="AE133" s="184">
        <f>AD133*Q133</f>
        <v>0</v>
      </c>
      <c r="AF133" s="544">
        <f t="shared" ref="AF133:AG136" si="135">O133-AD133</f>
        <v>0</v>
      </c>
      <c r="AG133" s="543">
        <f t="shared" si="135"/>
        <v>0</v>
      </c>
      <c r="AH133" s="544">
        <f>AN130</f>
        <v>0</v>
      </c>
      <c r="AI133" s="184">
        <f>(Z133*12+AA133)*AH133</f>
        <v>0</v>
      </c>
    </row>
    <row r="134" spans="1:35" ht="13.5" x14ac:dyDescent="0.25">
      <c r="A134" s="1028" t="s">
        <v>609</v>
      </c>
      <c r="B134" s="425">
        <f>AL131</f>
        <v>0</v>
      </c>
      <c r="C134" s="544">
        <v>682.16</v>
      </c>
      <c r="D134" s="186">
        <v>1772</v>
      </c>
      <c r="E134" s="184">
        <v>0</v>
      </c>
      <c r="F134" s="184">
        <v>0</v>
      </c>
      <c r="G134" s="184">
        <v>0</v>
      </c>
      <c r="H134" s="184">
        <v>0</v>
      </c>
      <c r="I134" s="184">
        <v>0</v>
      </c>
      <c r="J134" s="184">
        <v>0</v>
      </c>
      <c r="K134" s="185">
        <f>SUM(C134:J134)</f>
        <v>2454.16</v>
      </c>
      <c r="L134" s="184">
        <v>1000</v>
      </c>
      <c r="M134" s="184">
        <v>0</v>
      </c>
      <c r="N134" s="182">
        <f>M134</f>
        <v>0</v>
      </c>
      <c r="O134" s="544">
        <f>K134*12+L134</f>
        <v>30449.919999999998</v>
      </c>
      <c r="P134" s="184">
        <f>O134*B134</f>
        <v>0</v>
      </c>
      <c r="Q134" s="544">
        <f>AM131</f>
        <v>0</v>
      </c>
      <c r="R134" s="184">
        <v>682.16</v>
      </c>
      <c r="S134" s="186">
        <v>1772</v>
      </c>
      <c r="T134" s="184">
        <v>0</v>
      </c>
      <c r="U134" s="184">
        <v>0</v>
      </c>
      <c r="V134" s="184">
        <v>0</v>
      </c>
      <c r="W134" s="184">
        <v>0</v>
      </c>
      <c r="X134" s="184">
        <v>0</v>
      </c>
      <c r="Y134" s="184">
        <v>0</v>
      </c>
      <c r="Z134" s="185">
        <f>SUM(R134:Y134)</f>
        <v>2454.16</v>
      </c>
      <c r="AA134" s="184">
        <v>1000</v>
      </c>
      <c r="AB134" s="184">
        <v>0</v>
      </c>
      <c r="AC134" s="182">
        <f>AB134</f>
        <v>0</v>
      </c>
      <c r="AD134" s="544">
        <f>Z134*12+AA134</f>
        <v>30449.919999999998</v>
      </c>
      <c r="AE134" s="184">
        <f>AD134*Q134</f>
        <v>0</v>
      </c>
      <c r="AF134" s="544">
        <f t="shared" si="135"/>
        <v>0</v>
      </c>
      <c r="AG134" s="543">
        <f t="shared" si="135"/>
        <v>0</v>
      </c>
      <c r="AH134" s="544">
        <f>AN131</f>
        <v>0</v>
      </c>
      <c r="AI134" s="184">
        <f>(Z134*12+AA134)*AH134</f>
        <v>0</v>
      </c>
    </row>
    <row r="135" spans="1:35" ht="13.5" x14ac:dyDescent="0.25">
      <c r="A135" s="1028" t="s">
        <v>608</v>
      </c>
      <c r="B135" s="425">
        <f>AL132</f>
        <v>0</v>
      </c>
      <c r="C135" s="544">
        <v>674.36</v>
      </c>
      <c r="D135" s="186">
        <v>1772</v>
      </c>
      <c r="E135" s="184">
        <v>0</v>
      </c>
      <c r="F135" s="184">
        <v>0</v>
      </c>
      <c r="G135" s="184">
        <v>0</v>
      </c>
      <c r="H135" s="184">
        <v>0</v>
      </c>
      <c r="I135" s="184">
        <v>0</v>
      </c>
      <c r="J135" s="184">
        <v>0</v>
      </c>
      <c r="K135" s="185">
        <f>SUM(C135:J135)</f>
        <v>2446.36</v>
      </c>
      <c r="L135" s="184">
        <v>1000</v>
      </c>
      <c r="M135" s="184">
        <v>0</v>
      </c>
      <c r="N135" s="182">
        <f>M135</f>
        <v>0</v>
      </c>
      <c r="O135" s="544">
        <f>K135*12+L135</f>
        <v>30356.32</v>
      </c>
      <c r="P135" s="184">
        <f>O135*B135</f>
        <v>0</v>
      </c>
      <c r="Q135" s="544">
        <f>AM132</f>
        <v>0</v>
      </c>
      <c r="R135" s="184">
        <v>674.36</v>
      </c>
      <c r="S135" s="186">
        <v>1772</v>
      </c>
      <c r="T135" s="184">
        <v>0</v>
      </c>
      <c r="U135" s="184">
        <v>0</v>
      </c>
      <c r="V135" s="184">
        <v>0</v>
      </c>
      <c r="W135" s="184">
        <v>0</v>
      </c>
      <c r="X135" s="184">
        <v>0</v>
      </c>
      <c r="Y135" s="184">
        <v>0</v>
      </c>
      <c r="Z135" s="185">
        <f>SUM(R135:Y135)</f>
        <v>2446.36</v>
      </c>
      <c r="AA135" s="184">
        <v>1000</v>
      </c>
      <c r="AB135" s="184">
        <v>0</v>
      </c>
      <c r="AC135" s="182">
        <f>AB135</f>
        <v>0</v>
      </c>
      <c r="AD135" s="544">
        <f>Z135*12+AA135</f>
        <v>30356.32</v>
      </c>
      <c r="AE135" s="184">
        <f>AD135*Q135</f>
        <v>0</v>
      </c>
      <c r="AF135" s="544">
        <f t="shared" si="135"/>
        <v>0</v>
      </c>
      <c r="AG135" s="543">
        <f t="shared" si="135"/>
        <v>0</v>
      </c>
      <c r="AH135" s="544">
        <f>AN132</f>
        <v>0</v>
      </c>
      <c r="AI135" s="184">
        <f>(Z135*12+AA135)*AH135</f>
        <v>0</v>
      </c>
    </row>
    <row r="136" spans="1:35" ht="13.5" x14ac:dyDescent="0.25">
      <c r="A136" s="1028" t="s">
        <v>19</v>
      </c>
      <c r="B136" s="425">
        <f>AL133</f>
        <v>0</v>
      </c>
      <c r="C136" s="544">
        <v>666.56</v>
      </c>
      <c r="D136" s="186">
        <v>1772</v>
      </c>
      <c r="E136" s="184">
        <v>0</v>
      </c>
      <c r="F136" s="184">
        <v>0</v>
      </c>
      <c r="G136" s="184">
        <v>0</v>
      </c>
      <c r="H136" s="184">
        <v>0</v>
      </c>
      <c r="I136" s="184">
        <v>0</v>
      </c>
      <c r="J136" s="184">
        <v>0</v>
      </c>
      <c r="K136" s="185">
        <f>SUM(C136:J136)</f>
        <v>2438.56</v>
      </c>
      <c r="L136" s="184">
        <v>1000</v>
      </c>
      <c r="M136" s="184">
        <v>0</v>
      </c>
      <c r="N136" s="182">
        <f>M136</f>
        <v>0</v>
      </c>
      <c r="O136" s="544">
        <f>K136*12+L136</f>
        <v>30262.720000000001</v>
      </c>
      <c r="P136" s="184">
        <f>O136*B136</f>
        <v>0</v>
      </c>
      <c r="Q136" s="544">
        <f>AM133</f>
        <v>0</v>
      </c>
      <c r="R136" s="184">
        <v>666.56</v>
      </c>
      <c r="S136" s="186">
        <v>1772</v>
      </c>
      <c r="T136" s="184">
        <v>0</v>
      </c>
      <c r="U136" s="184">
        <v>0</v>
      </c>
      <c r="V136" s="184">
        <v>0</v>
      </c>
      <c r="W136" s="184">
        <v>0</v>
      </c>
      <c r="X136" s="184">
        <v>0</v>
      </c>
      <c r="Y136" s="184">
        <v>0</v>
      </c>
      <c r="Z136" s="185">
        <f>SUM(R136:Y136)</f>
        <v>2438.56</v>
      </c>
      <c r="AA136" s="184">
        <v>1000</v>
      </c>
      <c r="AB136" s="184">
        <v>0</v>
      </c>
      <c r="AC136" s="182">
        <f>AB136</f>
        <v>0</v>
      </c>
      <c r="AD136" s="544">
        <f>Z136*12+AA136</f>
        <v>30262.720000000001</v>
      </c>
      <c r="AE136" s="184">
        <f>AD136*Q136</f>
        <v>0</v>
      </c>
      <c r="AF136" s="544">
        <f t="shared" si="135"/>
        <v>0</v>
      </c>
      <c r="AG136" s="543">
        <f t="shared" si="135"/>
        <v>0</v>
      </c>
      <c r="AH136" s="544">
        <f>AN133</f>
        <v>0</v>
      </c>
      <c r="AI136" s="184">
        <f>(Z136*12+AA136)*AH136</f>
        <v>0</v>
      </c>
    </row>
    <row r="137" spans="1:35" ht="13.5" x14ac:dyDescent="0.25">
      <c r="A137" s="1028" t="s">
        <v>630</v>
      </c>
      <c r="B137" s="425"/>
      <c r="C137" s="1176"/>
      <c r="D137" s="1176"/>
      <c r="E137" s="184"/>
      <c r="F137" s="184"/>
      <c r="G137" s="184"/>
      <c r="H137" s="184"/>
      <c r="I137" s="184"/>
      <c r="J137" s="1174"/>
      <c r="K137" s="184"/>
      <c r="L137" s="184"/>
      <c r="M137" s="184"/>
      <c r="N137" s="182"/>
      <c r="O137" s="544"/>
      <c r="P137" s="184"/>
      <c r="Q137" s="544"/>
      <c r="R137" s="1174"/>
      <c r="S137" s="184"/>
      <c r="T137" s="184"/>
      <c r="U137" s="184"/>
      <c r="V137" s="184"/>
      <c r="W137" s="184"/>
      <c r="X137" s="184"/>
      <c r="Y137" s="1174"/>
      <c r="Z137" s="184"/>
      <c r="AA137" s="184"/>
      <c r="AB137" s="184"/>
      <c r="AC137" s="182"/>
      <c r="AD137" s="544"/>
      <c r="AE137" s="184"/>
      <c r="AF137" s="544"/>
      <c r="AG137" s="543"/>
      <c r="AH137" s="544"/>
      <c r="AI137" s="184"/>
    </row>
    <row r="138" spans="1:35" ht="13.5" x14ac:dyDescent="0.25">
      <c r="A138" s="1028" t="s">
        <v>15</v>
      </c>
      <c r="B138" s="425">
        <f>AL134</f>
        <v>0</v>
      </c>
      <c r="C138" s="544">
        <v>2225</v>
      </c>
      <c r="D138" s="544">
        <v>0</v>
      </c>
      <c r="E138" s="184">
        <v>0</v>
      </c>
      <c r="F138" s="184">
        <v>0</v>
      </c>
      <c r="G138" s="184">
        <v>0</v>
      </c>
      <c r="H138" s="184">
        <v>0</v>
      </c>
      <c r="I138" s="184">
        <v>0</v>
      </c>
      <c r="J138" s="184">
        <v>158</v>
      </c>
      <c r="K138" s="185">
        <f>SUM(C138:J138)</f>
        <v>2383</v>
      </c>
      <c r="L138" s="184">
        <v>1000</v>
      </c>
      <c r="M138" s="184">
        <v>0</v>
      </c>
      <c r="N138" s="182">
        <f>M138</f>
        <v>0</v>
      </c>
      <c r="O138" s="544">
        <f>K138*12+L138</f>
        <v>29596</v>
      </c>
      <c r="P138" s="184">
        <f>O138*B138</f>
        <v>0</v>
      </c>
      <c r="Q138" s="544">
        <f>AM134</f>
        <v>0</v>
      </c>
      <c r="R138" s="184">
        <v>2225</v>
      </c>
      <c r="S138" s="184">
        <v>0</v>
      </c>
      <c r="T138" s="184">
        <v>0</v>
      </c>
      <c r="U138" s="184">
        <v>0</v>
      </c>
      <c r="V138" s="184">
        <v>0</v>
      </c>
      <c r="W138" s="184">
        <v>0</v>
      </c>
      <c r="X138" s="184"/>
      <c r="Y138" s="184">
        <v>158</v>
      </c>
      <c r="Z138" s="185">
        <f>SUM(R138:Y138)</f>
        <v>2383</v>
      </c>
      <c r="AA138" s="184">
        <v>1000</v>
      </c>
      <c r="AB138" s="184">
        <v>0</v>
      </c>
      <c r="AC138" s="182">
        <f>AB138</f>
        <v>0</v>
      </c>
      <c r="AD138" s="544">
        <f>Z138*12+AA138</f>
        <v>29596</v>
      </c>
      <c r="AE138" s="184">
        <f>AD138*Q138</f>
        <v>0</v>
      </c>
      <c r="AF138" s="544">
        <f>O138-AD138</f>
        <v>0</v>
      </c>
      <c r="AG138" s="543">
        <f>P138-AE138</f>
        <v>0</v>
      </c>
      <c r="AH138" s="544">
        <f>AN134</f>
        <v>0</v>
      </c>
      <c r="AI138" s="184">
        <f>(Z138*12+AA138)*AH138</f>
        <v>0</v>
      </c>
    </row>
    <row r="139" spans="1:35" ht="13.5" x14ac:dyDescent="0.25">
      <c r="A139" s="1028" t="s">
        <v>629</v>
      </c>
      <c r="B139" s="425"/>
      <c r="C139" s="1177"/>
      <c r="D139" s="1176"/>
      <c r="E139" s="184"/>
      <c r="F139" s="184"/>
      <c r="G139" s="184"/>
      <c r="H139" s="184"/>
      <c r="I139" s="184"/>
      <c r="J139" s="1174"/>
      <c r="K139" s="184"/>
      <c r="L139" s="184"/>
      <c r="M139" s="184"/>
      <c r="N139" s="182"/>
      <c r="O139" s="544"/>
      <c r="P139" s="184"/>
      <c r="Q139" s="544"/>
      <c r="R139" s="184"/>
      <c r="S139" s="184"/>
      <c r="T139" s="184"/>
      <c r="U139" s="184"/>
      <c r="V139" s="184"/>
      <c r="W139" s="184"/>
      <c r="X139" s="184"/>
      <c r="Y139" s="1174"/>
      <c r="Z139" s="184"/>
      <c r="AA139" s="184"/>
      <c r="AB139" s="184"/>
      <c r="AC139" s="182"/>
      <c r="AD139" s="544"/>
      <c r="AE139" s="184"/>
      <c r="AF139" s="544"/>
      <c r="AG139" s="543"/>
      <c r="AH139" s="544"/>
      <c r="AI139" s="184"/>
    </row>
    <row r="140" spans="1:35" ht="13.5" x14ac:dyDescent="0.25">
      <c r="A140" s="1028" t="s">
        <v>16</v>
      </c>
      <c r="B140" s="425">
        <f>AL135</f>
        <v>0</v>
      </c>
      <c r="C140" s="1178">
        <v>1996.6</v>
      </c>
      <c r="D140" s="544">
        <v>0</v>
      </c>
      <c r="E140" s="184">
        <v>0</v>
      </c>
      <c r="F140" s="184">
        <v>0</v>
      </c>
      <c r="G140" s="184">
        <v>0</v>
      </c>
      <c r="H140" s="184">
        <v>0</v>
      </c>
      <c r="I140" s="184">
        <v>0</v>
      </c>
      <c r="J140" s="184">
        <v>158</v>
      </c>
      <c r="K140" s="185">
        <f>SUM(C140:J140)</f>
        <v>2154.6</v>
      </c>
      <c r="L140" s="184">
        <v>1000</v>
      </c>
      <c r="M140" s="184">
        <v>0</v>
      </c>
      <c r="N140" s="182">
        <f>M140</f>
        <v>0</v>
      </c>
      <c r="O140" s="544">
        <f>K140*12+L140</f>
        <v>26855.199999999997</v>
      </c>
      <c r="P140" s="184">
        <f>O140*B140</f>
        <v>0</v>
      </c>
      <c r="Q140" s="544">
        <f>AM135</f>
        <v>0</v>
      </c>
      <c r="R140" s="184">
        <v>1996.6</v>
      </c>
      <c r="S140" s="184">
        <v>0</v>
      </c>
      <c r="T140" s="184">
        <v>0</v>
      </c>
      <c r="U140" s="184">
        <v>0</v>
      </c>
      <c r="V140" s="184">
        <v>0</v>
      </c>
      <c r="W140" s="184">
        <v>0</v>
      </c>
      <c r="X140" s="184"/>
      <c r="Y140" s="184">
        <v>158</v>
      </c>
      <c r="Z140" s="185">
        <f>SUM(R140:Y140)</f>
        <v>2154.6</v>
      </c>
      <c r="AA140" s="184">
        <v>1000</v>
      </c>
      <c r="AB140" s="184">
        <v>0</v>
      </c>
      <c r="AC140" s="182">
        <f>AB140</f>
        <v>0</v>
      </c>
      <c r="AD140" s="544">
        <f>Z140*12+AA140</f>
        <v>26855.199999999997</v>
      </c>
      <c r="AE140" s="184">
        <f>AD140*Q140</f>
        <v>0</v>
      </c>
      <c r="AF140" s="544">
        <f t="shared" ref="AF140:AG144" si="136">O140-AD140</f>
        <v>0</v>
      </c>
      <c r="AG140" s="543">
        <f t="shared" si="136"/>
        <v>0</v>
      </c>
      <c r="AH140" s="544">
        <f>AN135</f>
        <v>0</v>
      </c>
      <c r="AI140" s="184">
        <f>(Z140*12+AA140)*AH140</f>
        <v>0</v>
      </c>
    </row>
    <row r="141" spans="1:35" ht="13.5" x14ac:dyDescent="0.25">
      <c r="A141" s="1028" t="s">
        <v>615</v>
      </c>
      <c r="B141" s="425">
        <f>AL136</f>
        <v>0</v>
      </c>
      <c r="C141" s="544">
        <v>1979.2</v>
      </c>
      <c r="D141" s="544">
        <v>0</v>
      </c>
      <c r="E141" s="1175">
        <v>0</v>
      </c>
      <c r="F141" s="184">
        <v>0</v>
      </c>
      <c r="G141" s="184">
        <v>0</v>
      </c>
      <c r="H141" s="184">
        <v>0</v>
      </c>
      <c r="I141" s="184">
        <v>0</v>
      </c>
      <c r="J141" s="184">
        <v>158</v>
      </c>
      <c r="K141" s="185">
        <f>SUM(C141:J141)</f>
        <v>2137.1999999999998</v>
      </c>
      <c r="L141" s="184">
        <v>1000</v>
      </c>
      <c r="M141" s="184">
        <v>0</v>
      </c>
      <c r="N141" s="182">
        <f>M141</f>
        <v>0</v>
      </c>
      <c r="O141" s="544">
        <f>K141*12+L141</f>
        <v>26646.399999999998</v>
      </c>
      <c r="P141" s="184">
        <f>O141*B141</f>
        <v>0</v>
      </c>
      <c r="Q141" s="544">
        <f>AM136</f>
        <v>0</v>
      </c>
      <c r="R141" s="184">
        <v>1979.2</v>
      </c>
      <c r="S141" s="184">
        <v>0</v>
      </c>
      <c r="T141" s="184">
        <v>0</v>
      </c>
      <c r="U141" s="184">
        <v>0</v>
      </c>
      <c r="V141" s="184">
        <v>0</v>
      </c>
      <c r="W141" s="184">
        <v>0</v>
      </c>
      <c r="X141" s="184"/>
      <c r="Y141" s="184">
        <v>158</v>
      </c>
      <c r="Z141" s="185">
        <f>SUM(R141:Y141)</f>
        <v>2137.1999999999998</v>
      </c>
      <c r="AA141" s="184">
        <v>1000</v>
      </c>
      <c r="AB141" s="184">
        <v>0</v>
      </c>
      <c r="AC141" s="182">
        <f>AB141</f>
        <v>0</v>
      </c>
      <c r="AD141" s="544">
        <f>Z141*12+AA141</f>
        <v>26646.399999999998</v>
      </c>
      <c r="AE141" s="184">
        <f>AD141*Q141</f>
        <v>0</v>
      </c>
      <c r="AF141" s="544">
        <f t="shared" si="136"/>
        <v>0</v>
      </c>
      <c r="AG141" s="543">
        <f t="shared" si="136"/>
        <v>0</v>
      </c>
      <c r="AH141" s="544">
        <f>AN136</f>
        <v>0</v>
      </c>
      <c r="AI141" s="184">
        <f>(Z141*12+AA141)*AH141</f>
        <v>0</v>
      </c>
    </row>
    <row r="142" spans="1:35" ht="13.5" x14ac:dyDescent="0.25">
      <c r="A142" s="1028" t="s">
        <v>614</v>
      </c>
      <c r="B142" s="425">
        <f>AL137</f>
        <v>0</v>
      </c>
      <c r="C142" s="544">
        <v>1962.4</v>
      </c>
      <c r="D142" s="544">
        <v>0</v>
      </c>
      <c r="E142" s="184">
        <v>0</v>
      </c>
      <c r="F142" s="184">
        <v>0</v>
      </c>
      <c r="G142" s="184">
        <v>0</v>
      </c>
      <c r="H142" s="184">
        <v>0</v>
      </c>
      <c r="I142" s="184">
        <v>0</v>
      </c>
      <c r="J142" s="184">
        <v>158</v>
      </c>
      <c r="K142" s="185">
        <f>SUM(C142:J142)</f>
        <v>2120.4</v>
      </c>
      <c r="L142" s="184">
        <v>1000</v>
      </c>
      <c r="M142" s="184">
        <v>0</v>
      </c>
      <c r="N142" s="182">
        <f>M142</f>
        <v>0</v>
      </c>
      <c r="O142" s="544">
        <f>K142*12+L142</f>
        <v>26444.800000000003</v>
      </c>
      <c r="P142" s="184">
        <f>O142*B142</f>
        <v>0</v>
      </c>
      <c r="Q142" s="544">
        <f>AM137</f>
        <v>0</v>
      </c>
      <c r="R142" s="184">
        <v>1962.4</v>
      </c>
      <c r="S142" s="184">
        <v>0</v>
      </c>
      <c r="T142" s="184">
        <v>0</v>
      </c>
      <c r="U142" s="184">
        <v>0</v>
      </c>
      <c r="V142" s="184">
        <v>0</v>
      </c>
      <c r="W142" s="184">
        <v>0</v>
      </c>
      <c r="X142" s="184"/>
      <c r="Y142" s="184">
        <v>158</v>
      </c>
      <c r="Z142" s="185">
        <f>SUM(R142:Y142)</f>
        <v>2120.4</v>
      </c>
      <c r="AA142" s="184">
        <v>1000</v>
      </c>
      <c r="AB142" s="184">
        <v>0</v>
      </c>
      <c r="AC142" s="182">
        <f>AB142</f>
        <v>0</v>
      </c>
      <c r="AD142" s="544">
        <f>Z142*12+AA142</f>
        <v>26444.800000000003</v>
      </c>
      <c r="AE142" s="184">
        <f>AD142*Q142</f>
        <v>0</v>
      </c>
      <c r="AF142" s="544">
        <f t="shared" si="136"/>
        <v>0</v>
      </c>
      <c r="AG142" s="543">
        <f t="shared" si="136"/>
        <v>0</v>
      </c>
      <c r="AH142" s="544">
        <f>AN137</f>
        <v>0</v>
      </c>
      <c r="AI142" s="184">
        <f>(Z142*12+AA142)*AH142</f>
        <v>0</v>
      </c>
    </row>
    <row r="143" spans="1:35" ht="13.5" x14ac:dyDescent="0.25">
      <c r="A143" s="1028" t="s">
        <v>613</v>
      </c>
      <c r="B143" s="425">
        <f>AL138</f>
        <v>0</v>
      </c>
      <c r="C143" s="544">
        <v>1945</v>
      </c>
      <c r="D143" s="544">
        <v>0</v>
      </c>
      <c r="E143" s="184">
        <v>0</v>
      </c>
      <c r="F143" s="184">
        <v>0</v>
      </c>
      <c r="G143" s="184">
        <v>0</v>
      </c>
      <c r="H143" s="184">
        <v>0</v>
      </c>
      <c r="I143" s="184">
        <v>0</v>
      </c>
      <c r="J143" s="184">
        <v>158</v>
      </c>
      <c r="K143" s="185">
        <f>SUM(C143:J143)</f>
        <v>2103</v>
      </c>
      <c r="L143" s="184">
        <v>1000</v>
      </c>
      <c r="M143" s="184">
        <v>0</v>
      </c>
      <c r="N143" s="182">
        <f>M143</f>
        <v>0</v>
      </c>
      <c r="O143" s="544">
        <f>K143*12+L143</f>
        <v>26236</v>
      </c>
      <c r="P143" s="184">
        <f>O143*B143</f>
        <v>0</v>
      </c>
      <c r="Q143" s="544">
        <f>AM138</f>
        <v>0</v>
      </c>
      <c r="R143" s="184">
        <v>1945</v>
      </c>
      <c r="S143" s="184">
        <v>0</v>
      </c>
      <c r="T143" s="184">
        <v>0</v>
      </c>
      <c r="U143" s="184">
        <v>0</v>
      </c>
      <c r="V143" s="184">
        <v>0</v>
      </c>
      <c r="W143" s="184">
        <v>0</v>
      </c>
      <c r="X143" s="184"/>
      <c r="Y143" s="184">
        <v>158</v>
      </c>
      <c r="Z143" s="185">
        <f>SUM(R143:Y143)</f>
        <v>2103</v>
      </c>
      <c r="AA143" s="184">
        <v>1000</v>
      </c>
      <c r="AB143" s="184">
        <v>0</v>
      </c>
      <c r="AC143" s="182">
        <f>AB143</f>
        <v>0</v>
      </c>
      <c r="AD143" s="544">
        <f>Z143*12+AA143</f>
        <v>26236</v>
      </c>
      <c r="AE143" s="184">
        <f>AD143*Q143</f>
        <v>0</v>
      </c>
      <c r="AF143" s="544">
        <f t="shared" si="136"/>
        <v>0</v>
      </c>
      <c r="AG143" s="543">
        <f t="shared" si="136"/>
        <v>0</v>
      </c>
      <c r="AH143" s="544">
        <f>AN138</f>
        <v>0</v>
      </c>
      <c r="AI143" s="184">
        <f>(Z143*12+AA143)*AH143</f>
        <v>0</v>
      </c>
    </row>
    <row r="144" spans="1:35" ht="13.5" x14ac:dyDescent="0.25">
      <c r="A144" s="1028" t="s">
        <v>611</v>
      </c>
      <c r="B144" s="425">
        <f>AL139</f>
        <v>0</v>
      </c>
      <c r="C144" s="544">
        <v>1923.2</v>
      </c>
      <c r="D144" s="544">
        <v>0</v>
      </c>
      <c r="E144" s="184">
        <v>0</v>
      </c>
      <c r="F144" s="184">
        <v>0</v>
      </c>
      <c r="G144" s="184">
        <v>0</v>
      </c>
      <c r="H144" s="184">
        <v>0</v>
      </c>
      <c r="I144" s="184">
        <v>0</v>
      </c>
      <c r="J144" s="184">
        <v>158</v>
      </c>
      <c r="K144" s="185">
        <f>SUM(C144:J144)</f>
        <v>2081.1999999999998</v>
      </c>
      <c r="L144" s="184">
        <v>1000</v>
      </c>
      <c r="M144" s="184">
        <v>0</v>
      </c>
      <c r="N144" s="182">
        <f>M144</f>
        <v>0</v>
      </c>
      <c r="O144" s="544">
        <f>K144*12+L144</f>
        <v>25974.399999999998</v>
      </c>
      <c r="P144" s="184">
        <f>O144*B144</f>
        <v>0</v>
      </c>
      <c r="Q144" s="544">
        <f>AM139</f>
        <v>0</v>
      </c>
      <c r="R144" s="184">
        <v>1923.2</v>
      </c>
      <c r="S144" s="184">
        <v>0</v>
      </c>
      <c r="T144" s="184">
        <v>0</v>
      </c>
      <c r="U144" s="184">
        <v>0</v>
      </c>
      <c r="V144" s="184">
        <v>0</v>
      </c>
      <c r="W144" s="184">
        <v>0</v>
      </c>
      <c r="X144" s="184"/>
      <c r="Y144" s="184">
        <v>158</v>
      </c>
      <c r="Z144" s="185">
        <f>SUM(R144:Y144)</f>
        <v>2081.1999999999998</v>
      </c>
      <c r="AA144" s="184">
        <v>1000</v>
      </c>
      <c r="AB144" s="184">
        <v>0</v>
      </c>
      <c r="AC144" s="182">
        <f>AB144</f>
        <v>0</v>
      </c>
      <c r="AD144" s="544">
        <f>Z144*12+AA144</f>
        <v>25974.399999999998</v>
      </c>
      <c r="AE144" s="184">
        <f>AD144*Q144</f>
        <v>0</v>
      </c>
      <c r="AF144" s="544">
        <f t="shared" si="136"/>
        <v>0</v>
      </c>
      <c r="AG144" s="543">
        <f t="shared" si="136"/>
        <v>0</v>
      </c>
      <c r="AH144" s="544">
        <f>AN139</f>
        <v>0</v>
      </c>
      <c r="AI144" s="184">
        <f>(Z144*12+AA144)*AH144</f>
        <v>0</v>
      </c>
    </row>
    <row r="145" spans="1:35" ht="13.5" x14ac:dyDescent="0.25">
      <c r="A145" s="1028" t="s">
        <v>628</v>
      </c>
      <c r="B145" s="425"/>
      <c r="C145" s="1176"/>
      <c r="D145" s="1176"/>
      <c r="E145" s="184"/>
      <c r="F145" s="184"/>
      <c r="G145" s="184"/>
      <c r="H145" s="184"/>
      <c r="I145" s="184"/>
      <c r="J145" s="1174"/>
      <c r="K145" s="184"/>
      <c r="L145" s="184"/>
      <c r="M145" s="184"/>
      <c r="N145" s="182"/>
      <c r="O145" s="544"/>
      <c r="P145" s="184"/>
      <c r="Q145" s="544"/>
      <c r="R145" s="1174"/>
      <c r="S145" s="184"/>
      <c r="T145" s="184"/>
      <c r="U145" s="184"/>
      <c r="V145" s="184"/>
      <c r="W145" s="184"/>
      <c r="X145" s="184"/>
      <c r="Y145" s="1174"/>
      <c r="Z145" s="184"/>
      <c r="AA145" s="184"/>
      <c r="AB145" s="184"/>
      <c r="AC145" s="182"/>
      <c r="AD145" s="544"/>
      <c r="AE145" s="184"/>
      <c r="AF145" s="544"/>
      <c r="AG145" s="543"/>
      <c r="AH145" s="544"/>
      <c r="AI145" s="184"/>
    </row>
    <row r="146" spans="1:35" ht="13.5" x14ac:dyDescent="0.25">
      <c r="A146" s="1028" t="s">
        <v>610</v>
      </c>
      <c r="B146" s="425">
        <f>AL140</f>
        <v>0</v>
      </c>
      <c r="C146" s="544">
        <v>1931.6</v>
      </c>
      <c r="D146" s="186">
        <v>0</v>
      </c>
      <c r="E146" s="184">
        <v>0</v>
      </c>
      <c r="F146" s="184">
        <v>0</v>
      </c>
      <c r="G146" s="184">
        <v>0</v>
      </c>
      <c r="H146" s="184">
        <v>0</v>
      </c>
      <c r="I146" s="184">
        <v>0</v>
      </c>
      <c r="J146" s="184">
        <v>158</v>
      </c>
      <c r="K146" s="185">
        <f>SUM(C146:J146)</f>
        <v>2089.6</v>
      </c>
      <c r="L146" s="184">
        <v>1000</v>
      </c>
      <c r="M146" s="184">
        <v>0</v>
      </c>
      <c r="N146" s="182">
        <f>M146</f>
        <v>0</v>
      </c>
      <c r="O146" s="544">
        <f>K146*12+L146</f>
        <v>26075.199999999997</v>
      </c>
      <c r="P146" s="184">
        <f>O146*B146</f>
        <v>0</v>
      </c>
      <c r="Q146" s="544">
        <f>AM140</f>
        <v>0</v>
      </c>
      <c r="R146" s="184">
        <v>1931.6</v>
      </c>
      <c r="S146" s="184">
        <v>0</v>
      </c>
      <c r="T146" s="184">
        <v>0</v>
      </c>
      <c r="U146" s="184">
        <v>0</v>
      </c>
      <c r="V146" s="184">
        <v>0</v>
      </c>
      <c r="W146" s="184">
        <v>0</v>
      </c>
      <c r="X146" s="184"/>
      <c r="Y146" s="184">
        <v>158</v>
      </c>
      <c r="Z146" s="185">
        <f>SUM(R146:Y146)</f>
        <v>2089.6</v>
      </c>
      <c r="AA146" s="184">
        <v>1000</v>
      </c>
      <c r="AB146" s="184">
        <v>0</v>
      </c>
      <c r="AC146" s="182">
        <f>AB146</f>
        <v>0</v>
      </c>
      <c r="AD146" s="544">
        <f>Z146*12+AA146</f>
        <v>26075.199999999997</v>
      </c>
      <c r="AE146" s="184">
        <f>AD146*Q146</f>
        <v>0</v>
      </c>
      <c r="AF146" s="544">
        <f t="shared" ref="AF146:AG150" si="137">O146-AD146</f>
        <v>0</v>
      </c>
      <c r="AG146" s="543">
        <f t="shared" si="137"/>
        <v>0</v>
      </c>
      <c r="AH146" s="544">
        <f>AN140</f>
        <v>0</v>
      </c>
      <c r="AI146" s="184">
        <f>(Z146*12+AA146)*AH146</f>
        <v>0</v>
      </c>
    </row>
    <row r="147" spans="1:35" ht="13.5" x14ac:dyDescent="0.25">
      <c r="A147" s="1028" t="s">
        <v>609</v>
      </c>
      <c r="B147" s="425">
        <f>AL141</f>
        <v>0</v>
      </c>
      <c r="C147" s="544">
        <v>1922.6</v>
      </c>
      <c r="D147" s="186">
        <v>0</v>
      </c>
      <c r="E147" s="184">
        <v>0</v>
      </c>
      <c r="F147" s="184">
        <v>0</v>
      </c>
      <c r="G147" s="184">
        <v>0</v>
      </c>
      <c r="H147" s="184">
        <v>0</v>
      </c>
      <c r="I147" s="184">
        <v>0</v>
      </c>
      <c r="J147" s="184">
        <v>158</v>
      </c>
      <c r="K147" s="185">
        <f>SUM(C147:J147)</f>
        <v>2080.6</v>
      </c>
      <c r="L147" s="184">
        <v>1000</v>
      </c>
      <c r="M147" s="184">
        <v>0</v>
      </c>
      <c r="N147" s="182">
        <f>M147</f>
        <v>0</v>
      </c>
      <c r="O147" s="544">
        <f>K147*12+L147</f>
        <v>25967.199999999997</v>
      </c>
      <c r="P147" s="184">
        <f>O147*B147</f>
        <v>0</v>
      </c>
      <c r="Q147" s="544">
        <f>AM141</f>
        <v>0</v>
      </c>
      <c r="R147" s="184">
        <v>1922.6</v>
      </c>
      <c r="S147" s="184">
        <v>0</v>
      </c>
      <c r="T147" s="184">
        <v>0</v>
      </c>
      <c r="U147" s="184">
        <v>0</v>
      </c>
      <c r="V147" s="184">
        <v>0</v>
      </c>
      <c r="W147" s="184">
        <v>0</v>
      </c>
      <c r="X147" s="184"/>
      <c r="Y147" s="184">
        <v>158</v>
      </c>
      <c r="Z147" s="185">
        <f>SUM(R147:Y147)</f>
        <v>2080.6</v>
      </c>
      <c r="AA147" s="184">
        <v>1000</v>
      </c>
      <c r="AB147" s="184">
        <v>0</v>
      </c>
      <c r="AC147" s="182">
        <f>AB147</f>
        <v>0</v>
      </c>
      <c r="AD147" s="544">
        <f>Z147*12+AA147</f>
        <v>25967.199999999997</v>
      </c>
      <c r="AE147" s="184">
        <f>AD147*Q147</f>
        <v>0</v>
      </c>
      <c r="AF147" s="544">
        <f t="shared" si="137"/>
        <v>0</v>
      </c>
      <c r="AG147" s="543">
        <f t="shared" si="137"/>
        <v>0</v>
      </c>
      <c r="AH147" s="544">
        <f>AN141</f>
        <v>0</v>
      </c>
      <c r="AI147" s="184">
        <f>(Z147*12+AA147)*AH147</f>
        <v>0</v>
      </c>
    </row>
    <row r="148" spans="1:35" ht="13.5" x14ac:dyDescent="0.25">
      <c r="A148" s="1028" t="s">
        <v>608</v>
      </c>
      <c r="B148" s="425">
        <f>AL142</f>
        <v>0</v>
      </c>
      <c r="C148" s="544">
        <v>1914.2</v>
      </c>
      <c r="D148" s="186">
        <v>0</v>
      </c>
      <c r="E148" s="184">
        <v>0</v>
      </c>
      <c r="F148" s="184">
        <v>0</v>
      </c>
      <c r="G148" s="184">
        <v>0</v>
      </c>
      <c r="H148" s="184">
        <v>0</v>
      </c>
      <c r="I148" s="184">
        <v>0</v>
      </c>
      <c r="J148" s="184">
        <v>158</v>
      </c>
      <c r="K148" s="185">
        <f>SUM(C148:J148)</f>
        <v>2072.1999999999998</v>
      </c>
      <c r="L148" s="184">
        <v>1000</v>
      </c>
      <c r="M148" s="184">
        <v>0</v>
      </c>
      <c r="N148" s="182">
        <f>M148</f>
        <v>0</v>
      </c>
      <c r="O148" s="544">
        <f>K148*12+L148</f>
        <v>25866.399999999998</v>
      </c>
      <c r="P148" s="184">
        <f>O148*B148</f>
        <v>0</v>
      </c>
      <c r="Q148" s="544">
        <f>AM142</f>
        <v>0</v>
      </c>
      <c r="R148" s="184">
        <v>1914.2</v>
      </c>
      <c r="S148" s="184">
        <v>0</v>
      </c>
      <c r="T148" s="184">
        <v>0</v>
      </c>
      <c r="U148" s="184">
        <v>0</v>
      </c>
      <c r="V148" s="184">
        <v>0</v>
      </c>
      <c r="W148" s="184">
        <v>0</v>
      </c>
      <c r="X148" s="184"/>
      <c r="Y148" s="184">
        <v>158</v>
      </c>
      <c r="Z148" s="185">
        <f>SUM(R148:Y148)</f>
        <v>2072.1999999999998</v>
      </c>
      <c r="AA148" s="184">
        <v>1000</v>
      </c>
      <c r="AB148" s="184">
        <v>0</v>
      </c>
      <c r="AC148" s="182">
        <f>AB148</f>
        <v>0</v>
      </c>
      <c r="AD148" s="544">
        <f>Z148*12+AA148</f>
        <v>25866.399999999998</v>
      </c>
      <c r="AE148" s="184">
        <f>AD148*Q148</f>
        <v>0</v>
      </c>
      <c r="AF148" s="544">
        <f t="shared" si="137"/>
        <v>0</v>
      </c>
      <c r="AG148" s="543">
        <f t="shared" si="137"/>
        <v>0</v>
      </c>
      <c r="AH148" s="544">
        <f>AN142</f>
        <v>0</v>
      </c>
      <c r="AI148" s="184">
        <f>(Z148*12+AA148)*AH148</f>
        <v>0</v>
      </c>
    </row>
    <row r="149" spans="1:35" ht="13.5" x14ac:dyDescent="0.25">
      <c r="A149" s="1028" t="s">
        <v>19</v>
      </c>
      <c r="B149" s="425">
        <f>AL143</f>
        <v>0</v>
      </c>
      <c r="C149" s="544">
        <v>1905.8</v>
      </c>
      <c r="D149" s="186">
        <v>0</v>
      </c>
      <c r="E149" s="184">
        <v>0</v>
      </c>
      <c r="F149" s="184">
        <v>0</v>
      </c>
      <c r="G149" s="184">
        <v>0</v>
      </c>
      <c r="H149" s="184">
        <v>0</v>
      </c>
      <c r="I149" s="184">
        <v>0</v>
      </c>
      <c r="J149" s="184">
        <v>158</v>
      </c>
      <c r="K149" s="185">
        <f>SUM(C149:J149)</f>
        <v>2063.8000000000002</v>
      </c>
      <c r="L149" s="184">
        <v>1000</v>
      </c>
      <c r="M149" s="184">
        <v>0</v>
      </c>
      <c r="N149" s="182">
        <f>M149</f>
        <v>0</v>
      </c>
      <c r="O149" s="544">
        <f>K149*12+L149</f>
        <v>25765.600000000002</v>
      </c>
      <c r="P149" s="184">
        <f>O149*B149</f>
        <v>0</v>
      </c>
      <c r="Q149" s="544">
        <f>AM143</f>
        <v>0</v>
      </c>
      <c r="R149" s="184">
        <v>1905.8</v>
      </c>
      <c r="S149" s="184">
        <v>0</v>
      </c>
      <c r="T149" s="184">
        <v>0</v>
      </c>
      <c r="U149" s="184">
        <v>0</v>
      </c>
      <c r="V149" s="184">
        <v>0</v>
      </c>
      <c r="W149" s="184">
        <v>0</v>
      </c>
      <c r="X149" s="184"/>
      <c r="Y149" s="184">
        <v>158</v>
      </c>
      <c r="Z149" s="185">
        <f>SUM(R149:Y149)</f>
        <v>2063.8000000000002</v>
      </c>
      <c r="AA149" s="184">
        <v>1000</v>
      </c>
      <c r="AB149" s="184">
        <v>0</v>
      </c>
      <c r="AC149" s="182">
        <f>AB149</f>
        <v>0</v>
      </c>
      <c r="AD149" s="544">
        <f>Z149*12+AA149</f>
        <v>25765.600000000002</v>
      </c>
      <c r="AE149" s="184">
        <f>AD149*Q149</f>
        <v>0</v>
      </c>
      <c r="AF149" s="544">
        <f t="shared" si="137"/>
        <v>0</v>
      </c>
      <c r="AG149" s="543">
        <f t="shared" si="137"/>
        <v>0</v>
      </c>
      <c r="AH149" s="544">
        <f>AN143</f>
        <v>0</v>
      </c>
      <c r="AI149" s="184">
        <f>(Z149*12+AA149)*AH149</f>
        <v>0</v>
      </c>
    </row>
    <row r="150" spans="1:35" ht="13.5" x14ac:dyDescent="0.25">
      <c r="A150" s="1028" t="s">
        <v>607</v>
      </c>
      <c r="B150" s="425">
        <f>AL144</f>
        <v>0</v>
      </c>
      <c r="C150" s="544">
        <v>1896.8</v>
      </c>
      <c r="D150" s="186">
        <v>0</v>
      </c>
      <c r="E150" s="184">
        <v>0</v>
      </c>
      <c r="F150" s="184">
        <v>0</v>
      </c>
      <c r="G150" s="184">
        <v>0</v>
      </c>
      <c r="H150" s="184">
        <v>0</v>
      </c>
      <c r="I150" s="184">
        <v>0</v>
      </c>
      <c r="J150" s="184">
        <v>158</v>
      </c>
      <c r="K150" s="185">
        <f>SUM(C150:J150)</f>
        <v>2054.8000000000002</v>
      </c>
      <c r="L150" s="184">
        <v>1000</v>
      </c>
      <c r="M150" s="184">
        <v>0</v>
      </c>
      <c r="N150" s="182">
        <f>M150</f>
        <v>0</v>
      </c>
      <c r="O150" s="544">
        <f>K150*12+L150</f>
        <v>25657.600000000002</v>
      </c>
      <c r="P150" s="184">
        <f>O150*B150</f>
        <v>0</v>
      </c>
      <c r="Q150" s="544">
        <f>AM144</f>
        <v>0</v>
      </c>
      <c r="R150" s="184">
        <v>1896.8</v>
      </c>
      <c r="S150" s="184">
        <v>0</v>
      </c>
      <c r="T150" s="184">
        <v>0</v>
      </c>
      <c r="U150" s="184">
        <v>0</v>
      </c>
      <c r="V150" s="184">
        <v>0</v>
      </c>
      <c r="W150" s="184">
        <v>0</v>
      </c>
      <c r="X150" s="184"/>
      <c r="Y150" s="184">
        <v>158</v>
      </c>
      <c r="Z150" s="185">
        <f>SUM(R150:Y150)</f>
        <v>2054.8000000000002</v>
      </c>
      <c r="AA150" s="184">
        <v>1000</v>
      </c>
      <c r="AB150" s="184">
        <v>0</v>
      </c>
      <c r="AC150" s="182">
        <f>AB150</f>
        <v>0</v>
      </c>
      <c r="AD150" s="544">
        <f>Z150*12+AA150</f>
        <v>25657.600000000002</v>
      </c>
      <c r="AE150" s="184">
        <f>AD150*Q150</f>
        <v>0</v>
      </c>
      <c r="AF150" s="544">
        <f t="shared" si="137"/>
        <v>0</v>
      </c>
      <c r="AG150" s="543">
        <f t="shared" si="137"/>
        <v>0</v>
      </c>
      <c r="AH150" s="544">
        <f>AN144</f>
        <v>0</v>
      </c>
      <c r="AI150" s="184">
        <f>(Z150*12+AA150)*AH150</f>
        <v>0</v>
      </c>
    </row>
    <row r="151" spans="1:35" ht="13.5" x14ac:dyDescent="0.25">
      <c r="A151" s="1028" t="s">
        <v>627</v>
      </c>
      <c r="B151" s="425"/>
      <c r="C151" s="1176"/>
      <c r="D151" s="1176"/>
      <c r="E151" s="184"/>
      <c r="F151" s="184"/>
      <c r="G151" s="184"/>
      <c r="H151" s="184"/>
      <c r="I151" s="184"/>
      <c r="J151" s="1174"/>
      <c r="K151" s="184"/>
      <c r="L151" s="184"/>
      <c r="M151" s="184"/>
      <c r="N151" s="182"/>
      <c r="O151" s="544"/>
      <c r="P151" s="184"/>
      <c r="Q151" s="544"/>
      <c r="R151" s="1174"/>
      <c r="S151" s="184"/>
      <c r="T151" s="184"/>
      <c r="U151" s="184"/>
      <c r="V151" s="184"/>
      <c r="W151" s="184"/>
      <c r="X151" s="184"/>
      <c r="Y151" s="1174"/>
      <c r="Z151" s="184"/>
      <c r="AA151" s="184"/>
      <c r="AB151" s="184"/>
      <c r="AC151" s="182"/>
      <c r="AD151" s="544"/>
      <c r="AE151" s="184"/>
      <c r="AF151" s="544"/>
      <c r="AG151" s="543"/>
      <c r="AH151" s="544"/>
      <c r="AI151" s="184"/>
    </row>
    <row r="152" spans="1:35" ht="13.5" x14ac:dyDescent="0.25">
      <c r="A152" s="1028" t="s">
        <v>606</v>
      </c>
      <c r="B152" s="425">
        <f>AL145</f>
        <v>0</v>
      </c>
      <c r="C152" s="544">
        <v>6583</v>
      </c>
      <c r="D152" s="544">
        <v>0</v>
      </c>
      <c r="E152" s="184">
        <v>0</v>
      </c>
      <c r="F152" s="184">
        <v>0</v>
      </c>
      <c r="G152" s="184">
        <v>0</v>
      </c>
      <c r="H152" s="184">
        <v>0</v>
      </c>
      <c r="I152" s="184">
        <v>0</v>
      </c>
      <c r="J152" s="184">
        <v>1500</v>
      </c>
      <c r="K152" s="185">
        <f>SUM(C152:J152)</f>
        <v>8083</v>
      </c>
      <c r="L152" s="184">
        <v>1000</v>
      </c>
      <c r="M152" s="184">
        <v>0</v>
      </c>
      <c r="N152" s="182">
        <f>M152</f>
        <v>0</v>
      </c>
      <c r="O152" s="544">
        <f>K152*12+L152</f>
        <v>97996</v>
      </c>
      <c r="P152" s="184">
        <f>O152*B152</f>
        <v>0</v>
      </c>
      <c r="Q152" s="544">
        <f>AM145</f>
        <v>0</v>
      </c>
      <c r="R152" s="184">
        <v>7266</v>
      </c>
      <c r="S152" s="184">
        <v>0</v>
      </c>
      <c r="T152" s="184">
        <v>0</v>
      </c>
      <c r="U152" s="184">
        <v>0</v>
      </c>
      <c r="V152" s="184">
        <v>0</v>
      </c>
      <c r="W152" s="184">
        <v>0</v>
      </c>
      <c r="X152" s="184"/>
      <c r="Y152" s="184">
        <v>1500</v>
      </c>
      <c r="Z152" s="185">
        <f>SUM(R152:Y152)</f>
        <v>8766</v>
      </c>
      <c r="AA152" s="184">
        <v>1000</v>
      </c>
      <c r="AB152" s="184">
        <v>0</v>
      </c>
      <c r="AC152" s="182">
        <f>AB152</f>
        <v>0</v>
      </c>
      <c r="AD152" s="544">
        <f>Z152*12+AA152</f>
        <v>106192</v>
      </c>
      <c r="AE152" s="184">
        <f>AD152*Q152</f>
        <v>0</v>
      </c>
      <c r="AF152" s="544">
        <f t="shared" ref="AF152:AG156" si="138">O152-AD152</f>
        <v>-8196</v>
      </c>
      <c r="AG152" s="543">
        <f t="shared" si="138"/>
        <v>0</v>
      </c>
      <c r="AH152" s="544">
        <f>AN145</f>
        <v>0</v>
      </c>
      <c r="AI152" s="184">
        <f>(Z152*12+AA152)*AH152</f>
        <v>0</v>
      </c>
    </row>
    <row r="153" spans="1:35" ht="13.5" x14ac:dyDescent="0.25">
      <c r="A153" s="1028" t="s">
        <v>605</v>
      </c>
      <c r="B153" s="425">
        <f>AL146</f>
        <v>0</v>
      </c>
      <c r="C153" s="544">
        <v>6212.6</v>
      </c>
      <c r="D153" s="544">
        <v>0</v>
      </c>
      <c r="E153" s="184">
        <v>0</v>
      </c>
      <c r="F153" s="184">
        <v>0</v>
      </c>
      <c r="G153" s="184">
        <v>0</v>
      </c>
      <c r="H153" s="184">
        <v>0</v>
      </c>
      <c r="I153" s="184">
        <v>0</v>
      </c>
      <c r="J153" s="184">
        <v>1500</v>
      </c>
      <c r="K153" s="185">
        <f>SUM(C153:J153)</f>
        <v>7712.6</v>
      </c>
      <c r="L153" s="184">
        <v>1000</v>
      </c>
      <c r="M153" s="184">
        <v>0</v>
      </c>
      <c r="N153" s="182">
        <f>M153</f>
        <v>0</v>
      </c>
      <c r="O153" s="544">
        <f>K153*12+L153</f>
        <v>93551.200000000012</v>
      </c>
      <c r="P153" s="184">
        <f>O153*B153</f>
        <v>0</v>
      </c>
      <c r="Q153" s="544">
        <f>AM146</f>
        <v>0</v>
      </c>
      <c r="R153" s="184">
        <v>6826</v>
      </c>
      <c r="S153" s="184">
        <v>0</v>
      </c>
      <c r="T153" s="184">
        <v>0</v>
      </c>
      <c r="U153" s="184">
        <v>0</v>
      </c>
      <c r="V153" s="184">
        <v>0</v>
      </c>
      <c r="W153" s="184">
        <v>0</v>
      </c>
      <c r="X153" s="184"/>
      <c r="Y153" s="184">
        <v>1500</v>
      </c>
      <c r="Z153" s="185">
        <f>SUM(R153:Y153)</f>
        <v>8326</v>
      </c>
      <c r="AA153" s="184">
        <v>1000</v>
      </c>
      <c r="AB153" s="184">
        <v>0</v>
      </c>
      <c r="AC153" s="182">
        <f>AB153</f>
        <v>0</v>
      </c>
      <c r="AD153" s="544">
        <f>Z153*12+AA153</f>
        <v>100912</v>
      </c>
      <c r="AE153" s="184">
        <f>AD153*Q153</f>
        <v>0</v>
      </c>
      <c r="AF153" s="544">
        <f t="shared" si="138"/>
        <v>-7360.7999999999884</v>
      </c>
      <c r="AG153" s="543">
        <f t="shared" si="138"/>
        <v>0</v>
      </c>
      <c r="AH153" s="544">
        <f>AN146</f>
        <v>0</v>
      </c>
      <c r="AI153" s="184">
        <f>(Z153*12+AA153)*AH153</f>
        <v>0</v>
      </c>
    </row>
    <row r="154" spans="1:35" ht="13.5" x14ac:dyDescent="0.25">
      <c r="A154" s="1028" t="s">
        <v>604</v>
      </c>
      <c r="B154" s="425">
        <f>AL147</f>
        <v>0</v>
      </c>
      <c r="C154" s="544">
        <v>5834.6</v>
      </c>
      <c r="D154" s="544">
        <v>0</v>
      </c>
      <c r="E154" s="184">
        <v>0</v>
      </c>
      <c r="F154" s="184">
        <v>0</v>
      </c>
      <c r="G154" s="184">
        <v>0</v>
      </c>
      <c r="H154" s="184">
        <v>0</v>
      </c>
      <c r="I154" s="184">
        <v>0</v>
      </c>
      <c r="J154" s="184">
        <v>1500</v>
      </c>
      <c r="K154" s="185">
        <f>SUM(C154:J154)</f>
        <v>7334.6</v>
      </c>
      <c r="L154" s="184">
        <v>1000</v>
      </c>
      <c r="M154" s="184">
        <v>0</v>
      </c>
      <c r="N154" s="182">
        <f>M154</f>
        <v>0</v>
      </c>
      <c r="O154" s="544">
        <f>K154*12+L154</f>
        <v>89015.200000000012</v>
      </c>
      <c r="P154" s="184">
        <f>O154*B154</f>
        <v>0</v>
      </c>
      <c r="Q154" s="544">
        <f>AM147</f>
        <v>0</v>
      </c>
      <c r="R154" s="184">
        <v>6336</v>
      </c>
      <c r="S154" s="184">
        <v>0</v>
      </c>
      <c r="T154" s="184">
        <v>0</v>
      </c>
      <c r="U154" s="184">
        <v>0</v>
      </c>
      <c r="V154" s="184">
        <v>0</v>
      </c>
      <c r="W154" s="184">
        <v>0</v>
      </c>
      <c r="X154" s="184"/>
      <c r="Y154" s="184">
        <v>1500</v>
      </c>
      <c r="Z154" s="185">
        <f>SUM(R154:Y154)</f>
        <v>7836</v>
      </c>
      <c r="AA154" s="184">
        <v>1000</v>
      </c>
      <c r="AB154" s="184">
        <v>0</v>
      </c>
      <c r="AC154" s="182">
        <f>AB154</f>
        <v>0</v>
      </c>
      <c r="AD154" s="544">
        <f>Z154*12+AA154</f>
        <v>95032</v>
      </c>
      <c r="AE154" s="184">
        <f>AD154*Q154</f>
        <v>0</v>
      </c>
      <c r="AF154" s="544">
        <f t="shared" si="138"/>
        <v>-6016.7999999999884</v>
      </c>
      <c r="AG154" s="543">
        <f t="shared" si="138"/>
        <v>0</v>
      </c>
      <c r="AH154" s="544">
        <f>AN147</f>
        <v>0</v>
      </c>
      <c r="AI154" s="184">
        <f>(Z154*12+AA154)*AH154</f>
        <v>0</v>
      </c>
    </row>
    <row r="155" spans="1:35" ht="13.5" x14ac:dyDescent="0.25">
      <c r="A155" s="1028" t="s">
        <v>603</v>
      </c>
      <c r="B155" s="425">
        <f>AL148</f>
        <v>0</v>
      </c>
      <c r="C155" s="544">
        <v>5515</v>
      </c>
      <c r="D155" s="544">
        <v>0</v>
      </c>
      <c r="E155" s="184">
        <v>0</v>
      </c>
      <c r="F155" s="184">
        <v>0</v>
      </c>
      <c r="G155" s="184">
        <v>0</v>
      </c>
      <c r="H155" s="184">
        <v>0</v>
      </c>
      <c r="I155" s="184">
        <v>0</v>
      </c>
      <c r="J155" s="184">
        <v>1500</v>
      </c>
      <c r="K155" s="185">
        <f>SUM(C155:J155)</f>
        <v>7015</v>
      </c>
      <c r="L155" s="184">
        <v>1000</v>
      </c>
      <c r="M155" s="184">
        <v>0</v>
      </c>
      <c r="N155" s="182">
        <f>M155</f>
        <v>0</v>
      </c>
      <c r="O155" s="544">
        <f>K155*12+L155</f>
        <v>85180</v>
      </c>
      <c r="P155" s="184">
        <f>O155*B155</f>
        <v>0</v>
      </c>
      <c r="Q155" s="544">
        <f>AM148</f>
        <v>0</v>
      </c>
      <c r="R155" s="184">
        <v>5932</v>
      </c>
      <c r="S155" s="184">
        <v>0</v>
      </c>
      <c r="T155" s="184">
        <v>0</v>
      </c>
      <c r="U155" s="184">
        <v>0</v>
      </c>
      <c r="V155" s="184">
        <v>0</v>
      </c>
      <c r="W155" s="184">
        <v>0</v>
      </c>
      <c r="X155" s="184"/>
      <c r="Y155" s="184">
        <v>1500</v>
      </c>
      <c r="Z155" s="185">
        <f>SUM(R155:Y155)</f>
        <v>7432</v>
      </c>
      <c r="AA155" s="184">
        <v>1000</v>
      </c>
      <c r="AB155" s="184">
        <v>0</v>
      </c>
      <c r="AC155" s="182">
        <f>AB155</f>
        <v>0</v>
      </c>
      <c r="AD155" s="544">
        <f>Z155*12+AA155</f>
        <v>90184</v>
      </c>
      <c r="AE155" s="184">
        <f>AD155*Q155</f>
        <v>0</v>
      </c>
      <c r="AF155" s="544">
        <f t="shared" si="138"/>
        <v>-5004</v>
      </c>
      <c r="AG155" s="543">
        <f t="shared" si="138"/>
        <v>0</v>
      </c>
      <c r="AH155" s="544">
        <f>AN148</f>
        <v>0</v>
      </c>
      <c r="AI155" s="184">
        <f>(Z155*12+AA155)*AH155</f>
        <v>0</v>
      </c>
    </row>
    <row r="156" spans="1:35" ht="13.5" x14ac:dyDescent="0.25">
      <c r="A156" s="1028" t="s">
        <v>602</v>
      </c>
      <c r="B156" s="425">
        <f>AL149</f>
        <v>0</v>
      </c>
      <c r="C156" s="544">
        <v>5206.6000000000004</v>
      </c>
      <c r="D156" s="544">
        <v>0</v>
      </c>
      <c r="E156" s="184">
        <v>0</v>
      </c>
      <c r="F156" s="184">
        <v>0</v>
      </c>
      <c r="G156" s="184">
        <v>0</v>
      </c>
      <c r="H156" s="184">
        <v>0</v>
      </c>
      <c r="I156" s="184">
        <v>0</v>
      </c>
      <c r="J156" s="184">
        <v>1500</v>
      </c>
      <c r="K156" s="185">
        <f>SUM(C156:J156)</f>
        <v>6706.6</v>
      </c>
      <c r="L156" s="184">
        <v>1000</v>
      </c>
      <c r="M156" s="184">
        <v>0</v>
      </c>
      <c r="N156" s="182">
        <f>M156</f>
        <v>0</v>
      </c>
      <c r="O156" s="544">
        <f>K156*12+L156</f>
        <v>81479.200000000012</v>
      </c>
      <c r="P156" s="184">
        <f>O156*B156</f>
        <v>0</v>
      </c>
      <c r="Q156" s="544">
        <f>AM149</f>
        <v>0</v>
      </c>
      <c r="R156" s="184">
        <v>5532</v>
      </c>
      <c r="S156" s="184">
        <v>0</v>
      </c>
      <c r="T156" s="184">
        <v>0</v>
      </c>
      <c r="U156" s="184">
        <v>0</v>
      </c>
      <c r="V156" s="184">
        <v>0</v>
      </c>
      <c r="W156" s="184">
        <v>0</v>
      </c>
      <c r="X156" s="184"/>
      <c r="Y156" s="184">
        <v>1500</v>
      </c>
      <c r="Z156" s="185">
        <f>SUM(R156:Y156)</f>
        <v>7032</v>
      </c>
      <c r="AA156" s="184">
        <v>1000</v>
      </c>
      <c r="AB156" s="184">
        <v>0</v>
      </c>
      <c r="AC156" s="182">
        <f>AB156</f>
        <v>0</v>
      </c>
      <c r="AD156" s="544">
        <f>Z156*12+AA156</f>
        <v>85384</v>
      </c>
      <c r="AE156" s="184">
        <f>AD156*Q156</f>
        <v>0</v>
      </c>
      <c r="AF156" s="544">
        <f t="shared" si="138"/>
        <v>-3904.7999999999884</v>
      </c>
      <c r="AG156" s="543">
        <f t="shared" si="138"/>
        <v>0</v>
      </c>
      <c r="AH156" s="544">
        <f>AN149</f>
        <v>0</v>
      </c>
      <c r="AI156" s="184">
        <f>(Z156*12+AA156)*AH156</f>
        <v>0</v>
      </c>
    </row>
    <row r="157" spans="1:35" ht="13.5" x14ac:dyDescent="0.25">
      <c r="A157" s="1028" t="s">
        <v>626</v>
      </c>
      <c r="B157" s="425"/>
      <c r="C157" s="1176"/>
      <c r="D157" s="1176"/>
      <c r="E157" s="184"/>
      <c r="F157" s="184"/>
      <c r="G157" s="184"/>
      <c r="H157" s="184"/>
      <c r="I157" s="184"/>
      <c r="J157" s="1174"/>
      <c r="K157" s="184"/>
      <c r="L157" s="184"/>
      <c r="M157" s="184"/>
      <c r="N157" s="182"/>
      <c r="O157" s="544"/>
      <c r="P157" s="184"/>
      <c r="Q157" s="544"/>
      <c r="R157" s="1174"/>
      <c r="S157" s="184"/>
      <c r="T157" s="184"/>
      <c r="U157" s="184"/>
      <c r="V157" s="184"/>
      <c r="W157" s="184"/>
      <c r="X157" s="184"/>
      <c r="Y157" s="1174"/>
      <c r="Z157" s="184"/>
      <c r="AA157" s="184"/>
      <c r="AB157" s="184"/>
      <c r="AC157" s="182"/>
      <c r="AD157" s="544"/>
      <c r="AE157" s="184"/>
      <c r="AF157" s="544"/>
      <c r="AG157" s="543"/>
      <c r="AH157" s="544"/>
      <c r="AI157" s="184"/>
    </row>
    <row r="158" spans="1:35" ht="13.5" x14ac:dyDescent="0.25">
      <c r="A158" s="1028" t="s">
        <v>601</v>
      </c>
      <c r="B158" s="425">
        <f t="shared" ref="B158:B174" si="139">AL150</f>
        <v>0</v>
      </c>
      <c r="C158" s="544">
        <v>3875</v>
      </c>
      <c r="D158" s="544">
        <v>0</v>
      </c>
      <c r="E158" s="184">
        <v>0</v>
      </c>
      <c r="F158" s="184">
        <v>0</v>
      </c>
      <c r="G158" s="184">
        <v>0</v>
      </c>
      <c r="H158" s="184">
        <v>0</v>
      </c>
      <c r="I158" s="184">
        <v>0</v>
      </c>
      <c r="J158" s="184">
        <v>1500</v>
      </c>
      <c r="K158" s="185">
        <f t="shared" ref="K158:K174" si="140">SUM(C158:J158)</f>
        <v>5375</v>
      </c>
      <c r="L158" s="184">
        <v>1000</v>
      </c>
      <c r="M158" s="184">
        <v>0</v>
      </c>
      <c r="N158" s="182">
        <f t="shared" ref="N158:N174" si="141">M158</f>
        <v>0</v>
      </c>
      <c r="O158" s="544">
        <f t="shared" ref="O158:O174" si="142">K158*12+L158</f>
        <v>65500</v>
      </c>
      <c r="P158" s="184">
        <f t="shared" ref="P158:P174" si="143">O158*B158</f>
        <v>0</v>
      </c>
      <c r="Q158" s="544">
        <f t="shared" ref="Q158:Q174" si="144">AM150</f>
        <v>0</v>
      </c>
      <c r="R158" s="184">
        <v>4471</v>
      </c>
      <c r="S158" s="184">
        <v>0</v>
      </c>
      <c r="T158" s="184">
        <v>0</v>
      </c>
      <c r="U158" s="184">
        <v>0</v>
      </c>
      <c r="V158" s="184">
        <v>0</v>
      </c>
      <c r="W158" s="184">
        <v>0</v>
      </c>
      <c r="X158" s="184"/>
      <c r="Y158" s="184">
        <v>1500</v>
      </c>
      <c r="Z158" s="185">
        <f t="shared" ref="Z158:Z174" si="145">SUM(R158:Y158)</f>
        <v>5971</v>
      </c>
      <c r="AA158" s="184">
        <v>1000</v>
      </c>
      <c r="AB158" s="184">
        <v>0</v>
      </c>
      <c r="AC158" s="182">
        <f t="shared" ref="AC158:AC174" si="146">AB158</f>
        <v>0</v>
      </c>
      <c r="AD158" s="544">
        <f t="shared" ref="AD158:AD174" si="147">Z158*12+AA158</f>
        <v>72652</v>
      </c>
      <c r="AE158" s="184">
        <f t="shared" ref="AE158:AE174" si="148">AD158*Q158</f>
        <v>0</v>
      </c>
      <c r="AF158" s="544">
        <f t="shared" ref="AF158:AG174" si="149">O158-AD158</f>
        <v>-7152</v>
      </c>
      <c r="AG158" s="543">
        <f t="shared" si="149"/>
        <v>0</v>
      </c>
      <c r="AH158" s="544">
        <f t="shared" ref="AH158:AH174" si="150">AN150</f>
        <v>0</v>
      </c>
      <c r="AI158" s="184">
        <f t="shared" ref="AI158:AI174" si="151">(Z158*12+AA158)*AH158</f>
        <v>0</v>
      </c>
    </row>
    <row r="159" spans="1:35" ht="13.5" x14ac:dyDescent="0.25">
      <c r="A159" s="1028" t="s">
        <v>600</v>
      </c>
      <c r="B159" s="425">
        <f t="shared" si="139"/>
        <v>0</v>
      </c>
      <c r="C159" s="544">
        <v>3217</v>
      </c>
      <c r="D159" s="544">
        <v>0</v>
      </c>
      <c r="E159" s="184">
        <v>0</v>
      </c>
      <c r="F159" s="184">
        <v>0</v>
      </c>
      <c r="G159" s="184">
        <v>0</v>
      </c>
      <c r="H159" s="184">
        <v>0</v>
      </c>
      <c r="I159" s="184">
        <v>0</v>
      </c>
      <c r="J159" s="184">
        <v>1500</v>
      </c>
      <c r="K159" s="185">
        <f t="shared" si="140"/>
        <v>4717</v>
      </c>
      <c r="L159" s="184">
        <v>1000</v>
      </c>
      <c r="M159" s="184">
        <v>0</v>
      </c>
      <c r="N159" s="182">
        <f t="shared" si="141"/>
        <v>0</v>
      </c>
      <c r="O159" s="544">
        <f t="shared" si="142"/>
        <v>57604</v>
      </c>
      <c r="P159" s="184">
        <f t="shared" si="143"/>
        <v>0</v>
      </c>
      <c r="Q159" s="544">
        <f t="shared" si="144"/>
        <v>0</v>
      </c>
      <c r="R159" s="184">
        <v>3660</v>
      </c>
      <c r="S159" s="184">
        <v>0</v>
      </c>
      <c r="T159" s="184">
        <v>0</v>
      </c>
      <c r="U159" s="184">
        <v>0</v>
      </c>
      <c r="V159" s="184">
        <v>0</v>
      </c>
      <c r="W159" s="184">
        <v>0</v>
      </c>
      <c r="X159" s="184"/>
      <c r="Y159" s="184">
        <v>1500</v>
      </c>
      <c r="Z159" s="185">
        <f t="shared" si="145"/>
        <v>5160</v>
      </c>
      <c r="AA159" s="184">
        <v>1000</v>
      </c>
      <c r="AB159" s="184">
        <v>0</v>
      </c>
      <c r="AC159" s="182">
        <f t="shared" si="146"/>
        <v>0</v>
      </c>
      <c r="AD159" s="544">
        <f t="shared" si="147"/>
        <v>62920</v>
      </c>
      <c r="AE159" s="184">
        <f t="shared" si="148"/>
        <v>0</v>
      </c>
      <c r="AF159" s="544">
        <f t="shared" si="149"/>
        <v>-5316</v>
      </c>
      <c r="AG159" s="543">
        <f t="shared" si="149"/>
        <v>0</v>
      </c>
      <c r="AH159" s="544">
        <f t="shared" si="150"/>
        <v>0</v>
      </c>
      <c r="AI159" s="184">
        <f t="shared" si="151"/>
        <v>0</v>
      </c>
    </row>
    <row r="160" spans="1:35" ht="13.5" x14ac:dyDescent="0.25">
      <c r="A160" s="1028" t="s">
        <v>599</v>
      </c>
      <c r="B160" s="425">
        <f t="shared" si="139"/>
        <v>0</v>
      </c>
      <c r="C160" s="544">
        <v>2931</v>
      </c>
      <c r="D160" s="544">
        <v>0</v>
      </c>
      <c r="E160" s="184">
        <v>0</v>
      </c>
      <c r="F160" s="184">
        <v>0</v>
      </c>
      <c r="G160" s="184">
        <v>0</v>
      </c>
      <c r="H160" s="184">
        <v>0</v>
      </c>
      <c r="I160" s="184">
        <v>0</v>
      </c>
      <c r="J160" s="184">
        <v>1500</v>
      </c>
      <c r="K160" s="185">
        <f t="shared" si="140"/>
        <v>4431</v>
      </c>
      <c r="L160" s="184">
        <v>1000</v>
      </c>
      <c r="M160" s="184">
        <v>0</v>
      </c>
      <c r="N160" s="182">
        <f t="shared" si="141"/>
        <v>0</v>
      </c>
      <c r="O160" s="544">
        <f t="shared" si="142"/>
        <v>54172</v>
      </c>
      <c r="P160" s="184">
        <f t="shared" si="143"/>
        <v>0</v>
      </c>
      <c r="Q160" s="544">
        <f t="shared" si="144"/>
        <v>0</v>
      </c>
      <c r="R160" s="184">
        <v>3344</v>
      </c>
      <c r="S160" s="184">
        <v>0</v>
      </c>
      <c r="T160" s="184">
        <v>0</v>
      </c>
      <c r="U160" s="184">
        <v>0</v>
      </c>
      <c r="V160" s="184">
        <v>0</v>
      </c>
      <c r="W160" s="184">
        <v>0</v>
      </c>
      <c r="X160" s="184"/>
      <c r="Y160" s="184">
        <v>1500</v>
      </c>
      <c r="Z160" s="185">
        <f t="shared" si="145"/>
        <v>4844</v>
      </c>
      <c r="AA160" s="184">
        <v>1000</v>
      </c>
      <c r="AB160" s="184">
        <v>0</v>
      </c>
      <c r="AC160" s="182">
        <f t="shared" si="146"/>
        <v>0</v>
      </c>
      <c r="AD160" s="544">
        <f t="shared" si="147"/>
        <v>59128</v>
      </c>
      <c r="AE160" s="184">
        <f t="shared" si="148"/>
        <v>0</v>
      </c>
      <c r="AF160" s="544">
        <f t="shared" si="149"/>
        <v>-4956</v>
      </c>
      <c r="AG160" s="543">
        <f t="shared" si="149"/>
        <v>0</v>
      </c>
      <c r="AH160" s="544">
        <f t="shared" si="150"/>
        <v>0</v>
      </c>
      <c r="AI160" s="184">
        <f t="shared" si="151"/>
        <v>0</v>
      </c>
    </row>
    <row r="161" spans="1:35" ht="13.5" x14ac:dyDescent="0.25">
      <c r="A161" s="1028" t="s">
        <v>594</v>
      </c>
      <c r="B161" s="425">
        <f t="shared" si="139"/>
        <v>0</v>
      </c>
      <c r="C161" s="544">
        <v>2931</v>
      </c>
      <c r="D161" s="544">
        <v>0</v>
      </c>
      <c r="E161" s="184">
        <v>0</v>
      </c>
      <c r="F161" s="184">
        <v>0</v>
      </c>
      <c r="G161" s="184">
        <v>0</v>
      </c>
      <c r="H161" s="184">
        <v>0</v>
      </c>
      <c r="I161" s="184">
        <v>0</v>
      </c>
      <c r="J161" s="184">
        <v>1500</v>
      </c>
      <c r="K161" s="185">
        <f t="shared" si="140"/>
        <v>4431</v>
      </c>
      <c r="L161" s="184">
        <v>1000</v>
      </c>
      <c r="M161" s="184">
        <v>0</v>
      </c>
      <c r="N161" s="182">
        <f t="shared" si="141"/>
        <v>0</v>
      </c>
      <c r="O161" s="544">
        <f t="shared" si="142"/>
        <v>54172</v>
      </c>
      <c r="P161" s="184">
        <f t="shared" si="143"/>
        <v>0</v>
      </c>
      <c r="Q161" s="544">
        <f t="shared" si="144"/>
        <v>0</v>
      </c>
      <c r="R161" s="184">
        <v>3344</v>
      </c>
      <c r="S161" s="184">
        <v>0</v>
      </c>
      <c r="T161" s="184">
        <v>0</v>
      </c>
      <c r="U161" s="184">
        <v>0</v>
      </c>
      <c r="V161" s="184">
        <v>0</v>
      </c>
      <c r="W161" s="184">
        <v>0</v>
      </c>
      <c r="X161" s="184"/>
      <c r="Y161" s="184">
        <v>1500</v>
      </c>
      <c r="Z161" s="185">
        <f t="shared" si="145"/>
        <v>4844</v>
      </c>
      <c r="AA161" s="184">
        <v>1000</v>
      </c>
      <c r="AB161" s="184">
        <v>0</v>
      </c>
      <c r="AC161" s="182">
        <f t="shared" si="146"/>
        <v>0</v>
      </c>
      <c r="AD161" s="544">
        <f t="shared" si="147"/>
        <v>59128</v>
      </c>
      <c r="AE161" s="184">
        <f t="shared" si="148"/>
        <v>0</v>
      </c>
      <c r="AF161" s="544">
        <f t="shared" si="149"/>
        <v>-4956</v>
      </c>
      <c r="AG161" s="543">
        <f t="shared" si="149"/>
        <v>0</v>
      </c>
      <c r="AH161" s="544">
        <f t="shared" si="150"/>
        <v>0</v>
      </c>
      <c r="AI161" s="184">
        <f t="shared" si="151"/>
        <v>0</v>
      </c>
    </row>
    <row r="162" spans="1:35" ht="13.5" x14ac:dyDescent="0.25">
      <c r="A162" s="1028" t="s">
        <v>595</v>
      </c>
      <c r="B162" s="425">
        <f t="shared" si="139"/>
        <v>0</v>
      </c>
      <c r="C162" s="544">
        <v>3217</v>
      </c>
      <c r="D162" s="544">
        <v>0</v>
      </c>
      <c r="E162" s="184">
        <v>0</v>
      </c>
      <c r="F162" s="184">
        <v>0</v>
      </c>
      <c r="G162" s="184">
        <v>0</v>
      </c>
      <c r="H162" s="184">
        <v>0</v>
      </c>
      <c r="I162" s="184">
        <v>0</v>
      </c>
      <c r="J162" s="184">
        <v>1500</v>
      </c>
      <c r="K162" s="185">
        <f t="shared" si="140"/>
        <v>4717</v>
      </c>
      <c r="L162" s="184">
        <v>1000</v>
      </c>
      <c r="M162" s="184">
        <v>0</v>
      </c>
      <c r="N162" s="182">
        <f t="shared" si="141"/>
        <v>0</v>
      </c>
      <c r="O162" s="544">
        <f t="shared" si="142"/>
        <v>57604</v>
      </c>
      <c r="P162" s="184">
        <f t="shared" si="143"/>
        <v>0</v>
      </c>
      <c r="Q162" s="544">
        <f t="shared" si="144"/>
        <v>0</v>
      </c>
      <c r="R162" s="184">
        <v>3660</v>
      </c>
      <c r="S162" s="184">
        <v>0</v>
      </c>
      <c r="T162" s="184">
        <v>0</v>
      </c>
      <c r="U162" s="184">
        <v>0</v>
      </c>
      <c r="V162" s="184">
        <v>0</v>
      </c>
      <c r="W162" s="184">
        <v>0</v>
      </c>
      <c r="X162" s="184"/>
      <c r="Y162" s="184">
        <v>1500</v>
      </c>
      <c r="Z162" s="185">
        <f t="shared" si="145"/>
        <v>5160</v>
      </c>
      <c r="AA162" s="184">
        <v>1000</v>
      </c>
      <c r="AB162" s="184">
        <v>0</v>
      </c>
      <c r="AC162" s="182">
        <f t="shared" si="146"/>
        <v>0</v>
      </c>
      <c r="AD162" s="544">
        <f t="shared" si="147"/>
        <v>62920</v>
      </c>
      <c r="AE162" s="184">
        <f t="shared" si="148"/>
        <v>0</v>
      </c>
      <c r="AF162" s="544">
        <f t="shared" si="149"/>
        <v>-5316</v>
      </c>
      <c r="AG162" s="543">
        <f t="shared" si="149"/>
        <v>0</v>
      </c>
      <c r="AH162" s="544">
        <f t="shared" si="150"/>
        <v>0</v>
      </c>
      <c r="AI162" s="184">
        <f t="shared" si="151"/>
        <v>0</v>
      </c>
    </row>
    <row r="163" spans="1:35" ht="13.5" x14ac:dyDescent="0.25">
      <c r="A163" s="1028" t="s">
        <v>596</v>
      </c>
      <c r="B163" s="425">
        <f t="shared" si="139"/>
        <v>0</v>
      </c>
      <c r="C163" s="544">
        <v>3409</v>
      </c>
      <c r="D163" s="544">
        <v>0</v>
      </c>
      <c r="E163" s="184">
        <v>0</v>
      </c>
      <c r="F163" s="184">
        <v>0</v>
      </c>
      <c r="G163" s="184">
        <v>0</v>
      </c>
      <c r="H163" s="184">
        <v>0</v>
      </c>
      <c r="I163" s="184">
        <v>0</v>
      </c>
      <c r="J163" s="184">
        <v>1500</v>
      </c>
      <c r="K163" s="185">
        <f t="shared" si="140"/>
        <v>4909</v>
      </c>
      <c r="L163" s="184">
        <v>1000</v>
      </c>
      <c r="M163" s="184">
        <v>0</v>
      </c>
      <c r="N163" s="182">
        <f t="shared" si="141"/>
        <v>0</v>
      </c>
      <c r="O163" s="544">
        <f t="shared" si="142"/>
        <v>59908</v>
      </c>
      <c r="P163" s="184">
        <f t="shared" si="143"/>
        <v>0</v>
      </c>
      <c r="Q163" s="544">
        <f t="shared" si="144"/>
        <v>0</v>
      </c>
      <c r="R163" s="184">
        <v>3900</v>
      </c>
      <c r="S163" s="184">
        <v>0</v>
      </c>
      <c r="T163" s="184">
        <v>0</v>
      </c>
      <c r="U163" s="184">
        <v>0</v>
      </c>
      <c r="V163" s="184">
        <v>0</v>
      </c>
      <c r="W163" s="184">
        <v>0</v>
      </c>
      <c r="X163" s="184"/>
      <c r="Y163" s="184">
        <v>1500</v>
      </c>
      <c r="Z163" s="185">
        <f t="shared" si="145"/>
        <v>5400</v>
      </c>
      <c r="AA163" s="184">
        <v>1000</v>
      </c>
      <c r="AB163" s="184">
        <v>0</v>
      </c>
      <c r="AC163" s="182">
        <f t="shared" si="146"/>
        <v>0</v>
      </c>
      <c r="AD163" s="544">
        <f t="shared" si="147"/>
        <v>65800</v>
      </c>
      <c r="AE163" s="184">
        <f t="shared" si="148"/>
        <v>0</v>
      </c>
      <c r="AF163" s="544">
        <f t="shared" si="149"/>
        <v>-5892</v>
      </c>
      <c r="AG163" s="543">
        <f t="shared" si="149"/>
        <v>0</v>
      </c>
      <c r="AH163" s="544">
        <f t="shared" si="150"/>
        <v>0</v>
      </c>
      <c r="AI163" s="184">
        <f t="shared" si="151"/>
        <v>0</v>
      </c>
    </row>
    <row r="164" spans="1:35" ht="13.5" x14ac:dyDescent="0.25">
      <c r="A164" s="1028" t="s">
        <v>597</v>
      </c>
      <c r="B164" s="425">
        <f t="shared" si="139"/>
        <v>0</v>
      </c>
      <c r="C164" s="544">
        <v>3619</v>
      </c>
      <c r="D164" s="544">
        <v>0</v>
      </c>
      <c r="E164" s="184">
        <v>0</v>
      </c>
      <c r="F164" s="184">
        <v>0</v>
      </c>
      <c r="G164" s="184">
        <v>0</v>
      </c>
      <c r="H164" s="184">
        <v>0</v>
      </c>
      <c r="I164" s="184">
        <v>0</v>
      </c>
      <c r="J164" s="184">
        <v>1500</v>
      </c>
      <c r="K164" s="185">
        <f t="shared" si="140"/>
        <v>5119</v>
      </c>
      <c r="L164" s="184">
        <v>1000</v>
      </c>
      <c r="M164" s="184">
        <v>0</v>
      </c>
      <c r="N164" s="182">
        <f t="shared" si="141"/>
        <v>0</v>
      </c>
      <c r="O164" s="544">
        <f t="shared" si="142"/>
        <v>62428</v>
      </c>
      <c r="P164" s="184">
        <f t="shared" si="143"/>
        <v>0</v>
      </c>
      <c r="Q164" s="544">
        <f t="shared" si="144"/>
        <v>0</v>
      </c>
      <c r="R164" s="184">
        <v>4158</v>
      </c>
      <c r="S164" s="184">
        <v>0</v>
      </c>
      <c r="T164" s="184">
        <v>0</v>
      </c>
      <c r="U164" s="184">
        <v>0</v>
      </c>
      <c r="V164" s="184">
        <v>0</v>
      </c>
      <c r="W164" s="184">
        <v>0</v>
      </c>
      <c r="X164" s="184"/>
      <c r="Y164" s="184">
        <v>1500</v>
      </c>
      <c r="Z164" s="185">
        <f t="shared" si="145"/>
        <v>5658</v>
      </c>
      <c r="AA164" s="184">
        <v>1000</v>
      </c>
      <c r="AB164" s="184">
        <v>0</v>
      </c>
      <c r="AC164" s="182">
        <f t="shared" si="146"/>
        <v>0</v>
      </c>
      <c r="AD164" s="544">
        <f t="shared" si="147"/>
        <v>68896</v>
      </c>
      <c r="AE164" s="184">
        <f t="shared" si="148"/>
        <v>0</v>
      </c>
      <c r="AF164" s="544">
        <f t="shared" si="149"/>
        <v>-6468</v>
      </c>
      <c r="AG164" s="543">
        <f t="shared" si="149"/>
        <v>0</v>
      </c>
      <c r="AH164" s="544">
        <f t="shared" si="150"/>
        <v>0</v>
      </c>
      <c r="AI164" s="184">
        <f t="shared" si="151"/>
        <v>0</v>
      </c>
    </row>
    <row r="165" spans="1:35" ht="13.5" x14ac:dyDescent="0.25">
      <c r="A165" s="1028" t="s">
        <v>598</v>
      </c>
      <c r="B165" s="425">
        <f t="shared" si="139"/>
        <v>0</v>
      </c>
      <c r="C165" s="544">
        <v>3875</v>
      </c>
      <c r="D165" s="544">
        <v>0</v>
      </c>
      <c r="E165" s="184">
        <v>0</v>
      </c>
      <c r="F165" s="184">
        <v>0</v>
      </c>
      <c r="G165" s="184">
        <v>0</v>
      </c>
      <c r="H165" s="184">
        <v>0</v>
      </c>
      <c r="I165" s="184">
        <v>0</v>
      </c>
      <c r="J165" s="184">
        <v>1500</v>
      </c>
      <c r="K165" s="185">
        <f t="shared" si="140"/>
        <v>5375</v>
      </c>
      <c r="L165" s="184">
        <v>1000</v>
      </c>
      <c r="M165" s="184">
        <v>0</v>
      </c>
      <c r="N165" s="182">
        <f t="shared" si="141"/>
        <v>0</v>
      </c>
      <c r="O165" s="544">
        <f t="shared" si="142"/>
        <v>65500</v>
      </c>
      <c r="P165" s="184">
        <f t="shared" si="143"/>
        <v>0</v>
      </c>
      <c r="Q165" s="544">
        <f t="shared" si="144"/>
        <v>0</v>
      </c>
      <c r="R165" s="184">
        <v>4471</v>
      </c>
      <c r="S165" s="184">
        <v>0</v>
      </c>
      <c r="T165" s="184">
        <v>0</v>
      </c>
      <c r="U165" s="184">
        <v>0</v>
      </c>
      <c r="V165" s="184">
        <v>0</v>
      </c>
      <c r="W165" s="184">
        <v>0</v>
      </c>
      <c r="X165" s="184"/>
      <c r="Y165" s="184">
        <v>1500</v>
      </c>
      <c r="Z165" s="185">
        <f t="shared" si="145"/>
        <v>5971</v>
      </c>
      <c r="AA165" s="184">
        <v>1000</v>
      </c>
      <c r="AB165" s="184">
        <v>0</v>
      </c>
      <c r="AC165" s="182">
        <f t="shared" si="146"/>
        <v>0</v>
      </c>
      <c r="AD165" s="544">
        <f t="shared" si="147"/>
        <v>72652</v>
      </c>
      <c r="AE165" s="184">
        <f t="shared" si="148"/>
        <v>0</v>
      </c>
      <c r="AF165" s="544">
        <f t="shared" si="149"/>
        <v>-7152</v>
      </c>
      <c r="AG165" s="543">
        <f t="shared" si="149"/>
        <v>0</v>
      </c>
      <c r="AH165" s="544">
        <f t="shared" si="150"/>
        <v>0</v>
      </c>
      <c r="AI165" s="184">
        <f t="shared" si="151"/>
        <v>0</v>
      </c>
    </row>
    <row r="166" spans="1:35" ht="13.5" x14ac:dyDescent="0.25">
      <c r="A166" s="1028" t="s">
        <v>593</v>
      </c>
      <c r="B166" s="425">
        <f t="shared" si="139"/>
        <v>0</v>
      </c>
      <c r="C166" s="544">
        <v>3217</v>
      </c>
      <c r="D166" s="544">
        <v>0</v>
      </c>
      <c r="E166" s="184">
        <v>0</v>
      </c>
      <c r="F166" s="184">
        <v>0</v>
      </c>
      <c r="G166" s="184">
        <v>0</v>
      </c>
      <c r="H166" s="184">
        <v>0</v>
      </c>
      <c r="I166" s="184">
        <v>0</v>
      </c>
      <c r="J166" s="184">
        <v>1500</v>
      </c>
      <c r="K166" s="185">
        <f t="shared" si="140"/>
        <v>4717</v>
      </c>
      <c r="L166" s="184">
        <v>1000</v>
      </c>
      <c r="M166" s="184">
        <v>0</v>
      </c>
      <c r="N166" s="182">
        <f t="shared" si="141"/>
        <v>0</v>
      </c>
      <c r="O166" s="544">
        <f t="shared" si="142"/>
        <v>57604</v>
      </c>
      <c r="P166" s="184">
        <f t="shared" si="143"/>
        <v>0</v>
      </c>
      <c r="Q166" s="544">
        <f t="shared" si="144"/>
        <v>0</v>
      </c>
      <c r="R166" s="184">
        <v>3660</v>
      </c>
      <c r="S166" s="184">
        <v>0</v>
      </c>
      <c r="T166" s="184">
        <v>0</v>
      </c>
      <c r="U166" s="184">
        <v>0</v>
      </c>
      <c r="V166" s="184">
        <v>0</v>
      </c>
      <c r="W166" s="184">
        <v>0</v>
      </c>
      <c r="X166" s="184"/>
      <c r="Y166" s="184">
        <v>1500</v>
      </c>
      <c r="Z166" s="185">
        <f t="shared" si="145"/>
        <v>5160</v>
      </c>
      <c r="AA166" s="184">
        <v>1000</v>
      </c>
      <c r="AB166" s="184">
        <v>0</v>
      </c>
      <c r="AC166" s="182">
        <f t="shared" si="146"/>
        <v>0</v>
      </c>
      <c r="AD166" s="544">
        <f t="shared" si="147"/>
        <v>62920</v>
      </c>
      <c r="AE166" s="184">
        <f t="shared" si="148"/>
        <v>0</v>
      </c>
      <c r="AF166" s="544">
        <f t="shared" si="149"/>
        <v>-5316</v>
      </c>
      <c r="AG166" s="543">
        <f t="shared" si="149"/>
        <v>0</v>
      </c>
      <c r="AH166" s="544">
        <f t="shared" si="150"/>
        <v>0</v>
      </c>
      <c r="AI166" s="184">
        <f t="shared" si="151"/>
        <v>0</v>
      </c>
    </row>
    <row r="167" spans="1:35" ht="13.5" x14ac:dyDescent="0.25">
      <c r="A167" s="1028" t="s">
        <v>592</v>
      </c>
      <c r="B167" s="425">
        <f t="shared" si="139"/>
        <v>0</v>
      </c>
      <c r="C167" s="544">
        <v>2931</v>
      </c>
      <c r="D167" s="544">
        <v>0</v>
      </c>
      <c r="E167" s="184">
        <v>0</v>
      </c>
      <c r="F167" s="184">
        <v>0</v>
      </c>
      <c r="G167" s="184">
        <v>0</v>
      </c>
      <c r="H167" s="184">
        <v>0</v>
      </c>
      <c r="I167" s="184">
        <v>0</v>
      </c>
      <c r="J167" s="184">
        <v>1500</v>
      </c>
      <c r="K167" s="185">
        <f t="shared" si="140"/>
        <v>4431</v>
      </c>
      <c r="L167" s="184">
        <v>1000</v>
      </c>
      <c r="M167" s="184">
        <v>0</v>
      </c>
      <c r="N167" s="182">
        <f t="shared" si="141"/>
        <v>0</v>
      </c>
      <c r="O167" s="544">
        <f t="shared" si="142"/>
        <v>54172</v>
      </c>
      <c r="P167" s="184">
        <f t="shared" si="143"/>
        <v>0</v>
      </c>
      <c r="Q167" s="544">
        <f t="shared" si="144"/>
        <v>0</v>
      </c>
      <c r="R167" s="184">
        <v>3344</v>
      </c>
      <c r="S167" s="184">
        <v>0</v>
      </c>
      <c r="T167" s="184">
        <v>0</v>
      </c>
      <c r="U167" s="184">
        <v>0</v>
      </c>
      <c r="V167" s="184">
        <v>0</v>
      </c>
      <c r="W167" s="184">
        <v>0</v>
      </c>
      <c r="X167" s="184"/>
      <c r="Y167" s="184">
        <v>1500</v>
      </c>
      <c r="Z167" s="185">
        <f t="shared" si="145"/>
        <v>4844</v>
      </c>
      <c r="AA167" s="184">
        <v>1000</v>
      </c>
      <c r="AB167" s="184">
        <v>0</v>
      </c>
      <c r="AC167" s="182">
        <f t="shared" si="146"/>
        <v>0</v>
      </c>
      <c r="AD167" s="544">
        <f t="shared" si="147"/>
        <v>59128</v>
      </c>
      <c r="AE167" s="184">
        <f t="shared" si="148"/>
        <v>0</v>
      </c>
      <c r="AF167" s="544">
        <f t="shared" si="149"/>
        <v>-4956</v>
      </c>
      <c r="AG167" s="543">
        <f t="shared" si="149"/>
        <v>0</v>
      </c>
      <c r="AH167" s="544">
        <f t="shared" si="150"/>
        <v>0</v>
      </c>
      <c r="AI167" s="184">
        <f t="shared" si="151"/>
        <v>0</v>
      </c>
    </row>
    <row r="168" spans="1:35" ht="13.5" x14ac:dyDescent="0.25">
      <c r="A168" s="1028" t="s">
        <v>591</v>
      </c>
      <c r="B168" s="425">
        <f t="shared" si="139"/>
        <v>0</v>
      </c>
      <c r="C168" s="544">
        <v>3875</v>
      </c>
      <c r="D168" s="544">
        <v>0</v>
      </c>
      <c r="E168" s="184">
        <v>0</v>
      </c>
      <c r="F168" s="184">
        <v>0</v>
      </c>
      <c r="G168" s="184">
        <v>0</v>
      </c>
      <c r="H168" s="184">
        <v>0</v>
      </c>
      <c r="I168" s="184">
        <v>0</v>
      </c>
      <c r="J168" s="184">
        <v>1500</v>
      </c>
      <c r="K168" s="185">
        <f t="shared" si="140"/>
        <v>5375</v>
      </c>
      <c r="L168" s="184">
        <v>1000</v>
      </c>
      <c r="M168" s="184">
        <v>0</v>
      </c>
      <c r="N168" s="182">
        <f t="shared" si="141"/>
        <v>0</v>
      </c>
      <c r="O168" s="544">
        <f t="shared" si="142"/>
        <v>65500</v>
      </c>
      <c r="P168" s="184">
        <f t="shared" si="143"/>
        <v>0</v>
      </c>
      <c r="Q168" s="544">
        <f t="shared" si="144"/>
        <v>0</v>
      </c>
      <c r="R168" s="184">
        <v>4471</v>
      </c>
      <c r="S168" s="184">
        <v>0</v>
      </c>
      <c r="T168" s="184">
        <v>0</v>
      </c>
      <c r="U168" s="184">
        <v>0</v>
      </c>
      <c r="V168" s="184">
        <v>0</v>
      </c>
      <c r="W168" s="184">
        <v>0</v>
      </c>
      <c r="X168" s="184"/>
      <c r="Y168" s="184">
        <v>1500</v>
      </c>
      <c r="Z168" s="185">
        <f t="shared" si="145"/>
        <v>5971</v>
      </c>
      <c r="AA168" s="184">
        <v>1000</v>
      </c>
      <c r="AB168" s="184">
        <v>0</v>
      </c>
      <c r="AC168" s="182">
        <f t="shared" si="146"/>
        <v>0</v>
      </c>
      <c r="AD168" s="544">
        <f t="shared" si="147"/>
        <v>72652</v>
      </c>
      <c r="AE168" s="184">
        <f t="shared" si="148"/>
        <v>0</v>
      </c>
      <c r="AF168" s="544">
        <f t="shared" si="149"/>
        <v>-7152</v>
      </c>
      <c r="AG168" s="543">
        <f t="shared" si="149"/>
        <v>0</v>
      </c>
      <c r="AH168" s="544">
        <f t="shared" si="150"/>
        <v>0</v>
      </c>
      <c r="AI168" s="184">
        <f t="shared" si="151"/>
        <v>0</v>
      </c>
    </row>
    <row r="169" spans="1:35" ht="13.5" x14ac:dyDescent="0.25">
      <c r="A169" s="1028" t="s">
        <v>590</v>
      </c>
      <c r="B169" s="425">
        <f t="shared" si="139"/>
        <v>0</v>
      </c>
      <c r="C169" s="544">
        <v>3409</v>
      </c>
      <c r="D169" s="544">
        <v>0</v>
      </c>
      <c r="E169" s="184">
        <v>0</v>
      </c>
      <c r="F169" s="184">
        <v>0</v>
      </c>
      <c r="G169" s="184">
        <v>0</v>
      </c>
      <c r="H169" s="184">
        <v>0</v>
      </c>
      <c r="I169" s="184">
        <v>0</v>
      </c>
      <c r="J169" s="184">
        <v>1500</v>
      </c>
      <c r="K169" s="185">
        <f t="shared" si="140"/>
        <v>4909</v>
      </c>
      <c r="L169" s="184">
        <v>1000</v>
      </c>
      <c r="M169" s="184">
        <v>0</v>
      </c>
      <c r="N169" s="182">
        <f t="shared" si="141"/>
        <v>0</v>
      </c>
      <c r="O169" s="544">
        <f t="shared" si="142"/>
        <v>59908</v>
      </c>
      <c r="P169" s="184">
        <f t="shared" si="143"/>
        <v>0</v>
      </c>
      <c r="Q169" s="544">
        <f t="shared" si="144"/>
        <v>0</v>
      </c>
      <c r="R169" s="184">
        <v>3900</v>
      </c>
      <c r="S169" s="184">
        <v>0</v>
      </c>
      <c r="T169" s="184">
        <v>0</v>
      </c>
      <c r="U169" s="184">
        <v>0</v>
      </c>
      <c r="V169" s="184">
        <v>0</v>
      </c>
      <c r="W169" s="184">
        <v>0</v>
      </c>
      <c r="X169" s="184"/>
      <c r="Y169" s="184">
        <v>1500</v>
      </c>
      <c r="Z169" s="185">
        <f t="shared" si="145"/>
        <v>5400</v>
      </c>
      <c r="AA169" s="184">
        <v>1000</v>
      </c>
      <c r="AB169" s="184">
        <v>0</v>
      </c>
      <c r="AC169" s="182">
        <f t="shared" si="146"/>
        <v>0</v>
      </c>
      <c r="AD169" s="544">
        <f t="shared" si="147"/>
        <v>65800</v>
      </c>
      <c r="AE169" s="184">
        <f t="shared" si="148"/>
        <v>0</v>
      </c>
      <c r="AF169" s="544">
        <f t="shared" si="149"/>
        <v>-5892</v>
      </c>
      <c r="AG169" s="543">
        <f t="shared" si="149"/>
        <v>0</v>
      </c>
      <c r="AH169" s="544">
        <f t="shared" si="150"/>
        <v>0</v>
      </c>
      <c r="AI169" s="184">
        <f t="shared" si="151"/>
        <v>0</v>
      </c>
    </row>
    <row r="170" spans="1:35" ht="13.5" x14ac:dyDescent="0.25">
      <c r="A170" s="1028" t="s">
        <v>588</v>
      </c>
      <c r="B170" s="425">
        <f t="shared" si="139"/>
        <v>0</v>
      </c>
      <c r="C170" s="544">
        <v>2931</v>
      </c>
      <c r="D170" s="544">
        <v>0</v>
      </c>
      <c r="E170" s="184">
        <v>0</v>
      </c>
      <c r="F170" s="184">
        <v>0</v>
      </c>
      <c r="G170" s="184">
        <v>0</v>
      </c>
      <c r="H170" s="184">
        <v>0</v>
      </c>
      <c r="I170" s="184">
        <v>0</v>
      </c>
      <c r="J170" s="184">
        <v>1500</v>
      </c>
      <c r="K170" s="185">
        <f t="shared" si="140"/>
        <v>4431</v>
      </c>
      <c r="L170" s="184">
        <v>1000</v>
      </c>
      <c r="M170" s="184">
        <v>0</v>
      </c>
      <c r="N170" s="182">
        <f t="shared" si="141"/>
        <v>0</v>
      </c>
      <c r="O170" s="544">
        <f t="shared" si="142"/>
        <v>54172</v>
      </c>
      <c r="P170" s="184">
        <f t="shared" si="143"/>
        <v>0</v>
      </c>
      <c r="Q170" s="544">
        <f t="shared" si="144"/>
        <v>0</v>
      </c>
      <c r="R170" s="184">
        <v>3344</v>
      </c>
      <c r="S170" s="184">
        <v>0</v>
      </c>
      <c r="T170" s="184">
        <v>0</v>
      </c>
      <c r="U170" s="184">
        <v>0</v>
      </c>
      <c r="V170" s="184">
        <v>0</v>
      </c>
      <c r="W170" s="184">
        <v>0</v>
      </c>
      <c r="X170" s="184"/>
      <c r="Y170" s="184">
        <v>1500</v>
      </c>
      <c r="Z170" s="185">
        <f t="shared" si="145"/>
        <v>4844</v>
      </c>
      <c r="AA170" s="184">
        <v>1000</v>
      </c>
      <c r="AB170" s="184">
        <v>0</v>
      </c>
      <c r="AC170" s="182">
        <f t="shared" si="146"/>
        <v>0</v>
      </c>
      <c r="AD170" s="544">
        <f t="shared" si="147"/>
        <v>59128</v>
      </c>
      <c r="AE170" s="184">
        <f t="shared" si="148"/>
        <v>0</v>
      </c>
      <c r="AF170" s="544">
        <f t="shared" si="149"/>
        <v>-4956</v>
      </c>
      <c r="AG170" s="543">
        <f t="shared" si="149"/>
        <v>0</v>
      </c>
      <c r="AH170" s="544">
        <f t="shared" si="150"/>
        <v>0</v>
      </c>
      <c r="AI170" s="184">
        <f t="shared" si="151"/>
        <v>0</v>
      </c>
    </row>
    <row r="171" spans="1:35" ht="13.5" x14ac:dyDescent="0.25">
      <c r="A171" s="1028" t="s">
        <v>587</v>
      </c>
      <c r="B171" s="425">
        <f t="shared" si="139"/>
        <v>0</v>
      </c>
      <c r="C171" s="544">
        <v>3875</v>
      </c>
      <c r="D171" s="544">
        <v>0</v>
      </c>
      <c r="E171" s="184">
        <v>0</v>
      </c>
      <c r="F171" s="184">
        <v>0</v>
      </c>
      <c r="G171" s="184">
        <v>0</v>
      </c>
      <c r="H171" s="184">
        <v>0</v>
      </c>
      <c r="I171" s="184">
        <v>0</v>
      </c>
      <c r="J171" s="184">
        <v>1500</v>
      </c>
      <c r="K171" s="185">
        <f t="shared" si="140"/>
        <v>5375</v>
      </c>
      <c r="L171" s="184">
        <v>1000</v>
      </c>
      <c r="M171" s="184">
        <v>0</v>
      </c>
      <c r="N171" s="182">
        <f t="shared" si="141"/>
        <v>0</v>
      </c>
      <c r="O171" s="544">
        <f t="shared" si="142"/>
        <v>65500</v>
      </c>
      <c r="P171" s="184">
        <f t="shared" si="143"/>
        <v>0</v>
      </c>
      <c r="Q171" s="544">
        <f t="shared" si="144"/>
        <v>0</v>
      </c>
      <c r="R171" s="184">
        <v>4471</v>
      </c>
      <c r="S171" s="184">
        <v>0</v>
      </c>
      <c r="T171" s="184">
        <v>0</v>
      </c>
      <c r="U171" s="184">
        <v>0</v>
      </c>
      <c r="V171" s="184">
        <v>0</v>
      </c>
      <c r="W171" s="184">
        <v>0</v>
      </c>
      <c r="X171" s="184"/>
      <c r="Y171" s="184">
        <v>1500</v>
      </c>
      <c r="Z171" s="185">
        <f t="shared" si="145"/>
        <v>5971</v>
      </c>
      <c r="AA171" s="184">
        <v>1000</v>
      </c>
      <c r="AB171" s="184">
        <v>0</v>
      </c>
      <c r="AC171" s="182">
        <f t="shared" si="146"/>
        <v>0</v>
      </c>
      <c r="AD171" s="544">
        <f t="shared" si="147"/>
        <v>72652</v>
      </c>
      <c r="AE171" s="184">
        <f t="shared" si="148"/>
        <v>0</v>
      </c>
      <c r="AF171" s="544">
        <f t="shared" si="149"/>
        <v>-7152</v>
      </c>
      <c r="AG171" s="543">
        <f t="shared" si="149"/>
        <v>0</v>
      </c>
      <c r="AH171" s="544">
        <f t="shared" si="150"/>
        <v>0</v>
      </c>
      <c r="AI171" s="184">
        <f t="shared" si="151"/>
        <v>0</v>
      </c>
    </row>
    <row r="172" spans="1:35" ht="13.5" x14ac:dyDescent="0.25">
      <c r="A172" s="1028" t="s">
        <v>586</v>
      </c>
      <c r="B172" s="425">
        <f t="shared" si="139"/>
        <v>0</v>
      </c>
      <c r="C172" s="544">
        <v>2931</v>
      </c>
      <c r="D172" s="544">
        <v>0</v>
      </c>
      <c r="E172" s="184">
        <v>0</v>
      </c>
      <c r="F172" s="184">
        <v>0</v>
      </c>
      <c r="G172" s="184">
        <v>0</v>
      </c>
      <c r="H172" s="184">
        <v>0</v>
      </c>
      <c r="I172" s="184">
        <v>0</v>
      </c>
      <c r="J172" s="184">
        <v>1500</v>
      </c>
      <c r="K172" s="185">
        <f t="shared" si="140"/>
        <v>4431</v>
      </c>
      <c r="L172" s="184">
        <v>1000</v>
      </c>
      <c r="M172" s="184">
        <v>0</v>
      </c>
      <c r="N172" s="182">
        <f t="shared" si="141"/>
        <v>0</v>
      </c>
      <c r="O172" s="544">
        <f t="shared" si="142"/>
        <v>54172</v>
      </c>
      <c r="P172" s="184">
        <f t="shared" si="143"/>
        <v>0</v>
      </c>
      <c r="Q172" s="544">
        <f t="shared" si="144"/>
        <v>0</v>
      </c>
      <c r="R172" s="184">
        <v>3344</v>
      </c>
      <c r="S172" s="184">
        <v>0</v>
      </c>
      <c r="T172" s="184">
        <v>0</v>
      </c>
      <c r="U172" s="184">
        <v>0</v>
      </c>
      <c r="V172" s="184">
        <v>0</v>
      </c>
      <c r="W172" s="184">
        <v>0</v>
      </c>
      <c r="X172" s="184"/>
      <c r="Y172" s="184">
        <v>1500</v>
      </c>
      <c r="Z172" s="185">
        <f t="shared" si="145"/>
        <v>4844</v>
      </c>
      <c r="AA172" s="184">
        <v>1000</v>
      </c>
      <c r="AB172" s="184">
        <v>0</v>
      </c>
      <c r="AC172" s="182">
        <f t="shared" si="146"/>
        <v>0</v>
      </c>
      <c r="AD172" s="544">
        <f t="shared" si="147"/>
        <v>59128</v>
      </c>
      <c r="AE172" s="184">
        <f t="shared" si="148"/>
        <v>0</v>
      </c>
      <c r="AF172" s="544">
        <f t="shared" si="149"/>
        <v>-4956</v>
      </c>
      <c r="AG172" s="543">
        <f t="shared" si="149"/>
        <v>0</v>
      </c>
      <c r="AH172" s="544">
        <f t="shared" si="150"/>
        <v>0</v>
      </c>
      <c r="AI172" s="184">
        <f t="shared" si="151"/>
        <v>0</v>
      </c>
    </row>
    <row r="173" spans="1:35" ht="13.5" x14ac:dyDescent="0.25">
      <c r="A173" s="1028" t="s">
        <v>585</v>
      </c>
      <c r="B173" s="425">
        <f t="shared" si="139"/>
        <v>0</v>
      </c>
      <c r="C173" s="544">
        <v>2109</v>
      </c>
      <c r="D173" s="544">
        <v>0</v>
      </c>
      <c r="E173" s="184">
        <v>0</v>
      </c>
      <c r="F173" s="184">
        <v>0</v>
      </c>
      <c r="G173" s="184">
        <v>0</v>
      </c>
      <c r="H173" s="184">
        <v>0</v>
      </c>
      <c r="I173" s="184">
        <v>0</v>
      </c>
      <c r="J173" s="184">
        <v>1500</v>
      </c>
      <c r="K173" s="185">
        <f t="shared" si="140"/>
        <v>3609</v>
      </c>
      <c r="L173" s="184">
        <v>1000</v>
      </c>
      <c r="M173" s="184">
        <v>0</v>
      </c>
      <c r="N173" s="182">
        <f t="shared" si="141"/>
        <v>0</v>
      </c>
      <c r="O173" s="544">
        <f t="shared" si="142"/>
        <v>44308</v>
      </c>
      <c r="P173" s="184">
        <f t="shared" si="143"/>
        <v>0</v>
      </c>
      <c r="Q173" s="544">
        <f t="shared" si="144"/>
        <v>0</v>
      </c>
      <c r="R173" s="184">
        <v>2294</v>
      </c>
      <c r="S173" s="184">
        <v>0</v>
      </c>
      <c r="T173" s="184">
        <v>0</v>
      </c>
      <c r="U173" s="184">
        <v>0</v>
      </c>
      <c r="V173" s="184">
        <v>0</v>
      </c>
      <c r="W173" s="184">
        <v>0</v>
      </c>
      <c r="X173" s="184"/>
      <c r="Y173" s="184">
        <v>1500</v>
      </c>
      <c r="Z173" s="185">
        <f t="shared" si="145"/>
        <v>3794</v>
      </c>
      <c r="AA173" s="184">
        <v>1000</v>
      </c>
      <c r="AB173" s="184">
        <v>0</v>
      </c>
      <c r="AC173" s="182">
        <f t="shared" si="146"/>
        <v>0</v>
      </c>
      <c r="AD173" s="544">
        <f t="shared" si="147"/>
        <v>46528</v>
      </c>
      <c r="AE173" s="184">
        <f t="shared" si="148"/>
        <v>0</v>
      </c>
      <c r="AF173" s="544">
        <f t="shared" si="149"/>
        <v>-2220</v>
      </c>
      <c r="AG173" s="543">
        <f t="shared" si="149"/>
        <v>0</v>
      </c>
      <c r="AH173" s="544">
        <f t="shared" si="150"/>
        <v>0</v>
      </c>
      <c r="AI173" s="184">
        <f t="shared" si="151"/>
        <v>0</v>
      </c>
    </row>
    <row r="174" spans="1:35" ht="13.5" x14ac:dyDescent="0.25">
      <c r="A174" s="1028" t="s">
        <v>584</v>
      </c>
      <c r="B174" s="425">
        <f t="shared" si="139"/>
        <v>0</v>
      </c>
      <c r="C174" s="544">
        <v>2097</v>
      </c>
      <c r="D174" s="544">
        <v>0</v>
      </c>
      <c r="E174" s="184">
        <v>0</v>
      </c>
      <c r="F174" s="184">
        <v>0</v>
      </c>
      <c r="G174" s="184">
        <v>0</v>
      </c>
      <c r="H174" s="184">
        <v>0</v>
      </c>
      <c r="I174" s="184">
        <v>0</v>
      </c>
      <c r="J174" s="184">
        <v>1500</v>
      </c>
      <c r="K174" s="185">
        <f t="shared" si="140"/>
        <v>3597</v>
      </c>
      <c r="L174" s="184">
        <v>1000</v>
      </c>
      <c r="M174" s="184">
        <v>0</v>
      </c>
      <c r="N174" s="182">
        <f t="shared" si="141"/>
        <v>0</v>
      </c>
      <c r="O174" s="544">
        <f t="shared" si="142"/>
        <v>44164</v>
      </c>
      <c r="P174" s="184">
        <f t="shared" si="143"/>
        <v>0</v>
      </c>
      <c r="Q174" s="544">
        <f t="shared" si="144"/>
        <v>0</v>
      </c>
      <c r="R174" s="184">
        <v>2285</v>
      </c>
      <c r="S174" s="184">
        <v>0</v>
      </c>
      <c r="T174" s="184">
        <v>0</v>
      </c>
      <c r="U174" s="184">
        <v>0</v>
      </c>
      <c r="V174" s="184">
        <v>0</v>
      </c>
      <c r="W174" s="184">
        <v>0</v>
      </c>
      <c r="X174" s="184"/>
      <c r="Y174" s="184">
        <v>1500</v>
      </c>
      <c r="Z174" s="185">
        <f t="shared" si="145"/>
        <v>3785</v>
      </c>
      <c r="AA174" s="184">
        <v>1000</v>
      </c>
      <c r="AB174" s="184">
        <v>0</v>
      </c>
      <c r="AC174" s="182">
        <f t="shared" si="146"/>
        <v>0</v>
      </c>
      <c r="AD174" s="544">
        <f t="shared" si="147"/>
        <v>46420</v>
      </c>
      <c r="AE174" s="184">
        <f t="shared" si="148"/>
        <v>0</v>
      </c>
      <c r="AF174" s="544">
        <f t="shared" si="149"/>
        <v>-2256</v>
      </c>
      <c r="AG174" s="543">
        <f t="shared" si="149"/>
        <v>0</v>
      </c>
      <c r="AH174" s="544">
        <f t="shared" si="150"/>
        <v>0</v>
      </c>
      <c r="AI174" s="184">
        <f t="shared" si="151"/>
        <v>0</v>
      </c>
    </row>
    <row r="175" spans="1:35" ht="13.5" x14ac:dyDescent="0.25">
      <c r="A175" s="1180"/>
      <c r="B175" s="425"/>
      <c r="C175" s="553"/>
      <c r="D175" s="553"/>
      <c r="E175" s="184"/>
      <c r="F175" s="184"/>
      <c r="G175" s="184"/>
      <c r="H175" s="184"/>
      <c r="I175" s="184"/>
      <c r="J175" s="184"/>
      <c r="K175" s="184"/>
      <c r="L175" s="184"/>
      <c r="M175" s="184"/>
      <c r="N175" s="543"/>
      <c r="O175" s="544"/>
      <c r="P175" s="184"/>
      <c r="Q175" s="544"/>
      <c r="R175" s="184"/>
      <c r="S175" s="184"/>
      <c r="T175" s="184"/>
      <c r="U175" s="184"/>
      <c r="V175" s="184"/>
      <c r="W175" s="184"/>
      <c r="X175" s="184"/>
      <c r="Y175" s="184"/>
      <c r="Z175" s="184"/>
      <c r="AA175" s="184"/>
      <c r="AB175" s="184"/>
      <c r="AC175" s="543"/>
      <c r="AD175" s="544"/>
      <c r="AE175" s="184"/>
      <c r="AF175" s="544"/>
      <c r="AG175" s="543"/>
      <c r="AH175" s="544"/>
      <c r="AI175" s="184"/>
    </row>
    <row r="176" spans="1:35" ht="13.5" x14ac:dyDescent="0.25">
      <c r="A176" s="1097" t="s">
        <v>2</v>
      </c>
      <c r="B176" s="1093">
        <f>SUM(B108:B175)</f>
        <v>0</v>
      </c>
      <c r="C176" s="1094">
        <f t="shared" ref="C176:P176" si="152">SUM(C111:C175)</f>
        <v>125241.0625</v>
      </c>
      <c r="D176" s="1094">
        <f t="shared" si="152"/>
        <v>60151</v>
      </c>
      <c r="E176" s="1094">
        <f t="shared" si="152"/>
        <v>0</v>
      </c>
      <c r="F176" s="1094">
        <f t="shared" si="152"/>
        <v>0</v>
      </c>
      <c r="G176" s="1094">
        <f t="shared" si="152"/>
        <v>0</v>
      </c>
      <c r="H176" s="1094">
        <f t="shared" si="152"/>
        <v>0</v>
      </c>
      <c r="I176" s="1094">
        <f t="shared" si="152"/>
        <v>0</v>
      </c>
      <c r="J176" s="1094">
        <f t="shared" si="152"/>
        <v>34738</v>
      </c>
      <c r="K176" s="1095">
        <f t="shared" si="152"/>
        <v>220130.06250000003</v>
      </c>
      <c r="L176" s="1094">
        <f t="shared" si="152"/>
        <v>55000</v>
      </c>
      <c r="M176" s="1094">
        <f t="shared" si="152"/>
        <v>0</v>
      </c>
      <c r="N176" s="1098">
        <f t="shared" si="152"/>
        <v>0</v>
      </c>
      <c r="O176" s="736">
        <f t="shared" si="152"/>
        <v>2696560.75</v>
      </c>
      <c r="P176" s="1094">
        <f t="shared" si="152"/>
        <v>0</v>
      </c>
      <c r="Q176" s="736">
        <f>SUM(Q108:Q175)</f>
        <v>0</v>
      </c>
      <c r="R176" s="1094">
        <f t="shared" ref="R176:AG176" si="153">SUM(R111:R175)</f>
        <v>135453.26250000001</v>
      </c>
      <c r="S176" s="1094">
        <f t="shared" si="153"/>
        <v>60151</v>
      </c>
      <c r="T176" s="1094">
        <f t="shared" si="153"/>
        <v>0</v>
      </c>
      <c r="U176" s="1094">
        <f t="shared" si="153"/>
        <v>0</v>
      </c>
      <c r="V176" s="1094">
        <f t="shared" si="153"/>
        <v>0</v>
      </c>
      <c r="W176" s="1094">
        <f t="shared" si="153"/>
        <v>0</v>
      </c>
      <c r="X176" s="1094">
        <f t="shared" si="153"/>
        <v>0</v>
      </c>
      <c r="Y176" s="1094">
        <f t="shared" si="153"/>
        <v>34738</v>
      </c>
      <c r="Z176" s="1095">
        <f t="shared" si="153"/>
        <v>230342.26250000001</v>
      </c>
      <c r="AA176" s="1094">
        <f t="shared" si="153"/>
        <v>55000</v>
      </c>
      <c r="AB176" s="1094">
        <f t="shared" si="153"/>
        <v>0</v>
      </c>
      <c r="AC176" s="1098">
        <f t="shared" si="153"/>
        <v>0</v>
      </c>
      <c r="AD176" s="736">
        <f t="shared" si="153"/>
        <v>2819107.15</v>
      </c>
      <c r="AE176" s="1094">
        <f t="shared" si="153"/>
        <v>0</v>
      </c>
      <c r="AF176" s="736">
        <f t="shared" si="153"/>
        <v>-122546.39999999997</v>
      </c>
      <c r="AG176" s="1098">
        <f t="shared" si="153"/>
        <v>0</v>
      </c>
      <c r="AH176" s="1099">
        <f>SUM(AH108:AH175)</f>
        <v>0</v>
      </c>
      <c r="AI176" s="1094">
        <f>SUM(AI111:AI175)</f>
        <v>0</v>
      </c>
    </row>
    <row r="177" spans="1:33" x14ac:dyDescent="0.2">
      <c r="A177" s="115" t="s">
        <v>69</v>
      </c>
      <c r="B177" s="115"/>
      <c r="O177" s="115"/>
      <c r="P177" s="115"/>
      <c r="R177" s="115"/>
      <c r="AF177" s="115"/>
      <c r="AG177" s="115"/>
    </row>
    <row r="178" spans="1:33" x14ac:dyDescent="0.2">
      <c r="A178" s="115" t="s">
        <v>70</v>
      </c>
      <c r="B178" s="115" t="s">
        <v>163</v>
      </c>
      <c r="O178" s="115"/>
      <c r="P178" s="115"/>
      <c r="R178" s="115"/>
      <c r="AF178" s="115"/>
      <c r="AG178" s="115"/>
    </row>
    <row r="179" spans="1:33" x14ac:dyDescent="0.2">
      <c r="A179" s="115" t="s">
        <v>71</v>
      </c>
      <c r="B179" s="115" t="s">
        <v>72</v>
      </c>
      <c r="O179" s="115"/>
      <c r="P179" s="115"/>
      <c r="R179" s="115"/>
      <c r="AF179" s="115"/>
      <c r="AG179" s="115"/>
    </row>
    <row r="180" spans="1:33" x14ac:dyDescent="0.2">
      <c r="A180" s="115" t="s">
        <v>73</v>
      </c>
      <c r="B180" s="115" t="s">
        <v>74</v>
      </c>
      <c r="O180" s="115"/>
      <c r="P180" s="115"/>
      <c r="R180" s="115"/>
      <c r="AF180" s="115"/>
      <c r="AG180" s="115"/>
    </row>
    <row r="181" spans="1:33" x14ac:dyDescent="0.2">
      <c r="A181" s="115" t="s">
        <v>75</v>
      </c>
      <c r="B181" s="115" t="s">
        <v>76</v>
      </c>
      <c r="O181" s="115"/>
      <c r="P181" s="115"/>
      <c r="R181" s="115"/>
      <c r="AF181" s="115"/>
      <c r="AG181" s="115"/>
    </row>
    <row r="182" spans="1:33" x14ac:dyDescent="0.2">
      <c r="A182" s="115"/>
      <c r="B182" s="115" t="s">
        <v>77</v>
      </c>
      <c r="O182" s="115"/>
      <c r="P182" s="115"/>
      <c r="R182" s="115"/>
      <c r="AF182" s="115"/>
      <c r="AG182" s="115"/>
    </row>
    <row r="183" spans="1:33" x14ac:dyDescent="0.2">
      <c r="A183" s="115" t="s">
        <v>78</v>
      </c>
      <c r="B183" s="115" t="s">
        <v>154</v>
      </c>
      <c r="O183" s="115"/>
      <c r="P183" s="115"/>
      <c r="R183" s="115"/>
      <c r="AF183" s="115"/>
      <c r="AG183" s="115"/>
    </row>
    <row r="184" spans="1:33" x14ac:dyDescent="0.2">
      <c r="A184" s="115"/>
      <c r="B184" s="115" t="s">
        <v>79</v>
      </c>
      <c r="O184" s="115"/>
      <c r="P184" s="115"/>
      <c r="R184" s="115"/>
      <c r="AF184" s="115"/>
      <c r="AG184" s="115"/>
    </row>
    <row r="185" spans="1:33" x14ac:dyDescent="0.2">
      <c r="A185" s="115"/>
      <c r="B185" s="115" t="s">
        <v>80</v>
      </c>
      <c r="O185" s="115"/>
      <c r="P185" s="115"/>
      <c r="R185" s="115"/>
      <c r="AF185" s="115"/>
      <c r="AG185" s="115"/>
    </row>
    <row r="186" spans="1:33" x14ac:dyDescent="0.2">
      <c r="A186" s="115"/>
      <c r="B186" s="115" t="s">
        <v>81</v>
      </c>
      <c r="O186" s="115"/>
      <c r="P186" s="115"/>
      <c r="R186" s="115"/>
      <c r="AF186" s="115"/>
      <c r="AG186" s="115"/>
    </row>
    <row r="187" spans="1:33" x14ac:dyDescent="0.2">
      <c r="A187" s="115" t="s">
        <v>188</v>
      </c>
      <c r="B187" s="115" t="s">
        <v>189</v>
      </c>
      <c r="O187" s="115"/>
      <c r="P187" s="115"/>
      <c r="R187" s="115"/>
      <c r="AF187" s="115"/>
      <c r="AG187" s="115"/>
    </row>
    <row r="188" spans="1:33" x14ac:dyDescent="0.2">
      <c r="A188" s="115" t="s">
        <v>190</v>
      </c>
      <c r="B188" s="115" t="s">
        <v>159</v>
      </c>
      <c r="O188" s="115"/>
      <c r="P188" s="115"/>
      <c r="R188" s="115"/>
      <c r="AF188" s="115"/>
      <c r="AG188" s="115"/>
    </row>
    <row r="189" spans="1:33" x14ac:dyDescent="0.2">
      <c r="A189" s="115" t="s">
        <v>191</v>
      </c>
      <c r="B189" s="115" t="s">
        <v>155</v>
      </c>
      <c r="O189" s="115"/>
      <c r="P189" s="115"/>
      <c r="R189" s="115"/>
      <c r="AF189" s="115"/>
      <c r="AG189" s="115"/>
    </row>
    <row r="190" spans="1:33" x14ac:dyDescent="0.2">
      <c r="A190" s="115"/>
      <c r="B190" s="115" t="s">
        <v>79</v>
      </c>
      <c r="O190" s="115"/>
      <c r="P190" s="115"/>
      <c r="R190" s="115"/>
      <c r="AF190" s="115"/>
      <c r="AG190" s="115"/>
    </row>
    <row r="191" spans="1:33" x14ac:dyDescent="0.2">
      <c r="A191" s="115"/>
      <c r="B191" s="115" t="s">
        <v>80</v>
      </c>
      <c r="O191" s="115"/>
      <c r="P191" s="115"/>
      <c r="R191" s="115"/>
      <c r="AF191" s="115"/>
      <c r="AG191" s="115"/>
    </row>
    <row r="192" spans="1:33" x14ac:dyDescent="0.2">
      <c r="A192" s="115"/>
      <c r="B192" s="115" t="s">
        <v>118</v>
      </c>
      <c r="O192" s="115"/>
      <c r="P192" s="115"/>
      <c r="R192" s="115"/>
      <c r="AF192" s="115"/>
      <c r="AG192" s="115"/>
    </row>
    <row r="194" spans="1:35" ht="24.95" customHeight="1" x14ac:dyDescent="0.25">
      <c r="A194" s="360" t="s">
        <v>443</v>
      </c>
      <c r="B194" s="1136"/>
      <c r="C194" s="1136"/>
      <c r="D194" s="1136"/>
      <c r="E194" s="1136"/>
      <c r="F194" s="1136"/>
      <c r="G194" s="1136"/>
      <c r="H194" s="1136"/>
      <c r="I194" s="1136"/>
      <c r="J194" s="1136"/>
      <c r="K194" s="1136"/>
      <c r="L194" s="1136"/>
      <c r="M194" s="1136"/>
      <c r="N194" s="1136"/>
      <c r="O194" s="1136"/>
      <c r="P194" s="1136"/>
      <c r="Q194" s="1136"/>
      <c r="R194" s="1136"/>
      <c r="S194" s="1136"/>
      <c r="T194" s="1136"/>
      <c r="U194" s="1136"/>
      <c r="V194" s="1136"/>
      <c r="W194" s="1136"/>
      <c r="X194" s="1136"/>
      <c r="Y194" s="1136"/>
      <c r="Z194" s="1136"/>
      <c r="AA194" s="1136"/>
      <c r="AB194" s="1136"/>
      <c r="AC194" s="1136"/>
      <c r="AD194" s="1136"/>
      <c r="AE194" s="1136"/>
      <c r="AF194" s="1136"/>
      <c r="AG194" s="1136"/>
      <c r="AH194" s="1136"/>
      <c r="AI194" s="1136"/>
    </row>
    <row r="195" spans="1:35" ht="24.95" customHeight="1" x14ac:dyDescent="0.25">
      <c r="A195" s="482" t="s">
        <v>14493</v>
      </c>
      <c r="B195" s="442"/>
      <c r="C195" s="442"/>
      <c r="D195" s="969"/>
      <c r="E195" s="969"/>
      <c r="F195" s="969"/>
      <c r="G195" s="969"/>
      <c r="H195" s="969"/>
      <c r="I195" s="969"/>
      <c r="J195" s="969"/>
      <c r="K195" s="969"/>
      <c r="L195" s="969"/>
      <c r="M195" s="969"/>
      <c r="N195" s="969"/>
      <c r="O195" s="969"/>
      <c r="P195" s="969"/>
      <c r="Q195" s="969"/>
      <c r="R195" s="969"/>
      <c r="S195" s="969"/>
      <c r="T195" s="969"/>
      <c r="U195" s="969"/>
      <c r="V195" s="969"/>
      <c r="W195" s="969"/>
      <c r="X195" s="969"/>
      <c r="Y195" s="969"/>
      <c r="Z195" s="969"/>
      <c r="AA195" s="969"/>
      <c r="AB195" s="969"/>
      <c r="AC195" s="969"/>
      <c r="AD195" s="969"/>
      <c r="AE195" s="1136"/>
      <c r="AF195" s="1136"/>
      <c r="AG195" s="1136"/>
      <c r="AH195" s="1136"/>
      <c r="AI195" s="1136"/>
    </row>
    <row r="196" spans="1:35" ht="24.95" customHeight="1" thickBot="1" x14ac:dyDescent="0.3">
      <c r="A196" s="442" t="s">
        <v>14502</v>
      </c>
      <c r="B196" s="442"/>
      <c r="C196" s="442"/>
      <c r="D196" s="944"/>
      <c r="E196" s="944"/>
      <c r="F196" s="944"/>
      <c r="G196" s="944"/>
      <c r="H196" s="944"/>
      <c r="I196" s="944"/>
      <c r="J196" s="944"/>
      <c r="K196" s="944"/>
      <c r="L196" s="944"/>
      <c r="M196" s="944"/>
      <c r="N196" s="944"/>
      <c r="O196" s="944"/>
      <c r="P196" s="944"/>
      <c r="Q196" s="944"/>
      <c r="R196" s="944"/>
      <c r="S196" s="944"/>
      <c r="T196" s="1137"/>
      <c r="U196" s="944"/>
      <c r="V196" s="944"/>
      <c r="W196" s="944"/>
      <c r="X196" s="944"/>
      <c r="Y196" s="944"/>
      <c r="Z196" s="944"/>
      <c r="AA196" s="944"/>
      <c r="AB196" s="944"/>
      <c r="AC196" s="944"/>
      <c r="AD196" s="944"/>
      <c r="AE196" s="944"/>
      <c r="AF196" s="944"/>
      <c r="AG196" s="944"/>
      <c r="AH196" s="944"/>
      <c r="AI196" s="944"/>
    </row>
    <row r="197" spans="1:35" ht="14.25" thickBot="1" x14ac:dyDescent="0.3">
      <c r="A197" s="1584" t="s">
        <v>62</v>
      </c>
      <c r="B197" s="1587" t="s">
        <v>364</v>
      </c>
      <c r="C197" s="1587"/>
      <c r="D197" s="1587"/>
      <c r="E197" s="1587"/>
      <c r="F197" s="1587"/>
      <c r="G197" s="1587"/>
      <c r="H197" s="1587"/>
      <c r="I197" s="1587"/>
      <c r="J197" s="1587"/>
      <c r="K197" s="1587"/>
      <c r="L197" s="1587"/>
      <c r="M197" s="1587"/>
      <c r="N197" s="1587"/>
      <c r="O197" s="1587"/>
      <c r="P197" s="1587"/>
      <c r="Q197" s="1588" t="s">
        <v>444</v>
      </c>
      <c r="R197" s="1587"/>
      <c r="S197" s="1587"/>
      <c r="T197" s="1587"/>
      <c r="U197" s="1587"/>
      <c r="V197" s="1587"/>
      <c r="W197" s="1587"/>
      <c r="X197" s="1587"/>
      <c r="Y197" s="1587"/>
      <c r="Z197" s="1587"/>
      <c r="AA197" s="1587"/>
      <c r="AB197" s="1587"/>
      <c r="AC197" s="1587"/>
      <c r="AD197" s="1587"/>
      <c r="AE197" s="1589"/>
      <c r="AF197" s="1590" t="s">
        <v>446</v>
      </c>
      <c r="AG197" s="1591"/>
      <c r="AH197" s="1590" t="s">
        <v>445</v>
      </c>
      <c r="AI197" s="1591"/>
    </row>
    <row r="198" spans="1:35" ht="141" x14ac:dyDescent="0.2">
      <c r="A198" s="1585"/>
      <c r="B198" s="1138" t="s">
        <v>12</v>
      </c>
      <c r="C198" s="1139" t="s">
        <v>148</v>
      </c>
      <c r="D198" s="1140" t="s">
        <v>284</v>
      </c>
      <c r="E198" s="1140" t="s">
        <v>150</v>
      </c>
      <c r="F198" s="1140" t="s">
        <v>184</v>
      </c>
      <c r="G198" s="1140" t="s">
        <v>185</v>
      </c>
      <c r="H198" s="1140" t="s">
        <v>186</v>
      </c>
      <c r="I198" s="1140" t="s">
        <v>187</v>
      </c>
      <c r="J198" s="1140" t="s">
        <v>151</v>
      </c>
      <c r="K198" s="1140" t="s">
        <v>152</v>
      </c>
      <c r="L198" s="1140" t="s">
        <v>153</v>
      </c>
      <c r="M198" s="1140" t="s">
        <v>183</v>
      </c>
      <c r="N198" s="1141" t="s">
        <v>120</v>
      </c>
      <c r="O198" s="1142" t="s">
        <v>158</v>
      </c>
      <c r="P198" s="1143" t="s">
        <v>157</v>
      </c>
      <c r="Q198" s="1138" t="s">
        <v>12</v>
      </c>
      <c r="R198" s="1139" t="s">
        <v>148</v>
      </c>
      <c r="S198" s="1140" t="s">
        <v>149</v>
      </c>
      <c r="T198" s="1140" t="s">
        <v>150</v>
      </c>
      <c r="U198" s="1140" t="s">
        <v>184</v>
      </c>
      <c r="V198" s="1140" t="s">
        <v>185</v>
      </c>
      <c r="W198" s="1140" t="s">
        <v>186</v>
      </c>
      <c r="X198" s="1140" t="s">
        <v>187</v>
      </c>
      <c r="Y198" s="1140" t="s">
        <v>151</v>
      </c>
      <c r="Z198" s="1140" t="s">
        <v>152</v>
      </c>
      <c r="AA198" s="1140" t="s">
        <v>153</v>
      </c>
      <c r="AB198" s="1140" t="s">
        <v>183</v>
      </c>
      <c r="AC198" s="1141" t="s">
        <v>120</v>
      </c>
      <c r="AD198" s="1142" t="s">
        <v>158</v>
      </c>
      <c r="AE198" s="1143" t="s">
        <v>365</v>
      </c>
      <c r="AF198" s="1144" t="s">
        <v>162</v>
      </c>
      <c r="AG198" s="1144" t="s">
        <v>161</v>
      </c>
      <c r="AH198" s="1144" t="s">
        <v>12</v>
      </c>
      <c r="AI198" s="1143" t="s">
        <v>366</v>
      </c>
    </row>
    <row r="199" spans="1:35" ht="14.25" thickBot="1" x14ac:dyDescent="0.3">
      <c r="A199" s="1586"/>
      <c r="B199" s="1145" t="s">
        <v>63</v>
      </c>
      <c r="C199" s="1146" t="s">
        <v>64</v>
      </c>
      <c r="D199" s="1147" t="s">
        <v>65</v>
      </c>
      <c r="E199" s="1147" t="s">
        <v>66</v>
      </c>
      <c r="F199" s="1148" t="s">
        <v>67</v>
      </c>
      <c r="G199" s="1148" t="s">
        <v>68</v>
      </c>
      <c r="H199" s="1148" t="s">
        <v>82</v>
      </c>
      <c r="I199" s="1148" t="s">
        <v>119</v>
      </c>
      <c r="J199" s="1148" t="s">
        <v>156</v>
      </c>
      <c r="K199" s="1148" t="s">
        <v>160</v>
      </c>
      <c r="L199" s="1148" t="s">
        <v>192</v>
      </c>
      <c r="M199" s="1148" t="s">
        <v>193</v>
      </c>
      <c r="N199" s="1149" t="s">
        <v>195</v>
      </c>
      <c r="O199" s="1150" t="s">
        <v>196</v>
      </c>
      <c r="P199" s="1151" t="s">
        <v>197</v>
      </c>
      <c r="Q199" s="1145" t="s">
        <v>63</v>
      </c>
      <c r="R199" s="1146" t="s">
        <v>64</v>
      </c>
      <c r="S199" s="1147" t="s">
        <v>65</v>
      </c>
      <c r="T199" s="1147" t="s">
        <v>66</v>
      </c>
      <c r="U199" s="1148" t="s">
        <v>67</v>
      </c>
      <c r="V199" s="1148" t="s">
        <v>68</v>
      </c>
      <c r="W199" s="1148" t="s">
        <v>82</v>
      </c>
      <c r="X199" s="1148" t="s">
        <v>119</v>
      </c>
      <c r="Y199" s="1148" t="s">
        <v>156</v>
      </c>
      <c r="Z199" s="1148" t="s">
        <v>160</v>
      </c>
      <c r="AA199" s="1148" t="s">
        <v>192</v>
      </c>
      <c r="AB199" s="1148" t="s">
        <v>193</v>
      </c>
      <c r="AC199" s="1149" t="s">
        <v>195</v>
      </c>
      <c r="AD199" s="1150" t="s">
        <v>196</v>
      </c>
      <c r="AE199" s="1151" t="s">
        <v>197</v>
      </c>
      <c r="AF199" s="1152"/>
      <c r="AG199" s="1145"/>
      <c r="AH199" s="1152"/>
      <c r="AI199" s="1145"/>
    </row>
    <row r="200" spans="1:35" ht="13.5" x14ac:dyDescent="0.25">
      <c r="A200" s="1153"/>
      <c r="B200" s="1154"/>
      <c r="C200" s="1155"/>
      <c r="D200" s="1155"/>
      <c r="E200" s="1155"/>
      <c r="F200" s="1155"/>
      <c r="G200" s="1155"/>
      <c r="H200" s="1155"/>
      <c r="I200" s="1155"/>
      <c r="J200" s="1155"/>
      <c r="K200" s="1155"/>
      <c r="L200" s="1155"/>
      <c r="M200" s="1155"/>
      <c r="N200" s="1156"/>
      <c r="O200" s="1157"/>
      <c r="P200" s="1158"/>
      <c r="Q200" s="1154"/>
      <c r="R200" s="1155"/>
      <c r="S200" s="1155"/>
      <c r="T200" s="1155"/>
      <c r="U200" s="1155"/>
      <c r="V200" s="1155"/>
      <c r="W200" s="1155"/>
      <c r="X200" s="1155"/>
      <c r="Y200" s="1155"/>
      <c r="Z200" s="1155"/>
      <c r="AA200" s="1155"/>
      <c r="AB200" s="1155"/>
      <c r="AC200" s="1156"/>
      <c r="AD200" s="1157"/>
      <c r="AE200" s="1158"/>
      <c r="AF200" s="1158"/>
      <c r="AG200" s="1154"/>
      <c r="AH200" s="1158"/>
      <c r="AI200" s="1154"/>
    </row>
    <row r="201" spans="1:35" ht="13.5" x14ac:dyDescent="0.25">
      <c r="A201" s="1154" t="s">
        <v>2194</v>
      </c>
      <c r="B201" s="1154"/>
      <c r="C201" s="1155"/>
      <c r="D201" s="1155"/>
      <c r="E201" s="1155"/>
      <c r="F201" s="1155"/>
      <c r="G201" s="1155"/>
      <c r="H201" s="1155"/>
      <c r="I201" s="1155"/>
      <c r="J201" s="1155"/>
      <c r="K201" s="1155"/>
      <c r="L201" s="1155"/>
      <c r="M201" s="1155"/>
      <c r="N201" s="1156"/>
      <c r="O201" s="1157"/>
      <c r="P201" s="1158"/>
      <c r="Q201" s="1154"/>
      <c r="R201" s="1155"/>
      <c r="S201" s="1155"/>
      <c r="T201" s="1155"/>
      <c r="U201" s="1155"/>
      <c r="V201" s="1155"/>
      <c r="W201" s="1155"/>
      <c r="X201" s="1155"/>
      <c r="Y201" s="1155"/>
      <c r="Z201" s="1155"/>
      <c r="AA201" s="1155"/>
      <c r="AB201" s="1155"/>
      <c r="AC201" s="1156"/>
      <c r="AD201" s="1157"/>
      <c r="AE201" s="1158"/>
      <c r="AF201" s="1158"/>
      <c r="AG201" s="1154"/>
      <c r="AH201" s="1158"/>
      <c r="AI201" s="1154"/>
    </row>
    <row r="202" spans="1:35" ht="13.5" x14ac:dyDescent="0.25">
      <c r="A202" s="1154" t="s">
        <v>8182</v>
      </c>
      <c r="B202" s="1154"/>
      <c r="C202" s="1155"/>
      <c r="D202" s="1155"/>
      <c r="E202" s="1155"/>
      <c r="F202" s="1155"/>
      <c r="G202" s="1155"/>
      <c r="H202" s="1155"/>
      <c r="I202" s="1155"/>
      <c r="J202" s="1155"/>
      <c r="K202" s="1155"/>
      <c r="L202" s="1155"/>
      <c r="M202" s="1155"/>
      <c r="N202" s="1156"/>
      <c r="O202" s="1157"/>
      <c r="P202" s="1158"/>
      <c r="Q202" s="1154"/>
      <c r="R202" s="1155"/>
      <c r="S202" s="1155"/>
      <c r="T202" s="1155"/>
      <c r="U202" s="1155"/>
      <c r="V202" s="1155"/>
      <c r="W202" s="1155"/>
      <c r="X202" s="1155"/>
      <c r="Y202" s="1155"/>
      <c r="Z202" s="1155"/>
      <c r="AA202" s="1155"/>
      <c r="AB202" s="1155"/>
      <c r="AC202" s="1156"/>
      <c r="AD202" s="1157"/>
      <c r="AE202" s="1158"/>
      <c r="AF202" s="1158"/>
      <c r="AG202" s="1154"/>
      <c r="AH202" s="1158"/>
      <c r="AI202" s="1154"/>
    </row>
    <row r="203" spans="1:35" ht="13.5" x14ac:dyDescent="0.25">
      <c r="A203" s="1154" t="s">
        <v>8182</v>
      </c>
      <c r="B203" s="1159"/>
      <c r="C203" s="1160"/>
      <c r="D203" s="1160"/>
      <c r="E203" s="1160"/>
      <c r="F203" s="1160"/>
      <c r="G203" s="1160"/>
      <c r="H203" s="1160"/>
      <c r="I203" s="1160"/>
      <c r="J203" s="1160"/>
      <c r="K203" s="1155"/>
      <c r="L203" s="1155"/>
      <c r="M203" s="1155"/>
      <c r="N203" s="1156"/>
      <c r="O203" s="1157"/>
      <c r="P203" s="1158"/>
      <c r="Q203" s="1154"/>
      <c r="R203" s="1155"/>
      <c r="S203" s="1155"/>
      <c r="T203" s="1155"/>
      <c r="U203" s="1155"/>
      <c r="V203" s="1155"/>
      <c r="W203" s="1155"/>
      <c r="X203" s="1155"/>
      <c r="Y203" s="1155"/>
      <c r="Z203" s="1155"/>
      <c r="AA203" s="1155"/>
      <c r="AB203" s="1155"/>
      <c r="AC203" s="1156"/>
      <c r="AD203" s="1157"/>
      <c r="AE203" s="1158"/>
      <c r="AF203" s="1158"/>
      <c r="AG203" s="1154"/>
      <c r="AH203" s="1158"/>
      <c r="AI203" s="1154"/>
    </row>
    <row r="204" spans="1:35" ht="13.5" x14ac:dyDescent="0.25">
      <c r="A204" s="1154" t="s">
        <v>8183</v>
      </c>
      <c r="B204" s="1154"/>
      <c r="C204" s="1155"/>
      <c r="D204" s="1155"/>
      <c r="E204" s="1155"/>
      <c r="F204" s="1155"/>
      <c r="G204" s="1155"/>
      <c r="H204" s="1155"/>
      <c r="I204" s="1155"/>
      <c r="J204" s="1155"/>
      <c r="K204" s="1155"/>
      <c r="L204" s="1155"/>
      <c r="M204" s="1155"/>
      <c r="N204" s="1156"/>
      <c r="O204" s="1157"/>
      <c r="P204" s="1158"/>
      <c r="Q204" s="1154"/>
      <c r="R204" s="1155"/>
      <c r="S204" s="1155"/>
      <c r="T204" s="1155"/>
      <c r="U204" s="1155"/>
      <c r="V204" s="1155"/>
      <c r="W204" s="1155"/>
      <c r="X204" s="1155"/>
      <c r="Y204" s="1155"/>
      <c r="Z204" s="1155"/>
      <c r="AA204" s="1155"/>
      <c r="AB204" s="1155"/>
      <c r="AC204" s="1156"/>
      <c r="AD204" s="1157"/>
      <c r="AE204" s="1158"/>
      <c r="AF204" s="1158"/>
      <c r="AG204" s="1154"/>
      <c r="AH204" s="1158"/>
      <c r="AI204" s="1154"/>
    </row>
    <row r="205" spans="1:35" ht="13.5" x14ac:dyDescent="0.25">
      <c r="A205" s="1154" t="s">
        <v>8182</v>
      </c>
      <c r="B205" s="1154"/>
      <c r="C205" s="1155"/>
      <c r="D205" s="1155"/>
      <c r="E205" s="1155"/>
      <c r="F205" s="1155"/>
      <c r="G205" s="1155"/>
      <c r="H205" s="1155"/>
      <c r="I205" s="1155"/>
      <c r="J205" s="1155"/>
      <c r="K205" s="1155"/>
      <c r="L205" s="1155"/>
      <c r="M205" s="1155"/>
      <c r="N205" s="1156"/>
      <c r="O205" s="1157"/>
      <c r="P205" s="1158"/>
      <c r="Q205" s="1154"/>
      <c r="R205" s="1155"/>
      <c r="S205" s="1155"/>
      <c r="T205" s="1155"/>
      <c r="U205" s="1155"/>
      <c r="V205" s="1155"/>
      <c r="W205" s="1155"/>
      <c r="X205" s="1155"/>
      <c r="Y205" s="1155"/>
      <c r="Z205" s="1155"/>
      <c r="AA205" s="1155"/>
      <c r="AB205" s="1155"/>
      <c r="AC205" s="1156"/>
      <c r="AD205" s="1157"/>
      <c r="AE205" s="1158"/>
      <c r="AF205" s="1158"/>
      <c r="AG205" s="1154"/>
      <c r="AH205" s="1158"/>
      <c r="AI205" s="1154"/>
    </row>
    <row r="206" spans="1:35" ht="13.5" x14ac:dyDescent="0.25">
      <c r="A206" s="1154" t="s">
        <v>8182</v>
      </c>
      <c r="B206" s="1154"/>
      <c r="C206" s="1155"/>
      <c r="D206" s="1155"/>
      <c r="E206" s="1155"/>
      <c r="F206" s="1155"/>
      <c r="G206" s="1155"/>
      <c r="H206" s="1155"/>
      <c r="I206" s="1155"/>
      <c r="J206" s="1155"/>
      <c r="K206" s="1155"/>
      <c r="L206" s="1155"/>
      <c r="M206" s="1155"/>
      <c r="N206" s="1156"/>
      <c r="O206" s="1157"/>
      <c r="P206" s="1158"/>
      <c r="Q206" s="1154"/>
      <c r="R206" s="1155"/>
      <c r="S206" s="1155"/>
      <c r="T206" s="1155"/>
      <c r="U206" s="1155"/>
      <c r="V206" s="1155"/>
      <c r="W206" s="1155"/>
      <c r="X206" s="1155"/>
      <c r="Y206" s="1155"/>
      <c r="Z206" s="1155"/>
      <c r="AA206" s="1155"/>
      <c r="AB206" s="1155"/>
      <c r="AC206" s="1156"/>
      <c r="AD206" s="1157"/>
      <c r="AE206" s="1158"/>
      <c r="AF206" s="1158"/>
      <c r="AG206" s="1154"/>
      <c r="AH206" s="1158"/>
      <c r="AI206" s="1154"/>
    </row>
    <row r="207" spans="1:35" ht="13.5" x14ac:dyDescent="0.25">
      <c r="A207" s="1154" t="s">
        <v>8184</v>
      </c>
      <c r="B207" s="1154"/>
      <c r="C207" s="1155"/>
      <c r="D207" s="1155"/>
      <c r="E207" s="1155"/>
      <c r="F207" s="1155"/>
      <c r="G207" s="1155"/>
      <c r="H207" s="1155"/>
      <c r="I207" s="1155"/>
      <c r="J207" s="1155"/>
      <c r="K207" s="1155"/>
      <c r="L207" s="1155"/>
      <c r="M207" s="1155"/>
      <c r="N207" s="1156"/>
      <c r="O207" s="1157"/>
      <c r="P207" s="1158"/>
      <c r="Q207" s="1154"/>
      <c r="R207" s="1155"/>
      <c r="S207" s="1155"/>
      <c r="T207" s="1155"/>
      <c r="U207" s="1155"/>
      <c r="V207" s="1155"/>
      <c r="W207" s="1155"/>
      <c r="X207" s="1155"/>
      <c r="Y207" s="1155"/>
      <c r="Z207" s="1155"/>
      <c r="AA207" s="1155"/>
      <c r="AB207" s="1155"/>
      <c r="AC207" s="1156"/>
      <c r="AD207" s="1157"/>
      <c r="AE207" s="1158"/>
      <c r="AF207" s="1158"/>
      <c r="AG207" s="1154"/>
      <c r="AH207" s="1158"/>
      <c r="AI207" s="1154"/>
    </row>
    <row r="208" spans="1:35" ht="13.5" x14ac:dyDescent="0.25">
      <c r="A208" s="1154" t="s">
        <v>8182</v>
      </c>
      <c r="B208" s="1154"/>
      <c r="C208" s="1155"/>
      <c r="D208" s="1155"/>
      <c r="E208" s="1155"/>
      <c r="F208" s="1155"/>
      <c r="G208" s="1155"/>
      <c r="H208" s="1155"/>
      <c r="I208" s="1155"/>
      <c r="J208" s="1155"/>
      <c r="K208" s="1155"/>
      <c r="L208" s="1155"/>
      <c r="M208" s="1155"/>
      <c r="N208" s="1156"/>
      <c r="O208" s="1157"/>
      <c r="P208" s="1158"/>
      <c r="Q208" s="1154"/>
      <c r="R208" s="1155"/>
      <c r="S208" s="1155"/>
      <c r="T208" s="1155"/>
      <c r="U208" s="1155"/>
      <c r="V208" s="1155"/>
      <c r="W208" s="1155"/>
      <c r="X208" s="1155"/>
      <c r="Y208" s="1155"/>
      <c r="Z208" s="1155"/>
      <c r="AA208" s="1155"/>
      <c r="AB208" s="1155"/>
      <c r="AC208" s="1156"/>
      <c r="AD208" s="1157"/>
      <c r="AE208" s="1158"/>
      <c r="AF208" s="1158"/>
      <c r="AG208" s="1154"/>
      <c r="AH208" s="1158"/>
      <c r="AI208" s="1154"/>
    </row>
    <row r="209" spans="1:35" ht="13.5" x14ac:dyDescent="0.25">
      <c r="A209" s="1154" t="s">
        <v>8182</v>
      </c>
      <c r="B209" s="1154"/>
      <c r="C209" s="1155"/>
      <c r="D209" s="1155"/>
      <c r="E209" s="1155"/>
      <c r="F209" s="1155"/>
      <c r="G209" s="1155"/>
      <c r="H209" s="1155"/>
      <c r="I209" s="1155"/>
      <c r="J209" s="1155"/>
      <c r="K209" s="1155"/>
      <c r="L209" s="1155"/>
      <c r="M209" s="1155"/>
      <c r="N209" s="1156"/>
      <c r="O209" s="1157"/>
      <c r="P209" s="1158"/>
      <c r="Q209" s="1154"/>
      <c r="R209" s="1155"/>
      <c r="S209" s="1155"/>
      <c r="T209" s="1155"/>
      <c r="U209" s="1155"/>
      <c r="V209" s="1155"/>
      <c r="W209" s="1155"/>
      <c r="X209" s="1155"/>
      <c r="Y209" s="1155"/>
      <c r="Z209" s="1155"/>
      <c r="AA209" s="1155"/>
      <c r="AB209" s="1155"/>
      <c r="AC209" s="1156"/>
      <c r="AD209" s="1157"/>
      <c r="AE209" s="1158"/>
      <c r="AF209" s="1158"/>
      <c r="AG209" s="1154"/>
      <c r="AH209" s="1158"/>
      <c r="AI209" s="1154"/>
    </row>
    <row r="210" spans="1:35" ht="13.5" x14ac:dyDescent="0.25">
      <c r="A210" s="1154" t="s">
        <v>2203</v>
      </c>
      <c r="B210" s="1154"/>
      <c r="C210" s="1155"/>
      <c r="D210" s="1155"/>
      <c r="E210" s="1155"/>
      <c r="F210" s="1155"/>
      <c r="G210" s="1155"/>
      <c r="H210" s="1155"/>
      <c r="I210" s="1155"/>
      <c r="J210" s="1155"/>
      <c r="K210" s="1155"/>
      <c r="L210" s="1155"/>
      <c r="M210" s="1155"/>
      <c r="N210" s="1156"/>
      <c r="O210" s="1157"/>
      <c r="P210" s="1158"/>
      <c r="Q210" s="1154"/>
      <c r="R210" s="1155"/>
      <c r="S210" s="1155"/>
      <c r="T210" s="1155"/>
      <c r="U210" s="1155"/>
      <c r="V210" s="1155"/>
      <c r="W210" s="1155"/>
      <c r="X210" s="1155"/>
      <c r="Y210" s="1155"/>
      <c r="Z210" s="1155"/>
      <c r="AA210" s="1155"/>
      <c r="AB210" s="1155"/>
      <c r="AC210" s="1156"/>
      <c r="AD210" s="1157"/>
      <c r="AE210" s="1158"/>
      <c r="AF210" s="1158"/>
      <c r="AG210" s="1154"/>
      <c r="AH210" s="1158"/>
      <c r="AI210" s="1154"/>
    </row>
    <row r="211" spans="1:35" ht="13.5" x14ac:dyDescent="0.25">
      <c r="A211" s="1154" t="s">
        <v>8182</v>
      </c>
      <c r="B211" s="1154"/>
      <c r="C211" s="1155"/>
      <c r="D211" s="1155"/>
      <c r="E211" s="1155"/>
      <c r="F211" s="1155"/>
      <c r="G211" s="1155"/>
      <c r="H211" s="1155"/>
      <c r="I211" s="1155"/>
      <c r="J211" s="1155"/>
      <c r="K211" s="1155"/>
      <c r="L211" s="1155"/>
      <c r="M211" s="1155"/>
      <c r="N211" s="1156"/>
      <c r="O211" s="1157"/>
      <c r="P211" s="1158"/>
      <c r="Q211" s="1154"/>
      <c r="R211" s="1155"/>
      <c r="S211" s="1155"/>
      <c r="T211" s="1155"/>
      <c r="U211" s="1155"/>
      <c r="V211" s="1155"/>
      <c r="W211" s="1155"/>
      <c r="X211" s="1155"/>
      <c r="Y211" s="1155"/>
      <c r="Z211" s="1155"/>
      <c r="AA211" s="1155"/>
      <c r="AB211" s="1155"/>
      <c r="AC211" s="1156"/>
      <c r="AD211" s="1157"/>
      <c r="AE211" s="1158"/>
      <c r="AF211" s="1158"/>
      <c r="AG211" s="1154"/>
      <c r="AH211" s="1158"/>
      <c r="AI211" s="1154"/>
    </row>
    <row r="212" spans="1:35" ht="13.5" x14ac:dyDescent="0.25">
      <c r="A212" s="1154" t="s">
        <v>8182</v>
      </c>
      <c r="B212" s="1154"/>
      <c r="C212" s="1155"/>
      <c r="D212" s="1155"/>
      <c r="E212" s="1155"/>
      <c r="F212" s="1155"/>
      <c r="G212" s="1155"/>
      <c r="H212" s="1155"/>
      <c r="I212" s="1155"/>
      <c r="J212" s="1155"/>
      <c r="K212" s="1155"/>
      <c r="L212" s="1155"/>
      <c r="M212" s="1155"/>
      <c r="N212" s="1156"/>
      <c r="O212" s="1157"/>
      <c r="P212" s="1158"/>
      <c r="Q212" s="1154"/>
      <c r="R212" s="1155"/>
      <c r="S212" s="1155"/>
      <c r="T212" s="1155"/>
      <c r="U212" s="1155"/>
      <c r="V212" s="1155"/>
      <c r="W212" s="1155"/>
      <c r="X212" s="1155"/>
      <c r="Y212" s="1155"/>
      <c r="Z212" s="1155"/>
      <c r="AA212" s="1155"/>
      <c r="AB212" s="1155"/>
      <c r="AC212" s="1156"/>
      <c r="AD212" s="1157"/>
      <c r="AE212" s="1158"/>
      <c r="AF212" s="1158"/>
      <c r="AG212" s="1154"/>
      <c r="AH212" s="1158"/>
      <c r="AI212" s="1154"/>
    </row>
    <row r="213" spans="1:35" ht="13.5" x14ac:dyDescent="0.25">
      <c r="A213" s="1154" t="s">
        <v>8185</v>
      </c>
      <c r="B213" s="1154"/>
      <c r="C213" s="1155"/>
      <c r="D213" s="1155"/>
      <c r="E213" s="1155"/>
      <c r="F213" s="1155"/>
      <c r="G213" s="1155"/>
      <c r="H213" s="1155"/>
      <c r="I213" s="1155"/>
      <c r="J213" s="1155"/>
      <c r="K213" s="1155"/>
      <c r="L213" s="1155"/>
      <c r="M213" s="1155"/>
      <c r="N213" s="1156"/>
      <c r="O213" s="1157"/>
      <c r="P213" s="1158"/>
      <c r="Q213" s="1154"/>
      <c r="R213" s="1155"/>
      <c r="S213" s="1155"/>
      <c r="T213" s="1155"/>
      <c r="U213" s="1155"/>
      <c r="V213" s="1155"/>
      <c r="W213" s="1155"/>
      <c r="X213" s="1155"/>
      <c r="Y213" s="1155"/>
      <c r="Z213" s="1155"/>
      <c r="AA213" s="1155"/>
      <c r="AB213" s="1155"/>
      <c r="AC213" s="1156"/>
      <c r="AD213" s="1157"/>
      <c r="AE213" s="1158"/>
      <c r="AF213" s="1158"/>
      <c r="AG213" s="1154"/>
      <c r="AH213" s="1158"/>
      <c r="AI213" s="1154"/>
    </row>
    <row r="214" spans="1:35" ht="13.5" x14ac:dyDescent="0.25">
      <c r="A214" s="1154" t="s">
        <v>8182</v>
      </c>
      <c r="B214" s="1154"/>
      <c r="C214" s="1155"/>
      <c r="D214" s="1155"/>
      <c r="E214" s="1155"/>
      <c r="F214" s="1155"/>
      <c r="G214" s="1155"/>
      <c r="H214" s="1155"/>
      <c r="I214" s="1155"/>
      <c r="J214" s="1155"/>
      <c r="K214" s="1155"/>
      <c r="L214" s="1155"/>
      <c r="M214" s="1155"/>
      <c r="N214" s="1156"/>
      <c r="O214" s="1157"/>
      <c r="P214" s="1158"/>
      <c r="Q214" s="1154"/>
      <c r="R214" s="1155"/>
      <c r="S214" s="1155"/>
      <c r="T214" s="1155"/>
      <c r="U214" s="1155"/>
      <c r="V214" s="1155"/>
      <c r="W214" s="1155"/>
      <c r="X214" s="1155"/>
      <c r="Y214" s="1155"/>
      <c r="Z214" s="1155"/>
      <c r="AA214" s="1155"/>
      <c r="AB214" s="1155"/>
      <c r="AC214" s="1156"/>
      <c r="AD214" s="1157"/>
      <c r="AE214" s="1158"/>
      <c r="AF214" s="1158"/>
      <c r="AG214" s="1154"/>
      <c r="AH214" s="1158"/>
      <c r="AI214" s="1154"/>
    </row>
    <row r="215" spans="1:35" ht="13.5" x14ac:dyDescent="0.25">
      <c r="A215" s="1154" t="s">
        <v>8182</v>
      </c>
      <c r="B215" s="1154"/>
      <c r="C215" s="1155"/>
      <c r="D215" s="1155"/>
      <c r="E215" s="1155"/>
      <c r="F215" s="1155"/>
      <c r="G215" s="1155"/>
      <c r="H215" s="1155"/>
      <c r="I215" s="1155"/>
      <c r="J215" s="1155"/>
      <c r="K215" s="1155"/>
      <c r="L215" s="1155"/>
      <c r="M215" s="1155"/>
      <c r="N215" s="1156"/>
      <c r="O215" s="1157"/>
      <c r="P215" s="1158"/>
      <c r="Q215" s="1154"/>
      <c r="R215" s="1155"/>
      <c r="S215" s="1155"/>
      <c r="T215" s="1155"/>
      <c r="U215" s="1155"/>
      <c r="V215" s="1155"/>
      <c r="W215" s="1155"/>
      <c r="X215" s="1155"/>
      <c r="Y215" s="1155"/>
      <c r="Z215" s="1155"/>
      <c r="AA215" s="1155"/>
      <c r="AB215" s="1155"/>
      <c r="AC215" s="1156"/>
      <c r="AD215" s="1157"/>
      <c r="AE215" s="1158"/>
      <c r="AF215" s="1158"/>
      <c r="AG215" s="1154"/>
      <c r="AH215" s="1158"/>
      <c r="AI215" s="1154"/>
    </row>
    <row r="216" spans="1:35" ht="13.5" x14ac:dyDescent="0.25">
      <c r="A216" s="1154" t="s">
        <v>8186</v>
      </c>
      <c r="B216" s="1154"/>
      <c r="C216" s="1155"/>
      <c r="D216" s="1155"/>
      <c r="E216" s="1155"/>
      <c r="F216" s="1155"/>
      <c r="G216" s="1155"/>
      <c r="H216" s="1155"/>
      <c r="I216" s="1155"/>
      <c r="J216" s="1155"/>
      <c r="K216" s="1155"/>
      <c r="L216" s="1155"/>
      <c r="M216" s="1155"/>
      <c r="N216" s="1156"/>
      <c r="O216" s="1157"/>
      <c r="P216" s="1158"/>
      <c r="Q216" s="1154"/>
      <c r="R216" s="1155"/>
      <c r="S216" s="1155"/>
      <c r="T216" s="1155"/>
      <c r="U216" s="1155"/>
      <c r="V216" s="1155"/>
      <c r="W216" s="1155"/>
      <c r="X216" s="1155"/>
      <c r="Y216" s="1155"/>
      <c r="Z216" s="1155"/>
      <c r="AA216" s="1155"/>
      <c r="AB216" s="1155"/>
      <c r="AC216" s="1156"/>
      <c r="AD216" s="1157"/>
      <c r="AE216" s="1158"/>
      <c r="AF216" s="1158"/>
      <c r="AG216" s="1154"/>
      <c r="AH216" s="1158"/>
      <c r="AI216" s="1154"/>
    </row>
    <row r="217" spans="1:35" ht="13.5" x14ac:dyDescent="0.25">
      <c r="A217" s="1154" t="s">
        <v>8182</v>
      </c>
      <c r="B217" s="1154"/>
      <c r="C217" s="1155"/>
      <c r="D217" s="1155"/>
      <c r="E217" s="1155"/>
      <c r="F217" s="1155"/>
      <c r="G217" s="1155"/>
      <c r="H217" s="1155"/>
      <c r="I217" s="1155"/>
      <c r="J217" s="1155"/>
      <c r="K217" s="1155"/>
      <c r="L217" s="1155"/>
      <c r="M217" s="1155"/>
      <c r="N217" s="1156"/>
      <c r="O217" s="1157"/>
      <c r="P217" s="1158"/>
      <c r="Q217" s="1154"/>
      <c r="R217" s="1155"/>
      <c r="S217" s="1155"/>
      <c r="T217" s="1155"/>
      <c r="U217" s="1155"/>
      <c r="V217" s="1155"/>
      <c r="W217" s="1155"/>
      <c r="X217" s="1155"/>
      <c r="Y217" s="1155"/>
      <c r="Z217" s="1155"/>
      <c r="AA217" s="1155"/>
      <c r="AB217" s="1155"/>
      <c r="AC217" s="1156"/>
      <c r="AD217" s="1157"/>
      <c r="AE217" s="1158"/>
      <c r="AF217" s="1158"/>
      <c r="AG217" s="1154"/>
      <c r="AH217" s="1158"/>
      <c r="AI217" s="1154"/>
    </row>
    <row r="218" spans="1:35" ht="13.5" x14ac:dyDescent="0.25">
      <c r="A218" s="1154" t="s">
        <v>8182</v>
      </c>
      <c r="B218" s="1154"/>
      <c r="C218" s="1155"/>
      <c r="D218" s="1155"/>
      <c r="E218" s="1155"/>
      <c r="F218" s="1155"/>
      <c r="G218" s="1155"/>
      <c r="H218" s="1155"/>
      <c r="I218" s="1155"/>
      <c r="J218" s="1155"/>
      <c r="K218" s="1155"/>
      <c r="L218" s="1155"/>
      <c r="M218" s="1155"/>
      <c r="N218" s="1156"/>
      <c r="O218" s="1157"/>
      <c r="P218" s="1158"/>
      <c r="Q218" s="1154"/>
      <c r="R218" s="1155"/>
      <c r="S218" s="1155"/>
      <c r="T218" s="1155"/>
      <c r="U218" s="1155"/>
      <c r="V218" s="1155"/>
      <c r="W218" s="1155"/>
      <c r="X218" s="1155"/>
      <c r="Y218" s="1155"/>
      <c r="Z218" s="1155"/>
      <c r="AA218" s="1155"/>
      <c r="AB218" s="1155"/>
      <c r="AC218" s="1156"/>
      <c r="AD218" s="1157"/>
      <c r="AE218" s="1158"/>
      <c r="AF218" s="1158"/>
      <c r="AG218" s="1154"/>
      <c r="AH218" s="1158"/>
      <c r="AI218" s="1154"/>
    </row>
    <row r="219" spans="1:35" ht="13.5" x14ac:dyDescent="0.25">
      <c r="A219" s="1154" t="s">
        <v>8187</v>
      </c>
      <c r="B219" s="1154"/>
      <c r="C219" s="1155"/>
      <c r="D219" s="1155"/>
      <c r="E219" s="1155"/>
      <c r="F219" s="1155"/>
      <c r="G219" s="1155"/>
      <c r="H219" s="1155"/>
      <c r="I219" s="1155"/>
      <c r="J219" s="1155"/>
      <c r="K219" s="1155"/>
      <c r="L219" s="1155"/>
      <c r="M219" s="1155"/>
      <c r="N219" s="1156"/>
      <c r="O219" s="1157"/>
      <c r="P219" s="1158"/>
      <c r="Q219" s="1154"/>
      <c r="R219" s="1155"/>
      <c r="S219" s="1155"/>
      <c r="T219" s="1155"/>
      <c r="U219" s="1155"/>
      <c r="V219" s="1155"/>
      <c r="W219" s="1155"/>
      <c r="X219" s="1155"/>
      <c r="Y219" s="1155"/>
      <c r="Z219" s="1155"/>
      <c r="AA219" s="1155"/>
      <c r="AB219" s="1155"/>
      <c r="AC219" s="1156"/>
      <c r="AD219" s="1157"/>
      <c r="AE219" s="1158"/>
      <c r="AF219" s="1158"/>
      <c r="AG219" s="1154"/>
      <c r="AH219" s="1158"/>
      <c r="AI219" s="1154"/>
    </row>
    <row r="220" spans="1:35" ht="13.5" x14ac:dyDescent="0.25">
      <c r="A220" s="1154" t="s">
        <v>8182</v>
      </c>
      <c r="B220" s="1154"/>
      <c r="C220" s="1155"/>
      <c r="D220" s="1155"/>
      <c r="E220" s="1155"/>
      <c r="F220" s="1155"/>
      <c r="G220" s="1155"/>
      <c r="H220" s="1155"/>
      <c r="I220" s="1155"/>
      <c r="J220" s="1155"/>
      <c r="K220" s="1155"/>
      <c r="L220" s="1155"/>
      <c r="M220" s="1155"/>
      <c r="N220" s="1156"/>
      <c r="O220" s="1157"/>
      <c r="P220" s="1158"/>
      <c r="Q220" s="1154"/>
      <c r="R220" s="1155"/>
      <c r="S220" s="1155"/>
      <c r="T220" s="1155"/>
      <c r="U220" s="1155"/>
      <c r="V220" s="1155"/>
      <c r="W220" s="1155"/>
      <c r="X220" s="1155"/>
      <c r="Y220" s="1155"/>
      <c r="Z220" s="1155"/>
      <c r="AA220" s="1155"/>
      <c r="AB220" s="1155"/>
      <c r="AC220" s="1156"/>
      <c r="AD220" s="1157"/>
      <c r="AE220" s="1158"/>
      <c r="AF220" s="1158"/>
      <c r="AG220" s="1154"/>
      <c r="AH220" s="1158"/>
      <c r="AI220" s="1154"/>
    </row>
    <row r="221" spans="1:35" ht="13.5" x14ac:dyDescent="0.25">
      <c r="A221" s="1154" t="s">
        <v>8182</v>
      </c>
      <c r="B221" s="1154"/>
      <c r="C221" s="1155"/>
      <c r="D221" s="1155"/>
      <c r="E221" s="1155"/>
      <c r="F221" s="1155"/>
      <c r="G221" s="1155"/>
      <c r="H221" s="1155"/>
      <c r="I221" s="1155"/>
      <c r="J221" s="1155"/>
      <c r="K221" s="1155"/>
      <c r="L221" s="1155"/>
      <c r="M221" s="1155"/>
      <c r="N221" s="1156"/>
      <c r="O221" s="1157"/>
      <c r="P221" s="1158"/>
      <c r="Q221" s="1154"/>
      <c r="R221" s="1155"/>
      <c r="S221" s="1155"/>
      <c r="T221" s="1155"/>
      <c r="U221" s="1155"/>
      <c r="V221" s="1155"/>
      <c r="W221" s="1155"/>
      <c r="X221" s="1155"/>
      <c r="Y221" s="1155"/>
      <c r="Z221" s="1155"/>
      <c r="AA221" s="1155"/>
      <c r="AB221" s="1155"/>
      <c r="AC221" s="1156"/>
      <c r="AD221" s="1157"/>
      <c r="AE221" s="1158"/>
      <c r="AF221" s="1158"/>
      <c r="AG221" s="1154"/>
      <c r="AH221" s="1158"/>
      <c r="AI221" s="1154"/>
    </row>
    <row r="222" spans="1:35" ht="13.5" x14ac:dyDescent="0.25">
      <c r="A222" s="1154" t="s">
        <v>8188</v>
      </c>
      <c r="B222" s="1154"/>
      <c r="C222" s="1155"/>
      <c r="D222" s="1155"/>
      <c r="E222" s="1155"/>
      <c r="F222" s="1155"/>
      <c r="G222" s="1155"/>
      <c r="H222" s="1155"/>
      <c r="I222" s="1155"/>
      <c r="J222" s="1155"/>
      <c r="K222" s="1155"/>
      <c r="L222" s="1155"/>
      <c r="M222" s="1155"/>
      <c r="N222" s="1156"/>
      <c r="O222" s="1157"/>
      <c r="P222" s="1158"/>
      <c r="Q222" s="1154"/>
      <c r="R222" s="1155"/>
      <c r="S222" s="1155"/>
      <c r="T222" s="1155"/>
      <c r="U222" s="1155"/>
      <c r="V222" s="1155"/>
      <c r="W222" s="1155"/>
      <c r="X222" s="1155"/>
      <c r="Y222" s="1155"/>
      <c r="Z222" s="1155"/>
      <c r="AA222" s="1155"/>
      <c r="AB222" s="1155"/>
      <c r="AC222" s="1156"/>
      <c r="AD222" s="1157"/>
      <c r="AE222" s="1158"/>
      <c r="AF222" s="1158"/>
      <c r="AG222" s="1154"/>
      <c r="AH222" s="1158"/>
      <c r="AI222" s="1154"/>
    </row>
    <row r="223" spans="1:35" ht="13.5" x14ac:dyDescent="0.25">
      <c r="A223" s="1154" t="s">
        <v>8182</v>
      </c>
      <c r="B223" s="1154"/>
      <c r="C223" s="1155"/>
      <c r="D223" s="1155"/>
      <c r="E223" s="1155"/>
      <c r="F223" s="1155"/>
      <c r="G223" s="1155"/>
      <c r="H223" s="1155"/>
      <c r="I223" s="1155"/>
      <c r="J223" s="1155"/>
      <c r="K223" s="1155"/>
      <c r="L223" s="1155"/>
      <c r="M223" s="1155"/>
      <c r="N223" s="1156"/>
      <c r="O223" s="1157"/>
      <c r="P223" s="1158"/>
      <c r="Q223" s="1154"/>
      <c r="R223" s="1155"/>
      <c r="S223" s="1155"/>
      <c r="T223" s="1155"/>
      <c r="U223" s="1155"/>
      <c r="V223" s="1155"/>
      <c r="W223" s="1155"/>
      <c r="X223" s="1155"/>
      <c r="Y223" s="1155"/>
      <c r="Z223" s="1155"/>
      <c r="AA223" s="1155"/>
      <c r="AB223" s="1155"/>
      <c r="AC223" s="1156"/>
      <c r="AD223" s="1157"/>
      <c r="AE223" s="1158"/>
      <c r="AF223" s="1158"/>
      <c r="AG223" s="1154"/>
      <c r="AH223" s="1158"/>
      <c r="AI223" s="1154"/>
    </row>
    <row r="224" spans="1:35" ht="13.5" x14ac:dyDescent="0.25">
      <c r="A224" s="1154" t="s">
        <v>8182</v>
      </c>
      <c r="B224" s="1154"/>
      <c r="C224" s="1155"/>
      <c r="D224" s="1155"/>
      <c r="E224" s="1155"/>
      <c r="F224" s="1155"/>
      <c r="G224" s="1155"/>
      <c r="H224" s="1155"/>
      <c r="I224" s="1155"/>
      <c r="J224" s="1155"/>
      <c r="K224" s="1155"/>
      <c r="L224" s="1155"/>
      <c r="M224" s="1155"/>
      <c r="N224" s="1156"/>
      <c r="O224" s="1157"/>
      <c r="P224" s="1158"/>
      <c r="Q224" s="1154"/>
      <c r="R224" s="1155"/>
      <c r="S224" s="1155"/>
      <c r="T224" s="1155"/>
      <c r="U224" s="1155"/>
      <c r="V224" s="1155"/>
      <c r="W224" s="1155"/>
      <c r="X224" s="1155"/>
      <c r="Y224" s="1155"/>
      <c r="Z224" s="1155"/>
      <c r="AA224" s="1155"/>
      <c r="AB224" s="1155"/>
      <c r="AC224" s="1156"/>
      <c r="AD224" s="1157"/>
      <c r="AE224" s="1158"/>
      <c r="AF224" s="1158"/>
      <c r="AG224" s="1154"/>
      <c r="AH224" s="1158"/>
      <c r="AI224" s="1154"/>
    </row>
    <row r="225" spans="1:35" ht="13.5" x14ac:dyDescent="0.25">
      <c r="A225" s="1154" t="s">
        <v>8189</v>
      </c>
      <c r="B225" s="1154"/>
      <c r="C225" s="1155"/>
      <c r="D225" s="1155"/>
      <c r="E225" s="1155"/>
      <c r="F225" s="1155"/>
      <c r="G225" s="1155"/>
      <c r="H225" s="1155"/>
      <c r="I225" s="1155"/>
      <c r="J225" s="1155"/>
      <c r="K225" s="1155"/>
      <c r="L225" s="1155"/>
      <c r="M225" s="1155"/>
      <c r="N225" s="1156"/>
      <c r="O225" s="1157"/>
      <c r="P225" s="1158"/>
      <c r="Q225" s="1154"/>
      <c r="R225" s="1155"/>
      <c r="S225" s="1155"/>
      <c r="T225" s="1155"/>
      <c r="U225" s="1155"/>
      <c r="V225" s="1155"/>
      <c r="W225" s="1155"/>
      <c r="X225" s="1155"/>
      <c r="Y225" s="1155"/>
      <c r="Z225" s="1155"/>
      <c r="AA225" s="1155"/>
      <c r="AB225" s="1155"/>
      <c r="AC225" s="1156"/>
      <c r="AD225" s="1157"/>
      <c r="AE225" s="1158"/>
      <c r="AF225" s="1158"/>
      <c r="AG225" s="1154"/>
      <c r="AH225" s="1158"/>
      <c r="AI225" s="1154"/>
    </row>
    <row r="226" spans="1:35" ht="13.5" x14ac:dyDescent="0.25">
      <c r="A226" s="1154" t="s">
        <v>8182</v>
      </c>
      <c r="B226" s="1154"/>
      <c r="C226" s="1155"/>
      <c r="D226" s="1155"/>
      <c r="E226" s="1155"/>
      <c r="F226" s="1155"/>
      <c r="G226" s="1155"/>
      <c r="H226" s="1155"/>
      <c r="I226" s="1155"/>
      <c r="J226" s="1155"/>
      <c r="K226" s="1155"/>
      <c r="L226" s="1155"/>
      <c r="M226" s="1155"/>
      <c r="N226" s="1156"/>
      <c r="O226" s="1157"/>
      <c r="P226" s="1158"/>
      <c r="Q226" s="1154"/>
      <c r="R226" s="1155"/>
      <c r="S226" s="1155"/>
      <c r="T226" s="1155"/>
      <c r="U226" s="1155"/>
      <c r="V226" s="1155"/>
      <c r="W226" s="1155"/>
      <c r="X226" s="1155"/>
      <c r="Y226" s="1155"/>
      <c r="Z226" s="1155"/>
      <c r="AA226" s="1155"/>
      <c r="AB226" s="1155"/>
      <c r="AC226" s="1156"/>
      <c r="AD226" s="1157"/>
      <c r="AE226" s="1158"/>
      <c r="AF226" s="1158"/>
      <c r="AG226" s="1154"/>
      <c r="AH226" s="1158"/>
      <c r="AI226" s="1154"/>
    </row>
    <row r="227" spans="1:35" ht="13.5" x14ac:dyDescent="0.25">
      <c r="A227" s="1154" t="s">
        <v>8182</v>
      </c>
      <c r="B227" s="1154"/>
      <c r="C227" s="1155"/>
      <c r="D227" s="1155"/>
      <c r="E227" s="1155"/>
      <c r="F227" s="1155"/>
      <c r="G227" s="1155"/>
      <c r="H227" s="1155"/>
      <c r="I227" s="1155"/>
      <c r="J227" s="1155"/>
      <c r="K227" s="1155"/>
      <c r="L227" s="1155"/>
      <c r="M227" s="1155"/>
      <c r="N227" s="1156"/>
      <c r="O227" s="1157"/>
      <c r="P227" s="1158"/>
      <c r="Q227" s="1154"/>
      <c r="R227" s="1155"/>
      <c r="S227" s="1155"/>
      <c r="T227" s="1155"/>
      <c r="U227" s="1155"/>
      <c r="V227" s="1155"/>
      <c r="W227" s="1155"/>
      <c r="X227" s="1155"/>
      <c r="Y227" s="1155"/>
      <c r="Z227" s="1155"/>
      <c r="AA227" s="1155"/>
      <c r="AB227" s="1155"/>
      <c r="AC227" s="1156"/>
      <c r="AD227" s="1157"/>
      <c r="AE227" s="1158"/>
      <c r="AF227" s="1158"/>
      <c r="AG227" s="1154"/>
      <c r="AH227" s="1158"/>
      <c r="AI227" s="1154"/>
    </row>
    <row r="228" spans="1:35" ht="13.5" x14ac:dyDescent="0.25">
      <c r="A228" s="1154" t="s">
        <v>8190</v>
      </c>
      <c r="B228" s="1154"/>
      <c r="C228" s="1155"/>
      <c r="D228" s="1155"/>
      <c r="E228" s="1155"/>
      <c r="F228" s="1155"/>
      <c r="G228" s="1155"/>
      <c r="H228" s="1155"/>
      <c r="I228" s="1155"/>
      <c r="J228" s="1155"/>
      <c r="K228" s="1155"/>
      <c r="L228" s="1155"/>
      <c r="M228" s="1155"/>
      <c r="N228" s="1156"/>
      <c r="O228" s="1157"/>
      <c r="P228" s="1158"/>
      <c r="Q228" s="1154"/>
      <c r="R228" s="1155"/>
      <c r="S228" s="1155"/>
      <c r="T228" s="1155"/>
      <c r="U228" s="1155"/>
      <c r="V228" s="1155"/>
      <c r="W228" s="1155"/>
      <c r="X228" s="1155"/>
      <c r="Y228" s="1155"/>
      <c r="Z228" s="1155"/>
      <c r="AA228" s="1155"/>
      <c r="AB228" s="1155"/>
      <c r="AC228" s="1156"/>
      <c r="AD228" s="1157"/>
      <c r="AE228" s="1158"/>
      <c r="AF228" s="1158"/>
      <c r="AG228" s="1154"/>
      <c r="AH228" s="1158"/>
      <c r="AI228" s="1154"/>
    </row>
    <row r="229" spans="1:35" ht="13.5" x14ac:dyDescent="0.25">
      <c r="A229" s="1154" t="s">
        <v>8182</v>
      </c>
      <c r="B229" s="1154"/>
      <c r="C229" s="1155"/>
      <c r="D229" s="1155"/>
      <c r="E229" s="1155"/>
      <c r="F229" s="1155"/>
      <c r="G229" s="1155"/>
      <c r="H229" s="1155"/>
      <c r="I229" s="1155"/>
      <c r="J229" s="1155"/>
      <c r="K229" s="1155"/>
      <c r="L229" s="1155"/>
      <c r="M229" s="1155"/>
      <c r="N229" s="1156"/>
      <c r="O229" s="1157"/>
      <c r="P229" s="1158"/>
      <c r="Q229" s="1154"/>
      <c r="R229" s="1155"/>
      <c r="S229" s="1155"/>
      <c r="T229" s="1155"/>
      <c r="U229" s="1155"/>
      <c r="V229" s="1155"/>
      <c r="W229" s="1155"/>
      <c r="X229" s="1155"/>
      <c r="Y229" s="1155"/>
      <c r="Z229" s="1155"/>
      <c r="AA229" s="1155"/>
      <c r="AB229" s="1155"/>
      <c r="AC229" s="1156"/>
      <c r="AD229" s="1157"/>
      <c r="AE229" s="1158"/>
      <c r="AF229" s="1158"/>
      <c r="AG229" s="1154"/>
      <c r="AH229" s="1158"/>
      <c r="AI229" s="1154"/>
    </row>
    <row r="230" spans="1:35" ht="13.5" x14ac:dyDescent="0.25">
      <c r="A230" s="1154" t="s">
        <v>8182</v>
      </c>
      <c r="B230" s="1154"/>
      <c r="C230" s="1155"/>
      <c r="D230" s="1155"/>
      <c r="E230" s="1155"/>
      <c r="F230" s="1155"/>
      <c r="G230" s="1155"/>
      <c r="H230" s="1155"/>
      <c r="I230" s="1155"/>
      <c r="J230" s="1155"/>
      <c r="K230" s="1155"/>
      <c r="L230" s="1155"/>
      <c r="M230" s="1155"/>
      <c r="N230" s="1156"/>
      <c r="O230" s="1157"/>
      <c r="P230" s="1158"/>
      <c r="Q230" s="1154"/>
      <c r="R230" s="1155"/>
      <c r="S230" s="1155"/>
      <c r="T230" s="1155"/>
      <c r="U230" s="1155"/>
      <c r="V230" s="1155"/>
      <c r="W230" s="1155"/>
      <c r="X230" s="1155"/>
      <c r="Y230" s="1155"/>
      <c r="Z230" s="1155"/>
      <c r="AA230" s="1155"/>
      <c r="AB230" s="1155"/>
      <c r="AC230" s="1156"/>
      <c r="AD230" s="1157"/>
      <c r="AE230" s="1158"/>
      <c r="AF230" s="1158"/>
      <c r="AG230" s="1154"/>
      <c r="AH230" s="1158"/>
      <c r="AI230" s="1154"/>
    </row>
    <row r="231" spans="1:35" ht="13.5" x14ac:dyDescent="0.25">
      <c r="A231" s="1154" t="s">
        <v>30</v>
      </c>
      <c r="B231" s="1154"/>
      <c r="C231" s="1155"/>
      <c r="D231" s="1155"/>
      <c r="E231" s="1155"/>
      <c r="F231" s="1155"/>
      <c r="G231" s="1155"/>
      <c r="H231" s="1155"/>
      <c r="I231" s="1155"/>
      <c r="J231" s="1155"/>
      <c r="K231" s="1155"/>
      <c r="L231" s="1155"/>
      <c r="M231" s="1155"/>
      <c r="N231" s="1156"/>
      <c r="O231" s="1157"/>
      <c r="P231" s="1158"/>
      <c r="Q231" s="1154"/>
      <c r="R231" s="1155"/>
      <c r="S231" s="1155"/>
      <c r="T231" s="1155"/>
      <c r="U231" s="1155"/>
      <c r="V231" s="1155"/>
      <c r="W231" s="1155"/>
      <c r="X231" s="1155"/>
      <c r="Y231" s="1155"/>
      <c r="Z231" s="1155"/>
      <c r="AA231" s="1155"/>
      <c r="AB231" s="1155"/>
      <c r="AC231" s="1156"/>
      <c r="AD231" s="1157"/>
      <c r="AE231" s="1158"/>
      <c r="AF231" s="1158"/>
      <c r="AG231" s="1154"/>
      <c r="AH231" s="1158"/>
      <c r="AI231" s="1154"/>
    </row>
    <row r="232" spans="1:35" ht="13.5" x14ac:dyDescent="0.25">
      <c r="A232" s="1154" t="s">
        <v>8191</v>
      </c>
      <c r="B232" s="1154"/>
      <c r="C232" s="1155"/>
      <c r="D232" s="1155"/>
      <c r="E232" s="1155"/>
      <c r="F232" s="1155"/>
      <c r="G232" s="1155"/>
      <c r="H232" s="1155"/>
      <c r="I232" s="1155"/>
      <c r="J232" s="1155"/>
      <c r="K232" s="1155"/>
      <c r="L232" s="1155"/>
      <c r="M232" s="1155"/>
      <c r="N232" s="1156"/>
      <c r="O232" s="1157"/>
      <c r="P232" s="1158"/>
      <c r="Q232" s="1154"/>
      <c r="R232" s="1155"/>
      <c r="S232" s="1155"/>
      <c r="T232" s="1155"/>
      <c r="U232" s="1155"/>
      <c r="V232" s="1155"/>
      <c r="W232" s="1155"/>
      <c r="X232" s="1155"/>
      <c r="Y232" s="1155"/>
      <c r="Z232" s="1155"/>
      <c r="AA232" s="1155"/>
      <c r="AB232" s="1155"/>
      <c r="AC232" s="1156"/>
      <c r="AD232" s="1157"/>
      <c r="AE232" s="1158"/>
      <c r="AF232" s="1158"/>
      <c r="AG232" s="1154"/>
      <c r="AH232" s="1158"/>
      <c r="AI232" s="1154"/>
    </row>
    <row r="233" spans="1:35" ht="13.5" x14ac:dyDescent="0.25">
      <c r="A233" s="1154" t="s">
        <v>8192</v>
      </c>
      <c r="B233" s="1154"/>
      <c r="C233" s="1155"/>
      <c r="D233" s="1155"/>
      <c r="E233" s="1155"/>
      <c r="F233" s="1155"/>
      <c r="G233" s="1155"/>
      <c r="H233" s="1155"/>
      <c r="I233" s="1155"/>
      <c r="J233" s="1155"/>
      <c r="K233" s="1155"/>
      <c r="L233" s="1155"/>
      <c r="M233" s="1155"/>
      <c r="N233" s="1156"/>
      <c r="O233" s="1157"/>
      <c r="P233" s="1158"/>
      <c r="Q233" s="1154"/>
      <c r="R233" s="1155"/>
      <c r="S233" s="1155"/>
      <c r="T233" s="1155"/>
      <c r="U233" s="1155"/>
      <c r="V233" s="1155"/>
      <c r="W233" s="1155"/>
      <c r="X233" s="1155"/>
      <c r="Y233" s="1155"/>
      <c r="Z233" s="1155"/>
      <c r="AA233" s="1155"/>
      <c r="AB233" s="1155"/>
      <c r="AC233" s="1156"/>
      <c r="AD233" s="1157"/>
      <c r="AE233" s="1158"/>
      <c r="AF233" s="1158"/>
      <c r="AG233" s="1154"/>
      <c r="AH233" s="1158"/>
      <c r="AI233" s="1154"/>
    </row>
    <row r="234" spans="1:35" ht="13.5" x14ac:dyDescent="0.25">
      <c r="A234" s="1154" t="s">
        <v>8192</v>
      </c>
      <c r="B234" s="1154"/>
      <c r="C234" s="1155"/>
      <c r="D234" s="1155"/>
      <c r="E234" s="1155"/>
      <c r="F234" s="1155"/>
      <c r="G234" s="1155"/>
      <c r="H234" s="1155"/>
      <c r="I234" s="1155"/>
      <c r="J234" s="1155"/>
      <c r="K234" s="1155"/>
      <c r="L234" s="1155"/>
      <c r="M234" s="1155"/>
      <c r="N234" s="1156"/>
      <c r="O234" s="1157"/>
      <c r="P234" s="1158"/>
      <c r="Q234" s="1154"/>
      <c r="R234" s="1155"/>
      <c r="S234" s="1155"/>
      <c r="T234" s="1155"/>
      <c r="U234" s="1155"/>
      <c r="V234" s="1155"/>
      <c r="W234" s="1155"/>
      <c r="X234" s="1155"/>
      <c r="Y234" s="1155"/>
      <c r="Z234" s="1155"/>
      <c r="AA234" s="1155"/>
      <c r="AB234" s="1155"/>
      <c r="AC234" s="1156"/>
      <c r="AD234" s="1157"/>
      <c r="AE234" s="1158"/>
      <c r="AF234" s="1158"/>
      <c r="AG234" s="1154"/>
      <c r="AH234" s="1158"/>
      <c r="AI234" s="1154"/>
    </row>
    <row r="235" spans="1:35" ht="13.5" x14ac:dyDescent="0.25">
      <c r="A235" s="1154" t="s">
        <v>8193</v>
      </c>
      <c r="B235" s="1154"/>
      <c r="C235" s="1155"/>
      <c r="D235" s="1155"/>
      <c r="E235" s="1155"/>
      <c r="F235" s="1155"/>
      <c r="G235" s="1155"/>
      <c r="H235" s="1155"/>
      <c r="I235" s="1155"/>
      <c r="J235" s="1155"/>
      <c r="K235" s="1155"/>
      <c r="L235" s="1155"/>
      <c r="M235" s="1155"/>
      <c r="N235" s="1156"/>
      <c r="O235" s="1157"/>
      <c r="P235" s="1158"/>
      <c r="Q235" s="1154"/>
      <c r="R235" s="1155"/>
      <c r="S235" s="1155"/>
      <c r="T235" s="1155"/>
      <c r="U235" s="1155"/>
      <c r="V235" s="1155"/>
      <c r="W235" s="1155"/>
      <c r="X235" s="1155"/>
      <c r="Y235" s="1155"/>
      <c r="Z235" s="1155"/>
      <c r="AA235" s="1155"/>
      <c r="AB235" s="1155"/>
      <c r="AC235" s="1156"/>
      <c r="AD235" s="1157"/>
      <c r="AE235" s="1158"/>
      <c r="AF235" s="1158"/>
      <c r="AG235" s="1154"/>
      <c r="AH235" s="1158"/>
      <c r="AI235" s="1154"/>
    </row>
    <row r="236" spans="1:35" ht="13.5" x14ac:dyDescent="0.25">
      <c r="A236" s="1154" t="s">
        <v>8192</v>
      </c>
      <c r="B236" s="1154"/>
      <c r="C236" s="1155"/>
      <c r="D236" s="1155"/>
      <c r="E236" s="1155"/>
      <c r="F236" s="1155"/>
      <c r="G236" s="1155"/>
      <c r="H236" s="1155"/>
      <c r="I236" s="1155"/>
      <c r="J236" s="1155"/>
      <c r="K236" s="1155"/>
      <c r="L236" s="1155"/>
      <c r="M236" s="1155"/>
      <c r="N236" s="1156"/>
      <c r="O236" s="1157"/>
      <c r="P236" s="1158"/>
      <c r="Q236" s="1154"/>
      <c r="R236" s="1155"/>
      <c r="S236" s="1155"/>
      <c r="T236" s="1155"/>
      <c r="U236" s="1155"/>
      <c r="V236" s="1155"/>
      <c r="W236" s="1155"/>
      <c r="X236" s="1155"/>
      <c r="Y236" s="1155"/>
      <c r="Z236" s="1155"/>
      <c r="AA236" s="1155"/>
      <c r="AB236" s="1155"/>
      <c r="AC236" s="1156"/>
      <c r="AD236" s="1157"/>
      <c r="AE236" s="1158"/>
      <c r="AF236" s="1158"/>
      <c r="AG236" s="1154"/>
      <c r="AH236" s="1158"/>
      <c r="AI236" s="1154"/>
    </row>
    <row r="237" spans="1:35" ht="13.5" x14ac:dyDescent="0.25">
      <c r="A237" s="1154" t="s">
        <v>8194</v>
      </c>
      <c r="B237" s="1154"/>
      <c r="C237" s="1155"/>
      <c r="D237" s="1155"/>
      <c r="E237" s="1155"/>
      <c r="F237" s="1155"/>
      <c r="G237" s="1155"/>
      <c r="H237" s="1155"/>
      <c r="I237" s="1155"/>
      <c r="J237" s="1155"/>
      <c r="K237" s="1155"/>
      <c r="L237" s="1155"/>
      <c r="M237" s="1155"/>
      <c r="N237" s="1156"/>
      <c r="O237" s="1157"/>
      <c r="P237" s="1158"/>
      <c r="Q237" s="1154"/>
      <c r="R237" s="1155"/>
      <c r="S237" s="1155"/>
      <c r="T237" s="1155"/>
      <c r="U237" s="1155"/>
      <c r="V237" s="1155"/>
      <c r="W237" s="1155"/>
      <c r="X237" s="1155"/>
      <c r="Y237" s="1155"/>
      <c r="Z237" s="1155"/>
      <c r="AA237" s="1155"/>
      <c r="AB237" s="1155"/>
      <c r="AC237" s="1156"/>
      <c r="AD237" s="1157"/>
      <c r="AE237" s="1158"/>
      <c r="AF237" s="1158"/>
      <c r="AG237" s="1154"/>
      <c r="AH237" s="1158"/>
      <c r="AI237" s="1154"/>
    </row>
    <row r="238" spans="1:35" ht="13.5" x14ac:dyDescent="0.25">
      <c r="A238" s="1154" t="s">
        <v>8192</v>
      </c>
      <c r="B238" s="1154"/>
      <c r="C238" s="1155"/>
      <c r="D238" s="1155"/>
      <c r="E238" s="1155"/>
      <c r="F238" s="1155"/>
      <c r="G238" s="1155"/>
      <c r="H238" s="1155"/>
      <c r="I238" s="1155"/>
      <c r="J238" s="1155"/>
      <c r="K238" s="1155"/>
      <c r="L238" s="1155"/>
      <c r="M238" s="1155"/>
      <c r="N238" s="1156"/>
      <c r="O238" s="1157"/>
      <c r="P238" s="1158"/>
      <c r="Q238" s="1154"/>
      <c r="R238" s="1155"/>
      <c r="S238" s="1155"/>
      <c r="T238" s="1155"/>
      <c r="U238" s="1155"/>
      <c r="V238" s="1155"/>
      <c r="W238" s="1155"/>
      <c r="X238" s="1155"/>
      <c r="Y238" s="1155"/>
      <c r="Z238" s="1155"/>
      <c r="AA238" s="1155"/>
      <c r="AB238" s="1155"/>
      <c r="AC238" s="1156"/>
      <c r="AD238" s="1157"/>
      <c r="AE238" s="1158"/>
      <c r="AF238" s="1158"/>
      <c r="AG238" s="1154"/>
      <c r="AH238" s="1158"/>
      <c r="AI238" s="1154"/>
    </row>
    <row r="239" spans="1:35" ht="13.5" x14ac:dyDescent="0.25">
      <c r="A239" s="1154"/>
      <c r="B239" s="1154"/>
      <c r="C239" s="1155"/>
      <c r="D239" s="1155"/>
      <c r="E239" s="1155"/>
      <c r="F239" s="1155"/>
      <c r="G239" s="1155"/>
      <c r="H239" s="1155"/>
      <c r="I239" s="1155"/>
      <c r="J239" s="1155"/>
      <c r="K239" s="1155"/>
      <c r="L239" s="1155"/>
      <c r="M239" s="1155"/>
      <c r="N239" s="1156"/>
      <c r="O239" s="1157"/>
      <c r="P239" s="1158"/>
      <c r="Q239" s="1154"/>
      <c r="R239" s="1155"/>
      <c r="S239" s="1155"/>
      <c r="T239" s="1155"/>
      <c r="U239" s="1155"/>
      <c r="V239" s="1155"/>
      <c r="W239" s="1155"/>
      <c r="X239" s="1155"/>
      <c r="Y239" s="1155"/>
      <c r="Z239" s="1155"/>
      <c r="AA239" s="1155"/>
      <c r="AB239" s="1155"/>
      <c r="AC239" s="1156"/>
      <c r="AD239" s="1157"/>
      <c r="AE239" s="1158"/>
      <c r="AF239" s="1158"/>
      <c r="AG239" s="1154"/>
      <c r="AH239" s="1158"/>
      <c r="AI239" s="1154"/>
    </row>
    <row r="240" spans="1:35" ht="13.5" x14ac:dyDescent="0.25">
      <c r="A240" s="1154" t="s">
        <v>8195</v>
      </c>
      <c r="B240" s="1154"/>
      <c r="C240" s="1155"/>
      <c r="D240" s="1155"/>
      <c r="E240" s="1155"/>
      <c r="F240" s="1155"/>
      <c r="G240" s="1155"/>
      <c r="H240" s="1155"/>
      <c r="I240" s="1155"/>
      <c r="J240" s="1155"/>
      <c r="K240" s="1155"/>
      <c r="L240" s="1155"/>
      <c r="M240" s="1155"/>
      <c r="N240" s="1156"/>
      <c r="O240" s="1157"/>
      <c r="P240" s="1158"/>
      <c r="Q240" s="1154"/>
      <c r="R240" s="1155"/>
      <c r="S240" s="1155"/>
      <c r="T240" s="1155"/>
      <c r="U240" s="1155"/>
      <c r="V240" s="1155"/>
      <c r="W240" s="1155"/>
      <c r="X240" s="1155"/>
      <c r="Y240" s="1155"/>
      <c r="Z240" s="1155"/>
      <c r="AA240" s="1155"/>
      <c r="AB240" s="1155"/>
      <c r="AC240" s="1156"/>
      <c r="AD240" s="1157"/>
      <c r="AE240" s="1158"/>
      <c r="AF240" s="1158"/>
      <c r="AG240" s="1154"/>
      <c r="AH240" s="1158"/>
      <c r="AI240" s="1154"/>
    </row>
    <row r="241" spans="1:35" ht="13.5" x14ac:dyDescent="0.25">
      <c r="A241" s="1154" t="s">
        <v>8192</v>
      </c>
      <c r="B241" s="1154"/>
      <c r="C241" s="1155"/>
      <c r="D241" s="1155"/>
      <c r="E241" s="1155"/>
      <c r="F241" s="1155"/>
      <c r="G241" s="1155"/>
      <c r="H241" s="1155"/>
      <c r="I241" s="1155"/>
      <c r="J241" s="1155"/>
      <c r="K241" s="1155"/>
      <c r="L241" s="1155"/>
      <c r="M241" s="1155"/>
      <c r="N241" s="1156"/>
      <c r="O241" s="1157"/>
      <c r="P241" s="1158"/>
      <c r="Q241" s="1154"/>
      <c r="R241" s="1155"/>
      <c r="S241" s="1155"/>
      <c r="T241" s="1155"/>
      <c r="U241" s="1155"/>
      <c r="V241" s="1155"/>
      <c r="W241" s="1155"/>
      <c r="X241" s="1155"/>
      <c r="Y241" s="1155"/>
      <c r="Z241" s="1155"/>
      <c r="AA241" s="1155"/>
      <c r="AB241" s="1155"/>
      <c r="AC241" s="1156"/>
      <c r="AD241" s="1157"/>
      <c r="AE241" s="1158"/>
      <c r="AF241" s="1158"/>
      <c r="AG241" s="1154"/>
      <c r="AH241" s="1158"/>
      <c r="AI241" s="1154"/>
    </row>
    <row r="242" spans="1:35" ht="13.5" x14ac:dyDescent="0.25">
      <c r="A242" s="1154"/>
      <c r="B242" s="1154"/>
      <c r="C242" s="1155"/>
      <c r="D242" s="1155"/>
      <c r="E242" s="1155"/>
      <c r="F242" s="1155"/>
      <c r="G242" s="1155"/>
      <c r="H242" s="1155"/>
      <c r="I242" s="1155"/>
      <c r="J242" s="1155"/>
      <c r="K242" s="1155"/>
      <c r="L242" s="1155"/>
      <c r="M242" s="1155"/>
      <c r="N242" s="1156"/>
      <c r="O242" s="1157"/>
      <c r="P242" s="1158"/>
      <c r="Q242" s="1154"/>
      <c r="R242" s="1155"/>
      <c r="S242" s="1155"/>
      <c r="T242" s="1155"/>
      <c r="U242" s="1155"/>
      <c r="V242" s="1155"/>
      <c r="W242" s="1155"/>
      <c r="X242" s="1155"/>
      <c r="Y242" s="1155"/>
      <c r="Z242" s="1155"/>
      <c r="AA242" s="1155"/>
      <c r="AB242" s="1155"/>
      <c r="AC242" s="1156"/>
      <c r="AD242" s="1157"/>
      <c r="AE242" s="1158"/>
      <c r="AF242" s="1158"/>
      <c r="AG242" s="1154"/>
      <c r="AH242" s="1158"/>
      <c r="AI242" s="1154"/>
    </row>
    <row r="243" spans="1:35" ht="14.25" thickBot="1" x14ac:dyDescent="0.3">
      <c r="A243" s="1161"/>
      <c r="B243" s="1162"/>
      <c r="C243" s="1163"/>
      <c r="D243" s="1163"/>
      <c r="E243" s="1163"/>
      <c r="F243" s="1163"/>
      <c r="G243" s="1163"/>
      <c r="H243" s="1163"/>
      <c r="I243" s="1163"/>
      <c r="J243" s="1163"/>
      <c r="K243" s="1163"/>
      <c r="L243" s="1163"/>
      <c r="M243" s="1163"/>
      <c r="N243" s="1164"/>
      <c r="O243" s="1165"/>
      <c r="P243" s="1166"/>
      <c r="Q243" s="1162"/>
      <c r="R243" s="1163"/>
      <c r="S243" s="1163"/>
      <c r="T243" s="1163"/>
      <c r="U243" s="1163"/>
      <c r="V243" s="1163"/>
      <c r="W243" s="1163"/>
      <c r="X243" s="1163"/>
      <c r="Y243" s="1163"/>
      <c r="Z243" s="1163"/>
      <c r="AA243" s="1163"/>
      <c r="AB243" s="1163"/>
      <c r="AC243" s="1164"/>
      <c r="AD243" s="1165"/>
      <c r="AE243" s="1166"/>
      <c r="AF243" s="1166"/>
      <c r="AG243" s="1162"/>
      <c r="AH243" s="1166"/>
      <c r="AI243" s="1162"/>
    </row>
    <row r="244" spans="1:35" ht="14.25" thickBot="1" x14ac:dyDescent="0.3">
      <c r="A244" s="1167" t="s">
        <v>2</v>
      </c>
      <c r="B244" s="1168"/>
      <c r="C244" s="1169"/>
      <c r="D244" s="1170"/>
      <c r="E244" s="1170"/>
      <c r="F244" s="1170"/>
      <c r="G244" s="1170"/>
      <c r="H244" s="1170"/>
      <c r="I244" s="1170"/>
      <c r="J244" s="1170"/>
      <c r="K244" s="1170"/>
      <c r="L244" s="1170"/>
      <c r="M244" s="1170"/>
      <c r="N244" s="1171"/>
      <c r="O244" s="1172"/>
      <c r="P244" s="1173"/>
      <c r="Q244" s="1161"/>
      <c r="R244" s="1169"/>
      <c r="S244" s="1170"/>
      <c r="T244" s="1170"/>
      <c r="U244" s="1170"/>
      <c r="V244" s="1170"/>
      <c r="W244" s="1170"/>
      <c r="X244" s="1170"/>
      <c r="Y244" s="1170"/>
      <c r="Z244" s="1170"/>
      <c r="AA244" s="1170"/>
      <c r="AB244" s="1170"/>
      <c r="AC244" s="1171"/>
      <c r="AD244" s="1172"/>
      <c r="AE244" s="1173"/>
      <c r="AF244" s="1173"/>
      <c r="AG244" s="1161"/>
      <c r="AH244" s="1173"/>
      <c r="AI244" s="1161"/>
    </row>
    <row r="245" spans="1:35" ht="13.5" x14ac:dyDescent="0.25">
      <c r="A245" s="1457"/>
      <c r="B245" s="1156"/>
      <c r="C245" s="1156"/>
      <c r="D245" s="1156"/>
      <c r="E245" s="1156"/>
      <c r="F245" s="1156"/>
      <c r="G245" s="1156"/>
      <c r="H245" s="1156"/>
      <c r="I245" s="1156"/>
      <c r="J245" s="1156"/>
      <c r="K245" s="1156"/>
      <c r="L245" s="1156"/>
      <c r="M245" s="1156"/>
      <c r="N245" s="1156"/>
      <c r="O245" s="1156"/>
      <c r="P245" s="1156"/>
      <c r="Q245" s="1156"/>
      <c r="R245" s="1156"/>
      <c r="S245" s="1156"/>
      <c r="T245" s="1156"/>
      <c r="U245" s="1156"/>
      <c r="V245" s="1156"/>
      <c r="W245" s="1156"/>
      <c r="X245" s="1156"/>
      <c r="Y245" s="1156"/>
      <c r="Z245" s="1156"/>
      <c r="AA245" s="1156"/>
      <c r="AB245" s="1156"/>
      <c r="AC245" s="1156"/>
      <c r="AD245" s="1156"/>
      <c r="AE245" s="1156"/>
      <c r="AF245" s="1156"/>
      <c r="AG245" s="1156"/>
      <c r="AH245" s="1156"/>
      <c r="AI245" s="1156"/>
    </row>
    <row r="246" spans="1:35" ht="24.95" customHeight="1" x14ac:dyDescent="0.2">
      <c r="A246" s="1431" t="s">
        <v>443</v>
      </c>
      <c r="B246" s="1443"/>
      <c r="C246" s="1443"/>
      <c r="D246" s="1443"/>
      <c r="E246" s="1443"/>
      <c r="F246" s="1443"/>
      <c r="G246" s="1443"/>
      <c r="H246" s="1443"/>
      <c r="I246" s="1443"/>
      <c r="J246" s="1443"/>
      <c r="K246" s="1443"/>
      <c r="L246" s="1443"/>
      <c r="M246" s="1443"/>
      <c r="N246" s="1443"/>
      <c r="O246" s="1443"/>
      <c r="P246" s="1443"/>
      <c r="Q246" s="1443"/>
      <c r="R246" s="1443"/>
      <c r="S246" s="1443"/>
      <c r="T246" s="1443"/>
      <c r="U246" s="1443"/>
      <c r="V246" s="1443"/>
      <c r="W246" s="1443"/>
      <c r="X246" s="1443"/>
      <c r="Y246" s="1443"/>
      <c r="Z246" s="1443"/>
      <c r="AA246" s="1443"/>
      <c r="AB246" s="1443"/>
      <c r="AC246" s="1443"/>
      <c r="AD246" s="1443"/>
      <c r="AE246" s="1443"/>
      <c r="AF246" s="1443"/>
      <c r="AG246" s="1443"/>
      <c r="AH246" s="1443"/>
      <c r="AI246" s="1443"/>
    </row>
    <row r="247" spans="1:35" ht="24.95" customHeight="1" x14ac:dyDescent="0.2">
      <c r="A247" s="482" t="s">
        <v>14493</v>
      </c>
      <c r="B247" s="969"/>
      <c r="C247" s="969"/>
      <c r="D247" s="969"/>
      <c r="E247" s="969"/>
      <c r="F247" s="969"/>
      <c r="G247" s="969"/>
      <c r="H247" s="969"/>
      <c r="I247" s="969"/>
      <c r="J247" s="969"/>
      <c r="K247" s="969"/>
      <c r="L247" s="969"/>
      <c r="M247" s="969"/>
      <c r="N247" s="969"/>
      <c r="O247" s="969"/>
      <c r="P247" s="969"/>
      <c r="Q247" s="969"/>
      <c r="R247" s="969"/>
      <c r="S247" s="969"/>
      <c r="T247" s="969"/>
      <c r="U247" s="969"/>
      <c r="V247" s="969"/>
      <c r="W247" s="969"/>
      <c r="X247" s="969"/>
      <c r="Y247" s="969"/>
      <c r="Z247" s="969"/>
      <c r="AA247" s="969"/>
      <c r="AB247" s="969"/>
      <c r="AC247" s="969"/>
      <c r="AD247" s="969"/>
      <c r="AE247" s="1443"/>
      <c r="AF247" s="1443"/>
      <c r="AG247" s="1443"/>
      <c r="AH247" s="1443"/>
      <c r="AI247" s="1443"/>
    </row>
    <row r="248" spans="1:35" ht="24.95" customHeight="1" x14ac:dyDescent="0.2">
      <c r="A248" s="1431" t="s">
        <v>14498</v>
      </c>
      <c r="B248" s="1431"/>
      <c r="C248" s="1431"/>
      <c r="D248" s="1431"/>
      <c r="E248" s="1431"/>
      <c r="F248" s="1431"/>
      <c r="G248" s="1431"/>
      <c r="H248" s="1431"/>
      <c r="I248" s="1431"/>
      <c r="J248" s="1431"/>
      <c r="K248" s="1431"/>
      <c r="L248" s="1431"/>
      <c r="M248" s="1431"/>
      <c r="N248" s="1431"/>
      <c r="O248" s="1431"/>
      <c r="P248" s="1431"/>
      <c r="Q248" s="1431"/>
      <c r="R248" s="1431"/>
      <c r="S248" s="1431"/>
      <c r="T248" s="1447"/>
      <c r="U248" s="1431"/>
      <c r="V248" s="1431"/>
      <c r="W248" s="1431"/>
      <c r="X248" s="1431"/>
      <c r="Y248" s="1431"/>
      <c r="Z248" s="1431"/>
      <c r="AA248" s="1431"/>
      <c r="AB248" s="1431"/>
      <c r="AC248" s="1431"/>
      <c r="AD248" s="1431"/>
      <c r="AE248" s="1431"/>
      <c r="AF248" s="1431"/>
      <c r="AG248" s="1431"/>
      <c r="AH248" s="1431"/>
      <c r="AI248" s="1431"/>
    </row>
    <row r="249" spans="1:35" ht="12.75" x14ac:dyDescent="0.2">
      <c r="A249" s="1576" t="s">
        <v>62</v>
      </c>
      <c r="B249" s="1579" t="s">
        <v>364</v>
      </c>
      <c r="C249" s="1579"/>
      <c r="D249" s="1579"/>
      <c r="E249" s="1579"/>
      <c r="F249" s="1579"/>
      <c r="G249" s="1579"/>
      <c r="H249" s="1579"/>
      <c r="I249" s="1579"/>
      <c r="J249" s="1579"/>
      <c r="K249" s="1579"/>
      <c r="L249" s="1579"/>
      <c r="M249" s="1579"/>
      <c r="N249" s="1579"/>
      <c r="O249" s="1579"/>
      <c r="P249" s="1579"/>
      <c r="Q249" s="1579" t="s">
        <v>444</v>
      </c>
      <c r="R249" s="1579"/>
      <c r="S249" s="1579"/>
      <c r="T249" s="1579"/>
      <c r="U249" s="1579"/>
      <c r="V249" s="1579"/>
      <c r="W249" s="1579"/>
      <c r="X249" s="1579"/>
      <c r="Y249" s="1579"/>
      <c r="Z249" s="1579"/>
      <c r="AA249" s="1579"/>
      <c r="AB249" s="1579"/>
      <c r="AC249" s="1579"/>
      <c r="AD249" s="1579"/>
      <c r="AE249" s="1579"/>
      <c r="AF249" s="1576" t="s">
        <v>446</v>
      </c>
      <c r="AG249" s="1576"/>
      <c r="AH249" s="1576" t="s">
        <v>445</v>
      </c>
      <c r="AI249" s="1576"/>
    </row>
    <row r="250" spans="1:35" ht="246" x14ac:dyDescent="0.2">
      <c r="A250" s="1576"/>
      <c r="B250" s="1105" t="s">
        <v>12</v>
      </c>
      <c r="C250" s="1105" t="s">
        <v>148</v>
      </c>
      <c r="D250" s="1105" t="s">
        <v>284</v>
      </c>
      <c r="E250" s="1105" t="s">
        <v>150</v>
      </c>
      <c r="F250" s="1105" t="s">
        <v>184</v>
      </c>
      <c r="G250" s="1105" t="s">
        <v>185</v>
      </c>
      <c r="H250" s="1105" t="s">
        <v>186</v>
      </c>
      <c r="I250" s="1105" t="s">
        <v>187</v>
      </c>
      <c r="J250" s="1105" t="s">
        <v>151</v>
      </c>
      <c r="K250" s="1105" t="s">
        <v>152</v>
      </c>
      <c r="L250" s="1257" t="s">
        <v>153</v>
      </c>
      <c r="M250" s="1105" t="s">
        <v>183</v>
      </c>
      <c r="N250" s="1105" t="s">
        <v>120</v>
      </c>
      <c r="O250" s="1105" t="s">
        <v>158</v>
      </c>
      <c r="P250" s="1105" t="s">
        <v>157</v>
      </c>
      <c r="Q250" s="1105" t="s">
        <v>12</v>
      </c>
      <c r="R250" s="1105" t="s">
        <v>148</v>
      </c>
      <c r="S250" s="1105" t="s">
        <v>149</v>
      </c>
      <c r="T250" s="1105" t="s">
        <v>150</v>
      </c>
      <c r="U250" s="1105" t="s">
        <v>184</v>
      </c>
      <c r="V250" s="1105" t="s">
        <v>185</v>
      </c>
      <c r="W250" s="1105" t="s">
        <v>186</v>
      </c>
      <c r="X250" s="1105" t="s">
        <v>187</v>
      </c>
      <c r="Y250" s="1105" t="s">
        <v>151</v>
      </c>
      <c r="Z250" s="1105" t="s">
        <v>152</v>
      </c>
      <c r="AA250" s="1105" t="s">
        <v>14471</v>
      </c>
      <c r="AB250" s="1105" t="s">
        <v>183</v>
      </c>
      <c r="AC250" s="1105" t="s">
        <v>120</v>
      </c>
      <c r="AD250" s="1105" t="s">
        <v>158</v>
      </c>
      <c r="AE250" s="1259" t="s">
        <v>14472</v>
      </c>
      <c r="AF250" s="1105" t="s">
        <v>162</v>
      </c>
      <c r="AG250" s="1105" t="s">
        <v>161</v>
      </c>
      <c r="AH250" s="1105" t="s">
        <v>12</v>
      </c>
      <c r="AI250" s="1105" t="s">
        <v>366</v>
      </c>
    </row>
    <row r="251" spans="1:35" ht="12.75" x14ac:dyDescent="0.2">
      <c r="A251" s="1578"/>
      <c r="B251" s="1248" t="s">
        <v>63</v>
      </c>
      <c r="C251" s="1248" t="s">
        <v>64</v>
      </c>
      <c r="D251" s="1248" t="s">
        <v>65</v>
      </c>
      <c r="E251" s="1248" t="s">
        <v>66</v>
      </c>
      <c r="F251" s="1249" t="s">
        <v>67</v>
      </c>
      <c r="G251" s="1249" t="s">
        <v>68</v>
      </c>
      <c r="H251" s="1249" t="s">
        <v>82</v>
      </c>
      <c r="I251" s="1249" t="s">
        <v>119</v>
      </c>
      <c r="J251" s="1249" t="s">
        <v>156</v>
      </c>
      <c r="K251" s="1249" t="s">
        <v>160</v>
      </c>
      <c r="L251" s="1249" t="s">
        <v>192</v>
      </c>
      <c r="M251" s="1249" t="s">
        <v>193</v>
      </c>
      <c r="N251" s="1249" t="s">
        <v>195</v>
      </c>
      <c r="O251" s="1249" t="s">
        <v>196</v>
      </c>
      <c r="P251" s="1249" t="s">
        <v>197</v>
      </c>
      <c r="Q251" s="1248" t="s">
        <v>63</v>
      </c>
      <c r="R251" s="1248" t="s">
        <v>64</v>
      </c>
      <c r="S251" s="1248" t="s">
        <v>65</v>
      </c>
      <c r="T251" s="1248" t="s">
        <v>66</v>
      </c>
      <c r="U251" s="1249" t="s">
        <v>67</v>
      </c>
      <c r="V251" s="1249" t="s">
        <v>68</v>
      </c>
      <c r="W251" s="1249" t="s">
        <v>82</v>
      </c>
      <c r="X251" s="1249" t="s">
        <v>119</v>
      </c>
      <c r="Y251" s="1249" t="s">
        <v>156</v>
      </c>
      <c r="Z251" s="1249" t="s">
        <v>160</v>
      </c>
      <c r="AA251" s="1249" t="s">
        <v>192</v>
      </c>
      <c r="AB251" s="1249" t="s">
        <v>193</v>
      </c>
      <c r="AC251" s="1249" t="s">
        <v>195</v>
      </c>
      <c r="AD251" s="1249" t="s">
        <v>196</v>
      </c>
      <c r="AE251" s="1249" t="s">
        <v>197</v>
      </c>
      <c r="AF251" s="1248"/>
      <c r="AG251" s="1248"/>
      <c r="AH251" s="1248"/>
      <c r="AI251" s="1248"/>
    </row>
    <row r="252" spans="1:35" ht="12.75" x14ac:dyDescent="0.2">
      <c r="A252" s="1227" t="s">
        <v>2179</v>
      </c>
      <c r="B252" s="991">
        <f>SUM(B253:B263)</f>
        <v>75</v>
      </c>
      <c r="C252" s="1250">
        <f>SUM(C253:C263)</f>
        <v>54500</v>
      </c>
      <c r="D252" s="1251"/>
      <c r="E252" s="1250"/>
      <c r="F252" s="1251"/>
      <c r="G252" s="1250"/>
      <c r="H252" s="1251"/>
      <c r="I252" s="1250"/>
      <c r="J252" s="1251">
        <f>SUM(J253:J263)</f>
        <v>651</v>
      </c>
      <c r="K252" s="1250">
        <f>SUM(K253:K263)</f>
        <v>55151</v>
      </c>
      <c r="L252" s="1251">
        <f t="shared" ref="L252" si="154">SUM(L253:L263)</f>
        <v>111800</v>
      </c>
      <c r="M252" s="1250"/>
      <c r="N252" s="1251">
        <f>SUM(N253:N263)</f>
        <v>111800</v>
      </c>
      <c r="O252" s="1250">
        <f>SUM(O253:O263)</f>
        <v>705254</v>
      </c>
      <c r="P252" s="1251">
        <f>SUM(P253:P263)</f>
        <v>5701496</v>
      </c>
      <c r="Q252" s="1252">
        <f>SUM(Q253:Q263)</f>
        <v>74</v>
      </c>
      <c r="R252" s="1251">
        <f>SUM(R253:R263)</f>
        <v>54500</v>
      </c>
      <c r="S252" s="1250"/>
      <c r="T252" s="1251"/>
      <c r="U252" s="1250"/>
      <c r="V252" s="1251"/>
      <c r="W252" s="1250"/>
      <c r="X252" s="1251"/>
      <c r="Y252" s="1250">
        <f>SUM(Y253:Y263)</f>
        <v>651</v>
      </c>
      <c r="Z252" s="1251">
        <f>SUM(Z253:Z263)</f>
        <v>55151</v>
      </c>
      <c r="AA252" s="1250">
        <f t="shared" ref="AA252" si="155">SUM(AA253:AA263)</f>
        <v>114702</v>
      </c>
      <c r="AB252" s="1251"/>
      <c r="AC252" s="1250">
        <f t="shared" ref="AC252:AI252" si="156">SUM(AC253:AC263)</f>
        <v>0</v>
      </c>
      <c r="AD252" s="1251">
        <f t="shared" si="156"/>
        <v>1376424</v>
      </c>
      <c r="AE252" s="1250">
        <f t="shared" si="156"/>
        <v>13823484000</v>
      </c>
      <c r="AF252" s="1251">
        <f t="shared" si="156"/>
        <v>4325072</v>
      </c>
      <c r="AG252" s="1250">
        <f t="shared" si="156"/>
        <v>-13823483926</v>
      </c>
      <c r="AH252" s="991">
        <f t="shared" si="156"/>
        <v>74</v>
      </c>
      <c r="AI252" s="1253">
        <f t="shared" si="156"/>
        <v>5989148</v>
      </c>
    </row>
    <row r="253" spans="1:35" ht="12.75" x14ac:dyDescent="0.2">
      <c r="A253" s="1226" t="s">
        <v>2180</v>
      </c>
      <c r="B253" s="1121">
        <v>1</v>
      </c>
      <c r="C253" s="1128">
        <v>15000</v>
      </c>
      <c r="D253" s="1127"/>
      <c r="E253" s="1128"/>
      <c r="F253" s="1127"/>
      <c r="G253" s="1128"/>
      <c r="H253" s="1127"/>
      <c r="I253" s="1128"/>
      <c r="J253" s="1127">
        <v>93</v>
      </c>
      <c r="K253" s="1128">
        <f>SUM(C253:J253)</f>
        <v>15093</v>
      </c>
      <c r="L253" s="1127">
        <f>2*(B253*(C253/B253))+(400*1)</f>
        <v>30400</v>
      </c>
      <c r="M253" s="1128"/>
      <c r="N253" s="1127">
        <f t="shared" ref="N253:N263" si="157">SUM(L253:M253)</f>
        <v>30400</v>
      </c>
      <c r="O253" s="1128">
        <f>+(K253*10)+N253</f>
        <v>181330</v>
      </c>
      <c r="P253" s="1127">
        <f t="shared" ref="P253:P263" si="158">+B253*O253</f>
        <v>181330</v>
      </c>
      <c r="Q253" s="1254">
        <v>1</v>
      </c>
      <c r="R253" s="1127">
        <v>15000</v>
      </c>
      <c r="S253" s="1128"/>
      <c r="T253" s="1127"/>
      <c r="U253" s="1128"/>
      <c r="V253" s="1127"/>
      <c r="W253" s="1128"/>
      <c r="X253" s="1127"/>
      <c r="Y253" s="1128">
        <v>93</v>
      </c>
      <c r="Z253" s="1127">
        <f>SUM(R253:Y253)</f>
        <v>15093</v>
      </c>
      <c r="AA253" s="1128">
        <f>+(R253+Y253)*2+400</f>
        <v>30586</v>
      </c>
      <c r="AB253" s="1127"/>
      <c r="AC253" s="1128">
        <f t="shared" ref="AC253:AC263" si="159">SUM(AB253:AB253)</f>
        <v>0</v>
      </c>
      <c r="AD253" s="1127">
        <f t="shared" ref="AD253:AD263" si="160">+(AA253*12)+AC253</f>
        <v>367032</v>
      </c>
      <c r="AE253" s="1128">
        <f t="shared" ref="AE253:AE263" si="161">+R253*AD253</f>
        <v>5505480000</v>
      </c>
      <c r="AF253" s="1127">
        <f t="shared" ref="AF253:AG263" si="162">+P253-AD253</f>
        <v>-185702</v>
      </c>
      <c r="AG253" s="1128">
        <f t="shared" si="162"/>
        <v>-5505479999</v>
      </c>
      <c r="AH253" s="1121">
        <v>1</v>
      </c>
      <c r="AI253" s="1255">
        <v>211702</v>
      </c>
    </row>
    <row r="254" spans="1:35" ht="12.75" x14ac:dyDescent="0.2">
      <c r="A254" s="1226" t="s">
        <v>2181</v>
      </c>
      <c r="B254" s="1121">
        <v>1</v>
      </c>
      <c r="C254" s="1128">
        <v>12000</v>
      </c>
      <c r="D254" s="1127"/>
      <c r="E254" s="1128"/>
      <c r="F254" s="1127"/>
      <c r="G254" s="1128"/>
      <c r="H254" s="1127"/>
      <c r="I254" s="1128"/>
      <c r="J254" s="1127">
        <v>93</v>
      </c>
      <c r="K254" s="1128">
        <f t="shared" ref="K254:K263" si="163">SUM(C254:J254)</f>
        <v>12093</v>
      </c>
      <c r="L254" s="1127">
        <f t="shared" ref="L254:L256" si="164">2*(B254*(C254/B254))+(400*1)</f>
        <v>24400</v>
      </c>
      <c r="M254" s="1128"/>
      <c r="N254" s="1127">
        <f t="shared" si="157"/>
        <v>24400</v>
      </c>
      <c r="O254" s="1128">
        <f>+(K254*10)+N254</f>
        <v>145330</v>
      </c>
      <c r="P254" s="1127">
        <f t="shared" si="158"/>
        <v>145330</v>
      </c>
      <c r="Q254" s="1254">
        <v>1</v>
      </c>
      <c r="R254" s="1127">
        <v>12000</v>
      </c>
      <c r="S254" s="1128"/>
      <c r="T254" s="1127"/>
      <c r="U254" s="1128"/>
      <c r="V254" s="1127"/>
      <c r="W254" s="1128"/>
      <c r="X254" s="1127"/>
      <c r="Y254" s="1128">
        <v>93</v>
      </c>
      <c r="Z254" s="1127">
        <f t="shared" ref="Z254:Z263" si="165">SUM(R254:Y254)</f>
        <v>12093</v>
      </c>
      <c r="AA254" s="1128">
        <f t="shared" ref="AA254:AA273" si="166">+(R254+Y254)*2+400</f>
        <v>24586</v>
      </c>
      <c r="AB254" s="1127"/>
      <c r="AC254" s="1128">
        <f t="shared" si="159"/>
        <v>0</v>
      </c>
      <c r="AD254" s="1127">
        <f t="shared" si="160"/>
        <v>295032</v>
      </c>
      <c r="AE254" s="1128">
        <f t="shared" si="161"/>
        <v>3540384000</v>
      </c>
      <c r="AF254" s="1127">
        <f t="shared" si="162"/>
        <v>-149702</v>
      </c>
      <c r="AG254" s="1128">
        <f t="shared" si="162"/>
        <v>-3540383999</v>
      </c>
      <c r="AH254" s="1121">
        <v>1</v>
      </c>
      <c r="AI254" s="1255">
        <v>169702</v>
      </c>
    </row>
    <row r="255" spans="1:35" ht="12.75" x14ac:dyDescent="0.2">
      <c r="A255" s="1226" t="s">
        <v>2182</v>
      </c>
      <c r="B255" s="1121">
        <v>2</v>
      </c>
      <c r="C255" s="1128">
        <v>10000</v>
      </c>
      <c r="D255" s="1127"/>
      <c r="E255" s="1128"/>
      <c r="F255" s="1127"/>
      <c r="G255" s="1128"/>
      <c r="H255" s="1127"/>
      <c r="I255" s="1128"/>
      <c r="J255" s="1127">
        <v>93</v>
      </c>
      <c r="K255" s="1128">
        <f t="shared" si="163"/>
        <v>10093</v>
      </c>
      <c r="L255" s="1127">
        <f t="shared" si="164"/>
        <v>20400</v>
      </c>
      <c r="M255" s="1128"/>
      <c r="N255" s="1127">
        <f t="shared" si="157"/>
        <v>20400</v>
      </c>
      <c r="O255" s="1128">
        <f>+(K255*12)+N255</f>
        <v>141516</v>
      </c>
      <c r="P255" s="1127">
        <f t="shared" si="158"/>
        <v>283032</v>
      </c>
      <c r="Q255" s="1254">
        <v>4</v>
      </c>
      <c r="R255" s="1127">
        <v>10000</v>
      </c>
      <c r="S255" s="1128"/>
      <c r="T255" s="1127"/>
      <c r="U255" s="1128"/>
      <c r="V255" s="1127"/>
      <c r="W255" s="1128"/>
      <c r="X255" s="1127"/>
      <c r="Y255" s="1128">
        <v>93</v>
      </c>
      <c r="Z255" s="1127">
        <f t="shared" si="165"/>
        <v>10093</v>
      </c>
      <c r="AA255" s="1128">
        <f t="shared" si="166"/>
        <v>20586</v>
      </c>
      <c r="AB255" s="1127"/>
      <c r="AC255" s="1128">
        <f t="shared" si="159"/>
        <v>0</v>
      </c>
      <c r="AD255" s="1127">
        <f t="shared" si="160"/>
        <v>247032</v>
      </c>
      <c r="AE255" s="1128">
        <f t="shared" si="161"/>
        <v>2470320000</v>
      </c>
      <c r="AF255" s="1127">
        <f t="shared" si="162"/>
        <v>36000</v>
      </c>
      <c r="AG255" s="1128">
        <f t="shared" si="162"/>
        <v>-2470319996</v>
      </c>
      <c r="AH255" s="1121">
        <v>4</v>
      </c>
      <c r="AI255" s="1255">
        <v>566808</v>
      </c>
    </row>
    <row r="256" spans="1:35" ht="12.75" x14ac:dyDescent="0.2">
      <c r="A256" s="1226" t="s">
        <v>2183</v>
      </c>
      <c r="B256" s="1121">
        <v>12</v>
      </c>
      <c r="C256" s="1128">
        <v>6900</v>
      </c>
      <c r="D256" s="1127"/>
      <c r="E256" s="1128"/>
      <c r="F256" s="1127"/>
      <c r="G256" s="1128"/>
      <c r="H256" s="1127"/>
      <c r="I256" s="1128"/>
      <c r="J256" s="1127">
        <v>93</v>
      </c>
      <c r="K256" s="1128">
        <f t="shared" si="163"/>
        <v>6993</v>
      </c>
      <c r="L256" s="1127">
        <f t="shared" si="164"/>
        <v>14200</v>
      </c>
      <c r="M256" s="1128"/>
      <c r="N256" s="1127">
        <f t="shared" si="157"/>
        <v>14200</v>
      </c>
      <c r="O256" s="1128">
        <f>+(K256*10)+N256</f>
        <v>84130</v>
      </c>
      <c r="P256" s="1127">
        <f t="shared" si="158"/>
        <v>1009560</v>
      </c>
      <c r="Q256" s="1254">
        <v>12</v>
      </c>
      <c r="R256" s="1127">
        <v>6900</v>
      </c>
      <c r="S256" s="1128"/>
      <c r="T256" s="1127"/>
      <c r="U256" s="1128"/>
      <c r="V256" s="1127"/>
      <c r="W256" s="1128"/>
      <c r="X256" s="1127"/>
      <c r="Y256" s="1128">
        <v>93</v>
      </c>
      <c r="Z256" s="1127">
        <f t="shared" si="165"/>
        <v>6993</v>
      </c>
      <c r="AA256" s="1128">
        <f t="shared" si="166"/>
        <v>14386</v>
      </c>
      <c r="AB256" s="1127"/>
      <c r="AC256" s="1128">
        <f t="shared" si="159"/>
        <v>0</v>
      </c>
      <c r="AD256" s="1127">
        <f t="shared" si="160"/>
        <v>172632</v>
      </c>
      <c r="AE256" s="1128">
        <f t="shared" si="161"/>
        <v>1191160800</v>
      </c>
      <c r="AF256" s="1127">
        <f t="shared" si="162"/>
        <v>836928</v>
      </c>
      <c r="AG256" s="1128">
        <f t="shared" si="162"/>
        <v>-1191160788</v>
      </c>
      <c r="AH256" s="1121">
        <v>12</v>
      </c>
      <c r="AI256" s="1255">
        <v>1179624</v>
      </c>
    </row>
    <row r="257" spans="1:35" ht="25.5" x14ac:dyDescent="0.2">
      <c r="A257" s="1258" t="s">
        <v>2184</v>
      </c>
      <c r="B257" s="1121">
        <v>0</v>
      </c>
      <c r="C257" s="1128">
        <v>0</v>
      </c>
      <c r="D257" s="1127"/>
      <c r="E257" s="1128"/>
      <c r="F257" s="1127"/>
      <c r="G257" s="1128"/>
      <c r="H257" s="1127"/>
      <c r="I257" s="1128"/>
      <c r="J257" s="1127">
        <v>0</v>
      </c>
      <c r="K257" s="1128">
        <f>SUM(C257:J257)</f>
        <v>0</v>
      </c>
      <c r="L257" s="1127">
        <v>0</v>
      </c>
      <c r="M257" s="1128"/>
      <c r="N257" s="1127">
        <f t="shared" si="157"/>
        <v>0</v>
      </c>
      <c r="O257" s="1128">
        <f t="shared" ref="O257:O263" si="167">+(K257*12)+N257</f>
        <v>0</v>
      </c>
      <c r="P257" s="1127">
        <f t="shared" si="158"/>
        <v>0</v>
      </c>
      <c r="Q257" s="1254">
        <v>0</v>
      </c>
      <c r="R257" s="1127">
        <v>0</v>
      </c>
      <c r="S257" s="1128"/>
      <c r="T257" s="1127"/>
      <c r="U257" s="1128"/>
      <c r="V257" s="1127"/>
      <c r="W257" s="1128"/>
      <c r="X257" s="1127"/>
      <c r="Y257" s="1128">
        <v>0</v>
      </c>
      <c r="Z257" s="1127">
        <f t="shared" si="165"/>
        <v>0</v>
      </c>
      <c r="AA257" s="1128">
        <f t="shared" si="166"/>
        <v>400</v>
      </c>
      <c r="AB257" s="1127"/>
      <c r="AC257" s="1128">
        <f t="shared" si="159"/>
        <v>0</v>
      </c>
      <c r="AD257" s="1127">
        <f t="shared" si="160"/>
        <v>4800</v>
      </c>
      <c r="AE257" s="1128">
        <f t="shared" si="161"/>
        <v>0</v>
      </c>
      <c r="AF257" s="1127">
        <f t="shared" si="162"/>
        <v>-4800</v>
      </c>
      <c r="AG257" s="1128">
        <f t="shared" si="162"/>
        <v>0</v>
      </c>
      <c r="AH257" s="1121">
        <v>0</v>
      </c>
      <c r="AI257" s="1255">
        <v>0</v>
      </c>
    </row>
    <row r="258" spans="1:35" ht="12.75" x14ac:dyDescent="0.2">
      <c r="A258" s="1226" t="s">
        <v>2185</v>
      </c>
      <c r="B258" s="1121">
        <v>0</v>
      </c>
      <c r="C258" s="1128">
        <v>0</v>
      </c>
      <c r="D258" s="1127"/>
      <c r="E258" s="1128"/>
      <c r="F258" s="1127"/>
      <c r="G258" s="1128"/>
      <c r="H258" s="1127"/>
      <c r="I258" s="1128"/>
      <c r="J258" s="1127">
        <v>0</v>
      </c>
      <c r="K258" s="1128">
        <f t="shared" si="163"/>
        <v>0</v>
      </c>
      <c r="L258" s="1127">
        <v>0</v>
      </c>
      <c r="M258" s="1128"/>
      <c r="N258" s="1127">
        <f t="shared" si="157"/>
        <v>0</v>
      </c>
      <c r="O258" s="1128">
        <f t="shared" si="167"/>
        <v>0</v>
      </c>
      <c r="P258" s="1127">
        <f t="shared" si="158"/>
        <v>0</v>
      </c>
      <c r="Q258" s="1254">
        <v>0</v>
      </c>
      <c r="R258" s="1127">
        <v>0</v>
      </c>
      <c r="S258" s="1128"/>
      <c r="T258" s="1127"/>
      <c r="U258" s="1128"/>
      <c r="V258" s="1127"/>
      <c r="W258" s="1128"/>
      <c r="X258" s="1127"/>
      <c r="Y258" s="1128">
        <v>0</v>
      </c>
      <c r="Z258" s="1127">
        <f t="shared" si="165"/>
        <v>0</v>
      </c>
      <c r="AA258" s="1128">
        <f t="shared" si="166"/>
        <v>400</v>
      </c>
      <c r="AB258" s="1127"/>
      <c r="AC258" s="1128">
        <f t="shared" si="159"/>
        <v>0</v>
      </c>
      <c r="AD258" s="1127">
        <f t="shared" si="160"/>
        <v>4800</v>
      </c>
      <c r="AE258" s="1128">
        <f t="shared" si="161"/>
        <v>0</v>
      </c>
      <c r="AF258" s="1127">
        <f t="shared" si="162"/>
        <v>-4800</v>
      </c>
      <c r="AG258" s="1128">
        <f t="shared" si="162"/>
        <v>0</v>
      </c>
      <c r="AH258" s="1121">
        <v>0</v>
      </c>
      <c r="AI258" s="1255">
        <v>0</v>
      </c>
    </row>
    <row r="259" spans="1:35" ht="12.75" x14ac:dyDescent="0.2">
      <c r="A259" s="1226" t="s">
        <v>2186</v>
      </c>
      <c r="B259" s="1121">
        <v>46</v>
      </c>
      <c r="C259" s="1128">
        <v>5400</v>
      </c>
      <c r="D259" s="1127"/>
      <c r="E259" s="1128"/>
      <c r="F259" s="1127"/>
      <c r="G259" s="1128"/>
      <c r="H259" s="1127"/>
      <c r="I259" s="1128"/>
      <c r="J259" s="1127">
        <v>93</v>
      </c>
      <c r="K259" s="1128">
        <f t="shared" si="163"/>
        <v>5493</v>
      </c>
      <c r="L259" s="1127">
        <f t="shared" ref="L259:L260" si="168">2*(B259*(C259/B259))+(400*1)</f>
        <v>11200</v>
      </c>
      <c r="M259" s="1128"/>
      <c r="N259" s="1127">
        <f t="shared" si="157"/>
        <v>11200</v>
      </c>
      <c r="O259" s="1128">
        <f t="shared" si="167"/>
        <v>77116</v>
      </c>
      <c r="P259" s="1127">
        <f t="shared" si="158"/>
        <v>3547336</v>
      </c>
      <c r="Q259" s="1254">
        <v>43</v>
      </c>
      <c r="R259" s="1127">
        <v>5400</v>
      </c>
      <c r="S259" s="1128"/>
      <c r="T259" s="1127"/>
      <c r="U259" s="1128"/>
      <c r="V259" s="1127"/>
      <c r="W259" s="1128"/>
      <c r="X259" s="1127"/>
      <c r="Y259" s="1128">
        <v>93</v>
      </c>
      <c r="Z259" s="1127">
        <f t="shared" si="165"/>
        <v>5493</v>
      </c>
      <c r="AA259" s="1128">
        <f t="shared" si="166"/>
        <v>11386</v>
      </c>
      <c r="AB259" s="1127"/>
      <c r="AC259" s="1128">
        <f t="shared" si="159"/>
        <v>0</v>
      </c>
      <c r="AD259" s="1127">
        <f t="shared" si="160"/>
        <v>136632</v>
      </c>
      <c r="AE259" s="1128">
        <f t="shared" si="161"/>
        <v>737812800</v>
      </c>
      <c r="AF259" s="1127">
        <f t="shared" si="162"/>
        <v>3410704</v>
      </c>
      <c r="AG259" s="1128">
        <f t="shared" si="162"/>
        <v>-737812757</v>
      </c>
      <c r="AH259" s="1121">
        <v>43</v>
      </c>
      <c r="AI259" s="1255">
        <v>3323986</v>
      </c>
    </row>
    <row r="260" spans="1:35" ht="12.75" x14ac:dyDescent="0.2">
      <c r="A260" s="1226" t="s">
        <v>2187</v>
      </c>
      <c r="B260" s="1121">
        <v>9</v>
      </c>
      <c r="C260" s="1128">
        <v>3200</v>
      </c>
      <c r="D260" s="1127"/>
      <c r="E260" s="1128"/>
      <c r="F260" s="1127"/>
      <c r="G260" s="1128"/>
      <c r="H260" s="1127"/>
      <c r="I260" s="1128"/>
      <c r="J260" s="1127">
        <v>93</v>
      </c>
      <c r="K260" s="1128">
        <f t="shared" si="163"/>
        <v>3293</v>
      </c>
      <c r="L260" s="1127">
        <f t="shared" si="168"/>
        <v>6800</v>
      </c>
      <c r="M260" s="1128"/>
      <c r="N260" s="1127">
        <f t="shared" si="157"/>
        <v>6800</v>
      </c>
      <c r="O260" s="1128">
        <f t="shared" si="167"/>
        <v>46316</v>
      </c>
      <c r="P260" s="1127">
        <f t="shared" si="158"/>
        <v>416844</v>
      </c>
      <c r="Q260" s="1254">
        <v>9</v>
      </c>
      <c r="R260" s="1127">
        <v>3200</v>
      </c>
      <c r="S260" s="1128"/>
      <c r="T260" s="1127"/>
      <c r="U260" s="1128"/>
      <c r="V260" s="1127"/>
      <c r="W260" s="1128"/>
      <c r="X260" s="1127"/>
      <c r="Y260" s="1128">
        <v>93</v>
      </c>
      <c r="Z260" s="1127">
        <f t="shared" si="165"/>
        <v>3293</v>
      </c>
      <c r="AA260" s="1128">
        <f t="shared" si="166"/>
        <v>6986</v>
      </c>
      <c r="AB260" s="1127"/>
      <c r="AC260" s="1128">
        <f t="shared" si="159"/>
        <v>0</v>
      </c>
      <c r="AD260" s="1127">
        <f t="shared" si="160"/>
        <v>83832</v>
      </c>
      <c r="AE260" s="1128">
        <f t="shared" si="161"/>
        <v>268262400</v>
      </c>
      <c r="AF260" s="1127">
        <f t="shared" si="162"/>
        <v>333012</v>
      </c>
      <c r="AG260" s="1128">
        <f t="shared" si="162"/>
        <v>-268262391</v>
      </c>
      <c r="AH260" s="1121">
        <v>9</v>
      </c>
      <c r="AI260" s="1255">
        <v>418518</v>
      </c>
    </row>
    <row r="261" spans="1:35" ht="12.75" x14ac:dyDescent="0.2">
      <c r="A261" s="1226" t="s">
        <v>2188</v>
      </c>
      <c r="B261" s="1121">
        <v>0</v>
      </c>
      <c r="C261" s="1128">
        <v>0</v>
      </c>
      <c r="D261" s="1127"/>
      <c r="E261" s="1128"/>
      <c r="F261" s="1127"/>
      <c r="G261" s="1128"/>
      <c r="H261" s="1127"/>
      <c r="I261" s="1128"/>
      <c r="J261" s="1127">
        <v>0</v>
      </c>
      <c r="K261" s="1128">
        <f t="shared" si="163"/>
        <v>0</v>
      </c>
      <c r="L261" s="1127">
        <v>0</v>
      </c>
      <c r="M261" s="1128"/>
      <c r="N261" s="1127">
        <f t="shared" si="157"/>
        <v>0</v>
      </c>
      <c r="O261" s="1128">
        <f t="shared" si="167"/>
        <v>0</v>
      </c>
      <c r="P261" s="1127">
        <f t="shared" si="158"/>
        <v>0</v>
      </c>
      <c r="Q261" s="1254">
        <v>0</v>
      </c>
      <c r="R261" s="1127">
        <v>0</v>
      </c>
      <c r="S261" s="1128"/>
      <c r="T261" s="1127"/>
      <c r="U261" s="1128"/>
      <c r="V261" s="1127"/>
      <c r="W261" s="1128"/>
      <c r="X261" s="1127"/>
      <c r="Y261" s="1128">
        <v>0</v>
      </c>
      <c r="Z261" s="1127">
        <f t="shared" si="165"/>
        <v>0</v>
      </c>
      <c r="AA261" s="1128">
        <f t="shared" si="166"/>
        <v>400</v>
      </c>
      <c r="AB261" s="1127"/>
      <c r="AC261" s="1128">
        <f t="shared" si="159"/>
        <v>0</v>
      </c>
      <c r="AD261" s="1127">
        <f t="shared" si="160"/>
        <v>4800</v>
      </c>
      <c r="AE261" s="1128">
        <f t="shared" si="161"/>
        <v>0</v>
      </c>
      <c r="AF261" s="1127">
        <f t="shared" si="162"/>
        <v>-4800</v>
      </c>
      <c r="AG261" s="1128">
        <f t="shared" si="162"/>
        <v>0</v>
      </c>
      <c r="AH261" s="1121">
        <v>0</v>
      </c>
      <c r="AI261" s="1255">
        <v>0</v>
      </c>
    </row>
    <row r="262" spans="1:35" ht="12.75" x14ac:dyDescent="0.2">
      <c r="A262" s="1226" t="s">
        <v>2189</v>
      </c>
      <c r="B262" s="1121">
        <v>4</v>
      </c>
      <c r="C262" s="1128">
        <v>2000</v>
      </c>
      <c r="D262" s="1127"/>
      <c r="E262" s="1128"/>
      <c r="F262" s="1127"/>
      <c r="G262" s="1128"/>
      <c r="H262" s="1127"/>
      <c r="I262" s="1128"/>
      <c r="J262" s="1127">
        <v>93</v>
      </c>
      <c r="K262" s="1128">
        <f t="shared" si="163"/>
        <v>2093</v>
      </c>
      <c r="L262" s="1127">
        <f t="shared" ref="L262" si="169">2*(B262*(C262/B262))+(400*1)</f>
        <v>4400</v>
      </c>
      <c r="M262" s="1128"/>
      <c r="N262" s="1127">
        <f t="shared" si="157"/>
        <v>4400</v>
      </c>
      <c r="O262" s="1128">
        <f t="shared" si="167"/>
        <v>29516</v>
      </c>
      <c r="P262" s="1127">
        <f t="shared" si="158"/>
        <v>118064</v>
      </c>
      <c r="Q262" s="1254">
        <v>4</v>
      </c>
      <c r="R262" s="1127">
        <v>2000</v>
      </c>
      <c r="S262" s="1128"/>
      <c r="T262" s="1127"/>
      <c r="U262" s="1128"/>
      <c r="V262" s="1127"/>
      <c r="W262" s="1128"/>
      <c r="X262" s="1127"/>
      <c r="Y262" s="1128">
        <v>93</v>
      </c>
      <c r="Z262" s="1127">
        <f t="shared" si="165"/>
        <v>2093</v>
      </c>
      <c r="AA262" s="1128">
        <f t="shared" si="166"/>
        <v>4586</v>
      </c>
      <c r="AB262" s="1127"/>
      <c r="AC262" s="1128">
        <f t="shared" si="159"/>
        <v>0</v>
      </c>
      <c r="AD262" s="1127">
        <f t="shared" si="160"/>
        <v>55032</v>
      </c>
      <c r="AE262" s="1128">
        <f t="shared" si="161"/>
        <v>110064000</v>
      </c>
      <c r="AF262" s="1127">
        <f t="shared" si="162"/>
        <v>63032</v>
      </c>
      <c r="AG262" s="1128">
        <f t="shared" si="162"/>
        <v>-110063996</v>
      </c>
      <c r="AH262" s="1121">
        <v>4</v>
      </c>
      <c r="AI262" s="1255">
        <v>118808</v>
      </c>
    </row>
    <row r="263" spans="1:35" ht="12.75" x14ac:dyDescent="0.2">
      <c r="A263" s="1226" t="s">
        <v>2190</v>
      </c>
      <c r="B263" s="1121">
        <v>0</v>
      </c>
      <c r="C263" s="1128">
        <v>0</v>
      </c>
      <c r="D263" s="1127"/>
      <c r="E263" s="1128"/>
      <c r="F263" s="1127"/>
      <c r="G263" s="1128"/>
      <c r="H263" s="1127"/>
      <c r="I263" s="1128"/>
      <c r="J263" s="1127">
        <v>0</v>
      </c>
      <c r="K263" s="1128">
        <f t="shared" si="163"/>
        <v>0</v>
      </c>
      <c r="L263" s="1127">
        <v>0</v>
      </c>
      <c r="M263" s="1128"/>
      <c r="N263" s="1127">
        <f t="shared" si="157"/>
        <v>0</v>
      </c>
      <c r="O263" s="1128">
        <f t="shared" si="167"/>
        <v>0</v>
      </c>
      <c r="P263" s="1127">
        <f t="shared" si="158"/>
        <v>0</v>
      </c>
      <c r="Q263" s="1254">
        <v>0</v>
      </c>
      <c r="R263" s="1127">
        <v>0</v>
      </c>
      <c r="S263" s="1128"/>
      <c r="T263" s="1127"/>
      <c r="U263" s="1128"/>
      <c r="V263" s="1127"/>
      <c r="W263" s="1128"/>
      <c r="X263" s="1127"/>
      <c r="Y263" s="1128">
        <v>0</v>
      </c>
      <c r="Z263" s="1127">
        <f t="shared" si="165"/>
        <v>0</v>
      </c>
      <c r="AA263" s="1128">
        <f t="shared" si="166"/>
        <v>400</v>
      </c>
      <c r="AB263" s="1127"/>
      <c r="AC263" s="1128">
        <f t="shared" si="159"/>
        <v>0</v>
      </c>
      <c r="AD263" s="1127">
        <f t="shared" si="160"/>
        <v>4800</v>
      </c>
      <c r="AE263" s="1128">
        <f t="shared" si="161"/>
        <v>0</v>
      </c>
      <c r="AF263" s="1127">
        <f t="shared" si="162"/>
        <v>-4800</v>
      </c>
      <c r="AG263" s="1128">
        <f t="shared" si="162"/>
        <v>0</v>
      </c>
      <c r="AH263" s="1121">
        <v>0</v>
      </c>
      <c r="AI263" s="1255">
        <v>0</v>
      </c>
    </row>
    <row r="264" spans="1:35" ht="12.75" x14ac:dyDescent="0.2">
      <c r="A264" s="1227" t="s">
        <v>2191</v>
      </c>
      <c r="B264" s="991">
        <f>SUM(B265:B273)</f>
        <v>115</v>
      </c>
      <c r="C264" s="1250">
        <f>SUM(C265:C273)</f>
        <v>9000</v>
      </c>
      <c r="D264" s="1251"/>
      <c r="E264" s="1250"/>
      <c r="F264" s="1251"/>
      <c r="G264" s="1250"/>
      <c r="H264" s="1251"/>
      <c r="I264" s="1250"/>
      <c r="J264" s="1251">
        <f>SUM(J265:J273)</f>
        <v>279</v>
      </c>
      <c r="K264" s="1250">
        <f>SUM(K265:K273)</f>
        <v>9279</v>
      </c>
      <c r="L264" s="1251">
        <f t="shared" ref="L264" si="170">SUM(L265:L273)</f>
        <v>19200</v>
      </c>
      <c r="M264" s="1250"/>
      <c r="N264" s="1251">
        <f>SUM(N265:N273)</f>
        <v>28479</v>
      </c>
      <c r="O264" s="1250">
        <f>SUM(O266:O273)</f>
        <v>135734</v>
      </c>
      <c r="P264" s="1251">
        <f>SUM(P266:P273)</f>
        <v>4722841</v>
      </c>
      <c r="Q264" s="1252">
        <f>SUM(Q265:Q273)</f>
        <v>100</v>
      </c>
      <c r="R264" s="1251">
        <f>SUM(R265:R273)</f>
        <v>9000</v>
      </c>
      <c r="S264" s="1250"/>
      <c r="T264" s="1251"/>
      <c r="U264" s="1250"/>
      <c r="V264" s="1251"/>
      <c r="W264" s="1250"/>
      <c r="X264" s="1251"/>
      <c r="Y264" s="1250">
        <f>SUM(Y265:Y273)</f>
        <v>279</v>
      </c>
      <c r="Z264" s="1251">
        <f>SUM(Z265:Z273)</f>
        <v>9279</v>
      </c>
      <c r="AA264" s="1250">
        <f t="shared" ref="AA264" si="171">SUM(AA265:AA273)</f>
        <v>22158</v>
      </c>
      <c r="AB264" s="1251"/>
      <c r="AC264" s="1250">
        <f>SUM(AC265:AC273)</f>
        <v>22158</v>
      </c>
      <c r="AD264" s="1251">
        <f>SUM(AD266:AD273)</f>
        <v>282854</v>
      </c>
      <c r="AE264" s="1250">
        <f>SUM(AE266:AE273)</f>
        <v>822562000</v>
      </c>
      <c r="AF264" s="1251">
        <f>SUM(AF266:AF273)</f>
        <v>4439987</v>
      </c>
      <c r="AG264" s="1250">
        <f>SUM(AG266:AG273)</f>
        <v>-822561900</v>
      </c>
      <c r="AH264" s="991">
        <f>SUM(AH265:AH273)</f>
        <v>100</v>
      </c>
      <c r="AI264" s="1253">
        <f>SUM(AI265:AI273)</f>
        <v>5009500</v>
      </c>
    </row>
    <row r="265" spans="1:35" ht="12.75" x14ac:dyDescent="0.2">
      <c r="A265" s="1226" t="s">
        <v>2182</v>
      </c>
      <c r="B265" s="1121">
        <v>0</v>
      </c>
      <c r="C265" s="1128">
        <v>0</v>
      </c>
      <c r="D265" s="1120"/>
      <c r="E265" s="1113"/>
      <c r="F265" s="1120"/>
      <c r="G265" s="1113"/>
      <c r="H265" s="1120"/>
      <c r="I265" s="1113"/>
      <c r="J265" s="1127">
        <v>0</v>
      </c>
      <c r="K265" s="1128">
        <f>SUM(C265:J265)</f>
        <v>0</v>
      </c>
      <c r="L265" s="1127">
        <v>0</v>
      </c>
      <c r="M265" s="1128"/>
      <c r="N265" s="1127">
        <f t="shared" ref="N265:N273" si="172">SUM(K265:L265)</f>
        <v>0</v>
      </c>
      <c r="O265" s="1128">
        <f>+(K265*12)+N265</f>
        <v>0</v>
      </c>
      <c r="P265" s="1127">
        <f t="shared" ref="P265:P273" si="173">+B265*O265</f>
        <v>0</v>
      </c>
      <c r="Q265" s="1254">
        <v>0</v>
      </c>
      <c r="R265" s="1127">
        <v>0</v>
      </c>
      <c r="S265" s="1113"/>
      <c r="T265" s="1120"/>
      <c r="U265" s="1113"/>
      <c r="V265" s="1120"/>
      <c r="W265" s="1113"/>
      <c r="X265" s="1120"/>
      <c r="Y265" s="1128">
        <v>0</v>
      </c>
      <c r="Z265" s="1127">
        <f>SUM(R265:Y265)</f>
        <v>0</v>
      </c>
      <c r="AA265" s="1128">
        <f t="shared" si="166"/>
        <v>400</v>
      </c>
      <c r="AB265" s="1127"/>
      <c r="AC265" s="1128">
        <f t="shared" ref="AC265:AC273" si="174">SUM(AA265:AB265)</f>
        <v>400</v>
      </c>
      <c r="AD265" s="1127">
        <f t="shared" ref="AD265:AD273" si="175">+(AA265*12)+AC265</f>
        <v>5200</v>
      </c>
      <c r="AE265" s="1128">
        <f t="shared" ref="AE265:AE273" si="176">+R265*AD265</f>
        <v>0</v>
      </c>
      <c r="AF265" s="1127">
        <f t="shared" ref="AF265:AG272" si="177">+P265-AD265</f>
        <v>-5200</v>
      </c>
      <c r="AG265" s="1128">
        <f t="shared" si="177"/>
        <v>0</v>
      </c>
      <c r="AH265" s="1121">
        <v>0</v>
      </c>
      <c r="AI265" s="1255">
        <v>0</v>
      </c>
    </row>
    <row r="266" spans="1:35" ht="12.75" x14ac:dyDescent="0.2">
      <c r="A266" s="1226" t="s">
        <v>2183</v>
      </c>
      <c r="B266" s="1121">
        <v>18</v>
      </c>
      <c r="C266" s="1128">
        <v>0</v>
      </c>
      <c r="D266" s="1120"/>
      <c r="E266" s="1113"/>
      <c r="F266" s="1120"/>
      <c r="G266" s="1113"/>
      <c r="H266" s="1120"/>
      <c r="I266" s="1113"/>
      <c r="J266" s="1127">
        <v>0</v>
      </c>
      <c r="K266" s="1128">
        <f t="shared" ref="K266:K273" si="178">SUM(C266:J266)</f>
        <v>0</v>
      </c>
      <c r="L266" s="1127">
        <v>0</v>
      </c>
      <c r="M266" s="1128"/>
      <c r="N266" s="1127">
        <f t="shared" si="172"/>
        <v>0</v>
      </c>
      <c r="O266" s="1128">
        <f>+(K266*12)+N266</f>
        <v>0</v>
      </c>
      <c r="P266" s="1127">
        <f t="shared" si="173"/>
        <v>0</v>
      </c>
      <c r="Q266" s="1254">
        <v>0</v>
      </c>
      <c r="R266" s="1127">
        <v>0</v>
      </c>
      <c r="S266" s="1113"/>
      <c r="T266" s="1120"/>
      <c r="U266" s="1113"/>
      <c r="V266" s="1120"/>
      <c r="W266" s="1113"/>
      <c r="X266" s="1120"/>
      <c r="Y266" s="1128">
        <v>0</v>
      </c>
      <c r="Z266" s="1127">
        <f t="shared" ref="Z266:Z273" si="179">SUM(R266:Y266)</f>
        <v>0</v>
      </c>
      <c r="AA266" s="1128">
        <f t="shared" si="166"/>
        <v>400</v>
      </c>
      <c r="AB266" s="1127"/>
      <c r="AC266" s="1128">
        <f t="shared" si="174"/>
        <v>400</v>
      </c>
      <c r="AD266" s="1127">
        <f t="shared" si="175"/>
        <v>5200</v>
      </c>
      <c r="AE266" s="1128">
        <f t="shared" si="176"/>
        <v>0</v>
      </c>
      <c r="AF266" s="1127">
        <f t="shared" si="177"/>
        <v>-5200</v>
      </c>
      <c r="AG266" s="1128">
        <f t="shared" si="177"/>
        <v>0</v>
      </c>
      <c r="AH266" s="1121">
        <v>0</v>
      </c>
      <c r="AI266" s="1255">
        <v>0</v>
      </c>
    </row>
    <row r="267" spans="1:35" ht="12.75" x14ac:dyDescent="0.2">
      <c r="A267" s="1226" t="s">
        <v>2192</v>
      </c>
      <c r="B267" s="1121">
        <v>24</v>
      </c>
      <c r="C267" s="1128">
        <v>4000</v>
      </c>
      <c r="D267" s="1120"/>
      <c r="E267" s="1113"/>
      <c r="F267" s="1120"/>
      <c r="G267" s="1113"/>
      <c r="H267" s="1120"/>
      <c r="I267" s="1113"/>
      <c r="J267" s="1127">
        <v>93</v>
      </c>
      <c r="K267" s="1128">
        <f t="shared" si="178"/>
        <v>4093</v>
      </c>
      <c r="L267" s="1127">
        <f t="shared" ref="L267" si="180">2*(B267*(C267/B267))+(400*1)</f>
        <v>8400</v>
      </c>
      <c r="M267" s="1128"/>
      <c r="N267" s="1127">
        <f t="shared" si="172"/>
        <v>12493</v>
      </c>
      <c r="O267" s="1128">
        <f>+(K267*11)+N267</f>
        <v>57516</v>
      </c>
      <c r="P267" s="1127">
        <f t="shared" si="173"/>
        <v>1380384</v>
      </c>
      <c r="Q267" s="1254">
        <v>26</v>
      </c>
      <c r="R267" s="1127">
        <v>4000</v>
      </c>
      <c r="S267" s="1113"/>
      <c r="T267" s="1120"/>
      <c r="U267" s="1113"/>
      <c r="V267" s="1120"/>
      <c r="W267" s="1113"/>
      <c r="X267" s="1120"/>
      <c r="Y267" s="1128">
        <v>93</v>
      </c>
      <c r="Z267" s="1127">
        <f t="shared" si="179"/>
        <v>4093</v>
      </c>
      <c r="AA267" s="1128">
        <f t="shared" si="166"/>
        <v>8586</v>
      </c>
      <c r="AB267" s="1127"/>
      <c r="AC267" s="1128">
        <f t="shared" si="174"/>
        <v>8586</v>
      </c>
      <c r="AD267" s="1127">
        <f t="shared" si="175"/>
        <v>111618</v>
      </c>
      <c r="AE267" s="1128">
        <f t="shared" si="176"/>
        <v>446472000</v>
      </c>
      <c r="AF267" s="1127">
        <f t="shared" si="177"/>
        <v>1268766</v>
      </c>
      <c r="AG267" s="1128">
        <f t="shared" si="177"/>
        <v>-446471974</v>
      </c>
      <c r="AH267" s="1121">
        <v>26</v>
      </c>
      <c r="AI267" s="1255">
        <v>1606670</v>
      </c>
    </row>
    <row r="268" spans="1:35" ht="12.75" x14ac:dyDescent="0.2">
      <c r="A268" s="1226" t="s">
        <v>2184</v>
      </c>
      <c r="B268" s="1121">
        <v>0</v>
      </c>
      <c r="C268" s="1128">
        <v>0</v>
      </c>
      <c r="D268" s="1120"/>
      <c r="E268" s="1113"/>
      <c r="F268" s="1120"/>
      <c r="G268" s="1113"/>
      <c r="H268" s="1120"/>
      <c r="I268" s="1113"/>
      <c r="J268" s="1127">
        <v>0</v>
      </c>
      <c r="K268" s="1128">
        <f t="shared" si="178"/>
        <v>0</v>
      </c>
      <c r="L268" s="1127">
        <v>0</v>
      </c>
      <c r="M268" s="1128"/>
      <c r="N268" s="1127">
        <f t="shared" si="172"/>
        <v>0</v>
      </c>
      <c r="O268" s="1128">
        <f t="shared" ref="O268:O273" si="181">+(K268*12)+N268</f>
        <v>0</v>
      </c>
      <c r="P268" s="1127">
        <f t="shared" si="173"/>
        <v>0</v>
      </c>
      <c r="Q268" s="1254">
        <v>0</v>
      </c>
      <c r="R268" s="1127">
        <v>0</v>
      </c>
      <c r="S268" s="1113"/>
      <c r="T268" s="1120"/>
      <c r="U268" s="1113"/>
      <c r="V268" s="1120"/>
      <c r="W268" s="1113"/>
      <c r="X268" s="1120"/>
      <c r="Y268" s="1128">
        <v>0</v>
      </c>
      <c r="Z268" s="1127">
        <f t="shared" si="179"/>
        <v>0</v>
      </c>
      <c r="AA268" s="1128">
        <f t="shared" si="166"/>
        <v>400</v>
      </c>
      <c r="AB268" s="1127"/>
      <c r="AC268" s="1128">
        <f t="shared" si="174"/>
        <v>400</v>
      </c>
      <c r="AD268" s="1127">
        <f t="shared" si="175"/>
        <v>5200</v>
      </c>
      <c r="AE268" s="1128">
        <f t="shared" si="176"/>
        <v>0</v>
      </c>
      <c r="AF268" s="1127">
        <f t="shared" si="177"/>
        <v>-5200</v>
      </c>
      <c r="AG268" s="1128">
        <f t="shared" si="177"/>
        <v>0</v>
      </c>
      <c r="AH268" s="1121">
        <v>0</v>
      </c>
      <c r="AI268" s="1255">
        <v>0</v>
      </c>
    </row>
    <row r="269" spans="1:35" ht="12.75" x14ac:dyDescent="0.2">
      <c r="A269" s="1226" t="s">
        <v>2185</v>
      </c>
      <c r="B269" s="1121">
        <v>0</v>
      </c>
      <c r="C269" s="1128">
        <v>0</v>
      </c>
      <c r="D269" s="1120"/>
      <c r="E269" s="1113"/>
      <c r="F269" s="1120"/>
      <c r="G269" s="1113"/>
      <c r="H269" s="1120"/>
      <c r="I269" s="1113"/>
      <c r="J269" s="1127">
        <v>0</v>
      </c>
      <c r="K269" s="1128">
        <f t="shared" si="178"/>
        <v>0</v>
      </c>
      <c r="L269" s="1127">
        <v>0</v>
      </c>
      <c r="M269" s="1128"/>
      <c r="N269" s="1127">
        <f t="shared" si="172"/>
        <v>0</v>
      </c>
      <c r="O269" s="1128">
        <f t="shared" si="181"/>
        <v>0</v>
      </c>
      <c r="P269" s="1127">
        <f t="shared" si="173"/>
        <v>0</v>
      </c>
      <c r="Q269" s="1254">
        <v>0</v>
      </c>
      <c r="R269" s="1127">
        <v>0</v>
      </c>
      <c r="S269" s="1113"/>
      <c r="T269" s="1120"/>
      <c r="U269" s="1113"/>
      <c r="V269" s="1120"/>
      <c r="W269" s="1113"/>
      <c r="X269" s="1120"/>
      <c r="Y269" s="1128">
        <v>0</v>
      </c>
      <c r="Z269" s="1127">
        <f t="shared" si="179"/>
        <v>0</v>
      </c>
      <c r="AA269" s="1128">
        <f t="shared" si="166"/>
        <v>400</v>
      </c>
      <c r="AB269" s="1127"/>
      <c r="AC269" s="1128">
        <f t="shared" si="174"/>
        <v>400</v>
      </c>
      <c r="AD269" s="1127">
        <f t="shared" si="175"/>
        <v>5200</v>
      </c>
      <c r="AE269" s="1128">
        <f t="shared" si="176"/>
        <v>0</v>
      </c>
      <c r="AF269" s="1127">
        <f t="shared" si="177"/>
        <v>-5200</v>
      </c>
      <c r="AG269" s="1128">
        <f t="shared" si="177"/>
        <v>0</v>
      </c>
      <c r="AH269" s="1121">
        <v>0</v>
      </c>
      <c r="AI269" s="1255">
        <v>0</v>
      </c>
    </row>
    <row r="270" spans="1:35" ht="12.75" x14ac:dyDescent="0.2">
      <c r="A270" s="1226" t="s">
        <v>2193</v>
      </c>
      <c r="B270" s="1121">
        <v>69</v>
      </c>
      <c r="C270" s="1128">
        <v>3000</v>
      </c>
      <c r="D270" s="1120"/>
      <c r="E270" s="1113"/>
      <c r="F270" s="1120"/>
      <c r="G270" s="1113"/>
      <c r="H270" s="1120"/>
      <c r="I270" s="1113"/>
      <c r="J270" s="1127">
        <v>93</v>
      </c>
      <c r="K270" s="1128">
        <f t="shared" si="178"/>
        <v>3093</v>
      </c>
      <c r="L270" s="1127">
        <f t="shared" ref="L270" si="182">2*(B270*(C270/B270))+(400*1)</f>
        <v>6400</v>
      </c>
      <c r="M270" s="1128"/>
      <c r="N270" s="1127">
        <f t="shared" si="172"/>
        <v>9493</v>
      </c>
      <c r="O270" s="1128">
        <f t="shared" si="181"/>
        <v>46609</v>
      </c>
      <c r="P270" s="1127">
        <f t="shared" si="173"/>
        <v>3216021</v>
      </c>
      <c r="Q270" s="1254">
        <f>52+18</f>
        <v>70</v>
      </c>
      <c r="R270" s="1127">
        <v>3000</v>
      </c>
      <c r="S270" s="1113"/>
      <c r="T270" s="1120"/>
      <c r="U270" s="1113"/>
      <c r="V270" s="1120"/>
      <c r="W270" s="1113"/>
      <c r="X270" s="1120"/>
      <c r="Y270" s="1128">
        <v>93</v>
      </c>
      <c r="Z270" s="1127">
        <f t="shared" si="179"/>
        <v>3093</v>
      </c>
      <c r="AA270" s="1128">
        <f t="shared" si="166"/>
        <v>6586</v>
      </c>
      <c r="AB270" s="1127"/>
      <c r="AC270" s="1128">
        <f t="shared" si="174"/>
        <v>6586</v>
      </c>
      <c r="AD270" s="1127">
        <f t="shared" si="175"/>
        <v>85618</v>
      </c>
      <c r="AE270" s="1128">
        <f t="shared" si="176"/>
        <v>256854000</v>
      </c>
      <c r="AF270" s="1127">
        <f t="shared" si="177"/>
        <v>3130403</v>
      </c>
      <c r="AG270" s="1128">
        <f t="shared" si="177"/>
        <v>-256853930</v>
      </c>
      <c r="AH270" s="1121">
        <f>52+18</f>
        <v>70</v>
      </c>
      <c r="AI270" s="1255">
        <v>3275650</v>
      </c>
    </row>
    <row r="271" spans="1:35" ht="12.75" x14ac:dyDescent="0.2">
      <c r="A271" s="1256" t="s">
        <v>2188</v>
      </c>
      <c r="B271" s="1121">
        <v>0</v>
      </c>
      <c r="C271" s="1128">
        <v>0</v>
      </c>
      <c r="D271" s="1120"/>
      <c r="E271" s="1113"/>
      <c r="F271" s="1120"/>
      <c r="G271" s="1113"/>
      <c r="H271" s="1120"/>
      <c r="I271" s="1113"/>
      <c r="J271" s="1127">
        <v>0</v>
      </c>
      <c r="K271" s="1128">
        <f t="shared" si="178"/>
        <v>0</v>
      </c>
      <c r="L271" s="1127">
        <v>0</v>
      </c>
      <c r="M271" s="1128"/>
      <c r="N271" s="1127">
        <f t="shared" si="172"/>
        <v>0</v>
      </c>
      <c r="O271" s="1128">
        <f t="shared" si="181"/>
        <v>0</v>
      </c>
      <c r="P271" s="1127">
        <f t="shared" si="173"/>
        <v>0</v>
      </c>
      <c r="Q271" s="1254">
        <v>0</v>
      </c>
      <c r="R271" s="1127">
        <v>0</v>
      </c>
      <c r="S271" s="1113"/>
      <c r="T271" s="1120"/>
      <c r="U271" s="1113"/>
      <c r="V271" s="1120"/>
      <c r="W271" s="1113"/>
      <c r="X271" s="1120"/>
      <c r="Y271" s="1128">
        <v>0</v>
      </c>
      <c r="Z271" s="1127">
        <f t="shared" si="179"/>
        <v>0</v>
      </c>
      <c r="AA271" s="1128">
        <f t="shared" si="166"/>
        <v>400</v>
      </c>
      <c r="AB271" s="1127"/>
      <c r="AC271" s="1128">
        <f t="shared" si="174"/>
        <v>400</v>
      </c>
      <c r="AD271" s="1127">
        <f t="shared" si="175"/>
        <v>5200</v>
      </c>
      <c r="AE271" s="1128">
        <f t="shared" si="176"/>
        <v>0</v>
      </c>
      <c r="AF271" s="1127">
        <f t="shared" si="177"/>
        <v>-5200</v>
      </c>
      <c r="AG271" s="1128">
        <f t="shared" si="177"/>
        <v>0</v>
      </c>
      <c r="AH271" s="1121">
        <v>0</v>
      </c>
      <c r="AI271" s="1255">
        <v>0</v>
      </c>
    </row>
    <row r="272" spans="1:35" ht="12.75" x14ac:dyDescent="0.2">
      <c r="A272" s="1226" t="s">
        <v>2189</v>
      </c>
      <c r="B272" s="1121">
        <v>4</v>
      </c>
      <c r="C272" s="1128">
        <v>2000</v>
      </c>
      <c r="D272" s="1120"/>
      <c r="E272" s="1113"/>
      <c r="F272" s="1120"/>
      <c r="G272" s="1113"/>
      <c r="H272" s="1120"/>
      <c r="I272" s="1113"/>
      <c r="J272" s="1127">
        <v>93</v>
      </c>
      <c r="K272" s="1128">
        <f t="shared" si="178"/>
        <v>2093</v>
      </c>
      <c r="L272" s="1127">
        <f t="shared" ref="L272" si="183">2*(B272*(C272/B272))+(400*1)</f>
        <v>4400</v>
      </c>
      <c r="M272" s="1128"/>
      <c r="N272" s="1127">
        <f t="shared" si="172"/>
        <v>6493</v>
      </c>
      <c r="O272" s="1128">
        <f t="shared" si="181"/>
        <v>31609</v>
      </c>
      <c r="P272" s="1127">
        <f t="shared" si="173"/>
        <v>126436</v>
      </c>
      <c r="Q272" s="1254">
        <v>4</v>
      </c>
      <c r="R272" s="1127">
        <v>2000</v>
      </c>
      <c r="S272" s="1113"/>
      <c r="T272" s="1120"/>
      <c r="U272" s="1113"/>
      <c r="V272" s="1120"/>
      <c r="W272" s="1113"/>
      <c r="X272" s="1120"/>
      <c r="Y272" s="1128">
        <v>93</v>
      </c>
      <c r="Z272" s="1127">
        <f t="shared" si="179"/>
        <v>2093</v>
      </c>
      <c r="AA272" s="1128">
        <f t="shared" si="166"/>
        <v>4586</v>
      </c>
      <c r="AB272" s="1127"/>
      <c r="AC272" s="1128">
        <f t="shared" si="174"/>
        <v>4586</v>
      </c>
      <c r="AD272" s="1127">
        <f t="shared" si="175"/>
        <v>59618</v>
      </c>
      <c r="AE272" s="1128">
        <f t="shared" si="176"/>
        <v>119236000</v>
      </c>
      <c r="AF272" s="1127">
        <f t="shared" si="177"/>
        <v>66818</v>
      </c>
      <c r="AG272" s="1128">
        <f t="shared" si="177"/>
        <v>-119235996</v>
      </c>
      <c r="AH272" s="1121">
        <v>4</v>
      </c>
      <c r="AI272" s="1255">
        <v>127180</v>
      </c>
    </row>
    <row r="273" spans="1:35" ht="12.75" x14ac:dyDescent="0.2">
      <c r="A273" s="1226" t="s">
        <v>2190</v>
      </c>
      <c r="B273" s="1121">
        <v>0</v>
      </c>
      <c r="C273" s="1128">
        <v>0</v>
      </c>
      <c r="D273" s="1120"/>
      <c r="E273" s="1113"/>
      <c r="F273" s="1120"/>
      <c r="G273" s="1113"/>
      <c r="H273" s="1120"/>
      <c r="I273" s="1113"/>
      <c r="J273" s="1127">
        <v>0</v>
      </c>
      <c r="K273" s="1128">
        <f t="shared" si="178"/>
        <v>0</v>
      </c>
      <c r="L273" s="1127">
        <v>0</v>
      </c>
      <c r="M273" s="1128"/>
      <c r="N273" s="1127">
        <f t="shared" si="172"/>
        <v>0</v>
      </c>
      <c r="O273" s="1128">
        <f t="shared" si="181"/>
        <v>0</v>
      </c>
      <c r="P273" s="1127">
        <f t="shared" si="173"/>
        <v>0</v>
      </c>
      <c r="Q273" s="1254">
        <v>0</v>
      </c>
      <c r="R273" s="1127">
        <v>0</v>
      </c>
      <c r="S273" s="1113"/>
      <c r="T273" s="1120"/>
      <c r="U273" s="1113"/>
      <c r="V273" s="1120"/>
      <c r="W273" s="1113"/>
      <c r="X273" s="1120"/>
      <c r="Y273" s="1128">
        <v>0</v>
      </c>
      <c r="Z273" s="1127">
        <f t="shared" si="179"/>
        <v>0</v>
      </c>
      <c r="AA273" s="1128">
        <f t="shared" si="166"/>
        <v>400</v>
      </c>
      <c r="AB273" s="1127"/>
      <c r="AC273" s="1128">
        <f t="shared" si="174"/>
        <v>400</v>
      </c>
      <c r="AD273" s="1127">
        <f t="shared" si="175"/>
        <v>5200</v>
      </c>
      <c r="AE273" s="1128">
        <f t="shared" si="176"/>
        <v>0</v>
      </c>
      <c r="AF273" s="1127">
        <f>+P273-AD273</f>
        <v>-5200</v>
      </c>
      <c r="AG273" s="1128"/>
      <c r="AH273" s="1121">
        <v>0</v>
      </c>
      <c r="AI273" s="1255">
        <v>0</v>
      </c>
    </row>
    <row r="274" spans="1:35" ht="12.75" x14ac:dyDescent="0.2">
      <c r="A274" s="1227" t="s">
        <v>46</v>
      </c>
      <c r="B274" s="991">
        <f>+B264+B252</f>
        <v>190</v>
      </c>
      <c r="C274" s="1250">
        <f>+C252+C264</f>
        <v>63500</v>
      </c>
      <c r="D274" s="1251"/>
      <c r="E274" s="1250"/>
      <c r="F274" s="1251"/>
      <c r="G274" s="1250"/>
      <c r="H274" s="1251"/>
      <c r="I274" s="1250"/>
      <c r="J274" s="1251">
        <f>+J252+J264</f>
        <v>930</v>
      </c>
      <c r="K274" s="1250">
        <f>+K252+K264</f>
        <v>64430</v>
      </c>
      <c r="L274" s="1251">
        <f>+L252+L264</f>
        <v>131000</v>
      </c>
      <c r="M274" s="1250"/>
      <c r="N274" s="1251">
        <f>+N252+N264</f>
        <v>140279</v>
      </c>
      <c r="O274" s="1250">
        <f>+O252+O264</f>
        <v>840988</v>
      </c>
      <c r="P274" s="1251">
        <f>+P252+P264</f>
        <v>10424337</v>
      </c>
      <c r="Q274" s="1252">
        <f>+Q264+Q252</f>
        <v>174</v>
      </c>
      <c r="R274" s="1251">
        <f>+R252+R264</f>
        <v>63500</v>
      </c>
      <c r="S274" s="1250"/>
      <c r="T274" s="1251"/>
      <c r="U274" s="1250"/>
      <c r="V274" s="1251"/>
      <c r="W274" s="1250"/>
      <c r="X274" s="1251"/>
      <c r="Y274" s="1250">
        <f t="shared" ref="Y274:AG274" si="184">+Y252+Y264</f>
        <v>930</v>
      </c>
      <c r="Z274" s="1251">
        <f t="shared" si="184"/>
        <v>64430</v>
      </c>
      <c r="AA274" s="1250">
        <f t="shared" si="184"/>
        <v>136860</v>
      </c>
      <c r="AB274" s="1251">
        <f t="shared" si="184"/>
        <v>0</v>
      </c>
      <c r="AC274" s="1250">
        <f t="shared" si="184"/>
        <v>22158</v>
      </c>
      <c r="AD274" s="1251">
        <f t="shared" si="184"/>
        <v>1659278</v>
      </c>
      <c r="AE274" s="1250">
        <f t="shared" si="184"/>
        <v>14646046000</v>
      </c>
      <c r="AF274" s="1251">
        <f t="shared" si="184"/>
        <v>8765059</v>
      </c>
      <c r="AG274" s="1250">
        <f t="shared" si="184"/>
        <v>-14646045826</v>
      </c>
      <c r="AH274" s="991">
        <f>+AH264+AH252</f>
        <v>174</v>
      </c>
      <c r="AI274" s="1253">
        <f>+AI264+AI252</f>
        <v>10998648</v>
      </c>
    </row>
    <row r="275" spans="1:35" ht="12.75" x14ac:dyDescent="0.2">
      <c r="A275" s="431" t="s">
        <v>69</v>
      </c>
      <c r="B275" s="431"/>
      <c r="C275" s="431"/>
      <c r="D275" s="431"/>
      <c r="E275" s="431"/>
      <c r="F275" s="431"/>
      <c r="G275" s="431"/>
      <c r="H275" s="431"/>
      <c r="I275" s="431"/>
      <c r="J275" s="431"/>
      <c r="K275" s="431"/>
      <c r="L275" s="431"/>
      <c r="M275" s="431"/>
      <c r="N275" s="431"/>
      <c r="O275" s="431"/>
      <c r="P275" s="431"/>
      <c r="Q275" s="431"/>
      <c r="R275" s="431"/>
      <c r="S275" s="431"/>
      <c r="T275" s="431"/>
      <c r="U275" s="431"/>
      <c r="V275" s="431"/>
      <c r="W275" s="431"/>
      <c r="X275" s="431"/>
      <c r="Y275" s="431"/>
      <c r="Z275" s="431"/>
      <c r="AA275" s="431"/>
      <c r="AB275" s="431"/>
      <c r="AC275" s="431"/>
      <c r="AD275" s="431"/>
      <c r="AE275" s="431"/>
      <c r="AF275" s="431"/>
      <c r="AG275" s="431"/>
      <c r="AH275" s="431"/>
      <c r="AI275" s="431"/>
    </row>
    <row r="276" spans="1:35" ht="12.75" x14ac:dyDescent="0.2">
      <c r="A276" s="431" t="s">
        <v>70</v>
      </c>
      <c r="B276" s="431" t="s">
        <v>163</v>
      </c>
      <c r="C276" s="431"/>
      <c r="D276" s="431"/>
      <c r="E276" s="431"/>
      <c r="F276" s="431"/>
      <c r="G276" s="431"/>
      <c r="H276" s="431"/>
      <c r="I276" s="431"/>
      <c r="J276" s="431"/>
      <c r="K276" s="431"/>
      <c r="L276" s="431"/>
      <c r="M276" s="431"/>
      <c r="N276" s="431"/>
      <c r="O276" s="431"/>
      <c r="P276" s="431"/>
      <c r="Q276" s="431"/>
      <c r="R276" s="431"/>
      <c r="S276" s="431"/>
      <c r="T276" s="431"/>
      <c r="U276" s="431"/>
      <c r="V276" s="431"/>
      <c r="W276" s="431"/>
      <c r="X276" s="431"/>
      <c r="Y276" s="431"/>
      <c r="Z276" s="431"/>
      <c r="AA276" s="431"/>
      <c r="AB276" s="431"/>
      <c r="AC276" s="431"/>
      <c r="AD276" s="431"/>
      <c r="AE276" s="431"/>
      <c r="AF276" s="431"/>
      <c r="AG276" s="431"/>
      <c r="AH276" s="431"/>
      <c r="AI276" s="431"/>
    </row>
    <row r="277" spans="1:35" ht="12.75" x14ac:dyDescent="0.2">
      <c r="A277" s="431" t="s">
        <v>71</v>
      </c>
      <c r="B277" s="431" t="s">
        <v>72</v>
      </c>
      <c r="C277" s="431"/>
      <c r="D277" s="431"/>
      <c r="E277" s="431"/>
      <c r="F277" s="431"/>
      <c r="G277" s="431"/>
      <c r="H277" s="431"/>
      <c r="I277" s="431"/>
      <c r="J277" s="431"/>
      <c r="K277" s="431"/>
      <c r="L277" s="431"/>
      <c r="M277" s="431"/>
      <c r="N277" s="431"/>
      <c r="O277" s="431"/>
      <c r="P277" s="431"/>
      <c r="Q277" s="431"/>
      <c r="R277" s="431"/>
      <c r="S277" s="431"/>
      <c r="T277" s="431"/>
      <c r="U277" s="431"/>
      <c r="V277" s="431"/>
      <c r="W277" s="431"/>
      <c r="X277" s="431"/>
      <c r="Y277" s="431"/>
      <c r="Z277" s="431"/>
      <c r="AA277" s="431"/>
      <c r="AB277" s="431"/>
      <c r="AC277" s="431"/>
      <c r="AD277" s="431"/>
      <c r="AE277" s="431"/>
      <c r="AF277" s="431"/>
      <c r="AG277" s="431"/>
      <c r="AH277" s="431"/>
      <c r="AI277" s="431"/>
    </row>
    <row r="278" spans="1:35" ht="12.75" x14ac:dyDescent="0.2">
      <c r="A278" s="431" t="s">
        <v>73</v>
      </c>
      <c r="B278" s="431" t="s">
        <v>74</v>
      </c>
      <c r="C278" s="431"/>
      <c r="D278" s="431"/>
      <c r="E278" s="431"/>
      <c r="F278" s="431"/>
      <c r="G278" s="431"/>
      <c r="H278" s="431"/>
      <c r="I278" s="431"/>
      <c r="J278" s="431"/>
      <c r="K278" s="431"/>
      <c r="L278" s="431"/>
      <c r="M278" s="431"/>
      <c r="N278" s="431"/>
      <c r="O278" s="431"/>
      <c r="P278" s="431"/>
      <c r="Q278" s="431"/>
      <c r="R278" s="431"/>
      <c r="S278" s="431"/>
      <c r="T278" s="431"/>
      <c r="U278" s="431"/>
      <c r="V278" s="431"/>
      <c r="W278" s="431"/>
      <c r="X278" s="431"/>
      <c r="Y278" s="431"/>
      <c r="Z278" s="431"/>
      <c r="AA278" s="431"/>
      <c r="AB278" s="431"/>
      <c r="AC278" s="431"/>
      <c r="AD278" s="431"/>
      <c r="AE278" s="431"/>
      <c r="AF278" s="431"/>
      <c r="AG278" s="431"/>
      <c r="AH278" s="431"/>
      <c r="AI278" s="431"/>
    </row>
    <row r="279" spans="1:35" ht="12.75" x14ac:dyDescent="0.2">
      <c r="A279" s="431" t="s">
        <v>75</v>
      </c>
      <c r="B279" s="431" t="s">
        <v>76</v>
      </c>
      <c r="C279" s="431"/>
      <c r="D279" s="431"/>
      <c r="E279" s="431"/>
      <c r="F279" s="431"/>
      <c r="G279" s="431"/>
      <c r="H279" s="431"/>
      <c r="I279" s="431"/>
      <c r="J279" s="431"/>
      <c r="K279" s="431"/>
      <c r="L279" s="431"/>
      <c r="M279" s="431"/>
      <c r="N279" s="431"/>
      <c r="O279" s="431"/>
      <c r="P279" s="431"/>
      <c r="Q279" s="431"/>
      <c r="R279" s="431"/>
      <c r="S279" s="431"/>
      <c r="T279" s="431"/>
      <c r="U279" s="431"/>
      <c r="V279" s="431"/>
      <c r="W279" s="431"/>
      <c r="X279" s="431"/>
      <c r="Y279" s="431"/>
      <c r="Z279" s="431"/>
      <c r="AA279" s="431"/>
      <c r="AB279" s="431"/>
      <c r="AC279" s="431"/>
      <c r="AD279" s="431"/>
      <c r="AE279" s="431"/>
      <c r="AF279" s="431"/>
      <c r="AG279" s="431"/>
      <c r="AH279" s="431"/>
      <c r="AI279" s="431"/>
    </row>
    <row r="280" spans="1:35" ht="12.75" x14ac:dyDescent="0.2">
      <c r="A280" s="431"/>
      <c r="B280" s="431" t="s">
        <v>77</v>
      </c>
      <c r="C280" s="431"/>
      <c r="D280" s="431"/>
      <c r="E280" s="431"/>
      <c r="F280" s="431"/>
      <c r="G280" s="431"/>
      <c r="H280" s="431"/>
      <c r="I280" s="431"/>
      <c r="J280" s="431"/>
      <c r="K280" s="431"/>
      <c r="L280" s="431"/>
      <c r="M280" s="431"/>
      <c r="N280" s="431"/>
      <c r="O280" s="431"/>
      <c r="P280" s="431"/>
      <c r="Q280" s="431"/>
      <c r="R280" s="431"/>
      <c r="S280" s="431"/>
      <c r="T280" s="431"/>
      <c r="U280" s="431"/>
      <c r="V280" s="431"/>
      <c r="W280" s="431"/>
      <c r="X280" s="431"/>
      <c r="Y280" s="431"/>
      <c r="Z280" s="431"/>
      <c r="AA280" s="431"/>
      <c r="AB280" s="431"/>
      <c r="AC280" s="431"/>
      <c r="AD280" s="431"/>
      <c r="AE280" s="431"/>
      <c r="AF280" s="431"/>
      <c r="AG280" s="431"/>
      <c r="AH280" s="431"/>
      <c r="AI280" s="431"/>
    </row>
    <row r="281" spans="1:35" ht="12.75" x14ac:dyDescent="0.2">
      <c r="A281" s="431" t="s">
        <v>78</v>
      </c>
      <c r="B281" s="431" t="s">
        <v>14464</v>
      </c>
      <c r="C281" s="431"/>
      <c r="D281" s="431"/>
      <c r="E281" s="431"/>
      <c r="F281" s="431"/>
      <c r="G281" s="431"/>
      <c r="H281" s="431"/>
      <c r="I281" s="431"/>
      <c r="J281" s="431"/>
      <c r="K281" s="431"/>
      <c r="L281" s="431"/>
      <c r="M281" s="431"/>
      <c r="N281" s="431"/>
      <c r="O281" s="431"/>
      <c r="P281" s="431"/>
      <c r="Q281" s="431"/>
      <c r="R281" s="431"/>
      <c r="S281" s="431"/>
      <c r="T281" s="431"/>
      <c r="U281" s="431"/>
      <c r="V281" s="431"/>
      <c r="W281" s="431"/>
      <c r="X281" s="431"/>
      <c r="Y281" s="431"/>
      <c r="Z281" s="431"/>
      <c r="AA281" s="431"/>
      <c r="AB281" s="431"/>
      <c r="AC281" s="431"/>
      <c r="AD281" s="431"/>
      <c r="AE281" s="431"/>
      <c r="AF281" s="431"/>
      <c r="AG281" s="431"/>
      <c r="AH281" s="431"/>
      <c r="AI281" s="431"/>
    </row>
    <row r="282" spans="1:35" ht="12.75" x14ac:dyDescent="0.2">
      <c r="A282" s="431"/>
      <c r="B282" s="431" t="s">
        <v>79</v>
      </c>
      <c r="C282" s="431"/>
      <c r="D282" s="431"/>
      <c r="E282" s="431"/>
      <c r="F282" s="431"/>
      <c r="G282" s="431"/>
      <c r="H282" s="431"/>
      <c r="I282" s="431"/>
      <c r="J282" s="431"/>
      <c r="K282" s="431"/>
      <c r="L282" s="431"/>
      <c r="M282" s="431"/>
      <c r="N282" s="431"/>
      <c r="O282" s="431"/>
      <c r="P282" s="431"/>
      <c r="Q282" s="431"/>
      <c r="R282" s="431"/>
      <c r="S282" s="431"/>
      <c r="T282" s="431"/>
      <c r="U282" s="431"/>
      <c r="V282" s="431"/>
      <c r="W282" s="431"/>
      <c r="X282" s="431"/>
      <c r="Y282" s="431"/>
      <c r="Z282" s="431"/>
      <c r="AA282" s="431"/>
      <c r="AB282" s="431"/>
      <c r="AC282" s="431"/>
      <c r="AD282" s="431"/>
      <c r="AE282" s="431"/>
      <c r="AF282" s="431"/>
      <c r="AG282" s="431"/>
      <c r="AH282" s="431"/>
      <c r="AI282" s="431"/>
    </row>
    <row r="283" spans="1:35" ht="12.75" x14ac:dyDescent="0.2">
      <c r="A283" s="431"/>
      <c r="B283" s="431" t="s">
        <v>80</v>
      </c>
      <c r="C283" s="431"/>
      <c r="D283" s="431"/>
      <c r="E283" s="431"/>
      <c r="F283" s="431"/>
      <c r="G283" s="431"/>
      <c r="H283" s="431"/>
      <c r="I283" s="431"/>
      <c r="J283" s="431"/>
      <c r="K283" s="431"/>
      <c r="L283" s="431"/>
      <c r="M283" s="431"/>
      <c r="N283" s="431"/>
      <c r="O283" s="431"/>
      <c r="P283" s="431"/>
      <c r="Q283" s="431"/>
      <c r="R283" s="431"/>
      <c r="S283" s="431"/>
      <c r="T283" s="431"/>
      <c r="U283" s="431"/>
      <c r="V283" s="431"/>
      <c r="W283" s="431"/>
      <c r="X283" s="431"/>
      <c r="Y283" s="431"/>
      <c r="Z283" s="431"/>
      <c r="AA283" s="431"/>
      <c r="AB283" s="431"/>
      <c r="AC283" s="431"/>
      <c r="AD283" s="431"/>
      <c r="AE283" s="431"/>
      <c r="AF283" s="431"/>
      <c r="AG283" s="431"/>
      <c r="AH283" s="431"/>
      <c r="AI283" s="431"/>
    </row>
    <row r="284" spans="1:35" ht="12.75" x14ac:dyDescent="0.2">
      <c r="A284" s="431"/>
      <c r="B284" s="431" t="s">
        <v>81</v>
      </c>
      <c r="C284" s="431"/>
      <c r="D284" s="431"/>
      <c r="E284" s="431"/>
      <c r="F284" s="431"/>
      <c r="G284" s="431"/>
      <c r="H284" s="431"/>
      <c r="I284" s="431"/>
      <c r="J284" s="431"/>
      <c r="K284" s="431"/>
      <c r="L284" s="431"/>
      <c r="M284" s="431"/>
      <c r="N284" s="431"/>
      <c r="O284" s="431"/>
      <c r="P284" s="431"/>
      <c r="Q284" s="431"/>
      <c r="R284" s="431"/>
      <c r="S284" s="431"/>
      <c r="T284" s="431"/>
      <c r="U284" s="431"/>
      <c r="V284" s="431"/>
      <c r="W284" s="431"/>
      <c r="X284" s="431"/>
      <c r="Y284" s="431"/>
      <c r="Z284" s="431"/>
      <c r="AA284" s="431"/>
      <c r="AB284" s="431"/>
      <c r="AC284" s="431"/>
      <c r="AD284" s="431"/>
      <c r="AE284" s="431"/>
      <c r="AF284" s="431"/>
      <c r="AG284" s="431"/>
      <c r="AH284" s="431"/>
      <c r="AI284" s="431"/>
    </row>
    <row r="285" spans="1:35" ht="12.75" x14ac:dyDescent="0.2">
      <c r="A285" s="431" t="s">
        <v>188</v>
      </c>
      <c r="B285" s="431" t="s">
        <v>189</v>
      </c>
      <c r="C285" s="431"/>
      <c r="D285" s="431"/>
      <c r="E285" s="431"/>
      <c r="F285" s="431"/>
      <c r="G285" s="431"/>
      <c r="H285" s="431"/>
      <c r="I285" s="431"/>
      <c r="J285" s="431"/>
      <c r="K285" s="431"/>
      <c r="L285" s="431"/>
      <c r="M285" s="431"/>
      <c r="N285" s="431"/>
      <c r="O285" s="431"/>
      <c r="P285" s="431"/>
      <c r="Q285" s="431"/>
      <c r="R285" s="431"/>
      <c r="S285" s="431"/>
      <c r="T285" s="431"/>
      <c r="U285" s="431"/>
      <c r="V285" s="431"/>
      <c r="W285" s="431"/>
      <c r="X285" s="431"/>
      <c r="Y285" s="431"/>
      <c r="Z285" s="431"/>
      <c r="AA285" s="431"/>
      <c r="AB285" s="431"/>
      <c r="AC285" s="431"/>
      <c r="AD285" s="431"/>
      <c r="AE285" s="431"/>
      <c r="AF285" s="431"/>
      <c r="AG285" s="431"/>
      <c r="AH285" s="431"/>
      <c r="AI285" s="431"/>
    </row>
    <row r="286" spans="1:35" ht="12.75" x14ac:dyDescent="0.2">
      <c r="A286" s="431" t="s">
        <v>190</v>
      </c>
      <c r="B286" s="431" t="s">
        <v>159</v>
      </c>
      <c r="C286" s="431"/>
      <c r="D286" s="431"/>
      <c r="E286" s="431"/>
      <c r="F286" s="431"/>
      <c r="G286" s="431"/>
      <c r="H286" s="431"/>
      <c r="I286" s="431"/>
      <c r="J286" s="431"/>
      <c r="K286" s="431"/>
      <c r="L286" s="431"/>
      <c r="M286" s="431"/>
      <c r="N286" s="431"/>
      <c r="O286" s="431"/>
      <c r="P286" s="431"/>
      <c r="Q286" s="431"/>
      <c r="R286" s="431"/>
      <c r="S286" s="431"/>
      <c r="T286" s="431"/>
      <c r="U286" s="431"/>
      <c r="V286" s="431"/>
      <c r="W286" s="431"/>
      <c r="X286" s="431"/>
      <c r="Y286" s="431"/>
      <c r="Z286" s="431"/>
      <c r="AA286" s="431"/>
      <c r="AB286" s="431"/>
      <c r="AC286" s="431"/>
      <c r="AD286" s="431"/>
      <c r="AE286" s="431"/>
      <c r="AF286" s="431"/>
      <c r="AG286" s="431"/>
      <c r="AH286" s="431"/>
      <c r="AI286" s="431"/>
    </row>
    <row r="287" spans="1:35" ht="12.75" x14ac:dyDescent="0.2">
      <c r="A287" s="431" t="s">
        <v>191</v>
      </c>
      <c r="B287" s="431" t="s">
        <v>14465</v>
      </c>
      <c r="C287" s="431"/>
      <c r="D287" s="431"/>
      <c r="E287" s="431"/>
      <c r="F287" s="431"/>
      <c r="G287" s="431"/>
      <c r="H287" s="431"/>
      <c r="I287" s="431"/>
      <c r="J287" s="431"/>
      <c r="K287" s="431"/>
      <c r="L287" s="431"/>
      <c r="M287" s="431"/>
      <c r="N287" s="431"/>
      <c r="O287" s="431"/>
      <c r="P287" s="431"/>
      <c r="Q287" s="431"/>
      <c r="R287" s="431"/>
      <c r="S287" s="431"/>
      <c r="T287" s="431"/>
      <c r="U287" s="431"/>
      <c r="V287" s="431"/>
      <c r="W287" s="431"/>
      <c r="X287" s="431"/>
      <c r="Y287" s="431"/>
      <c r="Z287" s="431"/>
      <c r="AA287" s="431"/>
      <c r="AB287" s="431"/>
      <c r="AC287" s="431"/>
      <c r="AD287" s="431"/>
      <c r="AE287" s="431"/>
      <c r="AF287" s="431"/>
      <c r="AG287" s="431"/>
      <c r="AH287" s="431"/>
      <c r="AI287" s="431"/>
    </row>
    <row r="288" spans="1:35" ht="12.75" x14ac:dyDescent="0.2">
      <c r="A288" s="431"/>
      <c r="B288" s="431" t="s">
        <v>79</v>
      </c>
      <c r="C288" s="431"/>
      <c r="D288" s="431"/>
      <c r="E288" s="431"/>
      <c r="F288" s="431"/>
      <c r="G288" s="431"/>
      <c r="H288" s="431"/>
      <c r="I288" s="431"/>
      <c r="J288" s="431"/>
      <c r="K288" s="431"/>
      <c r="L288" s="431"/>
      <c r="M288" s="431"/>
      <c r="N288" s="431"/>
      <c r="O288" s="431"/>
      <c r="P288" s="431"/>
      <c r="Q288" s="431"/>
      <c r="R288" s="431"/>
      <c r="S288" s="431"/>
      <c r="T288" s="431"/>
      <c r="U288" s="431"/>
      <c r="V288" s="431"/>
      <c r="W288" s="431"/>
      <c r="X288" s="431"/>
      <c r="Y288" s="431"/>
      <c r="Z288" s="431"/>
      <c r="AA288" s="431"/>
      <c r="AB288" s="431"/>
      <c r="AC288" s="431"/>
      <c r="AD288" s="431"/>
      <c r="AE288" s="431"/>
      <c r="AF288" s="431"/>
      <c r="AG288" s="431"/>
      <c r="AH288" s="431"/>
      <c r="AI288" s="431"/>
    </row>
    <row r="289" spans="1:35" ht="12.75" x14ac:dyDescent="0.2">
      <c r="A289" s="431"/>
      <c r="B289" s="431" t="s">
        <v>80</v>
      </c>
      <c r="C289" s="431"/>
      <c r="D289" s="431"/>
      <c r="E289" s="431"/>
      <c r="F289" s="431"/>
      <c r="G289" s="431"/>
      <c r="H289" s="431"/>
      <c r="I289" s="431"/>
      <c r="J289" s="431"/>
      <c r="K289" s="431"/>
      <c r="L289" s="431"/>
      <c r="M289" s="431"/>
      <c r="N289" s="431"/>
      <c r="O289" s="431"/>
      <c r="P289" s="431"/>
      <c r="Q289" s="431"/>
      <c r="R289" s="431"/>
      <c r="S289" s="431"/>
      <c r="T289" s="431"/>
      <c r="U289" s="431"/>
      <c r="V289" s="431"/>
      <c r="W289" s="431"/>
      <c r="X289" s="431"/>
      <c r="Y289" s="431"/>
      <c r="Z289" s="431"/>
      <c r="AA289" s="431"/>
      <c r="AB289" s="431"/>
      <c r="AC289" s="431"/>
      <c r="AD289" s="431"/>
      <c r="AE289" s="431"/>
      <c r="AF289" s="431"/>
      <c r="AG289" s="431"/>
      <c r="AH289" s="431"/>
      <c r="AI289" s="431"/>
    </row>
    <row r="290" spans="1:35" ht="12.75" x14ac:dyDescent="0.2">
      <c r="A290" s="431"/>
      <c r="B290" s="431" t="s">
        <v>118</v>
      </c>
      <c r="C290" s="431"/>
      <c r="D290" s="431"/>
      <c r="E290" s="431"/>
      <c r="F290" s="431"/>
      <c r="G290" s="431"/>
      <c r="H290" s="431"/>
      <c r="I290" s="431"/>
      <c r="J290" s="431"/>
      <c r="K290" s="431"/>
      <c r="L290" s="431"/>
      <c r="M290" s="431"/>
      <c r="N290" s="431"/>
      <c r="O290" s="431"/>
      <c r="P290" s="431"/>
      <c r="Q290" s="431"/>
      <c r="R290" s="431"/>
      <c r="S290" s="431"/>
      <c r="T290" s="431"/>
      <c r="U290" s="431"/>
      <c r="V290" s="431"/>
      <c r="W290" s="431"/>
      <c r="X290" s="431"/>
      <c r="Y290" s="431"/>
      <c r="Z290" s="431"/>
      <c r="AA290" s="431"/>
      <c r="AB290" s="431"/>
      <c r="AC290" s="431"/>
      <c r="AD290" s="431"/>
      <c r="AE290" s="431"/>
      <c r="AF290" s="431"/>
      <c r="AG290" s="431"/>
      <c r="AH290" s="431"/>
      <c r="AI290" s="431"/>
    </row>
    <row r="291" spans="1:35" ht="12.75" x14ac:dyDescent="0.2">
      <c r="A291" s="431" t="s">
        <v>200</v>
      </c>
      <c r="B291" s="431" t="s">
        <v>201</v>
      </c>
      <c r="C291" s="431"/>
      <c r="D291" s="431"/>
      <c r="E291" s="431"/>
      <c r="F291" s="431"/>
      <c r="G291" s="431"/>
      <c r="H291" s="431"/>
      <c r="I291" s="431"/>
      <c r="J291" s="431"/>
      <c r="K291" s="431"/>
      <c r="L291" s="431"/>
      <c r="M291" s="431"/>
      <c r="N291" s="431"/>
      <c r="O291" s="431"/>
      <c r="P291" s="431"/>
      <c r="Q291" s="431"/>
      <c r="R291" s="431"/>
      <c r="S291" s="431"/>
      <c r="T291" s="431"/>
      <c r="U291" s="431"/>
      <c r="V291" s="431"/>
      <c r="W291" s="431"/>
      <c r="X291" s="431"/>
      <c r="Y291" s="431"/>
      <c r="Z291" s="431"/>
      <c r="AA291" s="431"/>
      <c r="AB291" s="431"/>
      <c r="AC291" s="431"/>
      <c r="AD291" s="431"/>
      <c r="AE291" s="431"/>
      <c r="AF291" s="431"/>
      <c r="AG291" s="431"/>
      <c r="AH291" s="431"/>
      <c r="AI291" s="431"/>
    </row>
    <row r="292" spans="1:35" ht="12.75" x14ac:dyDescent="0.2">
      <c r="A292" s="431" t="s">
        <v>198</v>
      </c>
      <c r="B292" s="431" t="s">
        <v>194</v>
      </c>
      <c r="C292" s="431"/>
      <c r="D292" s="431"/>
      <c r="E292" s="431"/>
      <c r="F292" s="431"/>
      <c r="G292" s="431"/>
      <c r="H292" s="431"/>
      <c r="I292" s="431"/>
      <c r="J292" s="431"/>
      <c r="K292" s="431"/>
      <c r="L292" s="431"/>
      <c r="M292" s="431"/>
      <c r="N292" s="431"/>
      <c r="O292" s="431"/>
      <c r="P292" s="431"/>
      <c r="Q292" s="431"/>
      <c r="R292" s="431"/>
      <c r="S292" s="431"/>
      <c r="T292" s="431"/>
      <c r="U292" s="431"/>
      <c r="V292" s="431"/>
      <c r="W292" s="431"/>
      <c r="X292" s="431"/>
      <c r="Y292" s="431"/>
      <c r="Z292" s="431"/>
      <c r="AA292" s="431"/>
      <c r="AB292" s="431"/>
      <c r="AC292" s="431"/>
      <c r="AD292" s="431"/>
      <c r="AE292" s="431"/>
      <c r="AF292" s="431"/>
      <c r="AG292" s="431"/>
      <c r="AH292" s="431"/>
      <c r="AI292" s="431"/>
    </row>
    <row r="293" spans="1:35" ht="12.75" x14ac:dyDescent="0.2">
      <c r="A293" s="431" t="s">
        <v>199</v>
      </c>
      <c r="B293" s="431" t="s">
        <v>202</v>
      </c>
      <c r="C293" s="431"/>
      <c r="D293" s="431"/>
      <c r="E293" s="431"/>
      <c r="F293" s="431"/>
      <c r="G293" s="431"/>
      <c r="H293" s="431"/>
      <c r="I293" s="431"/>
      <c r="J293" s="431"/>
      <c r="K293" s="431"/>
      <c r="L293" s="431"/>
      <c r="M293" s="431"/>
      <c r="N293" s="431"/>
      <c r="O293" s="431"/>
      <c r="P293" s="431"/>
      <c r="Q293" s="431"/>
      <c r="R293" s="431"/>
      <c r="S293" s="431"/>
      <c r="T293" s="431"/>
      <c r="U293" s="431"/>
      <c r="V293" s="431"/>
      <c r="W293" s="431"/>
      <c r="X293" s="431"/>
      <c r="Y293" s="431"/>
      <c r="Z293" s="431"/>
      <c r="AA293" s="431"/>
      <c r="AB293" s="431"/>
      <c r="AC293" s="431"/>
      <c r="AD293" s="431"/>
      <c r="AE293" s="431"/>
      <c r="AF293" s="431"/>
      <c r="AG293" s="431"/>
      <c r="AH293" s="431"/>
      <c r="AI293" s="431"/>
    </row>
    <row r="294" spans="1:35" ht="12.75" x14ac:dyDescent="0.2">
      <c r="A294" s="431"/>
      <c r="B294" s="431"/>
      <c r="C294" s="431"/>
      <c r="D294" s="431"/>
      <c r="E294" s="431"/>
      <c r="F294" s="431"/>
      <c r="G294" s="431"/>
      <c r="H294" s="431"/>
      <c r="I294" s="431"/>
      <c r="J294" s="431"/>
      <c r="K294" s="431"/>
      <c r="L294" s="431"/>
      <c r="M294" s="431"/>
      <c r="N294" s="431"/>
      <c r="O294" s="431"/>
      <c r="P294" s="431"/>
      <c r="Q294" s="431"/>
      <c r="R294" s="431"/>
      <c r="S294" s="431"/>
      <c r="T294" s="431"/>
      <c r="U294" s="431"/>
      <c r="V294" s="431"/>
      <c r="W294" s="431"/>
      <c r="X294" s="431"/>
      <c r="Y294" s="431"/>
      <c r="Z294" s="431"/>
      <c r="AA294" s="431"/>
      <c r="AB294" s="431"/>
      <c r="AC294" s="431"/>
      <c r="AD294" s="431"/>
      <c r="AE294" s="431"/>
      <c r="AF294" s="431"/>
      <c r="AG294" s="431"/>
      <c r="AH294" s="431"/>
      <c r="AI294" s="431"/>
    </row>
    <row r="295" spans="1:35" ht="24.95" customHeight="1" x14ac:dyDescent="0.2">
      <c r="A295" s="1431" t="s">
        <v>443</v>
      </c>
      <c r="B295" s="1233"/>
      <c r="C295" s="1233"/>
      <c r="D295" s="1233"/>
      <c r="E295" s="1233"/>
      <c r="F295" s="1233"/>
      <c r="G295" s="1233"/>
      <c r="H295" s="1233"/>
      <c r="I295" s="1233"/>
      <c r="J295" s="1233"/>
      <c r="K295" s="1233"/>
      <c r="L295" s="1233"/>
      <c r="M295" s="1233"/>
      <c r="N295" s="1233"/>
      <c r="O295" s="1233"/>
      <c r="P295" s="1233"/>
      <c r="Q295" s="1233"/>
      <c r="R295" s="1233"/>
      <c r="S295" s="1233"/>
      <c r="T295" s="1233"/>
      <c r="U295" s="1233"/>
      <c r="V295" s="1233"/>
      <c r="W295" s="1233"/>
      <c r="X295" s="1233"/>
      <c r="Y295" s="1233"/>
      <c r="Z295" s="1233"/>
      <c r="AA295" s="1233"/>
      <c r="AB295" s="1233"/>
      <c r="AC295" s="1233"/>
      <c r="AD295" s="1233"/>
      <c r="AE295" s="1233"/>
      <c r="AF295" s="1233"/>
      <c r="AG295" s="1233"/>
      <c r="AH295" s="1233"/>
      <c r="AI295" s="1233"/>
    </row>
    <row r="296" spans="1:35" ht="24.95" customHeight="1" x14ac:dyDescent="0.2">
      <c r="A296" s="482" t="s">
        <v>14493</v>
      </c>
      <c r="B296" s="1104"/>
      <c r="C296" s="1104"/>
      <c r="D296" s="1104"/>
      <c r="E296" s="1104"/>
      <c r="F296" s="1104"/>
      <c r="G296" s="1104"/>
      <c r="H296" s="1104"/>
      <c r="I296" s="1104"/>
      <c r="J296" s="1104"/>
      <c r="K296" s="1104"/>
      <c r="L296" s="1104"/>
      <c r="M296" s="1104"/>
      <c r="N296" s="1104"/>
      <c r="O296" s="1104"/>
      <c r="P296" s="1104"/>
      <c r="Q296" s="1104"/>
      <c r="R296" s="1104"/>
      <c r="S296" s="1104"/>
      <c r="T296" s="1104"/>
      <c r="U296" s="1104"/>
      <c r="V296" s="1104"/>
      <c r="W296" s="1104"/>
      <c r="X296" s="1104"/>
      <c r="Y296" s="1104"/>
      <c r="Z296" s="1104"/>
      <c r="AA296" s="1104"/>
      <c r="AB296" s="1104"/>
      <c r="AC296" s="1104"/>
      <c r="AD296" s="1104"/>
      <c r="AE296" s="1233"/>
      <c r="AF296" s="1233"/>
      <c r="AG296" s="1233"/>
      <c r="AH296" s="1233"/>
      <c r="AI296" s="1233"/>
    </row>
    <row r="297" spans="1:35" ht="24.95" customHeight="1" x14ac:dyDescent="0.2">
      <c r="A297" s="1431" t="s">
        <v>14499</v>
      </c>
      <c r="B297" s="1232"/>
      <c r="C297" s="1232"/>
      <c r="D297" s="1232"/>
      <c r="E297" s="1232"/>
      <c r="F297" s="1232"/>
      <c r="G297" s="1232"/>
      <c r="H297" s="1232"/>
      <c r="I297" s="1232"/>
      <c r="J297" s="1232"/>
      <c r="K297" s="1232"/>
      <c r="L297" s="1232"/>
      <c r="M297" s="1232"/>
      <c r="N297" s="1232"/>
      <c r="O297" s="1232"/>
      <c r="P297" s="1232"/>
      <c r="Q297" s="1232"/>
      <c r="R297" s="1232"/>
      <c r="S297" s="1232"/>
      <c r="T297" s="1234"/>
      <c r="U297" s="1232"/>
      <c r="V297" s="1232"/>
      <c r="W297" s="1232"/>
      <c r="X297" s="1232"/>
      <c r="Y297" s="1232"/>
      <c r="Z297" s="1232"/>
      <c r="AA297" s="1232"/>
      <c r="AB297" s="1232"/>
      <c r="AC297" s="1232"/>
      <c r="AD297" s="1232"/>
      <c r="AE297" s="1232"/>
      <c r="AF297" s="1232"/>
      <c r="AG297" s="1232"/>
      <c r="AH297" s="1232"/>
      <c r="AI297" s="1232"/>
    </row>
    <row r="298" spans="1:35" ht="12.75" x14ac:dyDescent="0.2">
      <c r="A298" s="1576" t="s">
        <v>62</v>
      </c>
      <c r="B298" s="1579" t="s">
        <v>364</v>
      </c>
      <c r="C298" s="1579"/>
      <c r="D298" s="1579"/>
      <c r="E298" s="1579"/>
      <c r="F298" s="1579"/>
      <c r="G298" s="1579"/>
      <c r="H298" s="1579"/>
      <c r="I298" s="1579"/>
      <c r="J298" s="1579"/>
      <c r="K298" s="1579"/>
      <c r="L298" s="1579"/>
      <c r="M298" s="1579"/>
      <c r="N298" s="1579"/>
      <c r="O298" s="1579"/>
      <c r="P298" s="1579"/>
      <c r="Q298" s="1579" t="s">
        <v>444</v>
      </c>
      <c r="R298" s="1579"/>
      <c r="S298" s="1579"/>
      <c r="T298" s="1579"/>
      <c r="U298" s="1579"/>
      <c r="V298" s="1579"/>
      <c r="W298" s="1579"/>
      <c r="X298" s="1579"/>
      <c r="Y298" s="1579"/>
      <c r="Z298" s="1579"/>
      <c r="AA298" s="1579"/>
      <c r="AB298" s="1579"/>
      <c r="AC298" s="1579"/>
      <c r="AD298" s="1579"/>
      <c r="AE298" s="1579"/>
      <c r="AF298" s="1576" t="s">
        <v>446</v>
      </c>
      <c r="AG298" s="1576"/>
      <c r="AH298" s="1576" t="s">
        <v>445</v>
      </c>
      <c r="AI298" s="1576"/>
    </row>
    <row r="299" spans="1:35" ht="153.75" x14ac:dyDescent="0.2">
      <c r="A299" s="1576"/>
      <c r="B299" s="1105" t="s">
        <v>12</v>
      </c>
      <c r="C299" s="1105" t="s">
        <v>148</v>
      </c>
      <c r="D299" s="1105" t="s">
        <v>284</v>
      </c>
      <c r="E299" s="1105" t="s">
        <v>2127</v>
      </c>
      <c r="F299" s="1105" t="s">
        <v>184</v>
      </c>
      <c r="G299" s="1105" t="s">
        <v>185</v>
      </c>
      <c r="H299" s="1105" t="s">
        <v>186</v>
      </c>
      <c r="I299" s="1105" t="s">
        <v>187</v>
      </c>
      <c r="J299" s="1105" t="s">
        <v>151</v>
      </c>
      <c r="K299" s="1105" t="s">
        <v>152</v>
      </c>
      <c r="L299" s="1105" t="s">
        <v>153</v>
      </c>
      <c r="M299" s="1105" t="s">
        <v>183</v>
      </c>
      <c r="N299" s="1105" t="s">
        <v>120</v>
      </c>
      <c r="O299" s="1105" t="s">
        <v>158</v>
      </c>
      <c r="P299" s="1105" t="s">
        <v>157</v>
      </c>
      <c r="Q299" s="1105" t="s">
        <v>12</v>
      </c>
      <c r="R299" s="1105" t="s">
        <v>148</v>
      </c>
      <c r="S299" s="1105" t="s">
        <v>149</v>
      </c>
      <c r="T299" s="1105" t="s">
        <v>2127</v>
      </c>
      <c r="U299" s="1105" t="s">
        <v>184</v>
      </c>
      <c r="V299" s="1105" t="s">
        <v>185</v>
      </c>
      <c r="W299" s="1105" t="s">
        <v>186</v>
      </c>
      <c r="X299" s="1105" t="s">
        <v>187</v>
      </c>
      <c r="Y299" s="1105" t="s">
        <v>151</v>
      </c>
      <c r="Z299" s="1105" t="s">
        <v>152</v>
      </c>
      <c r="AA299" s="1105" t="s">
        <v>153</v>
      </c>
      <c r="AB299" s="1105" t="s">
        <v>183</v>
      </c>
      <c r="AC299" s="1105" t="s">
        <v>120</v>
      </c>
      <c r="AD299" s="1105" t="s">
        <v>158</v>
      </c>
      <c r="AE299" s="1105" t="s">
        <v>365</v>
      </c>
      <c r="AF299" s="1105" t="s">
        <v>162</v>
      </c>
      <c r="AG299" s="1105" t="s">
        <v>161</v>
      </c>
      <c r="AH299" s="1105" t="s">
        <v>12</v>
      </c>
      <c r="AI299" s="1105" t="s">
        <v>366</v>
      </c>
    </row>
    <row r="300" spans="1:35" ht="12.75" x14ac:dyDescent="0.2">
      <c r="A300" s="1578"/>
      <c r="B300" s="1235" t="s">
        <v>63</v>
      </c>
      <c r="C300" s="1235" t="s">
        <v>64</v>
      </c>
      <c r="D300" s="1235" t="s">
        <v>65</v>
      </c>
      <c r="E300" s="1235" t="s">
        <v>66</v>
      </c>
      <c r="F300" s="1236" t="s">
        <v>67</v>
      </c>
      <c r="G300" s="1236" t="s">
        <v>68</v>
      </c>
      <c r="H300" s="1236" t="s">
        <v>82</v>
      </c>
      <c r="I300" s="1236" t="s">
        <v>119</v>
      </c>
      <c r="J300" s="1236" t="s">
        <v>156</v>
      </c>
      <c r="K300" s="1236" t="s">
        <v>160</v>
      </c>
      <c r="L300" s="1236" t="s">
        <v>192</v>
      </c>
      <c r="M300" s="1236" t="s">
        <v>193</v>
      </c>
      <c r="N300" s="1236" t="s">
        <v>195</v>
      </c>
      <c r="O300" s="1236" t="s">
        <v>196</v>
      </c>
      <c r="P300" s="1236" t="s">
        <v>197</v>
      </c>
      <c r="Q300" s="1235" t="s">
        <v>63</v>
      </c>
      <c r="R300" s="1235" t="s">
        <v>64</v>
      </c>
      <c r="S300" s="1235" t="s">
        <v>65</v>
      </c>
      <c r="T300" s="1235" t="s">
        <v>66</v>
      </c>
      <c r="U300" s="1236" t="s">
        <v>67</v>
      </c>
      <c r="V300" s="1236" t="s">
        <v>68</v>
      </c>
      <c r="W300" s="1236" t="s">
        <v>82</v>
      </c>
      <c r="X300" s="1236" t="s">
        <v>119</v>
      </c>
      <c r="Y300" s="1236" t="s">
        <v>156</v>
      </c>
      <c r="Z300" s="1236" t="s">
        <v>160</v>
      </c>
      <c r="AA300" s="1236" t="s">
        <v>192</v>
      </c>
      <c r="AB300" s="1236" t="s">
        <v>193</v>
      </c>
      <c r="AC300" s="1236" t="s">
        <v>195</v>
      </c>
      <c r="AD300" s="1236" t="s">
        <v>196</v>
      </c>
      <c r="AE300" s="1236" t="s">
        <v>197</v>
      </c>
      <c r="AF300" s="1235"/>
      <c r="AG300" s="1235"/>
      <c r="AH300" s="1235"/>
      <c r="AI300" s="1235"/>
    </row>
    <row r="301" spans="1:35" ht="12.75" x14ac:dyDescent="0.2">
      <c r="A301" s="1100" t="s">
        <v>2128</v>
      </c>
      <c r="B301" s="1230">
        <f>SUM(B302:B309)</f>
        <v>16</v>
      </c>
      <c r="C301" s="1231">
        <f t="shared" ref="C301:P301" si="185">SUM(C302:C309)</f>
        <v>5822</v>
      </c>
      <c r="D301" s="1231">
        <f>SUM(D302:D309)</f>
        <v>26508.68</v>
      </c>
      <c r="E301" s="1231">
        <f t="shared" si="185"/>
        <v>0</v>
      </c>
      <c r="F301" s="1231">
        <f t="shared" si="185"/>
        <v>0</v>
      </c>
      <c r="G301" s="1231">
        <f t="shared" si="185"/>
        <v>0</v>
      </c>
      <c r="H301" s="1231">
        <f t="shared" si="185"/>
        <v>0</v>
      </c>
      <c r="I301" s="1231">
        <f t="shared" si="185"/>
        <v>0</v>
      </c>
      <c r="J301" s="1231">
        <f t="shared" si="185"/>
        <v>0</v>
      </c>
      <c r="K301" s="1231">
        <f t="shared" si="185"/>
        <v>32330.68</v>
      </c>
      <c r="L301" s="1231">
        <f t="shared" si="185"/>
        <v>4000</v>
      </c>
      <c r="M301" s="1231">
        <f t="shared" si="185"/>
        <v>0</v>
      </c>
      <c r="N301" s="1231">
        <f t="shared" si="185"/>
        <v>4000</v>
      </c>
      <c r="O301" s="1231">
        <f t="shared" si="185"/>
        <v>391968.16</v>
      </c>
      <c r="P301" s="1231">
        <f t="shared" si="185"/>
        <v>1203564.6399999997</v>
      </c>
      <c r="Q301" s="1230">
        <f>SUM(Q302:Q309)</f>
        <v>16</v>
      </c>
      <c r="R301" s="1231">
        <f t="shared" ref="R301:AE301" si="186">SUM(R302:R309)</f>
        <v>5695.14</v>
      </c>
      <c r="S301" s="1231">
        <f t="shared" si="186"/>
        <v>26508.68</v>
      </c>
      <c r="T301" s="1231">
        <f t="shared" si="186"/>
        <v>0</v>
      </c>
      <c r="U301" s="1231">
        <f t="shared" si="186"/>
        <v>0</v>
      </c>
      <c r="V301" s="1231">
        <f t="shared" si="186"/>
        <v>0</v>
      </c>
      <c r="W301" s="1231">
        <f t="shared" si="186"/>
        <v>0</v>
      </c>
      <c r="X301" s="1231">
        <f t="shared" si="186"/>
        <v>0</v>
      </c>
      <c r="Y301" s="1231">
        <f t="shared" si="186"/>
        <v>0</v>
      </c>
      <c r="Z301" s="1231">
        <f t="shared" si="186"/>
        <v>32203.82</v>
      </c>
      <c r="AA301" s="1231">
        <f t="shared" si="186"/>
        <v>4000</v>
      </c>
      <c r="AB301" s="1231">
        <f t="shared" si="186"/>
        <v>0</v>
      </c>
      <c r="AC301" s="1231">
        <f t="shared" si="186"/>
        <v>4000</v>
      </c>
      <c r="AD301" s="1231">
        <f t="shared" si="186"/>
        <v>390445.83999999997</v>
      </c>
      <c r="AE301" s="1231">
        <f t="shared" si="186"/>
        <v>173301.16</v>
      </c>
      <c r="AF301" s="1231">
        <f>SUM(AF302:AF309)</f>
        <v>0</v>
      </c>
      <c r="AG301" s="1231">
        <f>SUM(AG302:AG309)</f>
        <v>-1030263.4799999997</v>
      </c>
      <c r="AH301" s="1230">
        <f>SUM(AH302:AH309)</f>
        <v>16</v>
      </c>
      <c r="AI301" s="1230">
        <v>1198963</v>
      </c>
    </row>
    <row r="302" spans="1:35" ht="12.75" x14ac:dyDescent="0.2">
      <c r="A302" s="1237" t="s">
        <v>2129</v>
      </c>
      <c r="B302" s="1103"/>
      <c r="C302" s="1237"/>
      <c r="D302" s="1103"/>
      <c r="E302" s="1237"/>
      <c r="F302" s="1103"/>
      <c r="G302" s="1237"/>
      <c r="H302" s="1103"/>
      <c r="I302" s="1237"/>
      <c r="J302" s="1103"/>
      <c r="K302" s="1237"/>
      <c r="L302" s="1103"/>
      <c r="M302" s="1237"/>
      <c r="N302" s="1103"/>
      <c r="O302" s="1237"/>
      <c r="P302" s="1103"/>
      <c r="Q302" s="1237"/>
      <c r="R302" s="1103"/>
      <c r="S302" s="1237"/>
      <c r="T302" s="1103"/>
      <c r="U302" s="1237"/>
      <c r="V302" s="1103"/>
      <c r="W302" s="1237"/>
      <c r="X302" s="1103"/>
      <c r="Y302" s="1237"/>
      <c r="Z302" s="1103"/>
      <c r="AA302" s="1237"/>
      <c r="AB302" s="1103"/>
      <c r="AC302" s="1237"/>
      <c r="AD302" s="1103"/>
      <c r="AE302" s="1237"/>
      <c r="AF302" s="1103"/>
      <c r="AG302" s="1237"/>
      <c r="AH302" s="1103"/>
      <c r="AI302" s="1237"/>
    </row>
    <row r="303" spans="1:35" ht="12.75" x14ac:dyDescent="0.2">
      <c r="A303" s="1237" t="s">
        <v>2130</v>
      </c>
      <c r="B303" s="1238"/>
      <c r="C303" s="1239"/>
      <c r="D303" s="1238"/>
      <c r="E303" s="1239"/>
      <c r="F303" s="1238"/>
      <c r="G303" s="1239"/>
      <c r="H303" s="1238"/>
      <c r="I303" s="1239"/>
      <c r="J303" s="1238"/>
      <c r="K303" s="1239"/>
      <c r="L303" s="1238"/>
      <c r="M303" s="1239"/>
      <c r="N303" s="1238"/>
      <c r="O303" s="1239"/>
      <c r="P303" s="1238"/>
      <c r="Q303" s="1239"/>
      <c r="R303" s="1238"/>
      <c r="S303" s="1239"/>
      <c r="T303" s="1238"/>
      <c r="U303" s="1239"/>
      <c r="V303" s="1238"/>
      <c r="W303" s="1239"/>
      <c r="X303" s="1238"/>
      <c r="Y303" s="1239"/>
      <c r="Z303" s="1238"/>
      <c r="AA303" s="1239"/>
      <c r="AB303" s="1238"/>
      <c r="AC303" s="1239"/>
      <c r="AD303" s="1238"/>
      <c r="AE303" s="1239"/>
      <c r="AF303" s="1238"/>
      <c r="AG303" s="1239"/>
      <c r="AH303" s="1238"/>
      <c r="AI303" s="1239"/>
    </row>
    <row r="304" spans="1:35" ht="12.75" x14ac:dyDescent="0.2">
      <c r="A304" s="1237" t="s">
        <v>624</v>
      </c>
      <c r="B304" s="1240">
        <v>1</v>
      </c>
      <c r="C304" s="1241">
        <v>1555</v>
      </c>
      <c r="D304" s="1240">
        <v>10602.17</v>
      </c>
      <c r="E304" s="1241"/>
      <c r="F304" s="1240"/>
      <c r="G304" s="1241"/>
      <c r="H304" s="1240"/>
      <c r="I304" s="1241"/>
      <c r="J304" s="1240"/>
      <c r="K304" s="1241">
        <f>SUM(C304:J304)</f>
        <v>12157.17</v>
      </c>
      <c r="L304" s="1240">
        <v>1000</v>
      </c>
      <c r="M304" s="1241"/>
      <c r="N304" s="1240">
        <f>SUM(L304:M304)</f>
        <v>1000</v>
      </c>
      <c r="O304" s="1241">
        <f>+K304*12+L304</f>
        <v>146886.04</v>
      </c>
      <c r="P304" s="1240">
        <f>+O304*B304</f>
        <v>146886.04</v>
      </c>
      <c r="Q304" s="1241">
        <v>1</v>
      </c>
      <c r="R304" s="1240">
        <v>1507.27</v>
      </c>
      <c r="S304" s="1241">
        <v>10602.17</v>
      </c>
      <c r="T304" s="1240"/>
      <c r="U304" s="1241"/>
      <c r="V304" s="1240"/>
      <c r="W304" s="1241"/>
      <c r="X304" s="1240"/>
      <c r="Y304" s="1241"/>
      <c r="Z304" s="1240">
        <f>SUM(R304:Y304)</f>
        <v>12109.44</v>
      </c>
      <c r="AA304" s="1241">
        <v>1000</v>
      </c>
      <c r="AB304" s="1240"/>
      <c r="AC304" s="1241">
        <f>SUM(AA304:AB304)</f>
        <v>1000</v>
      </c>
      <c r="AD304" s="1240">
        <f>+Z304*12+AA304</f>
        <v>146313.28</v>
      </c>
      <c r="AE304" s="1241">
        <f>+AD304*0</f>
        <v>0</v>
      </c>
      <c r="AF304" s="1240">
        <f>+B304-Q304</f>
        <v>0</v>
      </c>
      <c r="AG304" s="1241">
        <f>AE304-P304</f>
        <v>-146886.04</v>
      </c>
      <c r="AH304" s="1240">
        <v>1</v>
      </c>
      <c r="AI304" s="1241">
        <v>146313.28</v>
      </c>
    </row>
    <row r="305" spans="1:35" ht="12.75" x14ac:dyDescent="0.2">
      <c r="A305" s="1237" t="s">
        <v>623</v>
      </c>
      <c r="B305" s="1240">
        <v>2</v>
      </c>
      <c r="C305" s="1241">
        <v>1482</v>
      </c>
      <c r="D305" s="1240">
        <v>6302.17</v>
      </c>
      <c r="E305" s="1241"/>
      <c r="F305" s="1240"/>
      <c r="G305" s="1241"/>
      <c r="H305" s="1240"/>
      <c r="I305" s="1241"/>
      <c r="J305" s="1240"/>
      <c r="K305" s="1241">
        <f>SUM(C305:J305)</f>
        <v>7784.17</v>
      </c>
      <c r="L305" s="1240">
        <v>1000</v>
      </c>
      <c r="M305" s="1241"/>
      <c r="N305" s="1240">
        <f>SUM(L305:M305)</f>
        <v>1000</v>
      </c>
      <c r="O305" s="1241">
        <f>+K305*12+L305</f>
        <v>94410.040000000008</v>
      </c>
      <c r="P305" s="1240">
        <f>+O305*B305</f>
        <v>188820.08000000002</v>
      </c>
      <c r="Q305" s="1241">
        <v>2</v>
      </c>
      <c r="R305" s="1240">
        <v>1447.99</v>
      </c>
      <c r="S305" s="1241">
        <v>6302.17</v>
      </c>
      <c r="T305" s="1240"/>
      <c r="U305" s="1241"/>
      <c r="V305" s="1240"/>
      <c r="W305" s="1241"/>
      <c r="X305" s="1240"/>
      <c r="Y305" s="1241"/>
      <c r="Z305" s="1240">
        <f>SUM(R305:Y305)</f>
        <v>7750.16</v>
      </c>
      <c r="AA305" s="1241">
        <v>1000</v>
      </c>
      <c r="AB305" s="1240"/>
      <c r="AC305" s="1241">
        <f>SUM(AA305:AB305)</f>
        <v>1000</v>
      </c>
      <c r="AD305" s="1240">
        <f>+Z305*12+AA305</f>
        <v>94001.919999999998</v>
      </c>
      <c r="AE305" s="1241">
        <v>23170.52</v>
      </c>
      <c r="AF305" s="1240">
        <f>+B305-Q305</f>
        <v>0</v>
      </c>
      <c r="AG305" s="1241">
        <f>AE305-P305</f>
        <v>-165649.56000000003</v>
      </c>
      <c r="AH305" s="1240">
        <v>2</v>
      </c>
      <c r="AI305" s="1241">
        <v>188003.84</v>
      </c>
    </row>
    <row r="306" spans="1:35" ht="12.75" x14ac:dyDescent="0.2">
      <c r="A306" s="1237" t="s">
        <v>622</v>
      </c>
      <c r="B306" s="1240">
        <v>2</v>
      </c>
      <c r="C306" s="1241">
        <v>1425</v>
      </c>
      <c r="D306" s="1240">
        <v>5802.17</v>
      </c>
      <c r="E306" s="1241"/>
      <c r="F306" s="1240"/>
      <c r="G306" s="1241"/>
      <c r="H306" s="1240"/>
      <c r="I306" s="1241"/>
      <c r="J306" s="1240"/>
      <c r="K306" s="1241">
        <f>SUM(C306:J306)</f>
        <v>7227.17</v>
      </c>
      <c r="L306" s="1240">
        <v>1000</v>
      </c>
      <c r="M306" s="1241"/>
      <c r="N306" s="1240">
        <f>SUM(L306:M306)</f>
        <v>1000</v>
      </c>
      <c r="O306" s="1241">
        <f>+K306*12+L306</f>
        <v>87726.040000000008</v>
      </c>
      <c r="P306" s="1240">
        <f>+O306*B306</f>
        <v>175452.08000000002</v>
      </c>
      <c r="Q306" s="1241">
        <v>2</v>
      </c>
      <c r="R306" s="1240">
        <v>1399.6</v>
      </c>
      <c r="S306" s="1241">
        <v>5802.17</v>
      </c>
      <c r="T306" s="1240"/>
      <c r="U306" s="1241"/>
      <c r="V306" s="1240"/>
      <c r="W306" s="1241"/>
      <c r="X306" s="1240"/>
      <c r="Y306" s="1241"/>
      <c r="Z306" s="1240">
        <f>SUM(R306:Y306)</f>
        <v>7201.77</v>
      </c>
      <c r="AA306" s="1241">
        <v>1000</v>
      </c>
      <c r="AB306" s="1240"/>
      <c r="AC306" s="1241">
        <f>SUM(AA306:AB306)</f>
        <v>1000</v>
      </c>
      <c r="AD306" s="1240">
        <f>+Z306*12+AA306</f>
        <v>87421.24</v>
      </c>
      <c r="AE306" s="1241">
        <f>+AD306</f>
        <v>87421.24</v>
      </c>
      <c r="AF306" s="1240">
        <f>+B306-Q306</f>
        <v>0</v>
      </c>
      <c r="AG306" s="1241">
        <f>AE306-P306</f>
        <v>-88030.840000000011</v>
      </c>
      <c r="AH306" s="1240">
        <v>2</v>
      </c>
      <c r="AI306" s="1241">
        <v>174842.48</v>
      </c>
    </row>
    <row r="307" spans="1:35" ht="12.75" x14ac:dyDescent="0.2">
      <c r="A307" s="1237" t="s">
        <v>621</v>
      </c>
      <c r="B307" s="1240">
        <v>11</v>
      </c>
      <c r="C307" s="1241">
        <v>1360</v>
      </c>
      <c r="D307" s="1240">
        <v>3802.1699999999987</v>
      </c>
      <c r="E307" s="1241"/>
      <c r="F307" s="1240"/>
      <c r="G307" s="1241"/>
      <c r="H307" s="1240"/>
      <c r="I307" s="1241"/>
      <c r="J307" s="1240"/>
      <c r="K307" s="1241">
        <f>SUM(C307:J307)</f>
        <v>5162.1699999999983</v>
      </c>
      <c r="L307" s="1240">
        <v>1000</v>
      </c>
      <c r="M307" s="1241"/>
      <c r="N307" s="1240">
        <f>SUM(L307:M307)</f>
        <v>1000</v>
      </c>
      <c r="O307" s="1241">
        <f>+K307*12+L307</f>
        <v>62946.039999999979</v>
      </c>
      <c r="P307" s="1240">
        <f>+O307*B307</f>
        <v>692406.43999999971</v>
      </c>
      <c r="Q307" s="1241">
        <v>11</v>
      </c>
      <c r="R307" s="1240">
        <v>1340.28</v>
      </c>
      <c r="S307" s="1241">
        <v>3802.1699999999987</v>
      </c>
      <c r="T307" s="1240"/>
      <c r="U307" s="1241"/>
      <c r="V307" s="1240"/>
      <c r="W307" s="1241"/>
      <c r="X307" s="1240"/>
      <c r="Y307" s="1241"/>
      <c r="Z307" s="1240">
        <f>SUM(R307:Y307)</f>
        <v>5142.4499999999989</v>
      </c>
      <c r="AA307" s="1241">
        <v>1000</v>
      </c>
      <c r="AB307" s="1240"/>
      <c r="AC307" s="1241">
        <f>SUM(AA307:AB307)</f>
        <v>1000</v>
      </c>
      <c r="AD307" s="1240">
        <f>+Z307*12+AA307</f>
        <v>62709.399999999987</v>
      </c>
      <c r="AE307" s="1241">
        <f>+AD307</f>
        <v>62709.399999999987</v>
      </c>
      <c r="AF307" s="1240">
        <f>+B307-Q307</f>
        <v>0</v>
      </c>
      <c r="AG307" s="1241">
        <f>AE307-P307</f>
        <v>-629697.03999999969</v>
      </c>
      <c r="AH307" s="1240">
        <v>11</v>
      </c>
      <c r="AI307" s="1241">
        <v>689803.39999999991</v>
      </c>
    </row>
    <row r="308" spans="1:35" ht="12.75" x14ac:dyDescent="0.2">
      <c r="A308" s="1237" t="s">
        <v>620</v>
      </c>
      <c r="B308" s="1240"/>
      <c r="C308" s="1241"/>
      <c r="D308" s="1240"/>
      <c r="E308" s="1241"/>
      <c r="F308" s="1240"/>
      <c r="G308" s="1241"/>
      <c r="H308" s="1240"/>
      <c r="I308" s="1241"/>
      <c r="J308" s="1240"/>
      <c r="K308" s="1241"/>
      <c r="L308" s="1240"/>
      <c r="M308" s="1241"/>
      <c r="N308" s="1240"/>
      <c r="O308" s="1241"/>
      <c r="P308" s="1240"/>
      <c r="Q308" s="1241"/>
      <c r="R308" s="1240"/>
      <c r="S308" s="1241"/>
      <c r="T308" s="1240"/>
      <c r="U308" s="1241"/>
      <c r="V308" s="1240"/>
      <c r="W308" s="1241"/>
      <c r="X308" s="1240"/>
      <c r="Y308" s="1241"/>
      <c r="Z308" s="1240"/>
      <c r="AA308" s="1241"/>
      <c r="AB308" s="1240"/>
      <c r="AC308" s="1241"/>
      <c r="AD308" s="1240"/>
      <c r="AE308" s="1241"/>
      <c r="AF308" s="1240"/>
      <c r="AG308" s="1241"/>
      <c r="AH308" s="1240"/>
      <c r="AI308" s="1241"/>
    </row>
    <row r="309" spans="1:35" ht="12.75" x14ac:dyDescent="0.2">
      <c r="A309" s="1237" t="s">
        <v>13</v>
      </c>
      <c r="B309" s="1240"/>
      <c r="C309" s="1241"/>
      <c r="D309" s="1240"/>
      <c r="E309" s="1241"/>
      <c r="F309" s="1240"/>
      <c r="G309" s="1241"/>
      <c r="H309" s="1240"/>
      <c r="I309" s="1241"/>
      <c r="J309" s="1240"/>
      <c r="K309" s="1241"/>
      <c r="L309" s="1240"/>
      <c r="M309" s="1241"/>
      <c r="N309" s="1240"/>
      <c r="O309" s="1241"/>
      <c r="P309" s="1240"/>
      <c r="Q309" s="1241"/>
      <c r="R309" s="1240"/>
      <c r="S309" s="1241"/>
      <c r="T309" s="1240"/>
      <c r="U309" s="1241"/>
      <c r="V309" s="1240"/>
      <c r="W309" s="1241"/>
      <c r="X309" s="1240"/>
      <c r="Y309" s="1241"/>
      <c r="Z309" s="1240"/>
      <c r="AA309" s="1241"/>
      <c r="AB309" s="1240"/>
      <c r="AC309" s="1241"/>
      <c r="AD309" s="1240"/>
      <c r="AE309" s="1241"/>
      <c r="AF309" s="1240"/>
      <c r="AG309" s="1241"/>
      <c r="AH309" s="1240"/>
      <c r="AI309" s="1241"/>
    </row>
    <row r="310" spans="1:35" ht="12.75" x14ac:dyDescent="0.2">
      <c r="A310" s="1237" t="s">
        <v>5</v>
      </c>
      <c r="B310" s="1240">
        <f>SUM(B311:B316)</f>
        <v>31</v>
      </c>
      <c r="C310" s="1241">
        <f t="shared" ref="C310:P310" si="187">SUM(C311:C316)</f>
        <v>3658</v>
      </c>
      <c r="D310" s="1240">
        <f t="shared" si="187"/>
        <v>6069</v>
      </c>
      <c r="E310" s="1241">
        <f t="shared" si="187"/>
        <v>0</v>
      </c>
      <c r="F310" s="1240">
        <f t="shared" si="187"/>
        <v>0</v>
      </c>
      <c r="G310" s="1241">
        <f t="shared" si="187"/>
        <v>0</v>
      </c>
      <c r="H310" s="1240">
        <f t="shared" si="187"/>
        <v>0</v>
      </c>
      <c r="I310" s="1241">
        <f t="shared" si="187"/>
        <v>0</v>
      </c>
      <c r="J310" s="1240">
        <f t="shared" si="187"/>
        <v>0</v>
      </c>
      <c r="K310" s="1241">
        <f t="shared" si="187"/>
        <v>9727</v>
      </c>
      <c r="L310" s="1240">
        <f t="shared" si="187"/>
        <v>4000</v>
      </c>
      <c r="M310" s="1241">
        <f t="shared" si="187"/>
        <v>0</v>
      </c>
      <c r="N310" s="1240">
        <f t="shared" si="187"/>
        <v>4000</v>
      </c>
      <c r="O310" s="1241">
        <f t="shared" si="187"/>
        <v>120724</v>
      </c>
      <c r="P310" s="1240">
        <f t="shared" si="187"/>
        <v>926332</v>
      </c>
      <c r="Q310" s="1241">
        <f>SUM(Q311:Q316)</f>
        <v>31</v>
      </c>
      <c r="R310" s="1240">
        <f t="shared" ref="R310:AE310" si="188">SUM(R311:R316)</f>
        <v>3773.38</v>
      </c>
      <c r="S310" s="1241">
        <f t="shared" si="188"/>
        <v>6069</v>
      </c>
      <c r="T310" s="1240">
        <f t="shared" si="188"/>
        <v>0</v>
      </c>
      <c r="U310" s="1241">
        <f t="shared" si="188"/>
        <v>0</v>
      </c>
      <c r="V310" s="1240">
        <f t="shared" si="188"/>
        <v>0</v>
      </c>
      <c r="W310" s="1241">
        <f t="shared" si="188"/>
        <v>0</v>
      </c>
      <c r="X310" s="1240">
        <f t="shared" si="188"/>
        <v>0</v>
      </c>
      <c r="Y310" s="1241">
        <f t="shared" si="188"/>
        <v>0</v>
      </c>
      <c r="Z310" s="1240">
        <f t="shared" si="188"/>
        <v>9842.380000000001</v>
      </c>
      <c r="AA310" s="1241">
        <f t="shared" si="188"/>
        <v>4000</v>
      </c>
      <c r="AB310" s="1240">
        <f t="shared" si="188"/>
        <v>0</v>
      </c>
      <c r="AC310" s="1241">
        <f t="shared" si="188"/>
        <v>4000</v>
      </c>
      <c r="AD310" s="1240">
        <f t="shared" si="188"/>
        <v>122108.56000000001</v>
      </c>
      <c r="AE310" s="1241">
        <f t="shared" si="188"/>
        <v>946303.60000000009</v>
      </c>
      <c r="AF310" s="1240">
        <f>SUM(AF311:AF316)</f>
        <v>0</v>
      </c>
      <c r="AG310" s="1241">
        <f>SUM(AG311:AG316)</f>
        <v>19971.600000000006</v>
      </c>
      <c r="AH310" s="1240">
        <f>SUM(AH311:AH316)</f>
        <v>31</v>
      </c>
      <c r="AI310" s="1241">
        <v>946303.60000000009</v>
      </c>
    </row>
    <row r="311" spans="1:35" ht="12.75" x14ac:dyDescent="0.2">
      <c r="A311" s="1237" t="s">
        <v>2131</v>
      </c>
      <c r="B311" s="1240"/>
      <c r="C311" s="1241"/>
      <c r="D311" s="1240"/>
      <c r="E311" s="1241"/>
      <c r="F311" s="1240"/>
      <c r="G311" s="1241"/>
      <c r="H311" s="1240"/>
      <c r="I311" s="1241"/>
      <c r="J311" s="1240"/>
      <c r="K311" s="1241"/>
      <c r="L311" s="1240"/>
      <c r="M311" s="1241"/>
      <c r="N311" s="1240"/>
      <c r="O311" s="1241"/>
      <c r="P311" s="1240"/>
      <c r="Q311" s="1241"/>
      <c r="R311" s="1240"/>
      <c r="S311" s="1241"/>
      <c r="T311" s="1240"/>
      <c r="U311" s="1241"/>
      <c r="V311" s="1240"/>
      <c r="W311" s="1241"/>
      <c r="X311" s="1240"/>
      <c r="Y311" s="1241"/>
      <c r="Z311" s="1240"/>
      <c r="AA311" s="1241"/>
      <c r="AB311" s="1240"/>
      <c r="AC311" s="1241"/>
      <c r="AD311" s="1240"/>
      <c r="AE311" s="1241"/>
      <c r="AF311" s="1240"/>
      <c r="AG311" s="1241"/>
      <c r="AH311" s="1240"/>
      <c r="AI311" s="1241"/>
    </row>
    <row r="312" spans="1:35" ht="12.75" x14ac:dyDescent="0.2">
      <c r="A312" s="1237" t="s">
        <v>619</v>
      </c>
      <c r="B312" s="1240"/>
      <c r="C312" s="1241"/>
      <c r="D312" s="1240"/>
      <c r="E312" s="1241"/>
      <c r="F312" s="1240"/>
      <c r="G312" s="1241"/>
      <c r="H312" s="1240"/>
      <c r="I312" s="1241"/>
      <c r="J312" s="1240"/>
      <c r="K312" s="1241"/>
      <c r="L312" s="1240"/>
      <c r="M312" s="1241"/>
      <c r="N312" s="1240"/>
      <c r="O312" s="1241"/>
      <c r="P312" s="1240"/>
      <c r="Q312" s="1241"/>
      <c r="R312" s="1240"/>
      <c r="S312" s="1241"/>
      <c r="T312" s="1240"/>
      <c r="U312" s="1241"/>
      <c r="V312" s="1240"/>
      <c r="W312" s="1241"/>
      <c r="X312" s="1240"/>
      <c r="Y312" s="1241"/>
      <c r="Z312" s="1240"/>
      <c r="AA312" s="1241"/>
      <c r="AB312" s="1240"/>
      <c r="AC312" s="1241"/>
      <c r="AD312" s="1240"/>
      <c r="AE312" s="1241"/>
      <c r="AF312" s="1240"/>
      <c r="AG312" s="1241"/>
      <c r="AH312" s="1240"/>
      <c r="AI312" s="1241"/>
    </row>
    <row r="313" spans="1:35" ht="12.75" x14ac:dyDescent="0.2">
      <c r="A313" s="1237" t="s">
        <v>2132</v>
      </c>
      <c r="B313" s="1240">
        <v>1</v>
      </c>
      <c r="C313" s="1241">
        <v>1039</v>
      </c>
      <c r="D313" s="1240">
        <v>1462</v>
      </c>
      <c r="E313" s="1241"/>
      <c r="F313" s="1240"/>
      <c r="G313" s="1241"/>
      <c r="H313" s="1240"/>
      <c r="I313" s="1241"/>
      <c r="J313" s="1240"/>
      <c r="K313" s="1241">
        <f>SUM(C313:J313)</f>
        <v>2501</v>
      </c>
      <c r="L313" s="1240">
        <v>1000</v>
      </c>
      <c r="M313" s="1241"/>
      <c r="N313" s="1240">
        <f>SUM(L313:M313)</f>
        <v>1000</v>
      </c>
      <c r="O313" s="1241">
        <f>+K313*12+L313</f>
        <v>31012</v>
      </c>
      <c r="P313" s="1240">
        <f>+O313*B313</f>
        <v>31012</v>
      </c>
      <c r="Q313" s="1241">
        <v>1</v>
      </c>
      <c r="R313" s="1240">
        <v>980</v>
      </c>
      <c r="S313" s="1241">
        <v>1462</v>
      </c>
      <c r="T313" s="1240"/>
      <c r="U313" s="1241"/>
      <c r="V313" s="1240"/>
      <c r="W313" s="1241"/>
      <c r="X313" s="1240"/>
      <c r="Y313" s="1241"/>
      <c r="Z313" s="1240">
        <f>SUM(R313:Y313)</f>
        <v>2442</v>
      </c>
      <c r="AA313" s="1241">
        <v>1000</v>
      </c>
      <c r="AB313" s="1240"/>
      <c r="AC313" s="1241">
        <f>SUM(AA313:AB313)</f>
        <v>1000</v>
      </c>
      <c r="AD313" s="1240">
        <f>+Z313*12+AA313</f>
        <v>30304</v>
      </c>
      <c r="AE313" s="1241">
        <f>+AD313*Q313</f>
        <v>30304</v>
      </c>
      <c r="AF313" s="1240">
        <f>+B313-Q313</f>
        <v>0</v>
      </c>
      <c r="AG313" s="1241">
        <f>AE313-P313</f>
        <v>-708</v>
      </c>
      <c r="AH313" s="1240">
        <v>1</v>
      </c>
      <c r="AI313" s="1241">
        <v>30304</v>
      </c>
    </row>
    <row r="314" spans="1:35" ht="12.75" x14ac:dyDescent="0.2">
      <c r="A314" s="1237" t="s">
        <v>2133</v>
      </c>
      <c r="B314" s="1240">
        <v>15</v>
      </c>
      <c r="C314" s="1241">
        <v>918</v>
      </c>
      <c r="D314" s="1240">
        <v>1543</v>
      </c>
      <c r="E314" s="1241"/>
      <c r="F314" s="1240"/>
      <c r="G314" s="1241"/>
      <c r="H314" s="1240"/>
      <c r="I314" s="1241"/>
      <c r="J314" s="1240"/>
      <c r="K314" s="1241">
        <f>SUM(C314:J314)</f>
        <v>2461</v>
      </c>
      <c r="L314" s="1240">
        <v>1000</v>
      </c>
      <c r="M314" s="1241"/>
      <c r="N314" s="1240">
        <f>SUM(L314:M314)</f>
        <v>1000</v>
      </c>
      <c r="O314" s="1241">
        <f>+K314*12+L314</f>
        <v>30532</v>
      </c>
      <c r="P314" s="1240">
        <f>+O314*B314</f>
        <v>457980</v>
      </c>
      <c r="Q314" s="1241">
        <v>15</v>
      </c>
      <c r="R314" s="1240">
        <v>955.41</v>
      </c>
      <c r="S314" s="1241">
        <v>1543</v>
      </c>
      <c r="T314" s="1240"/>
      <c r="U314" s="1241"/>
      <c r="V314" s="1240"/>
      <c r="W314" s="1241"/>
      <c r="X314" s="1240"/>
      <c r="Y314" s="1241"/>
      <c r="Z314" s="1240">
        <f>SUM(R314:Y314)</f>
        <v>2498.41</v>
      </c>
      <c r="AA314" s="1241">
        <v>1000</v>
      </c>
      <c r="AB314" s="1240"/>
      <c r="AC314" s="1241">
        <f>SUM(AA314:AB314)</f>
        <v>1000</v>
      </c>
      <c r="AD314" s="1240">
        <f>+Z314*12+AA314</f>
        <v>30980.92</v>
      </c>
      <c r="AE314" s="1241">
        <f>+AD314*Q314</f>
        <v>464713.8</v>
      </c>
      <c r="AF314" s="1240">
        <f>+B314-Q314</f>
        <v>0</v>
      </c>
      <c r="AG314" s="1241">
        <f>AE314-P314</f>
        <v>6733.7999999999884</v>
      </c>
      <c r="AH314" s="1240">
        <v>15</v>
      </c>
      <c r="AI314" s="1241">
        <v>464713.8</v>
      </c>
    </row>
    <row r="315" spans="1:35" ht="12.75" x14ac:dyDescent="0.2">
      <c r="A315" s="1237" t="s">
        <v>2134</v>
      </c>
      <c r="B315" s="1240">
        <v>5</v>
      </c>
      <c r="C315" s="1241">
        <v>889</v>
      </c>
      <c r="D315" s="1240">
        <v>1602</v>
      </c>
      <c r="E315" s="1241"/>
      <c r="F315" s="1240"/>
      <c r="G315" s="1241"/>
      <c r="H315" s="1240"/>
      <c r="I315" s="1241"/>
      <c r="J315" s="1240"/>
      <c r="K315" s="1241">
        <f>SUM(C315:J315)</f>
        <v>2491</v>
      </c>
      <c r="L315" s="1240">
        <v>1000</v>
      </c>
      <c r="M315" s="1241"/>
      <c r="N315" s="1240">
        <f>SUM(L315:M315)</f>
        <v>1000</v>
      </c>
      <c r="O315" s="1241">
        <f>+K315*12+L315</f>
        <v>30892</v>
      </c>
      <c r="P315" s="1240">
        <f>+O315*B315</f>
        <v>154460</v>
      </c>
      <c r="Q315" s="1241">
        <v>5</v>
      </c>
      <c r="R315" s="1240">
        <v>930.51</v>
      </c>
      <c r="S315" s="1241">
        <v>1602</v>
      </c>
      <c r="T315" s="1240"/>
      <c r="U315" s="1241"/>
      <c r="V315" s="1240"/>
      <c r="W315" s="1241"/>
      <c r="X315" s="1240"/>
      <c r="Y315" s="1241"/>
      <c r="Z315" s="1240">
        <f>SUM(R315:Y315)</f>
        <v>2532.5100000000002</v>
      </c>
      <c r="AA315" s="1241">
        <v>1000</v>
      </c>
      <c r="AB315" s="1240"/>
      <c r="AC315" s="1241">
        <f>SUM(AA315:AB315)</f>
        <v>1000</v>
      </c>
      <c r="AD315" s="1240">
        <f>+Z315*12+AA315</f>
        <v>31390.120000000003</v>
      </c>
      <c r="AE315" s="1241">
        <f>+AD315*Q315</f>
        <v>156950.6</v>
      </c>
      <c r="AF315" s="1240">
        <f>+B315-Q315</f>
        <v>0</v>
      </c>
      <c r="AG315" s="1241">
        <f>AE315-P315</f>
        <v>2490.6000000000058</v>
      </c>
      <c r="AH315" s="1240">
        <v>5</v>
      </c>
      <c r="AI315" s="1241">
        <v>156950.6</v>
      </c>
    </row>
    <row r="316" spans="1:35" ht="12.75" x14ac:dyDescent="0.2">
      <c r="A316" s="1237" t="s">
        <v>2135</v>
      </c>
      <c r="B316" s="1240">
        <v>10</v>
      </c>
      <c r="C316" s="1241">
        <v>812</v>
      </c>
      <c r="D316" s="1240">
        <v>1462</v>
      </c>
      <c r="E316" s="1241"/>
      <c r="F316" s="1240"/>
      <c r="G316" s="1241"/>
      <c r="H316" s="1240"/>
      <c r="I316" s="1241"/>
      <c r="J316" s="1240"/>
      <c r="K316" s="1241">
        <f>SUM(C316:J316)</f>
        <v>2274</v>
      </c>
      <c r="L316" s="1240">
        <v>1000</v>
      </c>
      <c r="M316" s="1241"/>
      <c r="N316" s="1240">
        <f>SUM(L316:M316)</f>
        <v>1000</v>
      </c>
      <c r="O316" s="1241">
        <f>+K316*12+L316</f>
        <v>28288</v>
      </c>
      <c r="P316" s="1240">
        <f>+O316*B316</f>
        <v>282880</v>
      </c>
      <c r="Q316" s="1241">
        <v>10</v>
      </c>
      <c r="R316" s="1240">
        <v>907.46</v>
      </c>
      <c r="S316" s="1241">
        <v>1462</v>
      </c>
      <c r="T316" s="1240"/>
      <c r="U316" s="1241"/>
      <c r="V316" s="1240"/>
      <c r="W316" s="1241"/>
      <c r="X316" s="1240"/>
      <c r="Y316" s="1241"/>
      <c r="Z316" s="1240">
        <f>SUM(R316:Y316)</f>
        <v>2369.46</v>
      </c>
      <c r="AA316" s="1241">
        <v>1000</v>
      </c>
      <c r="AB316" s="1240"/>
      <c r="AC316" s="1241">
        <f>SUM(AA316:AB316)</f>
        <v>1000</v>
      </c>
      <c r="AD316" s="1240">
        <f>+Z316*12+AA316</f>
        <v>29433.52</v>
      </c>
      <c r="AE316" s="1241">
        <f>+AD316*Q316</f>
        <v>294335.2</v>
      </c>
      <c r="AF316" s="1240">
        <f>+B316-Q316</f>
        <v>0</v>
      </c>
      <c r="AG316" s="1241">
        <f>AE316-P316</f>
        <v>11455.200000000012</v>
      </c>
      <c r="AH316" s="1240">
        <v>10</v>
      </c>
      <c r="AI316" s="1241">
        <v>294335.2</v>
      </c>
    </row>
    <row r="317" spans="1:35" ht="12.75" x14ac:dyDescent="0.2">
      <c r="A317" s="1237" t="s">
        <v>2136</v>
      </c>
      <c r="B317" s="1240">
        <f>SUM(B318:B323)</f>
        <v>76</v>
      </c>
      <c r="C317" s="1241">
        <f t="shared" ref="C317:P317" si="189">SUM(C318:C323)</f>
        <v>4683</v>
      </c>
      <c r="D317" s="1240">
        <f t="shared" si="189"/>
        <v>9072</v>
      </c>
      <c r="E317" s="1241">
        <f t="shared" si="189"/>
        <v>0</v>
      </c>
      <c r="F317" s="1240">
        <f t="shared" si="189"/>
        <v>0</v>
      </c>
      <c r="G317" s="1241">
        <f t="shared" si="189"/>
        <v>0</v>
      </c>
      <c r="H317" s="1240">
        <f t="shared" si="189"/>
        <v>0</v>
      </c>
      <c r="I317" s="1241">
        <f t="shared" si="189"/>
        <v>0</v>
      </c>
      <c r="J317" s="1240">
        <f t="shared" si="189"/>
        <v>0</v>
      </c>
      <c r="K317" s="1241">
        <f t="shared" si="189"/>
        <v>13755</v>
      </c>
      <c r="L317" s="1240">
        <f t="shared" si="189"/>
        <v>6000</v>
      </c>
      <c r="M317" s="1241">
        <f t="shared" si="189"/>
        <v>0</v>
      </c>
      <c r="N317" s="1240">
        <f t="shared" si="189"/>
        <v>6000</v>
      </c>
      <c r="O317" s="1241">
        <f t="shared" si="189"/>
        <v>171060</v>
      </c>
      <c r="P317" s="1240">
        <f t="shared" si="189"/>
        <v>2181352</v>
      </c>
      <c r="Q317" s="1241">
        <f>SUM(Q318:Q323)</f>
        <v>76</v>
      </c>
      <c r="R317" s="1240">
        <f t="shared" ref="R317:AE317" si="190">SUM(R318:R323)</f>
        <v>5164.45</v>
      </c>
      <c r="S317" s="1241">
        <f t="shared" si="190"/>
        <v>9072</v>
      </c>
      <c r="T317" s="1240">
        <f t="shared" si="190"/>
        <v>0</v>
      </c>
      <c r="U317" s="1241">
        <f t="shared" si="190"/>
        <v>0</v>
      </c>
      <c r="V317" s="1240">
        <f t="shared" si="190"/>
        <v>0</v>
      </c>
      <c r="W317" s="1241">
        <f t="shared" si="190"/>
        <v>0</v>
      </c>
      <c r="X317" s="1240">
        <f t="shared" si="190"/>
        <v>0</v>
      </c>
      <c r="Y317" s="1241">
        <f t="shared" si="190"/>
        <v>0</v>
      </c>
      <c r="Z317" s="1240">
        <f t="shared" si="190"/>
        <v>14236.45</v>
      </c>
      <c r="AA317" s="1241">
        <f t="shared" si="190"/>
        <v>6000</v>
      </c>
      <c r="AB317" s="1240">
        <f t="shared" si="190"/>
        <v>0</v>
      </c>
      <c r="AC317" s="1241">
        <f t="shared" si="190"/>
        <v>6000</v>
      </c>
      <c r="AD317" s="1240">
        <f t="shared" si="190"/>
        <v>176837.4</v>
      </c>
      <c r="AE317" s="1241">
        <f t="shared" si="190"/>
        <v>2251535.44</v>
      </c>
      <c r="AF317" s="1240">
        <f>SUM(AF318:AF323)</f>
        <v>0</v>
      </c>
      <c r="AG317" s="1241">
        <f>SUM(AG318:AG323)</f>
        <v>70183.439999999944</v>
      </c>
      <c r="AH317" s="1240">
        <f>SUM(AH318:AH323)</f>
        <v>76</v>
      </c>
      <c r="AI317" s="1241">
        <v>2251535.44</v>
      </c>
    </row>
    <row r="318" spans="1:35" ht="12.75" x14ac:dyDescent="0.2">
      <c r="A318" s="1237" t="s">
        <v>2137</v>
      </c>
      <c r="B318" s="1240">
        <v>22</v>
      </c>
      <c r="C318" s="1241">
        <v>856</v>
      </c>
      <c r="D318" s="1240">
        <v>1574</v>
      </c>
      <c r="E318" s="1241"/>
      <c r="F318" s="1240"/>
      <c r="G318" s="1241"/>
      <c r="H318" s="1240"/>
      <c r="I318" s="1241"/>
      <c r="J318" s="1240"/>
      <c r="K318" s="1241">
        <f t="shared" ref="K318:K323" si="191">SUM(C318:J318)</f>
        <v>2430</v>
      </c>
      <c r="L318" s="1240">
        <v>1000</v>
      </c>
      <c r="M318" s="1241"/>
      <c r="N318" s="1240">
        <f t="shared" ref="N318:N323" si="192">SUM(L318:M318)</f>
        <v>1000</v>
      </c>
      <c r="O318" s="1241">
        <f t="shared" ref="O318:O323" si="193">+K318*12+L318</f>
        <v>30160</v>
      </c>
      <c r="P318" s="1240">
        <f t="shared" ref="P318:P323" si="194">+O318*B318</f>
        <v>663520</v>
      </c>
      <c r="Q318" s="1241">
        <v>22</v>
      </c>
      <c r="R318" s="1240">
        <v>875.25</v>
      </c>
      <c r="S318" s="1241">
        <v>1574</v>
      </c>
      <c r="T318" s="1240"/>
      <c r="U318" s="1241"/>
      <c r="V318" s="1240"/>
      <c r="W318" s="1241"/>
      <c r="X318" s="1240"/>
      <c r="Y318" s="1241"/>
      <c r="Z318" s="1240">
        <f t="shared" ref="Z318:Z323" si="195">SUM(R318:Y318)</f>
        <v>2449.25</v>
      </c>
      <c r="AA318" s="1241">
        <v>1000</v>
      </c>
      <c r="AB318" s="1240"/>
      <c r="AC318" s="1241">
        <f t="shared" ref="AC318:AC323" si="196">SUM(AA318:AB318)</f>
        <v>1000</v>
      </c>
      <c r="AD318" s="1240">
        <f t="shared" ref="AD318:AD323" si="197">+Z318*12+AA318</f>
        <v>30391</v>
      </c>
      <c r="AE318" s="1241">
        <f t="shared" ref="AE318:AE323" si="198">+AD318*Q318</f>
        <v>668602</v>
      </c>
      <c r="AF318" s="1240">
        <f t="shared" ref="AF318:AF323" si="199">+B318-Q318</f>
        <v>0</v>
      </c>
      <c r="AG318" s="1241">
        <f t="shared" ref="AG318:AG323" si="200">AE318-P318</f>
        <v>5082</v>
      </c>
      <c r="AH318" s="1240">
        <v>22</v>
      </c>
      <c r="AI318" s="1241">
        <v>668602</v>
      </c>
    </row>
    <row r="319" spans="1:35" ht="12.75" x14ac:dyDescent="0.2">
      <c r="A319" s="1237" t="s">
        <v>2138</v>
      </c>
      <c r="B319" s="1240">
        <v>14</v>
      </c>
      <c r="C319" s="1241">
        <v>801</v>
      </c>
      <c r="D319" s="1240">
        <v>1489</v>
      </c>
      <c r="E319" s="1241"/>
      <c r="F319" s="1240"/>
      <c r="G319" s="1241"/>
      <c r="H319" s="1240"/>
      <c r="I319" s="1241"/>
      <c r="J319" s="1240"/>
      <c r="K319" s="1241">
        <f t="shared" si="191"/>
        <v>2290</v>
      </c>
      <c r="L319" s="1240">
        <v>1000</v>
      </c>
      <c r="M319" s="1241"/>
      <c r="N319" s="1240">
        <f t="shared" si="192"/>
        <v>1000</v>
      </c>
      <c r="O319" s="1241">
        <f t="shared" si="193"/>
        <v>28480</v>
      </c>
      <c r="P319" s="1240">
        <f t="shared" si="194"/>
        <v>398720</v>
      </c>
      <c r="Q319" s="1241">
        <v>14</v>
      </c>
      <c r="R319" s="1240">
        <v>867.49</v>
      </c>
      <c r="S319" s="1241">
        <v>1489</v>
      </c>
      <c r="T319" s="1240"/>
      <c r="U319" s="1241"/>
      <c r="V319" s="1240"/>
      <c r="W319" s="1241"/>
      <c r="X319" s="1240"/>
      <c r="Y319" s="1241"/>
      <c r="Z319" s="1240">
        <f t="shared" si="195"/>
        <v>2356.4899999999998</v>
      </c>
      <c r="AA319" s="1241">
        <v>1000</v>
      </c>
      <c r="AB319" s="1240"/>
      <c r="AC319" s="1241">
        <f t="shared" si="196"/>
        <v>1000</v>
      </c>
      <c r="AD319" s="1240">
        <f t="shared" si="197"/>
        <v>29277.879999999997</v>
      </c>
      <c r="AE319" s="1241">
        <f t="shared" si="198"/>
        <v>409890.31999999995</v>
      </c>
      <c r="AF319" s="1240">
        <f t="shared" si="199"/>
        <v>0</v>
      </c>
      <c r="AG319" s="1241">
        <f t="shared" si="200"/>
        <v>11170.319999999949</v>
      </c>
      <c r="AH319" s="1240">
        <v>14</v>
      </c>
      <c r="AI319" s="1241">
        <v>409890.31999999995</v>
      </c>
    </row>
    <row r="320" spans="1:35" ht="12.75" x14ac:dyDescent="0.2">
      <c r="A320" s="1237" t="s">
        <v>2139</v>
      </c>
      <c r="B320" s="1240">
        <v>6</v>
      </c>
      <c r="C320" s="1241">
        <v>799</v>
      </c>
      <c r="D320" s="1240">
        <v>1521</v>
      </c>
      <c r="E320" s="1241"/>
      <c r="F320" s="1240"/>
      <c r="G320" s="1241"/>
      <c r="H320" s="1240"/>
      <c r="I320" s="1241"/>
      <c r="J320" s="1240"/>
      <c r="K320" s="1241">
        <f t="shared" si="191"/>
        <v>2320</v>
      </c>
      <c r="L320" s="1240">
        <v>1000</v>
      </c>
      <c r="M320" s="1241"/>
      <c r="N320" s="1240">
        <f t="shared" si="192"/>
        <v>1000</v>
      </c>
      <c r="O320" s="1241">
        <f t="shared" si="193"/>
        <v>28840</v>
      </c>
      <c r="P320" s="1240">
        <f t="shared" si="194"/>
        <v>173040</v>
      </c>
      <c r="Q320" s="1241">
        <v>6</v>
      </c>
      <c r="R320" s="1240">
        <v>859.71</v>
      </c>
      <c r="S320" s="1241">
        <v>1521</v>
      </c>
      <c r="T320" s="1240"/>
      <c r="U320" s="1241"/>
      <c r="V320" s="1240"/>
      <c r="W320" s="1241"/>
      <c r="X320" s="1240"/>
      <c r="Y320" s="1241"/>
      <c r="Z320" s="1240">
        <f t="shared" si="195"/>
        <v>2380.71</v>
      </c>
      <c r="AA320" s="1241">
        <v>1000</v>
      </c>
      <c r="AB320" s="1240"/>
      <c r="AC320" s="1241">
        <f t="shared" si="196"/>
        <v>1000</v>
      </c>
      <c r="AD320" s="1240">
        <f t="shared" si="197"/>
        <v>29568.52</v>
      </c>
      <c r="AE320" s="1241">
        <f t="shared" si="198"/>
        <v>177411.12</v>
      </c>
      <c r="AF320" s="1240">
        <f t="shared" si="199"/>
        <v>0</v>
      </c>
      <c r="AG320" s="1241">
        <f t="shared" si="200"/>
        <v>4371.1199999999953</v>
      </c>
      <c r="AH320" s="1240">
        <v>6</v>
      </c>
      <c r="AI320" s="1241">
        <v>177411.12</v>
      </c>
    </row>
    <row r="321" spans="1:35" ht="12.75" x14ac:dyDescent="0.2">
      <c r="A321" s="1237" t="s">
        <v>613</v>
      </c>
      <c r="B321" s="1240">
        <v>10</v>
      </c>
      <c r="C321" s="1241">
        <v>795</v>
      </c>
      <c r="D321" s="1240">
        <v>1532</v>
      </c>
      <c r="E321" s="1241"/>
      <c r="F321" s="1240"/>
      <c r="G321" s="1241"/>
      <c r="H321" s="1240"/>
      <c r="I321" s="1241"/>
      <c r="J321" s="1240"/>
      <c r="K321" s="1241">
        <f t="shared" si="191"/>
        <v>2327</v>
      </c>
      <c r="L321" s="1240">
        <v>1000</v>
      </c>
      <c r="M321" s="1241"/>
      <c r="N321" s="1240">
        <f t="shared" si="192"/>
        <v>1000</v>
      </c>
      <c r="O321" s="1241">
        <f t="shared" si="193"/>
        <v>28924</v>
      </c>
      <c r="P321" s="1240">
        <f t="shared" si="194"/>
        <v>289240</v>
      </c>
      <c r="Q321" s="1241">
        <v>10</v>
      </c>
      <c r="R321" s="1240">
        <v>855</v>
      </c>
      <c r="S321" s="1241">
        <v>1532</v>
      </c>
      <c r="T321" s="1240"/>
      <c r="U321" s="1241"/>
      <c r="V321" s="1240"/>
      <c r="W321" s="1241"/>
      <c r="X321" s="1240"/>
      <c r="Y321" s="1241"/>
      <c r="Z321" s="1240">
        <f t="shared" si="195"/>
        <v>2387</v>
      </c>
      <c r="AA321" s="1241">
        <v>1000</v>
      </c>
      <c r="AB321" s="1240"/>
      <c r="AC321" s="1241">
        <f t="shared" si="196"/>
        <v>1000</v>
      </c>
      <c r="AD321" s="1240">
        <f t="shared" si="197"/>
        <v>29644</v>
      </c>
      <c r="AE321" s="1241">
        <f t="shared" si="198"/>
        <v>296440</v>
      </c>
      <c r="AF321" s="1240">
        <f t="shared" si="199"/>
        <v>0</v>
      </c>
      <c r="AG321" s="1241">
        <f t="shared" si="200"/>
        <v>7200</v>
      </c>
      <c r="AH321" s="1240">
        <v>10</v>
      </c>
      <c r="AI321" s="1241">
        <v>296440</v>
      </c>
    </row>
    <row r="322" spans="1:35" ht="12.75" x14ac:dyDescent="0.2">
      <c r="A322" s="1237" t="s">
        <v>2140</v>
      </c>
      <c r="B322" s="1240">
        <v>2</v>
      </c>
      <c r="C322" s="1241">
        <v>728</v>
      </c>
      <c r="D322" s="1240">
        <v>1462</v>
      </c>
      <c r="E322" s="1241"/>
      <c r="F322" s="1240"/>
      <c r="G322" s="1241"/>
      <c r="H322" s="1240"/>
      <c r="I322" s="1241"/>
      <c r="J322" s="1240"/>
      <c r="K322" s="1241">
        <f t="shared" si="191"/>
        <v>2190</v>
      </c>
      <c r="L322" s="1240">
        <v>1000</v>
      </c>
      <c r="M322" s="1241"/>
      <c r="N322" s="1240">
        <f t="shared" si="192"/>
        <v>1000</v>
      </c>
      <c r="O322" s="1241">
        <f t="shared" si="193"/>
        <v>27280</v>
      </c>
      <c r="P322" s="1240">
        <f t="shared" si="194"/>
        <v>54560</v>
      </c>
      <c r="Q322" s="1241">
        <v>2</v>
      </c>
      <c r="R322" s="1240">
        <v>854</v>
      </c>
      <c r="S322" s="1241">
        <v>1462</v>
      </c>
      <c r="T322" s="1240"/>
      <c r="U322" s="1241"/>
      <c r="V322" s="1240"/>
      <c r="W322" s="1241"/>
      <c r="X322" s="1240"/>
      <c r="Y322" s="1241"/>
      <c r="Z322" s="1240">
        <f t="shared" si="195"/>
        <v>2316</v>
      </c>
      <c r="AA322" s="1241">
        <v>1000</v>
      </c>
      <c r="AB322" s="1240"/>
      <c r="AC322" s="1241">
        <f t="shared" si="196"/>
        <v>1000</v>
      </c>
      <c r="AD322" s="1240">
        <f t="shared" si="197"/>
        <v>28792</v>
      </c>
      <c r="AE322" s="1241">
        <f t="shared" si="198"/>
        <v>57584</v>
      </c>
      <c r="AF322" s="1240">
        <f t="shared" si="199"/>
        <v>0</v>
      </c>
      <c r="AG322" s="1241">
        <f t="shared" si="200"/>
        <v>3024</v>
      </c>
      <c r="AH322" s="1240">
        <v>2</v>
      </c>
      <c r="AI322" s="1241">
        <v>57584</v>
      </c>
    </row>
    <row r="323" spans="1:35" ht="12.75" x14ac:dyDescent="0.2">
      <c r="A323" s="1237" t="s">
        <v>2141</v>
      </c>
      <c r="B323" s="1240">
        <v>22</v>
      </c>
      <c r="C323" s="1241">
        <v>704</v>
      </c>
      <c r="D323" s="1240">
        <v>1494</v>
      </c>
      <c r="E323" s="1241"/>
      <c r="F323" s="1240"/>
      <c r="G323" s="1241"/>
      <c r="H323" s="1240"/>
      <c r="I323" s="1241"/>
      <c r="J323" s="1240"/>
      <c r="K323" s="1241">
        <f t="shared" si="191"/>
        <v>2198</v>
      </c>
      <c r="L323" s="1240">
        <v>1000</v>
      </c>
      <c r="M323" s="1241"/>
      <c r="N323" s="1240">
        <f t="shared" si="192"/>
        <v>1000</v>
      </c>
      <c r="O323" s="1241">
        <f t="shared" si="193"/>
        <v>27376</v>
      </c>
      <c r="P323" s="1240">
        <f t="shared" si="194"/>
        <v>602272</v>
      </c>
      <c r="Q323" s="1241">
        <v>22</v>
      </c>
      <c r="R323" s="1240">
        <v>853</v>
      </c>
      <c r="S323" s="1241">
        <v>1494</v>
      </c>
      <c r="T323" s="1240"/>
      <c r="U323" s="1241"/>
      <c r="V323" s="1240"/>
      <c r="W323" s="1241"/>
      <c r="X323" s="1240"/>
      <c r="Y323" s="1241"/>
      <c r="Z323" s="1240">
        <f t="shared" si="195"/>
        <v>2347</v>
      </c>
      <c r="AA323" s="1241">
        <v>1000</v>
      </c>
      <c r="AB323" s="1240"/>
      <c r="AC323" s="1241">
        <f t="shared" si="196"/>
        <v>1000</v>
      </c>
      <c r="AD323" s="1240">
        <f t="shared" si="197"/>
        <v>29164</v>
      </c>
      <c r="AE323" s="1241">
        <f t="shared" si="198"/>
        <v>641608</v>
      </c>
      <c r="AF323" s="1240">
        <f t="shared" si="199"/>
        <v>0</v>
      </c>
      <c r="AG323" s="1241">
        <f t="shared" si="200"/>
        <v>39336</v>
      </c>
      <c r="AH323" s="1240">
        <v>22</v>
      </c>
      <c r="AI323" s="1241">
        <v>641608</v>
      </c>
    </row>
    <row r="324" spans="1:35" ht="12.75" x14ac:dyDescent="0.2">
      <c r="A324" s="1237" t="s">
        <v>2142</v>
      </c>
      <c r="B324" s="1240">
        <f>SUM(B325:B331)</f>
        <v>44</v>
      </c>
      <c r="C324" s="1241">
        <f t="shared" ref="C324:P324" si="201">SUM(C325:C331)</f>
        <v>2909</v>
      </c>
      <c r="D324" s="1240">
        <f t="shared" si="201"/>
        <v>6040</v>
      </c>
      <c r="E324" s="1241">
        <f t="shared" si="201"/>
        <v>0</v>
      </c>
      <c r="F324" s="1240">
        <f t="shared" si="201"/>
        <v>0</v>
      </c>
      <c r="G324" s="1241">
        <f t="shared" si="201"/>
        <v>0</v>
      </c>
      <c r="H324" s="1240">
        <f t="shared" si="201"/>
        <v>0</v>
      </c>
      <c r="I324" s="1241">
        <f t="shared" si="201"/>
        <v>0</v>
      </c>
      <c r="J324" s="1240">
        <f t="shared" si="201"/>
        <v>0</v>
      </c>
      <c r="K324" s="1241">
        <f t="shared" si="201"/>
        <v>8949</v>
      </c>
      <c r="L324" s="1240">
        <f t="shared" si="201"/>
        <v>4000</v>
      </c>
      <c r="M324" s="1241">
        <f t="shared" si="201"/>
        <v>0</v>
      </c>
      <c r="N324" s="1240">
        <f t="shared" si="201"/>
        <v>4000</v>
      </c>
      <c r="O324" s="1241">
        <f t="shared" si="201"/>
        <v>111388</v>
      </c>
      <c r="P324" s="1240">
        <f t="shared" si="201"/>
        <v>1211240</v>
      </c>
      <c r="Q324" s="1241">
        <f>SUM(Q325:Q331)</f>
        <v>44</v>
      </c>
      <c r="R324" s="1240">
        <f t="shared" ref="R324:AE324" si="202">SUM(R325:R331)</f>
        <v>3260</v>
      </c>
      <c r="S324" s="1241">
        <f t="shared" si="202"/>
        <v>6040</v>
      </c>
      <c r="T324" s="1240">
        <f t="shared" si="202"/>
        <v>0</v>
      </c>
      <c r="U324" s="1241">
        <f t="shared" si="202"/>
        <v>0</v>
      </c>
      <c r="V324" s="1240">
        <f t="shared" si="202"/>
        <v>0</v>
      </c>
      <c r="W324" s="1241">
        <f t="shared" si="202"/>
        <v>0</v>
      </c>
      <c r="X324" s="1240">
        <f t="shared" si="202"/>
        <v>0</v>
      </c>
      <c r="Y324" s="1241">
        <f t="shared" si="202"/>
        <v>0</v>
      </c>
      <c r="Z324" s="1240">
        <f t="shared" si="202"/>
        <v>9300</v>
      </c>
      <c r="AA324" s="1241">
        <f t="shared" si="202"/>
        <v>4000</v>
      </c>
      <c r="AB324" s="1240">
        <f t="shared" si="202"/>
        <v>0</v>
      </c>
      <c r="AC324" s="1241">
        <f t="shared" si="202"/>
        <v>4000</v>
      </c>
      <c r="AD324" s="1240">
        <f t="shared" si="202"/>
        <v>115600</v>
      </c>
      <c r="AE324" s="1241">
        <f t="shared" si="202"/>
        <v>1267887.44</v>
      </c>
      <c r="AF324" s="1240">
        <f>SUM(AF325:AF331)</f>
        <v>0</v>
      </c>
      <c r="AG324" s="1241">
        <f>SUM(AG325:AG331)</f>
        <v>56647.440000000061</v>
      </c>
      <c r="AH324" s="1240">
        <f>SUM(AH325:AH331)</f>
        <v>44</v>
      </c>
      <c r="AI324" s="1241">
        <v>1267887.44</v>
      </c>
    </row>
    <row r="325" spans="1:35" ht="12.75" x14ac:dyDescent="0.2">
      <c r="A325" s="1237" t="s">
        <v>2143</v>
      </c>
      <c r="B325" s="1240"/>
      <c r="C325" s="1241"/>
      <c r="D325" s="1240"/>
      <c r="E325" s="1241"/>
      <c r="F325" s="1240"/>
      <c r="G325" s="1241"/>
      <c r="H325" s="1240"/>
      <c r="I325" s="1241"/>
      <c r="J325" s="1240"/>
      <c r="K325" s="1241"/>
      <c r="L325" s="1240"/>
      <c r="M325" s="1241"/>
      <c r="N325" s="1240"/>
      <c r="O325" s="1241"/>
      <c r="P325" s="1240"/>
      <c r="Q325" s="1241"/>
      <c r="R325" s="1240"/>
      <c r="S325" s="1241"/>
      <c r="T325" s="1240"/>
      <c r="U325" s="1241"/>
      <c r="V325" s="1240"/>
      <c r="W325" s="1241"/>
      <c r="X325" s="1240"/>
      <c r="Y325" s="1241"/>
      <c r="Z325" s="1240"/>
      <c r="AA325" s="1241"/>
      <c r="AB325" s="1240"/>
      <c r="AC325" s="1241"/>
      <c r="AD325" s="1240"/>
      <c r="AE325" s="1241"/>
      <c r="AF325" s="1240"/>
      <c r="AG325" s="1241"/>
      <c r="AH325" s="1240"/>
      <c r="AI325" s="1241"/>
    </row>
    <row r="326" spans="1:35" ht="12.75" x14ac:dyDescent="0.2">
      <c r="A326" s="1237" t="s">
        <v>2144</v>
      </c>
      <c r="B326" s="1240">
        <v>29</v>
      </c>
      <c r="C326" s="1241">
        <v>705</v>
      </c>
      <c r="D326" s="1240">
        <v>1487</v>
      </c>
      <c r="E326" s="1241"/>
      <c r="F326" s="1240"/>
      <c r="G326" s="1241"/>
      <c r="H326" s="1240"/>
      <c r="I326" s="1241"/>
      <c r="J326" s="1240"/>
      <c r="K326" s="1241">
        <f>SUM(C326:J326)</f>
        <v>2192</v>
      </c>
      <c r="L326" s="1240">
        <v>1000</v>
      </c>
      <c r="M326" s="1241"/>
      <c r="N326" s="1240">
        <f>SUM(L326:M326)</f>
        <v>1000</v>
      </c>
      <c r="O326" s="1241">
        <f>+K326*12+L326</f>
        <v>27304</v>
      </c>
      <c r="P326" s="1240">
        <f>+O326*B326</f>
        <v>791816</v>
      </c>
      <c r="Q326" s="1241">
        <v>29</v>
      </c>
      <c r="R326" s="1240">
        <v>828.61</v>
      </c>
      <c r="S326" s="1241">
        <v>1487</v>
      </c>
      <c r="T326" s="1240"/>
      <c r="U326" s="1241"/>
      <c r="V326" s="1240"/>
      <c r="W326" s="1241"/>
      <c r="X326" s="1240"/>
      <c r="Y326" s="1241"/>
      <c r="Z326" s="1240">
        <f>SUM(R326:Y326)</f>
        <v>2315.61</v>
      </c>
      <c r="AA326" s="1241">
        <v>1000</v>
      </c>
      <c r="AB326" s="1240"/>
      <c r="AC326" s="1241">
        <f>SUM(AA326:AB326)</f>
        <v>1000</v>
      </c>
      <c r="AD326" s="1240">
        <f>+Z326*12+AA326</f>
        <v>28787.32</v>
      </c>
      <c r="AE326" s="1241">
        <f>+AD326*Q326</f>
        <v>834832.28</v>
      </c>
      <c r="AF326" s="1240">
        <f>+B326-Q326</f>
        <v>0</v>
      </c>
      <c r="AG326" s="1241">
        <f>AE326-P326</f>
        <v>43016.280000000028</v>
      </c>
      <c r="AH326" s="1240">
        <v>29</v>
      </c>
      <c r="AI326" s="1241">
        <v>834832.28</v>
      </c>
    </row>
    <row r="327" spans="1:35" ht="12.75" x14ac:dyDescent="0.2">
      <c r="A327" s="1237" t="s">
        <v>609</v>
      </c>
      <c r="B327" s="1240">
        <v>3</v>
      </c>
      <c r="C327" s="1241">
        <v>795</v>
      </c>
      <c r="D327" s="1240">
        <v>1579</v>
      </c>
      <c r="E327" s="1241"/>
      <c r="F327" s="1240"/>
      <c r="G327" s="1241"/>
      <c r="H327" s="1240"/>
      <c r="I327" s="1241"/>
      <c r="J327" s="1240"/>
      <c r="K327" s="1241">
        <f>SUM(C327:J327)</f>
        <v>2374</v>
      </c>
      <c r="L327" s="1240">
        <v>1000</v>
      </c>
      <c r="M327" s="1241"/>
      <c r="N327" s="1240">
        <f>SUM(L327:M327)</f>
        <v>1000</v>
      </c>
      <c r="O327" s="1241">
        <f>+K327*12+L327</f>
        <v>29488</v>
      </c>
      <c r="P327" s="1240">
        <f>+O327*B327</f>
        <v>88464</v>
      </c>
      <c r="Q327" s="1241">
        <v>3</v>
      </c>
      <c r="R327" s="1240">
        <v>820.83</v>
      </c>
      <c r="S327" s="1241">
        <v>1579</v>
      </c>
      <c r="T327" s="1240"/>
      <c r="U327" s="1241"/>
      <c r="V327" s="1240"/>
      <c r="W327" s="1241"/>
      <c r="X327" s="1240"/>
      <c r="Y327" s="1241"/>
      <c r="Z327" s="1240">
        <f>SUM(R327:Y327)</f>
        <v>2399.83</v>
      </c>
      <c r="AA327" s="1241">
        <v>1000</v>
      </c>
      <c r="AB327" s="1240"/>
      <c r="AC327" s="1241">
        <f>SUM(AA327:AB327)</f>
        <v>1000</v>
      </c>
      <c r="AD327" s="1240">
        <f>+Z327*12+AA327</f>
        <v>29797.96</v>
      </c>
      <c r="AE327" s="1241">
        <f>+AD327*Q327</f>
        <v>89393.88</v>
      </c>
      <c r="AF327" s="1240">
        <f>+B327-Q327</f>
        <v>0</v>
      </c>
      <c r="AG327" s="1241">
        <f>AE327-P327</f>
        <v>929.88000000000466</v>
      </c>
      <c r="AH327" s="1240">
        <v>3</v>
      </c>
      <c r="AI327" s="1241">
        <v>89393.88</v>
      </c>
    </row>
    <row r="328" spans="1:35" ht="12.75" x14ac:dyDescent="0.2">
      <c r="A328" s="1237" t="s">
        <v>608</v>
      </c>
      <c r="B328" s="1240">
        <v>8</v>
      </c>
      <c r="C328" s="1241">
        <v>750</v>
      </c>
      <c r="D328" s="1240">
        <v>1512</v>
      </c>
      <c r="E328" s="1241"/>
      <c r="F328" s="1240"/>
      <c r="G328" s="1241"/>
      <c r="H328" s="1240"/>
      <c r="I328" s="1241"/>
      <c r="J328" s="1240"/>
      <c r="K328" s="1241">
        <f>SUM(C328:J328)</f>
        <v>2262</v>
      </c>
      <c r="L328" s="1240">
        <v>1000</v>
      </c>
      <c r="M328" s="1241"/>
      <c r="N328" s="1240">
        <f>SUM(L328:M328)</f>
        <v>1000</v>
      </c>
      <c r="O328" s="1241">
        <f>+K328*12+L328</f>
        <v>28144</v>
      </c>
      <c r="P328" s="1240">
        <f>+O328*B328</f>
        <v>225152</v>
      </c>
      <c r="Q328" s="1241">
        <v>8</v>
      </c>
      <c r="R328" s="1240">
        <v>813.05</v>
      </c>
      <c r="S328" s="1241">
        <v>1512</v>
      </c>
      <c r="T328" s="1240"/>
      <c r="U328" s="1241"/>
      <c r="V328" s="1240"/>
      <c r="W328" s="1241"/>
      <c r="X328" s="1240"/>
      <c r="Y328" s="1241"/>
      <c r="Z328" s="1240">
        <f>SUM(R328:Y328)</f>
        <v>2325.0500000000002</v>
      </c>
      <c r="AA328" s="1241">
        <v>1000</v>
      </c>
      <c r="AB328" s="1240"/>
      <c r="AC328" s="1241">
        <f>SUM(AA328:AB328)</f>
        <v>1000</v>
      </c>
      <c r="AD328" s="1240">
        <f>+Z328*12+AA328</f>
        <v>28900.600000000002</v>
      </c>
      <c r="AE328" s="1241">
        <f>+AD328*Q328</f>
        <v>231204.80000000002</v>
      </c>
      <c r="AF328" s="1240">
        <f>+B328-Q328</f>
        <v>0</v>
      </c>
      <c r="AG328" s="1241">
        <f>AE328-P328</f>
        <v>6052.8000000000175</v>
      </c>
      <c r="AH328" s="1240">
        <v>8</v>
      </c>
      <c r="AI328" s="1241">
        <v>231204.80000000002</v>
      </c>
    </row>
    <row r="329" spans="1:35" ht="12.75" x14ac:dyDescent="0.2">
      <c r="A329" s="1237" t="s">
        <v>19</v>
      </c>
      <c r="B329" s="1240"/>
      <c r="C329" s="1241"/>
      <c r="D329" s="1240"/>
      <c r="E329" s="1241"/>
      <c r="F329" s="1240"/>
      <c r="G329" s="1241"/>
      <c r="H329" s="1240"/>
      <c r="I329" s="1241"/>
      <c r="J329" s="1240"/>
      <c r="K329" s="1241"/>
      <c r="L329" s="1240"/>
      <c r="M329" s="1241"/>
      <c r="N329" s="1240"/>
      <c r="O329" s="1241"/>
      <c r="P329" s="1240"/>
      <c r="Q329" s="1241"/>
      <c r="R329" s="1240"/>
      <c r="S329" s="1241"/>
      <c r="T329" s="1240"/>
      <c r="U329" s="1241"/>
      <c r="V329" s="1240"/>
      <c r="W329" s="1241"/>
      <c r="X329" s="1240"/>
      <c r="Y329" s="1241"/>
      <c r="Z329" s="1240"/>
      <c r="AA329" s="1241"/>
      <c r="AB329" s="1240"/>
      <c r="AC329" s="1241"/>
      <c r="AD329" s="1240"/>
      <c r="AE329" s="1241"/>
      <c r="AF329" s="1240"/>
      <c r="AG329" s="1241"/>
      <c r="AH329" s="1240"/>
      <c r="AI329" s="1241"/>
    </row>
    <row r="330" spans="1:35" ht="12.75" x14ac:dyDescent="0.2">
      <c r="A330" s="1237" t="s">
        <v>607</v>
      </c>
      <c r="B330" s="1240">
        <v>4</v>
      </c>
      <c r="C330" s="1241">
        <v>659</v>
      </c>
      <c r="D330" s="1240">
        <v>1462</v>
      </c>
      <c r="E330" s="1241"/>
      <c r="F330" s="1240"/>
      <c r="G330" s="1241"/>
      <c r="H330" s="1240"/>
      <c r="I330" s="1241"/>
      <c r="J330" s="1240"/>
      <c r="K330" s="1241">
        <f>SUM(C330:J330)</f>
        <v>2121</v>
      </c>
      <c r="L330" s="1240">
        <v>1000</v>
      </c>
      <c r="M330" s="1241"/>
      <c r="N330" s="1240">
        <f>SUM(L330:M330)</f>
        <v>1000</v>
      </c>
      <c r="O330" s="1241">
        <f>+K330*12+L330</f>
        <v>26452</v>
      </c>
      <c r="P330" s="1240">
        <f>+O330*B330</f>
        <v>105808</v>
      </c>
      <c r="Q330" s="1241">
        <v>4</v>
      </c>
      <c r="R330" s="1240">
        <v>797.51</v>
      </c>
      <c r="S330" s="1241">
        <v>1462</v>
      </c>
      <c r="T330" s="1240"/>
      <c r="U330" s="1241"/>
      <c r="V330" s="1240"/>
      <c r="W330" s="1241"/>
      <c r="X330" s="1240"/>
      <c r="Y330" s="1241"/>
      <c r="Z330" s="1240">
        <f>SUM(R330:Y330)</f>
        <v>2259.5100000000002</v>
      </c>
      <c r="AA330" s="1241">
        <v>1000</v>
      </c>
      <c r="AB330" s="1240"/>
      <c r="AC330" s="1241">
        <f>SUM(AA330:AB330)</f>
        <v>1000</v>
      </c>
      <c r="AD330" s="1240">
        <f>+Z330*12+AA330</f>
        <v>28114.120000000003</v>
      </c>
      <c r="AE330" s="1241">
        <f>+AD330*Q330</f>
        <v>112456.48000000001</v>
      </c>
      <c r="AF330" s="1240">
        <f>+B330-Q330</f>
        <v>0</v>
      </c>
      <c r="AG330" s="1241">
        <f>AE330-P330</f>
        <v>6648.4800000000105</v>
      </c>
      <c r="AH330" s="1240">
        <v>4</v>
      </c>
      <c r="AI330" s="1241">
        <v>112456.48000000001</v>
      </c>
    </row>
    <row r="331" spans="1:35" ht="12.75" x14ac:dyDescent="0.2">
      <c r="A331" s="1237" t="s">
        <v>2145</v>
      </c>
      <c r="B331" s="1240">
        <v>0</v>
      </c>
      <c r="C331" s="1241">
        <v>0</v>
      </c>
      <c r="D331" s="1240">
        <v>0</v>
      </c>
      <c r="E331" s="1241">
        <v>0</v>
      </c>
      <c r="F331" s="1240">
        <v>0</v>
      </c>
      <c r="G331" s="1241">
        <v>0</v>
      </c>
      <c r="H331" s="1240">
        <v>0</v>
      </c>
      <c r="I331" s="1241">
        <v>0</v>
      </c>
      <c r="J331" s="1240">
        <v>0</v>
      </c>
      <c r="K331" s="1241">
        <v>0</v>
      </c>
      <c r="L331" s="1240">
        <v>0</v>
      </c>
      <c r="M331" s="1241">
        <v>0</v>
      </c>
      <c r="N331" s="1240">
        <v>0</v>
      </c>
      <c r="O331" s="1241">
        <v>0</v>
      </c>
      <c r="P331" s="1240">
        <v>0</v>
      </c>
      <c r="Q331" s="1241">
        <v>0</v>
      </c>
      <c r="R331" s="1240">
        <v>0</v>
      </c>
      <c r="S331" s="1241">
        <v>0</v>
      </c>
      <c r="T331" s="1240">
        <v>0</v>
      </c>
      <c r="U331" s="1241">
        <v>0</v>
      </c>
      <c r="V331" s="1240">
        <v>0</v>
      </c>
      <c r="W331" s="1241">
        <v>0</v>
      </c>
      <c r="X331" s="1240">
        <v>0</v>
      </c>
      <c r="Y331" s="1241">
        <v>0</v>
      </c>
      <c r="Z331" s="1240">
        <v>0</v>
      </c>
      <c r="AA331" s="1241">
        <v>0</v>
      </c>
      <c r="AB331" s="1240">
        <v>0</v>
      </c>
      <c r="AC331" s="1241">
        <v>0</v>
      </c>
      <c r="AD331" s="1240">
        <v>0</v>
      </c>
      <c r="AE331" s="1241">
        <v>0</v>
      </c>
      <c r="AF331" s="1240">
        <v>0</v>
      </c>
      <c r="AG331" s="1241">
        <v>0</v>
      </c>
      <c r="AH331" s="1240">
        <v>0</v>
      </c>
      <c r="AI331" s="1241">
        <v>0</v>
      </c>
    </row>
    <row r="332" spans="1:35" ht="12.75" x14ac:dyDescent="0.2">
      <c r="A332" s="1237">
        <v>11</v>
      </c>
      <c r="B332" s="1240"/>
      <c r="C332" s="1241"/>
      <c r="D332" s="1240"/>
      <c r="E332" s="1241"/>
      <c r="F332" s="1240"/>
      <c r="G332" s="1241"/>
      <c r="H332" s="1240"/>
      <c r="I332" s="1241"/>
      <c r="J332" s="1240"/>
      <c r="K332" s="1241"/>
      <c r="L332" s="1240"/>
      <c r="M332" s="1241"/>
      <c r="N332" s="1240"/>
      <c r="O332" s="1241"/>
      <c r="P332" s="1240"/>
      <c r="Q332" s="1241"/>
      <c r="R332" s="1240"/>
      <c r="S332" s="1241"/>
      <c r="T332" s="1240"/>
      <c r="U332" s="1241"/>
      <c r="V332" s="1240"/>
      <c r="W332" s="1241"/>
      <c r="X332" s="1240"/>
      <c r="Y332" s="1241"/>
      <c r="Z332" s="1240"/>
      <c r="AA332" s="1241"/>
      <c r="AB332" s="1240"/>
      <c r="AC332" s="1241"/>
      <c r="AD332" s="1240"/>
      <c r="AE332" s="1241"/>
      <c r="AF332" s="1240"/>
      <c r="AG332" s="1241"/>
      <c r="AH332" s="1240"/>
      <c r="AI332" s="1241"/>
    </row>
    <row r="333" spans="1:35" ht="12.75" x14ac:dyDescent="0.2">
      <c r="A333" s="1237">
        <v>10</v>
      </c>
      <c r="B333" s="1240"/>
      <c r="C333" s="1241"/>
      <c r="D333" s="1240"/>
      <c r="E333" s="1241"/>
      <c r="F333" s="1240"/>
      <c r="G333" s="1241"/>
      <c r="H333" s="1240"/>
      <c r="I333" s="1241"/>
      <c r="J333" s="1240"/>
      <c r="K333" s="1241"/>
      <c r="L333" s="1240"/>
      <c r="M333" s="1241"/>
      <c r="N333" s="1240"/>
      <c r="O333" s="1241"/>
      <c r="P333" s="1240"/>
      <c r="Q333" s="1241"/>
      <c r="R333" s="1240"/>
      <c r="S333" s="1241"/>
      <c r="T333" s="1240"/>
      <c r="U333" s="1241"/>
      <c r="V333" s="1240"/>
      <c r="W333" s="1241"/>
      <c r="X333" s="1240"/>
      <c r="Y333" s="1241"/>
      <c r="Z333" s="1240"/>
      <c r="AA333" s="1241"/>
      <c r="AB333" s="1240"/>
      <c r="AC333" s="1241"/>
      <c r="AD333" s="1240"/>
      <c r="AE333" s="1241"/>
      <c r="AF333" s="1240"/>
      <c r="AG333" s="1241"/>
      <c r="AH333" s="1240"/>
      <c r="AI333" s="1241"/>
    </row>
    <row r="334" spans="1:35" ht="12.75" x14ac:dyDescent="0.2">
      <c r="A334" s="1237">
        <v>9</v>
      </c>
      <c r="B334" s="1240"/>
      <c r="C334" s="1241"/>
      <c r="D334" s="1240"/>
      <c r="E334" s="1241"/>
      <c r="F334" s="1240"/>
      <c r="G334" s="1241"/>
      <c r="H334" s="1240"/>
      <c r="I334" s="1241"/>
      <c r="J334" s="1240"/>
      <c r="K334" s="1241"/>
      <c r="L334" s="1240"/>
      <c r="M334" s="1241"/>
      <c r="N334" s="1240"/>
      <c r="O334" s="1241"/>
      <c r="P334" s="1240"/>
      <c r="Q334" s="1241"/>
      <c r="R334" s="1240"/>
      <c r="S334" s="1241"/>
      <c r="T334" s="1240"/>
      <c r="U334" s="1241"/>
      <c r="V334" s="1240"/>
      <c r="W334" s="1241"/>
      <c r="X334" s="1240"/>
      <c r="Y334" s="1241"/>
      <c r="Z334" s="1240"/>
      <c r="AA334" s="1241"/>
      <c r="AB334" s="1240"/>
      <c r="AC334" s="1241"/>
      <c r="AD334" s="1240"/>
      <c r="AE334" s="1241"/>
      <c r="AF334" s="1240"/>
      <c r="AG334" s="1241"/>
      <c r="AH334" s="1240"/>
      <c r="AI334" s="1241"/>
    </row>
    <row r="335" spans="1:35" ht="12.75" x14ac:dyDescent="0.2">
      <c r="A335" s="1237" t="s">
        <v>2146</v>
      </c>
      <c r="B335" s="1240">
        <f t="shared" ref="B335:AE335" si="203">+B301+B310+B317+B324+B331</f>
        <v>167</v>
      </c>
      <c r="C335" s="1241">
        <f t="shared" si="203"/>
        <v>17072</v>
      </c>
      <c r="D335" s="1240">
        <f t="shared" si="203"/>
        <v>47689.68</v>
      </c>
      <c r="E335" s="1241">
        <f t="shared" si="203"/>
        <v>0</v>
      </c>
      <c r="F335" s="1240">
        <f t="shared" si="203"/>
        <v>0</v>
      </c>
      <c r="G335" s="1241">
        <f t="shared" si="203"/>
        <v>0</v>
      </c>
      <c r="H335" s="1240">
        <f t="shared" si="203"/>
        <v>0</v>
      </c>
      <c r="I335" s="1241">
        <f t="shared" si="203"/>
        <v>0</v>
      </c>
      <c r="J335" s="1240">
        <f t="shared" si="203"/>
        <v>0</v>
      </c>
      <c r="K335" s="1241">
        <f t="shared" si="203"/>
        <v>64761.68</v>
      </c>
      <c r="L335" s="1240">
        <f t="shared" si="203"/>
        <v>18000</v>
      </c>
      <c r="M335" s="1241">
        <f t="shared" si="203"/>
        <v>0</v>
      </c>
      <c r="N335" s="1240">
        <f t="shared" si="203"/>
        <v>18000</v>
      </c>
      <c r="O335" s="1241">
        <f t="shared" si="203"/>
        <v>795140.15999999992</v>
      </c>
      <c r="P335" s="1240">
        <f t="shared" si="203"/>
        <v>5522488.6399999997</v>
      </c>
      <c r="Q335" s="1241">
        <f t="shared" si="203"/>
        <v>167</v>
      </c>
      <c r="R335" s="1240">
        <f t="shared" si="203"/>
        <v>17892.97</v>
      </c>
      <c r="S335" s="1241">
        <f t="shared" si="203"/>
        <v>47689.68</v>
      </c>
      <c r="T335" s="1240">
        <f t="shared" si="203"/>
        <v>0</v>
      </c>
      <c r="U335" s="1241">
        <f t="shared" si="203"/>
        <v>0</v>
      </c>
      <c r="V335" s="1240">
        <f t="shared" si="203"/>
        <v>0</v>
      </c>
      <c r="W335" s="1241">
        <f t="shared" si="203"/>
        <v>0</v>
      </c>
      <c r="X335" s="1240">
        <f t="shared" si="203"/>
        <v>0</v>
      </c>
      <c r="Y335" s="1241">
        <f t="shared" si="203"/>
        <v>0</v>
      </c>
      <c r="Z335" s="1240">
        <f t="shared" si="203"/>
        <v>65582.649999999994</v>
      </c>
      <c r="AA335" s="1241">
        <f t="shared" si="203"/>
        <v>18000</v>
      </c>
      <c r="AB335" s="1240">
        <f t="shared" si="203"/>
        <v>0</v>
      </c>
      <c r="AC335" s="1241">
        <f t="shared" si="203"/>
        <v>18000</v>
      </c>
      <c r="AD335" s="1240">
        <f t="shared" si="203"/>
        <v>804991.79999999993</v>
      </c>
      <c r="AE335" s="1241">
        <f t="shared" si="203"/>
        <v>4639027.6400000006</v>
      </c>
      <c r="AF335" s="1240">
        <f>+AF301+AF310+AF317+AF324+AF331</f>
        <v>0</v>
      </c>
      <c r="AG335" s="1241">
        <f>+AG301+AG310+AG317+AG324+AG331</f>
        <v>-883460.99999999977</v>
      </c>
      <c r="AH335" s="1240">
        <f>+AH301+AH310+AH317+AH324+AH331</f>
        <v>167</v>
      </c>
      <c r="AI335" s="1241">
        <v>5664689.4800000004</v>
      </c>
    </row>
    <row r="336" spans="1:35" ht="25.5" x14ac:dyDescent="0.2">
      <c r="A336" s="1242" t="s">
        <v>2147</v>
      </c>
      <c r="B336" s="1240">
        <f t="shared" ref="B336:AE336" si="204">+B337+B344+B351+B358</f>
        <v>898</v>
      </c>
      <c r="C336" s="1241">
        <f t="shared" si="204"/>
        <v>26569</v>
      </c>
      <c r="D336" s="1240">
        <f t="shared" si="204"/>
        <v>0</v>
      </c>
      <c r="E336" s="1241">
        <f t="shared" si="204"/>
        <v>1626</v>
      </c>
      <c r="F336" s="1240">
        <f t="shared" si="204"/>
        <v>0</v>
      </c>
      <c r="G336" s="1241">
        <f t="shared" si="204"/>
        <v>0</v>
      </c>
      <c r="H336" s="1240">
        <f t="shared" si="204"/>
        <v>0</v>
      </c>
      <c r="I336" s="1241">
        <f t="shared" si="204"/>
        <v>0</v>
      </c>
      <c r="J336" s="1240">
        <f t="shared" si="204"/>
        <v>6015</v>
      </c>
      <c r="K336" s="1241">
        <f t="shared" si="204"/>
        <v>34210</v>
      </c>
      <c r="L336" s="1240">
        <f t="shared" si="204"/>
        <v>13000</v>
      </c>
      <c r="M336" s="1241">
        <f t="shared" si="204"/>
        <v>0</v>
      </c>
      <c r="N336" s="1240">
        <f t="shared" si="204"/>
        <v>13000</v>
      </c>
      <c r="O336" s="1241">
        <f t="shared" si="204"/>
        <v>423520</v>
      </c>
      <c r="P336" s="1240">
        <f t="shared" si="204"/>
        <v>28830388</v>
      </c>
      <c r="Q336" s="1241">
        <f t="shared" si="204"/>
        <v>898</v>
      </c>
      <c r="R336" s="1240">
        <f t="shared" si="204"/>
        <v>27950</v>
      </c>
      <c r="S336" s="1241">
        <f t="shared" si="204"/>
        <v>0</v>
      </c>
      <c r="T336" s="1240">
        <f t="shared" si="204"/>
        <v>1626</v>
      </c>
      <c r="U336" s="1241">
        <f t="shared" si="204"/>
        <v>0</v>
      </c>
      <c r="V336" s="1240">
        <f t="shared" si="204"/>
        <v>0</v>
      </c>
      <c r="W336" s="1241">
        <f t="shared" si="204"/>
        <v>0</v>
      </c>
      <c r="X336" s="1240">
        <f t="shared" si="204"/>
        <v>0</v>
      </c>
      <c r="Y336" s="1241">
        <f t="shared" si="204"/>
        <v>6015</v>
      </c>
      <c r="Z336" s="1240">
        <f t="shared" si="204"/>
        <v>35591</v>
      </c>
      <c r="AA336" s="1241">
        <f t="shared" si="204"/>
        <v>13000</v>
      </c>
      <c r="AB336" s="1240">
        <f t="shared" si="204"/>
        <v>0</v>
      </c>
      <c r="AC336" s="1241">
        <f t="shared" si="204"/>
        <v>13000</v>
      </c>
      <c r="AD336" s="1240">
        <f t="shared" si="204"/>
        <v>440092</v>
      </c>
      <c r="AE336" s="1241">
        <f t="shared" si="204"/>
        <v>30136252</v>
      </c>
      <c r="AF336" s="1240">
        <f>+AF337+AF344+AF351+AF358</f>
        <v>0</v>
      </c>
      <c r="AG336" s="1241">
        <f>+AG337+AG344+AG351+AG358</f>
        <v>1305864</v>
      </c>
      <c r="AH336" s="1240">
        <f>+AH337+AH344+AH351+AH358</f>
        <v>902</v>
      </c>
      <c r="AI336" s="1241">
        <v>30267500</v>
      </c>
    </row>
    <row r="337" spans="1:35" ht="12.75" x14ac:dyDescent="0.2">
      <c r="A337" s="1237" t="s">
        <v>5</v>
      </c>
      <c r="B337" s="1240">
        <f t="shared" ref="B337:AE337" si="205">SUM(B338:B343)</f>
        <v>37</v>
      </c>
      <c r="C337" s="1241">
        <f t="shared" si="205"/>
        <v>6825</v>
      </c>
      <c r="D337" s="1240">
        <f t="shared" si="205"/>
        <v>0</v>
      </c>
      <c r="E337" s="1241">
        <f t="shared" si="205"/>
        <v>0</v>
      </c>
      <c r="F337" s="1240">
        <f t="shared" si="205"/>
        <v>0</v>
      </c>
      <c r="G337" s="1241">
        <f t="shared" si="205"/>
        <v>0</v>
      </c>
      <c r="H337" s="1240">
        <f t="shared" si="205"/>
        <v>0</v>
      </c>
      <c r="I337" s="1241">
        <f t="shared" si="205"/>
        <v>0</v>
      </c>
      <c r="J337" s="1240">
        <f t="shared" si="205"/>
        <v>1658</v>
      </c>
      <c r="K337" s="1241">
        <f t="shared" si="205"/>
        <v>8483</v>
      </c>
      <c r="L337" s="1240">
        <f t="shared" si="205"/>
        <v>3000</v>
      </c>
      <c r="M337" s="1241">
        <f t="shared" si="205"/>
        <v>0</v>
      </c>
      <c r="N337" s="1240">
        <f t="shared" si="205"/>
        <v>3000</v>
      </c>
      <c r="O337" s="1241">
        <f t="shared" si="205"/>
        <v>104796</v>
      </c>
      <c r="P337" s="1240">
        <f t="shared" si="205"/>
        <v>1293880</v>
      </c>
      <c r="Q337" s="1241">
        <f t="shared" si="205"/>
        <v>37</v>
      </c>
      <c r="R337" s="1240">
        <f t="shared" si="205"/>
        <v>7087</v>
      </c>
      <c r="S337" s="1241">
        <f t="shared" si="205"/>
        <v>0</v>
      </c>
      <c r="T337" s="1240">
        <f t="shared" si="205"/>
        <v>0</v>
      </c>
      <c r="U337" s="1241">
        <f t="shared" si="205"/>
        <v>0</v>
      </c>
      <c r="V337" s="1240">
        <f t="shared" si="205"/>
        <v>0</v>
      </c>
      <c r="W337" s="1241">
        <f t="shared" si="205"/>
        <v>0</v>
      </c>
      <c r="X337" s="1240">
        <f t="shared" si="205"/>
        <v>0</v>
      </c>
      <c r="Y337" s="1241">
        <f t="shared" si="205"/>
        <v>1658</v>
      </c>
      <c r="Z337" s="1240">
        <f t="shared" si="205"/>
        <v>8745</v>
      </c>
      <c r="AA337" s="1241">
        <f t="shared" si="205"/>
        <v>3000</v>
      </c>
      <c r="AB337" s="1240">
        <f t="shared" si="205"/>
        <v>0</v>
      </c>
      <c r="AC337" s="1241">
        <f t="shared" si="205"/>
        <v>3000</v>
      </c>
      <c r="AD337" s="1240">
        <f t="shared" si="205"/>
        <v>107940</v>
      </c>
      <c r="AE337" s="1241">
        <f t="shared" si="205"/>
        <v>1336504</v>
      </c>
      <c r="AF337" s="1240">
        <f>SUM(AF338:AF343)</f>
        <v>0</v>
      </c>
      <c r="AG337" s="1241">
        <f>SUM(AG338:AG343)</f>
        <v>42624</v>
      </c>
      <c r="AH337" s="1240">
        <f>SUM(AH338:AH343)</f>
        <v>37</v>
      </c>
      <c r="AI337" s="1241">
        <v>1336504</v>
      </c>
    </row>
    <row r="338" spans="1:35" ht="12.75" x14ac:dyDescent="0.2">
      <c r="A338" s="1237" t="s">
        <v>2131</v>
      </c>
      <c r="B338" s="1240"/>
      <c r="C338" s="1241"/>
      <c r="D338" s="1240"/>
      <c r="E338" s="1241"/>
      <c r="F338" s="1240"/>
      <c r="G338" s="1241"/>
      <c r="H338" s="1240"/>
      <c r="I338" s="1241"/>
      <c r="J338" s="1240"/>
      <c r="K338" s="1241"/>
      <c r="L338" s="1240"/>
      <c r="M338" s="1241"/>
      <c r="N338" s="1240"/>
      <c r="O338" s="1241"/>
      <c r="P338" s="1240"/>
      <c r="Q338" s="1241"/>
      <c r="R338" s="1240"/>
      <c r="S338" s="1241"/>
      <c r="T338" s="1240"/>
      <c r="U338" s="1241"/>
      <c r="V338" s="1240"/>
      <c r="W338" s="1241"/>
      <c r="X338" s="1240"/>
      <c r="Y338" s="1241"/>
      <c r="Z338" s="1240"/>
      <c r="AA338" s="1241"/>
      <c r="AB338" s="1240"/>
      <c r="AC338" s="1241"/>
      <c r="AD338" s="1240"/>
      <c r="AE338" s="1241"/>
      <c r="AF338" s="1240"/>
      <c r="AG338" s="1241"/>
      <c r="AH338" s="1240"/>
      <c r="AI338" s="1241"/>
    </row>
    <row r="339" spans="1:35" ht="12.75" x14ac:dyDescent="0.2">
      <c r="A339" s="1237" t="s">
        <v>2148</v>
      </c>
      <c r="B339" s="1240"/>
      <c r="C339" s="1241"/>
      <c r="D339" s="1240"/>
      <c r="E339" s="1241"/>
      <c r="F339" s="1240"/>
      <c r="G339" s="1241"/>
      <c r="H339" s="1240"/>
      <c r="I339" s="1241"/>
      <c r="J339" s="1240"/>
      <c r="K339" s="1241"/>
      <c r="L339" s="1240"/>
      <c r="M339" s="1241"/>
      <c r="N339" s="1240"/>
      <c r="O339" s="1241"/>
      <c r="P339" s="1240"/>
      <c r="Q339" s="1241"/>
      <c r="R339" s="1240"/>
      <c r="S339" s="1241"/>
      <c r="T339" s="1240"/>
      <c r="U339" s="1241"/>
      <c r="V339" s="1240"/>
      <c r="W339" s="1241"/>
      <c r="X339" s="1240"/>
      <c r="Y339" s="1241"/>
      <c r="Z339" s="1240"/>
      <c r="AA339" s="1241"/>
      <c r="AB339" s="1240"/>
      <c r="AC339" s="1241"/>
      <c r="AD339" s="1240"/>
      <c r="AE339" s="1241"/>
      <c r="AF339" s="1240"/>
      <c r="AG339" s="1241"/>
      <c r="AH339" s="1240"/>
      <c r="AI339" s="1241"/>
    </row>
    <row r="340" spans="1:35" ht="12.75" x14ac:dyDescent="0.2">
      <c r="A340" s="1237" t="s">
        <v>2132</v>
      </c>
      <c r="B340" s="1240"/>
      <c r="C340" s="1241"/>
      <c r="D340" s="1240"/>
      <c r="E340" s="1241"/>
      <c r="F340" s="1240"/>
      <c r="G340" s="1241"/>
      <c r="H340" s="1240"/>
      <c r="I340" s="1241"/>
      <c r="J340" s="1240"/>
      <c r="K340" s="1241"/>
      <c r="L340" s="1240"/>
      <c r="M340" s="1241"/>
      <c r="N340" s="1240"/>
      <c r="O340" s="1241"/>
      <c r="P340" s="1240"/>
      <c r="Q340" s="1241"/>
      <c r="R340" s="1240"/>
      <c r="S340" s="1241"/>
      <c r="T340" s="1240"/>
      <c r="U340" s="1241"/>
      <c r="V340" s="1240"/>
      <c r="W340" s="1241"/>
      <c r="X340" s="1240"/>
      <c r="Y340" s="1241"/>
      <c r="Z340" s="1240"/>
      <c r="AA340" s="1241"/>
      <c r="AB340" s="1240"/>
      <c r="AC340" s="1241"/>
      <c r="AD340" s="1240"/>
      <c r="AE340" s="1241"/>
      <c r="AF340" s="1240"/>
      <c r="AG340" s="1241"/>
      <c r="AH340" s="1240"/>
      <c r="AI340" s="1241"/>
    </row>
    <row r="341" spans="1:35" ht="12.75" x14ac:dyDescent="0.2">
      <c r="A341" s="1237" t="s">
        <v>2133</v>
      </c>
      <c r="B341" s="1240">
        <v>10</v>
      </c>
      <c r="C341" s="1241">
        <v>2271</v>
      </c>
      <c r="D341" s="1240"/>
      <c r="E341" s="1241"/>
      <c r="F341" s="1240"/>
      <c r="G341" s="1241"/>
      <c r="H341" s="1240"/>
      <c r="I341" s="1241"/>
      <c r="J341" s="1240">
        <v>492</v>
      </c>
      <c r="K341" s="1241">
        <f>SUM(C341:J341)</f>
        <v>2763</v>
      </c>
      <c r="L341" s="1240">
        <v>1000</v>
      </c>
      <c r="M341" s="1241"/>
      <c r="N341" s="1240">
        <f>SUM(L341:M341)</f>
        <v>1000</v>
      </c>
      <c r="O341" s="1241">
        <f>+K341*12+L341</f>
        <v>34156</v>
      </c>
      <c r="P341" s="1240">
        <f>+O341*B341</f>
        <v>341560</v>
      </c>
      <c r="Q341" s="1241">
        <v>10</v>
      </c>
      <c r="R341" s="1240">
        <v>2383</v>
      </c>
      <c r="S341" s="1241"/>
      <c r="T341" s="1240"/>
      <c r="U341" s="1241"/>
      <c r="V341" s="1240"/>
      <c r="W341" s="1241"/>
      <c r="X341" s="1240"/>
      <c r="Y341" s="1241">
        <v>492</v>
      </c>
      <c r="Z341" s="1240">
        <f>SUM(R341:Y341)</f>
        <v>2875</v>
      </c>
      <c r="AA341" s="1241">
        <v>1000</v>
      </c>
      <c r="AB341" s="1240"/>
      <c r="AC341" s="1241">
        <f>SUM(AA341:AB341)</f>
        <v>1000</v>
      </c>
      <c r="AD341" s="1240">
        <f>+Z341*12+AA341</f>
        <v>35500</v>
      </c>
      <c r="AE341" s="1241">
        <f>+AD341*Q341</f>
        <v>355000</v>
      </c>
      <c r="AF341" s="1240">
        <f>+B341-Q341</f>
        <v>0</v>
      </c>
      <c r="AG341" s="1241">
        <f>AE341-P341</f>
        <v>13440</v>
      </c>
      <c r="AH341" s="1240">
        <v>10</v>
      </c>
      <c r="AI341" s="1241">
        <v>355000</v>
      </c>
    </row>
    <row r="342" spans="1:35" ht="12.75" x14ac:dyDescent="0.2">
      <c r="A342" s="1237" t="s">
        <v>2134</v>
      </c>
      <c r="B342" s="1240">
        <v>19</v>
      </c>
      <c r="C342" s="1241">
        <v>2268</v>
      </c>
      <c r="D342" s="1240"/>
      <c r="E342" s="1241"/>
      <c r="F342" s="1240"/>
      <c r="G342" s="1241"/>
      <c r="H342" s="1240"/>
      <c r="I342" s="1241"/>
      <c r="J342" s="1240">
        <v>582</v>
      </c>
      <c r="K342" s="1241">
        <f>SUM(C342:J342)</f>
        <v>2850</v>
      </c>
      <c r="L342" s="1240">
        <v>1000</v>
      </c>
      <c r="M342" s="1241"/>
      <c r="N342" s="1240">
        <f>SUM(L342:M342)</f>
        <v>1000</v>
      </c>
      <c r="O342" s="1241">
        <f>+K342*12+L342</f>
        <v>35200</v>
      </c>
      <c r="P342" s="1240">
        <f>+O342*B342</f>
        <v>668800</v>
      </c>
      <c r="Q342" s="1241">
        <v>19</v>
      </c>
      <c r="R342" s="1240">
        <v>2380</v>
      </c>
      <c r="S342" s="1241"/>
      <c r="T342" s="1240"/>
      <c r="U342" s="1241"/>
      <c r="V342" s="1240"/>
      <c r="W342" s="1241"/>
      <c r="X342" s="1240"/>
      <c r="Y342" s="1241">
        <v>582</v>
      </c>
      <c r="Z342" s="1240">
        <f>SUM(R342:Y342)</f>
        <v>2962</v>
      </c>
      <c r="AA342" s="1241">
        <v>1000</v>
      </c>
      <c r="AB342" s="1240"/>
      <c r="AC342" s="1241">
        <f>SUM(AA342:AB342)</f>
        <v>1000</v>
      </c>
      <c r="AD342" s="1240">
        <f>+Z342*12+AA342</f>
        <v>36544</v>
      </c>
      <c r="AE342" s="1241">
        <f>+AD342*Q342</f>
        <v>694336</v>
      </c>
      <c r="AF342" s="1240">
        <f>+B342-Q342</f>
        <v>0</v>
      </c>
      <c r="AG342" s="1241">
        <f>AE342-P342</f>
        <v>25536</v>
      </c>
      <c r="AH342" s="1240">
        <v>19</v>
      </c>
      <c r="AI342" s="1241">
        <v>694336</v>
      </c>
    </row>
    <row r="343" spans="1:35" ht="12.75" x14ac:dyDescent="0.2">
      <c r="A343" s="1237" t="s">
        <v>2135</v>
      </c>
      <c r="B343" s="1240">
        <v>8</v>
      </c>
      <c r="C343" s="1241">
        <v>2286</v>
      </c>
      <c r="D343" s="1240"/>
      <c r="E343" s="1241"/>
      <c r="F343" s="1240"/>
      <c r="G343" s="1241"/>
      <c r="H343" s="1240"/>
      <c r="I343" s="1241"/>
      <c r="J343" s="1240">
        <v>584</v>
      </c>
      <c r="K343" s="1241">
        <f>SUM(C343:J343)</f>
        <v>2870</v>
      </c>
      <c r="L343" s="1240">
        <v>1000</v>
      </c>
      <c r="M343" s="1241"/>
      <c r="N343" s="1240">
        <f>SUM(L343:M343)</f>
        <v>1000</v>
      </c>
      <c r="O343" s="1241">
        <f>+K343*12+L343</f>
        <v>35440</v>
      </c>
      <c r="P343" s="1240">
        <f>+O343*B343</f>
        <v>283520</v>
      </c>
      <c r="Q343" s="1241">
        <v>8</v>
      </c>
      <c r="R343" s="1240">
        <v>2324</v>
      </c>
      <c r="S343" s="1241"/>
      <c r="T343" s="1240"/>
      <c r="U343" s="1241"/>
      <c r="V343" s="1240"/>
      <c r="W343" s="1241"/>
      <c r="X343" s="1240"/>
      <c r="Y343" s="1241">
        <v>584</v>
      </c>
      <c r="Z343" s="1240">
        <f>SUM(R343:Y343)</f>
        <v>2908</v>
      </c>
      <c r="AA343" s="1241">
        <v>1000</v>
      </c>
      <c r="AB343" s="1240"/>
      <c r="AC343" s="1241">
        <f>SUM(AA343:AB343)</f>
        <v>1000</v>
      </c>
      <c r="AD343" s="1240">
        <f>+Z343*12+AA343</f>
        <v>35896</v>
      </c>
      <c r="AE343" s="1241">
        <f>+AD343*Q343</f>
        <v>287168</v>
      </c>
      <c r="AF343" s="1240">
        <f>+B343-Q343</f>
        <v>0</v>
      </c>
      <c r="AG343" s="1241">
        <f>AE343-P343</f>
        <v>3648</v>
      </c>
      <c r="AH343" s="1240">
        <v>8</v>
      </c>
      <c r="AI343" s="1241">
        <v>287168</v>
      </c>
    </row>
    <row r="344" spans="1:35" ht="12.75" x14ac:dyDescent="0.2">
      <c r="A344" s="1237" t="s">
        <v>2136</v>
      </c>
      <c r="B344" s="1240">
        <f>SUM(B345:B350)</f>
        <v>587</v>
      </c>
      <c r="C344" s="1241">
        <f t="shared" ref="C344:P344" si="206">SUM(C345:C350)</f>
        <v>11987</v>
      </c>
      <c r="D344" s="1240">
        <f t="shared" si="206"/>
        <v>0</v>
      </c>
      <c r="E344" s="1241">
        <f t="shared" si="206"/>
        <v>985</v>
      </c>
      <c r="F344" s="1240">
        <f t="shared" si="206"/>
        <v>0</v>
      </c>
      <c r="G344" s="1241">
        <f t="shared" si="206"/>
        <v>0</v>
      </c>
      <c r="H344" s="1240">
        <f t="shared" si="206"/>
        <v>0</v>
      </c>
      <c r="I344" s="1241">
        <f t="shared" si="206"/>
        <v>0</v>
      </c>
      <c r="J344" s="1240">
        <f t="shared" si="206"/>
        <v>2721</v>
      </c>
      <c r="K344" s="1241">
        <f t="shared" si="206"/>
        <v>15693</v>
      </c>
      <c r="L344" s="1240">
        <f t="shared" si="206"/>
        <v>6000</v>
      </c>
      <c r="M344" s="1241">
        <f t="shared" si="206"/>
        <v>0</v>
      </c>
      <c r="N344" s="1240">
        <f t="shared" si="206"/>
        <v>6000</v>
      </c>
      <c r="O344" s="1241">
        <f t="shared" si="206"/>
        <v>194316</v>
      </c>
      <c r="P344" s="1240">
        <f t="shared" si="206"/>
        <v>18946676</v>
      </c>
      <c r="Q344" s="1241">
        <f>SUM(Q345:Q350)</f>
        <v>587</v>
      </c>
      <c r="R344" s="1240">
        <f t="shared" ref="R344:AE344" si="207">SUM(R345:R350)</f>
        <v>12618</v>
      </c>
      <c r="S344" s="1241">
        <f t="shared" si="207"/>
        <v>0</v>
      </c>
      <c r="T344" s="1240">
        <f t="shared" si="207"/>
        <v>985</v>
      </c>
      <c r="U344" s="1241">
        <f t="shared" si="207"/>
        <v>0</v>
      </c>
      <c r="V344" s="1240">
        <f t="shared" si="207"/>
        <v>0</v>
      </c>
      <c r="W344" s="1241">
        <f t="shared" si="207"/>
        <v>0</v>
      </c>
      <c r="X344" s="1240">
        <f t="shared" si="207"/>
        <v>0</v>
      </c>
      <c r="Y344" s="1241">
        <f t="shared" si="207"/>
        <v>2721</v>
      </c>
      <c r="Z344" s="1240">
        <f t="shared" si="207"/>
        <v>16324</v>
      </c>
      <c r="AA344" s="1241">
        <f t="shared" si="207"/>
        <v>6000</v>
      </c>
      <c r="AB344" s="1240">
        <f t="shared" si="207"/>
        <v>0</v>
      </c>
      <c r="AC344" s="1241">
        <f t="shared" si="207"/>
        <v>6000</v>
      </c>
      <c r="AD344" s="1240">
        <f t="shared" si="207"/>
        <v>201888</v>
      </c>
      <c r="AE344" s="1241">
        <f t="shared" si="207"/>
        <v>19832996</v>
      </c>
      <c r="AF344" s="1240">
        <f>SUM(AF345:AF350)</f>
        <v>0</v>
      </c>
      <c r="AG344" s="1241">
        <f>SUM(AG345:AG350)</f>
        <v>886320</v>
      </c>
      <c r="AH344" s="1240">
        <f>SUM(AH345:AH350)</f>
        <v>589</v>
      </c>
      <c r="AI344" s="1241">
        <v>19900060</v>
      </c>
    </row>
    <row r="345" spans="1:35" ht="12.75" x14ac:dyDescent="0.2">
      <c r="A345" s="1237" t="s">
        <v>2137</v>
      </c>
      <c r="B345" s="1240">
        <v>20</v>
      </c>
      <c r="C345" s="1241">
        <v>2064</v>
      </c>
      <c r="D345" s="1240"/>
      <c r="E345" s="1241">
        <v>158</v>
      </c>
      <c r="F345" s="1240"/>
      <c r="G345" s="1241"/>
      <c r="H345" s="1240"/>
      <c r="I345" s="1241"/>
      <c r="J345" s="1240">
        <v>391</v>
      </c>
      <c r="K345" s="1241">
        <f t="shared" ref="K345:K350" si="208">SUM(C345:J345)</f>
        <v>2613</v>
      </c>
      <c r="L345" s="1240">
        <v>1000</v>
      </c>
      <c r="M345" s="1241"/>
      <c r="N345" s="1240">
        <f t="shared" ref="N345:N350" si="209">SUM(L345:M345)</f>
        <v>1000</v>
      </c>
      <c r="O345" s="1241">
        <f t="shared" ref="O345:O350" si="210">+K345*12+L345</f>
        <v>32356</v>
      </c>
      <c r="P345" s="1240">
        <f t="shared" ref="P345:P350" si="211">+O345*B345</f>
        <v>647120</v>
      </c>
      <c r="Q345" s="1241">
        <v>20</v>
      </c>
      <c r="R345" s="1240">
        <v>2145</v>
      </c>
      <c r="S345" s="1241"/>
      <c r="T345" s="1240">
        <v>158</v>
      </c>
      <c r="U345" s="1241"/>
      <c r="V345" s="1240"/>
      <c r="W345" s="1241"/>
      <c r="X345" s="1240"/>
      <c r="Y345" s="1241">
        <v>391</v>
      </c>
      <c r="Z345" s="1240">
        <f t="shared" ref="Z345:Z350" si="212">SUM(R345:Y345)</f>
        <v>2694</v>
      </c>
      <c r="AA345" s="1241">
        <v>1000</v>
      </c>
      <c r="AB345" s="1240"/>
      <c r="AC345" s="1241">
        <f t="shared" ref="AC345:AC350" si="213">SUM(AA345:AB345)</f>
        <v>1000</v>
      </c>
      <c r="AD345" s="1240">
        <f t="shared" ref="AD345:AD350" si="214">+Z345*12+AA345</f>
        <v>33328</v>
      </c>
      <c r="AE345" s="1241">
        <f t="shared" ref="AE345:AE350" si="215">+AD345*Q345</f>
        <v>666560</v>
      </c>
      <c r="AF345" s="1240">
        <f t="shared" ref="AF345:AF350" si="216">+B345-Q345</f>
        <v>0</v>
      </c>
      <c r="AG345" s="1241">
        <f t="shared" ref="AG345:AG350" si="217">AE345-P345</f>
        <v>19440</v>
      </c>
      <c r="AH345" s="1240">
        <v>20</v>
      </c>
      <c r="AI345" s="1241">
        <v>666560</v>
      </c>
    </row>
    <row r="346" spans="1:35" ht="12.75" x14ac:dyDescent="0.2">
      <c r="A346" s="1237" t="s">
        <v>2138</v>
      </c>
      <c r="B346" s="1240">
        <v>65</v>
      </c>
      <c r="C346" s="1241">
        <v>2033</v>
      </c>
      <c r="D346" s="1240"/>
      <c r="E346" s="1241">
        <v>165</v>
      </c>
      <c r="F346" s="1240"/>
      <c r="G346" s="1241"/>
      <c r="H346" s="1240"/>
      <c r="I346" s="1241"/>
      <c r="J346" s="1240">
        <v>436</v>
      </c>
      <c r="K346" s="1241">
        <f t="shared" si="208"/>
        <v>2634</v>
      </c>
      <c r="L346" s="1240">
        <v>1000</v>
      </c>
      <c r="M346" s="1241"/>
      <c r="N346" s="1240">
        <f t="shared" si="209"/>
        <v>1000</v>
      </c>
      <c r="O346" s="1241">
        <f t="shared" si="210"/>
        <v>32608</v>
      </c>
      <c r="P346" s="1240">
        <f t="shared" si="211"/>
        <v>2119520</v>
      </c>
      <c r="Q346" s="1241">
        <v>65</v>
      </c>
      <c r="R346" s="1240">
        <v>2127</v>
      </c>
      <c r="S346" s="1241"/>
      <c r="T346" s="1240">
        <v>165</v>
      </c>
      <c r="U346" s="1241"/>
      <c r="V346" s="1240"/>
      <c r="W346" s="1241"/>
      <c r="X346" s="1240"/>
      <c r="Y346" s="1241">
        <v>436</v>
      </c>
      <c r="Z346" s="1240">
        <f t="shared" si="212"/>
        <v>2728</v>
      </c>
      <c r="AA346" s="1241">
        <v>1000</v>
      </c>
      <c r="AB346" s="1240"/>
      <c r="AC346" s="1241">
        <f t="shared" si="213"/>
        <v>1000</v>
      </c>
      <c r="AD346" s="1240">
        <f t="shared" si="214"/>
        <v>33736</v>
      </c>
      <c r="AE346" s="1241">
        <f t="shared" si="215"/>
        <v>2192840</v>
      </c>
      <c r="AF346" s="1240">
        <f t="shared" si="216"/>
        <v>0</v>
      </c>
      <c r="AG346" s="1241">
        <f t="shared" si="217"/>
        <v>73320</v>
      </c>
      <c r="AH346" s="1240">
        <v>65</v>
      </c>
      <c r="AI346" s="1241">
        <v>2192840</v>
      </c>
    </row>
    <row r="347" spans="1:35" ht="12.75" x14ac:dyDescent="0.2">
      <c r="A347" s="1237" t="s">
        <v>2139</v>
      </c>
      <c r="B347" s="1240">
        <v>267</v>
      </c>
      <c r="C347" s="1241">
        <v>1972</v>
      </c>
      <c r="D347" s="1240"/>
      <c r="E347" s="1241">
        <v>179</v>
      </c>
      <c r="F347" s="1240"/>
      <c r="G347" s="1241"/>
      <c r="H347" s="1240"/>
      <c r="I347" s="1241"/>
      <c r="J347" s="1240">
        <v>467</v>
      </c>
      <c r="K347" s="1241">
        <f t="shared" si="208"/>
        <v>2618</v>
      </c>
      <c r="L347" s="1240">
        <v>1000</v>
      </c>
      <c r="M347" s="1241"/>
      <c r="N347" s="1240">
        <f t="shared" si="209"/>
        <v>1000</v>
      </c>
      <c r="O347" s="1241">
        <f t="shared" si="210"/>
        <v>32416</v>
      </c>
      <c r="P347" s="1240">
        <f t="shared" si="211"/>
        <v>8655072</v>
      </c>
      <c r="Q347" s="1241">
        <v>267</v>
      </c>
      <c r="R347" s="1240">
        <v>2109</v>
      </c>
      <c r="S347" s="1241"/>
      <c r="T347" s="1240">
        <v>179</v>
      </c>
      <c r="U347" s="1241"/>
      <c r="V347" s="1240"/>
      <c r="W347" s="1241"/>
      <c r="X347" s="1240"/>
      <c r="Y347" s="1241">
        <v>467</v>
      </c>
      <c r="Z347" s="1240">
        <f t="shared" si="212"/>
        <v>2755</v>
      </c>
      <c r="AA347" s="1241">
        <v>1000</v>
      </c>
      <c r="AB347" s="1240"/>
      <c r="AC347" s="1241">
        <f t="shared" si="213"/>
        <v>1000</v>
      </c>
      <c r="AD347" s="1240">
        <f t="shared" si="214"/>
        <v>34060</v>
      </c>
      <c r="AE347" s="1241">
        <f t="shared" si="215"/>
        <v>9094020</v>
      </c>
      <c r="AF347" s="1240">
        <f t="shared" si="216"/>
        <v>0</v>
      </c>
      <c r="AG347" s="1241">
        <f t="shared" si="217"/>
        <v>438948</v>
      </c>
      <c r="AH347" s="1240">
        <v>267</v>
      </c>
      <c r="AI347" s="1241">
        <v>9094020</v>
      </c>
    </row>
    <row r="348" spans="1:35" ht="12.75" x14ac:dyDescent="0.2">
      <c r="A348" s="1237" t="s">
        <v>613</v>
      </c>
      <c r="B348" s="1240">
        <v>28</v>
      </c>
      <c r="C348" s="1241">
        <v>2005</v>
      </c>
      <c r="D348" s="1240"/>
      <c r="E348" s="1241">
        <v>158</v>
      </c>
      <c r="F348" s="1240"/>
      <c r="G348" s="1241"/>
      <c r="H348" s="1240"/>
      <c r="I348" s="1241"/>
      <c r="J348" s="1240">
        <v>437</v>
      </c>
      <c r="K348" s="1241">
        <f t="shared" si="208"/>
        <v>2600</v>
      </c>
      <c r="L348" s="1240">
        <v>1000</v>
      </c>
      <c r="M348" s="1241"/>
      <c r="N348" s="1240">
        <f t="shared" si="209"/>
        <v>1000</v>
      </c>
      <c r="O348" s="1241">
        <f t="shared" si="210"/>
        <v>32200</v>
      </c>
      <c r="P348" s="1240">
        <f t="shared" si="211"/>
        <v>901600</v>
      </c>
      <c r="Q348" s="1241">
        <v>28</v>
      </c>
      <c r="R348" s="1240">
        <v>2091</v>
      </c>
      <c r="S348" s="1241"/>
      <c r="T348" s="1240">
        <v>158</v>
      </c>
      <c r="U348" s="1241"/>
      <c r="V348" s="1240"/>
      <c r="W348" s="1241"/>
      <c r="X348" s="1240"/>
      <c r="Y348" s="1241">
        <v>437</v>
      </c>
      <c r="Z348" s="1240">
        <f t="shared" si="212"/>
        <v>2686</v>
      </c>
      <c r="AA348" s="1241">
        <v>1000</v>
      </c>
      <c r="AB348" s="1240"/>
      <c r="AC348" s="1241">
        <f t="shared" si="213"/>
        <v>1000</v>
      </c>
      <c r="AD348" s="1240">
        <f t="shared" si="214"/>
        <v>33232</v>
      </c>
      <c r="AE348" s="1241">
        <f t="shared" si="215"/>
        <v>930496</v>
      </c>
      <c r="AF348" s="1240">
        <f t="shared" si="216"/>
        <v>0</v>
      </c>
      <c r="AG348" s="1241">
        <f t="shared" si="217"/>
        <v>28896</v>
      </c>
      <c r="AH348" s="1240">
        <v>28</v>
      </c>
      <c r="AI348" s="1241">
        <v>930496</v>
      </c>
    </row>
    <row r="349" spans="1:35" ht="12.75" x14ac:dyDescent="0.2">
      <c r="A349" s="1237" t="s">
        <v>2140</v>
      </c>
      <c r="B349" s="1240">
        <v>17</v>
      </c>
      <c r="C349" s="1241">
        <v>1979</v>
      </c>
      <c r="D349" s="1240"/>
      <c r="E349" s="1241">
        <v>158</v>
      </c>
      <c r="F349" s="1240"/>
      <c r="G349" s="1241"/>
      <c r="H349" s="1240"/>
      <c r="I349" s="1241"/>
      <c r="J349" s="1240">
        <v>514</v>
      </c>
      <c r="K349" s="1241">
        <f t="shared" si="208"/>
        <v>2651</v>
      </c>
      <c r="L349" s="1240">
        <v>1000</v>
      </c>
      <c r="M349" s="1241"/>
      <c r="N349" s="1240">
        <f t="shared" si="209"/>
        <v>1000</v>
      </c>
      <c r="O349" s="1241">
        <f t="shared" si="210"/>
        <v>32812</v>
      </c>
      <c r="P349" s="1240">
        <f t="shared" si="211"/>
        <v>557804</v>
      </c>
      <c r="Q349" s="1241">
        <v>17</v>
      </c>
      <c r="R349" s="1240">
        <v>2078</v>
      </c>
      <c r="S349" s="1241"/>
      <c r="T349" s="1240">
        <v>158</v>
      </c>
      <c r="U349" s="1241"/>
      <c r="V349" s="1240"/>
      <c r="W349" s="1241"/>
      <c r="X349" s="1240"/>
      <c r="Y349" s="1241">
        <v>514</v>
      </c>
      <c r="Z349" s="1240">
        <f t="shared" si="212"/>
        <v>2750</v>
      </c>
      <c r="AA349" s="1241">
        <v>1000</v>
      </c>
      <c r="AB349" s="1240"/>
      <c r="AC349" s="1241">
        <f t="shared" si="213"/>
        <v>1000</v>
      </c>
      <c r="AD349" s="1240">
        <f t="shared" si="214"/>
        <v>34000</v>
      </c>
      <c r="AE349" s="1241">
        <f t="shared" si="215"/>
        <v>578000</v>
      </c>
      <c r="AF349" s="1240">
        <f t="shared" si="216"/>
        <v>0</v>
      </c>
      <c r="AG349" s="1241">
        <f t="shared" si="217"/>
        <v>20196</v>
      </c>
      <c r="AH349" s="1240">
        <v>17</v>
      </c>
      <c r="AI349" s="1241">
        <v>578000</v>
      </c>
    </row>
    <row r="350" spans="1:35" ht="12.75" x14ac:dyDescent="0.2">
      <c r="A350" s="1237" t="s">
        <v>2141</v>
      </c>
      <c r="B350" s="1240">
        <v>190</v>
      </c>
      <c r="C350" s="1241">
        <v>1934</v>
      </c>
      <c r="D350" s="1240"/>
      <c r="E350" s="1241">
        <v>167</v>
      </c>
      <c r="F350" s="1240"/>
      <c r="G350" s="1241"/>
      <c r="H350" s="1240"/>
      <c r="I350" s="1241"/>
      <c r="J350" s="1240">
        <v>476</v>
      </c>
      <c r="K350" s="1241">
        <f t="shared" si="208"/>
        <v>2577</v>
      </c>
      <c r="L350" s="1240">
        <v>1000</v>
      </c>
      <c r="M350" s="1241"/>
      <c r="N350" s="1240">
        <f t="shared" si="209"/>
        <v>1000</v>
      </c>
      <c r="O350" s="1241">
        <f t="shared" si="210"/>
        <v>31924</v>
      </c>
      <c r="P350" s="1240">
        <f t="shared" si="211"/>
        <v>6065560</v>
      </c>
      <c r="Q350" s="1241">
        <v>190</v>
      </c>
      <c r="R350" s="1240">
        <v>2068</v>
      </c>
      <c r="S350" s="1241"/>
      <c r="T350" s="1240">
        <v>167</v>
      </c>
      <c r="U350" s="1241"/>
      <c r="V350" s="1240"/>
      <c r="W350" s="1241"/>
      <c r="X350" s="1240"/>
      <c r="Y350" s="1241">
        <v>476</v>
      </c>
      <c r="Z350" s="1240">
        <f t="shared" si="212"/>
        <v>2711</v>
      </c>
      <c r="AA350" s="1241">
        <v>1000</v>
      </c>
      <c r="AB350" s="1240"/>
      <c r="AC350" s="1241">
        <f t="shared" si="213"/>
        <v>1000</v>
      </c>
      <c r="AD350" s="1240">
        <f t="shared" si="214"/>
        <v>33532</v>
      </c>
      <c r="AE350" s="1241">
        <f t="shared" si="215"/>
        <v>6371080</v>
      </c>
      <c r="AF350" s="1240">
        <f t="shared" si="216"/>
        <v>0</v>
      </c>
      <c r="AG350" s="1241">
        <f t="shared" si="217"/>
        <v>305520</v>
      </c>
      <c r="AH350" s="1240">
        <v>192</v>
      </c>
      <c r="AI350" s="1241">
        <v>6438144</v>
      </c>
    </row>
    <row r="351" spans="1:35" ht="12.75" x14ac:dyDescent="0.2">
      <c r="A351" s="1237" t="s">
        <v>2149</v>
      </c>
      <c r="B351" s="1240">
        <f>SUM(B352:B358)</f>
        <v>274</v>
      </c>
      <c r="C351" s="1241">
        <f t="shared" ref="C351:P351" si="218">SUM(C352:C358)</f>
        <v>7757</v>
      </c>
      <c r="D351" s="1240">
        <f t="shared" si="218"/>
        <v>0</v>
      </c>
      <c r="E351" s="1241">
        <f t="shared" si="218"/>
        <v>641</v>
      </c>
      <c r="F351" s="1240">
        <f t="shared" si="218"/>
        <v>0</v>
      </c>
      <c r="G351" s="1241">
        <f t="shared" si="218"/>
        <v>0</v>
      </c>
      <c r="H351" s="1240">
        <f t="shared" si="218"/>
        <v>0</v>
      </c>
      <c r="I351" s="1241">
        <f t="shared" si="218"/>
        <v>0</v>
      </c>
      <c r="J351" s="1240">
        <f t="shared" si="218"/>
        <v>1636</v>
      </c>
      <c r="K351" s="1241">
        <f t="shared" si="218"/>
        <v>10034</v>
      </c>
      <c r="L351" s="1240">
        <f t="shared" si="218"/>
        <v>4000</v>
      </c>
      <c r="M351" s="1241">
        <f t="shared" si="218"/>
        <v>0</v>
      </c>
      <c r="N351" s="1240">
        <f t="shared" si="218"/>
        <v>4000</v>
      </c>
      <c r="O351" s="1241">
        <f t="shared" si="218"/>
        <v>124408</v>
      </c>
      <c r="P351" s="1240">
        <f t="shared" si="218"/>
        <v>8589832</v>
      </c>
      <c r="Q351" s="1241">
        <f>SUM(Q352:Q358)</f>
        <v>274</v>
      </c>
      <c r="R351" s="1240">
        <f t="shared" ref="R351:AE351" si="219">SUM(R352:R358)</f>
        <v>8245</v>
      </c>
      <c r="S351" s="1241">
        <f t="shared" si="219"/>
        <v>0</v>
      </c>
      <c r="T351" s="1240">
        <f t="shared" si="219"/>
        <v>641</v>
      </c>
      <c r="U351" s="1241">
        <f t="shared" si="219"/>
        <v>0</v>
      </c>
      <c r="V351" s="1240">
        <f t="shared" si="219"/>
        <v>0</v>
      </c>
      <c r="W351" s="1241">
        <f t="shared" si="219"/>
        <v>0</v>
      </c>
      <c r="X351" s="1240">
        <f t="shared" si="219"/>
        <v>0</v>
      </c>
      <c r="Y351" s="1241">
        <f t="shared" si="219"/>
        <v>1636</v>
      </c>
      <c r="Z351" s="1240">
        <f t="shared" si="219"/>
        <v>10522</v>
      </c>
      <c r="AA351" s="1241">
        <f t="shared" si="219"/>
        <v>4000</v>
      </c>
      <c r="AB351" s="1240">
        <f t="shared" si="219"/>
        <v>0</v>
      </c>
      <c r="AC351" s="1241">
        <f t="shared" si="219"/>
        <v>4000</v>
      </c>
      <c r="AD351" s="1240">
        <f t="shared" si="219"/>
        <v>130264</v>
      </c>
      <c r="AE351" s="1241">
        <f t="shared" si="219"/>
        <v>8966752</v>
      </c>
      <c r="AF351" s="1240">
        <f>SUM(AF352:AF358)</f>
        <v>0</v>
      </c>
      <c r="AG351" s="1241">
        <f>SUM(AG352:AG358)</f>
        <v>376920</v>
      </c>
      <c r="AH351" s="1240">
        <f>SUM(AH352:AH358)</f>
        <v>276</v>
      </c>
      <c r="AI351" s="1241">
        <v>9030936</v>
      </c>
    </row>
    <row r="352" spans="1:35" ht="12.75" x14ac:dyDescent="0.2">
      <c r="A352" s="1237" t="s">
        <v>2143</v>
      </c>
      <c r="B352" s="1240"/>
      <c r="C352" s="1241"/>
      <c r="D352" s="1240"/>
      <c r="E352" s="1241"/>
      <c r="F352" s="1240"/>
      <c r="G352" s="1241"/>
      <c r="H352" s="1240"/>
      <c r="I352" s="1241"/>
      <c r="J352" s="1240"/>
      <c r="K352" s="1241"/>
      <c r="L352" s="1240"/>
      <c r="M352" s="1241"/>
      <c r="N352" s="1240"/>
      <c r="O352" s="1241"/>
      <c r="P352" s="1240"/>
      <c r="Q352" s="1241"/>
      <c r="R352" s="1240"/>
      <c r="S352" s="1241"/>
      <c r="T352" s="1240"/>
      <c r="U352" s="1241"/>
      <c r="V352" s="1240"/>
      <c r="W352" s="1241"/>
      <c r="X352" s="1240"/>
      <c r="Y352" s="1241"/>
      <c r="Z352" s="1240"/>
      <c r="AA352" s="1241"/>
      <c r="AB352" s="1240"/>
      <c r="AC352" s="1241"/>
      <c r="AD352" s="1240"/>
      <c r="AE352" s="1241"/>
      <c r="AF352" s="1240"/>
      <c r="AG352" s="1241"/>
      <c r="AH352" s="1240"/>
      <c r="AI352" s="1241"/>
    </row>
    <row r="353" spans="1:35" ht="12.75" x14ac:dyDescent="0.2">
      <c r="A353" s="1237" t="s">
        <v>2144</v>
      </c>
      <c r="B353" s="1240">
        <v>96</v>
      </c>
      <c r="C353" s="1241">
        <v>1962</v>
      </c>
      <c r="D353" s="1240"/>
      <c r="E353" s="1241">
        <v>167</v>
      </c>
      <c r="F353" s="1240"/>
      <c r="G353" s="1241"/>
      <c r="H353" s="1240"/>
      <c r="I353" s="1241"/>
      <c r="J353" s="1240">
        <v>415</v>
      </c>
      <c r="K353" s="1241">
        <f>SUM(C353:J353)</f>
        <v>2544</v>
      </c>
      <c r="L353" s="1240">
        <v>1000</v>
      </c>
      <c r="M353" s="1241"/>
      <c r="N353" s="1240">
        <f>SUM(L353:M353)</f>
        <v>1000</v>
      </c>
      <c r="O353" s="1241">
        <f>+K353*12+L353</f>
        <v>31528</v>
      </c>
      <c r="P353" s="1240">
        <f>+O353*B353</f>
        <v>3026688</v>
      </c>
      <c r="Q353" s="1241">
        <v>96</v>
      </c>
      <c r="R353" s="1240">
        <v>2077</v>
      </c>
      <c r="S353" s="1241"/>
      <c r="T353" s="1240">
        <v>167</v>
      </c>
      <c r="U353" s="1241"/>
      <c r="V353" s="1240"/>
      <c r="W353" s="1241"/>
      <c r="X353" s="1240"/>
      <c r="Y353" s="1241">
        <v>415</v>
      </c>
      <c r="Z353" s="1240">
        <f>SUM(R353:Y353)</f>
        <v>2659</v>
      </c>
      <c r="AA353" s="1241">
        <v>1000</v>
      </c>
      <c r="AB353" s="1240"/>
      <c r="AC353" s="1241">
        <f>SUM(AA353:AB353)</f>
        <v>1000</v>
      </c>
      <c r="AD353" s="1240">
        <f>+Z353*12+AA353</f>
        <v>32908</v>
      </c>
      <c r="AE353" s="1241">
        <f>+AD353*Q353</f>
        <v>3159168</v>
      </c>
      <c r="AF353" s="1240">
        <f>+B353-Q353</f>
        <v>0</v>
      </c>
      <c r="AG353" s="1241">
        <f>AE353-P353</f>
        <v>132480</v>
      </c>
      <c r="AH353" s="1240">
        <v>96</v>
      </c>
      <c r="AI353" s="1241">
        <v>3159168</v>
      </c>
    </row>
    <row r="354" spans="1:35" ht="12.75" x14ac:dyDescent="0.2">
      <c r="A354" s="1237" t="s">
        <v>2150</v>
      </c>
      <c r="B354" s="1240">
        <v>58</v>
      </c>
      <c r="C354" s="1241">
        <v>1943</v>
      </c>
      <c r="D354" s="1240"/>
      <c r="E354" s="1241">
        <v>158</v>
      </c>
      <c r="F354" s="1240"/>
      <c r="G354" s="1241"/>
      <c r="H354" s="1240"/>
      <c r="I354" s="1241"/>
      <c r="J354" s="1240">
        <v>396</v>
      </c>
      <c r="K354" s="1241">
        <f>SUM(C354:J354)</f>
        <v>2497</v>
      </c>
      <c r="L354" s="1240">
        <v>1000</v>
      </c>
      <c r="M354" s="1241"/>
      <c r="N354" s="1240">
        <f>SUM(L354:M354)</f>
        <v>1000</v>
      </c>
      <c r="O354" s="1241">
        <f>+K354*12+L354</f>
        <v>30964</v>
      </c>
      <c r="P354" s="1240">
        <f>+O354*B354</f>
        <v>1795912</v>
      </c>
      <c r="Q354" s="1241">
        <v>58</v>
      </c>
      <c r="R354" s="1240">
        <v>2068</v>
      </c>
      <c r="S354" s="1241"/>
      <c r="T354" s="1240">
        <v>158</v>
      </c>
      <c r="U354" s="1241"/>
      <c r="V354" s="1240"/>
      <c r="W354" s="1241"/>
      <c r="X354" s="1240"/>
      <c r="Y354" s="1241">
        <v>396</v>
      </c>
      <c r="Z354" s="1240">
        <f>SUM(R354:Y354)</f>
        <v>2622</v>
      </c>
      <c r="AA354" s="1241">
        <v>1000</v>
      </c>
      <c r="AB354" s="1240"/>
      <c r="AC354" s="1241">
        <f>SUM(AA354:AB354)</f>
        <v>1000</v>
      </c>
      <c r="AD354" s="1240">
        <f>+Z354*12+AA354</f>
        <v>32464</v>
      </c>
      <c r="AE354" s="1241">
        <f>+AD354*Q354</f>
        <v>1882912</v>
      </c>
      <c r="AF354" s="1240">
        <f>+B354-Q354</f>
        <v>0</v>
      </c>
      <c r="AG354" s="1241">
        <f>AE354-P354</f>
        <v>87000</v>
      </c>
      <c r="AH354" s="1240">
        <v>58</v>
      </c>
      <c r="AI354" s="1241">
        <v>1882912</v>
      </c>
    </row>
    <row r="355" spans="1:35" ht="12.75" x14ac:dyDescent="0.2">
      <c r="A355" s="1237" t="s">
        <v>2151</v>
      </c>
      <c r="B355" s="1240">
        <v>104</v>
      </c>
      <c r="C355" s="1241">
        <v>1955</v>
      </c>
      <c r="D355" s="1240"/>
      <c r="E355" s="1241">
        <v>158</v>
      </c>
      <c r="F355" s="1240"/>
      <c r="G355" s="1241"/>
      <c r="H355" s="1240"/>
      <c r="I355" s="1241"/>
      <c r="J355" s="1240">
        <v>433</v>
      </c>
      <c r="K355" s="1241">
        <f>SUM(C355:J355)</f>
        <v>2546</v>
      </c>
      <c r="L355" s="1240">
        <v>1000</v>
      </c>
      <c r="M355" s="1241"/>
      <c r="N355" s="1240">
        <f>SUM(L355:M355)</f>
        <v>1000</v>
      </c>
      <c r="O355" s="1241">
        <f>+K355*12+L355</f>
        <v>31552</v>
      </c>
      <c r="P355" s="1240">
        <f>+O355*B355</f>
        <v>3281408</v>
      </c>
      <c r="Q355" s="1241">
        <v>104</v>
      </c>
      <c r="R355" s="1240">
        <v>2059</v>
      </c>
      <c r="S355" s="1241"/>
      <c r="T355" s="1240">
        <v>158</v>
      </c>
      <c r="U355" s="1241"/>
      <c r="V355" s="1240"/>
      <c r="W355" s="1241"/>
      <c r="X355" s="1240"/>
      <c r="Y355" s="1241">
        <v>433</v>
      </c>
      <c r="Z355" s="1240">
        <f>SUM(R355:Y355)</f>
        <v>2650</v>
      </c>
      <c r="AA355" s="1241">
        <v>1000</v>
      </c>
      <c r="AB355" s="1240"/>
      <c r="AC355" s="1241">
        <f>SUM(AA355:AB355)</f>
        <v>1000</v>
      </c>
      <c r="AD355" s="1240">
        <f>+Z355*12+AA355</f>
        <v>32800</v>
      </c>
      <c r="AE355" s="1241">
        <f>+AD355*Q355</f>
        <v>3411200</v>
      </c>
      <c r="AF355" s="1240">
        <f>+B355-Q355</f>
        <v>0</v>
      </c>
      <c r="AG355" s="1241">
        <f>AE355-P355</f>
        <v>129792</v>
      </c>
      <c r="AH355" s="1240">
        <v>104</v>
      </c>
      <c r="AI355" s="1241">
        <v>3411200</v>
      </c>
    </row>
    <row r="356" spans="1:35" ht="12.75" x14ac:dyDescent="0.2">
      <c r="A356" s="1237" t="s">
        <v>2152</v>
      </c>
      <c r="B356" s="1240"/>
      <c r="C356" s="1241"/>
      <c r="D356" s="1240"/>
      <c r="E356" s="1241"/>
      <c r="F356" s="1240"/>
      <c r="G356" s="1241"/>
      <c r="H356" s="1240"/>
      <c r="I356" s="1241"/>
      <c r="J356" s="1240"/>
      <c r="K356" s="1241"/>
      <c r="L356" s="1240"/>
      <c r="M356" s="1241"/>
      <c r="N356" s="1240"/>
      <c r="O356" s="1241"/>
      <c r="P356" s="1240"/>
      <c r="Q356" s="1241"/>
      <c r="R356" s="1240"/>
      <c r="S356" s="1241"/>
      <c r="T356" s="1240"/>
      <c r="U356" s="1241"/>
      <c r="V356" s="1240"/>
      <c r="W356" s="1241"/>
      <c r="X356" s="1240"/>
      <c r="Y356" s="1241"/>
      <c r="Z356" s="1240"/>
      <c r="AA356" s="1241"/>
      <c r="AB356" s="1240"/>
      <c r="AC356" s="1241"/>
      <c r="AD356" s="1240"/>
      <c r="AE356" s="1241"/>
      <c r="AF356" s="1240"/>
      <c r="AG356" s="1241"/>
      <c r="AH356" s="1240"/>
      <c r="AI356" s="1241"/>
    </row>
    <row r="357" spans="1:35" ht="12.75" x14ac:dyDescent="0.2">
      <c r="A357" s="1237" t="s">
        <v>2153</v>
      </c>
      <c r="B357" s="1240">
        <v>16</v>
      </c>
      <c r="C357" s="1241">
        <f>1834+63</f>
        <v>1897</v>
      </c>
      <c r="D357" s="1240"/>
      <c r="E357" s="1241">
        <v>158</v>
      </c>
      <c r="F357" s="1240"/>
      <c r="G357" s="1241"/>
      <c r="H357" s="1240"/>
      <c r="I357" s="1241"/>
      <c r="J357" s="1240">
        <v>392</v>
      </c>
      <c r="K357" s="1241">
        <f>SUM(C357:J357)</f>
        <v>2447</v>
      </c>
      <c r="L357" s="1240">
        <v>1000</v>
      </c>
      <c r="M357" s="1241"/>
      <c r="N357" s="1240">
        <f>SUM(L357:M357)</f>
        <v>1000</v>
      </c>
      <c r="O357" s="1241">
        <f>+K357*12+L357</f>
        <v>30364</v>
      </c>
      <c r="P357" s="1240">
        <f>+O357*B357</f>
        <v>485824</v>
      </c>
      <c r="Q357" s="1241">
        <v>16</v>
      </c>
      <c r="R357" s="1240">
        <v>2041</v>
      </c>
      <c r="S357" s="1241"/>
      <c r="T357" s="1240">
        <v>158</v>
      </c>
      <c r="U357" s="1241"/>
      <c r="V357" s="1240"/>
      <c r="W357" s="1241"/>
      <c r="X357" s="1240"/>
      <c r="Y357" s="1241">
        <v>392</v>
      </c>
      <c r="Z357" s="1240">
        <f>SUM(R357:Y357)</f>
        <v>2591</v>
      </c>
      <c r="AA357" s="1241">
        <v>1000</v>
      </c>
      <c r="AB357" s="1240"/>
      <c r="AC357" s="1241">
        <f>SUM(AA357:AB357)</f>
        <v>1000</v>
      </c>
      <c r="AD357" s="1240">
        <f>+Z357*12+AA357</f>
        <v>32092</v>
      </c>
      <c r="AE357" s="1241">
        <f>+AD357*Q357</f>
        <v>513472</v>
      </c>
      <c r="AF357" s="1240">
        <f>+B357-Q357</f>
        <v>0</v>
      </c>
      <c r="AG357" s="1241">
        <f>AE357-P357</f>
        <v>27648</v>
      </c>
      <c r="AH357" s="1240">
        <v>18</v>
      </c>
      <c r="AI357" s="1241">
        <v>577656</v>
      </c>
    </row>
    <row r="358" spans="1:35" ht="12.75" x14ac:dyDescent="0.2">
      <c r="A358" s="1237" t="s">
        <v>2154</v>
      </c>
      <c r="B358" s="1240">
        <v>0</v>
      </c>
      <c r="C358" s="1241">
        <v>0</v>
      </c>
      <c r="D358" s="1240">
        <v>0</v>
      </c>
      <c r="E358" s="1241">
        <v>0</v>
      </c>
      <c r="F358" s="1240">
        <v>0</v>
      </c>
      <c r="G358" s="1241">
        <v>0</v>
      </c>
      <c r="H358" s="1240">
        <v>0</v>
      </c>
      <c r="I358" s="1241">
        <v>0</v>
      </c>
      <c r="J358" s="1240">
        <v>0</v>
      </c>
      <c r="K358" s="1241">
        <v>0</v>
      </c>
      <c r="L358" s="1240">
        <v>0</v>
      </c>
      <c r="M358" s="1241">
        <v>0</v>
      </c>
      <c r="N358" s="1240">
        <v>0</v>
      </c>
      <c r="O358" s="1241">
        <v>0</v>
      </c>
      <c r="P358" s="1240">
        <v>0</v>
      </c>
      <c r="Q358" s="1241">
        <v>0</v>
      </c>
      <c r="R358" s="1240">
        <v>0</v>
      </c>
      <c r="S358" s="1241">
        <v>0</v>
      </c>
      <c r="T358" s="1240">
        <v>0</v>
      </c>
      <c r="U358" s="1241">
        <v>0</v>
      </c>
      <c r="V358" s="1240">
        <v>0</v>
      </c>
      <c r="W358" s="1241">
        <v>0</v>
      </c>
      <c r="X358" s="1240">
        <v>0</v>
      </c>
      <c r="Y358" s="1241">
        <v>0</v>
      </c>
      <c r="Z358" s="1240">
        <v>0</v>
      </c>
      <c r="AA358" s="1241">
        <v>0</v>
      </c>
      <c r="AB358" s="1240">
        <v>0</v>
      </c>
      <c r="AC358" s="1241">
        <v>0</v>
      </c>
      <c r="AD358" s="1240">
        <v>0</v>
      </c>
      <c r="AE358" s="1241">
        <v>0</v>
      </c>
      <c r="AF358" s="1240">
        <v>0</v>
      </c>
      <c r="AG358" s="1241">
        <v>0</v>
      </c>
      <c r="AH358" s="1240">
        <v>0</v>
      </c>
      <c r="AI358" s="1241">
        <v>0</v>
      </c>
    </row>
    <row r="359" spans="1:35" ht="12.75" x14ac:dyDescent="0.2">
      <c r="A359" s="1237">
        <v>11</v>
      </c>
      <c r="B359" s="1240"/>
      <c r="C359" s="1241"/>
      <c r="D359" s="1240"/>
      <c r="E359" s="1241"/>
      <c r="F359" s="1240"/>
      <c r="G359" s="1241"/>
      <c r="H359" s="1240"/>
      <c r="I359" s="1241"/>
      <c r="J359" s="1240"/>
      <c r="K359" s="1241"/>
      <c r="L359" s="1240"/>
      <c r="M359" s="1241"/>
      <c r="N359" s="1240"/>
      <c r="O359" s="1241"/>
      <c r="P359" s="1240"/>
      <c r="Q359" s="1241"/>
      <c r="R359" s="1240"/>
      <c r="S359" s="1241"/>
      <c r="T359" s="1240"/>
      <c r="U359" s="1241"/>
      <c r="V359" s="1240"/>
      <c r="W359" s="1241"/>
      <c r="X359" s="1240"/>
      <c r="Y359" s="1241"/>
      <c r="Z359" s="1240"/>
      <c r="AA359" s="1241"/>
      <c r="AB359" s="1240"/>
      <c r="AC359" s="1241"/>
      <c r="AD359" s="1240"/>
      <c r="AE359" s="1241"/>
      <c r="AF359" s="1240"/>
      <c r="AG359" s="1241"/>
      <c r="AH359" s="1240"/>
      <c r="AI359" s="1241"/>
    </row>
    <row r="360" spans="1:35" ht="12.75" x14ac:dyDescent="0.2">
      <c r="A360" s="1237">
        <v>10</v>
      </c>
      <c r="B360" s="1240"/>
      <c r="C360" s="1241"/>
      <c r="D360" s="1240"/>
      <c r="E360" s="1241"/>
      <c r="F360" s="1240"/>
      <c r="G360" s="1241"/>
      <c r="H360" s="1240"/>
      <c r="I360" s="1241"/>
      <c r="J360" s="1240"/>
      <c r="K360" s="1241"/>
      <c r="L360" s="1240"/>
      <c r="M360" s="1241"/>
      <c r="N360" s="1240"/>
      <c r="O360" s="1241"/>
      <c r="P360" s="1240"/>
      <c r="Q360" s="1241"/>
      <c r="R360" s="1240"/>
      <c r="S360" s="1241"/>
      <c r="T360" s="1240"/>
      <c r="U360" s="1241"/>
      <c r="V360" s="1240"/>
      <c r="W360" s="1241"/>
      <c r="X360" s="1240"/>
      <c r="Y360" s="1241"/>
      <c r="Z360" s="1240"/>
      <c r="AA360" s="1241"/>
      <c r="AB360" s="1240"/>
      <c r="AC360" s="1241"/>
      <c r="AD360" s="1240"/>
      <c r="AE360" s="1241"/>
      <c r="AF360" s="1240"/>
      <c r="AG360" s="1241"/>
      <c r="AH360" s="1240"/>
      <c r="AI360" s="1241"/>
    </row>
    <row r="361" spans="1:35" ht="12.75" x14ac:dyDescent="0.2">
      <c r="A361" s="1237">
        <v>9</v>
      </c>
      <c r="B361" s="1240"/>
      <c r="C361" s="1241"/>
      <c r="D361" s="1240"/>
      <c r="E361" s="1241"/>
      <c r="F361" s="1240"/>
      <c r="G361" s="1241"/>
      <c r="H361" s="1240"/>
      <c r="I361" s="1241"/>
      <c r="J361" s="1240"/>
      <c r="K361" s="1241"/>
      <c r="L361" s="1240"/>
      <c r="M361" s="1241"/>
      <c r="N361" s="1240"/>
      <c r="O361" s="1241"/>
      <c r="P361" s="1240"/>
      <c r="Q361" s="1241"/>
      <c r="R361" s="1240"/>
      <c r="S361" s="1241"/>
      <c r="T361" s="1240"/>
      <c r="U361" s="1241"/>
      <c r="V361" s="1240"/>
      <c r="W361" s="1241"/>
      <c r="X361" s="1240"/>
      <c r="Y361" s="1241"/>
      <c r="Z361" s="1240"/>
      <c r="AA361" s="1241"/>
      <c r="AB361" s="1240"/>
      <c r="AC361" s="1241"/>
      <c r="AD361" s="1240"/>
      <c r="AE361" s="1241"/>
      <c r="AF361" s="1240"/>
      <c r="AG361" s="1241"/>
      <c r="AH361" s="1240"/>
      <c r="AI361" s="1241"/>
    </row>
    <row r="362" spans="1:35" ht="12.75" x14ac:dyDescent="0.2">
      <c r="A362" s="1237" t="s">
        <v>627</v>
      </c>
      <c r="B362" s="1240">
        <f>SUM(B363:B367)</f>
        <v>203</v>
      </c>
      <c r="C362" s="1241">
        <f t="shared" ref="C362:P362" si="220">SUM(C363:C367)</f>
        <v>29352</v>
      </c>
      <c r="D362" s="1240">
        <f t="shared" si="220"/>
        <v>0</v>
      </c>
      <c r="E362" s="1241">
        <f t="shared" si="220"/>
        <v>5096</v>
      </c>
      <c r="F362" s="1240">
        <f t="shared" si="220"/>
        <v>0</v>
      </c>
      <c r="G362" s="1241">
        <f t="shared" si="220"/>
        <v>0</v>
      </c>
      <c r="H362" s="1240">
        <f t="shared" si="220"/>
        <v>0</v>
      </c>
      <c r="I362" s="1241">
        <f t="shared" si="220"/>
        <v>0</v>
      </c>
      <c r="J362" s="1240">
        <f t="shared" si="220"/>
        <v>2287</v>
      </c>
      <c r="K362" s="1241">
        <f t="shared" si="220"/>
        <v>36735</v>
      </c>
      <c r="L362" s="1240">
        <f t="shared" si="220"/>
        <v>5000</v>
      </c>
      <c r="M362" s="1241">
        <f t="shared" si="220"/>
        <v>0</v>
      </c>
      <c r="N362" s="1240">
        <f t="shared" si="220"/>
        <v>5000</v>
      </c>
      <c r="O362" s="1241">
        <f t="shared" si="220"/>
        <v>445820</v>
      </c>
      <c r="P362" s="1240">
        <f t="shared" si="220"/>
        <v>17967728</v>
      </c>
      <c r="Q362" s="1241">
        <f>SUM(Q363:Q367)</f>
        <v>203</v>
      </c>
      <c r="R362" s="1240">
        <f t="shared" ref="R362:AE362" si="221">SUM(R363:R367)</f>
        <v>31895</v>
      </c>
      <c r="S362" s="1241">
        <f t="shared" si="221"/>
        <v>0</v>
      </c>
      <c r="T362" s="1240">
        <f t="shared" si="221"/>
        <v>5096</v>
      </c>
      <c r="U362" s="1241">
        <f t="shared" si="221"/>
        <v>0</v>
      </c>
      <c r="V362" s="1240">
        <f t="shared" si="221"/>
        <v>0</v>
      </c>
      <c r="W362" s="1241">
        <f t="shared" si="221"/>
        <v>0</v>
      </c>
      <c r="X362" s="1240">
        <f t="shared" si="221"/>
        <v>0</v>
      </c>
      <c r="Y362" s="1241">
        <f t="shared" si="221"/>
        <v>2287</v>
      </c>
      <c r="Z362" s="1240">
        <f t="shared" si="221"/>
        <v>39278</v>
      </c>
      <c r="AA362" s="1241">
        <f t="shared" si="221"/>
        <v>5000</v>
      </c>
      <c r="AB362" s="1240">
        <f t="shared" si="221"/>
        <v>0</v>
      </c>
      <c r="AC362" s="1241">
        <f t="shared" si="221"/>
        <v>5000</v>
      </c>
      <c r="AD362" s="1240">
        <f t="shared" si="221"/>
        <v>476336</v>
      </c>
      <c r="AE362" s="1241">
        <f t="shared" si="221"/>
        <v>19035212</v>
      </c>
      <c r="AF362" s="1240">
        <f>SUM(AF363:AF367)</f>
        <v>0</v>
      </c>
      <c r="AG362" s="1241">
        <f>SUM(AG363:AG367)</f>
        <v>1067484</v>
      </c>
      <c r="AH362" s="1240">
        <f>SUM(AH363:AH367)</f>
        <v>207</v>
      </c>
      <c r="AI362" s="1241">
        <v>19388220</v>
      </c>
    </row>
    <row r="363" spans="1:35" ht="12.75" x14ac:dyDescent="0.2">
      <c r="A363" s="1237" t="s">
        <v>2155</v>
      </c>
      <c r="B363" s="1240">
        <v>49</v>
      </c>
      <c r="C363" s="1241">
        <v>6583</v>
      </c>
      <c r="D363" s="1240"/>
      <c r="E363" s="1241">
        <v>1090</v>
      </c>
      <c r="F363" s="1240"/>
      <c r="G363" s="1241"/>
      <c r="H363" s="1240"/>
      <c r="I363" s="1241"/>
      <c r="J363" s="1240">
        <v>455</v>
      </c>
      <c r="K363" s="1241">
        <f>SUM(C363:J363)</f>
        <v>8128</v>
      </c>
      <c r="L363" s="1240">
        <v>1000</v>
      </c>
      <c r="M363" s="1241"/>
      <c r="N363" s="1240">
        <f>SUM(L363:M363)</f>
        <v>1000</v>
      </c>
      <c r="O363" s="1241">
        <f>+K363*12+L363</f>
        <v>98536</v>
      </c>
      <c r="P363" s="1240">
        <f>+O363*B363</f>
        <v>4828264</v>
      </c>
      <c r="Q363" s="1241">
        <v>49</v>
      </c>
      <c r="R363" s="1240">
        <v>7266</v>
      </c>
      <c r="S363" s="1241"/>
      <c r="T363" s="1240">
        <v>1090</v>
      </c>
      <c r="U363" s="1241"/>
      <c r="V363" s="1240"/>
      <c r="W363" s="1241"/>
      <c r="X363" s="1240"/>
      <c r="Y363" s="1241">
        <v>455</v>
      </c>
      <c r="Z363" s="1240">
        <f>SUM(R363:Y363)</f>
        <v>8811</v>
      </c>
      <c r="AA363" s="1241">
        <v>1000</v>
      </c>
      <c r="AB363" s="1240"/>
      <c r="AC363" s="1241">
        <f>SUM(AA363:AB363)</f>
        <v>1000</v>
      </c>
      <c r="AD363" s="1240">
        <f>+Z363*12+AA363</f>
        <v>106732</v>
      </c>
      <c r="AE363" s="1241">
        <f>+AD363*Q363</f>
        <v>5229868</v>
      </c>
      <c r="AF363" s="1240">
        <f>+B363-Q363</f>
        <v>0</v>
      </c>
      <c r="AG363" s="1241">
        <f>AE363-P363</f>
        <v>401604</v>
      </c>
      <c r="AH363" s="1240">
        <v>49</v>
      </c>
      <c r="AI363" s="1241">
        <v>5229868</v>
      </c>
    </row>
    <row r="364" spans="1:35" ht="12.75" x14ac:dyDescent="0.2">
      <c r="A364" s="1237" t="s">
        <v>2156</v>
      </c>
      <c r="B364" s="1240">
        <v>4</v>
      </c>
      <c r="C364" s="1241">
        <v>6212</v>
      </c>
      <c r="D364" s="1240"/>
      <c r="E364" s="1241">
        <v>875</v>
      </c>
      <c r="F364" s="1240"/>
      <c r="G364" s="1241"/>
      <c r="H364" s="1240"/>
      <c r="I364" s="1241"/>
      <c r="J364" s="1240"/>
      <c r="K364" s="1241">
        <f>SUM(C364:J364)</f>
        <v>7087</v>
      </c>
      <c r="L364" s="1240">
        <v>1000</v>
      </c>
      <c r="M364" s="1241"/>
      <c r="N364" s="1240">
        <f>SUM(L364:M364)</f>
        <v>1000</v>
      </c>
      <c r="O364" s="1241">
        <f>+K364*12+L364</f>
        <v>86044</v>
      </c>
      <c r="P364" s="1240">
        <f>+O364*B364</f>
        <v>344176</v>
      </c>
      <c r="Q364" s="1241">
        <v>4</v>
      </c>
      <c r="R364" s="1240">
        <v>6829</v>
      </c>
      <c r="S364" s="1241"/>
      <c r="T364" s="1240">
        <v>875</v>
      </c>
      <c r="U364" s="1241"/>
      <c r="V364" s="1240"/>
      <c r="W364" s="1241"/>
      <c r="X364" s="1240"/>
      <c r="Y364" s="1241"/>
      <c r="Z364" s="1240">
        <f>SUM(R364:Y364)</f>
        <v>7704</v>
      </c>
      <c r="AA364" s="1241">
        <v>1000</v>
      </c>
      <c r="AB364" s="1240"/>
      <c r="AC364" s="1241">
        <f>SUM(AA364:AB364)</f>
        <v>1000</v>
      </c>
      <c r="AD364" s="1240">
        <f>+Z364*12+AA364</f>
        <v>93448</v>
      </c>
      <c r="AE364" s="1241">
        <f>+AD364*Q364</f>
        <v>373792</v>
      </c>
      <c r="AF364" s="1240">
        <f>+B364-Q364</f>
        <v>0</v>
      </c>
      <c r="AG364" s="1241">
        <f>AE364-P364</f>
        <v>29616</v>
      </c>
      <c r="AH364" s="1240">
        <v>4</v>
      </c>
      <c r="AI364" s="1241">
        <v>373792</v>
      </c>
    </row>
    <row r="365" spans="1:35" ht="12.75" x14ac:dyDescent="0.2">
      <c r="A365" s="1237" t="s">
        <v>2157</v>
      </c>
      <c r="B365" s="1240">
        <v>18</v>
      </c>
      <c r="C365" s="1241">
        <v>5835</v>
      </c>
      <c r="D365" s="1240"/>
      <c r="E365" s="1241">
        <v>1116</v>
      </c>
      <c r="F365" s="1240"/>
      <c r="G365" s="1241"/>
      <c r="H365" s="1240"/>
      <c r="I365" s="1241"/>
      <c r="J365" s="1240">
        <v>610</v>
      </c>
      <c r="K365" s="1241">
        <f>SUM(C365:J365)</f>
        <v>7561</v>
      </c>
      <c r="L365" s="1240">
        <v>1000</v>
      </c>
      <c r="M365" s="1241"/>
      <c r="N365" s="1240">
        <f>SUM(L365:M365)</f>
        <v>1000</v>
      </c>
      <c r="O365" s="1241">
        <f>+K365*12+L365</f>
        <v>91732</v>
      </c>
      <c r="P365" s="1240">
        <f>+O365*B365</f>
        <v>1651176</v>
      </c>
      <c r="Q365" s="1241">
        <v>18</v>
      </c>
      <c r="R365" s="1240">
        <v>6336</v>
      </c>
      <c r="S365" s="1241"/>
      <c r="T365" s="1240">
        <v>1116</v>
      </c>
      <c r="U365" s="1241"/>
      <c r="V365" s="1240"/>
      <c r="W365" s="1241"/>
      <c r="X365" s="1240"/>
      <c r="Y365" s="1241">
        <v>610</v>
      </c>
      <c r="Z365" s="1240">
        <f>SUM(R365:Y365)</f>
        <v>8062</v>
      </c>
      <c r="AA365" s="1241">
        <v>1000</v>
      </c>
      <c r="AB365" s="1240"/>
      <c r="AC365" s="1241">
        <f>SUM(AA365:AB365)</f>
        <v>1000</v>
      </c>
      <c r="AD365" s="1240">
        <f>+Z365*12+AA365</f>
        <v>97744</v>
      </c>
      <c r="AE365" s="1241">
        <f>+AD365*Q365</f>
        <v>1759392</v>
      </c>
      <c r="AF365" s="1240">
        <f>+B365-Q365</f>
        <v>0</v>
      </c>
      <c r="AG365" s="1241">
        <f>AE365-P365</f>
        <v>108216</v>
      </c>
      <c r="AH365" s="1240">
        <v>18</v>
      </c>
      <c r="AI365" s="1241">
        <v>1759392</v>
      </c>
    </row>
    <row r="366" spans="1:35" ht="12.75" x14ac:dyDescent="0.2">
      <c r="A366" s="1237" t="s">
        <v>2158</v>
      </c>
      <c r="B366" s="1240">
        <v>12</v>
      </c>
      <c r="C366" s="1241">
        <f>5283+232</f>
        <v>5515</v>
      </c>
      <c r="D366" s="1240"/>
      <c r="E366" s="1241">
        <v>1112</v>
      </c>
      <c r="F366" s="1240"/>
      <c r="G366" s="1241"/>
      <c r="H366" s="1240"/>
      <c r="I366" s="1241"/>
      <c r="J366" s="1240">
        <v>386</v>
      </c>
      <c r="K366" s="1241">
        <f>SUM(C366:J366)</f>
        <v>7013</v>
      </c>
      <c r="L366" s="1240">
        <v>1000</v>
      </c>
      <c r="M366" s="1241"/>
      <c r="N366" s="1240">
        <f>SUM(L366:M366)</f>
        <v>1000</v>
      </c>
      <c r="O366" s="1241">
        <f>+K366*12+L366</f>
        <v>85156</v>
      </c>
      <c r="P366" s="1240">
        <f>+O366*B366</f>
        <v>1021872</v>
      </c>
      <c r="Q366" s="1241">
        <v>12</v>
      </c>
      <c r="R366" s="1240">
        <v>5932</v>
      </c>
      <c r="S366" s="1241"/>
      <c r="T366" s="1240">
        <v>1112</v>
      </c>
      <c r="U366" s="1241"/>
      <c r="V366" s="1240"/>
      <c r="W366" s="1241"/>
      <c r="X366" s="1240"/>
      <c r="Y366" s="1241">
        <v>386</v>
      </c>
      <c r="Z366" s="1240">
        <f>SUM(R366:Y366)</f>
        <v>7430</v>
      </c>
      <c r="AA366" s="1241">
        <v>1000</v>
      </c>
      <c r="AB366" s="1240"/>
      <c r="AC366" s="1241">
        <f>SUM(AA366:AB366)</f>
        <v>1000</v>
      </c>
      <c r="AD366" s="1240">
        <f>+Z366*12+AA366</f>
        <v>90160</v>
      </c>
      <c r="AE366" s="1241">
        <f>+AD366*Q366</f>
        <v>1081920</v>
      </c>
      <c r="AF366" s="1240">
        <f>+B366-Q366</f>
        <v>0</v>
      </c>
      <c r="AG366" s="1241">
        <f>AE366-P366</f>
        <v>60048</v>
      </c>
      <c r="AH366" s="1240">
        <v>12</v>
      </c>
      <c r="AI366" s="1241">
        <v>1081920</v>
      </c>
    </row>
    <row r="367" spans="1:35" ht="12.75" x14ac:dyDescent="0.2">
      <c r="A367" s="1237" t="s">
        <v>2159</v>
      </c>
      <c r="B367" s="1240">
        <v>120</v>
      </c>
      <c r="C367" s="1241">
        <v>5207</v>
      </c>
      <c r="D367" s="1240"/>
      <c r="E367" s="1241">
        <v>903</v>
      </c>
      <c r="F367" s="1240"/>
      <c r="G367" s="1241"/>
      <c r="H367" s="1240"/>
      <c r="I367" s="1241"/>
      <c r="J367" s="1240">
        <v>836</v>
      </c>
      <c r="K367" s="1241">
        <f>SUM(C367:J367)</f>
        <v>6946</v>
      </c>
      <c r="L367" s="1240">
        <v>1000</v>
      </c>
      <c r="M367" s="1241"/>
      <c r="N367" s="1240">
        <f>SUM(L367:M367)</f>
        <v>1000</v>
      </c>
      <c r="O367" s="1241">
        <f>+K367*12+L367</f>
        <v>84352</v>
      </c>
      <c r="P367" s="1240">
        <f>+O367*B367</f>
        <v>10122240</v>
      </c>
      <c r="Q367" s="1241">
        <v>120</v>
      </c>
      <c r="R367" s="1240">
        <v>5532</v>
      </c>
      <c r="S367" s="1241"/>
      <c r="T367" s="1240">
        <v>903</v>
      </c>
      <c r="U367" s="1241"/>
      <c r="V367" s="1240"/>
      <c r="W367" s="1241"/>
      <c r="X367" s="1240"/>
      <c r="Y367" s="1241">
        <v>836</v>
      </c>
      <c r="Z367" s="1240">
        <f>SUM(R367:Y367)</f>
        <v>7271</v>
      </c>
      <c r="AA367" s="1241">
        <v>1000</v>
      </c>
      <c r="AB367" s="1240"/>
      <c r="AC367" s="1241">
        <f>SUM(AA367:AB367)</f>
        <v>1000</v>
      </c>
      <c r="AD367" s="1240">
        <f>+Z367*12+AA367</f>
        <v>88252</v>
      </c>
      <c r="AE367" s="1241">
        <f>+AD367*Q367</f>
        <v>10590240</v>
      </c>
      <c r="AF367" s="1240">
        <f>+B367-Q367</f>
        <v>0</v>
      </c>
      <c r="AG367" s="1241">
        <f>AE367-P367</f>
        <v>468000</v>
      </c>
      <c r="AH367" s="1240">
        <v>124</v>
      </c>
      <c r="AI367" s="1241">
        <v>10943248</v>
      </c>
    </row>
    <row r="368" spans="1:35" ht="12.75" x14ac:dyDescent="0.2">
      <c r="A368" s="1237" t="s">
        <v>2160</v>
      </c>
      <c r="B368" s="1240">
        <f>SUM(B369:B373)</f>
        <v>440</v>
      </c>
      <c r="C368" s="1241">
        <f t="shared" ref="C368:P368" si="222">SUM(C369:C373)</f>
        <v>17424</v>
      </c>
      <c r="D368" s="1240">
        <f t="shared" si="222"/>
        <v>0</v>
      </c>
      <c r="E368" s="1241">
        <f t="shared" si="222"/>
        <v>2052</v>
      </c>
      <c r="F368" s="1240">
        <f t="shared" si="222"/>
        <v>0</v>
      </c>
      <c r="G368" s="1241">
        <f t="shared" si="222"/>
        <v>0</v>
      </c>
      <c r="H368" s="1240">
        <f t="shared" si="222"/>
        <v>0</v>
      </c>
      <c r="I368" s="1241">
        <f t="shared" si="222"/>
        <v>0</v>
      </c>
      <c r="J368" s="1240">
        <f t="shared" si="222"/>
        <v>5616</v>
      </c>
      <c r="K368" s="1241">
        <f t="shared" si="222"/>
        <v>25092</v>
      </c>
      <c r="L368" s="1240">
        <f t="shared" si="222"/>
        <v>5000</v>
      </c>
      <c r="M368" s="1241">
        <f t="shared" si="222"/>
        <v>0</v>
      </c>
      <c r="N368" s="1240">
        <f t="shared" si="222"/>
        <v>5000</v>
      </c>
      <c r="O368" s="1241">
        <f t="shared" si="222"/>
        <v>306104</v>
      </c>
      <c r="P368" s="1240">
        <f t="shared" si="222"/>
        <v>25476823.359999999</v>
      </c>
      <c r="Q368" s="1241">
        <f>SUM(Q369:Q373)</f>
        <v>440</v>
      </c>
      <c r="R368" s="1240">
        <f t="shared" ref="R368:AE368" si="223">SUM(R369:R373)</f>
        <v>19533</v>
      </c>
      <c r="S368" s="1241">
        <f t="shared" si="223"/>
        <v>0</v>
      </c>
      <c r="T368" s="1240">
        <f t="shared" si="223"/>
        <v>2052</v>
      </c>
      <c r="U368" s="1241">
        <f t="shared" si="223"/>
        <v>0</v>
      </c>
      <c r="V368" s="1240">
        <f t="shared" si="223"/>
        <v>0</v>
      </c>
      <c r="W368" s="1241">
        <f t="shared" si="223"/>
        <v>0</v>
      </c>
      <c r="X368" s="1240">
        <f t="shared" si="223"/>
        <v>0</v>
      </c>
      <c r="Y368" s="1241">
        <f t="shared" si="223"/>
        <v>5616</v>
      </c>
      <c r="Z368" s="1240">
        <f t="shared" si="223"/>
        <v>27201</v>
      </c>
      <c r="AA368" s="1241">
        <f t="shared" si="223"/>
        <v>5000</v>
      </c>
      <c r="AB368" s="1240">
        <f t="shared" si="223"/>
        <v>0</v>
      </c>
      <c r="AC368" s="1241">
        <f t="shared" si="223"/>
        <v>5000</v>
      </c>
      <c r="AD368" s="1240">
        <f t="shared" si="223"/>
        <v>331412</v>
      </c>
      <c r="AE368" s="1241">
        <f t="shared" si="223"/>
        <v>27823279.359999999</v>
      </c>
      <c r="AF368" s="1240">
        <f>SUM(AF369:AF373)</f>
        <v>0</v>
      </c>
      <c r="AG368" s="1241">
        <f>SUM(AG369:AG373)</f>
        <v>2346456</v>
      </c>
      <c r="AH368" s="1240">
        <f>SUM(AH369:AH373)</f>
        <v>442</v>
      </c>
      <c r="AI368" s="1241">
        <v>27942183.359999999</v>
      </c>
    </row>
    <row r="369" spans="1:35" ht="12.75" x14ac:dyDescent="0.2">
      <c r="A369" s="1237">
        <v>14</v>
      </c>
      <c r="B369" s="1240">
        <v>92</v>
      </c>
      <c r="C369" s="1241">
        <v>3895</v>
      </c>
      <c r="D369" s="1240"/>
      <c r="E369" s="1241">
        <v>402</v>
      </c>
      <c r="F369" s="1240"/>
      <c r="G369" s="1241"/>
      <c r="H369" s="1240"/>
      <c r="I369" s="1241"/>
      <c r="J369" s="1240">
        <v>1218</v>
      </c>
      <c r="K369" s="1241">
        <f>SUM(C369:J369)</f>
        <v>5515</v>
      </c>
      <c r="L369" s="1240">
        <v>1000</v>
      </c>
      <c r="M369" s="1241"/>
      <c r="N369" s="1240">
        <f>SUM(L369:M369)</f>
        <v>1000</v>
      </c>
      <c r="O369" s="1241">
        <f>+K369*12+L369</f>
        <v>67180</v>
      </c>
      <c r="P369" s="1240">
        <f>+O369*B369</f>
        <v>6180560</v>
      </c>
      <c r="Q369" s="1241">
        <v>92</v>
      </c>
      <c r="R369" s="1240">
        <v>4471</v>
      </c>
      <c r="S369" s="1241"/>
      <c r="T369" s="1240">
        <v>402</v>
      </c>
      <c r="U369" s="1241"/>
      <c r="V369" s="1240"/>
      <c r="W369" s="1241"/>
      <c r="X369" s="1240"/>
      <c r="Y369" s="1241">
        <v>1218</v>
      </c>
      <c r="Z369" s="1240">
        <f>SUM(R369:Y369)</f>
        <v>6091</v>
      </c>
      <c r="AA369" s="1241">
        <v>1000</v>
      </c>
      <c r="AB369" s="1240"/>
      <c r="AC369" s="1241">
        <f>SUM(AA369:AB369)</f>
        <v>1000</v>
      </c>
      <c r="AD369" s="1240">
        <f>+Z369*12+AA369</f>
        <v>74092</v>
      </c>
      <c r="AE369" s="1241">
        <f>+AD369*Q369</f>
        <v>6816464</v>
      </c>
      <c r="AF369" s="1240">
        <f>+B369-Q369</f>
        <v>0</v>
      </c>
      <c r="AG369" s="1241">
        <f>AE369-P369</f>
        <v>635904</v>
      </c>
      <c r="AH369" s="1240">
        <v>92</v>
      </c>
      <c r="AI369" s="1241">
        <v>6816464</v>
      </c>
    </row>
    <row r="370" spans="1:35" ht="12.75" x14ac:dyDescent="0.2">
      <c r="A370" s="1237">
        <v>13</v>
      </c>
      <c r="B370" s="1240">
        <v>5</v>
      </c>
      <c r="C370" s="1241">
        <v>3847</v>
      </c>
      <c r="D370" s="1240"/>
      <c r="E370" s="1241">
        <v>450</v>
      </c>
      <c r="F370" s="1240"/>
      <c r="G370" s="1241"/>
      <c r="H370" s="1240"/>
      <c r="I370" s="1241"/>
      <c r="J370" s="1240">
        <v>858</v>
      </c>
      <c r="K370" s="1241">
        <f>SUM(C370:J370)</f>
        <v>5155</v>
      </c>
      <c r="L370" s="1240">
        <v>1000</v>
      </c>
      <c r="M370" s="1241"/>
      <c r="N370" s="1240">
        <f>SUM(L370:M370)</f>
        <v>1000</v>
      </c>
      <c r="O370" s="1241">
        <f>+K370*12+L370</f>
        <v>62860</v>
      </c>
      <c r="P370" s="1240">
        <f>+O370*B370</f>
        <v>314300</v>
      </c>
      <c r="Q370" s="1241">
        <v>5</v>
      </c>
      <c r="R370" s="1240">
        <v>4158</v>
      </c>
      <c r="S370" s="1241"/>
      <c r="T370" s="1240">
        <v>450</v>
      </c>
      <c r="U370" s="1241"/>
      <c r="V370" s="1240"/>
      <c r="W370" s="1241"/>
      <c r="X370" s="1240"/>
      <c r="Y370" s="1241">
        <v>858</v>
      </c>
      <c r="Z370" s="1240">
        <f>SUM(R370:Y370)</f>
        <v>5466</v>
      </c>
      <c r="AA370" s="1241">
        <v>1000</v>
      </c>
      <c r="AB370" s="1240"/>
      <c r="AC370" s="1241">
        <f>SUM(AA370:AB370)</f>
        <v>1000</v>
      </c>
      <c r="AD370" s="1240">
        <f>+Z370*12+AA370</f>
        <v>66592</v>
      </c>
      <c r="AE370" s="1241">
        <f>+AD370*Q370</f>
        <v>332960</v>
      </c>
      <c r="AF370" s="1240">
        <f>+B370-Q370</f>
        <v>0</v>
      </c>
      <c r="AG370" s="1241">
        <f>AE370-P370</f>
        <v>18660</v>
      </c>
      <c r="AH370" s="1240">
        <v>5</v>
      </c>
      <c r="AI370" s="1241">
        <v>332960</v>
      </c>
    </row>
    <row r="371" spans="1:35" ht="12.75" x14ac:dyDescent="0.2">
      <c r="A371" s="1237">
        <v>12</v>
      </c>
      <c r="B371" s="1240">
        <v>11</v>
      </c>
      <c r="C371" s="1241">
        <v>3507</v>
      </c>
      <c r="D371" s="1240"/>
      <c r="E371" s="1241">
        <v>532</v>
      </c>
      <c r="F371" s="1240"/>
      <c r="G371" s="1241"/>
      <c r="H371" s="1240"/>
      <c r="I371" s="1241"/>
      <c r="J371" s="1240">
        <v>1169</v>
      </c>
      <c r="K371" s="1241">
        <f>SUM(C371:J371)</f>
        <v>5208</v>
      </c>
      <c r="L371" s="1240">
        <v>1000</v>
      </c>
      <c r="M371" s="1241"/>
      <c r="N371" s="1240">
        <f>SUM(L371:M371)</f>
        <v>1000</v>
      </c>
      <c r="O371" s="1241">
        <f>+K371*12+L371</f>
        <v>63496</v>
      </c>
      <c r="P371" s="1240">
        <f>+O371*B371</f>
        <v>698456</v>
      </c>
      <c r="Q371" s="1241">
        <v>11</v>
      </c>
      <c r="R371" s="1240">
        <v>3900</v>
      </c>
      <c r="S371" s="1241"/>
      <c r="T371" s="1240">
        <v>532</v>
      </c>
      <c r="U371" s="1241"/>
      <c r="V371" s="1240"/>
      <c r="W371" s="1241"/>
      <c r="X371" s="1240"/>
      <c r="Y371" s="1241">
        <v>1169</v>
      </c>
      <c r="Z371" s="1240">
        <f>SUM(R371:Y371)</f>
        <v>5601</v>
      </c>
      <c r="AA371" s="1241">
        <v>1000</v>
      </c>
      <c r="AB371" s="1240"/>
      <c r="AC371" s="1241">
        <f>SUM(AA371:AB371)</f>
        <v>1000</v>
      </c>
      <c r="AD371" s="1240">
        <f>+Z371*12+AA371</f>
        <v>68212</v>
      </c>
      <c r="AE371" s="1241">
        <f>+AD371*Q371</f>
        <v>750332</v>
      </c>
      <c r="AF371" s="1240">
        <f>+B371-Q371</f>
        <v>0</v>
      </c>
      <c r="AG371" s="1241">
        <f>AE371-P371</f>
        <v>51876</v>
      </c>
      <c r="AH371" s="1240">
        <v>11</v>
      </c>
      <c r="AI371" s="1241">
        <v>750332</v>
      </c>
    </row>
    <row r="372" spans="1:35" ht="12.75" x14ac:dyDescent="0.2">
      <c r="A372" s="1237">
        <v>11</v>
      </c>
      <c r="B372" s="1240">
        <v>80</v>
      </c>
      <c r="C372" s="1241">
        <v>3240</v>
      </c>
      <c r="D372" s="1240"/>
      <c r="E372" s="1241">
        <v>343</v>
      </c>
      <c r="F372" s="1240"/>
      <c r="G372" s="1241"/>
      <c r="H372" s="1240"/>
      <c r="I372" s="1241"/>
      <c r="J372" s="1240">
        <v>1169</v>
      </c>
      <c r="K372" s="1241">
        <f>SUM(C372:J372)</f>
        <v>4752</v>
      </c>
      <c r="L372" s="1240">
        <v>1000</v>
      </c>
      <c r="M372" s="1241"/>
      <c r="N372" s="1240">
        <f>SUM(L372:M372)</f>
        <v>1000</v>
      </c>
      <c r="O372" s="1241">
        <f>+K372*12+L372</f>
        <v>58024</v>
      </c>
      <c r="P372" s="1240">
        <f>+O372*B372</f>
        <v>4641920</v>
      </c>
      <c r="Q372" s="1241">
        <v>80</v>
      </c>
      <c r="R372" s="1240">
        <v>3660</v>
      </c>
      <c r="S372" s="1241"/>
      <c r="T372" s="1240">
        <v>343</v>
      </c>
      <c r="U372" s="1241"/>
      <c r="V372" s="1240"/>
      <c r="W372" s="1241"/>
      <c r="X372" s="1240"/>
      <c r="Y372" s="1241">
        <v>1169</v>
      </c>
      <c r="Z372" s="1240">
        <f>SUM(R372:Y372)</f>
        <v>5172</v>
      </c>
      <c r="AA372" s="1241">
        <v>1000</v>
      </c>
      <c r="AB372" s="1240"/>
      <c r="AC372" s="1241">
        <f>SUM(AA372:AB372)</f>
        <v>1000</v>
      </c>
      <c r="AD372" s="1240">
        <f>+Z372*12+AA372</f>
        <v>63064</v>
      </c>
      <c r="AE372" s="1241">
        <f>+AD372*Q372</f>
        <v>5045120</v>
      </c>
      <c r="AF372" s="1240">
        <f>+B372-Q372</f>
        <v>0</v>
      </c>
      <c r="AG372" s="1241">
        <f>AE372-P372</f>
        <v>403200</v>
      </c>
      <c r="AH372" s="1240">
        <v>80</v>
      </c>
      <c r="AI372" s="1241">
        <v>5045120</v>
      </c>
    </row>
    <row r="373" spans="1:35" ht="12.75" x14ac:dyDescent="0.2">
      <c r="A373" s="1237">
        <v>10</v>
      </c>
      <c r="B373" s="1240">
        <v>252</v>
      </c>
      <c r="C373" s="1241">
        <v>2935</v>
      </c>
      <c r="D373" s="1240"/>
      <c r="E373" s="1241">
        <v>325</v>
      </c>
      <c r="F373" s="1240"/>
      <c r="G373" s="1241"/>
      <c r="H373" s="1240"/>
      <c r="I373" s="1241"/>
      <c r="J373" s="1240">
        <v>1202</v>
      </c>
      <c r="K373" s="1241">
        <f>SUM(C373:J373)</f>
        <v>4462</v>
      </c>
      <c r="L373" s="1240">
        <v>1000</v>
      </c>
      <c r="M373" s="1241"/>
      <c r="N373" s="1240">
        <f>SUM(L373:M373)</f>
        <v>1000</v>
      </c>
      <c r="O373" s="1241">
        <f>+K373*12+L373</f>
        <v>54544</v>
      </c>
      <c r="P373" s="1240">
        <f>+O373*B373-103500.64</f>
        <v>13641587.359999999</v>
      </c>
      <c r="Q373" s="1241">
        <v>252</v>
      </c>
      <c r="R373" s="1240">
        <v>3344</v>
      </c>
      <c r="S373" s="1241"/>
      <c r="T373" s="1240">
        <v>325</v>
      </c>
      <c r="U373" s="1241"/>
      <c r="V373" s="1240"/>
      <c r="W373" s="1241"/>
      <c r="X373" s="1240"/>
      <c r="Y373" s="1241">
        <v>1202</v>
      </c>
      <c r="Z373" s="1240">
        <f>SUM(R373:Y373)</f>
        <v>4871</v>
      </c>
      <c r="AA373" s="1241">
        <v>1000</v>
      </c>
      <c r="AB373" s="1240"/>
      <c r="AC373" s="1241">
        <f>SUM(AA373:AB373)</f>
        <v>1000</v>
      </c>
      <c r="AD373" s="1240">
        <f>+Z373*12+AA373</f>
        <v>59452</v>
      </c>
      <c r="AE373" s="1241">
        <f>+AD373*Q373-103500.64</f>
        <v>14878403.359999999</v>
      </c>
      <c r="AF373" s="1240">
        <f>+B373-Q373</f>
        <v>0</v>
      </c>
      <c r="AG373" s="1241">
        <f>AE373-P373</f>
        <v>1236816</v>
      </c>
      <c r="AH373" s="1240">
        <v>254</v>
      </c>
      <c r="AI373" s="1241">
        <v>14997307.359999999</v>
      </c>
    </row>
    <row r="374" spans="1:35" ht="12.75" x14ac:dyDescent="0.2">
      <c r="A374" s="1237" t="s">
        <v>2161</v>
      </c>
      <c r="B374" s="1240">
        <f>SUM(B375:B379)</f>
        <v>0</v>
      </c>
      <c r="C374" s="1241">
        <f t="shared" ref="C374:P374" si="224">SUM(C375:C379)</f>
        <v>0</v>
      </c>
      <c r="D374" s="1240">
        <f t="shared" si="224"/>
        <v>0</v>
      </c>
      <c r="E374" s="1241">
        <f t="shared" si="224"/>
        <v>0</v>
      </c>
      <c r="F374" s="1240">
        <f t="shared" si="224"/>
        <v>0</v>
      </c>
      <c r="G374" s="1241">
        <f t="shared" si="224"/>
        <v>0</v>
      </c>
      <c r="H374" s="1240">
        <f t="shared" si="224"/>
        <v>0</v>
      </c>
      <c r="I374" s="1241">
        <f t="shared" si="224"/>
        <v>0</v>
      </c>
      <c r="J374" s="1240">
        <f t="shared" si="224"/>
        <v>0</v>
      </c>
      <c r="K374" s="1241">
        <f t="shared" si="224"/>
        <v>0</v>
      </c>
      <c r="L374" s="1240">
        <f t="shared" si="224"/>
        <v>0</v>
      </c>
      <c r="M374" s="1241">
        <f t="shared" si="224"/>
        <v>0</v>
      </c>
      <c r="N374" s="1240">
        <f t="shared" si="224"/>
        <v>0</v>
      </c>
      <c r="O374" s="1241">
        <f t="shared" si="224"/>
        <v>0</v>
      </c>
      <c r="P374" s="1240">
        <f t="shared" si="224"/>
        <v>0</v>
      </c>
      <c r="Q374" s="1241">
        <f>SUM(Q375:Q379)</f>
        <v>0</v>
      </c>
      <c r="R374" s="1240">
        <f t="shared" ref="R374:AE374" si="225">SUM(R375:R379)</f>
        <v>0</v>
      </c>
      <c r="S374" s="1241">
        <f t="shared" si="225"/>
        <v>0</v>
      </c>
      <c r="T374" s="1240">
        <f t="shared" si="225"/>
        <v>0</v>
      </c>
      <c r="U374" s="1241">
        <f t="shared" si="225"/>
        <v>0</v>
      </c>
      <c r="V374" s="1240">
        <f t="shared" si="225"/>
        <v>0</v>
      </c>
      <c r="W374" s="1241">
        <f t="shared" si="225"/>
        <v>0</v>
      </c>
      <c r="X374" s="1240">
        <f t="shared" si="225"/>
        <v>0</v>
      </c>
      <c r="Y374" s="1241">
        <f t="shared" si="225"/>
        <v>0</v>
      </c>
      <c r="Z374" s="1240">
        <f t="shared" si="225"/>
        <v>0</v>
      </c>
      <c r="AA374" s="1241">
        <f t="shared" si="225"/>
        <v>0</v>
      </c>
      <c r="AB374" s="1240">
        <f t="shared" si="225"/>
        <v>0</v>
      </c>
      <c r="AC374" s="1241">
        <f t="shared" si="225"/>
        <v>0</v>
      </c>
      <c r="AD374" s="1240">
        <f t="shared" si="225"/>
        <v>0</v>
      </c>
      <c r="AE374" s="1241">
        <f t="shared" si="225"/>
        <v>0</v>
      </c>
      <c r="AF374" s="1240">
        <f>SUM(AF375:AF379)</f>
        <v>0</v>
      </c>
      <c r="AG374" s="1241">
        <f>SUM(AG375:AG379)</f>
        <v>0</v>
      </c>
      <c r="AH374" s="1240">
        <f>SUM(AH375:AH379)</f>
        <v>0</v>
      </c>
      <c r="AI374" s="1241">
        <v>0</v>
      </c>
    </row>
    <row r="375" spans="1:35" ht="12.75" x14ac:dyDescent="0.2">
      <c r="A375" s="1237" t="s">
        <v>2162</v>
      </c>
      <c r="B375" s="1240"/>
      <c r="C375" s="1241"/>
      <c r="D375" s="1240"/>
      <c r="E375" s="1241"/>
      <c r="F375" s="1240"/>
      <c r="G375" s="1241"/>
      <c r="H375" s="1240"/>
      <c r="I375" s="1241"/>
      <c r="J375" s="1240"/>
      <c r="K375" s="1241"/>
      <c r="L375" s="1240"/>
      <c r="M375" s="1241"/>
      <c r="N375" s="1240"/>
      <c r="O375" s="1241"/>
      <c r="P375" s="1240"/>
      <c r="Q375" s="1241"/>
      <c r="R375" s="1240"/>
      <c r="S375" s="1241"/>
      <c r="T375" s="1240"/>
      <c r="U375" s="1241"/>
      <c r="V375" s="1240"/>
      <c r="W375" s="1241"/>
      <c r="X375" s="1240"/>
      <c r="Y375" s="1241"/>
      <c r="Z375" s="1240"/>
      <c r="AA375" s="1241"/>
      <c r="AB375" s="1240"/>
      <c r="AC375" s="1241"/>
      <c r="AD375" s="1240"/>
      <c r="AE375" s="1241"/>
      <c r="AF375" s="1240"/>
      <c r="AG375" s="1241"/>
      <c r="AH375" s="1240"/>
      <c r="AI375" s="1241"/>
    </row>
    <row r="376" spans="1:35" ht="12.75" x14ac:dyDescent="0.2">
      <c r="A376" s="1237" t="s">
        <v>2163</v>
      </c>
      <c r="B376" s="1240"/>
      <c r="C376" s="1241"/>
      <c r="D376" s="1240"/>
      <c r="E376" s="1241"/>
      <c r="F376" s="1240"/>
      <c r="G376" s="1241"/>
      <c r="H376" s="1240"/>
      <c r="I376" s="1241"/>
      <c r="J376" s="1240"/>
      <c r="K376" s="1241"/>
      <c r="L376" s="1240"/>
      <c r="M376" s="1241"/>
      <c r="N376" s="1240"/>
      <c r="O376" s="1241"/>
      <c r="P376" s="1240"/>
      <c r="Q376" s="1241"/>
      <c r="R376" s="1240"/>
      <c r="S376" s="1241"/>
      <c r="T376" s="1240"/>
      <c r="U376" s="1241"/>
      <c r="V376" s="1240"/>
      <c r="W376" s="1241"/>
      <c r="X376" s="1240"/>
      <c r="Y376" s="1241"/>
      <c r="Z376" s="1240"/>
      <c r="AA376" s="1241"/>
      <c r="AB376" s="1240"/>
      <c r="AC376" s="1241"/>
      <c r="AD376" s="1240"/>
      <c r="AE376" s="1241"/>
      <c r="AF376" s="1240"/>
      <c r="AG376" s="1241"/>
      <c r="AH376" s="1240"/>
      <c r="AI376" s="1241"/>
    </row>
    <row r="377" spans="1:35" ht="12.75" x14ac:dyDescent="0.2">
      <c r="A377" s="1237" t="s">
        <v>2164</v>
      </c>
      <c r="B377" s="1240"/>
      <c r="C377" s="1241"/>
      <c r="D377" s="1240"/>
      <c r="E377" s="1241"/>
      <c r="F377" s="1240"/>
      <c r="G377" s="1241"/>
      <c r="H377" s="1240"/>
      <c r="I377" s="1241"/>
      <c r="J377" s="1240"/>
      <c r="K377" s="1241"/>
      <c r="L377" s="1240"/>
      <c r="M377" s="1241"/>
      <c r="N377" s="1240"/>
      <c r="O377" s="1241"/>
      <c r="P377" s="1240"/>
      <c r="Q377" s="1241"/>
      <c r="R377" s="1240"/>
      <c r="S377" s="1241"/>
      <c r="T377" s="1240"/>
      <c r="U377" s="1241"/>
      <c r="V377" s="1240"/>
      <c r="W377" s="1241"/>
      <c r="X377" s="1240"/>
      <c r="Y377" s="1241"/>
      <c r="Z377" s="1240"/>
      <c r="AA377" s="1241"/>
      <c r="AB377" s="1240"/>
      <c r="AC377" s="1241"/>
      <c r="AD377" s="1240"/>
      <c r="AE377" s="1241"/>
      <c r="AF377" s="1240"/>
      <c r="AG377" s="1241"/>
      <c r="AH377" s="1240"/>
      <c r="AI377" s="1241"/>
    </row>
    <row r="378" spans="1:35" ht="12.75" x14ac:dyDescent="0.2">
      <c r="A378" s="1237" t="s">
        <v>2165</v>
      </c>
      <c r="B378" s="1240"/>
      <c r="C378" s="1241"/>
      <c r="D378" s="1240"/>
      <c r="E378" s="1241"/>
      <c r="F378" s="1240"/>
      <c r="G378" s="1241"/>
      <c r="H378" s="1240"/>
      <c r="I378" s="1241"/>
      <c r="J378" s="1240"/>
      <c r="K378" s="1241"/>
      <c r="L378" s="1240"/>
      <c r="M378" s="1241"/>
      <c r="N378" s="1240"/>
      <c r="O378" s="1241"/>
      <c r="P378" s="1240"/>
      <c r="Q378" s="1241"/>
      <c r="R378" s="1240"/>
      <c r="S378" s="1241"/>
      <c r="T378" s="1240"/>
      <c r="U378" s="1241"/>
      <c r="V378" s="1240"/>
      <c r="W378" s="1241"/>
      <c r="X378" s="1240"/>
      <c r="Y378" s="1241"/>
      <c r="Z378" s="1240"/>
      <c r="AA378" s="1241"/>
      <c r="AB378" s="1240"/>
      <c r="AC378" s="1241"/>
      <c r="AD378" s="1240"/>
      <c r="AE378" s="1241"/>
      <c r="AF378" s="1240"/>
      <c r="AG378" s="1241"/>
      <c r="AH378" s="1240"/>
      <c r="AI378" s="1241"/>
    </row>
    <row r="379" spans="1:35" ht="12.75" x14ac:dyDescent="0.2">
      <c r="A379" s="1237" t="s">
        <v>2166</v>
      </c>
      <c r="B379" s="1240"/>
      <c r="C379" s="1241"/>
      <c r="D379" s="1240"/>
      <c r="E379" s="1241"/>
      <c r="F379" s="1240"/>
      <c r="G379" s="1241"/>
      <c r="H379" s="1240"/>
      <c r="I379" s="1241"/>
      <c r="J379" s="1240"/>
      <c r="K379" s="1241"/>
      <c r="L379" s="1240"/>
      <c r="M379" s="1241"/>
      <c r="N379" s="1240"/>
      <c r="O379" s="1241"/>
      <c r="P379" s="1240"/>
      <c r="Q379" s="1241"/>
      <c r="R379" s="1240"/>
      <c r="S379" s="1241"/>
      <c r="T379" s="1240"/>
      <c r="U379" s="1241"/>
      <c r="V379" s="1240"/>
      <c r="W379" s="1241"/>
      <c r="X379" s="1240"/>
      <c r="Y379" s="1241"/>
      <c r="Z379" s="1240"/>
      <c r="AA379" s="1241"/>
      <c r="AB379" s="1240"/>
      <c r="AC379" s="1241"/>
      <c r="AD379" s="1240"/>
      <c r="AE379" s="1241"/>
      <c r="AF379" s="1240"/>
      <c r="AG379" s="1241"/>
      <c r="AH379" s="1240"/>
      <c r="AI379" s="1241"/>
    </row>
    <row r="380" spans="1:35" ht="12.75" x14ac:dyDescent="0.2">
      <c r="A380" s="1237" t="s">
        <v>2167</v>
      </c>
      <c r="B380" s="1240">
        <f>SUM(B381:B385)</f>
        <v>2</v>
      </c>
      <c r="C380" s="1241">
        <f t="shared" ref="C380:P380" si="226">SUM(C381:C385)</f>
        <v>7092</v>
      </c>
      <c r="D380" s="1240">
        <f t="shared" si="226"/>
        <v>0</v>
      </c>
      <c r="E380" s="1241">
        <f t="shared" si="226"/>
        <v>0</v>
      </c>
      <c r="F380" s="1240">
        <f t="shared" si="226"/>
        <v>0</v>
      </c>
      <c r="G380" s="1241">
        <f t="shared" si="226"/>
        <v>0</v>
      </c>
      <c r="H380" s="1240">
        <f t="shared" si="226"/>
        <v>0</v>
      </c>
      <c r="I380" s="1241">
        <f t="shared" si="226"/>
        <v>0</v>
      </c>
      <c r="J380" s="1240">
        <f t="shared" si="226"/>
        <v>0</v>
      </c>
      <c r="K380" s="1241">
        <f t="shared" si="226"/>
        <v>7092</v>
      </c>
      <c r="L380" s="1240">
        <f t="shared" si="226"/>
        <v>2000</v>
      </c>
      <c r="M380" s="1241">
        <f t="shared" si="226"/>
        <v>0</v>
      </c>
      <c r="N380" s="1240">
        <f t="shared" si="226"/>
        <v>2000</v>
      </c>
      <c r="O380" s="1241">
        <f t="shared" si="226"/>
        <v>87104</v>
      </c>
      <c r="P380" s="1240">
        <f t="shared" si="226"/>
        <v>87104</v>
      </c>
      <c r="Q380" s="1241">
        <f>SUM(Q381:Q385)</f>
        <v>2</v>
      </c>
      <c r="R380" s="1240">
        <f t="shared" ref="R380:AE380" si="227">SUM(R381:R385)</f>
        <v>8131</v>
      </c>
      <c r="S380" s="1241">
        <f t="shared" si="227"/>
        <v>0</v>
      </c>
      <c r="T380" s="1240">
        <f t="shared" si="227"/>
        <v>0</v>
      </c>
      <c r="U380" s="1241">
        <f t="shared" si="227"/>
        <v>0</v>
      </c>
      <c r="V380" s="1240">
        <f t="shared" si="227"/>
        <v>0</v>
      </c>
      <c r="W380" s="1241">
        <f t="shared" si="227"/>
        <v>0</v>
      </c>
      <c r="X380" s="1240">
        <f t="shared" si="227"/>
        <v>0</v>
      </c>
      <c r="Y380" s="1241">
        <f t="shared" si="227"/>
        <v>0</v>
      </c>
      <c r="Z380" s="1240">
        <f t="shared" si="227"/>
        <v>8131</v>
      </c>
      <c r="AA380" s="1241">
        <f t="shared" si="227"/>
        <v>2000</v>
      </c>
      <c r="AB380" s="1240">
        <f t="shared" si="227"/>
        <v>0</v>
      </c>
      <c r="AC380" s="1241">
        <f t="shared" si="227"/>
        <v>2000</v>
      </c>
      <c r="AD380" s="1240">
        <f t="shared" si="227"/>
        <v>99572</v>
      </c>
      <c r="AE380" s="1241">
        <f t="shared" si="227"/>
        <v>99572</v>
      </c>
      <c r="AF380" s="1240">
        <f>SUM(AF381:AF385)</f>
        <v>0</v>
      </c>
      <c r="AG380" s="1241">
        <f>SUM(AG381:AG385)</f>
        <v>12468</v>
      </c>
      <c r="AH380" s="1240">
        <f>SUM(AH381:AH385)</f>
        <v>2</v>
      </c>
      <c r="AI380" s="1241">
        <v>99572</v>
      </c>
    </row>
    <row r="381" spans="1:35" ht="12.75" x14ac:dyDescent="0.2">
      <c r="A381" s="1237" t="s">
        <v>2162</v>
      </c>
      <c r="B381" s="1240">
        <v>1</v>
      </c>
      <c r="C381" s="1241">
        <v>3875</v>
      </c>
      <c r="D381" s="1240"/>
      <c r="E381" s="1241"/>
      <c r="F381" s="1240"/>
      <c r="G381" s="1241"/>
      <c r="H381" s="1240"/>
      <c r="I381" s="1241"/>
      <c r="J381" s="1240"/>
      <c r="K381" s="1241">
        <f>SUM(C381:J381)</f>
        <v>3875</v>
      </c>
      <c r="L381" s="1240">
        <v>1000</v>
      </c>
      <c r="M381" s="1241"/>
      <c r="N381" s="1240">
        <f>SUM(L381:M381)</f>
        <v>1000</v>
      </c>
      <c r="O381" s="1241">
        <f>+K381*12+L381</f>
        <v>47500</v>
      </c>
      <c r="P381" s="1240">
        <f>+O381*B381</f>
        <v>47500</v>
      </c>
      <c r="Q381" s="1241">
        <v>1</v>
      </c>
      <c r="R381" s="1240">
        <v>4471</v>
      </c>
      <c r="S381" s="1241"/>
      <c r="T381" s="1240"/>
      <c r="U381" s="1241"/>
      <c r="V381" s="1240"/>
      <c r="W381" s="1241"/>
      <c r="X381" s="1240"/>
      <c r="Y381" s="1241"/>
      <c r="Z381" s="1240">
        <f>SUM(R381:Y381)</f>
        <v>4471</v>
      </c>
      <c r="AA381" s="1241">
        <v>1000</v>
      </c>
      <c r="AB381" s="1240"/>
      <c r="AC381" s="1241">
        <f>SUM(AA381:AB381)</f>
        <v>1000</v>
      </c>
      <c r="AD381" s="1240">
        <f>+Z381*12+AA381</f>
        <v>54652</v>
      </c>
      <c r="AE381" s="1241">
        <f>+AD381*Q381</f>
        <v>54652</v>
      </c>
      <c r="AF381" s="1240">
        <f>+B381-Q381</f>
        <v>0</v>
      </c>
      <c r="AG381" s="1241">
        <f>AE381-P381</f>
        <v>7152</v>
      </c>
      <c r="AH381" s="1240">
        <v>1</v>
      </c>
      <c r="AI381" s="1241">
        <v>54652</v>
      </c>
    </row>
    <row r="382" spans="1:35" ht="12.75" x14ac:dyDescent="0.2">
      <c r="A382" s="1237" t="s">
        <v>2163</v>
      </c>
      <c r="B382" s="1240"/>
      <c r="C382" s="1241"/>
      <c r="D382" s="1240"/>
      <c r="E382" s="1241"/>
      <c r="F382" s="1240"/>
      <c r="G382" s="1241"/>
      <c r="H382" s="1240"/>
      <c r="I382" s="1241"/>
      <c r="J382" s="1240"/>
      <c r="K382" s="1241"/>
      <c r="L382" s="1240"/>
      <c r="M382" s="1241"/>
      <c r="N382" s="1240"/>
      <c r="O382" s="1241"/>
      <c r="P382" s="1240"/>
      <c r="Q382" s="1241"/>
      <c r="R382" s="1240"/>
      <c r="S382" s="1241"/>
      <c r="T382" s="1240"/>
      <c r="U382" s="1241"/>
      <c r="V382" s="1240"/>
      <c r="W382" s="1241"/>
      <c r="X382" s="1240"/>
      <c r="Y382" s="1241"/>
      <c r="Z382" s="1240"/>
      <c r="AA382" s="1241"/>
      <c r="AB382" s="1240"/>
      <c r="AC382" s="1241"/>
      <c r="AD382" s="1240"/>
      <c r="AE382" s="1241"/>
      <c r="AF382" s="1240"/>
      <c r="AG382" s="1241"/>
      <c r="AH382" s="1240"/>
      <c r="AI382" s="1241"/>
    </row>
    <row r="383" spans="1:35" ht="12.75" x14ac:dyDescent="0.2">
      <c r="A383" s="1237" t="s">
        <v>2164</v>
      </c>
      <c r="B383" s="1240"/>
      <c r="C383" s="1241"/>
      <c r="D383" s="1240"/>
      <c r="E383" s="1241"/>
      <c r="F383" s="1240"/>
      <c r="G383" s="1241"/>
      <c r="H383" s="1240"/>
      <c r="I383" s="1241"/>
      <c r="J383" s="1240"/>
      <c r="K383" s="1241"/>
      <c r="L383" s="1240"/>
      <c r="M383" s="1241"/>
      <c r="N383" s="1240"/>
      <c r="O383" s="1241"/>
      <c r="P383" s="1240"/>
      <c r="Q383" s="1241"/>
      <c r="R383" s="1240"/>
      <c r="S383" s="1241"/>
      <c r="T383" s="1240"/>
      <c r="U383" s="1241"/>
      <c r="V383" s="1240"/>
      <c r="W383" s="1241"/>
      <c r="X383" s="1240"/>
      <c r="Y383" s="1241"/>
      <c r="Z383" s="1240"/>
      <c r="AA383" s="1241"/>
      <c r="AB383" s="1240"/>
      <c r="AC383" s="1241"/>
      <c r="AD383" s="1240"/>
      <c r="AE383" s="1241"/>
      <c r="AF383" s="1240"/>
      <c r="AG383" s="1241"/>
      <c r="AH383" s="1240"/>
      <c r="AI383" s="1241"/>
    </row>
    <row r="384" spans="1:35" ht="12.75" x14ac:dyDescent="0.2">
      <c r="A384" s="1237" t="s">
        <v>2165</v>
      </c>
      <c r="B384" s="1240">
        <v>1</v>
      </c>
      <c r="C384" s="1241">
        <v>3217</v>
      </c>
      <c r="D384" s="1240"/>
      <c r="E384" s="1241"/>
      <c r="F384" s="1240"/>
      <c r="G384" s="1241"/>
      <c r="H384" s="1240"/>
      <c r="I384" s="1241"/>
      <c r="J384" s="1240"/>
      <c r="K384" s="1241">
        <f>SUM(C384:J384)</f>
        <v>3217</v>
      </c>
      <c r="L384" s="1240">
        <v>1000</v>
      </c>
      <c r="M384" s="1241"/>
      <c r="N384" s="1240">
        <f>SUM(L384:M384)</f>
        <v>1000</v>
      </c>
      <c r="O384" s="1241">
        <f>+K384*12+L384</f>
        <v>39604</v>
      </c>
      <c r="P384" s="1240">
        <f>+O384*B384</f>
        <v>39604</v>
      </c>
      <c r="Q384" s="1241">
        <v>1</v>
      </c>
      <c r="R384" s="1240">
        <v>3660</v>
      </c>
      <c r="S384" s="1241"/>
      <c r="T384" s="1240"/>
      <c r="U384" s="1241"/>
      <c r="V384" s="1240"/>
      <c r="W384" s="1241"/>
      <c r="X384" s="1240"/>
      <c r="Y384" s="1241"/>
      <c r="Z384" s="1240">
        <f>SUM(R384:Y384)</f>
        <v>3660</v>
      </c>
      <c r="AA384" s="1241">
        <v>1000</v>
      </c>
      <c r="AB384" s="1240"/>
      <c r="AC384" s="1241">
        <f>SUM(AA384:AB384)</f>
        <v>1000</v>
      </c>
      <c r="AD384" s="1240">
        <f>+Z384*12+AA384</f>
        <v>44920</v>
      </c>
      <c r="AE384" s="1241">
        <f>+AD384*Q384</f>
        <v>44920</v>
      </c>
      <c r="AF384" s="1240">
        <f>+B384-Q384</f>
        <v>0</v>
      </c>
      <c r="AG384" s="1241">
        <f>AE384-P384</f>
        <v>5316</v>
      </c>
      <c r="AH384" s="1240">
        <v>1</v>
      </c>
      <c r="AI384" s="1241">
        <v>44920</v>
      </c>
    </row>
    <row r="385" spans="1:35" ht="12.75" x14ac:dyDescent="0.2">
      <c r="A385" s="1237" t="s">
        <v>2166</v>
      </c>
      <c r="B385" s="1240"/>
      <c r="C385" s="1241"/>
      <c r="D385" s="1240"/>
      <c r="E385" s="1241"/>
      <c r="F385" s="1240"/>
      <c r="G385" s="1241"/>
      <c r="H385" s="1240"/>
      <c r="I385" s="1241"/>
      <c r="J385" s="1240"/>
      <c r="K385" s="1241"/>
      <c r="L385" s="1240"/>
      <c r="M385" s="1241"/>
      <c r="N385" s="1240"/>
      <c r="O385" s="1241"/>
      <c r="P385" s="1240"/>
      <c r="Q385" s="1241"/>
      <c r="R385" s="1240"/>
      <c r="S385" s="1241"/>
      <c r="T385" s="1240"/>
      <c r="U385" s="1241"/>
      <c r="V385" s="1240"/>
      <c r="W385" s="1241"/>
      <c r="X385" s="1240"/>
      <c r="Y385" s="1241"/>
      <c r="Z385" s="1240"/>
      <c r="AA385" s="1241"/>
      <c r="AB385" s="1240"/>
      <c r="AC385" s="1241"/>
      <c r="AD385" s="1240"/>
      <c r="AE385" s="1241"/>
      <c r="AF385" s="1240"/>
      <c r="AG385" s="1241"/>
      <c r="AH385" s="1240"/>
      <c r="AI385" s="1241"/>
    </row>
    <row r="386" spans="1:35" ht="12.75" x14ac:dyDescent="0.2">
      <c r="A386" s="1237" t="s">
        <v>2168</v>
      </c>
      <c r="B386" s="1240">
        <f>SUM(B387:B391)</f>
        <v>147</v>
      </c>
      <c r="C386" s="1241">
        <f t="shared" ref="C386:P386" si="228">SUM(C387:C391)</f>
        <v>13442</v>
      </c>
      <c r="D386" s="1240">
        <f t="shared" si="228"/>
        <v>0</v>
      </c>
      <c r="E386" s="1241">
        <f t="shared" si="228"/>
        <v>30</v>
      </c>
      <c r="F386" s="1240">
        <f t="shared" si="228"/>
        <v>0</v>
      </c>
      <c r="G386" s="1241">
        <f t="shared" si="228"/>
        <v>0</v>
      </c>
      <c r="H386" s="1240">
        <f t="shared" si="228"/>
        <v>0</v>
      </c>
      <c r="I386" s="1241">
        <f t="shared" si="228"/>
        <v>0</v>
      </c>
      <c r="J386" s="1240">
        <f t="shared" si="228"/>
        <v>4110</v>
      </c>
      <c r="K386" s="1241">
        <f t="shared" si="228"/>
        <v>13434</v>
      </c>
      <c r="L386" s="1240">
        <f t="shared" si="228"/>
        <v>4000</v>
      </c>
      <c r="M386" s="1241">
        <f t="shared" si="228"/>
        <v>0</v>
      </c>
      <c r="N386" s="1240">
        <f t="shared" si="228"/>
        <v>4000</v>
      </c>
      <c r="O386" s="1241">
        <f t="shared" si="228"/>
        <v>165208</v>
      </c>
      <c r="P386" s="1240">
        <f t="shared" si="228"/>
        <v>4965356</v>
      </c>
      <c r="Q386" s="1241">
        <f>SUM(Q387:Q391)</f>
        <v>147</v>
      </c>
      <c r="R386" s="1240">
        <f t="shared" ref="R386:AE386" si="229">SUM(R387:R391)</f>
        <v>15375</v>
      </c>
      <c r="S386" s="1241">
        <f t="shared" si="229"/>
        <v>0</v>
      </c>
      <c r="T386" s="1240">
        <f t="shared" si="229"/>
        <v>30</v>
      </c>
      <c r="U386" s="1241">
        <f t="shared" si="229"/>
        <v>0</v>
      </c>
      <c r="V386" s="1240">
        <f t="shared" si="229"/>
        <v>0</v>
      </c>
      <c r="W386" s="1241">
        <f t="shared" si="229"/>
        <v>0</v>
      </c>
      <c r="X386" s="1240">
        <f t="shared" si="229"/>
        <v>0</v>
      </c>
      <c r="Y386" s="1241">
        <f t="shared" si="229"/>
        <v>4110</v>
      </c>
      <c r="Z386" s="1240">
        <f t="shared" si="229"/>
        <v>14924</v>
      </c>
      <c r="AA386" s="1241">
        <f t="shared" si="229"/>
        <v>3000</v>
      </c>
      <c r="AB386" s="1240">
        <f t="shared" si="229"/>
        <v>0</v>
      </c>
      <c r="AC386" s="1241">
        <f t="shared" si="229"/>
        <v>3000</v>
      </c>
      <c r="AD386" s="1240">
        <f t="shared" si="229"/>
        <v>182088</v>
      </c>
      <c r="AE386" s="1241">
        <f t="shared" si="229"/>
        <v>5562680</v>
      </c>
      <c r="AF386" s="1240">
        <f>SUM(AF387:AF391)</f>
        <v>0</v>
      </c>
      <c r="AG386" s="1241">
        <f>SUM(AG387:AG391)</f>
        <v>597324</v>
      </c>
      <c r="AH386" s="1240">
        <f>SUM(AH387:AH391)</f>
        <v>147</v>
      </c>
      <c r="AI386" s="1241">
        <v>5562680</v>
      </c>
    </row>
    <row r="387" spans="1:35" ht="12.75" x14ac:dyDescent="0.2">
      <c r="A387" s="1237" t="s">
        <v>2155</v>
      </c>
      <c r="B387" s="1240">
        <v>29</v>
      </c>
      <c r="C387" s="1241">
        <f>3521+364</f>
        <v>3885</v>
      </c>
      <c r="D387" s="1240"/>
      <c r="E387" s="1241"/>
      <c r="F387" s="1240"/>
      <c r="G387" s="1241"/>
      <c r="H387" s="1240"/>
      <c r="I387" s="1241"/>
      <c r="J387" s="1240">
        <v>1200</v>
      </c>
      <c r="K387" s="1241">
        <f>SUM(C387:J387)</f>
        <v>5085</v>
      </c>
      <c r="L387" s="1240">
        <v>1000</v>
      </c>
      <c r="M387" s="1241"/>
      <c r="N387" s="1240">
        <f>SUM(L387:M387)</f>
        <v>1000</v>
      </c>
      <c r="O387" s="1241">
        <f>+K387*12+L387</f>
        <v>62020</v>
      </c>
      <c r="P387" s="1240">
        <f>+O387*B387-500000</f>
        <v>1298580</v>
      </c>
      <c r="Q387" s="1241">
        <v>29</v>
      </c>
      <c r="R387" s="1240">
        <v>4471</v>
      </c>
      <c r="S387" s="1241"/>
      <c r="T387" s="1240"/>
      <c r="U387" s="1241"/>
      <c r="V387" s="1240"/>
      <c r="W387" s="1241"/>
      <c r="X387" s="1240"/>
      <c r="Y387" s="1241">
        <v>1200</v>
      </c>
      <c r="Z387" s="1240">
        <f>SUM(R387:Y387)</f>
        <v>5671</v>
      </c>
      <c r="AA387" s="1241">
        <v>1000</v>
      </c>
      <c r="AB387" s="1240"/>
      <c r="AC387" s="1241">
        <f>SUM(AA387:AB387)</f>
        <v>1000</v>
      </c>
      <c r="AD387" s="1240">
        <f>+Z387*12+AA387</f>
        <v>69052</v>
      </c>
      <c r="AE387" s="1241">
        <f>+AD387*Q387-500000</f>
        <v>1502508</v>
      </c>
      <c r="AF387" s="1240">
        <f>+B387-Q387</f>
        <v>0</v>
      </c>
      <c r="AG387" s="1241">
        <f>AE387-P387</f>
        <v>203928</v>
      </c>
      <c r="AH387" s="1240">
        <v>29</v>
      </c>
      <c r="AI387" s="1241">
        <v>1502508</v>
      </c>
    </row>
    <row r="388" spans="1:35" ht="12.75" x14ac:dyDescent="0.2">
      <c r="A388" s="1237" t="s">
        <v>2156</v>
      </c>
      <c r="B388" s="1240"/>
      <c r="C388" s="1241"/>
      <c r="D388" s="1240"/>
      <c r="E388" s="1241"/>
      <c r="F388" s="1240"/>
      <c r="G388" s="1241"/>
      <c r="H388" s="1240"/>
      <c r="I388" s="1241"/>
      <c r="J388" s="1240"/>
      <c r="K388" s="1241">
        <f>SUM(C388:J388)</f>
        <v>0</v>
      </c>
      <c r="L388" s="1240">
        <v>1000</v>
      </c>
      <c r="M388" s="1241"/>
      <c r="N388" s="1240">
        <f>SUM(L388:M388)</f>
        <v>1000</v>
      </c>
      <c r="O388" s="1241">
        <f>+K388*12+L388</f>
        <v>1000</v>
      </c>
      <c r="P388" s="1240">
        <f>+O388*B388</f>
        <v>0</v>
      </c>
      <c r="Q388" s="1241"/>
      <c r="R388" s="1240"/>
      <c r="S388" s="1241"/>
      <c r="T388" s="1240"/>
      <c r="U388" s="1241"/>
      <c r="V388" s="1240"/>
      <c r="W388" s="1241"/>
      <c r="X388" s="1240"/>
      <c r="Y388" s="1241"/>
      <c r="Z388" s="1240"/>
      <c r="AA388" s="1241"/>
      <c r="AB388" s="1240"/>
      <c r="AC388" s="1241"/>
      <c r="AD388" s="1240"/>
      <c r="AE388" s="1241"/>
      <c r="AF388" s="1240"/>
      <c r="AG388" s="1241"/>
      <c r="AH388" s="1240"/>
      <c r="AI388" s="1241">
        <v>0</v>
      </c>
    </row>
    <row r="389" spans="1:35" ht="12.75" x14ac:dyDescent="0.2">
      <c r="A389" s="1237" t="s">
        <v>2157</v>
      </c>
      <c r="B389" s="1240">
        <v>2</v>
      </c>
      <c r="C389" s="1241">
        <f>3115+294</f>
        <v>3409</v>
      </c>
      <c r="D389" s="1240"/>
      <c r="E389" s="1241"/>
      <c r="F389" s="1240"/>
      <c r="G389" s="1241"/>
      <c r="H389" s="1240"/>
      <c r="I389" s="1241"/>
      <c r="J389" s="1240">
        <v>954</v>
      </c>
      <c r="K389" s="1241">
        <f>SUM(C389:J389)</f>
        <v>4363</v>
      </c>
      <c r="L389" s="1240">
        <v>1000</v>
      </c>
      <c r="M389" s="1241"/>
      <c r="N389" s="1240">
        <f>SUM(L389:M389)</f>
        <v>1000</v>
      </c>
      <c r="O389" s="1241">
        <f>+K389*12+L389</f>
        <v>53356</v>
      </c>
      <c r="P389" s="1240">
        <f>+O389*B389</f>
        <v>106712</v>
      </c>
      <c r="Q389" s="1241">
        <v>2</v>
      </c>
      <c r="R389" s="1240">
        <v>3900</v>
      </c>
      <c r="S389" s="1241"/>
      <c r="T389" s="1240"/>
      <c r="U389" s="1241"/>
      <c r="V389" s="1240"/>
      <c r="W389" s="1241"/>
      <c r="X389" s="1240"/>
      <c r="Y389" s="1241">
        <v>954</v>
      </c>
      <c r="Z389" s="1240">
        <f>SUM(R389:Y389)</f>
        <v>4854</v>
      </c>
      <c r="AA389" s="1241">
        <v>1000</v>
      </c>
      <c r="AB389" s="1240"/>
      <c r="AC389" s="1241">
        <f>SUM(AA389:AB389)</f>
        <v>1000</v>
      </c>
      <c r="AD389" s="1240">
        <f>+Z389*12+AA389</f>
        <v>59248</v>
      </c>
      <c r="AE389" s="1241">
        <f>+AD389*Q389</f>
        <v>118496</v>
      </c>
      <c r="AF389" s="1240">
        <f>+B389-Q389</f>
        <v>0</v>
      </c>
      <c r="AG389" s="1241">
        <f>AE389-P389</f>
        <v>11784</v>
      </c>
      <c r="AH389" s="1240">
        <v>2</v>
      </c>
      <c r="AI389" s="1241">
        <v>118496</v>
      </c>
    </row>
    <row r="390" spans="1:35" ht="12.75" x14ac:dyDescent="0.2">
      <c r="A390" s="1237" t="s">
        <v>2158</v>
      </c>
      <c r="B390" s="1240">
        <v>39</v>
      </c>
      <c r="C390" s="1241">
        <f>2955+262</f>
        <v>3217</v>
      </c>
      <c r="D390" s="1240"/>
      <c r="E390" s="1241">
        <v>18</v>
      </c>
      <c r="F390" s="1240"/>
      <c r="G390" s="1241"/>
      <c r="H390" s="1240"/>
      <c r="I390" s="1241"/>
      <c r="J390" s="1240">
        <v>913</v>
      </c>
      <c r="K390" s="1241"/>
      <c r="L390" s="1240"/>
      <c r="M390" s="1241"/>
      <c r="N390" s="1240"/>
      <c r="O390" s="1241"/>
      <c r="P390" s="1240"/>
      <c r="Q390" s="1241">
        <v>39</v>
      </c>
      <c r="R390" s="1240">
        <v>3660</v>
      </c>
      <c r="S390" s="1241"/>
      <c r="T390" s="1240">
        <v>18</v>
      </c>
      <c r="U390" s="1241"/>
      <c r="V390" s="1240"/>
      <c r="W390" s="1241"/>
      <c r="X390" s="1240"/>
      <c r="Y390" s="1241">
        <v>913</v>
      </c>
      <c r="Z390" s="1240"/>
      <c r="AA390" s="1241"/>
      <c r="AB390" s="1240"/>
      <c r="AC390" s="1241"/>
      <c r="AD390" s="1240"/>
      <c r="AE390" s="1241"/>
      <c r="AF390" s="1240"/>
      <c r="AG390" s="1241"/>
      <c r="AH390" s="1240">
        <v>39</v>
      </c>
      <c r="AI390" s="1241"/>
    </row>
    <row r="391" spans="1:35" ht="12.75" x14ac:dyDescent="0.2">
      <c r="A391" s="1237" t="s">
        <v>2159</v>
      </c>
      <c r="B391" s="1240">
        <v>77</v>
      </c>
      <c r="C391" s="1241">
        <f>2689+242</f>
        <v>2931</v>
      </c>
      <c r="D391" s="1240"/>
      <c r="E391" s="1241">
        <v>12</v>
      </c>
      <c r="F391" s="1240"/>
      <c r="G391" s="1241"/>
      <c r="H391" s="1240"/>
      <c r="I391" s="1241"/>
      <c r="J391" s="1240">
        <v>1043</v>
      </c>
      <c r="K391" s="1241">
        <f>SUM(C391:J391)</f>
        <v>3986</v>
      </c>
      <c r="L391" s="1240">
        <v>1000</v>
      </c>
      <c r="M391" s="1241"/>
      <c r="N391" s="1240">
        <f>SUM(L391:M391)</f>
        <v>1000</v>
      </c>
      <c r="O391" s="1241">
        <f>+K391*12+L391</f>
        <v>48832</v>
      </c>
      <c r="P391" s="1240">
        <f>+O391*B391-200000</f>
        <v>3560064</v>
      </c>
      <c r="Q391" s="1241">
        <v>77</v>
      </c>
      <c r="R391" s="1240">
        <v>3344</v>
      </c>
      <c r="S391" s="1241"/>
      <c r="T391" s="1240">
        <v>12</v>
      </c>
      <c r="U391" s="1241"/>
      <c r="V391" s="1240"/>
      <c r="W391" s="1241"/>
      <c r="X391" s="1240"/>
      <c r="Y391" s="1241">
        <v>1043</v>
      </c>
      <c r="Z391" s="1240">
        <f>SUM(R391:Y391)</f>
        <v>4399</v>
      </c>
      <c r="AA391" s="1241">
        <v>1000</v>
      </c>
      <c r="AB391" s="1240"/>
      <c r="AC391" s="1241">
        <f>SUM(AA391:AB391)</f>
        <v>1000</v>
      </c>
      <c r="AD391" s="1240">
        <f>+Z391*12+AA391</f>
        <v>53788</v>
      </c>
      <c r="AE391" s="1241">
        <f>+AD391*Q391-200000</f>
        <v>3941676</v>
      </c>
      <c r="AF391" s="1240">
        <f>+B391-Q391</f>
        <v>0</v>
      </c>
      <c r="AG391" s="1241">
        <f>AE391-P391</f>
        <v>381612</v>
      </c>
      <c r="AH391" s="1240">
        <v>77</v>
      </c>
      <c r="AI391" s="1241">
        <v>3941676</v>
      </c>
    </row>
    <row r="392" spans="1:35" ht="25.5" x14ac:dyDescent="0.2">
      <c r="A392" s="1242" t="s">
        <v>2169</v>
      </c>
      <c r="B392" s="1240">
        <f t="shared" ref="B392:AE392" si="230">+B393+B394+B395+B396+B397</f>
        <v>77</v>
      </c>
      <c r="C392" s="1241">
        <f t="shared" si="230"/>
        <v>13432</v>
      </c>
      <c r="D392" s="1240">
        <f t="shared" si="230"/>
        <v>0</v>
      </c>
      <c r="E392" s="1241">
        <f t="shared" si="230"/>
        <v>518</v>
      </c>
      <c r="F392" s="1240">
        <f t="shared" si="230"/>
        <v>0</v>
      </c>
      <c r="G392" s="1241">
        <f t="shared" si="230"/>
        <v>0</v>
      </c>
      <c r="H392" s="1240">
        <f t="shared" si="230"/>
        <v>0</v>
      </c>
      <c r="I392" s="1241">
        <f t="shared" si="230"/>
        <v>0</v>
      </c>
      <c r="J392" s="1240">
        <f t="shared" si="230"/>
        <v>3628</v>
      </c>
      <c r="K392" s="1241">
        <f t="shared" si="230"/>
        <v>17578</v>
      </c>
      <c r="L392" s="1240">
        <f t="shared" si="230"/>
        <v>4000</v>
      </c>
      <c r="M392" s="1241">
        <f t="shared" si="230"/>
        <v>0</v>
      </c>
      <c r="N392" s="1240">
        <f t="shared" si="230"/>
        <v>4000</v>
      </c>
      <c r="O392" s="1241">
        <f t="shared" si="230"/>
        <v>214936</v>
      </c>
      <c r="P392" s="1240">
        <f t="shared" si="230"/>
        <v>3998192</v>
      </c>
      <c r="Q392" s="1241">
        <f t="shared" si="230"/>
        <v>77</v>
      </c>
      <c r="R392" s="1240">
        <f t="shared" si="230"/>
        <v>15375</v>
      </c>
      <c r="S392" s="1241">
        <f t="shared" si="230"/>
        <v>0</v>
      </c>
      <c r="T392" s="1240">
        <f t="shared" si="230"/>
        <v>518</v>
      </c>
      <c r="U392" s="1241">
        <f t="shared" si="230"/>
        <v>0</v>
      </c>
      <c r="V392" s="1240">
        <f t="shared" si="230"/>
        <v>0</v>
      </c>
      <c r="W392" s="1241">
        <f t="shared" si="230"/>
        <v>0</v>
      </c>
      <c r="X392" s="1240">
        <f t="shared" si="230"/>
        <v>0</v>
      </c>
      <c r="Y392" s="1241">
        <f t="shared" si="230"/>
        <v>3628</v>
      </c>
      <c r="Z392" s="1240">
        <f t="shared" si="230"/>
        <v>19521</v>
      </c>
      <c r="AA392" s="1241">
        <f t="shared" si="230"/>
        <v>4000</v>
      </c>
      <c r="AB392" s="1240">
        <f t="shared" si="230"/>
        <v>0</v>
      </c>
      <c r="AC392" s="1241">
        <f t="shared" si="230"/>
        <v>4000</v>
      </c>
      <c r="AD392" s="1240">
        <f t="shared" si="230"/>
        <v>238252</v>
      </c>
      <c r="AE392" s="1241">
        <f t="shared" si="230"/>
        <v>4420052</v>
      </c>
      <c r="AF392" s="1240">
        <f>+AF393+AF394+AF395+AF396+AF397</f>
        <v>0</v>
      </c>
      <c r="AG392" s="1241">
        <f>+AG393+AG394+AG395+AG396+AG397</f>
        <v>421860</v>
      </c>
      <c r="AH392" s="1240">
        <f>+AH393+AH394+AH395+AH396+AH397</f>
        <v>80</v>
      </c>
      <c r="AI392" s="1241">
        <v>4597556</v>
      </c>
    </row>
    <row r="393" spans="1:35" ht="12.75" x14ac:dyDescent="0.2">
      <c r="A393" s="1237" t="s">
        <v>2170</v>
      </c>
      <c r="B393" s="1240">
        <v>16</v>
      </c>
      <c r="C393" s="1241">
        <v>3875</v>
      </c>
      <c r="D393" s="1240"/>
      <c r="E393" s="1241">
        <v>53</v>
      </c>
      <c r="F393" s="1240"/>
      <c r="G393" s="1241"/>
      <c r="H393" s="1240"/>
      <c r="I393" s="1241"/>
      <c r="J393" s="1240">
        <v>1001</v>
      </c>
      <c r="K393" s="1241">
        <f>SUM(C393:J393)</f>
        <v>4929</v>
      </c>
      <c r="L393" s="1240">
        <v>1000</v>
      </c>
      <c r="M393" s="1241"/>
      <c r="N393" s="1240">
        <f>SUM(L393:M393)</f>
        <v>1000</v>
      </c>
      <c r="O393" s="1241">
        <f>+K393*12+L393</f>
        <v>60148</v>
      </c>
      <c r="P393" s="1240">
        <f>+O393*B393</f>
        <v>962368</v>
      </c>
      <c r="Q393" s="1241">
        <v>16</v>
      </c>
      <c r="R393" s="1240">
        <v>4471</v>
      </c>
      <c r="S393" s="1241"/>
      <c r="T393" s="1240">
        <v>53</v>
      </c>
      <c r="U393" s="1241"/>
      <c r="V393" s="1240"/>
      <c r="W393" s="1241"/>
      <c r="X393" s="1240"/>
      <c r="Y393" s="1241">
        <v>1001</v>
      </c>
      <c r="Z393" s="1240">
        <f>SUM(R393:Y393)</f>
        <v>5525</v>
      </c>
      <c r="AA393" s="1241">
        <v>1000</v>
      </c>
      <c r="AB393" s="1240"/>
      <c r="AC393" s="1241">
        <f>SUM(AA393:AB393)</f>
        <v>1000</v>
      </c>
      <c r="AD393" s="1240">
        <f>+Z393*12+AA393</f>
        <v>67300</v>
      </c>
      <c r="AE393" s="1241">
        <f>+AD393*Q393</f>
        <v>1076800</v>
      </c>
      <c r="AF393" s="1240">
        <f>+B393-Q393</f>
        <v>0</v>
      </c>
      <c r="AG393" s="1241">
        <f>AE393-P393</f>
        <v>114432</v>
      </c>
      <c r="AH393" s="1240">
        <v>18</v>
      </c>
      <c r="AI393" s="1241">
        <v>1211400</v>
      </c>
    </row>
    <row r="394" spans="1:35" ht="12.75" x14ac:dyDescent="0.2">
      <c r="A394" s="1237" t="s">
        <v>2171</v>
      </c>
      <c r="B394" s="1240"/>
      <c r="C394" s="1241"/>
      <c r="D394" s="1240"/>
      <c r="E394" s="1241"/>
      <c r="F394" s="1240"/>
      <c r="G394" s="1241"/>
      <c r="H394" s="1240"/>
      <c r="I394" s="1241"/>
      <c r="J394" s="1240"/>
      <c r="K394" s="1241"/>
      <c r="L394" s="1240"/>
      <c r="M394" s="1241"/>
      <c r="N394" s="1240"/>
      <c r="O394" s="1241"/>
      <c r="P394" s="1240"/>
      <c r="Q394" s="1241"/>
      <c r="R394" s="1240"/>
      <c r="S394" s="1241"/>
      <c r="T394" s="1240"/>
      <c r="U394" s="1241"/>
      <c r="V394" s="1240"/>
      <c r="W394" s="1241"/>
      <c r="X394" s="1240"/>
      <c r="Y394" s="1241"/>
      <c r="Z394" s="1240"/>
      <c r="AA394" s="1241"/>
      <c r="AB394" s="1240"/>
      <c r="AC394" s="1241"/>
      <c r="AD394" s="1240"/>
      <c r="AE394" s="1241"/>
      <c r="AF394" s="1240"/>
      <c r="AG394" s="1241"/>
      <c r="AH394" s="1240"/>
      <c r="AI394" s="1241"/>
    </row>
    <row r="395" spans="1:35" ht="12.75" x14ac:dyDescent="0.2">
      <c r="A395" s="1237" t="s">
        <v>2172</v>
      </c>
      <c r="B395" s="1240">
        <v>2</v>
      </c>
      <c r="C395" s="1241">
        <v>3409</v>
      </c>
      <c r="D395" s="1240"/>
      <c r="E395" s="1241">
        <v>225</v>
      </c>
      <c r="F395" s="1240"/>
      <c r="G395" s="1241"/>
      <c r="H395" s="1240"/>
      <c r="I395" s="1241"/>
      <c r="J395" s="1240">
        <v>602</v>
      </c>
      <c r="K395" s="1241">
        <f>SUM(C395:J395)</f>
        <v>4236</v>
      </c>
      <c r="L395" s="1240">
        <v>1000</v>
      </c>
      <c r="M395" s="1241"/>
      <c r="N395" s="1240">
        <f>SUM(L395:M395)</f>
        <v>1000</v>
      </c>
      <c r="O395" s="1241">
        <f>+K395*12+L395</f>
        <v>51832</v>
      </c>
      <c r="P395" s="1240">
        <f>+O395*B395</f>
        <v>103664</v>
      </c>
      <c r="Q395" s="1241">
        <v>2</v>
      </c>
      <c r="R395" s="1240">
        <v>3900</v>
      </c>
      <c r="S395" s="1241"/>
      <c r="T395" s="1240">
        <v>225</v>
      </c>
      <c r="U395" s="1241"/>
      <c r="V395" s="1240"/>
      <c r="W395" s="1241"/>
      <c r="X395" s="1240"/>
      <c r="Y395" s="1241">
        <v>602</v>
      </c>
      <c r="Z395" s="1240">
        <f>SUM(R395:Y395)</f>
        <v>4727</v>
      </c>
      <c r="AA395" s="1241">
        <v>1000</v>
      </c>
      <c r="AB395" s="1240"/>
      <c r="AC395" s="1241">
        <f>SUM(AA395:AB395)</f>
        <v>1000</v>
      </c>
      <c r="AD395" s="1240">
        <f>+Z395*12+AA395</f>
        <v>57724</v>
      </c>
      <c r="AE395" s="1241">
        <f>+AD395*Q395</f>
        <v>115448</v>
      </c>
      <c r="AF395" s="1240">
        <f>+B395-Q395</f>
        <v>0</v>
      </c>
      <c r="AG395" s="1241">
        <f>AE395-P395</f>
        <v>11784</v>
      </c>
      <c r="AH395" s="1240">
        <v>2</v>
      </c>
      <c r="AI395" s="1241">
        <v>115448</v>
      </c>
    </row>
    <row r="396" spans="1:35" ht="12.75" x14ac:dyDescent="0.2">
      <c r="A396" s="1237" t="s">
        <v>2162</v>
      </c>
      <c r="B396" s="1240">
        <v>9</v>
      </c>
      <c r="C396" s="1241">
        <v>3217</v>
      </c>
      <c r="D396" s="1240"/>
      <c r="E396" s="1241">
        <v>179</v>
      </c>
      <c r="F396" s="1240"/>
      <c r="G396" s="1241"/>
      <c r="H396" s="1240"/>
      <c r="I396" s="1241"/>
      <c r="J396" s="1240">
        <v>1024</v>
      </c>
      <c r="K396" s="1241">
        <f>SUM(C396:J396)</f>
        <v>4420</v>
      </c>
      <c r="L396" s="1240">
        <v>1000</v>
      </c>
      <c r="M396" s="1241"/>
      <c r="N396" s="1240">
        <f>SUM(L396:M396)</f>
        <v>1000</v>
      </c>
      <c r="O396" s="1241">
        <f>+K396*12+L396</f>
        <v>54040</v>
      </c>
      <c r="P396" s="1240">
        <f>+O396*B396</f>
        <v>486360</v>
      </c>
      <c r="Q396" s="1241">
        <v>9</v>
      </c>
      <c r="R396" s="1240">
        <v>3660</v>
      </c>
      <c r="S396" s="1241"/>
      <c r="T396" s="1240">
        <v>179</v>
      </c>
      <c r="U396" s="1241"/>
      <c r="V396" s="1240"/>
      <c r="W396" s="1241"/>
      <c r="X396" s="1240"/>
      <c r="Y396" s="1241">
        <v>1024</v>
      </c>
      <c r="Z396" s="1240">
        <f>SUM(R396:Y396)</f>
        <v>4863</v>
      </c>
      <c r="AA396" s="1241">
        <v>1000</v>
      </c>
      <c r="AB396" s="1240"/>
      <c r="AC396" s="1241">
        <f>SUM(AA396:AB396)</f>
        <v>1000</v>
      </c>
      <c r="AD396" s="1240">
        <f>+Z396*12+AA396</f>
        <v>59356</v>
      </c>
      <c r="AE396" s="1241">
        <f>+AD396*Q396</f>
        <v>534204</v>
      </c>
      <c r="AF396" s="1240">
        <f>+B396-Q396</f>
        <v>0</v>
      </c>
      <c r="AG396" s="1241">
        <f>AE396-P396</f>
        <v>47844</v>
      </c>
      <c r="AH396" s="1240">
        <v>7</v>
      </c>
      <c r="AI396" s="1241">
        <v>415492</v>
      </c>
    </row>
    <row r="397" spans="1:35" ht="12.75" x14ac:dyDescent="0.2">
      <c r="A397" s="1237" t="s">
        <v>2163</v>
      </c>
      <c r="B397" s="1240">
        <v>50</v>
      </c>
      <c r="C397" s="1241">
        <v>2931</v>
      </c>
      <c r="D397" s="1240"/>
      <c r="E397" s="1241">
        <v>61</v>
      </c>
      <c r="F397" s="1240"/>
      <c r="G397" s="1241"/>
      <c r="H397" s="1240"/>
      <c r="I397" s="1241"/>
      <c r="J397" s="1240">
        <v>1001</v>
      </c>
      <c r="K397" s="1241">
        <f>SUM(C397:J397)</f>
        <v>3993</v>
      </c>
      <c r="L397" s="1240">
        <v>1000</v>
      </c>
      <c r="M397" s="1241"/>
      <c r="N397" s="1240">
        <f>SUM(L397:M397)</f>
        <v>1000</v>
      </c>
      <c r="O397" s="1241">
        <f>+K397*12+L397</f>
        <v>48916</v>
      </c>
      <c r="P397" s="1240">
        <f>+O397*B397</f>
        <v>2445800</v>
      </c>
      <c r="Q397" s="1241">
        <v>50</v>
      </c>
      <c r="R397" s="1240">
        <v>3344</v>
      </c>
      <c r="S397" s="1241"/>
      <c r="T397" s="1240">
        <v>61</v>
      </c>
      <c r="U397" s="1241"/>
      <c r="V397" s="1240"/>
      <c r="W397" s="1241"/>
      <c r="X397" s="1240"/>
      <c r="Y397" s="1241">
        <v>1001</v>
      </c>
      <c r="Z397" s="1240">
        <f>SUM(R397:Y397)</f>
        <v>4406</v>
      </c>
      <c r="AA397" s="1241">
        <v>1000</v>
      </c>
      <c r="AB397" s="1240"/>
      <c r="AC397" s="1241">
        <f>SUM(AA397:AB397)</f>
        <v>1000</v>
      </c>
      <c r="AD397" s="1240">
        <f>+Z397*12+AA397</f>
        <v>53872</v>
      </c>
      <c r="AE397" s="1241">
        <f>+AD397*Q397</f>
        <v>2693600</v>
      </c>
      <c r="AF397" s="1240">
        <f>+B397-Q397</f>
        <v>0</v>
      </c>
      <c r="AG397" s="1241">
        <f>AE397-P397</f>
        <v>247800</v>
      </c>
      <c r="AH397" s="1240">
        <v>53</v>
      </c>
      <c r="AI397" s="1241">
        <v>2855216</v>
      </c>
    </row>
    <row r="398" spans="1:35" ht="25.5" x14ac:dyDescent="0.2">
      <c r="A398" s="1242" t="s">
        <v>2173</v>
      </c>
      <c r="B398" s="1240">
        <f t="shared" ref="B398:AE398" si="231">+B399+B400+B401+B402+B403</f>
        <v>3</v>
      </c>
      <c r="C398" s="1241">
        <f t="shared" si="231"/>
        <v>2245</v>
      </c>
      <c r="D398" s="1240">
        <f t="shared" si="231"/>
        <v>0</v>
      </c>
      <c r="E398" s="1241">
        <f t="shared" si="231"/>
        <v>0</v>
      </c>
      <c r="F398" s="1240">
        <f t="shared" si="231"/>
        <v>0</v>
      </c>
      <c r="G398" s="1241">
        <f t="shared" si="231"/>
        <v>0</v>
      </c>
      <c r="H398" s="1240">
        <f t="shared" si="231"/>
        <v>0</v>
      </c>
      <c r="I398" s="1241">
        <f t="shared" si="231"/>
        <v>0</v>
      </c>
      <c r="J398" s="1240">
        <f t="shared" si="231"/>
        <v>836</v>
      </c>
      <c r="K398" s="1241">
        <f t="shared" si="231"/>
        <v>3081</v>
      </c>
      <c r="L398" s="1240">
        <f t="shared" si="231"/>
        <v>1000</v>
      </c>
      <c r="M398" s="1241">
        <f t="shared" si="231"/>
        <v>0</v>
      </c>
      <c r="N398" s="1240">
        <f t="shared" si="231"/>
        <v>1000</v>
      </c>
      <c r="O398" s="1241">
        <f t="shared" si="231"/>
        <v>37972</v>
      </c>
      <c r="P398" s="1240">
        <f t="shared" si="231"/>
        <v>113916</v>
      </c>
      <c r="Q398" s="1241">
        <f t="shared" si="231"/>
        <v>3</v>
      </c>
      <c r="R398" s="1240">
        <f t="shared" si="231"/>
        <v>2294</v>
      </c>
      <c r="S398" s="1241">
        <f t="shared" si="231"/>
        <v>0</v>
      </c>
      <c r="T398" s="1240">
        <f t="shared" si="231"/>
        <v>0</v>
      </c>
      <c r="U398" s="1241">
        <f t="shared" si="231"/>
        <v>0</v>
      </c>
      <c r="V398" s="1240">
        <f t="shared" si="231"/>
        <v>0</v>
      </c>
      <c r="W398" s="1241">
        <f t="shared" si="231"/>
        <v>0</v>
      </c>
      <c r="X398" s="1240">
        <f t="shared" si="231"/>
        <v>0</v>
      </c>
      <c r="Y398" s="1241">
        <f t="shared" si="231"/>
        <v>836</v>
      </c>
      <c r="Z398" s="1240">
        <f t="shared" si="231"/>
        <v>3130</v>
      </c>
      <c r="AA398" s="1241">
        <f t="shared" si="231"/>
        <v>1000</v>
      </c>
      <c r="AB398" s="1240">
        <f t="shared" si="231"/>
        <v>0</v>
      </c>
      <c r="AC398" s="1241">
        <f t="shared" si="231"/>
        <v>1000</v>
      </c>
      <c r="AD398" s="1240">
        <f t="shared" si="231"/>
        <v>38560</v>
      </c>
      <c r="AE398" s="1241">
        <f t="shared" si="231"/>
        <v>115680</v>
      </c>
      <c r="AF398" s="1240">
        <f>+AF399+AF400+AF401+AF402+AF403</f>
        <v>0</v>
      </c>
      <c r="AG398" s="1241">
        <f>+AG399+AG400+AG401+AG402+AG403</f>
        <v>1764</v>
      </c>
      <c r="AH398" s="1240">
        <f>+AH399+AH400+AH401+AH402+AH403</f>
        <v>3</v>
      </c>
      <c r="AI398" s="1241">
        <v>115680</v>
      </c>
    </row>
    <row r="399" spans="1:35" ht="12.75" x14ac:dyDescent="0.2">
      <c r="A399" s="1237" t="s">
        <v>2162</v>
      </c>
      <c r="B399" s="1240">
        <v>3</v>
      </c>
      <c r="C399" s="1241">
        <v>2245</v>
      </c>
      <c r="D399" s="1240"/>
      <c r="E399" s="1241"/>
      <c r="F399" s="1240"/>
      <c r="G399" s="1241"/>
      <c r="H399" s="1240"/>
      <c r="I399" s="1241"/>
      <c r="J399" s="1240">
        <v>836</v>
      </c>
      <c r="K399" s="1241">
        <f>SUM(C399:J399)</f>
        <v>3081</v>
      </c>
      <c r="L399" s="1240">
        <v>1000</v>
      </c>
      <c r="M399" s="1241"/>
      <c r="N399" s="1240">
        <f>SUM(L399:M399)</f>
        <v>1000</v>
      </c>
      <c r="O399" s="1241">
        <f>+K399*12+L399</f>
        <v>37972</v>
      </c>
      <c r="P399" s="1240">
        <f>+O399*B399</f>
        <v>113916</v>
      </c>
      <c r="Q399" s="1241">
        <v>3</v>
      </c>
      <c r="R399" s="1240">
        <v>2294</v>
      </c>
      <c r="S399" s="1241"/>
      <c r="T399" s="1240"/>
      <c r="U399" s="1241"/>
      <c r="V399" s="1240"/>
      <c r="W399" s="1241"/>
      <c r="X399" s="1240"/>
      <c r="Y399" s="1241">
        <v>836</v>
      </c>
      <c r="Z399" s="1240">
        <f>SUM(R399:Y399)</f>
        <v>3130</v>
      </c>
      <c r="AA399" s="1241">
        <v>1000</v>
      </c>
      <c r="AB399" s="1240"/>
      <c r="AC399" s="1241">
        <f>SUM(AA399:AB399)</f>
        <v>1000</v>
      </c>
      <c r="AD399" s="1240">
        <f>+Z399*12+AA399</f>
        <v>38560</v>
      </c>
      <c r="AE399" s="1241">
        <f>+AD399*Q399</f>
        <v>115680</v>
      </c>
      <c r="AF399" s="1240">
        <f>+B399-Q399</f>
        <v>0</v>
      </c>
      <c r="AG399" s="1241">
        <f>AE399-P399</f>
        <v>1764</v>
      </c>
      <c r="AH399" s="1240">
        <v>3</v>
      </c>
      <c r="AI399" s="1241">
        <v>115680</v>
      </c>
    </row>
    <row r="400" spans="1:35" ht="12.75" x14ac:dyDescent="0.2">
      <c r="A400" s="1237" t="s">
        <v>2163</v>
      </c>
      <c r="B400" s="1240"/>
      <c r="C400" s="1241"/>
      <c r="D400" s="1240"/>
      <c r="E400" s="1241"/>
      <c r="F400" s="1240"/>
      <c r="G400" s="1241"/>
      <c r="H400" s="1240"/>
      <c r="I400" s="1241"/>
      <c r="J400" s="1240"/>
      <c r="K400" s="1241"/>
      <c r="L400" s="1240"/>
      <c r="M400" s="1241"/>
      <c r="N400" s="1240"/>
      <c r="O400" s="1241"/>
      <c r="P400" s="1240"/>
      <c r="Q400" s="1241"/>
      <c r="R400" s="1240"/>
      <c r="S400" s="1241"/>
      <c r="T400" s="1240"/>
      <c r="U400" s="1241"/>
      <c r="V400" s="1240"/>
      <c r="W400" s="1241"/>
      <c r="X400" s="1240"/>
      <c r="Y400" s="1241"/>
      <c r="Z400" s="1240"/>
      <c r="AA400" s="1241"/>
      <c r="AB400" s="1240"/>
      <c r="AC400" s="1241"/>
      <c r="AD400" s="1240"/>
      <c r="AE400" s="1241"/>
      <c r="AF400" s="1240"/>
      <c r="AG400" s="1241"/>
      <c r="AH400" s="1240"/>
      <c r="AI400" s="1241"/>
    </row>
    <row r="401" spans="1:35" ht="12.75" x14ac:dyDescent="0.2">
      <c r="A401" s="1237" t="s">
        <v>2164</v>
      </c>
      <c r="B401" s="1240"/>
      <c r="C401" s="1241"/>
      <c r="D401" s="1240"/>
      <c r="E401" s="1241"/>
      <c r="F401" s="1240"/>
      <c r="G401" s="1241"/>
      <c r="H401" s="1240"/>
      <c r="I401" s="1241"/>
      <c r="J401" s="1240"/>
      <c r="K401" s="1241"/>
      <c r="L401" s="1240"/>
      <c r="M401" s="1241"/>
      <c r="N401" s="1240"/>
      <c r="O401" s="1241"/>
      <c r="P401" s="1240"/>
      <c r="Q401" s="1241"/>
      <c r="R401" s="1240"/>
      <c r="S401" s="1241"/>
      <c r="T401" s="1240"/>
      <c r="U401" s="1241"/>
      <c r="V401" s="1240"/>
      <c r="W401" s="1241"/>
      <c r="X401" s="1240"/>
      <c r="Y401" s="1241"/>
      <c r="Z401" s="1240"/>
      <c r="AA401" s="1241"/>
      <c r="AB401" s="1240"/>
      <c r="AC401" s="1241"/>
      <c r="AD401" s="1240"/>
      <c r="AE401" s="1241"/>
      <c r="AF401" s="1240"/>
      <c r="AG401" s="1241"/>
      <c r="AH401" s="1240"/>
      <c r="AI401" s="1241"/>
    </row>
    <row r="402" spans="1:35" ht="12.75" x14ac:dyDescent="0.2">
      <c r="A402" s="1237" t="s">
        <v>2165</v>
      </c>
      <c r="B402" s="1240"/>
      <c r="C402" s="1241"/>
      <c r="D402" s="1240"/>
      <c r="E402" s="1241"/>
      <c r="F402" s="1240"/>
      <c r="G402" s="1241"/>
      <c r="H402" s="1240"/>
      <c r="I402" s="1241"/>
      <c r="J402" s="1240"/>
      <c r="K402" s="1241"/>
      <c r="L402" s="1240"/>
      <c r="M402" s="1241"/>
      <c r="N402" s="1240"/>
      <c r="O402" s="1241"/>
      <c r="P402" s="1240"/>
      <c r="Q402" s="1241"/>
      <c r="R402" s="1240"/>
      <c r="S402" s="1241"/>
      <c r="T402" s="1240"/>
      <c r="U402" s="1241"/>
      <c r="V402" s="1240"/>
      <c r="W402" s="1241"/>
      <c r="X402" s="1240"/>
      <c r="Y402" s="1241"/>
      <c r="Z402" s="1240"/>
      <c r="AA402" s="1241"/>
      <c r="AB402" s="1240"/>
      <c r="AC402" s="1241"/>
      <c r="AD402" s="1240"/>
      <c r="AE402" s="1241"/>
      <c r="AF402" s="1240"/>
      <c r="AG402" s="1241"/>
      <c r="AH402" s="1240"/>
      <c r="AI402" s="1241"/>
    </row>
    <row r="403" spans="1:35" ht="12.75" x14ac:dyDescent="0.2">
      <c r="A403" s="1237" t="s">
        <v>2166</v>
      </c>
      <c r="B403" s="1243"/>
      <c r="C403" s="1244"/>
      <c r="D403" s="1243"/>
      <c r="E403" s="1244"/>
      <c r="F403" s="1243"/>
      <c r="G403" s="1244"/>
      <c r="H403" s="1243"/>
      <c r="I403" s="1244"/>
      <c r="J403" s="1243"/>
      <c r="K403" s="1244"/>
      <c r="L403" s="1243"/>
      <c r="M403" s="1244"/>
      <c r="N403" s="1243"/>
      <c r="O403" s="1244"/>
      <c r="P403" s="1243"/>
      <c r="Q403" s="1244"/>
      <c r="R403" s="1243"/>
      <c r="S403" s="1244"/>
      <c r="T403" s="1243"/>
      <c r="U403" s="1244"/>
      <c r="V403" s="1243"/>
      <c r="W403" s="1244"/>
      <c r="X403" s="1243"/>
      <c r="Y403" s="1244"/>
      <c r="Z403" s="1243"/>
      <c r="AA403" s="1244"/>
      <c r="AB403" s="1243"/>
      <c r="AC403" s="1244"/>
      <c r="AD403" s="1243"/>
      <c r="AE403" s="1244"/>
      <c r="AF403" s="1243"/>
      <c r="AG403" s="1244"/>
      <c r="AH403" s="1243"/>
      <c r="AI403" s="1244"/>
    </row>
    <row r="404" spans="1:35" ht="12.75" x14ac:dyDescent="0.2">
      <c r="A404" s="1100" t="s">
        <v>2174</v>
      </c>
      <c r="B404" s="1230">
        <f t="shared" ref="B404:AE404" si="232">+B336+B362+B368+B374+B380+B386+B392+B398</f>
        <v>1770</v>
      </c>
      <c r="C404" s="1231">
        <f t="shared" si="232"/>
        <v>109556</v>
      </c>
      <c r="D404" s="1231">
        <f t="shared" si="232"/>
        <v>0</v>
      </c>
      <c r="E404" s="1231">
        <f t="shared" si="232"/>
        <v>9322</v>
      </c>
      <c r="F404" s="1231">
        <f t="shared" si="232"/>
        <v>0</v>
      </c>
      <c r="G404" s="1231">
        <f t="shared" si="232"/>
        <v>0</v>
      </c>
      <c r="H404" s="1231">
        <f t="shared" si="232"/>
        <v>0</v>
      </c>
      <c r="I404" s="1231">
        <f t="shared" si="232"/>
        <v>0</v>
      </c>
      <c r="J404" s="1231">
        <f t="shared" si="232"/>
        <v>22492</v>
      </c>
      <c r="K404" s="1231">
        <f t="shared" si="232"/>
        <v>137222</v>
      </c>
      <c r="L404" s="1231">
        <f t="shared" si="232"/>
        <v>34000</v>
      </c>
      <c r="M404" s="1231">
        <f t="shared" si="232"/>
        <v>0</v>
      </c>
      <c r="N404" s="1231">
        <f t="shared" si="232"/>
        <v>34000</v>
      </c>
      <c r="O404" s="1231">
        <f t="shared" si="232"/>
        <v>1680664</v>
      </c>
      <c r="P404" s="1231">
        <f t="shared" si="232"/>
        <v>81439507.359999999</v>
      </c>
      <c r="Q404" s="1230">
        <f t="shared" si="232"/>
        <v>1770</v>
      </c>
      <c r="R404" s="1231">
        <f t="shared" si="232"/>
        <v>120553</v>
      </c>
      <c r="S404" s="1231">
        <f t="shared" si="232"/>
        <v>0</v>
      </c>
      <c r="T404" s="1231">
        <f t="shared" si="232"/>
        <v>9322</v>
      </c>
      <c r="U404" s="1231">
        <f t="shared" si="232"/>
        <v>0</v>
      </c>
      <c r="V404" s="1231">
        <f t="shared" si="232"/>
        <v>0</v>
      </c>
      <c r="W404" s="1231">
        <f t="shared" si="232"/>
        <v>0</v>
      </c>
      <c r="X404" s="1231">
        <f t="shared" si="232"/>
        <v>0</v>
      </c>
      <c r="Y404" s="1231">
        <f t="shared" si="232"/>
        <v>22492</v>
      </c>
      <c r="Z404" s="1231">
        <f t="shared" si="232"/>
        <v>147776</v>
      </c>
      <c r="AA404" s="1231">
        <f t="shared" si="232"/>
        <v>33000</v>
      </c>
      <c r="AB404" s="1231">
        <f t="shared" si="232"/>
        <v>0</v>
      </c>
      <c r="AC404" s="1231">
        <f t="shared" si="232"/>
        <v>33000</v>
      </c>
      <c r="AD404" s="1231">
        <f t="shared" si="232"/>
        <v>1806312</v>
      </c>
      <c r="AE404" s="1231">
        <f t="shared" si="232"/>
        <v>87192727.359999999</v>
      </c>
      <c r="AF404" s="1231">
        <f>+AF336+AF362+AF368+AF374+AF380+AF386+AF392+AF398</f>
        <v>0</v>
      </c>
      <c r="AG404" s="1231">
        <f>+AG336+AG362+AG368+AG374+AG380+AG386+AG392+AG398</f>
        <v>5753220</v>
      </c>
      <c r="AH404" s="1230">
        <f>+AH336+AH362+AH368+AH374+AH380+AH386+AH392+AH398</f>
        <v>1783</v>
      </c>
      <c r="AI404" s="1230">
        <f>+AI336+AI362+AI368+AI374+AI380+AI386+AI392+AI398</f>
        <v>87973391.359999999</v>
      </c>
    </row>
    <row r="405" spans="1:35" ht="12.75" x14ac:dyDescent="0.2">
      <c r="A405" s="1245" t="s">
        <v>2175</v>
      </c>
      <c r="B405" s="1230">
        <f t="shared" ref="B405:AE405" si="233">+B335+B404</f>
        <v>1937</v>
      </c>
      <c r="C405" s="1231">
        <f t="shared" si="233"/>
        <v>126628</v>
      </c>
      <c r="D405" s="1231">
        <f t="shared" si="233"/>
        <v>47689.68</v>
      </c>
      <c r="E405" s="1231">
        <f t="shared" si="233"/>
        <v>9322</v>
      </c>
      <c r="F405" s="1231">
        <f t="shared" si="233"/>
        <v>0</v>
      </c>
      <c r="G405" s="1231">
        <f t="shared" si="233"/>
        <v>0</v>
      </c>
      <c r="H405" s="1231">
        <f t="shared" si="233"/>
        <v>0</v>
      </c>
      <c r="I405" s="1231">
        <f t="shared" si="233"/>
        <v>0</v>
      </c>
      <c r="J405" s="1231">
        <f t="shared" si="233"/>
        <v>22492</v>
      </c>
      <c r="K405" s="1231">
        <f t="shared" si="233"/>
        <v>201983.68</v>
      </c>
      <c r="L405" s="1231">
        <f t="shared" si="233"/>
        <v>52000</v>
      </c>
      <c r="M405" s="1231">
        <f t="shared" si="233"/>
        <v>0</v>
      </c>
      <c r="N405" s="1231">
        <f t="shared" si="233"/>
        <v>52000</v>
      </c>
      <c r="O405" s="1231">
        <f t="shared" si="233"/>
        <v>2475804.16</v>
      </c>
      <c r="P405" s="1231">
        <f t="shared" si="233"/>
        <v>86961996</v>
      </c>
      <c r="Q405" s="1230">
        <f t="shared" si="233"/>
        <v>1937</v>
      </c>
      <c r="R405" s="1231">
        <f t="shared" si="233"/>
        <v>138445.97</v>
      </c>
      <c r="S405" s="1231">
        <f t="shared" si="233"/>
        <v>47689.68</v>
      </c>
      <c r="T405" s="1231">
        <f t="shared" si="233"/>
        <v>9322</v>
      </c>
      <c r="U405" s="1231">
        <f t="shared" si="233"/>
        <v>0</v>
      </c>
      <c r="V405" s="1231">
        <f t="shared" si="233"/>
        <v>0</v>
      </c>
      <c r="W405" s="1231">
        <f t="shared" si="233"/>
        <v>0</v>
      </c>
      <c r="X405" s="1231">
        <f t="shared" si="233"/>
        <v>0</v>
      </c>
      <c r="Y405" s="1231">
        <f t="shared" si="233"/>
        <v>22492</v>
      </c>
      <c r="Z405" s="1231">
        <f t="shared" si="233"/>
        <v>213358.65</v>
      </c>
      <c r="AA405" s="1231">
        <f t="shared" si="233"/>
        <v>51000</v>
      </c>
      <c r="AB405" s="1231">
        <f t="shared" si="233"/>
        <v>0</v>
      </c>
      <c r="AC405" s="1231">
        <f t="shared" si="233"/>
        <v>51000</v>
      </c>
      <c r="AD405" s="1231">
        <f t="shared" si="233"/>
        <v>2611303.7999999998</v>
      </c>
      <c r="AE405" s="1231">
        <f t="shared" si="233"/>
        <v>91831755</v>
      </c>
      <c r="AF405" s="1231">
        <f>+AF335+AF404</f>
        <v>0</v>
      </c>
      <c r="AG405" s="1231">
        <f>+AG335+AG404</f>
        <v>4869759</v>
      </c>
      <c r="AH405" s="1230">
        <f>+AH335+AH404</f>
        <v>1950</v>
      </c>
      <c r="AI405" s="1230">
        <f>+AI335+AI404</f>
        <v>93638080.840000004</v>
      </c>
    </row>
    <row r="406" spans="1:35" ht="12.75" x14ac:dyDescent="0.2">
      <c r="A406" s="1245" t="s">
        <v>2176</v>
      </c>
      <c r="B406" s="1246"/>
      <c r="C406" s="1247"/>
      <c r="D406" s="1247"/>
      <c r="E406" s="1247"/>
      <c r="F406" s="1247"/>
      <c r="G406" s="1247"/>
      <c r="H406" s="1247"/>
      <c r="I406" s="1247"/>
      <c r="J406" s="1247"/>
      <c r="K406" s="1247"/>
      <c r="L406" s="1247"/>
      <c r="M406" s="1247"/>
      <c r="N406" s="1247"/>
      <c r="O406" s="1247"/>
      <c r="P406" s="1247"/>
      <c r="Q406" s="1246"/>
      <c r="R406" s="1247"/>
      <c r="S406" s="1247"/>
      <c r="T406" s="1247"/>
      <c r="U406" s="1247"/>
      <c r="V406" s="1247"/>
      <c r="W406" s="1247"/>
      <c r="X406" s="1247"/>
      <c r="Y406" s="1247"/>
      <c r="Z406" s="1247"/>
      <c r="AA406" s="1247"/>
      <c r="AB406" s="1247"/>
      <c r="AC406" s="1247"/>
      <c r="AD406" s="1247"/>
      <c r="AE406" s="1247"/>
      <c r="AF406" s="1247"/>
      <c r="AG406" s="1247"/>
      <c r="AH406" s="1230"/>
      <c r="AI406" s="1230">
        <f>965943+866499</f>
        <v>1832442</v>
      </c>
    </row>
    <row r="407" spans="1:35" ht="12.75" x14ac:dyDescent="0.2">
      <c r="A407" s="1100" t="s">
        <v>2177</v>
      </c>
      <c r="B407" s="1230">
        <f t="shared" ref="B407:AI407" si="234">SUM(B406:B406)</f>
        <v>0</v>
      </c>
      <c r="C407" s="1231">
        <f t="shared" si="234"/>
        <v>0</v>
      </c>
      <c r="D407" s="1231">
        <f t="shared" si="234"/>
        <v>0</v>
      </c>
      <c r="E407" s="1231">
        <f t="shared" si="234"/>
        <v>0</v>
      </c>
      <c r="F407" s="1231">
        <f t="shared" si="234"/>
        <v>0</v>
      </c>
      <c r="G407" s="1231">
        <f t="shared" si="234"/>
        <v>0</v>
      </c>
      <c r="H407" s="1231">
        <f t="shared" si="234"/>
        <v>0</v>
      </c>
      <c r="I407" s="1231">
        <f t="shared" si="234"/>
        <v>0</v>
      </c>
      <c r="J407" s="1231">
        <f t="shared" si="234"/>
        <v>0</v>
      </c>
      <c r="K407" s="1231">
        <f t="shared" si="234"/>
        <v>0</v>
      </c>
      <c r="L407" s="1231">
        <f t="shared" si="234"/>
        <v>0</v>
      </c>
      <c r="M407" s="1231">
        <f t="shared" si="234"/>
        <v>0</v>
      </c>
      <c r="N407" s="1231">
        <f t="shared" si="234"/>
        <v>0</v>
      </c>
      <c r="O407" s="1231">
        <f t="shared" si="234"/>
        <v>0</v>
      </c>
      <c r="P407" s="1231">
        <f t="shared" si="234"/>
        <v>0</v>
      </c>
      <c r="Q407" s="1230">
        <f t="shared" si="234"/>
        <v>0</v>
      </c>
      <c r="R407" s="1231">
        <f t="shared" si="234"/>
        <v>0</v>
      </c>
      <c r="S407" s="1231">
        <f t="shared" si="234"/>
        <v>0</v>
      </c>
      <c r="T407" s="1231">
        <f t="shared" si="234"/>
        <v>0</v>
      </c>
      <c r="U407" s="1231">
        <f t="shared" si="234"/>
        <v>0</v>
      </c>
      <c r="V407" s="1231">
        <f t="shared" si="234"/>
        <v>0</v>
      </c>
      <c r="W407" s="1231">
        <f t="shared" si="234"/>
        <v>0</v>
      </c>
      <c r="X407" s="1231">
        <f t="shared" si="234"/>
        <v>0</v>
      </c>
      <c r="Y407" s="1231">
        <f t="shared" si="234"/>
        <v>0</v>
      </c>
      <c r="Z407" s="1231">
        <f t="shared" si="234"/>
        <v>0</v>
      </c>
      <c r="AA407" s="1231">
        <f t="shared" si="234"/>
        <v>0</v>
      </c>
      <c r="AB407" s="1231">
        <f t="shared" si="234"/>
        <v>0</v>
      </c>
      <c r="AC407" s="1231">
        <f t="shared" si="234"/>
        <v>0</v>
      </c>
      <c r="AD407" s="1231">
        <f t="shared" si="234"/>
        <v>0</v>
      </c>
      <c r="AE407" s="1231">
        <f t="shared" si="234"/>
        <v>0</v>
      </c>
      <c r="AF407" s="1231">
        <f t="shared" si="234"/>
        <v>0</v>
      </c>
      <c r="AG407" s="1231">
        <f t="shared" si="234"/>
        <v>0</v>
      </c>
      <c r="AH407" s="1230">
        <f t="shared" si="234"/>
        <v>0</v>
      </c>
      <c r="AI407" s="1230">
        <f t="shared" si="234"/>
        <v>1832442</v>
      </c>
    </row>
    <row r="408" spans="1:35" ht="12.75" x14ac:dyDescent="0.2">
      <c r="A408" s="1100" t="s">
        <v>2178</v>
      </c>
      <c r="B408" s="1230">
        <f t="shared" ref="B408:AI408" si="235">+B405+B407</f>
        <v>1937</v>
      </c>
      <c r="C408" s="1231">
        <f t="shared" si="235"/>
        <v>126628</v>
      </c>
      <c r="D408" s="1231">
        <f t="shared" si="235"/>
        <v>47689.68</v>
      </c>
      <c r="E408" s="1231">
        <f t="shared" si="235"/>
        <v>9322</v>
      </c>
      <c r="F408" s="1231">
        <f t="shared" si="235"/>
        <v>0</v>
      </c>
      <c r="G408" s="1231">
        <f t="shared" si="235"/>
        <v>0</v>
      </c>
      <c r="H408" s="1231">
        <f t="shared" si="235"/>
        <v>0</v>
      </c>
      <c r="I408" s="1231">
        <f t="shared" si="235"/>
        <v>0</v>
      </c>
      <c r="J408" s="1231">
        <f t="shared" si="235"/>
        <v>22492</v>
      </c>
      <c r="K408" s="1231">
        <f t="shared" si="235"/>
        <v>201983.68</v>
      </c>
      <c r="L408" s="1231">
        <f t="shared" si="235"/>
        <v>52000</v>
      </c>
      <c r="M408" s="1231">
        <f t="shared" si="235"/>
        <v>0</v>
      </c>
      <c r="N408" s="1231">
        <f t="shared" si="235"/>
        <v>52000</v>
      </c>
      <c r="O408" s="1231">
        <f t="shared" si="235"/>
        <v>2475804.16</v>
      </c>
      <c r="P408" s="1231">
        <f t="shared" si="235"/>
        <v>86961996</v>
      </c>
      <c r="Q408" s="1230">
        <f t="shared" si="235"/>
        <v>1937</v>
      </c>
      <c r="R408" s="1231">
        <f t="shared" si="235"/>
        <v>138445.97</v>
      </c>
      <c r="S408" s="1231">
        <f t="shared" si="235"/>
        <v>47689.68</v>
      </c>
      <c r="T408" s="1231">
        <f t="shared" si="235"/>
        <v>9322</v>
      </c>
      <c r="U408" s="1231">
        <f t="shared" si="235"/>
        <v>0</v>
      </c>
      <c r="V408" s="1231">
        <f t="shared" si="235"/>
        <v>0</v>
      </c>
      <c r="W408" s="1231">
        <f t="shared" si="235"/>
        <v>0</v>
      </c>
      <c r="X408" s="1231">
        <f t="shared" si="235"/>
        <v>0</v>
      </c>
      <c r="Y408" s="1231">
        <f t="shared" si="235"/>
        <v>22492</v>
      </c>
      <c r="Z408" s="1231">
        <f t="shared" si="235"/>
        <v>213358.65</v>
      </c>
      <c r="AA408" s="1231">
        <f t="shared" si="235"/>
        <v>51000</v>
      </c>
      <c r="AB408" s="1231">
        <f t="shared" si="235"/>
        <v>0</v>
      </c>
      <c r="AC408" s="1231">
        <f t="shared" si="235"/>
        <v>51000</v>
      </c>
      <c r="AD408" s="1231">
        <f t="shared" si="235"/>
        <v>2611303.7999999998</v>
      </c>
      <c r="AE408" s="1231">
        <f t="shared" si="235"/>
        <v>91831755</v>
      </c>
      <c r="AF408" s="1231">
        <f t="shared" si="235"/>
        <v>0</v>
      </c>
      <c r="AG408" s="1231">
        <f t="shared" si="235"/>
        <v>4869759</v>
      </c>
      <c r="AH408" s="1230">
        <f t="shared" si="235"/>
        <v>1950</v>
      </c>
      <c r="AI408" s="1230">
        <f t="shared" si="235"/>
        <v>95470522.840000004</v>
      </c>
    </row>
    <row r="409" spans="1:35" ht="13.5" x14ac:dyDescent="0.25">
      <c r="A409" s="187" t="s">
        <v>69</v>
      </c>
      <c r="B409" s="187"/>
      <c r="C409" s="187"/>
      <c r="D409" s="187"/>
      <c r="E409" s="187"/>
      <c r="F409" s="187"/>
      <c r="G409" s="187"/>
      <c r="H409" s="187"/>
      <c r="I409" s="187"/>
      <c r="J409" s="187"/>
      <c r="K409" s="187"/>
      <c r="L409" s="187"/>
      <c r="M409" s="187"/>
      <c r="N409" s="187"/>
      <c r="O409" s="187"/>
      <c r="P409" s="187"/>
      <c r="Q409" s="187"/>
      <c r="R409" s="187"/>
      <c r="S409" s="187"/>
      <c r="T409" s="187"/>
      <c r="U409" s="187"/>
      <c r="V409" s="187"/>
      <c r="W409" s="187"/>
      <c r="X409" s="187"/>
      <c r="Y409" s="187"/>
      <c r="Z409" s="187"/>
      <c r="AA409" s="187"/>
      <c r="AB409" s="187"/>
      <c r="AC409" s="187"/>
      <c r="AD409" s="187"/>
      <c r="AE409" s="187"/>
      <c r="AF409" s="187"/>
      <c r="AG409" s="187"/>
      <c r="AH409" s="187"/>
      <c r="AI409" s="187"/>
    </row>
    <row r="410" spans="1:35" ht="13.5" x14ac:dyDescent="0.25">
      <c r="A410" s="187" t="s">
        <v>70</v>
      </c>
      <c r="B410" s="187" t="s">
        <v>163</v>
      </c>
      <c r="C410" s="187"/>
      <c r="D410" s="187"/>
      <c r="E410" s="187"/>
      <c r="F410" s="187"/>
      <c r="G410" s="187"/>
      <c r="H410" s="187"/>
      <c r="I410" s="187"/>
      <c r="J410" s="187"/>
      <c r="K410" s="187"/>
      <c r="L410" s="187"/>
      <c r="M410" s="187"/>
      <c r="N410" s="187"/>
      <c r="O410" s="187"/>
      <c r="P410" s="187"/>
      <c r="Q410" s="187"/>
      <c r="R410" s="187"/>
      <c r="S410" s="187"/>
      <c r="T410" s="187"/>
      <c r="U410" s="187"/>
      <c r="V410" s="187"/>
      <c r="W410" s="187"/>
      <c r="X410" s="187"/>
      <c r="Y410" s="187"/>
      <c r="Z410" s="187"/>
      <c r="AA410" s="187"/>
      <c r="AB410" s="187"/>
      <c r="AC410" s="187"/>
      <c r="AD410" s="187"/>
      <c r="AE410" s="187"/>
      <c r="AF410" s="187"/>
      <c r="AG410" s="187"/>
      <c r="AH410" s="187"/>
      <c r="AI410" s="187"/>
    </row>
    <row r="411" spans="1:35" ht="13.5" x14ac:dyDescent="0.25">
      <c r="A411" s="187" t="s">
        <v>71</v>
      </c>
      <c r="B411" s="187" t="s">
        <v>72</v>
      </c>
      <c r="C411" s="187"/>
      <c r="D411" s="187"/>
      <c r="E411" s="187"/>
      <c r="F411" s="187"/>
      <c r="G411" s="187"/>
      <c r="H411" s="187"/>
      <c r="I411" s="187"/>
      <c r="J411" s="187"/>
      <c r="K411" s="187"/>
      <c r="L411" s="187"/>
      <c r="M411" s="187"/>
      <c r="N411" s="187"/>
      <c r="O411" s="187"/>
      <c r="P411" s="187"/>
      <c r="Q411" s="187"/>
      <c r="R411" s="187"/>
      <c r="S411" s="187"/>
      <c r="T411" s="187"/>
      <c r="U411" s="187"/>
      <c r="V411" s="187"/>
      <c r="W411" s="187"/>
      <c r="X411" s="187"/>
      <c r="Y411" s="187"/>
      <c r="Z411" s="187"/>
      <c r="AA411" s="187"/>
      <c r="AB411" s="187"/>
      <c r="AC411" s="187"/>
      <c r="AD411" s="187"/>
      <c r="AE411" s="187"/>
      <c r="AF411" s="187"/>
      <c r="AG411" s="187"/>
      <c r="AH411" s="187"/>
      <c r="AI411" s="187"/>
    </row>
    <row r="412" spans="1:35" ht="13.5" x14ac:dyDescent="0.25">
      <c r="A412" s="187" t="s">
        <v>73</v>
      </c>
      <c r="B412" s="187" t="s">
        <v>74</v>
      </c>
      <c r="C412" s="187"/>
      <c r="D412" s="187"/>
      <c r="E412" s="187"/>
      <c r="F412" s="187"/>
      <c r="G412" s="187"/>
      <c r="H412" s="187"/>
      <c r="I412" s="187"/>
      <c r="J412" s="187"/>
      <c r="K412" s="187"/>
      <c r="L412" s="187"/>
      <c r="M412" s="187"/>
      <c r="N412" s="187"/>
      <c r="O412" s="187"/>
      <c r="P412" s="187"/>
      <c r="Q412" s="187"/>
      <c r="R412" s="187"/>
      <c r="S412" s="187"/>
      <c r="T412" s="187"/>
      <c r="U412" s="187"/>
      <c r="V412" s="187"/>
      <c r="W412" s="187"/>
      <c r="X412" s="187"/>
      <c r="Y412" s="187"/>
      <c r="Z412" s="187"/>
      <c r="AA412" s="187"/>
      <c r="AB412" s="187"/>
      <c r="AC412" s="187"/>
      <c r="AD412" s="187"/>
      <c r="AE412" s="187"/>
      <c r="AF412" s="187"/>
      <c r="AG412" s="187"/>
      <c r="AH412" s="187"/>
      <c r="AI412" s="187"/>
    </row>
    <row r="413" spans="1:35" ht="13.5" x14ac:dyDescent="0.25">
      <c r="A413" s="187" t="s">
        <v>75</v>
      </c>
      <c r="B413" s="187" t="s">
        <v>76</v>
      </c>
      <c r="C413" s="187"/>
      <c r="D413" s="187"/>
      <c r="E413" s="187"/>
      <c r="F413" s="187"/>
      <c r="G413" s="187"/>
      <c r="H413" s="187"/>
      <c r="I413" s="187"/>
      <c r="J413" s="187"/>
      <c r="K413" s="187"/>
      <c r="L413" s="187"/>
      <c r="M413" s="187"/>
      <c r="N413" s="187"/>
      <c r="O413" s="187"/>
      <c r="P413" s="187"/>
      <c r="Q413" s="187"/>
      <c r="R413" s="187"/>
      <c r="S413" s="187"/>
      <c r="T413" s="187"/>
      <c r="U413" s="187"/>
      <c r="V413" s="187"/>
      <c r="W413" s="187"/>
      <c r="X413" s="187"/>
      <c r="Y413" s="187"/>
      <c r="Z413" s="187"/>
      <c r="AA413" s="187"/>
      <c r="AB413" s="187"/>
      <c r="AC413" s="187"/>
      <c r="AD413" s="187"/>
      <c r="AE413" s="187"/>
      <c r="AF413" s="187"/>
      <c r="AG413" s="187"/>
      <c r="AH413" s="187"/>
      <c r="AI413" s="187"/>
    </row>
    <row r="414" spans="1:35" ht="13.5" x14ac:dyDescent="0.25">
      <c r="A414" s="187"/>
      <c r="B414" s="187" t="s">
        <v>77</v>
      </c>
      <c r="C414" s="187"/>
      <c r="D414" s="187"/>
      <c r="E414" s="187"/>
      <c r="F414" s="187"/>
      <c r="G414" s="187"/>
      <c r="H414" s="187"/>
      <c r="I414" s="187"/>
      <c r="J414" s="187"/>
      <c r="K414" s="187"/>
      <c r="L414" s="187"/>
      <c r="M414" s="187"/>
      <c r="N414" s="187"/>
      <c r="O414" s="187"/>
      <c r="P414" s="187"/>
      <c r="Q414" s="187"/>
      <c r="R414" s="187"/>
      <c r="S414" s="187"/>
      <c r="T414" s="187"/>
      <c r="U414" s="187"/>
      <c r="V414" s="187"/>
      <c r="W414" s="187"/>
      <c r="X414" s="187"/>
      <c r="Y414" s="187"/>
      <c r="Z414" s="187"/>
      <c r="AA414" s="187"/>
      <c r="AB414" s="187"/>
      <c r="AC414" s="187"/>
      <c r="AD414" s="187"/>
      <c r="AE414" s="187"/>
      <c r="AF414" s="187"/>
      <c r="AG414" s="187"/>
      <c r="AH414" s="187"/>
      <c r="AI414" s="187"/>
    </row>
    <row r="415" spans="1:35" ht="13.5" x14ac:dyDescent="0.25">
      <c r="A415" s="187" t="s">
        <v>78</v>
      </c>
      <c r="B415" s="187" t="s">
        <v>14462</v>
      </c>
      <c r="C415" s="187"/>
      <c r="D415" s="187"/>
      <c r="E415" s="187"/>
      <c r="F415" s="187"/>
      <c r="G415" s="187"/>
      <c r="H415" s="187"/>
      <c r="I415" s="187"/>
      <c r="J415" s="187"/>
      <c r="K415" s="187"/>
      <c r="L415" s="187"/>
      <c r="M415" s="187"/>
      <c r="N415" s="187"/>
      <c r="O415" s="187"/>
      <c r="P415" s="187"/>
      <c r="Q415" s="187"/>
      <c r="R415" s="187"/>
      <c r="S415" s="187"/>
      <c r="T415" s="187"/>
      <c r="U415" s="187"/>
      <c r="V415" s="187"/>
      <c r="W415" s="187"/>
      <c r="X415" s="187"/>
      <c r="Y415" s="187"/>
      <c r="Z415" s="187"/>
      <c r="AA415" s="187"/>
      <c r="AB415" s="187"/>
      <c r="AC415" s="187"/>
      <c r="AD415" s="187"/>
      <c r="AE415" s="187"/>
      <c r="AF415" s="187"/>
      <c r="AG415" s="187"/>
      <c r="AH415" s="187"/>
      <c r="AI415" s="187"/>
    </row>
    <row r="416" spans="1:35" ht="13.5" x14ac:dyDescent="0.25">
      <c r="A416" s="187"/>
      <c r="B416" s="187" t="s">
        <v>79</v>
      </c>
      <c r="C416" s="187"/>
      <c r="D416" s="187"/>
      <c r="E416" s="187"/>
      <c r="F416" s="187"/>
      <c r="G416" s="187"/>
      <c r="H416" s="187"/>
      <c r="I416" s="187"/>
      <c r="J416" s="187"/>
      <c r="K416" s="187"/>
      <c r="L416" s="187"/>
      <c r="M416" s="187"/>
      <c r="N416" s="187"/>
      <c r="O416" s="187"/>
      <c r="P416" s="187"/>
      <c r="Q416" s="187"/>
      <c r="R416" s="187"/>
      <c r="S416" s="187"/>
      <c r="T416" s="187"/>
      <c r="U416" s="187"/>
      <c r="V416" s="187"/>
      <c r="W416" s="187"/>
      <c r="X416" s="187"/>
      <c r="Y416" s="187"/>
      <c r="Z416" s="187"/>
      <c r="AA416" s="187"/>
      <c r="AB416" s="187"/>
      <c r="AC416" s="187"/>
      <c r="AD416" s="187"/>
      <c r="AE416" s="187"/>
      <c r="AF416" s="187"/>
      <c r="AG416" s="187"/>
      <c r="AH416" s="187"/>
      <c r="AI416" s="187"/>
    </row>
    <row r="417" spans="1:35" ht="13.5" x14ac:dyDescent="0.25">
      <c r="A417" s="187"/>
      <c r="B417" s="187" t="s">
        <v>80</v>
      </c>
      <c r="C417" s="187"/>
      <c r="D417" s="187"/>
      <c r="E417" s="187"/>
      <c r="F417" s="187"/>
      <c r="G417" s="187"/>
      <c r="H417" s="187"/>
      <c r="I417" s="187"/>
      <c r="J417" s="187"/>
      <c r="K417" s="187"/>
      <c r="L417" s="187"/>
      <c r="M417" s="187"/>
      <c r="N417" s="187"/>
      <c r="O417" s="187"/>
      <c r="P417" s="187"/>
      <c r="Q417" s="187"/>
      <c r="R417" s="187"/>
      <c r="S417" s="187"/>
      <c r="T417" s="187"/>
      <c r="U417" s="187"/>
      <c r="V417" s="187"/>
      <c r="W417" s="187"/>
      <c r="X417" s="187"/>
      <c r="Y417" s="187"/>
      <c r="Z417" s="187"/>
      <c r="AA417" s="187"/>
      <c r="AB417" s="187"/>
      <c r="AC417" s="187"/>
      <c r="AD417" s="187"/>
      <c r="AE417" s="187"/>
      <c r="AF417" s="187"/>
      <c r="AG417" s="187"/>
      <c r="AH417" s="187"/>
      <c r="AI417" s="187"/>
    </row>
    <row r="418" spans="1:35" ht="13.5" x14ac:dyDescent="0.25">
      <c r="A418" s="187"/>
      <c r="B418" s="187" t="s">
        <v>81</v>
      </c>
      <c r="C418" s="187"/>
      <c r="D418" s="187"/>
      <c r="E418" s="187"/>
      <c r="F418" s="187"/>
      <c r="G418" s="187"/>
      <c r="H418" s="187"/>
      <c r="I418" s="187"/>
      <c r="J418" s="187"/>
      <c r="K418" s="187"/>
      <c r="L418" s="187"/>
      <c r="M418" s="187"/>
      <c r="N418" s="187"/>
      <c r="O418" s="187"/>
      <c r="P418" s="187"/>
      <c r="Q418" s="187"/>
      <c r="R418" s="187"/>
      <c r="S418" s="187"/>
      <c r="T418" s="187"/>
      <c r="U418" s="187"/>
      <c r="V418" s="187"/>
      <c r="W418" s="187"/>
      <c r="X418" s="187"/>
      <c r="Y418" s="187"/>
      <c r="Z418" s="187"/>
      <c r="AA418" s="187"/>
      <c r="AB418" s="187"/>
      <c r="AC418" s="187"/>
      <c r="AD418" s="187"/>
      <c r="AE418" s="187"/>
      <c r="AF418" s="187"/>
      <c r="AG418" s="187"/>
      <c r="AH418" s="187"/>
      <c r="AI418" s="187"/>
    </row>
    <row r="419" spans="1:35" ht="13.5" x14ac:dyDescent="0.25">
      <c r="A419" s="187" t="s">
        <v>188</v>
      </c>
      <c r="B419" s="187" t="s">
        <v>189</v>
      </c>
      <c r="C419" s="187"/>
      <c r="D419" s="187"/>
      <c r="E419" s="187"/>
      <c r="F419" s="187"/>
      <c r="G419" s="187"/>
      <c r="H419" s="187"/>
      <c r="I419" s="187"/>
      <c r="J419" s="187"/>
      <c r="K419" s="187"/>
      <c r="L419" s="187"/>
      <c r="M419" s="187"/>
      <c r="N419" s="187"/>
      <c r="O419" s="187"/>
      <c r="P419" s="187"/>
      <c r="Q419" s="187"/>
      <c r="R419" s="187"/>
      <c r="S419" s="187"/>
      <c r="T419" s="187"/>
      <c r="U419" s="187"/>
      <c r="V419" s="187"/>
      <c r="W419" s="187"/>
      <c r="X419" s="187"/>
      <c r="Y419" s="187"/>
      <c r="Z419" s="187"/>
      <c r="AA419" s="187"/>
      <c r="AB419" s="187"/>
      <c r="AC419" s="187"/>
      <c r="AD419" s="187"/>
      <c r="AE419" s="187"/>
      <c r="AF419" s="187"/>
      <c r="AG419" s="187"/>
      <c r="AH419" s="187"/>
      <c r="AI419" s="187"/>
    </row>
    <row r="420" spans="1:35" ht="13.5" x14ac:dyDescent="0.25">
      <c r="A420" s="187" t="s">
        <v>190</v>
      </c>
      <c r="B420" s="187" t="s">
        <v>159</v>
      </c>
      <c r="C420" s="187"/>
      <c r="D420" s="187"/>
      <c r="E420" s="187"/>
      <c r="F420" s="187"/>
      <c r="G420" s="187"/>
      <c r="H420" s="187"/>
      <c r="I420" s="187"/>
      <c r="J420" s="187"/>
      <c r="K420" s="187"/>
      <c r="L420" s="187"/>
      <c r="M420" s="187"/>
      <c r="N420" s="187"/>
      <c r="O420" s="187"/>
      <c r="P420" s="187"/>
      <c r="Q420" s="187"/>
      <c r="R420" s="187"/>
      <c r="S420" s="187"/>
      <c r="T420" s="187"/>
      <c r="U420" s="187"/>
      <c r="V420" s="187"/>
      <c r="W420" s="187"/>
      <c r="X420" s="187"/>
      <c r="Y420" s="187"/>
      <c r="Z420" s="187"/>
      <c r="AA420" s="187"/>
      <c r="AB420" s="187"/>
      <c r="AC420" s="187"/>
      <c r="AD420" s="187"/>
      <c r="AE420" s="187"/>
      <c r="AF420" s="187"/>
      <c r="AG420" s="187"/>
      <c r="AH420" s="187"/>
      <c r="AI420" s="187"/>
    </row>
    <row r="421" spans="1:35" ht="13.5" x14ac:dyDescent="0.25">
      <c r="A421" s="187" t="s">
        <v>191</v>
      </c>
      <c r="B421" s="187" t="s">
        <v>14463</v>
      </c>
      <c r="C421" s="187"/>
      <c r="D421" s="187"/>
      <c r="E421" s="187"/>
      <c r="F421" s="187"/>
      <c r="G421" s="187"/>
      <c r="H421" s="187"/>
      <c r="I421" s="187"/>
      <c r="J421" s="187"/>
      <c r="K421" s="187"/>
      <c r="L421" s="187"/>
      <c r="M421" s="187"/>
      <c r="N421" s="187"/>
      <c r="O421" s="187"/>
      <c r="P421" s="187"/>
      <c r="Q421" s="187"/>
      <c r="R421" s="187"/>
      <c r="S421" s="187"/>
      <c r="T421" s="187"/>
      <c r="U421" s="187"/>
      <c r="V421" s="187"/>
      <c r="W421" s="187"/>
      <c r="X421" s="187"/>
      <c r="Y421" s="187"/>
      <c r="Z421" s="187"/>
      <c r="AA421" s="187"/>
      <c r="AB421" s="187"/>
      <c r="AC421" s="187"/>
      <c r="AD421" s="187"/>
      <c r="AE421" s="187"/>
      <c r="AF421" s="187"/>
      <c r="AG421" s="187"/>
      <c r="AH421" s="187"/>
      <c r="AI421" s="187"/>
    </row>
    <row r="422" spans="1:35" ht="13.5" x14ac:dyDescent="0.25">
      <c r="A422" s="187"/>
      <c r="B422" s="187" t="s">
        <v>79</v>
      </c>
      <c r="C422" s="187"/>
      <c r="D422" s="187"/>
      <c r="E422" s="187"/>
      <c r="F422" s="187"/>
      <c r="G422" s="187"/>
      <c r="H422" s="187"/>
      <c r="I422" s="187"/>
      <c r="J422" s="187"/>
      <c r="K422" s="187"/>
      <c r="L422" s="187"/>
      <c r="M422" s="187"/>
      <c r="N422" s="187"/>
      <c r="O422" s="187"/>
      <c r="P422" s="187"/>
      <c r="Q422" s="187"/>
      <c r="R422" s="187"/>
      <c r="S422" s="187"/>
      <c r="T422" s="187"/>
      <c r="U422" s="187"/>
      <c r="V422" s="187"/>
      <c r="W422" s="187"/>
      <c r="X422" s="187"/>
      <c r="Y422" s="187"/>
      <c r="Z422" s="187"/>
      <c r="AA422" s="187"/>
      <c r="AB422" s="187"/>
      <c r="AC422" s="187"/>
      <c r="AD422" s="187"/>
      <c r="AE422" s="187"/>
      <c r="AF422" s="187"/>
      <c r="AG422" s="187"/>
      <c r="AH422" s="187"/>
      <c r="AI422" s="187"/>
    </row>
    <row r="423" spans="1:35" ht="13.5" x14ac:dyDescent="0.25">
      <c r="A423" s="187"/>
      <c r="B423" s="187" t="s">
        <v>80</v>
      </c>
      <c r="C423" s="187"/>
      <c r="D423" s="187"/>
      <c r="E423" s="187"/>
      <c r="F423" s="187"/>
      <c r="G423" s="187"/>
      <c r="H423" s="187"/>
      <c r="I423" s="187"/>
      <c r="J423" s="187"/>
      <c r="K423" s="187"/>
      <c r="L423" s="187"/>
      <c r="M423" s="187"/>
      <c r="N423" s="187"/>
      <c r="O423" s="187"/>
      <c r="P423" s="187"/>
      <c r="Q423" s="187"/>
      <c r="R423" s="187"/>
      <c r="S423" s="187"/>
      <c r="T423" s="187"/>
      <c r="U423" s="187"/>
      <c r="V423" s="187"/>
      <c r="W423" s="187"/>
      <c r="X423" s="187"/>
      <c r="Y423" s="187"/>
      <c r="Z423" s="187"/>
      <c r="AA423" s="187"/>
      <c r="AB423" s="187"/>
      <c r="AC423" s="187"/>
      <c r="AD423" s="187"/>
      <c r="AE423" s="187"/>
      <c r="AF423" s="187"/>
      <c r="AG423" s="187"/>
      <c r="AH423" s="187"/>
      <c r="AI423" s="187"/>
    </row>
    <row r="424" spans="1:35" x14ac:dyDescent="0.2">
      <c r="A424" s="115"/>
      <c r="B424" s="115" t="s">
        <v>118</v>
      </c>
      <c r="O424" s="115"/>
      <c r="P424" s="115"/>
      <c r="R424" s="115"/>
      <c r="AF424" s="115"/>
      <c r="AG424" s="115"/>
    </row>
    <row r="425" spans="1:35" x14ac:dyDescent="0.2">
      <c r="A425" s="115" t="s">
        <v>200</v>
      </c>
      <c r="B425" s="115" t="s">
        <v>201</v>
      </c>
      <c r="O425" s="115"/>
      <c r="P425" s="115"/>
      <c r="R425" s="115"/>
      <c r="AF425" s="115"/>
      <c r="AG425" s="115"/>
    </row>
    <row r="426" spans="1:35" x14ac:dyDescent="0.2">
      <c r="A426" s="115" t="s">
        <v>198</v>
      </c>
      <c r="B426" s="115" t="s">
        <v>194</v>
      </c>
      <c r="O426" s="115"/>
      <c r="P426" s="115"/>
      <c r="R426" s="115"/>
      <c r="AF426" s="115"/>
      <c r="AG426" s="115"/>
    </row>
    <row r="427" spans="1:35" x14ac:dyDescent="0.2">
      <c r="A427" s="115" t="s">
        <v>199</v>
      </c>
      <c r="B427" s="115" t="s">
        <v>202</v>
      </c>
      <c r="O427" s="115"/>
      <c r="P427" s="115"/>
      <c r="R427" s="115"/>
      <c r="AF427" s="115"/>
      <c r="AG427" s="115"/>
    </row>
    <row r="428" spans="1:35" x14ac:dyDescent="0.2">
      <c r="A428" s="115"/>
      <c r="B428" s="115"/>
      <c r="O428" s="115"/>
      <c r="P428" s="115"/>
      <c r="R428" s="115"/>
      <c r="AF428" s="115"/>
      <c r="AG428" s="115"/>
    </row>
    <row r="429" spans="1:35" x14ac:dyDescent="0.2">
      <c r="A429" s="115"/>
      <c r="B429" s="115"/>
      <c r="O429" s="115"/>
      <c r="P429" s="115"/>
      <c r="R429" s="115"/>
      <c r="AF429" s="115"/>
      <c r="AG429" s="115"/>
    </row>
    <row r="430" spans="1:35" x14ac:dyDescent="0.2">
      <c r="A430" s="115"/>
      <c r="B430" s="115"/>
      <c r="O430" s="115"/>
      <c r="P430" s="115"/>
      <c r="R430" s="115"/>
      <c r="AF430" s="115"/>
      <c r="AG430" s="115"/>
    </row>
    <row r="431" spans="1:35" x14ac:dyDescent="0.2">
      <c r="A431" s="115"/>
      <c r="B431" s="115"/>
      <c r="O431" s="115"/>
      <c r="P431" s="115"/>
      <c r="R431" s="115"/>
      <c r="AF431" s="115"/>
      <c r="AG431" s="115"/>
    </row>
    <row r="432" spans="1:35" x14ac:dyDescent="0.2">
      <c r="A432" s="115"/>
      <c r="B432" s="115"/>
      <c r="O432" s="115"/>
      <c r="P432" s="115"/>
      <c r="R432" s="115"/>
      <c r="AF432" s="115"/>
      <c r="AG432" s="115"/>
    </row>
  </sheetData>
  <mergeCells count="26">
    <mergeCell ref="A298:A300"/>
    <mergeCell ref="B298:P298"/>
    <mergeCell ref="Q298:AE298"/>
    <mergeCell ref="AF298:AG298"/>
    <mergeCell ref="AH298:AI298"/>
    <mergeCell ref="A249:A251"/>
    <mergeCell ref="B249:P249"/>
    <mergeCell ref="Q249:AE249"/>
    <mergeCell ref="AF249:AG249"/>
    <mergeCell ref="AH249:AI249"/>
    <mergeCell ref="A197:A199"/>
    <mergeCell ref="B197:P197"/>
    <mergeCell ref="Q197:AE197"/>
    <mergeCell ref="AF197:AG197"/>
    <mergeCell ref="AH197:AI197"/>
    <mergeCell ref="A107:A109"/>
    <mergeCell ref="B107:P107"/>
    <mergeCell ref="Q107:AE107"/>
    <mergeCell ref="AF107:AG107"/>
    <mergeCell ref="AH107:AI107"/>
    <mergeCell ref="AH4:AI4"/>
    <mergeCell ref="B3:C3"/>
    <mergeCell ref="A4:A6"/>
    <mergeCell ref="B4:P4"/>
    <mergeCell ref="Q4:AE4"/>
    <mergeCell ref="AF4:AG4"/>
  </mergeCells>
  <printOptions horizontalCentered="1"/>
  <pageMargins left="0.23622047244094491" right="0.23622047244094491" top="0.74803149606299213" bottom="0.74803149606299213" header="0.31496062992125984" footer="0.31496062992125984"/>
  <pageSetup paperSize="9" scale="45" orientation="landscape" r:id="rId1"/>
  <headerFooter alignWithMargins="0">
    <oddHeader xml:space="preserve">&amp;C&amp;"Arial,Negrita"&amp;18PROYECTO DE PRESUPUESTO 2021
</oddHeader>
  </headerFooter>
  <rowBreaks count="4" manualBreakCount="4">
    <brk id="103" max="34" man="1"/>
    <brk id="193" max="34" man="1"/>
    <brk id="245" max="34" man="1"/>
    <brk id="294" max="34"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27">
    <tabColor theme="6"/>
  </sheetPr>
  <dimension ref="A1:L51"/>
  <sheetViews>
    <sheetView showGridLines="0" zoomScale="90" zoomScaleNormal="90" zoomScaleSheetLayoutView="80" workbookViewId="0">
      <selection activeCell="A2" sqref="A2"/>
    </sheetView>
  </sheetViews>
  <sheetFormatPr baseColWidth="10" defaultColWidth="11.42578125" defaultRowHeight="12" x14ac:dyDescent="0.2"/>
  <cols>
    <col min="1" max="1" width="54.85546875" style="3" customWidth="1"/>
    <col min="2" max="2" width="17.140625" style="3" bestFit="1" customWidth="1"/>
    <col min="3" max="3" width="18.140625" style="3" bestFit="1" customWidth="1"/>
    <col min="4" max="5" width="17.140625" style="3" bestFit="1" customWidth="1"/>
    <col min="6" max="6" width="26.28515625" style="3" bestFit="1" customWidth="1"/>
    <col min="7" max="7" width="28.85546875" style="3" bestFit="1" customWidth="1"/>
    <col min="8" max="8" width="12.7109375" style="3" customWidth="1"/>
    <col min="9" max="9" width="28.85546875" style="3" bestFit="1" customWidth="1"/>
    <col min="10" max="10" width="12.7109375" style="3" customWidth="1"/>
    <col min="11" max="12" width="11.42578125" style="3"/>
    <col min="13" max="13" width="58.42578125" style="3" customWidth="1"/>
    <col min="14" max="24" width="11.42578125" style="3"/>
    <col min="25" max="25" width="58.7109375" style="3" customWidth="1"/>
    <col min="26" max="36" width="11.42578125" style="3"/>
    <col min="37" max="37" width="67.42578125" style="3" customWidth="1"/>
    <col min="38" max="38" width="13.28515625" style="3" bestFit="1" customWidth="1"/>
    <col min="39" max="39" width="14.5703125" style="3" bestFit="1" customWidth="1"/>
    <col min="40" max="41" width="13.28515625" style="3" bestFit="1" customWidth="1"/>
    <col min="42" max="42" width="13.85546875" style="3" customWidth="1"/>
    <col min="43" max="43" width="16.28515625" style="3" customWidth="1"/>
    <col min="44" max="44" width="11.42578125" style="3"/>
    <col min="45" max="45" width="13.28515625" style="3" customWidth="1"/>
    <col min="46" max="49" width="11.42578125" style="3"/>
    <col min="50" max="50" width="53" style="3" bestFit="1" customWidth="1"/>
    <col min="51" max="55" width="11.42578125" style="3"/>
    <col min="56" max="56" width="14.140625" style="3" customWidth="1"/>
    <col min="57" max="16384" width="11.42578125" style="3"/>
  </cols>
  <sheetData>
    <row r="1" spans="1:12" s="43" customFormat="1" ht="24.95" customHeight="1" x14ac:dyDescent="0.2">
      <c r="A1" s="57" t="s">
        <v>431</v>
      </c>
      <c r="B1" s="57"/>
      <c r="C1" s="57"/>
      <c r="D1" s="57"/>
      <c r="E1" s="57"/>
      <c r="F1" s="57"/>
      <c r="G1" s="57"/>
      <c r="H1" s="57"/>
      <c r="I1" s="57"/>
    </row>
    <row r="2" spans="1:12" s="5" customFormat="1" ht="24.95" customHeight="1" x14ac:dyDescent="0.2">
      <c r="A2" s="482" t="s">
        <v>14493</v>
      </c>
      <c r="B2" s="57"/>
      <c r="C2" s="57"/>
      <c r="D2" s="57"/>
      <c r="E2" s="57"/>
      <c r="F2" s="57"/>
      <c r="G2" s="57"/>
      <c r="H2" s="57"/>
      <c r="I2" s="57"/>
      <c r="J2" s="57"/>
      <c r="K2" s="57"/>
      <c r="L2" s="57"/>
    </row>
    <row r="3" spans="1:12" ht="12" customHeight="1" x14ac:dyDescent="0.2">
      <c r="A3" s="1592" t="s">
        <v>37</v>
      </c>
      <c r="B3" s="1592" t="s">
        <v>367</v>
      </c>
      <c r="C3" s="1592" t="s">
        <v>432</v>
      </c>
      <c r="D3" s="1592" t="s">
        <v>433</v>
      </c>
      <c r="E3" s="1592" t="s">
        <v>434</v>
      </c>
      <c r="F3" s="1592" t="s">
        <v>435</v>
      </c>
      <c r="G3" s="1592" t="s">
        <v>368</v>
      </c>
      <c r="H3" s="1592" t="s">
        <v>369</v>
      </c>
      <c r="I3" s="1592" t="s">
        <v>437</v>
      </c>
      <c r="J3" s="1592" t="s">
        <v>436</v>
      </c>
    </row>
    <row r="4" spans="1:12" ht="31.5" customHeight="1" x14ac:dyDescent="0.2">
      <c r="A4" s="1592"/>
      <c r="B4" s="1592"/>
      <c r="C4" s="1592"/>
      <c r="D4" s="1592"/>
      <c r="E4" s="1592"/>
      <c r="F4" s="1592"/>
      <c r="G4" s="1592"/>
      <c r="H4" s="1592"/>
      <c r="I4" s="1592"/>
      <c r="J4" s="1592"/>
    </row>
    <row r="5" spans="1:12" x14ac:dyDescent="0.2">
      <c r="A5" s="64" t="s">
        <v>40</v>
      </c>
      <c r="B5" s="1182">
        <v>79562784</v>
      </c>
      <c r="C5" s="1183">
        <v>132031101</v>
      </c>
      <c r="D5" s="427">
        <v>120432015</v>
      </c>
      <c r="E5" s="430">
        <v>94014110</v>
      </c>
      <c r="F5" s="1183">
        <v>111738863</v>
      </c>
      <c r="G5" s="430">
        <f>B5-D5</f>
        <v>-40869231</v>
      </c>
      <c r="H5" s="428">
        <f>IFERROR(+D5/B5-1,0)</f>
        <v>0.51367271160345518</v>
      </c>
      <c r="I5" s="1183">
        <f>D5-F5</f>
        <v>8693152</v>
      </c>
      <c r="J5" s="1181">
        <f>IFERROR(+F5/D5-1,0)</f>
        <v>-7.218306527545848E-2</v>
      </c>
    </row>
    <row r="6" spans="1:12" x14ac:dyDescent="0.2">
      <c r="A6" s="64" t="s">
        <v>276</v>
      </c>
      <c r="B6" s="429">
        <v>68574355</v>
      </c>
      <c r="C6" s="440">
        <v>54795776</v>
      </c>
      <c r="D6" s="427">
        <v>37347900</v>
      </c>
      <c r="E6" s="430">
        <v>111602956</v>
      </c>
      <c r="F6" s="440">
        <v>52551234</v>
      </c>
      <c r="G6" s="430">
        <f t="shared" ref="G6:G44" si="0">B6-D6</f>
        <v>31226455</v>
      </c>
      <c r="H6" s="428">
        <f t="shared" ref="H6:H44" si="1">IFERROR(+D6/B6-1,0)</f>
        <v>-0.45536636837488298</v>
      </c>
      <c r="I6" s="440">
        <f t="shared" ref="I6:I44" si="2">D6-F6</f>
        <v>-15203334</v>
      </c>
      <c r="J6" s="1181">
        <f t="shared" ref="J6:J44" si="3">IFERROR(+F6/D6-1,0)</f>
        <v>0.40707332942414443</v>
      </c>
    </row>
    <row r="7" spans="1:12" x14ac:dyDescent="0.2">
      <c r="A7" s="64" t="s">
        <v>39</v>
      </c>
      <c r="B7" s="429">
        <v>47917</v>
      </c>
      <c r="C7" s="440">
        <v>707736</v>
      </c>
      <c r="D7" s="427">
        <v>486452</v>
      </c>
      <c r="E7" s="430">
        <v>518582</v>
      </c>
      <c r="F7" s="440">
        <v>587637</v>
      </c>
      <c r="G7" s="430">
        <f t="shared" si="0"/>
        <v>-438535</v>
      </c>
      <c r="H7" s="428">
        <f t="shared" si="1"/>
        <v>9.1519711167226667</v>
      </c>
      <c r="I7" s="440">
        <f t="shared" si="2"/>
        <v>-101185</v>
      </c>
      <c r="J7" s="1181">
        <f t="shared" si="3"/>
        <v>0.20800613421262537</v>
      </c>
    </row>
    <row r="8" spans="1:12" x14ac:dyDescent="0.2">
      <c r="A8" s="64" t="s">
        <v>2011</v>
      </c>
      <c r="B8" s="429">
        <v>214988</v>
      </c>
      <c r="C8" s="440">
        <v>225781</v>
      </c>
      <c r="D8" s="427">
        <v>206993</v>
      </c>
      <c r="E8" s="430">
        <v>188842</v>
      </c>
      <c r="F8" s="440">
        <v>20000</v>
      </c>
      <c r="G8" s="430">
        <f t="shared" si="0"/>
        <v>7995</v>
      </c>
      <c r="H8" s="428">
        <f t="shared" si="1"/>
        <v>-3.7188122127746692E-2</v>
      </c>
      <c r="I8" s="440">
        <f t="shared" si="2"/>
        <v>186993</v>
      </c>
      <c r="J8" s="1181">
        <f t="shared" si="3"/>
        <v>-0.90337837511413432</v>
      </c>
    </row>
    <row r="9" spans="1:12" s="56" customFormat="1" x14ac:dyDescent="0.2">
      <c r="A9" s="64" t="s">
        <v>2121</v>
      </c>
      <c r="B9" s="429">
        <v>13350537</v>
      </c>
      <c r="C9" s="440">
        <v>11417190</v>
      </c>
      <c r="D9" s="427">
        <v>17842001</v>
      </c>
      <c r="E9" s="430">
        <v>10740672</v>
      </c>
      <c r="F9" s="440">
        <v>16709817</v>
      </c>
      <c r="G9" s="430">
        <f t="shared" ref="G9:G32" si="4">B9-D9</f>
        <v>-4491464</v>
      </c>
      <c r="H9" s="428">
        <f t="shared" ref="H9:H32" si="5">IFERROR(+D9/B9-1,0)</f>
        <v>0.3364257183063124</v>
      </c>
      <c r="I9" s="440">
        <f t="shared" ref="I9:I32" si="6">D9-F9</f>
        <v>1132184</v>
      </c>
      <c r="J9" s="1181">
        <f t="shared" ref="J9:J32" si="7">IFERROR(+F9/D9-1,0)</f>
        <v>-6.345611122877981E-2</v>
      </c>
    </row>
    <row r="10" spans="1:12" s="56" customFormat="1" x14ac:dyDescent="0.2">
      <c r="A10" s="64" t="s">
        <v>283</v>
      </c>
      <c r="B10" s="429">
        <v>5091644</v>
      </c>
      <c r="C10" s="440">
        <v>11054591</v>
      </c>
      <c r="D10" s="427">
        <v>10528877</v>
      </c>
      <c r="E10" s="430">
        <v>9906953</v>
      </c>
      <c r="F10" s="440">
        <v>18020834</v>
      </c>
      <c r="G10" s="430">
        <f t="shared" si="4"/>
        <v>-5437233</v>
      </c>
      <c r="H10" s="428">
        <f t="shared" si="5"/>
        <v>1.067873755510008</v>
      </c>
      <c r="I10" s="440">
        <f t="shared" si="6"/>
        <v>-7491957</v>
      </c>
      <c r="J10" s="1181">
        <f t="shared" si="7"/>
        <v>0.71156278110191629</v>
      </c>
    </row>
    <row r="11" spans="1:12" s="56" customFormat="1" x14ac:dyDescent="0.2">
      <c r="A11" s="64" t="s">
        <v>2122</v>
      </c>
      <c r="B11" s="429">
        <v>477619</v>
      </c>
      <c r="C11" s="440">
        <v>168293</v>
      </c>
      <c r="D11" s="427">
        <v>300002</v>
      </c>
      <c r="E11" s="430">
        <v>55712</v>
      </c>
      <c r="F11" s="440">
        <v>68166</v>
      </c>
      <c r="G11" s="430">
        <f t="shared" si="4"/>
        <v>177617</v>
      </c>
      <c r="H11" s="428">
        <f t="shared" si="5"/>
        <v>-0.37188009689731771</v>
      </c>
      <c r="I11" s="440">
        <f t="shared" si="6"/>
        <v>231836</v>
      </c>
      <c r="J11" s="1181">
        <f t="shared" si="7"/>
        <v>-0.77278151478990142</v>
      </c>
    </row>
    <row r="12" spans="1:12" s="56" customFormat="1" x14ac:dyDescent="0.2">
      <c r="A12" s="64" t="s">
        <v>281</v>
      </c>
      <c r="B12" s="429">
        <v>664098184</v>
      </c>
      <c r="C12" s="440">
        <v>645811187</v>
      </c>
      <c r="D12" s="427">
        <v>677848060</v>
      </c>
      <c r="E12" s="430">
        <v>916725923</v>
      </c>
      <c r="F12" s="440">
        <v>1059722756</v>
      </c>
      <c r="G12" s="430">
        <f t="shared" si="4"/>
        <v>-13749876</v>
      </c>
      <c r="H12" s="428">
        <f t="shared" si="5"/>
        <v>2.0704583044003577E-2</v>
      </c>
      <c r="I12" s="440">
        <f t="shared" si="6"/>
        <v>-381874696</v>
      </c>
      <c r="J12" s="1181">
        <f t="shared" si="7"/>
        <v>0.56336326462304842</v>
      </c>
    </row>
    <row r="13" spans="1:12" s="56" customFormat="1" x14ac:dyDescent="0.2">
      <c r="A13" s="64" t="s">
        <v>279</v>
      </c>
      <c r="B13" s="429">
        <v>8967715</v>
      </c>
      <c r="C13" s="440">
        <v>1883232</v>
      </c>
      <c r="D13" s="427">
        <v>3059814</v>
      </c>
      <c r="E13" s="430">
        <v>2983544</v>
      </c>
      <c r="F13" s="440">
        <v>4333951</v>
      </c>
      <c r="G13" s="430">
        <f t="shared" si="4"/>
        <v>5907901</v>
      </c>
      <c r="H13" s="428">
        <f t="shared" si="5"/>
        <v>-0.65879669458719414</v>
      </c>
      <c r="I13" s="440">
        <f t="shared" si="6"/>
        <v>-1274137</v>
      </c>
      <c r="J13" s="1181">
        <f t="shared" si="7"/>
        <v>0.41640995171601936</v>
      </c>
    </row>
    <row r="14" spans="1:12" s="56" customFormat="1" x14ac:dyDescent="0.2">
      <c r="A14" s="64" t="s">
        <v>2126</v>
      </c>
      <c r="B14" s="429">
        <v>0</v>
      </c>
      <c r="C14" s="440">
        <v>0</v>
      </c>
      <c r="D14" s="427">
        <v>0</v>
      </c>
      <c r="E14" s="430">
        <v>0</v>
      </c>
      <c r="F14" s="440">
        <v>312865352</v>
      </c>
      <c r="G14" s="430">
        <f t="shared" si="4"/>
        <v>0</v>
      </c>
      <c r="H14" s="428">
        <f t="shared" si="5"/>
        <v>0</v>
      </c>
      <c r="I14" s="440">
        <f t="shared" si="6"/>
        <v>-312865352</v>
      </c>
      <c r="J14" s="1181">
        <f t="shared" si="7"/>
        <v>0</v>
      </c>
    </row>
    <row r="15" spans="1:12" s="56" customFormat="1" x14ac:dyDescent="0.2">
      <c r="A15" s="64" t="s">
        <v>277</v>
      </c>
      <c r="B15" s="429">
        <v>36209720</v>
      </c>
      <c r="C15" s="440">
        <v>49542183</v>
      </c>
      <c r="D15" s="427">
        <v>53429992</v>
      </c>
      <c r="E15" s="430">
        <v>118690771</v>
      </c>
      <c r="F15" s="440">
        <v>82784099</v>
      </c>
      <c r="G15" s="430">
        <f t="shared" si="4"/>
        <v>-17220272</v>
      </c>
      <c r="H15" s="428">
        <f t="shared" si="5"/>
        <v>0.47557042694613494</v>
      </c>
      <c r="I15" s="440">
        <f t="shared" si="6"/>
        <v>-29354107</v>
      </c>
      <c r="J15" s="1181">
        <f t="shared" si="7"/>
        <v>0.54939381237414375</v>
      </c>
    </row>
    <row r="16" spans="1:12" s="56" customFormat="1" x14ac:dyDescent="0.2">
      <c r="A16" s="64" t="s">
        <v>2206</v>
      </c>
      <c r="B16" s="429">
        <v>235875</v>
      </c>
      <c r="C16" s="440">
        <v>187232</v>
      </c>
      <c r="D16" s="427">
        <v>99149</v>
      </c>
      <c r="E16" s="430">
        <v>76854</v>
      </c>
      <c r="F16" s="440"/>
      <c r="G16" s="430">
        <f t="shared" si="4"/>
        <v>136726</v>
      </c>
      <c r="H16" s="428">
        <f t="shared" si="5"/>
        <v>-0.5796544780074192</v>
      </c>
      <c r="I16" s="440">
        <f t="shared" si="6"/>
        <v>99149</v>
      </c>
      <c r="J16" s="1181">
        <f t="shared" si="7"/>
        <v>-1</v>
      </c>
    </row>
    <row r="17" spans="1:10" s="56" customFormat="1" x14ac:dyDescent="0.2">
      <c r="A17" s="64" t="s">
        <v>298</v>
      </c>
      <c r="B17" s="429"/>
      <c r="C17" s="440">
        <v>378997</v>
      </c>
      <c r="D17" s="427">
        <v>432230</v>
      </c>
      <c r="E17" s="430">
        <v>543702</v>
      </c>
      <c r="F17" s="440">
        <v>509592</v>
      </c>
      <c r="G17" s="430">
        <f t="shared" si="4"/>
        <v>-432230</v>
      </c>
      <c r="H17" s="428">
        <f t="shared" si="5"/>
        <v>0</v>
      </c>
      <c r="I17" s="440">
        <f t="shared" si="6"/>
        <v>-77362</v>
      </c>
      <c r="J17" s="1181">
        <f t="shared" si="7"/>
        <v>0.17898341160955966</v>
      </c>
    </row>
    <row r="18" spans="1:10" s="56" customFormat="1" x14ac:dyDescent="0.2">
      <c r="A18" s="64" t="s">
        <v>2012</v>
      </c>
      <c r="B18" s="429">
        <v>4047955</v>
      </c>
      <c r="C18" s="440">
        <v>8083019</v>
      </c>
      <c r="D18" s="427">
        <v>6384008</v>
      </c>
      <c r="E18" s="430">
        <v>6046529</v>
      </c>
      <c r="F18" s="440">
        <v>7080528</v>
      </c>
      <c r="G18" s="430">
        <f t="shared" si="4"/>
        <v>-2336053</v>
      </c>
      <c r="H18" s="428">
        <f t="shared" si="5"/>
        <v>0.5770946070299694</v>
      </c>
      <c r="I18" s="440">
        <f t="shared" si="6"/>
        <v>-696520</v>
      </c>
      <c r="J18" s="1181">
        <f t="shared" si="7"/>
        <v>0.10910387330341687</v>
      </c>
    </row>
    <row r="19" spans="1:10" s="56" customFormat="1" x14ac:dyDescent="0.2">
      <c r="A19" s="64" t="s">
        <v>38</v>
      </c>
      <c r="B19" s="429">
        <v>11850597</v>
      </c>
      <c r="C19" s="440">
        <v>21891935</v>
      </c>
      <c r="D19" s="427">
        <v>15574075</v>
      </c>
      <c r="E19" s="430">
        <v>18607268</v>
      </c>
      <c r="F19" s="440">
        <v>17202187</v>
      </c>
      <c r="G19" s="430">
        <f t="shared" si="4"/>
        <v>-3723478</v>
      </c>
      <c r="H19" s="428">
        <f t="shared" si="5"/>
        <v>0.31420172333933905</v>
      </c>
      <c r="I19" s="440">
        <f t="shared" si="6"/>
        <v>-1628112</v>
      </c>
      <c r="J19" s="1181">
        <f t="shared" si="7"/>
        <v>0.10453988439120776</v>
      </c>
    </row>
    <row r="20" spans="1:10" s="56" customFormat="1" x14ac:dyDescent="0.2">
      <c r="A20" s="64" t="s">
        <v>35</v>
      </c>
      <c r="B20" s="429">
        <v>1638236</v>
      </c>
      <c r="C20" s="440">
        <v>1965213</v>
      </c>
      <c r="D20" s="427">
        <v>2881943</v>
      </c>
      <c r="E20" s="430">
        <v>1136951</v>
      </c>
      <c r="F20" s="440">
        <v>2571670</v>
      </c>
      <c r="G20" s="430">
        <f t="shared" si="4"/>
        <v>-1243707</v>
      </c>
      <c r="H20" s="428">
        <f t="shared" si="5"/>
        <v>0.75917450233055561</v>
      </c>
      <c r="I20" s="440">
        <f t="shared" si="6"/>
        <v>310273</v>
      </c>
      <c r="J20" s="1181">
        <f t="shared" si="7"/>
        <v>-0.10766104673131982</v>
      </c>
    </row>
    <row r="21" spans="1:10" s="56" customFormat="1" x14ac:dyDescent="0.2">
      <c r="A21" s="64" t="s">
        <v>34</v>
      </c>
      <c r="B21" s="429">
        <v>585820</v>
      </c>
      <c r="C21" s="440">
        <v>422142</v>
      </c>
      <c r="D21" s="427">
        <v>470450</v>
      </c>
      <c r="E21" s="430">
        <v>445849</v>
      </c>
      <c r="F21" s="440">
        <v>494001</v>
      </c>
      <c r="G21" s="430">
        <f t="shared" si="4"/>
        <v>115370</v>
      </c>
      <c r="H21" s="428">
        <f t="shared" si="5"/>
        <v>-0.19693762589191222</v>
      </c>
      <c r="I21" s="440">
        <f t="shared" si="6"/>
        <v>-23551</v>
      </c>
      <c r="J21" s="1181">
        <f t="shared" si="7"/>
        <v>5.0060580295461898E-2</v>
      </c>
    </row>
    <row r="22" spans="1:10" s="56" customFormat="1" x14ac:dyDescent="0.2">
      <c r="A22" s="64" t="s">
        <v>278</v>
      </c>
      <c r="B22" s="429">
        <v>3180558</v>
      </c>
      <c r="C22" s="440">
        <v>6718712</v>
      </c>
      <c r="D22" s="427">
        <v>2136180</v>
      </c>
      <c r="E22" s="430">
        <v>47736047</v>
      </c>
      <c r="F22" s="440">
        <v>4202240</v>
      </c>
      <c r="G22" s="430">
        <f t="shared" si="4"/>
        <v>1044378</v>
      </c>
      <c r="H22" s="428">
        <f t="shared" si="5"/>
        <v>-0.32836313627986036</v>
      </c>
      <c r="I22" s="440">
        <f t="shared" si="6"/>
        <v>-2066060</v>
      </c>
      <c r="J22" s="1181">
        <f t="shared" si="7"/>
        <v>0.96717505079159993</v>
      </c>
    </row>
    <row r="23" spans="1:10" s="56" customFormat="1" x14ac:dyDescent="0.2">
      <c r="A23" s="64" t="s">
        <v>41</v>
      </c>
      <c r="B23" s="429">
        <v>2541850</v>
      </c>
      <c r="C23" s="440">
        <v>469149</v>
      </c>
      <c r="D23" s="427">
        <v>3631307</v>
      </c>
      <c r="E23" s="430">
        <v>2858787</v>
      </c>
      <c r="F23" s="440">
        <v>2770000</v>
      </c>
      <c r="G23" s="430">
        <f t="shared" si="4"/>
        <v>-1089457</v>
      </c>
      <c r="H23" s="428">
        <f t="shared" si="5"/>
        <v>0.42860790369219259</v>
      </c>
      <c r="I23" s="440">
        <f t="shared" si="6"/>
        <v>861307</v>
      </c>
      <c r="J23" s="1181">
        <f t="shared" si="7"/>
        <v>-0.23718925444750338</v>
      </c>
    </row>
    <row r="24" spans="1:10" s="56" customFormat="1" x14ac:dyDescent="0.2">
      <c r="A24" s="64" t="s">
        <v>2211</v>
      </c>
      <c r="B24" s="429"/>
      <c r="C24" s="440">
        <v>19400</v>
      </c>
      <c r="D24" s="427">
        <v>4000</v>
      </c>
      <c r="E24" s="430">
        <v>18000</v>
      </c>
      <c r="F24" s="440">
        <v>4000</v>
      </c>
      <c r="G24" s="430">
        <f t="shared" si="4"/>
        <v>-4000</v>
      </c>
      <c r="H24" s="428">
        <f t="shared" si="5"/>
        <v>0</v>
      </c>
      <c r="I24" s="440">
        <f t="shared" si="6"/>
        <v>0</v>
      </c>
      <c r="J24" s="1181">
        <f t="shared" si="7"/>
        <v>0</v>
      </c>
    </row>
    <row r="25" spans="1:10" s="56" customFormat="1" x14ac:dyDescent="0.2">
      <c r="A25" s="64" t="s">
        <v>2209</v>
      </c>
      <c r="B25" s="429"/>
      <c r="C25" s="440">
        <v>143892</v>
      </c>
      <c r="D25" s="427"/>
      <c r="E25" s="430"/>
      <c r="F25" s="440">
        <v>270000</v>
      </c>
      <c r="G25" s="430">
        <f t="shared" si="4"/>
        <v>0</v>
      </c>
      <c r="H25" s="428">
        <f t="shared" si="5"/>
        <v>0</v>
      </c>
      <c r="I25" s="440">
        <f t="shared" si="6"/>
        <v>-270000</v>
      </c>
      <c r="J25" s="1181">
        <f t="shared" si="7"/>
        <v>0</v>
      </c>
    </row>
    <row r="26" spans="1:10" s="56" customFormat="1" x14ac:dyDescent="0.2">
      <c r="A26" s="64" t="s">
        <v>44</v>
      </c>
      <c r="B26" s="429">
        <v>677000</v>
      </c>
      <c r="C26" s="440">
        <v>586381</v>
      </c>
      <c r="D26" s="427">
        <v>506000</v>
      </c>
      <c r="E26" s="430">
        <v>261513</v>
      </c>
      <c r="F26" s="440">
        <v>385200</v>
      </c>
      <c r="G26" s="430">
        <f t="shared" si="4"/>
        <v>171000</v>
      </c>
      <c r="H26" s="428">
        <f t="shared" si="5"/>
        <v>-0.25258493353028066</v>
      </c>
      <c r="I26" s="440">
        <f t="shared" si="6"/>
        <v>120800</v>
      </c>
      <c r="J26" s="1181">
        <f t="shared" si="7"/>
        <v>-0.2387351778656126</v>
      </c>
    </row>
    <row r="27" spans="1:10" s="56" customFormat="1" x14ac:dyDescent="0.2">
      <c r="A27" s="64" t="s">
        <v>14445</v>
      </c>
      <c r="B27" s="429">
        <v>164454640</v>
      </c>
      <c r="C27" s="440">
        <v>121146604</v>
      </c>
      <c r="D27" s="427">
        <v>22225662</v>
      </c>
      <c r="E27" s="430">
        <v>48483462</v>
      </c>
      <c r="F27" s="440">
        <v>28168138</v>
      </c>
      <c r="G27" s="430">
        <f t="shared" si="4"/>
        <v>142228978</v>
      </c>
      <c r="H27" s="428">
        <f t="shared" si="5"/>
        <v>-0.86485232645305721</v>
      </c>
      <c r="I27" s="440">
        <f t="shared" si="6"/>
        <v>-5942476</v>
      </c>
      <c r="J27" s="1181">
        <f t="shared" si="7"/>
        <v>0.26737003379246915</v>
      </c>
    </row>
    <row r="28" spans="1:10" s="56" customFormat="1" x14ac:dyDescent="0.2">
      <c r="A28" s="64" t="s">
        <v>2207</v>
      </c>
      <c r="B28" s="429">
        <v>50140000</v>
      </c>
      <c r="C28" s="440">
        <v>9880000</v>
      </c>
      <c r="D28" s="427">
        <v>10000000</v>
      </c>
      <c r="E28" s="430">
        <v>10000000</v>
      </c>
      <c r="F28" s="440">
        <v>1234688</v>
      </c>
      <c r="G28" s="430">
        <f t="shared" si="4"/>
        <v>40140000</v>
      </c>
      <c r="H28" s="428">
        <f t="shared" si="5"/>
        <v>-0.80055843637814117</v>
      </c>
      <c r="I28" s="440">
        <f t="shared" si="6"/>
        <v>8765312</v>
      </c>
      <c r="J28" s="1181">
        <f t="shared" si="7"/>
        <v>-0.87653119999999995</v>
      </c>
    </row>
    <row r="29" spans="1:10" s="56" customFormat="1" x14ac:dyDescent="0.2">
      <c r="A29" s="64" t="s">
        <v>2208</v>
      </c>
      <c r="B29" s="429"/>
      <c r="C29" s="440">
        <v>10759</v>
      </c>
      <c r="D29" s="427"/>
      <c r="E29" s="430"/>
      <c r="F29" s="440">
        <v>400</v>
      </c>
      <c r="G29" s="430">
        <f t="shared" si="4"/>
        <v>0</v>
      </c>
      <c r="H29" s="428">
        <f t="shared" si="5"/>
        <v>0</v>
      </c>
      <c r="I29" s="440">
        <f t="shared" si="6"/>
        <v>-400</v>
      </c>
      <c r="J29" s="1181">
        <f t="shared" si="7"/>
        <v>0</v>
      </c>
    </row>
    <row r="30" spans="1:10" x14ac:dyDescent="0.2">
      <c r="A30" s="64" t="s">
        <v>2124</v>
      </c>
      <c r="B30" s="429">
        <v>30971755</v>
      </c>
      <c r="C30" s="440">
        <v>42613277</v>
      </c>
      <c r="D30" s="427">
        <v>17803293</v>
      </c>
      <c r="E30" s="430">
        <v>56196282</v>
      </c>
      <c r="F30" s="440">
        <v>46996861</v>
      </c>
      <c r="G30" s="430">
        <f t="shared" si="4"/>
        <v>13168462</v>
      </c>
      <c r="H30" s="428">
        <f t="shared" si="5"/>
        <v>-0.42517648741571146</v>
      </c>
      <c r="I30" s="440">
        <f t="shared" si="6"/>
        <v>-29193568</v>
      </c>
      <c r="J30" s="1181">
        <f t="shared" si="7"/>
        <v>1.6397847297126438</v>
      </c>
    </row>
    <row r="31" spans="1:10" x14ac:dyDescent="0.2">
      <c r="A31" s="64" t="s">
        <v>274</v>
      </c>
      <c r="B31" s="429">
        <v>68978230</v>
      </c>
      <c r="C31" s="440">
        <v>92521878</v>
      </c>
      <c r="D31" s="427">
        <v>76957271</v>
      </c>
      <c r="E31" s="430">
        <v>86208605</v>
      </c>
      <c r="F31" s="440">
        <v>85644007</v>
      </c>
      <c r="G31" s="430">
        <f t="shared" si="4"/>
        <v>-7979041</v>
      </c>
      <c r="H31" s="428">
        <f t="shared" si="5"/>
        <v>0.11567477159097872</v>
      </c>
      <c r="I31" s="440">
        <f t="shared" si="6"/>
        <v>-8686736</v>
      </c>
      <c r="J31" s="1181">
        <f t="shared" si="7"/>
        <v>0.11287739140334119</v>
      </c>
    </row>
    <row r="32" spans="1:10" x14ac:dyDescent="0.2">
      <c r="A32" s="64" t="s">
        <v>2013</v>
      </c>
      <c r="B32" s="429">
        <v>404728</v>
      </c>
      <c r="C32" s="440">
        <v>343034</v>
      </c>
      <c r="D32" s="427">
        <v>439918</v>
      </c>
      <c r="E32" s="430">
        <v>270831</v>
      </c>
      <c r="F32" s="440">
        <v>398500</v>
      </c>
      <c r="G32" s="430">
        <f t="shared" si="4"/>
        <v>-35190</v>
      </c>
      <c r="H32" s="428">
        <f t="shared" si="5"/>
        <v>8.694728311359734E-2</v>
      </c>
      <c r="I32" s="440">
        <f t="shared" si="6"/>
        <v>41418</v>
      </c>
      <c r="J32" s="1181">
        <f t="shared" si="7"/>
        <v>-9.4149364199691776E-2</v>
      </c>
    </row>
    <row r="33" spans="1:10" x14ac:dyDescent="0.2">
      <c r="A33" s="64" t="s">
        <v>275</v>
      </c>
      <c r="B33" s="429">
        <v>133154340</v>
      </c>
      <c r="C33" s="440">
        <v>146769198</v>
      </c>
      <c r="D33" s="427">
        <v>131728514</v>
      </c>
      <c r="E33" s="430">
        <v>171326679</v>
      </c>
      <c r="F33" s="440">
        <v>190186933</v>
      </c>
      <c r="G33" s="430">
        <f t="shared" si="0"/>
        <v>1425826</v>
      </c>
      <c r="H33" s="428">
        <f t="shared" si="1"/>
        <v>-1.0708070048636831E-2</v>
      </c>
      <c r="I33" s="440">
        <f t="shared" si="2"/>
        <v>-58458419</v>
      </c>
      <c r="J33" s="1181">
        <f t="shared" si="3"/>
        <v>0.44377953735969422</v>
      </c>
    </row>
    <row r="34" spans="1:10" x14ac:dyDescent="0.2">
      <c r="A34" s="64" t="s">
        <v>2210</v>
      </c>
      <c r="B34" s="429"/>
      <c r="C34" s="440">
        <v>1195228</v>
      </c>
      <c r="D34" s="427"/>
      <c r="E34" s="430"/>
      <c r="F34" s="440">
        <v>1000000</v>
      </c>
      <c r="G34" s="430">
        <f t="shared" si="0"/>
        <v>0</v>
      </c>
      <c r="H34" s="428">
        <f t="shared" si="1"/>
        <v>0</v>
      </c>
      <c r="I34" s="440">
        <f t="shared" si="2"/>
        <v>-1000000</v>
      </c>
      <c r="J34" s="1181">
        <f t="shared" si="3"/>
        <v>0</v>
      </c>
    </row>
    <row r="35" spans="1:10" x14ac:dyDescent="0.2">
      <c r="A35" s="64" t="s">
        <v>2014</v>
      </c>
      <c r="B35" s="429">
        <v>326469</v>
      </c>
      <c r="C35" s="440">
        <v>693219</v>
      </c>
      <c r="D35" s="427">
        <v>1358184</v>
      </c>
      <c r="E35" s="430">
        <v>582821</v>
      </c>
      <c r="F35" s="440">
        <v>623600</v>
      </c>
      <c r="G35" s="430">
        <f t="shared" si="0"/>
        <v>-1031715</v>
      </c>
      <c r="H35" s="428">
        <f t="shared" si="1"/>
        <v>3.1602234821682913</v>
      </c>
      <c r="I35" s="440">
        <f t="shared" si="2"/>
        <v>734584</v>
      </c>
      <c r="J35" s="1181">
        <f t="shared" si="3"/>
        <v>-0.54085749795314919</v>
      </c>
    </row>
    <row r="36" spans="1:10" x14ac:dyDescent="0.2">
      <c r="A36" s="64" t="s">
        <v>280</v>
      </c>
      <c r="B36" s="429">
        <v>337903722</v>
      </c>
      <c r="C36" s="440">
        <v>779838623</v>
      </c>
      <c r="D36" s="427">
        <v>373294584</v>
      </c>
      <c r="E36" s="430">
        <v>867333312</v>
      </c>
      <c r="F36" s="440">
        <v>311749854</v>
      </c>
      <c r="G36" s="430">
        <f t="shared" si="0"/>
        <v>-35390862</v>
      </c>
      <c r="H36" s="428">
        <f t="shared" si="1"/>
        <v>0.10473652610432027</v>
      </c>
      <c r="I36" s="440">
        <f t="shared" si="2"/>
        <v>61544730</v>
      </c>
      <c r="J36" s="1181">
        <f t="shared" si="3"/>
        <v>-0.16486906758872233</v>
      </c>
    </row>
    <row r="37" spans="1:10" x14ac:dyDescent="0.2">
      <c r="A37" s="64" t="s">
        <v>282</v>
      </c>
      <c r="B37" s="429">
        <v>1011189930</v>
      </c>
      <c r="C37" s="440">
        <v>913029074</v>
      </c>
      <c r="D37" s="427">
        <v>543385320</v>
      </c>
      <c r="E37" s="430">
        <v>1545866498</v>
      </c>
      <c r="F37" s="440">
        <v>1377743711</v>
      </c>
      <c r="G37" s="430">
        <f t="shared" si="0"/>
        <v>467804610</v>
      </c>
      <c r="H37" s="428">
        <f t="shared" si="1"/>
        <v>-0.46262783688915887</v>
      </c>
      <c r="I37" s="440">
        <f t="shared" si="2"/>
        <v>-834358391</v>
      </c>
      <c r="J37" s="1181">
        <f t="shared" si="3"/>
        <v>1.5354820240635134</v>
      </c>
    </row>
    <row r="38" spans="1:10" x14ac:dyDescent="0.2">
      <c r="A38" s="64" t="s">
        <v>273</v>
      </c>
      <c r="B38" s="429">
        <v>3457055</v>
      </c>
      <c r="C38" s="440">
        <v>5258798</v>
      </c>
      <c r="D38" s="427">
        <v>3041626</v>
      </c>
      <c r="E38" s="430">
        <v>3368840</v>
      </c>
      <c r="F38" s="440">
        <v>2299895</v>
      </c>
      <c r="G38" s="430">
        <f t="shared" si="0"/>
        <v>415429</v>
      </c>
      <c r="H38" s="428">
        <f t="shared" si="1"/>
        <v>-0.1201684670912091</v>
      </c>
      <c r="I38" s="440">
        <f t="shared" si="2"/>
        <v>741731</v>
      </c>
      <c r="J38" s="1181">
        <f t="shared" si="3"/>
        <v>-0.24386002749844982</v>
      </c>
    </row>
    <row r="39" spans="1:10" x14ac:dyDescent="0.2">
      <c r="A39" s="64" t="s">
        <v>14446</v>
      </c>
      <c r="B39" s="429">
        <v>15446617</v>
      </c>
      <c r="C39" s="440">
        <v>12171123</v>
      </c>
      <c r="D39" s="427">
        <v>15808378</v>
      </c>
      <c r="E39" s="430">
        <v>10965513</v>
      </c>
      <c r="F39" s="440">
        <v>9911091</v>
      </c>
      <c r="G39" s="430">
        <f t="shared" si="0"/>
        <v>-361761</v>
      </c>
      <c r="H39" s="428">
        <f t="shared" si="1"/>
        <v>2.3420079620023015E-2</v>
      </c>
      <c r="I39" s="440">
        <f t="shared" si="2"/>
        <v>5897287</v>
      </c>
      <c r="J39" s="1181">
        <f t="shared" si="3"/>
        <v>-0.37304820266823069</v>
      </c>
    </row>
    <row r="40" spans="1:10" s="44" customFormat="1" x14ac:dyDescent="0.2">
      <c r="A40" s="64" t="s">
        <v>2015</v>
      </c>
      <c r="B40" s="429">
        <v>20000</v>
      </c>
      <c r="C40" s="440">
        <v>654186</v>
      </c>
      <c r="D40" s="427">
        <v>187356</v>
      </c>
      <c r="E40" s="430">
        <v>122260</v>
      </c>
      <c r="F40" s="440">
        <v>347785</v>
      </c>
      <c r="G40" s="430">
        <f t="shared" si="0"/>
        <v>-167356</v>
      </c>
      <c r="H40" s="428">
        <f t="shared" si="1"/>
        <v>8.3678000000000008</v>
      </c>
      <c r="I40" s="440">
        <f t="shared" si="2"/>
        <v>-160429</v>
      </c>
      <c r="J40" s="1181">
        <f t="shared" si="3"/>
        <v>0.85627895557121203</v>
      </c>
    </row>
    <row r="41" spans="1:10" s="44" customFormat="1" x14ac:dyDescent="0.2">
      <c r="A41" s="64" t="s">
        <v>2016</v>
      </c>
      <c r="B41" s="429">
        <v>115308</v>
      </c>
      <c r="C41" s="440">
        <v>271731</v>
      </c>
      <c r="D41" s="427">
        <v>290489</v>
      </c>
      <c r="E41" s="430">
        <v>245244</v>
      </c>
      <c r="F41" s="440">
        <v>295906</v>
      </c>
      <c r="G41" s="430">
        <f t="shared" si="0"/>
        <v>-175181</v>
      </c>
      <c r="H41" s="428">
        <f t="shared" si="1"/>
        <v>1.5192441114233186</v>
      </c>
      <c r="I41" s="440">
        <f t="shared" si="2"/>
        <v>-5417</v>
      </c>
      <c r="J41" s="1181">
        <f t="shared" si="3"/>
        <v>1.864786618426173E-2</v>
      </c>
    </row>
    <row r="42" spans="1:10" s="44" customFormat="1" ht="29.25" customHeight="1" x14ac:dyDescent="0.2">
      <c r="A42" s="426" t="s">
        <v>2123</v>
      </c>
      <c r="B42" s="429">
        <v>32499073</v>
      </c>
      <c r="C42" s="440">
        <v>45100136</v>
      </c>
      <c r="D42" s="427">
        <v>37039330</v>
      </c>
      <c r="E42" s="430">
        <v>33998327</v>
      </c>
      <c r="F42" s="440">
        <v>25993348</v>
      </c>
      <c r="G42" s="430">
        <f t="shared" si="0"/>
        <v>-4540257</v>
      </c>
      <c r="H42" s="428">
        <f t="shared" si="1"/>
        <v>0.13970420017826357</v>
      </c>
      <c r="I42" s="440">
        <f t="shared" si="2"/>
        <v>11045982</v>
      </c>
      <c r="J42" s="1181">
        <f t="shared" si="3"/>
        <v>-0.29822305101091195</v>
      </c>
    </row>
    <row r="43" spans="1:10" s="44" customFormat="1" x14ac:dyDescent="0.2">
      <c r="A43" s="426" t="s">
        <v>2125</v>
      </c>
      <c r="B43" s="429">
        <v>137102183</v>
      </c>
      <c r="C43" s="440">
        <v>66096493</v>
      </c>
      <c r="D43" s="427">
        <v>58984821</v>
      </c>
      <c r="E43" s="430">
        <v>38153980</v>
      </c>
      <c r="F43" s="440">
        <v>61992211</v>
      </c>
      <c r="G43" s="430">
        <f t="shared" si="0"/>
        <v>78117362</v>
      </c>
      <c r="H43" s="428">
        <f t="shared" si="1"/>
        <v>-0.56977474968432851</v>
      </c>
      <c r="I43" s="440">
        <f t="shared" si="2"/>
        <v>-3007390</v>
      </c>
      <c r="J43" s="1181">
        <f t="shared" si="3"/>
        <v>5.0985829049137843E-2</v>
      </c>
    </row>
    <row r="44" spans="1:10" s="44" customFormat="1" x14ac:dyDescent="0.2">
      <c r="A44" s="64" t="s">
        <v>42</v>
      </c>
      <c r="B44" s="429">
        <v>2566383</v>
      </c>
      <c r="C44" s="440">
        <v>3963107</v>
      </c>
      <c r="D44" s="427">
        <v>5266181</v>
      </c>
      <c r="E44" s="430">
        <v>2802369</v>
      </c>
      <c r="F44" s="440">
        <v>5252430</v>
      </c>
      <c r="G44" s="430">
        <f t="shared" si="0"/>
        <v>-2699798</v>
      </c>
      <c r="H44" s="428">
        <f t="shared" si="1"/>
        <v>1.0519856155530953</v>
      </c>
      <c r="I44" s="440">
        <f t="shared" si="2"/>
        <v>13751</v>
      </c>
      <c r="J44" s="1181">
        <f t="shared" si="3"/>
        <v>-2.6111901584848773E-3</v>
      </c>
    </row>
    <row r="45" spans="1:10" ht="21" customHeight="1" x14ac:dyDescent="0.2">
      <c r="A45" s="157" t="s">
        <v>57</v>
      </c>
      <c r="B45" s="441">
        <f t="shared" ref="B45:G45" si="8">SUM(B5:B44)</f>
        <v>2890083787</v>
      </c>
      <c r="C45" s="441">
        <f t="shared" si="8"/>
        <v>3190059610</v>
      </c>
      <c r="D45" s="441">
        <f t="shared" si="8"/>
        <v>2251412375</v>
      </c>
      <c r="E45" s="441">
        <f t="shared" si="8"/>
        <v>4219084588</v>
      </c>
      <c r="F45" s="441">
        <f t="shared" si="8"/>
        <v>3844731485</v>
      </c>
      <c r="G45" s="441">
        <f t="shared" si="8"/>
        <v>638671412</v>
      </c>
      <c r="H45" s="157"/>
      <c r="I45" s="157"/>
      <c r="J45" s="153"/>
    </row>
    <row r="46" spans="1:10" x14ac:dyDescent="0.2">
      <c r="A46" s="150" t="s">
        <v>59</v>
      </c>
      <c r="B46" s="149"/>
      <c r="C46" s="149"/>
      <c r="D46" s="149"/>
      <c r="E46" s="149"/>
      <c r="F46" s="149"/>
      <c r="G46" s="149"/>
      <c r="H46" s="149"/>
      <c r="I46" s="149"/>
      <c r="J46" s="56"/>
    </row>
    <row r="47" spans="1:10" s="19" customFormat="1" x14ac:dyDescent="0.2">
      <c r="A47" s="150" t="s">
        <v>470</v>
      </c>
      <c r="B47" s="11"/>
      <c r="C47" s="11"/>
      <c r="D47" s="11"/>
      <c r="E47" s="11"/>
      <c r="F47" s="11"/>
      <c r="G47" s="11"/>
      <c r="H47" s="11"/>
      <c r="I47" s="11"/>
      <c r="J47" s="56"/>
    </row>
    <row r="48" spans="1:10" x14ac:dyDescent="0.2">
      <c r="A48" s="150" t="s">
        <v>164</v>
      </c>
      <c r="B48" s="149"/>
      <c r="C48" s="149"/>
      <c r="D48" s="149"/>
      <c r="E48" s="149"/>
      <c r="F48" s="149"/>
      <c r="G48" s="149"/>
      <c r="H48" s="149"/>
      <c r="I48" s="149"/>
      <c r="J48" s="56"/>
    </row>
    <row r="49" spans="1:9" s="56" customFormat="1" x14ac:dyDescent="0.2">
      <c r="A49" s="150"/>
      <c r="B49" s="149"/>
      <c r="C49" s="149"/>
      <c r="D49" s="149"/>
      <c r="E49" s="149"/>
      <c r="F49" s="149"/>
      <c r="G49" s="149"/>
      <c r="H49" s="149"/>
      <c r="I49" s="149"/>
    </row>
    <row r="50" spans="1:9" s="56" customFormat="1" x14ac:dyDescent="0.2">
      <c r="A50" s="150"/>
      <c r="B50" s="149"/>
      <c r="C50" s="149"/>
      <c r="D50" s="149"/>
      <c r="E50" s="149"/>
      <c r="F50" s="149"/>
      <c r="G50" s="149"/>
      <c r="H50" s="149"/>
      <c r="I50" s="149"/>
    </row>
    <row r="51" spans="1:9" s="56" customFormat="1" x14ac:dyDescent="0.2">
      <c r="A51" s="1"/>
      <c r="B51" s="2"/>
      <c r="C51" s="2"/>
      <c r="D51" s="2"/>
      <c r="E51" s="2"/>
      <c r="F51" s="2"/>
      <c r="G51" s="2"/>
      <c r="H51" s="2"/>
      <c r="I51" s="2"/>
    </row>
  </sheetData>
  <sortState xmlns:xlrd2="http://schemas.microsoft.com/office/spreadsheetml/2017/richdata2" ref="A8:K42">
    <sortCondition ref="A8:A42"/>
  </sortState>
  <mergeCells count="10">
    <mergeCell ref="A3:A4"/>
    <mergeCell ref="G3:G4"/>
    <mergeCell ref="I3:I4"/>
    <mergeCell ref="H3:H4"/>
    <mergeCell ref="J3:J4"/>
    <mergeCell ref="C3:C4"/>
    <mergeCell ref="E3:E4"/>
    <mergeCell ref="F3:F4"/>
    <mergeCell ref="B3:B4"/>
    <mergeCell ref="D3:D4"/>
  </mergeCells>
  <phoneticPr fontId="0" type="noConversion"/>
  <printOptions horizontalCentered="1"/>
  <pageMargins left="0.23622047244094491" right="0.23622047244094491" top="0.74803149606299213" bottom="0.74803149606299213" header="0.31496062992125984" footer="0.31496062992125984"/>
  <pageSetup paperSize="9" scale="60" orientation="landscape" r:id="rId1"/>
  <headerFooter alignWithMargins="0">
    <oddHeader>&amp;C&amp;"Arial,Negrita"&amp;18PROYECTO DE PRESUPUESTO 2021</oddHeader>
    <oddFooter>&amp;L&amp;"Arial,Negrita"&amp;8PROYECTO DE PRESUPUESTO PARA EL AÑO FISCAL 2020
INFORMACIÓN PARA LA COMISIÓN DE PRESUPUESTO Y CUENTA GENERAL DE LA REPÚBLICA DEL CONGRESO DE LA REPÚBLICA</oddFooter>
  </headerFooter>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249977111117893"/>
  </sheetPr>
  <dimension ref="A1:Y26"/>
  <sheetViews>
    <sheetView showGridLines="0" view="pageBreakPreview" zoomScaleNormal="100" zoomScaleSheetLayoutView="100" zoomScalePageLayoutView="85" workbookViewId="0">
      <selection activeCell="A2" sqref="A2"/>
    </sheetView>
  </sheetViews>
  <sheetFormatPr baseColWidth="10" defaultColWidth="11.42578125" defaultRowHeight="12" x14ac:dyDescent="0.2"/>
  <cols>
    <col min="1" max="1" width="43.140625" style="372" customWidth="1"/>
    <col min="2" max="7" width="15.7109375" style="372" customWidth="1"/>
    <col min="8" max="8" width="25.85546875" style="372" customWidth="1"/>
    <col min="9" max="14" width="15.7109375" style="372" customWidth="1"/>
    <col min="15" max="16384" width="11.42578125" style="372"/>
  </cols>
  <sheetData>
    <row r="1" spans="1:25" ht="24.95" customHeight="1" x14ac:dyDescent="0.2">
      <c r="A1" s="434" t="s">
        <v>438</v>
      </c>
      <c r="B1" s="434"/>
      <c r="C1" s="434"/>
      <c r="D1" s="434"/>
      <c r="E1" s="434"/>
      <c r="F1" s="434"/>
      <c r="G1" s="434"/>
      <c r="H1" s="434"/>
      <c r="I1" s="434"/>
      <c r="J1" s="434"/>
      <c r="K1" s="434"/>
      <c r="L1" s="434"/>
      <c r="M1" s="434"/>
      <c r="N1" s="434"/>
    </row>
    <row r="2" spans="1:25" ht="24.95" customHeight="1" x14ac:dyDescent="0.2">
      <c r="A2" s="482" t="s">
        <v>14493</v>
      </c>
      <c r="B2" s="434"/>
      <c r="C2" s="434"/>
      <c r="D2" s="434"/>
      <c r="E2" s="434"/>
      <c r="F2" s="434"/>
      <c r="G2" s="434"/>
      <c r="H2" s="434"/>
      <c r="I2" s="434"/>
      <c r="J2" s="434"/>
      <c r="K2" s="434"/>
      <c r="L2" s="434"/>
      <c r="M2" s="434"/>
      <c r="N2" s="434"/>
      <c r="O2" s="149"/>
      <c r="P2" s="149"/>
      <c r="Q2" s="149"/>
      <c r="R2" s="149"/>
      <c r="S2" s="149"/>
      <c r="T2" s="149"/>
      <c r="U2" s="149"/>
      <c r="V2" s="149"/>
      <c r="W2" s="149"/>
      <c r="X2" s="149"/>
      <c r="Y2" s="149"/>
    </row>
    <row r="3" spans="1:25" ht="38.25" x14ac:dyDescent="0.2">
      <c r="A3" s="1305" t="s">
        <v>85</v>
      </c>
      <c r="B3" s="1225" t="s">
        <v>86</v>
      </c>
      <c r="C3" s="1225" t="s">
        <v>87</v>
      </c>
      <c r="D3" s="1225" t="s">
        <v>204</v>
      </c>
      <c r="E3" s="1225" t="s">
        <v>205</v>
      </c>
      <c r="F3" s="1225" t="s">
        <v>241</v>
      </c>
      <c r="G3" s="1225" t="s">
        <v>165</v>
      </c>
      <c r="H3" s="1225" t="s">
        <v>203</v>
      </c>
      <c r="I3" s="1225" t="s">
        <v>167</v>
      </c>
      <c r="J3" s="1225" t="s">
        <v>166</v>
      </c>
      <c r="K3" s="1225" t="s">
        <v>168</v>
      </c>
      <c r="L3" s="1225" t="s">
        <v>169</v>
      </c>
      <c r="M3" s="1225" t="s">
        <v>8196</v>
      </c>
      <c r="N3" s="1225" t="s">
        <v>171</v>
      </c>
    </row>
    <row r="4" spans="1:25" s="400" customFormat="1" ht="55.5" customHeight="1" x14ac:dyDescent="0.2">
      <c r="A4" s="1306" t="s">
        <v>8197</v>
      </c>
      <c r="B4" s="1307">
        <v>2343128</v>
      </c>
      <c r="C4" s="1307" t="s">
        <v>2247</v>
      </c>
      <c r="D4" s="1307" t="s">
        <v>8198</v>
      </c>
      <c r="E4" s="1307" t="s">
        <v>8199</v>
      </c>
      <c r="F4" s="1308">
        <v>19547152.190000001</v>
      </c>
      <c r="G4" s="1309">
        <v>43809</v>
      </c>
      <c r="H4" s="1307" t="s">
        <v>8200</v>
      </c>
      <c r="I4" s="1307" t="s">
        <v>8201</v>
      </c>
      <c r="J4" s="1310"/>
      <c r="K4" s="1307" t="s">
        <v>8202</v>
      </c>
      <c r="L4" s="1312">
        <v>44370</v>
      </c>
      <c r="M4" s="1311">
        <v>44383</v>
      </c>
      <c r="N4" s="1311">
        <v>44438</v>
      </c>
      <c r="O4" s="400">
        <f>M4-L4</f>
        <v>13</v>
      </c>
    </row>
    <row r="5" spans="1:25" s="400" customFormat="1" ht="57.75" customHeight="1" x14ac:dyDescent="0.2">
      <c r="A5" s="1306" t="s">
        <v>8197</v>
      </c>
      <c r="B5" s="1307">
        <v>2343128</v>
      </c>
      <c r="C5" s="1307" t="s">
        <v>522</v>
      </c>
      <c r="D5" s="1307" t="s">
        <v>8198</v>
      </c>
      <c r="E5" s="1307" t="s">
        <v>8203</v>
      </c>
      <c r="F5" s="1308">
        <v>1862932.71</v>
      </c>
      <c r="G5" s="1309">
        <v>43863</v>
      </c>
      <c r="H5" s="1307" t="s">
        <v>8204</v>
      </c>
      <c r="I5" s="1307" t="s">
        <v>8205</v>
      </c>
      <c r="J5" s="1310"/>
      <c r="K5" s="1307" t="s">
        <v>8202</v>
      </c>
      <c r="L5" s="1312">
        <f>L4+30</f>
        <v>44400</v>
      </c>
      <c r="M5" s="1310"/>
      <c r="N5" s="1310"/>
    </row>
    <row r="6" spans="1:25" s="400" customFormat="1" ht="63.75" x14ac:dyDescent="0.2">
      <c r="A6" s="1306" t="s">
        <v>8206</v>
      </c>
      <c r="B6" s="1307">
        <v>2354781</v>
      </c>
      <c r="C6" s="1307" t="s">
        <v>521</v>
      </c>
      <c r="D6" s="1307" t="s">
        <v>8198</v>
      </c>
      <c r="E6" s="1307" t="s">
        <v>8207</v>
      </c>
      <c r="F6" s="1308">
        <v>239346060.63999999</v>
      </c>
      <c r="G6" s="1309">
        <v>43633</v>
      </c>
      <c r="H6" s="1307" t="s">
        <v>8208</v>
      </c>
      <c r="I6" s="1307" t="s">
        <v>8209</v>
      </c>
      <c r="J6" s="1310"/>
      <c r="K6" s="1307" t="s">
        <v>8202</v>
      </c>
      <c r="L6" s="1312">
        <v>44947</v>
      </c>
      <c r="M6" s="1311">
        <f>L6+15</f>
        <v>44962</v>
      </c>
      <c r="N6" s="1311">
        <f>M6+90</f>
        <v>45052</v>
      </c>
    </row>
    <row r="7" spans="1:25" s="400" customFormat="1" ht="63.75" x14ac:dyDescent="0.2">
      <c r="A7" s="1306" t="s">
        <v>8206</v>
      </c>
      <c r="B7" s="1307">
        <v>2354781</v>
      </c>
      <c r="C7" s="1307" t="s">
        <v>522</v>
      </c>
      <c r="D7" s="1307" t="s">
        <v>8198</v>
      </c>
      <c r="E7" s="1307" t="s">
        <v>8210</v>
      </c>
      <c r="F7" s="1308">
        <v>11794580.26</v>
      </c>
      <c r="G7" s="1309">
        <v>43521</v>
      </c>
      <c r="H7" s="1307" t="s">
        <v>8211</v>
      </c>
      <c r="I7" s="1307" t="s">
        <v>8212</v>
      </c>
      <c r="J7" s="1310"/>
      <c r="K7" s="1307" t="s">
        <v>8202</v>
      </c>
      <c r="L7" s="1312">
        <f>L6+30</f>
        <v>44977</v>
      </c>
      <c r="M7" s="1310"/>
      <c r="N7" s="1310"/>
    </row>
    <row r="8" spans="1:25" s="400" customFormat="1" ht="76.5" x14ac:dyDescent="0.2">
      <c r="A8" s="1306" t="s">
        <v>8213</v>
      </c>
      <c r="B8" s="1307">
        <v>2285573</v>
      </c>
      <c r="C8" s="1307" t="s">
        <v>2247</v>
      </c>
      <c r="D8" s="1307" t="s">
        <v>8198</v>
      </c>
      <c r="E8" s="1307" t="s">
        <v>8214</v>
      </c>
      <c r="F8" s="1308">
        <v>2948414.34</v>
      </c>
      <c r="G8" s="1309">
        <v>43622</v>
      </c>
      <c r="H8" s="1307" t="s">
        <v>8215</v>
      </c>
      <c r="I8" s="1307" t="s">
        <v>8216</v>
      </c>
      <c r="J8" s="1310"/>
      <c r="K8" s="1307" t="s">
        <v>7943</v>
      </c>
      <c r="L8" s="1312">
        <v>43723</v>
      </c>
      <c r="M8" s="1311">
        <v>43902</v>
      </c>
      <c r="N8" s="1311">
        <v>44102</v>
      </c>
    </row>
    <row r="9" spans="1:25" s="400" customFormat="1" ht="51" x14ac:dyDescent="0.2">
      <c r="A9" s="1306" t="s">
        <v>8217</v>
      </c>
      <c r="B9" s="1307">
        <v>2285573</v>
      </c>
      <c r="C9" s="1307" t="s">
        <v>521</v>
      </c>
      <c r="D9" s="1307" t="s">
        <v>8198</v>
      </c>
      <c r="E9" s="1307" t="s">
        <v>8218</v>
      </c>
      <c r="F9" s="1308">
        <v>365027.34</v>
      </c>
      <c r="G9" s="1309">
        <v>43594</v>
      </c>
      <c r="H9" s="1307" t="s">
        <v>8219</v>
      </c>
      <c r="I9" s="1307" t="s">
        <v>8220</v>
      </c>
      <c r="J9" s="1310"/>
      <c r="K9" s="1307" t="s">
        <v>7943</v>
      </c>
      <c r="L9" s="1312">
        <f>L8+30</f>
        <v>43753</v>
      </c>
      <c r="M9" s="1310"/>
      <c r="N9" s="1310"/>
    </row>
    <row r="10" spans="1:25" s="401" customFormat="1" ht="47.25" customHeight="1" x14ac:dyDescent="0.2">
      <c r="A10" s="1306" t="s">
        <v>8221</v>
      </c>
      <c r="B10" s="1307">
        <v>2335179</v>
      </c>
      <c r="C10" s="1307" t="s">
        <v>522</v>
      </c>
      <c r="D10" s="1307" t="s">
        <v>8198</v>
      </c>
      <c r="E10" s="1307" t="s">
        <v>8222</v>
      </c>
      <c r="F10" s="1308">
        <v>4855581.3600000003</v>
      </c>
      <c r="G10" s="1309">
        <v>43697</v>
      </c>
      <c r="H10" s="1312" t="s">
        <v>8223</v>
      </c>
      <c r="I10" s="1307" t="s">
        <v>8224</v>
      </c>
      <c r="J10" s="1310"/>
      <c r="K10" s="1310"/>
      <c r="L10" s="1310"/>
      <c r="M10" s="1310"/>
      <c r="N10" s="1310"/>
    </row>
    <row r="11" spans="1:25" s="371" customFormat="1" ht="85.5" customHeight="1" x14ac:dyDescent="0.2">
      <c r="A11" s="1306" t="s">
        <v>8225</v>
      </c>
      <c r="B11" s="993">
        <v>2347056</v>
      </c>
      <c r="C11" s="1307" t="s">
        <v>522</v>
      </c>
      <c r="D11" s="1307" t="s">
        <v>8198</v>
      </c>
      <c r="E11" s="1307" t="s">
        <v>8226</v>
      </c>
      <c r="F11" s="1308">
        <v>1898612.81</v>
      </c>
      <c r="G11" s="1313">
        <v>43780</v>
      </c>
      <c r="H11" s="1312" t="s">
        <v>8227</v>
      </c>
      <c r="I11" s="1307" t="s">
        <v>8205</v>
      </c>
      <c r="J11" s="1310"/>
      <c r="K11" s="1310"/>
      <c r="L11" s="1310"/>
      <c r="M11" s="1310"/>
      <c r="N11" s="1310"/>
    </row>
    <row r="12" spans="1:25" s="371" customFormat="1" ht="121.5" customHeight="1" x14ac:dyDescent="0.2">
      <c r="A12" s="1314" t="s">
        <v>8228</v>
      </c>
      <c r="B12" s="1184">
        <v>2345252</v>
      </c>
      <c r="C12" s="1372" t="s">
        <v>2247</v>
      </c>
      <c r="D12" s="1372" t="s">
        <v>8198</v>
      </c>
      <c r="E12" s="1372" t="s">
        <v>8229</v>
      </c>
      <c r="F12" s="1188">
        <v>4832665.22</v>
      </c>
      <c r="G12" s="1185">
        <v>43782</v>
      </c>
      <c r="H12" s="1372" t="s">
        <v>8230</v>
      </c>
      <c r="I12" s="1372" t="s">
        <v>8231</v>
      </c>
      <c r="J12" s="1316"/>
      <c r="K12" s="1372" t="s">
        <v>8202</v>
      </c>
      <c r="L12" s="1317">
        <v>44253</v>
      </c>
      <c r="M12" s="1318"/>
      <c r="N12" s="1317">
        <v>44312</v>
      </c>
    </row>
    <row r="13" spans="1:25" s="371" customFormat="1" ht="118.5" customHeight="1" x14ac:dyDescent="0.2">
      <c r="A13" s="1314" t="s">
        <v>8232</v>
      </c>
      <c r="B13" s="1184">
        <v>2345252</v>
      </c>
      <c r="C13" s="1372" t="s">
        <v>521</v>
      </c>
      <c r="D13" s="992" t="s">
        <v>8233</v>
      </c>
      <c r="E13" s="1372" t="s">
        <v>8234</v>
      </c>
      <c r="F13" s="1188">
        <v>161344.23000000001</v>
      </c>
      <c r="G13" s="1186">
        <v>43767</v>
      </c>
      <c r="H13" s="992" t="s">
        <v>8235</v>
      </c>
      <c r="I13" s="1372" t="s">
        <v>8236</v>
      </c>
      <c r="J13" s="1318"/>
      <c r="K13" s="1372" t="s">
        <v>8202</v>
      </c>
      <c r="L13" s="1319">
        <v>43918</v>
      </c>
      <c r="M13" s="1318"/>
      <c r="N13" s="1317">
        <v>44312</v>
      </c>
    </row>
    <row r="14" spans="1:25" s="371" customFormat="1" ht="71.25" customHeight="1" x14ac:dyDescent="0.2">
      <c r="A14" s="1314" t="s">
        <v>8237</v>
      </c>
      <c r="B14" s="1187">
        <v>2432524</v>
      </c>
      <c r="C14" s="1372" t="s">
        <v>521</v>
      </c>
      <c r="D14" s="1372" t="s">
        <v>8198</v>
      </c>
      <c r="E14" s="1372" t="s">
        <v>8238</v>
      </c>
      <c r="F14" s="1188">
        <v>726624.19</v>
      </c>
      <c r="G14" s="1186">
        <v>43775</v>
      </c>
      <c r="H14" s="992" t="s">
        <v>8239</v>
      </c>
      <c r="I14" s="1372" t="s">
        <v>8236</v>
      </c>
      <c r="J14" s="1318"/>
      <c r="K14" s="1372" t="s">
        <v>8202</v>
      </c>
      <c r="L14" s="1317">
        <v>44172</v>
      </c>
      <c r="M14" s="1318"/>
      <c r="N14" s="1317">
        <v>44202</v>
      </c>
    </row>
    <row r="15" spans="1:25" s="371" customFormat="1" ht="79.5" customHeight="1" x14ac:dyDescent="0.2">
      <c r="A15" s="1314" t="s">
        <v>8240</v>
      </c>
      <c r="B15" s="1187">
        <v>2432524</v>
      </c>
      <c r="C15" s="1372" t="s">
        <v>521</v>
      </c>
      <c r="D15" s="1372" t="s">
        <v>8233</v>
      </c>
      <c r="E15" s="1372" t="s">
        <v>8241</v>
      </c>
      <c r="F15" s="1188">
        <v>58129.93</v>
      </c>
      <c r="G15" s="1186">
        <v>43767</v>
      </c>
      <c r="H15" s="992" t="s">
        <v>8242</v>
      </c>
      <c r="I15" s="1372" t="s">
        <v>8220</v>
      </c>
      <c r="J15" s="1318"/>
      <c r="K15" s="1372" t="s">
        <v>8202</v>
      </c>
      <c r="L15" s="1317">
        <v>44202</v>
      </c>
      <c r="M15" s="1318"/>
      <c r="N15" s="1317">
        <v>44202</v>
      </c>
    </row>
    <row r="16" spans="1:25" ht="21.75" customHeight="1" x14ac:dyDescent="0.2">
      <c r="A16" s="991" t="s">
        <v>2</v>
      </c>
      <c r="B16" s="991"/>
      <c r="C16" s="990"/>
      <c r="D16" s="990"/>
      <c r="E16" s="990"/>
      <c r="F16" s="1251">
        <f>SUM(F4:F15)</f>
        <v>288397125.22000003</v>
      </c>
      <c r="G16" s="990"/>
      <c r="H16" s="990"/>
      <c r="I16" s="990"/>
      <c r="J16" s="990"/>
      <c r="K16" s="990"/>
      <c r="L16" s="990"/>
      <c r="M16" s="990"/>
      <c r="N16" s="990"/>
    </row>
    <row r="17" spans="1:14" ht="12.75" x14ac:dyDescent="0.2">
      <c r="A17" s="1320" t="s">
        <v>370</v>
      </c>
      <c r="B17" s="433"/>
      <c r="C17" s="433"/>
      <c r="D17" s="433"/>
      <c r="E17" s="433"/>
      <c r="F17" s="433"/>
      <c r="G17" s="433"/>
      <c r="H17" s="433"/>
      <c r="I17" s="433"/>
      <c r="J17" s="433"/>
      <c r="K17" s="433"/>
      <c r="L17" s="433"/>
      <c r="M17" s="948"/>
      <c r="N17" s="948"/>
    </row>
    <row r="18" spans="1:14" ht="12.75" x14ac:dyDescent="0.2">
      <c r="A18" s="1320" t="s">
        <v>14474</v>
      </c>
      <c r="B18" s="433"/>
      <c r="C18" s="433"/>
      <c r="D18" s="433"/>
      <c r="E18" s="433"/>
      <c r="F18" s="433"/>
      <c r="G18" s="433"/>
      <c r="H18" s="433"/>
      <c r="I18" s="433"/>
      <c r="J18" s="433"/>
      <c r="K18" s="433"/>
      <c r="L18" s="433"/>
      <c r="M18" s="948"/>
      <c r="N18" s="948"/>
    </row>
    <row r="19" spans="1:14" ht="12.75" x14ac:dyDescent="0.2">
      <c r="A19" s="1320"/>
      <c r="B19" s="433"/>
      <c r="C19" s="433"/>
      <c r="D19" s="433"/>
      <c r="E19" s="433"/>
      <c r="F19" s="433"/>
      <c r="G19" s="433"/>
      <c r="H19" s="433"/>
      <c r="I19" s="433"/>
      <c r="J19" s="433"/>
      <c r="K19" s="433"/>
      <c r="L19" s="433"/>
      <c r="M19" s="948"/>
      <c r="N19" s="948"/>
    </row>
    <row r="20" spans="1:14" ht="13.5" x14ac:dyDescent="0.25">
      <c r="A20" s="939"/>
      <c r="B20" s="434"/>
      <c r="C20" s="434"/>
      <c r="D20" s="434"/>
      <c r="E20" s="434"/>
      <c r="F20" s="434"/>
      <c r="G20" s="434"/>
      <c r="H20" s="434"/>
      <c r="I20" s="434"/>
      <c r="J20" s="434"/>
      <c r="K20" s="434"/>
      <c r="L20" s="434"/>
      <c r="M20" s="390"/>
      <c r="N20" s="390"/>
    </row>
    <row r="21" spans="1:14" ht="13.5" x14ac:dyDescent="0.25">
      <c r="A21" s="390"/>
      <c r="B21" s="390"/>
      <c r="C21" s="390"/>
      <c r="D21" s="390"/>
      <c r="E21" s="390"/>
      <c r="F21" s="390"/>
      <c r="G21" s="390"/>
      <c r="H21" s="390"/>
      <c r="I21" s="390"/>
      <c r="J21" s="390"/>
      <c r="K21" s="390"/>
      <c r="L21" s="390"/>
      <c r="M21" s="390"/>
      <c r="N21" s="390"/>
    </row>
    <row r="22" spans="1:14" ht="13.5" x14ac:dyDescent="0.25">
      <c r="A22" s="390"/>
      <c r="B22" s="390"/>
      <c r="C22" s="390"/>
      <c r="D22" s="390"/>
      <c r="E22" s="390"/>
      <c r="F22" s="390"/>
      <c r="G22" s="390"/>
      <c r="H22" s="390"/>
      <c r="I22" s="390"/>
      <c r="J22" s="390"/>
      <c r="K22" s="390"/>
      <c r="L22" s="390"/>
      <c r="M22" s="390"/>
      <c r="N22" s="390"/>
    </row>
    <row r="23" spans="1:14" ht="13.5" x14ac:dyDescent="0.25">
      <c r="A23" s="390"/>
      <c r="B23" s="390"/>
      <c r="C23" s="390"/>
      <c r="D23" s="390"/>
      <c r="E23" s="390"/>
      <c r="F23" s="390"/>
      <c r="G23" s="390"/>
      <c r="H23" s="390"/>
      <c r="I23" s="390"/>
      <c r="J23" s="390"/>
      <c r="K23" s="390"/>
      <c r="L23" s="390"/>
      <c r="M23" s="390"/>
      <c r="N23" s="390"/>
    </row>
    <row r="24" spans="1:14" ht="13.5" x14ac:dyDescent="0.25">
      <c r="A24" s="390"/>
      <c r="B24" s="390"/>
      <c r="C24" s="390"/>
      <c r="D24" s="390"/>
      <c r="E24" s="390"/>
      <c r="F24" s="390"/>
      <c r="G24" s="390"/>
      <c r="H24" s="390"/>
      <c r="I24" s="390"/>
      <c r="J24" s="390"/>
      <c r="K24" s="390"/>
      <c r="L24" s="390"/>
      <c r="M24" s="390"/>
      <c r="N24" s="390"/>
    </row>
    <row r="25" spans="1:14" ht="13.5" x14ac:dyDescent="0.25">
      <c r="A25" s="390"/>
      <c r="B25" s="390"/>
      <c r="C25" s="390"/>
      <c r="D25" s="390"/>
      <c r="E25" s="390"/>
      <c r="F25" s="390"/>
      <c r="G25" s="390"/>
      <c r="H25" s="390"/>
      <c r="I25" s="390"/>
      <c r="J25" s="390"/>
      <c r="K25" s="390"/>
      <c r="L25" s="390"/>
      <c r="M25" s="390"/>
      <c r="N25" s="390"/>
    </row>
    <row r="26" spans="1:14" ht="13.5" x14ac:dyDescent="0.25">
      <c r="A26" s="390"/>
      <c r="B26" s="390"/>
      <c r="C26" s="390"/>
      <c r="D26" s="390"/>
      <c r="E26" s="390"/>
      <c r="F26" s="390"/>
      <c r="G26" s="390"/>
      <c r="H26" s="390"/>
      <c r="I26" s="390"/>
      <c r="J26" s="390"/>
      <c r="K26" s="390"/>
      <c r="L26" s="390"/>
      <c r="M26" s="390"/>
      <c r="N26" s="390"/>
    </row>
  </sheetData>
  <printOptions horizontalCentered="1"/>
  <pageMargins left="0.23622047244094491" right="0.23622047244094491" top="0.74803149606299213" bottom="0.74803149606299213" header="0.31496062992125984" footer="0.31496062992125984"/>
  <pageSetup paperSize="9" scale="55" orientation="landscape" r:id="rId1"/>
  <headerFooter alignWithMargins="0">
    <oddHeader xml:space="preserve">&amp;C&amp;"Arial,Negrita"&amp;18PROYECTO DE PRESUPUESTO 2021
</oddHeader>
    <oddFooter>&amp;L&amp;"Arial,Negrita"&amp;8PROYECTO DE PRESUPUESTO PARA EL AÑO FISCAL 2020
INFORMACIÓN PARA LA COMISIÓN DE PRESUPUESTO Y CUENTA GENERAL DE LA REPÚBLICA DEL CONGRESO DE LA REPÚBLICA</oddFooter>
  </headerFooter>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249977111117893"/>
  </sheetPr>
  <dimension ref="A1:DE47"/>
  <sheetViews>
    <sheetView showGridLines="0" view="pageBreakPreview" zoomScaleNormal="100" zoomScaleSheetLayoutView="100" workbookViewId="0">
      <selection activeCell="A2" sqref="A2"/>
    </sheetView>
  </sheetViews>
  <sheetFormatPr baseColWidth="10" defaultColWidth="11.42578125" defaultRowHeight="12" x14ac:dyDescent="0.2"/>
  <cols>
    <col min="1" max="1" width="70.28515625" style="115" customWidth="1"/>
    <col min="2" max="2" width="25.85546875" style="179" customWidth="1"/>
    <col min="3" max="3" width="18.28515625" style="115" customWidth="1"/>
    <col min="4" max="4" width="15.7109375" style="179" customWidth="1"/>
    <col min="5" max="5" width="14.7109375" style="115" bestFit="1" customWidth="1"/>
    <col min="6" max="6" width="37.28515625" style="148" customWidth="1"/>
    <col min="7" max="7" width="20.140625" style="115" customWidth="1"/>
    <col min="8" max="8" width="17.5703125" style="115" bestFit="1" customWidth="1"/>
    <col min="9" max="9" width="15.7109375" style="115" customWidth="1"/>
    <col min="10" max="10" width="23.85546875" style="115" bestFit="1" customWidth="1"/>
    <col min="11" max="16384" width="11.42578125" style="115"/>
  </cols>
  <sheetData>
    <row r="1" spans="1:24" s="362" customFormat="1" ht="24.95" customHeight="1" x14ac:dyDescent="0.2">
      <c r="A1" s="442" t="s">
        <v>439</v>
      </c>
      <c r="B1" s="460"/>
      <c r="C1" s="442"/>
      <c r="D1" s="460"/>
      <c r="E1" s="442"/>
      <c r="F1" s="461"/>
      <c r="G1" s="442"/>
      <c r="H1" s="442"/>
      <c r="I1" s="442"/>
      <c r="J1" s="442"/>
    </row>
    <row r="2" spans="1:24" s="362" customFormat="1" ht="24.95" customHeight="1" x14ac:dyDescent="0.2">
      <c r="A2" s="482" t="s">
        <v>14493</v>
      </c>
      <c r="B2" s="460"/>
      <c r="C2" s="442"/>
      <c r="D2" s="460"/>
      <c r="E2" s="442"/>
      <c r="F2" s="461"/>
      <c r="G2" s="442"/>
      <c r="H2" s="442"/>
      <c r="I2" s="442"/>
      <c r="J2" s="442"/>
      <c r="K2" s="57"/>
      <c r="L2" s="57"/>
      <c r="M2" s="57"/>
      <c r="N2" s="57"/>
      <c r="O2" s="57"/>
      <c r="P2" s="57"/>
      <c r="Q2" s="57"/>
      <c r="R2" s="57"/>
      <c r="S2" s="57"/>
      <c r="T2" s="57"/>
      <c r="U2" s="57"/>
      <c r="V2" s="57"/>
      <c r="W2" s="57"/>
      <c r="X2" s="57"/>
    </row>
    <row r="3" spans="1:24" ht="40.5" x14ac:dyDescent="0.2">
      <c r="A3" s="443" t="s">
        <v>88</v>
      </c>
      <c r="B3" s="444" t="s">
        <v>87</v>
      </c>
      <c r="C3" s="444" t="s">
        <v>204</v>
      </c>
      <c r="D3" s="444" t="s">
        <v>205</v>
      </c>
      <c r="E3" s="444" t="s">
        <v>4</v>
      </c>
      <c r="F3" s="445" t="s">
        <v>203</v>
      </c>
      <c r="G3" s="444" t="s">
        <v>90</v>
      </c>
      <c r="H3" s="444" t="s">
        <v>165</v>
      </c>
      <c r="I3" s="444" t="s">
        <v>170</v>
      </c>
      <c r="J3" s="444" t="s">
        <v>89</v>
      </c>
    </row>
    <row r="4" spans="1:24" ht="52.5" customHeight="1" x14ac:dyDescent="0.2">
      <c r="A4" s="450" t="s">
        <v>2213</v>
      </c>
      <c r="B4" s="447" t="s">
        <v>520</v>
      </c>
      <c r="C4" s="446"/>
      <c r="D4" s="447" t="s">
        <v>2214</v>
      </c>
      <c r="E4" s="453">
        <v>11733750</v>
      </c>
      <c r="F4" s="447" t="s">
        <v>2215</v>
      </c>
      <c r="G4" s="446" t="s">
        <v>2212</v>
      </c>
      <c r="H4" s="448">
        <v>43815</v>
      </c>
      <c r="I4" s="446"/>
      <c r="J4" s="446" t="s">
        <v>2216</v>
      </c>
    </row>
    <row r="5" spans="1:24" ht="52.5" customHeight="1" x14ac:dyDescent="0.2">
      <c r="A5" s="450" t="s">
        <v>2223</v>
      </c>
      <c r="B5" s="447" t="s">
        <v>2224</v>
      </c>
      <c r="C5" s="446" t="s">
        <v>2219</v>
      </c>
      <c r="D5" s="447" t="s">
        <v>2220</v>
      </c>
      <c r="E5" s="453">
        <v>1608000</v>
      </c>
      <c r="F5" s="447" t="s">
        <v>2225</v>
      </c>
      <c r="G5" s="446" t="s">
        <v>2221</v>
      </c>
      <c r="H5" s="448">
        <v>43672</v>
      </c>
      <c r="I5" s="448">
        <v>44768</v>
      </c>
      <c r="J5" s="446"/>
    </row>
    <row r="6" spans="1:24" ht="52.5" customHeight="1" x14ac:dyDescent="0.2">
      <c r="A6" s="450" t="s">
        <v>2227</v>
      </c>
      <c r="B6" s="447" t="s">
        <v>2224</v>
      </c>
      <c r="C6" s="446" t="s">
        <v>2219</v>
      </c>
      <c r="D6" s="447" t="s">
        <v>2226</v>
      </c>
      <c r="E6" s="453">
        <v>2418970.13</v>
      </c>
      <c r="F6" s="447" t="s">
        <v>2228</v>
      </c>
      <c r="G6" s="446" t="s">
        <v>2221</v>
      </c>
      <c r="H6" s="448">
        <v>43881</v>
      </c>
      <c r="I6" s="448">
        <v>44978</v>
      </c>
      <c r="J6" s="446"/>
    </row>
    <row r="7" spans="1:24" ht="52.5" customHeight="1" x14ac:dyDescent="0.2">
      <c r="A7" s="450" t="s">
        <v>2229</v>
      </c>
      <c r="B7" s="447" t="s">
        <v>2222</v>
      </c>
      <c r="C7" s="446" t="s">
        <v>2219</v>
      </c>
      <c r="D7" s="447" t="s">
        <v>2230</v>
      </c>
      <c r="E7" s="453">
        <v>5444085.4199999999</v>
      </c>
      <c r="F7" s="447" t="s">
        <v>2231</v>
      </c>
      <c r="G7" s="446" t="s">
        <v>2221</v>
      </c>
      <c r="H7" s="448">
        <v>43812</v>
      </c>
      <c r="I7" s="448">
        <v>44979</v>
      </c>
      <c r="J7" s="446"/>
    </row>
    <row r="8" spans="1:24" s="151" customFormat="1" ht="35.25" customHeight="1" x14ac:dyDescent="0.2">
      <c r="A8" s="464" t="s">
        <v>523</v>
      </c>
      <c r="B8" s="465" t="s">
        <v>522</v>
      </c>
      <c r="C8" s="404"/>
      <c r="D8" s="465" t="s">
        <v>524</v>
      </c>
      <c r="E8" s="466">
        <v>8173480.0800000001</v>
      </c>
      <c r="F8" s="467" t="s">
        <v>525</v>
      </c>
      <c r="G8" s="451" t="s">
        <v>527</v>
      </c>
      <c r="H8" s="436">
        <v>43755</v>
      </c>
      <c r="I8" s="455"/>
      <c r="J8" s="446" t="s">
        <v>2221</v>
      </c>
    </row>
    <row r="9" spans="1:24" ht="42.75" customHeight="1" x14ac:dyDescent="0.2">
      <c r="A9" s="450" t="s">
        <v>2223</v>
      </c>
      <c r="B9" s="447" t="s">
        <v>2224</v>
      </c>
      <c r="C9" s="458" t="s">
        <v>2219</v>
      </c>
      <c r="D9" s="447" t="s">
        <v>2220</v>
      </c>
      <c r="E9" s="453">
        <v>1608000</v>
      </c>
      <c r="F9" s="447" t="s">
        <v>2225</v>
      </c>
      <c r="G9" s="446" t="s">
        <v>2221</v>
      </c>
      <c r="H9" s="448">
        <v>43672</v>
      </c>
      <c r="I9" s="448">
        <v>44768</v>
      </c>
      <c r="J9" s="446"/>
    </row>
    <row r="10" spans="1:24" ht="55.5" customHeight="1" x14ac:dyDescent="0.2">
      <c r="A10" s="450" t="s">
        <v>2227</v>
      </c>
      <c r="B10" s="447" t="s">
        <v>2224</v>
      </c>
      <c r="C10" s="458" t="s">
        <v>2219</v>
      </c>
      <c r="D10" s="447" t="s">
        <v>2226</v>
      </c>
      <c r="E10" s="453">
        <v>2418970.13</v>
      </c>
      <c r="F10" s="462" t="s">
        <v>2228</v>
      </c>
      <c r="G10" s="446" t="s">
        <v>2221</v>
      </c>
      <c r="H10" s="448">
        <v>43881</v>
      </c>
      <c r="I10" s="448">
        <v>44978</v>
      </c>
      <c r="J10" s="446"/>
    </row>
    <row r="11" spans="1:24" ht="59.25" customHeight="1" x14ac:dyDescent="0.2">
      <c r="A11" s="450" t="s">
        <v>2229</v>
      </c>
      <c r="B11" s="447" t="s">
        <v>2222</v>
      </c>
      <c r="C11" s="446" t="s">
        <v>2219</v>
      </c>
      <c r="D11" s="447" t="s">
        <v>2230</v>
      </c>
      <c r="E11" s="453">
        <v>5444085.4199999999</v>
      </c>
      <c r="F11" s="447" t="s">
        <v>2231</v>
      </c>
      <c r="G11" s="446" t="s">
        <v>2221</v>
      </c>
      <c r="H11" s="448">
        <v>43812</v>
      </c>
      <c r="I11" s="448">
        <v>44979</v>
      </c>
      <c r="J11" s="446"/>
    </row>
    <row r="12" spans="1:24" ht="58.5" customHeight="1" x14ac:dyDescent="0.2">
      <c r="A12" s="454" t="s">
        <v>14448</v>
      </c>
      <c r="B12" s="451" t="s">
        <v>2224</v>
      </c>
      <c r="C12" s="404" t="s">
        <v>2219</v>
      </c>
      <c r="D12" s="451" t="s">
        <v>2245</v>
      </c>
      <c r="E12" s="456">
        <v>12597624</v>
      </c>
      <c r="F12" s="451" t="s">
        <v>528</v>
      </c>
      <c r="G12" s="404" t="s">
        <v>2232</v>
      </c>
      <c r="H12" s="455">
        <v>44039</v>
      </c>
      <c r="I12" s="404" t="s">
        <v>528</v>
      </c>
      <c r="J12" s="404" t="s">
        <v>2244</v>
      </c>
    </row>
    <row r="13" spans="1:24" ht="50.25" customHeight="1" x14ac:dyDescent="0.2">
      <c r="A13" s="454" t="s">
        <v>14449</v>
      </c>
      <c r="B13" s="451" t="s">
        <v>2218</v>
      </c>
      <c r="C13" s="404" t="s">
        <v>2219</v>
      </c>
      <c r="D13" s="451" t="s">
        <v>2242</v>
      </c>
      <c r="E13" s="456">
        <v>12831480.48</v>
      </c>
      <c r="F13" s="451" t="s">
        <v>2243</v>
      </c>
      <c r="G13" s="404" t="s">
        <v>2232</v>
      </c>
      <c r="H13" s="455">
        <v>43872</v>
      </c>
      <c r="I13" s="404" t="s">
        <v>528</v>
      </c>
      <c r="J13" s="404" t="s">
        <v>2235</v>
      </c>
    </row>
    <row r="14" spans="1:24" ht="52.5" customHeight="1" x14ac:dyDescent="0.2">
      <c r="A14" s="450" t="s">
        <v>14449</v>
      </c>
      <c r="B14" s="447" t="s">
        <v>2218</v>
      </c>
      <c r="C14" s="446" t="s">
        <v>2219</v>
      </c>
      <c r="D14" s="447" t="s">
        <v>2240</v>
      </c>
      <c r="E14" s="453">
        <v>47921153.280000001</v>
      </c>
      <c r="F14" s="447" t="s">
        <v>2241</v>
      </c>
      <c r="G14" s="446" t="s">
        <v>2232</v>
      </c>
      <c r="H14" s="448">
        <v>43735</v>
      </c>
      <c r="I14" s="446" t="s">
        <v>528</v>
      </c>
      <c r="J14" s="446" t="s">
        <v>2235</v>
      </c>
    </row>
    <row r="15" spans="1:24" ht="52.5" customHeight="1" x14ac:dyDescent="0.2">
      <c r="A15" s="450" t="s">
        <v>14449</v>
      </c>
      <c r="B15" s="447" t="s">
        <v>2218</v>
      </c>
      <c r="C15" s="446" t="s">
        <v>2219</v>
      </c>
      <c r="D15" s="447" t="s">
        <v>2238</v>
      </c>
      <c r="E15" s="453">
        <v>153029922.5</v>
      </c>
      <c r="F15" s="447" t="s">
        <v>2239</v>
      </c>
      <c r="G15" s="446" t="s">
        <v>2232</v>
      </c>
      <c r="H15" s="448">
        <v>43578</v>
      </c>
      <c r="I15" s="446" t="s">
        <v>528</v>
      </c>
      <c r="J15" s="446" t="s">
        <v>2235</v>
      </c>
    </row>
    <row r="16" spans="1:24" ht="52.5" customHeight="1" x14ac:dyDescent="0.2">
      <c r="A16" s="450" t="s">
        <v>14450</v>
      </c>
      <c r="B16" s="447" t="s">
        <v>2218</v>
      </c>
      <c r="C16" s="446" t="s">
        <v>2219</v>
      </c>
      <c r="D16" s="447" t="s">
        <v>2236</v>
      </c>
      <c r="E16" s="453">
        <v>312699787.39999998</v>
      </c>
      <c r="F16" s="447" t="s">
        <v>2237</v>
      </c>
      <c r="G16" s="446" t="s">
        <v>2232</v>
      </c>
      <c r="H16" s="448">
        <v>43875</v>
      </c>
      <c r="I16" s="446" t="s">
        <v>528</v>
      </c>
      <c r="J16" s="446" t="s">
        <v>2235</v>
      </c>
    </row>
    <row r="17" spans="1:109" ht="52.5" customHeight="1" x14ac:dyDescent="0.2">
      <c r="A17" s="450" t="s">
        <v>14450</v>
      </c>
      <c r="B17" s="447" t="s">
        <v>2224</v>
      </c>
      <c r="C17" s="446" t="s">
        <v>2219</v>
      </c>
      <c r="D17" s="447" t="s">
        <v>2233</v>
      </c>
      <c r="E17" s="453">
        <v>496087169.75999999</v>
      </c>
      <c r="F17" s="447" t="s">
        <v>2234</v>
      </c>
      <c r="G17" s="446" t="s">
        <v>2232</v>
      </c>
      <c r="H17" s="448">
        <v>43420</v>
      </c>
      <c r="I17" s="446" t="s">
        <v>528</v>
      </c>
      <c r="J17" s="446" t="s">
        <v>2235</v>
      </c>
    </row>
    <row r="18" spans="1:109" ht="52.5" customHeight="1" x14ac:dyDescent="0.2">
      <c r="A18" s="450" t="s">
        <v>8300</v>
      </c>
      <c r="B18" s="447" t="s">
        <v>8254</v>
      </c>
      <c r="C18" s="446" t="s">
        <v>8259</v>
      </c>
      <c r="D18" s="447"/>
      <c r="E18" s="453">
        <v>10051469</v>
      </c>
      <c r="F18" s="447"/>
      <c r="G18" s="446"/>
      <c r="H18" s="448"/>
      <c r="I18" s="446"/>
      <c r="J18" s="446" t="s">
        <v>8264</v>
      </c>
    </row>
    <row r="19" spans="1:109" ht="52.5" customHeight="1" x14ac:dyDescent="0.2">
      <c r="A19" s="450" t="s">
        <v>8301</v>
      </c>
      <c r="B19" s="447" t="s">
        <v>8254</v>
      </c>
      <c r="C19" s="446" t="s">
        <v>8244</v>
      </c>
      <c r="D19" s="447"/>
      <c r="E19" s="453">
        <v>10062944.640000001</v>
      </c>
      <c r="F19" s="447" t="s">
        <v>8302</v>
      </c>
      <c r="G19" s="446" t="s">
        <v>336</v>
      </c>
      <c r="H19" s="448">
        <v>43550</v>
      </c>
      <c r="I19" s="446"/>
      <c r="J19" s="446" t="s">
        <v>2250</v>
      </c>
    </row>
    <row r="20" spans="1:109" ht="52.5" customHeight="1" x14ac:dyDescent="0.2">
      <c r="A20" s="450" t="s">
        <v>8301</v>
      </c>
      <c r="B20" s="447" t="s">
        <v>8254</v>
      </c>
      <c r="C20" s="446" t="s">
        <v>8244</v>
      </c>
      <c r="D20" s="447"/>
      <c r="E20" s="453">
        <v>10126080</v>
      </c>
      <c r="F20" s="447"/>
      <c r="G20" s="446"/>
      <c r="H20" s="448"/>
      <c r="I20" s="446"/>
      <c r="J20" s="446" t="s">
        <v>2250</v>
      </c>
    </row>
    <row r="21" spans="1:109" ht="52.5" customHeight="1" x14ac:dyDescent="0.2">
      <c r="A21" s="450" t="s">
        <v>8301</v>
      </c>
      <c r="B21" s="447" t="s">
        <v>8254</v>
      </c>
      <c r="C21" s="446" t="s">
        <v>8244</v>
      </c>
      <c r="D21" s="447" t="s">
        <v>2251</v>
      </c>
      <c r="E21" s="453">
        <v>10178649.6</v>
      </c>
      <c r="F21" s="447" t="s">
        <v>8303</v>
      </c>
      <c r="G21" s="446" t="s">
        <v>336</v>
      </c>
      <c r="H21" s="448">
        <v>43991</v>
      </c>
      <c r="I21" s="446"/>
      <c r="J21" s="446" t="s">
        <v>2250</v>
      </c>
    </row>
    <row r="22" spans="1:109" s="402" customFormat="1" ht="62.25" customHeight="1" x14ac:dyDescent="0.25">
      <c r="A22" s="463" t="s">
        <v>8304</v>
      </c>
      <c r="B22" s="469" t="s">
        <v>2068</v>
      </c>
      <c r="C22" s="474" t="s">
        <v>8251</v>
      </c>
      <c r="D22" s="469" t="s">
        <v>8305</v>
      </c>
      <c r="E22" s="468">
        <v>10761200</v>
      </c>
      <c r="F22" s="469" t="s">
        <v>8306</v>
      </c>
      <c r="G22" s="469" t="s">
        <v>143</v>
      </c>
      <c r="H22" s="470">
        <v>44083</v>
      </c>
      <c r="I22" s="475"/>
      <c r="J22" s="469"/>
      <c r="K22" s="403"/>
      <c r="L22" s="403"/>
      <c r="M22" s="403"/>
      <c r="N22" s="403"/>
      <c r="O22" s="403"/>
      <c r="P22" s="403"/>
      <c r="Q22" s="403"/>
      <c r="R22" s="403"/>
      <c r="S22" s="403"/>
      <c r="T22" s="403"/>
      <c r="U22" s="403"/>
      <c r="V22" s="403"/>
      <c r="W22" s="403"/>
      <c r="X22" s="403"/>
      <c r="Y22" s="403"/>
      <c r="Z22" s="403"/>
      <c r="AA22" s="403"/>
      <c r="AB22" s="403"/>
      <c r="AC22" s="403"/>
      <c r="AD22" s="403"/>
      <c r="AE22" s="403"/>
      <c r="AF22" s="403"/>
      <c r="AG22" s="403"/>
      <c r="AH22" s="403"/>
      <c r="AI22" s="403"/>
      <c r="AJ22" s="403"/>
      <c r="AK22" s="403"/>
      <c r="AL22" s="403"/>
      <c r="AM22" s="403"/>
      <c r="AN22" s="403"/>
      <c r="AO22" s="403"/>
      <c r="AP22" s="403"/>
      <c r="AQ22" s="403"/>
      <c r="AR22" s="403"/>
      <c r="AS22" s="403"/>
      <c r="AT22" s="403"/>
      <c r="AU22" s="403"/>
      <c r="AV22" s="403"/>
      <c r="AW22" s="403"/>
      <c r="AX22" s="403"/>
      <c r="AY22" s="403"/>
      <c r="AZ22" s="403"/>
      <c r="BA22" s="403"/>
      <c r="BB22" s="403"/>
      <c r="BC22" s="403"/>
      <c r="BD22" s="403"/>
      <c r="BE22" s="403"/>
      <c r="BF22" s="403"/>
      <c r="BG22" s="403"/>
      <c r="BH22" s="403"/>
      <c r="BI22" s="403"/>
      <c r="BJ22" s="403"/>
      <c r="BK22" s="403"/>
      <c r="BL22" s="403"/>
      <c r="BM22" s="403"/>
      <c r="BN22" s="403"/>
      <c r="BO22" s="403"/>
      <c r="BP22" s="403"/>
      <c r="BQ22" s="403"/>
      <c r="BR22" s="403"/>
      <c r="BS22" s="403"/>
      <c r="BT22" s="403"/>
      <c r="BU22" s="403"/>
      <c r="BV22" s="403"/>
      <c r="BW22" s="403"/>
      <c r="BX22" s="403"/>
      <c r="BY22" s="403"/>
      <c r="BZ22" s="403"/>
      <c r="CA22" s="403"/>
      <c r="CB22" s="403"/>
      <c r="CC22" s="403"/>
      <c r="CD22" s="403"/>
      <c r="CE22" s="403"/>
      <c r="CF22" s="403"/>
      <c r="CG22" s="403"/>
      <c r="CH22" s="403"/>
      <c r="CI22" s="403"/>
      <c r="CJ22" s="403"/>
      <c r="CK22" s="403"/>
      <c r="CL22" s="403"/>
      <c r="CM22" s="403"/>
      <c r="CN22" s="403"/>
      <c r="CO22" s="403"/>
      <c r="CP22" s="403"/>
      <c r="CQ22" s="403"/>
      <c r="CR22" s="403"/>
      <c r="CS22" s="403"/>
      <c r="CT22" s="403"/>
      <c r="CU22" s="403"/>
      <c r="CV22" s="403"/>
      <c r="CW22" s="403"/>
      <c r="CX22" s="403"/>
      <c r="CY22" s="403"/>
      <c r="CZ22" s="403"/>
      <c r="DA22" s="403"/>
      <c r="DB22" s="403"/>
      <c r="DC22" s="403"/>
      <c r="DD22" s="403"/>
      <c r="DE22" s="403"/>
    </row>
    <row r="23" spans="1:109" ht="52.5" customHeight="1" x14ac:dyDescent="0.2">
      <c r="A23" s="450" t="s">
        <v>8307</v>
      </c>
      <c r="B23" s="447" t="s">
        <v>2068</v>
      </c>
      <c r="C23" s="446" t="s">
        <v>8268</v>
      </c>
      <c r="D23" s="447" t="s">
        <v>8308</v>
      </c>
      <c r="E23" s="453">
        <v>11409028.960000001</v>
      </c>
      <c r="F23" s="447" t="s">
        <v>8309</v>
      </c>
      <c r="G23" s="446" t="s">
        <v>143</v>
      </c>
      <c r="H23" s="448">
        <v>44005</v>
      </c>
      <c r="I23" s="446"/>
      <c r="J23" s="446"/>
    </row>
    <row r="24" spans="1:109" ht="52.5" customHeight="1" x14ac:dyDescent="0.2">
      <c r="A24" s="450" t="s">
        <v>8310</v>
      </c>
      <c r="B24" s="447" t="s">
        <v>2068</v>
      </c>
      <c r="C24" s="446" t="s">
        <v>8251</v>
      </c>
      <c r="D24" s="447" t="s">
        <v>8311</v>
      </c>
      <c r="E24" s="453">
        <f>3201235.2*3.6</f>
        <v>11524446.720000001</v>
      </c>
      <c r="F24" s="447" t="s">
        <v>8312</v>
      </c>
      <c r="G24" s="446" t="s">
        <v>143</v>
      </c>
      <c r="H24" s="448">
        <v>43592</v>
      </c>
      <c r="I24" s="446"/>
      <c r="J24" s="446"/>
    </row>
    <row r="25" spans="1:109" ht="52.5" customHeight="1" x14ac:dyDescent="0.2">
      <c r="A25" s="450" t="s">
        <v>8313</v>
      </c>
      <c r="B25" s="447" t="s">
        <v>2054</v>
      </c>
      <c r="C25" s="447" t="s">
        <v>8314</v>
      </c>
      <c r="D25" s="447" t="s">
        <v>8314</v>
      </c>
      <c r="E25" s="453">
        <v>11690400</v>
      </c>
      <c r="F25" s="447" t="s">
        <v>8315</v>
      </c>
      <c r="G25" s="446" t="s">
        <v>2221</v>
      </c>
      <c r="H25" s="448"/>
      <c r="I25" s="446"/>
      <c r="J25" s="446"/>
    </row>
    <row r="26" spans="1:109" ht="52.5" customHeight="1" x14ac:dyDescent="0.2">
      <c r="A26" s="450" t="s">
        <v>8316</v>
      </c>
      <c r="B26" s="447" t="s">
        <v>2068</v>
      </c>
      <c r="C26" s="446" t="s">
        <v>8259</v>
      </c>
      <c r="D26" s="447" t="s">
        <v>8317</v>
      </c>
      <c r="E26" s="453">
        <v>11794580.26</v>
      </c>
      <c r="F26" s="447" t="s">
        <v>8318</v>
      </c>
      <c r="G26" s="446" t="s">
        <v>143</v>
      </c>
      <c r="H26" s="448">
        <v>43521</v>
      </c>
      <c r="I26" s="446"/>
      <c r="J26" s="446"/>
    </row>
    <row r="27" spans="1:109" ht="52.5" customHeight="1" x14ac:dyDescent="0.2">
      <c r="A27" s="450" t="s">
        <v>14451</v>
      </c>
      <c r="B27" s="447" t="s">
        <v>2057</v>
      </c>
      <c r="C27" s="446" t="s">
        <v>8266</v>
      </c>
      <c r="D27" s="447" t="s">
        <v>8255</v>
      </c>
      <c r="E27" s="453">
        <v>12217007.58</v>
      </c>
      <c r="F27" s="447"/>
      <c r="G27" s="447" t="s">
        <v>8253</v>
      </c>
      <c r="H27" s="448"/>
      <c r="I27" s="446"/>
      <c r="J27" s="447" t="s">
        <v>8256</v>
      </c>
    </row>
    <row r="28" spans="1:109" ht="52.5" customHeight="1" x14ac:dyDescent="0.2">
      <c r="A28" s="450" t="s">
        <v>8319</v>
      </c>
      <c r="B28" s="447" t="s">
        <v>2044</v>
      </c>
      <c r="C28" s="446" t="s">
        <v>2217</v>
      </c>
      <c r="D28" s="447"/>
      <c r="E28" s="453">
        <v>14000000</v>
      </c>
      <c r="F28" s="447"/>
      <c r="G28" s="446"/>
      <c r="H28" s="448"/>
      <c r="I28" s="446"/>
      <c r="J28" s="446"/>
    </row>
    <row r="29" spans="1:109" ht="57.75" customHeight="1" x14ac:dyDescent="0.2">
      <c r="A29" s="450" t="s">
        <v>8320</v>
      </c>
      <c r="B29" s="447" t="s">
        <v>2068</v>
      </c>
      <c r="C29" s="446" t="s">
        <v>8246</v>
      </c>
      <c r="D29" s="447" t="s">
        <v>8321</v>
      </c>
      <c r="E29" s="453">
        <v>14727139.640000001</v>
      </c>
      <c r="F29" s="447" t="s">
        <v>8322</v>
      </c>
      <c r="G29" s="446" t="s">
        <v>2212</v>
      </c>
      <c r="H29" s="448">
        <v>44085</v>
      </c>
      <c r="I29" s="446"/>
      <c r="J29" s="446"/>
    </row>
    <row r="30" spans="1:109" ht="52.5" customHeight="1" x14ac:dyDescent="0.2">
      <c r="A30" s="450" t="s">
        <v>8323</v>
      </c>
      <c r="B30" s="447" t="s">
        <v>2044</v>
      </c>
      <c r="C30" s="447" t="s">
        <v>520</v>
      </c>
      <c r="D30" s="447"/>
      <c r="E30" s="453">
        <v>15000000</v>
      </c>
      <c r="F30" s="447"/>
      <c r="G30" s="446"/>
      <c r="H30" s="448"/>
      <c r="I30" s="446"/>
      <c r="J30" s="446"/>
    </row>
    <row r="31" spans="1:109" s="402" customFormat="1" ht="71.25" customHeight="1" x14ac:dyDescent="0.25">
      <c r="A31" s="463" t="s">
        <v>8324</v>
      </c>
      <c r="B31" s="469" t="s">
        <v>2068</v>
      </c>
      <c r="C31" s="474" t="s">
        <v>8251</v>
      </c>
      <c r="D31" s="469" t="s">
        <v>8325</v>
      </c>
      <c r="E31" s="468">
        <v>18123520</v>
      </c>
      <c r="F31" s="469" t="s">
        <v>14454</v>
      </c>
      <c r="G31" s="469" t="s">
        <v>143</v>
      </c>
      <c r="H31" s="470">
        <v>44082</v>
      </c>
      <c r="I31" s="475"/>
      <c r="J31" s="469"/>
      <c r="K31" s="403"/>
      <c r="L31" s="403"/>
      <c r="M31" s="403"/>
      <c r="N31" s="403"/>
      <c r="O31" s="403"/>
      <c r="P31" s="403"/>
      <c r="Q31" s="403"/>
      <c r="R31" s="403"/>
      <c r="S31" s="403"/>
      <c r="T31" s="403"/>
      <c r="U31" s="403"/>
      <c r="V31" s="403"/>
      <c r="W31" s="403"/>
      <c r="X31" s="403"/>
      <c r="Y31" s="403"/>
      <c r="Z31" s="403"/>
      <c r="AA31" s="403"/>
      <c r="AB31" s="403"/>
      <c r="AC31" s="403"/>
      <c r="AD31" s="403"/>
      <c r="AE31" s="403"/>
      <c r="AF31" s="403"/>
      <c r="AG31" s="403"/>
      <c r="AH31" s="403"/>
      <c r="AI31" s="403"/>
      <c r="AJ31" s="403"/>
      <c r="AK31" s="403"/>
      <c r="AL31" s="403"/>
      <c r="AM31" s="403"/>
      <c r="AN31" s="403"/>
      <c r="AO31" s="403"/>
      <c r="AP31" s="403"/>
      <c r="AQ31" s="403"/>
      <c r="AR31" s="403"/>
      <c r="AS31" s="403"/>
      <c r="AT31" s="403"/>
      <c r="AU31" s="403"/>
      <c r="AV31" s="403"/>
      <c r="AW31" s="403"/>
      <c r="AX31" s="403"/>
      <c r="AY31" s="403"/>
      <c r="AZ31" s="403"/>
      <c r="BA31" s="403"/>
      <c r="BB31" s="403"/>
      <c r="BC31" s="403"/>
      <c r="BD31" s="403"/>
      <c r="BE31" s="403"/>
      <c r="BF31" s="403"/>
      <c r="BG31" s="403"/>
      <c r="BH31" s="403"/>
      <c r="BI31" s="403"/>
      <c r="BJ31" s="403"/>
      <c r="BK31" s="403"/>
      <c r="BL31" s="403"/>
      <c r="BM31" s="403"/>
      <c r="BN31" s="403"/>
      <c r="BO31" s="403"/>
      <c r="BP31" s="403"/>
      <c r="BQ31" s="403"/>
      <c r="BR31" s="403"/>
      <c r="BS31" s="403"/>
      <c r="BT31" s="403"/>
      <c r="BU31" s="403"/>
      <c r="BV31" s="403"/>
      <c r="BW31" s="403"/>
      <c r="BX31" s="403"/>
      <c r="BY31" s="403"/>
      <c r="BZ31" s="403"/>
      <c r="CA31" s="403"/>
      <c r="CB31" s="403"/>
      <c r="CC31" s="403"/>
      <c r="CD31" s="403"/>
      <c r="CE31" s="403"/>
      <c r="CF31" s="403"/>
      <c r="CG31" s="403"/>
      <c r="CH31" s="403"/>
      <c r="CI31" s="403"/>
      <c r="CJ31" s="403"/>
      <c r="CK31" s="403"/>
      <c r="CL31" s="403"/>
      <c r="CM31" s="403"/>
      <c r="CN31" s="403"/>
      <c r="CO31" s="403"/>
      <c r="CP31" s="403"/>
      <c r="CQ31" s="403"/>
      <c r="CR31" s="403"/>
      <c r="CS31" s="403"/>
      <c r="CT31" s="403"/>
      <c r="CU31" s="403"/>
      <c r="CV31" s="403"/>
      <c r="CW31" s="403"/>
      <c r="CX31" s="403"/>
      <c r="CY31" s="403"/>
      <c r="CZ31" s="403"/>
      <c r="DA31" s="403"/>
      <c r="DB31" s="403"/>
      <c r="DC31" s="403"/>
      <c r="DD31" s="403"/>
      <c r="DE31" s="403"/>
    </row>
    <row r="32" spans="1:109" ht="52.5" customHeight="1" x14ac:dyDescent="0.2">
      <c r="A32" s="450" t="s">
        <v>8326</v>
      </c>
      <c r="B32" s="447" t="s">
        <v>2068</v>
      </c>
      <c r="C32" s="446" t="s">
        <v>8244</v>
      </c>
      <c r="D32" s="447" t="s">
        <v>8327</v>
      </c>
      <c r="E32" s="453">
        <v>19547152.190000001</v>
      </c>
      <c r="F32" s="447" t="s">
        <v>8328</v>
      </c>
      <c r="G32" s="446" t="s">
        <v>143</v>
      </c>
      <c r="H32" s="448">
        <v>43809</v>
      </c>
      <c r="I32" s="446"/>
      <c r="J32" s="446"/>
    </row>
    <row r="33" spans="1:109" ht="52.5" customHeight="1" x14ac:dyDescent="0.2">
      <c r="A33" s="450" t="s">
        <v>8329</v>
      </c>
      <c r="B33" s="447" t="s">
        <v>2068</v>
      </c>
      <c r="C33" s="446" t="s">
        <v>8268</v>
      </c>
      <c r="D33" s="447" t="s">
        <v>8330</v>
      </c>
      <c r="E33" s="453">
        <v>19815655.350000001</v>
      </c>
      <c r="F33" s="447" t="s">
        <v>8274</v>
      </c>
      <c r="G33" s="446" t="s">
        <v>143</v>
      </c>
      <c r="H33" s="448">
        <v>44055</v>
      </c>
      <c r="I33" s="446"/>
      <c r="J33" s="446"/>
    </row>
    <row r="34" spans="1:109" ht="52.5" customHeight="1" x14ac:dyDescent="0.2">
      <c r="A34" s="450" t="s">
        <v>8331</v>
      </c>
      <c r="B34" s="447" t="s">
        <v>2068</v>
      </c>
      <c r="C34" s="446" t="s">
        <v>8268</v>
      </c>
      <c r="D34" s="447" t="s">
        <v>8332</v>
      </c>
      <c r="E34" s="453">
        <v>21738936.559999999</v>
      </c>
      <c r="F34" s="447" t="s">
        <v>8299</v>
      </c>
      <c r="G34" s="446" t="s">
        <v>143</v>
      </c>
      <c r="H34" s="448">
        <v>43999</v>
      </c>
      <c r="I34" s="446"/>
      <c r="J34" s="446"/>
    </row>
    <row r="35" spans="1:109" ht="52.5" customHeight="1" x14ac:dyDescent="0.2">
      <c r="A35" s="450" t="s">
        <v>8333</v>
      </c>
      <c r="B35" s="447" t="s">
        <v>2068</v>
      </c>
      <c r="C35" s="446" t="s">
        <v>8244</v>
      </c>
      <c r="D35" s="447" t="s">
        <v>8334</v>
      </c>
      <c r="E35" s="453">
        <v>26145000</v>
      </c>
      <c r="F35" s="447" t="s">
        <v>8335</v>
      </c>
      <c r="G35" s="446" t="s">
        <v>143</v>
      </c>
      <c r="H35" s="448">
        <v>43404</v>
      </c>
      <c r="I35" s="446"/>
      <c r="J35" s="446"/>
    </row>
    <row r="36" spans="1:109" ht="52.5" customHeight="1" x14ac:dyDescent="0.2">
      <c r="A36" s="450" t="s">
        <v>8336</v>
      </c>
      <c r="B36" s="447" t="s">
        <v>2068</v>
      </c>
      <c r="C36" s="446" t="s">
        <v>8249</v>
      </c>
      <c r="D36" s="447" t="s">
        <v>8337</v>
      </c>
      <c r="E36" s="453">
        <v>29521159.82</v>
      </c>
      <c r="F36" s="447" t="s">
        <v>8338</v>
      </c>
      <c r="G36" s="446" t="s">
        <v>143</v>
      </c>
      <c r="H36" s="448">
        <v>43465</v>
      </c>
      <c r="I36" s="446"/>
      <c r="J36" s="446"/>
    </row>
    <row r="37" spans="1:109" ht="52.5" customHeight="1" x14ac:dyDescent="0.2">
      <c r="A37" s="450" t="s">
        <v>8339</v>
      </c>
      <c r="B37" s="447" t="s">
        <v>2068</v>
      </c>
      <c r="C37" s="446" t="s">
        <v>8244</v>
      </c>
      <c r="D37" s="447" t="s">
        <v>8340</v>
      </c>
      <c r="E37" s="453">
        <v>55891104.740000002</v>
      </c>
      <c r="F37" s="447" t="s">
        <v>8341</v>
      </c>
      <c r="G37" s="446" t="s">
        <v>143</v>
      </c>
      <c r="H37" s="448">
        <v>43131</v>
      </c>
      <c r="I37" s="446"/>
      <c r="J37" s="446"/>
    </row>
    <row r="38" spans="1:109" ht="52.5" customHeight="1" x14ac:dyDescent="0.2">
      <c r="A38" s="450" t="s">
        <v>8342</v>
      </c>
      <c r="B38" s="447" t="s">
        <v>2068</v>
      </c>
      <c r="C38" s="446" t="s">
        <v>8244</v>
      </c>
      <c r="D38" s="447" t="s">
        <v>8343</v>
      </c>
      <c r="E38" s="453">
        <v>57337179.340000004</v>
      </c>
      <c r="F38" s="447" t="s">
        <v>8344</v>
      </c>
      <c r="G38" s="446" t="s">
        <v>143</v>
      </c>
      <c r="H38" s="448">
        <v>43227</v>
      </c>
      <c r="I38" s="446"/>
      <c r="J38" s="446"/>
    </row>
    <row r="39" spans="1:109" s="402" customFormat="1" ht="87" customHeight="1" x14ac:dyDescent="0.25">
      <c r="A39" s="463" t="s">
        <v>8345</v>
      </c>
      <c r="B39" s="469" t="s">
        <v>2068</v>
      </c>
      <c r="C39" s="474" t="s">
        <v>8346</v>
      </c>
      <c r="D39" s="469" t="s">
        <v>8347</v>
      </c>
      <c r="E39" s="468">
        <v>68195316.620000005</v>
      </c>
      <c r="F39" s="469" t="s">
        <v>8348</v>
      </c>
      <c r="G39" s="469" t="s">
        <v>143</v>
      </c>
      <c r="H39" s="470">
        <v>44061</v>
      </c>
      <c r="I39" s="475"/>
      <c r="J39" s="469"/>
      <c r="K39" s="403"/>
      <c r="L39" s="403"/>
      <c r="M39" s="403"/>
      <c r="N39" s="403"/>
      <c r="O39" s="403"/>
      <c r="P39" s="403"/>
      <c r="Q39" s="403"/>
      <c r="R39" s="403"/>
      <c r="S39" s="403"/>
      <c r="T39" s="403"/>
      <c r="U39" s="403"/>
      <c r="V39" s="403"/>
      <c r="W39" s="403"/>
      <c r="X39" s="403"/>
      <c r="Y39" s="403"/>
      <c r="Z39" s="403"/>
      <c r="AA39" s="403"/>
      <c r="AB39" s="403"/>
      <c r="AC39" s="403"/>
      <c r="AD39" s="403"/>
      <c r="AE39" s="403"/>
      <c r="AF39" s="403"/>
      <c r="AG39" s="403"/>
      <c r="AH39" s="403"/>
      <c r="AI39" s="403"/>
      <c r="AJ39" s="403"/>
      <c r="AK39" s="403"/>
      <c r="AL39" s="403"/>
      <c r="AM39" s="403"/>
      <c r="AN39" s="403"/>
      <c r="AO39" s="403"/>
      <c r="AP39" s="403"/>
      <c r="AQ39" s="403"/>
      <c r="AR39" s="403"/>
      <c r="AS39" s="403"/>
      <c r="AT39" s="403"/>
      <c r="AU39" s="403"/>
      <c r="AV39" s="403"/>
      <c r="AW39" s="403"/>
      <c r="AX39" s="403"/>
      <c r="AY39" s="403"/>
      <c r="AZ39" s="403"/>
      <c r="BA39" s="403"/>
      <c r="BB39" s="403"/>
      <c r="BC39" s="403"/>
      <c r="BD39" s="403"/>
      <c r="BE39" s="403"/>
      <c r="BF39" s="403"/>
      <c r="BG39" s="403"/>
      <c r="BH39" s="403"/>
      <c r="BI39" s="403"/>
      <c r="BJ39" s="403"/>
      <c r="BK39" s="403"/>
      <c r="BL39" s="403"/>
      <c r="BM39" s="403"/>
      <c r="BN39" s="403"/>
      <c r="BO39" s="403"/>
      <c r="BP39" s="403"/>
      <c r="BQ39" s="403"/>
      <c r="BR39" s="403"/>
      <c r="BS39" s="403"/>
      <c r="BT39" s="403"/>
      <c r="BU39" s="403"/>
      <c r="BV39" s="403"/>
      <c r="BW39" s="403"/>
      <c r="BX39" s="403"/>
      <c r="BY39" s="403"/>
      <c r="BZ39" s="403"/>
      <c r="CA39" s="403"/>
      <c r="CB39" s="403"/>
      <c r="CC39" s="403"/>
      <c r="CD39" s="403"/>
      <c r="CE39" s="403"/>
      <c r="CF39" s="403"/>
      <c r="CG39" s="403"/>
      <c r="CH39" s="403"/>
      <c r="CI39" s="403"/>
      <c r="CJ39" s="403"/>
      <c r="CK39" s="403"/>
      <c r="CL39" s="403"/>
      <c r="CM39" s="403"/>
      <c r="CN39" s="403"/>
      <c r="CO39" s="403"/>
      <c r="CP39" s="403"/>
      <c r="CQ39" s="403"/>
      <c r="CR39" s="403"/>
      <c r="CS39" s="403"/>
      <c r="CT39" s="403"/>
      <c r="CU39" s="403"/>
      <c r="CV39" s="403"/>
      <c r="CW39" s="403"/>
      <c r="CX39" s="403"/>
      <c r="CY39" s="403"/>
      <c r="CZ39" s="403"/>
      <c r="DA39" s="403"/>
      <c r="DB39" s="403"/>
      <c r="DC39" s="403"/>
      <c r="DD39" s="403"/>
      <c r="DE39" s="403"/>
    </row>
    <row r="40" spans="1:109" s="402" customFormat="1" ht="72.75" customHeight="1" x14ac:dyDescent="0.25">
      <c r="A40" s="463" t="s">
        <v>8349</v>
      </c>
      <c r="B40" s="469" t="s">
        <v>2068</v>
      </c>
      <c r="C40" s="474" t="s">
        <v>8268</v>
      </c>
      <c r="D40" s="469" t="s">
        <v>8350</v>
      </c>
      <c r="E40" s="468">
        <v>96309190.489999995</v>
      </c>
      <c r="F40" s="469" t="s">
        <v>8351</v>
      </c>
      <c r="G40" s="469" t="s">
        <v>2212</v>
      </c>
      <c r="H40" s="470">
        <v>44092</v>
      </c>
      <c r="I40" s="475"/>
      <c r="J40" s="469"/>
      <c r="K40" s="403"/>
      <c r="L40" s="403"/>
      <c r="M40" s="403"/>
      <c r="N40" s="403"/>
      <c r="O40" s="403"/>
      <c r="P40" s="403"/>
      <c r="Q40" s="403"/>
      <c r="R40" s="403"/>
      <c r="S40" s="403"/>
      <c r="T40" s="403"/>
      <c r="U40" s="403"/>
      <c r="V40" s="403"/>
      <c r="W40" s="403"/>
      <c r="X40" s="403"/>
      <c r="Y40" s="403"/>
      <c r="Z40" s="403"/>
      <c r="AA40" s="403"/>
      <c r="AB40" s="403"/>
      <c r="AC40" s="403"/>
      <c r="AD40" s="403"/>
      <c r="AE40" s="403"/>
      <c r="AF40" s="403"/>
      <c r="AG40" s="403"/>
      <c r="AH40" s="403"/>
      <c r="AI40" s="403"/>
      <c r="AJ40" s="403"/>
      <c r="AK40" s="403"/>
      <c r="AL40" s="403"/>
      <c r="AM40" s="403"/>
      <c r="AN40" s="403"/>
      <c r="AO40" s="403"/>
      <c r="AP40" s="403"/>
      <c r="AQ40" s="403"/>
      <c r="AR40" s="403"/>
      <c r="AS40" s="403"/>
      <c r="AT40" s="403"/>
      <c r="AU40" s="403"/>
      <c r="AV40" s="403"/>
      <c r="AW40" s="403"/>
      <c r="AX40" s="403"/>
      <c r="AY40" s="403"/>
      <c r="AZ40" s="403"/>
      <c r="BA40" s="403"/>
      <c r="BB40" s="403"/>
      <c r="BC40" s="403"/>
      <c r="BD40" s="403"/>
      <c r="BE40" s="403"/>
      <c r="BF40" s="403"/>
      <c r="BG40" s="403"/>
      <c r="BH40" s="403"/>
      <c r="BI40" s="403"/>
      <c r="BJ40" s="403"/>
      <c r="BK40" s="403"/>
      <c r="BL40" s="403"/>
      <c r="BM40" s="403"/>
      <c r="BN40" s="403"/>
      <c r="BO40" s="403"/>
      <c r="BP40" s="403"/>
      <c r="BQ40" s="403"/>
      <c r="BR40" s="403"/>
      <c r="BS40" s="403"/>
      <c r="BT40" s="403"/>
      <c r="BU40" s="403"/>
      <c r="BV40" s="403"/>
      <c r="BW40" s="403"/>
      <c r="BX40" s="403"/>
      <c r="BY40" s="403"/>
      <c r="BZ40" s="403"/>
      <c r="CA40" s="403"/>
      <c r="CB40" s="403"/>
      <c r="CC40" s="403"/>
      <c r="CD40" s="403"/>
      <c r="CE40" s="403"/>
      <c r="CF40" s="403"/>
      <c r="CG40" s="403"/>
      <c r="CH40" s="403"/>
      <c r="CI40" s="403"/>
      <c r="CJ40" s="403"/>
      <c r="CK40" s="403"/>
      <c r="CL40" s="403"/>
      <c r="CM40" s="403"/>
      <c r="CN40" s="403"/>
      <c r="CO40" s="403"/>
      <c r="CP40" s="403"/>
      <c r="CQ40" s="403"/>
      <c r="CR40" s="403"/>
      <c r="CS40" s="403"/>
      <c r="CT40" s="403"/>
      <c r="CU40" s="403"/>
      <c r="CV40" s="403"/>
      <c r="CW40" s="403"/>
      <c r="CX40" s="403"/>
      <c r="CY40" s="403"/>
      <c r="CZ40" s="403"/>
      <c r="DA40" s="403"/>
      <c r="DB40" s="403"/>
      <c r="DC40" s="403"/>
      <c r="DD40" s="403"/>
      <c r="DE40" s="403"/>
    </row>
    <row r="41" spans="1:109" ht="52.5" customHeight="1" x14ac:dyDescent="0.2">
      <c r="A41" s="450" t="s">
        <v>8352</v>
      </c>
      <c r="B41" s="447" t="s">
        <v>2068</v>
      </c>
      <c r="C41" s="446" t="s">
        <v>8249</v>
      </c>
      <c r="D41" s="447" t="s">
        <v>8353</v>
      </c>
      <c r="E41" s="453">
        <v>239346060.63999999</v>
      </c>
      <c r="F41" s="447" t="s">
        <v>8354</v>
      </c>
      <c r="G41" s="446" t="s">
        <v>143</v>
      </c>
      <c r="H41" s="448">
        <v>43633</v>
      </c>
      <c r="I41" s="446"/>
      <c r="J41" s="446"/>
    </row>
    <row r="42" spans="1:109" ht="52.5" customHeight="1" x14ac:dyDescent="0.2">
      <c r="A42" s="450" t="s">
        <v>8362</v>
      </c>
      <c r="B42" s="447" t="s">
        <v>2054</v>
      </c>
      <c r="C42" s="447" t="s">
        <v>8363</v>
      </c>
      <c r="D42" s="447" t="s">
        <v>8363</v>
      </c>
      <c r="E42" s="453" t="s">
        <v>8364</v>
      </c>
      <c r="F42" s="447" t="s">
        <v>8365</v>
      </c>
      <c r="G42" s="446" t="s">
        <v>2221</v>
      </c>
      <c r="H42" s="448"/>
      <c r="I42" s="446"/>
      <c r="J42" s="446"/>
    </row>
    <row r="43" spans="1:109" ht="52.5" customHeight="1" x14ac:dyDescent="0.2">
      <c r="A43" s="450" t="s">
        <v>8355</v>
      </c>
      <c r="B43" s="447" t="s">
        <v>8270</v>
      </c>
      <c r="C43" s="447" t="s">
        <v>2224</v>
      </c>
      <c r="D43" s="447"/>
      <c r="E43" s="453" t="s">
        <v>8356</v>
      </c>
      <c r="F43" s="447" t="s">
        <v>8357</v>
      </c>
      <c r="G43" s="447" t="s">
        <v>8253</v>
      </c>
      <c r="H43" s="448">
        <v>43605</v>
      </c>
      <c r="I43" s="446"/>
      <c r="J43" s="446"/>
    </row>
    <row r="44" spans="1:109" ht="52.5" customHeight="1" x14ac:dyDescent="0.2">
      <c r="A44" s="450" t="s">
        <v>14452</v>
      </c>
      <c r="B44" s="447" t="s">
        <v>2054</v>
      </c>
      <c r="C44" s="447" t="s">
        <v>8358</v>
      </c>
      <c r="D44" s="447" t="s">
        <v>8358</v>
      </c>
      <c r="E44" s="453" t="s">
        <v>8359</v>
      </c>
      <c r="F44" s="447" t="s">
        <v>8360</v>
      </c>
      <c r="G44" s="446" t="s">
        <v>2221</v>
      </c>
      <c r="H44" s="448"/>
      <c r="I44" s="446"/>
      <c r="J44" s="446"/>
    </row>
    <row r="45" spans="1:109" ht="52.5" customHeight="1" x14ac:dyDescent="0.2">
      <c r="A45" s="450" t="s">
        <v>14453</v>
      </c>
      <c r="B45" s="447" t="s">
        <v>2065</v>
      </c>
      <c r="C45" s="447" t="s">
        <v>522</v>
      </c>
      <c r="D45" s="447"/>
      <c r="E45" s="453" t="s">
        <v>8361</v>
      </c>
      <c r="F45" s="447" t="s">
        <v>8257</v>
      </c>
      <c r="G45" s="446"/>
      <c r="H45" s="448"/>
      <c r="I45" s="446"/>
      <c r="J45" s="446"/>
    </row>
    <row r="46" spans="1:109" s="402" customFormat="1" ht="63" customHeight="1" x14ac:dyDescent="0.25">
      <c r="A46" s="463" t="s">
        <v>8366</v>
      </c>
      <c r="B46" s="469" t="s">
        <v>2054</v>
      </c>
      <c r="C46" s="469" t="s">
        <v>8367</v>
      </c>
      <c r="D46" s="469" t="s">
        <v>8367</v>
      </c>
      <c r="E46" s="468" t="s">
        <v>8368</v>
      </c>
      <c r="F46" s="469" t="s">
        <v>8369</v>
      </c>
      <c r="G46" s="469" t="s">
        <v>2221</v>
      </c>
      <c r="H46" s="470"/>
      <c r="I46" s="475"/>
      <c r="J46" s="469"/>
      <c r="K46" s="403"/>
      <c r="L46" s="403"/>
      <c r="M46" s="403"/>
      <c r="N46" s="403"/>
      <c r="O46" s="403"/>
      <c r="P46" s="403"/>
      <c r="Q46" s="403"/>
      <c r="R46" s="403"/>
      <c r="S46" s="403"/>
      <c r="T46" s="403"/>
      <c r="U46" s="403"/>
      <c r="V46" s="403"/>
      <c r="W46" s="403"/>
      <c r="X46" s="403"/>
      <c r="Y46" s="403"/>
      <c r="Z46" s="403"/>
      <c r="AA46" s="403"/>
      <c r="AB46" s="403"/>
      <c r="AC46" s="403"/>
      <c r="AD46" s="403"/>
      <c r="AE46" s="403"/>
      <c r="AF46" s="403"/>
      <c r="AG46" s="403"/>
      <c r="AH46" s="403"/>
      <c r="AI46" s="403"/>
      <c r="AJ46" s="403"/>
      <c r="AK46" s="403"/>
      <c r="AL46" s="403"/>
      <c r="AM46" s="403"/>
      <c r="AN46" s="403"/>
      <c r="AO46" s="403"/>
      <c r="AP46" s="403"/>
      <c r="AQ46" s="403"/>
      <c r="AR46" s="403"/>
      <c r="AS46" s="403"/>
      <c r="AT46" s="403"/>
      <c r="AU46" s="403"/>
      <c r="AV46" s="403"/>
      <c r="AW46" s="403"/>
      <c r="AX46" s="403"/>
      <c r="AY46" s="403"/>
      <c r="AZ46" s="403"/>
      <c r="BA46" s="403"/>
      <c r="BB46" s="403"/>
      <c r="BC46" s="403"/>
      <c r="BD46" s="403"/>
      <c r="BE46" s="403"/>
      <c r="BF46" s="403"/>
      <c r="BG46" s="403"/>
      <c r="BH46" s="403"/>
      <c r="BI46" s="403"/>
      <c r="BJ46" s="403"/>
      <c r="BK46" s="403"/>
      <c r="BL46" s="403"/>
      <c r="BM46" s="403"/>
      <c r="BN46" s="403"/>
      <c r="BO46" s="403"/>
      <c r="BP46" s="403"/>
      <c r="BQ46" s="403"/>
      <c r="BR46" s="403"/>
      <c r="BS46" s="403"/>
      <c r="BT46" s="403"/>
      <c r="BU46" s="403"/>
      <c r="BV46" s="403"/>
      <c r="BW46" s="403"/>
      <c r="BX46" s="403"/>
      <c r="BY46" s="403"/>
      <c r="BZ46" s="403"/>
      <c r="CA46" s="403"/>
      <c r="CB46" s="403"/>
      <c r="CC46" s="403"/>
      <c r="CD46" s="403"/>
      <c r="CE46" s="403"/>
      <c r="CF46" s="403"/>
      <c r="CG46" s="403"/>
      <c r="CH46" s="403"/>
      <c r="CI46" s="403"/>
      <c r="CJ46" s="403"/>
      <c r="CK46" s="403"/>
      <c r="CL46" s="403"/>
      <c r="CM46" s="403"/>
      <c r="CN46" s="403"/>
      <c r="CO46" s="403"/>
      <c r="CP46" s="403"/>
      <c r="CQ46" s="403"/>
      <c r="CR46" s="403"/>
      <c r="CS46" s="403"/>
      <c r="CT46" s="403"/>
      <c r="CU46" s="403"/>
      <c r="CV46" s="403"/>
      <c r="CW46" s="403"/>
      <c r="CX46" s="403"/>
      <c r="CY46" s="403"/>
      <c r="CZ46" s="403"/>
      <c r="DA46" s="403"/>
      <c r="DB46" s="403"/>
      <c r="DC46" s="403"/>
      <c r="DD46" s="403"/>
      <c r="DE46" s="403"/>
    </row>
    <row r="47" spans="1:109" ht="27" customHeight="1" x14ac:dyDescent="0.25">
      <c r="A47" s="479" t="s">
        <v>2</v>
      </c>
      <c r="B47" s="477"/>
      <c r="C47" s="476"/>
      <c r="D47" s="477"/>
      <c r="E47" s="478">
        <f>SUM(E4:E46)</f>
        <v>1879529700.75</v>
      </c>
      <c r="F47" s="479"/>
      <c r="G47" s="472"/>
      <c r="H47" s="472"/>
      <c r="I47" s="473"/>
      <c r="J47" s="472"/>
    </row>
  </sheetData>
  <printOptions horizontalCentered="1"/>
  <pageMargins left="0.23622047244094491" right="0.23622047244094491" top="0.74803149606299213" bottom="0.74803149606299213" header="0.31496062992125984" footer="0.31496062992125984"/>
  <pageSetup paperSize="9" scale="48" orientation="landscape" r:id="rId1"/>
  <headerFooter alignWithMargins="0">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31">
    <tabColor theme="6"/>
  </sheetPr>
  <dimension ref="A1:T121"/>
  <sheetViews>
    <sheetView showGridLines="0" view="pageBreakPreview" zoomScaleNormal="100" zoomScaleSheetLayoutView="100" zoomScalePageLayoutView="85" workbookViewId="0">
      <selection activeCell="A2" sqref="A2"/>
    </sheetView>
  </sheetViews>
  <sheetFormatPr baseColWidth="10" defaultColWidth="11.42578125" defaultRowHeight="13.5" x14ac:dyDescent="0.25"/>
  <cols>
    <col min="1" max="1" width="51.28515625" style="491" customWidth="1"/>
    <col min="2" max="2" width="26.85546875" style="488" customWidth="1"/>
    <col min="3" max="3" width="26.85546875" style="480" customWidth="1"/>
    <col min="4" max="4" width="18.7109375" style="194" customWidth="1"/>
    <col min="5" max="5" width="19.85546875" style="194" customWidth="1"/>
    <col min="6" max="6" width="19.140625" style="194" customWidth="1"/>
    <col min="7" max="7" width="39.85546875" style="194" customWidth="1"/>
    <col min="8" max="8" width="21" style="194" customWidth="1"/>
    <col min="9" max="9" width="11.42578125" style="194"/>
    <col min="10" max="10" width="17.28515625" style="194" customWidth="1"/>
    <col min="11" max="11" width="14.85546875" style="3" customWidth="1"/>
    <col min="12" max="12" width="14.140625" style="3" customWidth="1"/>
    <col min="13" max="13" width="19.7109375" style="3" customWidth="1"/>
    <col min="14" max="14" width="17.5703125" style="3" customWidth="1"/>
    <col min="15" max="15" width="28.42578125" style="3" customWidth="1"/>
    <col min="16" max="17" width="17.5703125" style="3" customWidth="1"/>
    <col min="18" max="19" width="11.42578125" style="3"/>
    <col min="20" max="20" width="22.7109375" style="3" customWidth="1"/>
    <col min="21" max="21" width="22.42578125" style="3" customWidth="1"/>
    <col min="22" max="22" width="24.42578125" style="3" customWidth="1"/>
    <col min="23" max="23" width="20.28515625" style="3" customWidth="1"/>
    <col min="24" max="24" width="21.140625" style="3" customWidth="1"/>
    <col min="25" max="25" width="20.140625" style="3" customWidth="1"/>
    <col min="26" max="26" width="20.7109375" style="3" customWidth="1"/>
    <col min="27" max="27" width="22.28515625" style="3" customWidth="1"/>
    <col min="28" max="29" width="11.42578125" style="3"/>
    <col min="30" max="30" width="17.85546875" style="3" customWidth="1"/>
    <col min="31" max="31" width="22.85546875" style="3" customWidth="1"/>
    <col min="32" max="32" width="22.28515625" style="3" customWidth="1"/>
    <col min="33" max="33" width="19.85546875" style="3" customWidth="1"/>
    <col min="34" max="34" width="20.140625" style="3" customWidth="1"/>
    <col min="35" max="35" width="29.42578125" style="3" customWidth="1"/>
    <col min="36" max="36" width="30" style="3" customWidth="1"/>
    <col min="37" max="37" width="21.42578125" style="3" customWidth="1"/>
    <col min="38" max="16384" width="11.42578125" style="3"/>
  </cols>
  <sheetData>
    <row r="1" spans="1:19" s="1429" customFormat="1" ht="24.95" customHeight="1" x14ac:dyDescent="0.2">
      <c r="A1" s="442" t="s">
        <v>464</v>
      </c>
      <c r="B1" s="486"/>
      <c r="C1" s="460"/>
      <c r="D1" s="442"/>
      <c r="E1" s="442"/>
      <c r="F1" s="442"/>
      <c r="G1" s="442"/>
      <c r="H1" s="442"/>
      <c r="I1" s="1421"/>
      <c r="J1" s="1421"/>
    </row>
    <row r="2" spans="1:19" s="1429" customFormat="1" ht="24.95" customHeight="1" x14ac:dyDescent="0.2">
      <c r="A2" s="482" t="s">
        <v>14493</v>
      </c>
      <c r="B2" s="486"/>
      <c r="C2" s="460"/>
      <c r="D2" s="442"/>
      <c r="E2" s="442"/>
      <c r="F2" s="442"/>
      <c r="G2" s="442"/>
      <c r="H2" s="442"/>
      <c r="I2" s="442"/>
      <c r="J2" s="1421"/>
      <c r="R2" s="57"/>
      <c r="S2" s="57"/>
    </row>
    <row r="3" spans="1:19" ht="30.75" customHeight="1" x14ac:dyDescent="0.25">
      <c r="A3" s="1562" t="s">
        <v>45</v>
      </c>
      <c r="B3" s="1593" t="s">
        <v>371</v>
      </c>
      <c r="C3" s="1593" t="s">
        <v>372</v>
      </c>
      <c r="D3" s="1594" t="s">
        <v>465</v>
      </c>
      <c r="E3" s="1594" t="s">
        <v>14455</v>
      </c>
      <c r="F3" s="1594" t="s">
        <v>583</v>
      </c>
      <c r="G3" s="1594" t="s">
        <v>60</v>
      </c>
      <c r="H3" s="1594" t="s">
        <v>121</v>
      </c>
    </row>
    <row r="4" spans="1:19" ht="21" customHeight="1" x14ac:dyDescent="0.25">
      <c r="A4" s="1562"/>
      <c r="B4" s="1593"/>
      <c r="C4" s="1593"/>
      <c r="D4" s="1594"/>
      <c r="E4" s="1594"/>
      <c r="F4" s="1594"/>
      <c r="G4" s="1594"/>
      <c r="H4" s="1594"/>
    </row>
    <row r="5" spans="1:19" x14ac:dyDescent="0.25">
      <c r="A5" s="496" t="s">
        <v>529</v>
      </c>
      <c r="B5" s="497"/>
      <c r="C5" s="498" t="s">
        <v>530</v>
      </c>
      <c r="D5" s="499">
        <v>33500</v>
      </c>
      <c r="E5" s="499"/>
      <c r="F5" s="499"/>
      <c r="G5" s="499" t="s">
        <v>572</v>
      </c>
      <c r="H5" s="499" t="s">
        <v>573</v>
      </c>
    </row>
    <row r="6" spans="1:19" s="56" customFormat="1" ht="40.5" x14ac:dyDescent="0.25">
      <c r="A6" s="490" t="s">
        <v>531</v>
      </c>
      <c r="B6" s="487"/>
      <c r="C6" s="484" t="s">
        <v>532</v>
      </c>
      <c r="D6" s="485">
        <v>10000</v>
      </c>
      <c r="E6" s="485"/>
      <c r="F6" s="485"/>
      <c r="G6" s="485" t="s">
        <v>572</v>
      </c>
      <c r="H6" s="485" t="s">
        <v>573</v>
      </c>
      <c r="I6" s="194"/>
      <c r="J6" s="194"/>
    </row>
    <row r="7" spans="1:19" s="56" customFormat="1" ht="27" x14ac:dyDescent="0.25">
      <c r="A7" s="490" t="s">
        <v>533</v>
      </c>
      <c r="B7" s="487" t="s">
        <v>534</v>
      </c>
      <c r="C7" s="484"/>
      <c r="D7" s="485">
        <v>8800</v>
      </c>
      <c r="E7" s="485"/>
      <c r="F7" s="485"/>
      <c r="G7" s="485" t="s">
        <v>572</v>
      </c>
      <c r="H7" s="485" t="s">
        <v>573</v>
      </c>
      <c r="I7" s="194"/>
      <c r="J7" s="194"/>
    </row>
    <row r="8" spans="1:19" s="56" customFormat="1" ht="27" x14ac:dyDescent="0.25">
      <c r="A8" s="490" t="s">
        <v>535</v>
      </c>
      <c r="B8" s="487"/>
      <c r="C8" s="484" t="s">
        <v>536</v>
      </c>
      <c r="D8" s="485">
        <v>6500</v>
      </c>
      <c r="E8" s="485"/>
      <c r="F8" s="485"/>
      <c r="G8" s="485" t="s">
        <v>572</v>
      </c>
      <c r="H8" s="485" t="s">
        <v>573</v>
      </c>
      <c r="I8" s="194"/>
      <c r="J8" s="194"/>
    </row>
    <row r="9" spans="1:19" s="56" customFormat="1" ht="27" x14ac:dyDescent="0.25">
      <c r="A9" s="490" t="s">
        <v>537</v>
      </c>
      <c r="B9" s="487" t="s">
        <v>538</v>
      </c>
      <c r="C9" s="484"/>
      <c r="D9" s="485">
        <v>26000</v>
      </c>
      <c r="E9" s="485"/>
      <c r="F9" s="485"/>
      <c r="G9" s="485" t="s">
        <v>572</v>
      </c>
      <c r="H9" s="485" t="s">
        <v>573</v>
      </c>
      <c r="I9" s="194"/>
      <c r="J9" s="194"/>
    </row>
    <row r="10" spans="1:19" s="56" customFormat="1" ht="27" x14ac:dyDescent="0.25">
      <c r="A10" s="490" t="s">
        <v>539</v>
      </c>
      <c r="B10" s="487" t="s">
        <v>540</v>
      </c>
      <c r="C10" s="484"/>
      <c r="D10" s="485">
        <v>30390.85</v>
      </c>
      <c r="E10" s="485"/>
      <c r="F10" s="485"/>
      <c r="G10" s="485" t="s">
        <v>572</v>
      </c>
      <c r="H10" s="485" t="s">
        <v>573</v>
      </c>
      <c r="I10" s="194"/>
      <c r="J10" s="194"/>
    </row>
    <row r="11" spans="1:19" s="56" customFormat="1" ht="27" x14ac:dyDescent="0.25">
      <c r="A11" s="490" t="s">
        <v>541</v>
      </c>
      <c r="B11" s="487"/>
      <c r="C11" s="484" t="s">
        <v>542</v>
      </c>
      <c r="D11" s="485">
        <v>17000</v>
      </c>
      <c r="E11" s="485"/>
      <c r="F11" s="485"/>
      <c r="G11" s="485" t="s">
        <v>572</v>
      </c>
      <c r="H11" s="485" t="s">
        <v>573</v>
      </c>
      <c r="I11" s="194"/>
      <c r="J11" s="194"/>
    </row>
    <row r="12" spans="1:19" s="56" customFormat="1" ht="27" x14ac:dyDescent="0.25">
      <c r="A12" s="490" t="s">
        <v>543</v>
      </c>
      <c r="B12" s="487" t="s">
        <v>544</v>
      </c>
      <c r="C12" s="484"/>
      <c r="D12" s="485">
        <v>32000</v>
      </c>
      <c r="E12" s="485"/>
      <c r="F12" s="485"/>
      <c r="G12" s="485" t="s">
        <v>572</v>
      </c>
      <c r="H12" s="485" t="s">
        <v>573</v>
      </c>
      <c r="I12" s="194"/>
      <c r="J12" s="194"/>
    </row>
    <row r="13" spans="1:19" s="56" customFormat="1" ht="27" x14ac:dyDescent="0.25">
      <c r="A13" s="490" t="s">
        <v>545</v>
      </c>
      <c r="B13" s="487"/>
      <c r="C13" s="484" t="s">
        <v>542</v>
      </c>
      <c r="D13" s="485">
        <v>12000</v>
      </c>
      <c r="E13" s="485"/>
      <c r="F13" s="485"/>
      <c r="G13" s="485" t="s">
        <v>572</v>
      </c>
      <c r="H13" s="485" t="s">
        <v>573</v>
      </c>
      <c r="I13" s="194"/>
      <c r="J13" s="194"/>
    </row>
    <row r="14" spans="1:19" s="56" customFormat="1" ht="40.5" x14ac:dyDescent="0.25">
      <c r="A14" s="490" t="s">
        <v>546</v>
      </c>
      <c r="B14" s="487"/>
      <c r="C14" s="484" t="s">
        <v>547</v>
      </c>
      <c r="D14" s="485">
        <v>6000</v>
      </c>
      <c r="E14" s="485"/>
      <c r="F14" s="485"/>
      <c r="G14" s="485" t="s">
        <v>572</v>
      </c>
      <c r="H14" s="485" t="s">
        <v>573</v>
      </c>
      <c r="I14" s="194"/>
      <c r="J14" s="194"/>
    </row>
    <row r="15" spans="1:19" s="56" customFormat="1" ht="27" x14ac:dyDescent="0.25">
      <c r="A15" s="490" t="s">
        <v>548</v>
      </c>
      <c r="B15" s="487"/>
      <c r="C15" s="484" t="s">
        <v>549</v>
      </c>
      <c r="D15" s="485">
        <v>10000</v>
      </c>
      <c r="E15" s="485"/>
      <c r="F15" s="485"/>
      <c r="G15" s="485" t="s">
        <v>572</v>
      </c>
      <c r="H15" s="485" t="s">
        <v>573</v>
      </c>
      <c r="I15" s="194"/>
      <c r="J15" s="194"/>
    </row>
    <row r="16" spans="1:19" s="56" customFormat="1" ht="27" x14ac:dyDescent="0.25">
      <c r="A16" s="490" t="s">
        <v>550</v>
      </c>
      <c r="B16" s="487" t="s">
        <v>551</v>
      </c>
      <c r="C16" s="484"/>
      <c r="D16" s="485">
        <v>14000</v>
      </c>
      <c r="E16" s="485"/>
      <c r="F16" s="485"/>
      <c r="G16" s="485" t="s">
        <v>572</v>
      </c>
      <c r="H16" s="485" t="s">
        <v>573</v>
      </c>
      <c r="I16" s="194"/>
      <c r="J16" s="194"/>
    </row>
    <row r="17" spans="1:20" s="56" customFormat="1" ht="40.5" x14ac:dyDescent="0.25">
      <c r="A17" s="490" t="s">
        <v>552</v>
      </c>
      <c r="B17" s="487" t="s">
        <v>553</v>
      </c>
      <c r="C17" s="484"/>
      <c r="D17" s="485">
        <v>33500</v>
      </c>
      <c r="E17" s="485"/>
      <c r="F17" s="485"/>
      <c r="G17" s="485" t="s">
        <v>572</v>
      </c>
      <c r="H17" s="485" t="s">
        <v>573</v>
      </c>
      <c r="I17" s="194"/>
      <c r="J17" s="194"/>
    </row>
    <row r="18" spans="1:20" s="56" customFormat="1" x14ac:dyDescent="0.25">
      <c r="A18" s="490" t="s">
        <v>554</v>
      </c>
      <c r="B18" s="487"/>
      <c r="C18" s="484" t="s">
        <v>555</v>
      </c>
      <c r="D18" s="485">
        <v>24000</v>
      </c>
      <c r="E18" s="485"/>
      <c r="F18" s="485"/>
      <c r="G18" s="485" t="s">
        <v>572</v>
      </c>
      <c r="H18" s="485" t="s">
        <v>573</v>
      </c>
      <c r="I18" s="194"/>
      <c r="J18" s="194"/>
      <c r="T18" s="56" t="s">
        <v>61</v>
      </c>
    </row>
    <row r="19" spans="1:20" s="56" customFormat="1" ht="27" x14ac:dyDescent="0.25">
      <c r="A19" s="490" t="s">
        <v>556</v>
      </c>
      <c r="B19" s="487" t="s">
        <v>557</v>
      </c>
      <c r="C19" s="484"/>
      <c r="D19" s="485">
        <v>93000</v>
      </c>
      <c r="E19" s="485"/>
      <c r="F19" s="485"/>
      <c r="G19" s="485" t="s">
        <v>572</v>
      </c>
      <c r="H19" s="485" t="s">
        <v>573</v>
      </c>
      <c r="I19" s="194"/>
      <c r="J19" s="194"/>
      <c r="T19" s="56" t="s">
        <v>122</v>
      </c>
    </row>
    <row r="20" spans="1:20" s="56" customFormat="1" ht="27" x14ac:dyDescent="0.25">
      <c r="A20" s="490" t="s">
        <v>558</v>
      </c>
      <c r="B20" s="487" t="s">
        <v>559</v>
      </c>
      <c r="C20" s="484"/>
      <c r="D20" s="485">
        <v>23600</v>
      </c>
      <c r="E20" s="485"/>
      <c r="F20" s="485"/>
      <c r="G20" s="485" t="s">
        <v>572</v>
      </c>
      <c r="H20" s="485" t="s">
        <v>573</v>
      </c>
      <c r="I20" s="194"/>
      <c r="J20" s="194"/>
    </row>
    <row r="21" spans="1:20" s="56" customFormat="1" ht="27" x14ac:dyDescent="0.25">
      <c r="A21" s="490" t="s">
        <v>560</v>
      </c>
      <c r="B21" s="487" t="s">
        <v>561</v>
      </c>
      <c r="C21" s="484"/>
      <c r="D21" s="485">
        <v>10000</v>
      </c>
      <c r="E21" s="485"/>
      <c r="F21" s="485"/>
      <c r="G21" s="485" t="s">
        <v>572</v>
      </c>
      <c r="H21" s="485" t="s">
        <v>573</v>
      </c>
      <c r="I21" s="194"/>
      <c r="J21" s="194"/>
    </row>
    <row r="22" spans="1:20" s="56" customFormat="1" ht="27" x14ac:dyDescent="0.25">
      <c r="A22" s="490" t="s">
        <v>562</v>
      </c>
      <c r="B22" s="487" t="s">
        <v>563</v>
      </c>
      <c r="C22" s="484"/>
      <c r="D22" s="485">
        <v>23954</v>
      </c>
      <c r="E22" s="485"/>
      <c r="F22" s="485"/>
      <c r="G22" s="485" t="s">
        <v>572</v>
      </c>
      <c r="H22" s="485" t="s">
        <v>573</v>
      </c>
      <c r="I22" s="194"/>
      <c r="J22" s="194"/>
    </row>
    <row r="23" spans="1:20" s="56" customFormat="1" ht="27" x14ac:dyDescent="0.25">
      <c r="A23" s="490" t="s">
        <v>564</v>
      </c>
      <c r="B23" s="487"/>
      <c r="C23" s="484" t="s">
        <v>565</v>
      </c>
      <c r="D23" s="485">
        <v>32500</v>
      </c>
      <c r="E23" s="485"/>
      <c r="F23" s="485"/>
      <c r="G23" s="485" t="s">
        <v>572</v>
      </c>
      <c r="H23" s="485" t="s">
        <v>573</v>
      </c>
      <c r="I23" s="194"/>
      <c r="J23" s="194"/>
    </row>
    <row r="24" spans="1:20" s="56" customFormat="1" ht="27" x14ac:dyDescent="0.25">
      <c r="A24" s="490" t="s">
        <v>566</v>
      </c>
      <c r="B24" s="487" t="s">
        <v>567</v>
      </c>
      <c r="C24" s="484"/>
      <c r="D24" s="485"/>
      <c r="E24" s="485">
        <v>150000</v>
      </c>
      <c r="F24" s="485"/>
      <c r="G24" s="485" t="s">
        <v>572</v>
      </c>
      <c r="H24" s="485" t="s">
        <v>573</v>
      </c>
      <c r="I24" s="194"/>
      <c r="J24" s="194"/>
    </row>
    <row r="25" spans="1:20" s="56" customFormat="1" ht="27" x14ac:dyDescent="0.25">
      <c r="A25" s="490" t="s">
        <v>568</v>
      </c>
      <c r="B25" s="487"/>
      <c r="C25" s="484" t="s">
        <v>569</v>
      </c>
      <c r="D25" s="485"/>
      <c r="E25" s="485">
        <v>14000</v>
      </c>
      <c r="F25" s="485"/>
      <c r="G25" s="485" t="s">
        <v>572</v>
      </c>
      <c r="H25" s="485" t="s">
        <v>573</v>
      </c>
      <c r="I25" s="194"/>
      <c r="J25" s="194"/>
    </row>
    <row r="26" spans="1:20" s="56" customFormat="1" ht="27" x14ac:dyDescent="0.25">
      <c r="A26" s="490" t="s">
        <v>570</v>
      </c>
      <c r="B26" s="487" t="s">
        <v>571</v>
      </c>
      <c r="C26" s="484"/>
      <c r="D26" s="485"/>
      <c r="E26" s="485">
        <v>25948.2</v>
      </c>
      <c r="F26" s="485"/>
      <c r="G26" s="485" t="s">
        <v>572</v>
      </c>
      <c r="H26" s="485" t="s">
        <v>573</v>
      </c>
      <c r="I26" s="194"/>
      <c r="J26" s="194"/>
    </row>
    <row r="27" spans="1:20" s="56" customFormat="1" ht="40.5" x14ac:dyDescent="0.25">
      <c r="A27" s="490" t="s">
        <v>582</v>
      </c>
      <c r="B27" s="487"/>
      <c r="C27" s="484"/>
      <c r="D27" s="485"/>
      <c r="E27" s="485"/>
      <c r="F27" s="485">
        <v>10000</v>
      </c>
      <c r="G27" s="485" t="s">
        <v>572</v>
      </c>
      <c r="H27" s="485" t="s">
        <v>574</v>
      </c>
      <c r="I27" s="194"/>
      <c r="J27" s="194"/>
    </row>
    <row r="28" spans="1:20" s="56" customFormat="1" ht="27" x14ac:dyDescent="0.25">
      <c r="A28" s="490" t="s">
        <v>581</v>
      </c>
      <c r="B28" s="487"/>
      <c r="C28" s="484"/>
      <c r="D28" s="485"/>
      <c r="E28" s="485"/>
      <c r="F28" s="485">
        <v>20000</v>
      </c>
      <c r="G28" s="485" t="s">
        <v>572</v>
      </c>
      <c r="H28" s="485" t="s">
        <v>574</v>
      </c>
      <c r="I28" s="194"/>
      <c r="J28" s="194"/>
    </row>
    <row r="29" spans="1:20" s="56" customFormat="1" x14ac:dyDescent="0.25">
      <c r="A29" s="490" t="s">
        <v>580</v>
      </c>
      <c r="B29" s="487"/>
      <c r="C29" s="484"/>
      <c r="D29" s="485"/>
      <c r="E29" s="485"/>
      <c r="F29" s="485">
        <v>35000</v>
      </c>
      <c r="G29" s="485" t="s">
        <v>572</v>
      </c>
      <c r="H29" s="485" t="s">
        <v>574</v>
      </c>
      <c r="I29" s="194"/>
      <c r="J29" s="194"/>
    </row>
    <row r="30" spans="1:20" s="56" customFormat="1" ht="27" x14ac:dyDescent="0.25">
      <c r="A30" s="490" t="s">
        <v>579</v>
      </c>
      <c r="B30" s="487"/>
      <c r="C30" s="484"/>
      <c r="D30" s="485"/>
      <c r="E30" s="485"/>
      <c r="F30" s="485">
        <v>251200</v>
      </c>
      <c r="G30" s="485" t="s">
        <v>572</v>
      </c>
      <c r="H30" s="485" t="s">
        <v>574</v>
      </c>
      <c r="I30" s="194"/>
      <c r="J30" s="194"/>
    </row>
    <row r="31" spans="1:20" s="56" customFormat="1" ht="27" x14ac:dyDescent="0.25">
      <c r="A31" s="490" t="s">
        <v>578</v>
      </c>
      <c r="B31" s="487"/>
      <c r="C31" s="484"/>
      <c r="D31" s="485"/>
      <c r="E31" s="485"/>
      <c r="F31" s="485">
        <v>22000</v>
      </c>
      <c r="G31" s="485" t="s">
        <v>572</v>
      </c>
      <c r="H31" s="485" t="s">
        <v>574</v>
      </c>
      <c r="I31" s="194"/>
      <c r="J31" s="194"/>
    </row>
    <row r="32" spans="1:20" s="56" customFormat="1" ht="27" x14ac:dyDescent="0.25">
      <c r="A32" s="490" t="s">
        <v>577</v>
      </c>
      <c r="B32" s="487"/>
      <c r="C32" s="484"/>
      <c r="D32" s="485"/>
      <c r="E32" s="485"/>
      <c r="F32" s="485">
        <v>10000</v>
      </c>
      <c r="G32" s="485" t="s">
        <v>572</v>
      </c>
      <c r="H32" s="485" t="s">
        <v>574</v>
      </c>
      <c r="I32" s="194"/>
      <c r="J32" s="194"/>
    </row>
    <row r="33" spans="1:10" s="56" customFormat="1" ht="27" x14ac:dyDescent="0.25">
      <c r="A33" s="490" t="s">
        <v>576</v>
      </c>
      <c r="B33" s="487"/>
      <c r="C33" s="484"/>
      <c r="D33" s="485"/>
      <c r="E33" s="485"/>
      <c r="F33" s="485">
        <v>26000</v>
      </c>
      <c r="G33" s="485" t="s">
        <v>572</v>
      </c>
      <c r="H33" s="485" t="s">
        <v>574</v>
      </c>
      <c r="I33" s="194"/>
      <c r="J33" s="194"/>
    </row>
    <row r="34" spans="1:10" s="56" customFormat="1" x14ac:dyDescent="0.25">
      <c r="A34" s="490" t="s">
        <v>575</v>
      </c>
      <c r="B34" s="487"/>
      <c r="C34" s="484"/>
      <c r="D34" s="485"/>
      <c r="E34" s="485"/>
      <c r="F34" s="485">
        <v>10000</v>
      </c>
      <c r="G34" s="485" t="s">
        <v>572</v>
      </c>
      <c r="H34" s="485" t="s">
        <v>574</v>
      </c>
      <c r="I34" s="194"/>
      <c r="J34" s="194"/>
    </row>
    <row r="35" spans="1:10" s="56" customFormat="1" x14ac:dyDescent="0.25">
      <c r="A35" s="1189" t="s">
        <v>2252</v>
      </c>
      <c r="B35" s="459"/>
      <c r="C35" s="489">
        <v>7612373</v>
      </c>
      <c r="D35" s="502">
        <v>10000</v>
      </c>
      <c r="E35" s="505"/>
      <c r="F35" s="507"/>
      <c r="G35" s="505" t="s">
        <v>2253</v>
      </c>
      <c r="H35" s="507" t="s">
        <v>2254</v>
      </c>
      <c r="I35" s="194"/>
      <c r="J35" s="194"/>
    </row>
    <row r="36" spans="1:10" s="56" customFormat="1" x14ac:dyDescent="0.25">
      <c r="A36" s="1189" t="s">
        <v>2255</v>
      </c>
      <c r="B36" s="500"/>
      <c r="C36" s="489">
        <v>7714715</v>
      </c>
      <c r="D36" s="503"/>
      <c r="E36" s="510">
        <v>30000</v>
      </c>
      <c r="F36" s="508"/>
      <c r="G36" s="509" t="s">
        <v>2256</v>
      </c>
      <c r="H36" s="508" t="s">
        <v>2257</v>
      </c>
      <c r="I36" s="194"/>
      <c r="J36" s="194"/>
    </row>
    <row r="37" spans="1:10" s="56" customFormat="1" ht="54" x14ac:dyDescent="0.25">
      <c r="A37" s="523" t="s">
        <v>2267</v>
      </c>
      <c r="B37" s="524">
        <v>20603093969</v>
      </c>
      <c r="C37" s="525" t="s">
        <v>98</v>
      </c>
      <c r="D37" s="504">
        <v>8543.2000000000007</v>
      </c>
      <c r="E37" s="506"/>
      <c r="F37" s="412"/>
      <c r="G37" s="526" t="s">
        <v>2268</v>
      </c>
      <c r="H37" s="508"/>
      <c r="I37" s="194"/>
      <c r="J37" s="194"/>
    </row>
    <row r="38" spans="1:10" s="56" customFormat="1" ht="81" x14ac:dyDescent="0.25">
      <c r="A38" s="511" t="s">
        <v>2258</v>
      </c>
      <c r="B38" s="500" t="s">
        <v>2259</v>
      </c>
      <c r="C38" s="489">
        <v>16679358</v>
      </c>
      <c r="D38" s="515">
        <v>33600</v>
      </c>
      <c r="E38" s="518"/>
      <c r="F38" s="515"/>
      <c r="G38" s="522" t="s">
        <v>14457</v>
      </c>
      <c r="H38" s="508"/>
      <c r="I38" s="194"/>
      <c r="J38" s="194"/>
    </row>
    <row r="39" spans="1:10" s="56" customFormat="1" ht="67.5" x14ac:dyDescent="0.25">
      <c r="A39" s="511" t="s">
        <v>2260</v>
      </c>
      <c r="B39" s="500" t="s">
        <v>2261</v>
      </c>
      <c r="C39" s="489" t="s">
        <v>2262</v>
      </c>
      <c r="D39" s="516">
        <v>25000</v>
      </c>
      <c r="E39" s="519"/>
      <c r="F39" s="515"/>
      <c r="G39" s="522" t="s">
        <v>2263</v>
      </c>
      <c r="H39" s="508"/>
      <c r="I39" s="194"/>
      <c r="J39" s="194"/>
    </row>
    <row r="40" spans="1:10" s="56" customFormat="1" ht="54" x14ac:dyDescent="0.25">
      <c r="A40" s="511" t="s">
        <v>2264</v>
      </c>
      <c r="B40" s="500" t="s">
        <v>2265</v>
      </c>
      <c r="C40" s="489" t="s">
        <v>528</v>
      </c>
      <c r="D40" s="515">
        <v>18100</v>
      </c>
      <c r="E40" s="518"/>
      <c r="F40" s="515"/>
      <c r="G40" s="522" t="s">
        <v>2266</v>
      </c>
      <c r="H40" s="508"/>
      <c r="I40" s="194"/>
      <c r="J40" s="194"/>
    </row>
    <row r="41" spans="1:10" s="56" customFormat="1" x14ac:dyDescent="0.25">
      <c r="A41" s="512"/>
      <c r="B41" s="513"/>
      <c r="C41" s="514"/>
      <c r="D41" s="517"/>
      <c r="E41" s="520"/>
      <c r="F41" s="521"/>
      <c r="G41" s="520"/>
      <c r="H41" s="508"/>
      <c r="I41" s="194"/>
      <c r="J41" s="194"/>
    </row>
    <row r="42" spans="1:10" s="56" customFormat="1" ht="54" x14ac:dyDescent="0.25">
      <c r="A42" s="454" t="s">
        <v>8295</v>
      </c>
      <c r="B42" s="494" t="s">
        <v>8370</v>
      </c>
      <c r="C42" s="451"/>
      <c r="D42" s="495">
        <v>2201721.41</v>
      </c>
      <c r="E42" s="495"/>
      <c r="F42" s="495"/>
      <c r="G42" s="451" t="s">
        <v>8371</v>
      </c>
      <c r="H42" s="451" t="s">
        <v>8371</v>
      </c>
      <c r="I42" s="194"/>
      <c r="J42" s="194"/>
    </row>
    <row r="43" spans="1:10" s="56" customFormat="1" ht="94.5" x14ac:dyDescent="0.25">
      <c r="A43" s="454" t="s">
        <v>8296</v>
      </c>
      <c r="B43" s="494" t="s">
        <v>8372</v>
      </c>
      <c r="C43" s="451"/>
      <c r="D43" s="495">
        <v>2901574.48</v>
      </c>
      <c r="E43" s="495">
        <v>562100.75</v>
      </c>
      <c r="F43" s="495"/>
      <c r="G43" s="451" t="s">
        <v>8371</v>
      </c>
      <c r="H43" s="451" t="s">
        <v>8371</v>
      </c>
      <c r="I43" s="194"/>
      <c r="J43" s="194"/>
    </row>
    <row r="44" spans="1:10" s="56" customFormat="1" ht="54" x14ac:dyDescent="0.25">
      <c r="A44" s="454" t="s">
        <v>8297</v>
      </c>
      <c r="B44" s="494" t="s">
        <v>8373</v>
      </c>
      <c r="C44" s="451"/>
      <c r="D44" s="495">
        <v>1899862.79</v>
      </c>
      <c r="E44" s="495">
        <v>369783.34</v>
      </c>
      <c r="F44" s="495">
        <v>463629.85</v>
      </c>
      <c r="G44" s="451" t="s">
        <v>8371</v>
      </c>
      <c r="H44" s="451" t="s">
        <v>8371</v>
      </c>
      <c r="I44" s="194"/>
      <c r="J44" s="194"/>
    </row>
    <row r="45" spans="1:10" s="56" customFormat="1" ht="54" x14ac:dyDescent="0.25">
      <c r="A45" s="454" t="s">
        <v>8292</v>
      </c>
      <c r="B45" s="494" t="s">
        <v>8374</v>
      </c>
      <c r="C45" s="451"/>
      <c r="D45" s="495">
        <v>725631.38000000012</v>
      </c>
      <c r="E45" s="495">
        <v>334637.87</v>
      </c>
      <c r="F45" s="495">
        <v>269888.54000000004</v>
      </c>
      <c r="G45" s="451" t="s">
        <v>8371</v>
      </c>
      <c r="H45" s="451" t="s">
        <v>8371</v>
      </c>
      <c r="I45" s="194"/>
      <c r="J45" s="194"/>
    </row>
    <row r="46" spans="1:10" s="56" customFormat="1" ht="40.5" x14ac:dyDescent="0.25">
      <c r="A46" s="454" t="s">
        <v>8293</v>
      </c>
      <c r="B46" s="494" t="s">
        <v>8375</v>
      </c>
      <c r="C46" s="451"/>
      <c r="D46" s="495">
        <v>476243.85</v>
      </c>
      <c r="E46" s="495">
        <v>499748.87</v>
      </c>
      <c r="F46" s="495">
        <v>727540.06</v>
      </c>
      <c r="G46" s="451" t="s">
        <v>8371</v>
      </c>
      <c r="H46" s="451" t="s">
        <v>8371</v>
      </c>
      <c r="I46" s="194"/>
      <c r="J46" s="194"/>
    </row>
    <row r="47" spans="1:10" s="56" customFormat="1" ht="40.5" x14ac:dyDescent="0.25">
      <c r="A47" s="454" t="s">
        <v>8316</v>
      </c>
      <c r="B47" s="494" t="s">
        <v>8376</v>
      </c>
      <c r="C47" s="451"/>
      <c r="D47" s="495">
        <v>4655361.7</v>
      </c>
      <c r="E47" s="495">
        <v>690461.2</v>
      </c>
      <c r="F47" s="495">
        <v>1681045.9100000001</v>
      </c>
      <c r="G47" s="451" t="s">
        <v>8371</v>
      </c>
      <c r="H47" s="451" t="s">
        <v>8371</v>
      </c>
      <c r="I47" s="194"/>
      <c r="J47" s="194"/>
    </row>
    <row r="48" spans="1:10" s="56" customFormat="1" ht="54" x14ac:dyDescent="0.25">
      <c r="A48" s="454" t="s">
        <v>8258</v>
      </c>
      <c r="B48" s="494" t="s">
        <v>8377</v>
      </c>
      <c r="C48" s="451"/>
      <c r="D48" s="495">
        <v>419612.01</v>
      </c>
      <c r="E48" s="495"/>
      <c r="F48" s="495"/>
      <c r="G48" s="451" t="s">
        <v>8371</v>
      </c>
      <c r="H48" s="451" t="s">
        <v>8371</v>
      </c>
      <c r="I48" s="194"/>
      <c r="J48" s="194"/>
    </row>
    <row r="49" spans="1:10" s="56" customFormat="1" ht="40.5" x14ac:dyDescent="0.25">
      <c r="A49" s="454" t="s">
        <v>8378</v>
      </c>
      <c r="B49" s="494" t="s">
        <v>8377</v>
      </c>
      <c r="C49" s="451"/>
      <c r="D49" s="495">
        <v>365027.34</v>
      </c>
      <c r="E49" s="495"/>
      <c r="F49" s="495"/>
      <c r="G49" s="451" t="s">
        <v>8371</v>
      </c>
      <c r="H49" s="451" t="s">
        <v>8371</v>
      </c>
      <c r="I49" s="194"/>
      <c r="J49" s="194"/>
    </row>
    <row r="50" spans="1:10" s="56" customFormat="1" ht="54" x14ac:dyDescent="0.25">
      <c r="A50" s="454" t="s">
        <v>8289</v>
      </c>
      <c r="B50" s="494" t="s">
        <v>8379</v>
      </c>
      <c r="C50" s="451"/>
      <c r="D50" s="495"/>
      <c r="E50" s="495">
        <v>450014</v>
      </c>
      <c r="F50" s="495">
        <v>194276.44</v>
      </c>
      <c r="G50" s="451" t="s">
        <v>8371</v>
      </c>
      <c r="H50" s="451" t="s">
        <v>8371</v>
      </c>
      <c r="I50" s="194"/>
      <c r="J50" s="194"/>
    </row>
    <row r="51" spans="1:10" s="56" customFormat="1" ht="54" x14ac:dyDescent="0.25">
      <c r="A51" s="454" t="s">
        <v>8298</v>
      </c>
      <c r="B51" s="494" t="s">
        <v>8380</v>
      </c>
      <c r="C51" s="451"/>
      <c r="D51" s="495"/>
      <c r="E51" s="495"/>
      <c r="F51" s="495">
        <v>1796566</v>
      </c>
      <c r="G51" s="451" t="s">
        <v>8371</v>
      </c>
      <c r="H51" s="451" t="s">
        <v>8371</v>
      </c>
      <c r="I51" s="194"/>
      <c r="J51" s="194"/>
    </row>
    <row r="52" spans="1:10" s="56" customFormat="1" ht="40.5" x14ac:dyDescent="0.25">
      <c r="A52" s="454" t="s">
        <v>8290</v>
      </c>
      <c r="B52" s="494" t="s">
        <v>8381</v>
      </c>
      <c r="C52" s="451"/>
      <c r="D52" s="495"/>
      <c r="E52" s="495"/>
      <c r="F52" s="495">
        <v>674583.27000000014</v>
      </c>
      <c r="G52" s="451" t="s">
        <v>8371</v>
      </c>
      <c r="H52" s="451" t="s">
        <v>8371</v>
      </c>
      <c r="I52" s="194"/>
      <c r="J52" s="194"/>
    </row>
    <row r="53" spans="1:10" s="56" customFormat="1" ht="81" x14ac:dyDescent="0.25">
      <c r="A53" s="454" t="s">
        <v>8288</v>
      </c>
      <c r="B53" s="494" t="s">
        <v>8382</v>
      </c>
      <c r="C53" s="451"/>
      <c r="D53" s="495">
        <v>560547.18000000005</v>
      </c>
      <c r="E53" s="495"/>
      <c r="F53" s="495">
        <v>656054.31000000006</v>
      </c>
      <c r="G53" s="451" t="s">
        <v>8383</v>
      </c>
      <c r="H53" s="451" t="s">
        <v>8383</v>
      </c>
      <c r="I53" s="194"/>
      <c r="J53" s="194"/>
    </row>
    <row r="54" spans="1:10" s="56" customFormat="1" ht="94.5" x14ac:dyDescent="0.25">
      <c r="A54" s="454" t="s">
        <v>8282</v>
      </c>
      <c r="B54" s="494" t="s">
        <v>8384</v>
      </c>
      <c r="C54" s="451"/>
      <c r="D54" s="495">
        <v>1152595.4300000002</v>
      </c>
      <c r="E54" s="495">
        <v>1335102.1200000001</v>
      </c>
      <c r="F54" s="495"/>
      <c r="G54" s="451" t="s">
        <v>8383</v>
      </c>
      <c r="H54" s="451" t="s">
        <v>8383</v>
      </c>
      <c r="I54" s="194"/>
      <c r="J54" s="194"/>
    </row>
    <row r="55" spans="1:10" s="56" customFormat="1" ht="81" x14ac:dyDescent="0.25">
      <c r="A55" s="454" t="s">
        <v>8277</v>
      </c>
      <c r="B55" s="494" t="s">
        <v>8385</v>
      </c>
      <c r="C55" s="451"/>
      <c r="D55" s="495">
        <f>164857.84+332021.48</f>
        <v>496879.31999999995</v>
      </c>
      <c r="E55" s="495"/>
      <c r="F55" s="495"/>
      <c r="G55" s="451" t="s">
        <v>8383</v>
      </c>
      <c r="H55" s="451" t="s">
        <v>8383</v>
      </c>
      <c r="I55" s="194"/>
      <c r="J55" s="194"/>
    </row>
    <row r="56" spans="1:10" s="56" customFormat="1" ht="81" x14ac:dyDescent="0.25">
      <c r="A56" s="454" t="s">
        <v>8281</v>
      </c>
      <c r="B56" s="494" t="s">
        <v>8386</v>
      </c>
      <c r="C56" s="451"/>
      <c r="D56" s="495">
        <v>453479.93000000005</v>
      </c>
      <c r="E56" s="495"/>
      <c r="F56" s="495">
        <v>268331.40999999997</v>
      </c>
      <c r="G56" s="451" t="s">
        <v>8383</v>
      </c>
      <c r="H56" s="451" t="s">
        <v>8383</v>
      </c>
      <c r="I56" s="194"/>
      <c r="J56" s="194"/>
    </row>
    <row r="57" spans="1:10" s="56" customFormat="1" ht="81" x14ac:dyDescent="0.25">
      <c r="A57" s="454" t="s">
        <v>8285</v>
      </c>
      <c r="B57" s="494"/>
      <c r="C57" s="451" t="s">
        <v>8387</v>
      </c>
      <c r="D57" s="495">
        <v>656100</v>
      </c>
      <c r="E57" s="495">
        <v>170100</v>
      </c>
      <c r="F57" s="495">
        <v>793800</v>
      </c>
      <c r="G57" s="451" t="s">
        <v>8383</v>
      </c>
      <c r="H57" s="451" t="s">
        <v>8383</v>
      </c>
      <c r="I57" s="194"/>
      <c r="J57" s="194"/>
    </row>
    <row r="58" spans="1:10" s="56" customFormat="1" ht="81" x14ac:dyDescent="0.25">
      <c r="A58" s="454" t="s">
        <v>8388</v>
      </c>
      <c r="B58" s="494" t="s">
        <v>8389</v>
      </c>
      <c r="C58" s="451"/>
      <c r="D58" s="495"/>
      <c r="E58" s="495"/>
      <c r="F58" s="495">
        <v>81293.740000000005</v>
      </c>
      <c r="G58" s="451" t="s">
        <v>8390</v>
      </c>
      <c r="H58" s="451" t="s">
        <v>8390</v>
      </c>
      <c r="I58" s="194"/>
      <c r="J58" s="194"/>
    </row>
    <row r="59" spans="1:10" s="56" customFormat="1" ht="67.5" x14ac:dyDescent="0.25">
      <c r="A59" s="454" t="s">
        <v>8252</v>
      </c>
      <c r="B59" s="494" t="s">
        <v>8391</v>
      </c>
      <c r="C59" s="451"/>
      <c r="D59" s="495"/>
      <c r="E59" s="495"/>
      <c r="F59" s="495">
        <v>406641.93</v>
      </c>
      <c r="G59" s="451" t="s">
        <v>8383</v>
      </c>
      <c r="H59" s="451" t="s">
        <v>8383</v>
      </c>
      <c r="I59" s="194"/>
      <c r="J59" s="194"/>
    </row>
    <row r="60" spans="1:10" s="56" customFormat="1" ht="67.5" x14ac:dyDescent="0.25">
      <c r="A60" s="454" t="s">
        <v>8392</v>
      </c>
      <c r="B60" s="494" t="s">
        <v>8393</v>
      </c>
      <c r="C60" s="451"/>
      <c r="D60" s="495"/>
      <c r="E60" s="495">
        <v>71200.34</v>
      </c>
      <c r="F60" s="495">
        <v>284801.38</v>
      </c>
      <c r="G60" s="451" t="s">
        <v>8383</v>
      </c>
      <c r="H60" s="451" t="s">
        <v>8383</v>
      </c>
      <c r="I60" s="194"/>
      <c r="J60" s="194"/>
    </row>
    <row r="61" spans="1:10" s="56" customFormat="1" ht="67.5" x14ac:dyDescent="0.25">
      <c r="A61" s="454" t="s">
        <v>8394</v>
      </c>
      <c r="B61" s="494" t="s">
        <v>8395</v>
      </c>
      <c r="C61" s="451"/>
      <c r="D61" s="495"/>
      <c r="E61" s="495">
        <v>32699.81</v>
      </c>
      <c r="F61" s="495">
        <v>130799.26000000001</v>
      </c>
      <c r="G61" s="451" t="s">
        <v>8396</v>
      </c>
      <c r="H61" s="451" t="s">
        <v>8396</v>
      </c>
      <c r="I61" s="194"/>
      <c r="J61" s="194"/>
    </row>
    <row r="62" spans="1:10" s="56" customFormat="1" ht="54" x14ac:dyDescent="0.25">
      <c r="A62" s="454" t="s">
        <v>8271</v>
      </c>
      <c r="B62" s="494"/>
      <c r="C62" s="451" t="s">
        <v>8397</v>
      </c>
      <c r="D62" s="495"/>
      <c r="E62" s="495"/>
      <c r="F62" s="495">
        <v>490380.44</v>
      </c>
      <c r="G62" s="451" t="s">
        <v>8383</v>
      </c>
      <c r="H62" s="451" t="s">
        <v>8383</v>
      </c>
      <c r="I62" s="194"/>
      <c r="J62" s="194"/>
    </row>
    <row r="63" spans="1:10" s="56" customFormat="1" ht="67.5" x14ac:dyDescent="0.25">
      <c r="A63" s="454" t="s">
        <v>8398</v>
      </c>
      <c r="B63" s="494" t="s">
        <v>8399</v>
      </c>
      <c r="C63" s="451"/>
      <c r="D63" s="495"/>
      <c r="E63" s="495"/>
      <c r="F63" s="495">
        <v>150294.29</v>
      </c>
      <c r="G63" s="451" t="s">
        <v>8396</v>
      </c>
      <c r="H63" s="451" t="s">
        <v>8396</v>
      </c>
      <c r="I63" s="194"/>
      <c r="J63" s="194"/>
    </row>
    <row r="64" spans="1:10" s="56" customFormat="1" ht="67.5" x14ac:dyDescent="0.25">
      <c r="A64" s="454" t="s">
        <v>8273</v>
      </c>
      <c r="B64" s="494"/>
      <c r="C64" s="451" t="s">
        <v>8397</v>
      </c>
      <c r="D64" s="495"/>
      <c r="E64" s="495"/>
      <c r="F64" s="495">
        <v>524032.17</v>
      </c>
      <c r="G64" s="451" t="s">
        <v>8383</v>
      </c>
      <c r="H64" s="451" t="s">
        <v>8383</v>
      </c>
      <c r="I64" s="194"/>
      <c r="J64" s="194"/>
    </row>
    <row r="65" spans="1:10" s="56" customFormat="1" ht="67.5" x14ac:dyDescent="0.25">
      <c r="A65" s="454" t="s">
        <v>8267</v>
      </c>
      <c r="B65" s="494"/>
      <c r="C65" s="451" t="s">
        <v>8400</v>
      </c>
      <c r="D65" s="495">
        <v>136220.99</v>
      </c>
      <c r="E65" s="495">
        <v>68838.22</v>
      </c>
      <c r="F65" s="495">
        <v>21975.78</v>
      </c>
      <c r="G65" s="451" t="s">
        <v>8383</v>
      </c>
      <c r="H65" s="451" t="s">
        <v>8383</v>
      </c>
      <c r="I65" s="194"/>
      <c r="J65" s="194"/>
    </row>
    <row r="66" spans="1:10" s="56" customFormat="1" ht="67.5" x14ac:dyDescent="0.25">
      <c r="A66" s="454" t="s">
        <v>8401</v>
      </c>
      <c r="B66" s="494"/>
      <c r="C66" s="451" t="s">
        <v>8402</v>
      </c>
      <c r="D66" s="495"/>
      <c r="E66" s="495"/>
      <c r="F66" s="495">
        <v>146509.32</v>
      </c>
      <c r="G66" s="451" t="s">
        <v>8396</v>
      </c>
      <c r="H66" s="451" t="s">
        <v>8396</v>
      </c>
      <c r="I66" s="194"/>
      <c r="J66" s="194"/>
    </row>
    <row r="67" spans="1:10" s="56" customFormat="1" ht="54" x14ac:dyDescent="0.25">
      <c r="A67" s="454" t="s">
        <v>8403</v>
      </c>
      <c r="B67" s="494" t="s">
        <v>8404</v>
      </c>
      <c r="C67" s="451"/>
      <c r="D67" s="495"/>
      <c r="E67" s="495"/>
      <c r="F67" s="495">
        <v>309664.34999999998</v>
      </c>
      <c r="G67" s="451" t="s">
        <v>8383</v>
      </c>
      <c r="H67" s="451" t="s">
        <v>8383</v>
      </c>
      <c r="I67" s="194"/>
      <c r="J67" s="194"/>
    </row>
    <row r="68" spans="1:10" s="56" customFormat="1" ht="54" x14ac:dyDescent="0.25">
      <c r="A68" s="454" t="s">
        <v>8405</v>
      </c>
      <c r="B68" s="494" t="s">
        <v>8406</v>
      </c>
      <c r="C68" s="451"/>
      <c r="D68" s="495"/>
      <c r="E68" s="495"/>
      <c r="F68" s="495">
        <v>324006.23</v>
      </c>
      <c r="G68" s="451" t="s">
        <v>8383</v>
      </c>
      <c r="H68" s="451" t="s">
        <v>8383</v>
      </c>
      <c r="I68" s="194"/>
      <c r="J68" s="194"/>
    </row>
    <row r="69" spans="1:10" s="56" customFormat="1" ht="67.5" x14ac:dyDescent="0.25">
      <c r="A69" s="454" t="s">
        <v>8407</v>
      </c>
      <c r="B69" s="494" t="s">
        <v>8404</v>
      </c>
      <c r="C69" s="451"/>
      <c r="D69" s="495"/>
      <c r="E69" s="495"/>
      <c r="F69" s="495">
        <v>353335.84</v>
      </c>
      <c r="G69" s="451" t="s">
        <v>8383</v>
      </c>
      <c r="H69" s="451" t="s">
        <v>8383</v>
      </c>
      <c r="I69" s="194"/>
      <c r="J69" s="194"/>
    </row>
    <row r="70" spans="1:10" s="56" customFormat="1" ht="67.5" x14ac:dyDescent="0.25">
      <c r="A70" s="454" t="s">
        <v>8408</v>
      </c>
      <c r="B70" s="494" t="s">
        <v>8409</v>
      </c>
      <c r="C70" s="451"/>
      <c r="D70" s="495"/>
      <c r="E70" s="495"/>
      <c r="F70" s="495">
        <v>160972.26</v>
      </c>
      <c r="G70" s="451" t="s">
        <v>8396</v>
      </c>
      <c r="H70" s="451" t="s">
        <v>8396</v>
      </c>
      <c r="I70" s="194"/>
      <c r="J70" s="194"/>
    </row>
    <row r="71" spans="1:10" s="56" customFormat="1" ht="67.5" x14ac:dyDescent="0.25">
      <c r="A71" s="454" t="s">
        <v>8245</v>
      </c>
      <c r="B71" s="494" t="s">
        <v>8247</v>
      </c>
      <c r="C71" s="451"/>
      <c r="D71" s="495"/>
      <c r="E71" s="495"/>
      <c r="F71" s="495">
        <v>402704.84</v>
      </c>
      <c r="G71" s="451" t="s">
        <v>8383</v>
      </c>
      <c r="H71" s="451" t="s">
        <v>8383</v>
      </c>
      <c r="I71" s="194"/>
      <c r="J71" s="194"/>
    </row>
    <row r="72" spans="1:10" s="56" customFormat="1" ht="67.5" x14ac:dyDescent="0.25">
      <c r="A72" s="454" t="s">
        <v>8410</v>
      </c>
      <c r="B72" s="494" t="s">
        <v>8404</v>
      </c>
      <c r="C72" s="451"/>
      <c r="D72" s="495"/>
      <c r="E72" s="495"/>
      <c r="F72" s="495">
        <v>357729.83</v>
      </c>
      <c r="G72" s="451" t="s">
        <v>8383</v>
      </c>
      <c r="H72" s="451" t="s">
        <v>8383</v>
      </c>
      <c r="I72" s="194"/>
      <c r="J72" s="194"/>
    </row>
    <row r="73" spans="1:10" s="56" customFormat="1" ht="67.5" x14ac:dyDescent="0.25">
      <c r="A73" s="454" t="s">
        <v>8411</v>
      </c>
      <c r="B73" s="494" t="s">
        <v>8406</v>
      </c>
      <c r="C73" s="451"/>
      <c r="D73" s="495"/>
      <c r="E73" s="495"/>
      <c r="F73" s="495">
        <v>166226.79</v>
      </c>
      <c r="G73" s="451" t="s">
        <v>8396</v>
      </c>
      <c r="H73" s="451" t="s">
        <v>8396</v>
      </c>
      <c r="I73" s="194"/>
      <c r="J73" s="194"/>
    </row>
    <row r="74" spans="1:10" s="56" customFormat="1" ht="81" x14ac:dyDescent="0.25">
      <c r="A74" s="454" t="s">
        <v>8412</v>
      </c>
      <c r="B74" s="494"/>
      <c r="C74" s="451" t="s">
        <v>8413</v>
      </c>
      <c r="D74" s="495"/>
      <c r="E74" s="495"/>
      <c r="F74" s="495">
        <v>376435.63</v>
      </c>
      <c r="G74" s="451" t="s">
        <v>8383</v>
      </c>
      <c r="H74" s="451" t="s">
        <v>8383</v>
      </c>
      <c r="I74" s="194"/>
      <c r="J74" s="194"/>
    </row>
    <row r="75" spans="1:10" s="56" customFormat="1" ht="67.5" x14ac:dyDescent="0.25">
      <c r="A75" s="454" t="s">
        <v>8414</v>
      </c>
      <c r="B75" s="494" t="s">
        <v>8406</v>
      </c>
      <c r="C75" s="451"/>
      <c r="D75" s="495"/>
      <c r="E75" s="495"/>
      <c r="F75" s="495">
        <v>166226.79</v>
      </c>
      <c r="G75" s="451" t="s">
        <v>8396</v>
      </c>
      <c r="H75" s="451" t="s">
        <v>8396</v>
      </c>
      <c r="I75" s="194"/>
      <c r="J75" s="194"/>
    </row>
    <row r="76" spans="1:10" s="56" customFormat="1" ht="54" x14ac:dyDescent="0.25">
      <c r="A76" s="454" t="s">
        <v>8415</v>
      </c>
      <c r="B76" s="494" t="s">
        <v>8416</v>
      </c>
      <c r="C76" s="451"/>
      <c r="D76" s="495"/>
      <c r="E76" s="495"/>
      <c r="F76" s="495">
        <v>270006.23</v>
      </c>
      <c r="G76" s="451" t="s">
        <v>8383</v>
      </c>
      <c r="H76" s="451" t="s">
        <v>8383</v>
      </c>
      <c r="I76" s="194"/>
      <c r="J76" s="194"/>
    </row>
    <row r="77" spans="1:10" s="56" customFormat="1" ht="67.5" x14ac:dyDescent="0.25">
      <c r="A77" s="454" t="s">
        <v>8417</v>
      </c>
      <c r="B77" s="494" t="s">
        <v>8418</v>
      </c>
      <c r="C77" s="451"/>
      <c r="D77" s="495"/>
      <c r="E77" s="495"/>
      <c r="F77" s="495">
        <v>125678.12</v>
      </c>
      <c r="G77" s="451" t="s">
        <v>8396</v>
      </c>
      <c r="H77" s="451" t="s">
        <v>8396</v>
      </c>
      <c r="I77" s="194"/>
      <c r="J77" s="194"/>
    </row>
    <row r="78" spans="1:10" s="56" customFormat="1" ht="54" x14ac:dyDescent="0.25">
      <c r="A78" s="454" t="s">
        <v>8419</v>
      </c>
      <c r="B78" s="494" t="s">
        <v>8420</v>
      </c>
      <c r="C78" s="451" t="s">
        <v>8420</v>
      </c>
      <c r="D78" s="495"/>
      <c r="E78" s="495"/>
      <c r="F78" s="495">
        <v>301158</v>
      </c>
      <c r="G78" s="451" t="s">
        <v>8383</v>
      </c>
      <c r="H78" s="451" t="s">
        <v>8383</v>
      </c>
      <c r="I78" s="194"/>
      <c r="J78" s="194"/>
    </row>
    <row r="79" spans="1:10" s="56" customFormat="1" ht="54" x14ac:dyDescent="0.25">
      <c r="A79" s="454" t="s">
        <v>8421</v>
      </c>
      <c r="B79" s="494" t="s">
        <v>8422</v>
      </c>
      <c r="C79" s="451"/>
      <c r="D79" s="495"/>
      <c r="E79" s="495"/>
      <c r="F79" s="495">
        <v>132110.62</v>
      </c>
      <c r="G79" s="451" t="s">
        <v>8396</v>
      </c>
      <c r="H79" s="451" t="s">
        <v>8396</v>
      </c>
      <c r="I79" s="194"/>
      <c r="J79" s="194"/>
    </row>
    <row r="80" spans="1:10" ht="81" x14ac:dyDescent="0.25">
      <c r="A80" s="454" t="s">
        <v>8291</v>
      </c>
      <c r="B80" s="494" t="s">
        <v>8278</v>
      </c>
      <c r="C80" s="451"/>
      <c r="D80" s="495"/>
      <c r="E80" s="495"/>
      <c r="F80" s="495">
        <v>1948244.31</v>
      </c>
      <c r="G80" s="451" t="s">
        <v>8383</v>
      </c>
      <c r="H80" s="451" t="s">
        <v>8383</v>
      </c>
    </row>
    <row r="81" spans="1:10" s="56" customFormat="1" ht="94.5" x14ac:dyDescent="0.25">
      <c r="A81" s="454" t="s">
        <v>8294</v>
      </c>
      <c r="B81" s="494" t="s">
        <v>8278</v>
      </c>
      <c r="C81" s="451"/>
      <c r="D81" s="495"/>
      <c r="E81" s="495"/>
      <c r="F81" s="495">
        <v>2092815.44</v>
      </c>
      <c r="G81" s="451" t="s">
        <v>8383</v>
      </c>
      <c r="H81" s="451" t="s">
        <v>8383</v>
      </c>
      <c r="I81" s="194"/>
      <c r="J81" s="194"/>
    </row>
    <row r="82" spans="1:10" s="56" customFormat="1" ht="94.5" x14ac:dyDescent="0.25">
      <c r="A82" s="454" t="s">
        <v>8286</v>
      </c>
      <c r="B82" s="494" t="s">
        <v>8287</v>
      </c>
      <c r="C82" s="451"/>
      <c r="D82" s="495"/>
      <c r="E82" s="495"/>
      <c r="F82" s="495">
        <v>1657539.34</v>
      </c>
      <c r="G82" s="451" t="s">
        <v>8383</v>
      </c>
      <c r="H82" s="451" t="s">
        <v>8383</v>
      </c>
      <c r="I82" s="194"/>
      <c r="J82" s="194"/>
    </row>
    <row r="83" spans="1:10" s="56" customFormat="1" ht="81" x14ac:dyDescent="0.25">
      <c r="A83" s="454" t="s">
        <v>8423</v>
      </c>
      <c r="B83" s="494" t="s">
        <v>8424</v>
      </c>
      <c r="C83" s="451"/>
      <c r="D83" s="495"/>
      <c r="E83" s="495"/>
      <c r="F83" s="495">
        <v>195670.12</v>
      </c>
      <c r="G83" s="451" t="s">
        <v>8383</v>
      </c>
      <c r="H83" s="451" t="s">
        <v>8383</v>
      </c>
      <c r="I83" s="194"/>
      <c r="J83" s="194"/>
    </row>
    <row r="84" spans="1:10" s="56" customFormat="1" ht="67.5" x14ac:dyDescent="0.25">
      <c r="A84" s="454" t="s">
        <v>8425</v>
      </c>
      <c r="B84" s="494" t="s">
        <v>8426</v>
      </c>
      <c r="C84" s="451"/>
      <c r="D84" s="495"/>
      <c r="E84" s="495"/>
      <c r="F84" s="495">
        <v>147806.92000000001</v>
      </c>
      <c r="G84" s="451" t="s">
        <v>8396</v>
      </c>
      <c r="H84" s="451" t="s">
        <v>8396</v>
      </c>
      <c r="I84" s="194"/>
      <c r="J84" s="194"/>
    </row>
    <row r="85" spans="1:10" s="56" customFormat="1" ht="81" x14ac:dyDescent="0.25">
      <c r="A85" s="454" t="s">
        <v>8427</v>
      </c>
      <c r="B85" s="494" t="s">
        <v>8428</v>
      </c>
      <c r="C85" s="451"/>
      <c r="D85" s="495"/>
      <c r="E85" s="495"/>
      <c r="F85" s="495">
        <v>256867.61</v>
      </c>
      <c r="G85" s="451" t="s">
        <v>8383</v>
      </c>
      <c r="H85" s="451" t="s">
        <v>8383</v>
      </c>
      <c r="I85" s="194"/>
      <c r="J85" s="194"/>
    </row>
    <row r="86" spans="1:10" ht="108" x14ac:dyDescent="0.25">
      <c r="A86" s="454" t="s">
        <v>8429</v>
      </c>
      <c r="B86" s="494" t="s">
        <v>8430</v>
      </c>
      <c r="C86" s="451"/>
      <c r="D86" s="495"/>
      <c r="E86" s="495"/>
      <c r="F86" s="495">
        <v>328136.08</v>
      </c>
      <c r="G86" s="451" t="s">
        <v>8383</v>
      </c>
      <c r="H86" s="451" t="s">
        <v>8383</v>
      </c>
    </row>
    <row r="87" spans="1:10" s="56" customFormat="1" ht="81" x14ac:dyDescent="0.25">
      <c r="A87" s="454" t="s">
        <v>8431</v>
      </c>
      <c r="B87" s="494" t="s">
        <v>8428</v>
      </c>
      <c r="C87" s="451"/>
      <c r="D87" s="495"/>
      <c r="E87" s="495"/>
      <c r="F87" s="495">
        <v>198744.03</v>
      </c>
      <c r="G87" s="451" t="s">
        <v>8383</v>
      </c>
      <c r="H87" s="451" t="s">
        <v>8383</v>
      </c>
      <c r="I87" s="194"/>
      <c r="J87" s="194"/>
    </row>
    <row r="88" spans="1:10" ht="54" x14ac:dyDescent="0.25">
      <c r="A88" s="454" t="s">
        <v>8432</v>
      </c>
      <c r="B88" s="494"/>
      <c r="C88" s="451" t="s">
        <v>8433</v>
      </c>
      <c r="D88" s="495"/>
      <c r="E88" s="495"/>
      <c r="F88" s="495">
        <v>199056.74</v>
      </c>
      <c r="G88" s="451" t="s">
        <v>8396</v>
      </c>
      <c r="H88" s="451" t="s">
        <v>8396</v>
      </c>
    </row>
    <row r="89" spans="1:10" ht="40.5" x14ac:dyDescent="0.25">
      <c r="A89" s="454" t="s">
        <v>8283</v>
      </c>
      <c r="B89" s="494" t="s">
        <v>8284</v>
      </c>
      <c r="C89" s="451"/>
      <c r="D89" s="495"/>
      <c r="E89" s="495"/>
      <c r="F89" s="495">
        <v>1610078.55</v>
      </c>
      <c r="G89" s="451" t="s">
        <v>8383</v>
      </c>
      <c r="H89" s="451" t="s">
        <v>8383</v>
      </c>
    </row>
    <row r="90" spans="1:10" s="56" customFormat="1" ht="54" x14ac:dyDescent="0.25">
      <c r="A90" s="454" t="s">
        <v>8279</v>
      </c>
      <c r="B90" s="494" t="s">
        <v>8280</v>
      </c>
      <c r="C90" s="451"/>
      <c r="D90" s="495"/>
      <c r="E90" s="495"/>
      <c r="F90" s="495">
        <v>1112574.93</v>
      </c>
      <c r="G90" s="451" t="s">
        <v>8383</v>
      </c>
      <c r="H90" s="451" t="s">
        <v>8383</v>
      </c>
      <c r="I90" s="194"/>
      <c r="J90" s="194"/>
    </row>
    <row r="91" spans="1:10" s="56" customFormat="1" ht="40.5" x14ac:dyDescent="0.25">
      <c r="A91" s="454" t="s">
        <v>8434</v>
      </c>
      <c r="B91" s="494"/>
      <c r="C91" s="451" t="s">
        <v>8435</v>
      </c>
      <c r="D91" s="495"/>
      <c r="E91" s="495"/>
      <c r="F91" s="495">
        <v>12000</v>
      </c>
      <c r="G91" s="451" t="s">
        <v>8383</v>
      </c>
      <c r="H91" s="451" t="s">
        <v>8383</v>
      </c>
      <c r="I91" s="194"/>
      <c r="J91" s="194"/>
    </row>
    <row r="92" spans="1:10" ht="40.5" x14ac:dyDescent="0.25">
      <c r="A92" s="454" t="s">
        <v>8436</v>
      </c>
      <c r="B92" s="494"/>
      <c r="C92" s="451" t="s">
        <v>8437</v>
      </c>
      <c r="D92" s="495"/>
      <c r="E92" s="495"/>
      <c r="F92" s="495">
        <v>12000</v>
      </c>
      <c r="G92" s="451" t="s">
        <v>8383</v>
      </c>
      <c r="H92" s="451" t="s">
        <v>8383</v>
      </c>
    </row>
    <row r="93" spans="1:10" ht="40.5" x14ac:dyDescent="0.25">
      <c r="A93" s="454" t="s">
        <v>8438</v>
      </c>
      <c r="B93" s="494"/>
      <c r="C93" s="451" t="s">
        <v>8439</v>
      </c>
      <c r="D93" s="495"/>
      <c r="E93" s="495"/>
      <c r="F93" s="495">
        <v>12000</v>
      </c>
      <c r="G93" s="451" t="s">
        <v>8383</v>
      </c>
      <c r="H93" s="451" t="s">
        <v>8383</v>
      </c>
    </row>
    <row r="94" spans="1:10" ht="40.5" x14ac:dyDescent="0.25">
      <c r="A94" s="454" t="s">
        <v>8440</v>
      </c>
      <c r="B94" s="494"/>
      <c r="C94" s="451" t="s">
        <v>8441</v>
      </c>
      <c r="D94" s="495"/>
      <c r="E94" s="495"/>
      <c r="F94" s="495">
        <v>12000</v>
      </c>
      <c r="G94" s="451" t="s">
        <v>8383</v>
      </c>
      <c r="H94" s="451" t="s">
        <v>8383</v>
      </c>
    </row>
    <row r="95" spans="1:10" ht="54" x14ac:dyDescent="0.25">
      <c r="A95" s="454" t="s">
        <v>8442</v>
      </c>
      <c r="B95" s="494"/>
      <c r="C95" s="451" t="s">
        <v>8443</v>
      </c>
      <c r="D95" s="495"/>
      <c r="E95" s="495"/>
      <c r="F95" s="495">
        <v>12000</v>
      </c>
      <c r="G95" s="451" t="s">
        <v>8383</v>
      </c>
      <c r="H95" s="451" t="s">
        <v>8383</v>
      </c>
    </row>
    <row r="96" spans="1:10" ht="54" x14ac:dyDescent="0.25">
      <c r="A96" s="454" t="s">
        <v>8444</v>
      </c>
      <c r="B96" s="494"/>
      <c r="C96" s="451" t="s">
        <v>8445</v>
      </c>
      <c r="D96" s="495"/>
      <c r="E96" s="495"/>
      <c r="F96" s="495">
        <v>12000</v>
      </c>
      <c r="G96" s="451" t="s">
        <v>8383</v>
      </c>
      <c r="H96" s="451" t="s">
        <v>8383</v>
      </c>
    </row>
    <row r="97" spans="1:10" ht="81" x14ac:dyDescent="0.25">
      <c r="A97" s="454" t="s">
        <v>8262</v>
      </c>
      <c r="B97" s="494" t="s">
        <v>8263</v>
      </c>
      <c r="C97" s="451"/>
      <c r="D97" s="495"/>
      <c r="E97" s="495"/>
      <c r="F97" s="495">
        <v>424503.9</v>
      </c>
      <c r="G97" s="451" t="s">
        <v>8371</v>
      </c>
      <c r="H97" s="451" t="s">
        <v>8371</v>
      </c>
    </row>
    <row r="98" spans="1:10" s="56" customFormat="1" ht="67.5" x14ac:dyDescent="0.25">
      <c r="A98" s="454" t="s">
        <v>14438</v>
      </c>
      <c r="B98" s="494" t="s">
        <v>8446</v>
      </c>
      <c r="C98" s="451" t="s">
        <v>528</v>
      </c>
      <c r="D98" s="495">
        <v>18000</v>
      </c>
      <c r="E98" s="495">
        <v>0</v>
      </c>
      <c r="F98" s="495">
        <v>0</v>
      </c>
      <c r="G98" s="451" t="s">
        <v>8447</v>
      </c>
      <c r="H98" s="451" t="s">
        <v>8448</v>
      </c>
      <c r="I98" s="194"/>
      <c r="J98" s="194"/>
    </row>
    <row r="99" spans="1:10" s="56" customFormat="1" x14ac:dyDescent="0.25">
      <c r="A99" s="454" t="s">
        <v>14434</v>
      </c>
      <c r="B99" s="494" t="s">
        <v>14436</v>
      </c>
      <c r="C99" s="451" t="s">
        <v>98</v>
      </c>
      <c r="D99" s="495">
        <v>16300</v>
      </c>
      <c r="E99" s="495">
        <v>0</v>
      </c>
      <c r="F99" s="495"/>
      <c r="G99" s="451"/>
      <c r="H99" s="451"/>
      <c r="I99" s="194"/>
      <c r="J99" s="194"/>
    </row>
    <row r="100" spans="1:10" s="56" customFormat="1" x14ac:dyDescent="0.25">
      <c r="A100" s="454" t="s">
        <v>14435</v>
      </c>
      <c r="B100" s="494" t="s">
        <v>528</v>
      </c>
      <c r="C100" s="451" t="s">
        <v>14437</v>
      </c>
      <c r="D100" s="495">
        <v>4000</v>
      </c>
      <c r="E100" s="495">
        <v>0</v>
      </c>
      <c r="F100" s="495"/>
      <c r="G100" s="451"/>
      <c r="H100" s="451"/>
      <c r="I100" s="194"/>
      <c r="J100" s="194"/>
    </row>
    <row r="101" spans="1:10" s="56" customFormat="1" ht="40.5" x14ac:dyDescent="0.25">
      <c r="A101" s="454" t="s">
        <v>8449</v>
      </c>
      <c r="B101" s="494">
        <v>20524579040</v>
      </c>
      <c r="C101" s="451"/>
      <c r="D101" s="495">
        <v>3850.73</v>
      </c>
      <c r="E101" s="495"/>
      <c r="F101" s="495"/>
      <c r="G101" s="451" t="s">
        <v>8450</v>
      </c>
      <c r="H101" s="451" t="s">
        <v>8451</v>
      </c>
      <c r="I101" s="194"/>
      <c r="J101" s="194"/>
    </row>
    <row r="102" spans="1:10" s="56" customFormat="1" ht="67.5" x14ac:dyDescent="0.25">
      <c r="A102" s="454" t="s">
        <v>8452</v>
      </c>
      <c r="B102" s="494"/>
      <c r="C102" s="451" t="s">
        <v>8453</v>
      </c>
      <c r="D102" s="495"/>
      <c r="E102" s="495">
        <v>0</v>
      </c>
      <c r="F102" s="495">
        <v>302240</v>
      </c>
      <c r="G102" s="451" t="s">
        <v>8454</v>
      </c>
      <c r="H102" s="451" t="s">
        <v>8455</v>
      </c>
      <c r="I102" s="194"/>
      <c r="J102" s="194"/>
    </row>
    <row r="103" spans="1:10" s="56" customFormat="1" ht="40.5" x14ac:dyDescent="0.25">
      <c r="A103" s="454" t="s">
        <v>8456</v>
      </c>
      <c r="B103" s="494">
        <v>10080052478</v>
      </c>
      <c r="C103" s="451" t="s">
        <v>8457</v>
      </c>
      <c r="D103" s="495">
        <v>3000</v>
      </c>
      <c r="E103" s="495"/>
      <c r="F103" s="495"/>
      <c r="G103" s="451" t="s">
        <v>8458</v>
      </c>
      <c r="H103" s="451"/>
      <c r="I103" s="194"/>
      <c r="J103" s="194"/>
    </row>
    <row r="104" spans="1:10" s="56" customFormat="1" ht="27" x14ac:dyDescent="0.25">
      <c r="A104" s="454" t="s">
        <v>8459</v>
      </c>
      <c r="B104" s="494">
        <v>10327981884</v>
      </c>
      <c r="C104" s="451">
        <v>32798188</v>
      </c>
      <c r="D104" s="495">
        <v>6195</v>
      </c>
      <c r="E104" s="495"/>
      <c r="F104" s="495"/>
      <c r="G104" s="451" t="s">
        <v>8460</v>
      </c>
      <c r="H104" s="451"/>
      <c r="I104" s="194"/>
      <c r="J104" s="194"/>
    </row>
    <row r="105" spans="1:10" s="56" customFormat="1" ht="40.5" x14ac:dyDescent="0.25">
      <c r="A105" s="454" t="s">
        <v>8461</v>
      </c>
      <c r="B105" s="494">
        <v>10080052478</v>
      </c>
      <c r="C105" s="451" t="s">
        <v>8457</v>
      </c>
      <c r="D105" s="495">
        <v>3780</v>
      </c>
      <c r="E105" s="495"/>
      <c r="F105" s="495"/>
      <c r="G105" s="451" t="s">
        <v>8462</v>
      </c>
      <c r="H105" s="451"/>
      <c r="I105" s="194"/>
      <c r="J105" s="194"/>
    </row>
    <row r="106" spans="1:10" s="56" customFormat="1" ht="67.5" x14ac:dyDescent="0.25">
      <c r="A106" s="454" t="s">
        <v>8463</v>
      </c>
      <c r="B106" s="494">
        <v>10104158663</v>
      </c>
      <c r="C106" s="451">
        <v>10415866</v>
      </c>
      <c r="D106" s="495">
        <v>15000</v>
      </c>
      <c r="E106" s="495"/>
      <c r="F106" s="495"/>
      <c r="G106" s="451" t="s">
        <v>8464</v>
      </c>
      <c r="H106" s="451"/>
      <c r="I106" s="194"/>
      <c r="J106" s="194"/>
    </row>
    <row r="107" spans="1:10" s="56" customFormat="1" ht="27" x14ac:dyDescent="0.25">
      <c r="A107" s="454" t="s">
        <v>8465</v>
      </c>
      <c r="B107" s="494">
        <v>10255288313</v>
      </c>
      <c r="C107" s="451">
        <v>25528831</v>
      </c>
      <c r="D107" s="495"/>
      <c r="E107" s="495">
        <v>20000</v>
      </c>
      <c r="F107" s="495"/>
      <c r="G107" s="451" t="s">
        <v>8466</v>
      </c>
      <c r="H107" s="451"/>
      <c r="I107" s="194"/>
      <c r="J107" s="194"/>
    </row>
    <row r="108" spans="1:10" s="56" customFormat="1" ht="27" x14ac:dyDescent="0.25">
      <c r="A108" s="454" t="s">
        <v>8467</v>
      </c>
      <c r="B108" s="494">
        <v>10104158663</v>
      </c>
      <c r="C108" s="451">
        <v>10415866</v>
      </c>
      <c r="D108" s="495"/>
      <c r="E108" s="495">
        <v>11000</v>
      </c>
      <c r="F108" s="495"/>
      <c r="G108" s="451" t="s">
        <v>8468</v>
      </c>
      <c r="H108" s="451"/>
      <c r="I108" s="194"/>
      <c r="J108" s="194"/>
    </row>
    <row r="109" spans="1:10" s="56" customFormat="1" x14ac:dyDescent="0.25">
      <c r="A109" s="454" t="s">
        <v>8469</v>
      </c>
      <c r="B109" s="494">
        <v>10417820502</v>
      </c>
      <c r="C109" s="451">
        <v>41782050</v>
      </c>
      <c r="D109" s="495"/>
      <c r="E109" s="495">
        <v>7500</v>
      </c>
      <c r="F109" s="495"/>
      <c r="G109" s="451" t="s">
        <v>8470</v>
      </c>
      <c r="H109" s="451"/>
      <c r="I109" s="194"/>
      <c r="J109" s="194"/>
    </row>
    <row r="110" spans="1:10" s="56" customFormat="1" ht="54" x14ac:dyDescent="0.25">
      <c r="A110" s="454" t="s">
        <v>8471</v>
      </c>
      <c r="B110" s="494"/>
      <c r="C110" s="451">
        <v>44166262</v>
      </c>
      <c r="D110" s="495">
        <v>12000</v>
      </c>
      <c r="E110" s="495"/>
      <c r="F110" s="495"/>
      <c r="G110" s="451" t="s">
        <v>8472</v>
      </c>
      <c r="H110" s="451"/>
      <c r="I110" s="194"/>
      <c r="J110" s="194"/>
    </row>
    <row r="111" spans="1:10" s="56" customFormat="1" x14ac:dyDescent="0.25">
      <c r="A111" s="454" t="s">
        <v>14439</v>
      </c>
      <c r="B111" s="494"/>
      <c r="C111" s="451"/>
      <c r="D111" s="495"/>
      <c r="E111" s="495"/>
      <c r="F111" s="495"/>
      <c r="G111" s="451" t="s">
        <v>8474</v>
      </c>
      <c r="H111" s="451" t="s">
        <v>8475</v>
      </c>
      <c r="I111" s="194"/>
      <c r="J111" s="194"/>
    </row>
    <row r="112" spans="1:10" s="56" customFormat="1" x14ac:dyDescent="0.25">
      <c r="A112" s="454" t="s">
        <v>14456</v>
      </c>
      <c r="B112" s="494"/>
      <c r="C112" s="451"/>
      <c r="D112" s="495"/>
      <c r="E112" s="495"/>
      <c r="F112" s="495"/>
      <c r="G112" s="451" t="s">
        <v>8474</v>
      </c>
      <c r="H112" s="451" t="s">
        <v>8475</v>
      </c>
      <c r="I112" s="194"/>
      <c r="J112" s="194"/>
    </row>
    <row r="113" spans="1:10" s="56" customFormat="1" ht="40.5" x14ac:dyDescent="0.25">
      <c r="A113" s="454" t="s">
        <v>8476</v>
      </c>
      <c r="B113" s="494">
        <v>20505560931</v>
      </c>
      <c r="C113" s="451"/>
      <c r="D113" s="495">
        <v>20000</v>
      </c>
      <c r="E113" s="495"/>
      <c r="F113" s="495"/>
      <c r="G113" s="451">
        <v>30000</v>
      </c>
      <c r="H113" s="451" t="s">
        <v>8477</v>
      </c>
      <c r="I113" s="194"/>
      <c r="J113" s="194"/>
    </row>
    <row r="114" spans="1:10" s="56" customFormat="1" ht="27" x14ac:dyDescent="0.25">
      <c r="A114" s="454" t="s">
        <v>8478</v>
      </c>
      <c r="B114" s="494"/>
      <c r="C114" s="451">
        <v>10545432</v>
      </c>
      <c r="D114" s="495">
        <v>13000</v>
      </c>
      <c r="E114" s="495"/>
      <c r="F114" s="495"/>
      <c r="G114" s="451">
        <v>15000</v>
      </c>
      <c r="H114" s="451" t="s">
        <v>8479</v>
      </c>
      <c r="I114" s="194"/>
      <c r="J114" s="194"/>
    </row>
    <row r="115" spans="1:10" s="56" customFormat="1" ht="40.5" x14ac:dyDescent="0.25">
      <c r="A115" s="454" t="s">
        <v>8480</v>
      </c>
      <c r="B115" s="494"/>
      <c r="C115" s="451">
        <v>41132492</v>
      </c>
      <c r="D115" s="495"/>
      <c r="E115" s="495"/>
      <c r="F115" s="495">
        <v>28000</v>
      </c>
      <c r="G115" s="451"/>
      <c r="H115" s="451" t="s">
        <v>8481</v>
      </c>
      <c r="I115" s="194"/>
      <c r="J115" s="194"/>
    </row>
    <row r="116" spans="1:10" s="56" customFormat="1" ht="40.5" x14ac:dyDescent="0.25">
      <c r="A116" s="454" t="s">
        <v>8482</v>
      </c>
      <c r="B116" s="494" t="s">
        <v>8483</v>
      </c>
      <c r="C116" s="451"/>
      <c r="D116" s="495">
        <v>13000</v>
      </c>
      <c r="E116" s="495"/>
      <c r="F116" s="495"/>
      <c r="G116" s="451" t="s">
        <v>8484</v>
      </c>
      <c r="H116" s="451" t="s">
        <v>8485</v>
      </c>
      <c r="I116" s="194"/>
      <c r="J116" s="194"/>
    </row>
    <row r="117" spans="1:10" s="56" customFormat="1" ht="54" x14ac:dyDescent="0.25">
      <c r="A117" s="454" t="s">
        <v>8486</v>
      </c>
      <c r="B117" s="494" t="s">
        <v>8487</v>
      </c>
      <c r="C117" s="451"/>
      <c r="D117" s="495">
        <v>30200</v>
      </c>
      <c r="E117" s="495"/>
      <c r="F117" s="495"/>
      <c r="G117" s="451" t="s">
        <v>8488</v>
      </c>
      <c r="H117" s="451"/>
      <c r="I117" s="194"/>
      <c r="J117" s="194"/>
    </row>
    <row r="118" spans="1:10" s="56" customFormat="1" ht="54" x14ac:dyDescent="0.25">
      <c r="A118" s="454" t="s">
        <v>14440</v>
      </c>
      <c r="B118" s="494" t="s">
        <v>8489</v>
      </c>
      <c r="C118" s="451"/>
      <c r="D118" s="495">
        <v>9338.26</v>
      </c>
      <c r="E118" s="495"/>
      <c r="F118" s="495"/>
      <c r="G118" s="451" t="s">
        <v>8488</v>
      </c>
      <c r="H118" s="451"/>
      <c r="I118" s="194"/>
      <c r="J118" s="194"/>
    </row>
    <row r="119" spans="1:10" s="56" customFormat="1" ht="65.25" customHeight="1" x14ac:dyDescent="0.25">
      <c r="A119" s="530" t="s">
        <v>2</v>
      </c>
      <c r="B119" s="528"/>
      <c r="C119" s="528"/>
      <c r="D119" s="529">
        <f>SUM(D5:D118)</f>
        <v>17810509.850000001</v>
      </c>
      <c r="E119" s="529">
        <f t="shared" ref="E119:F119" si="0">SUM(E5:E118)</f>
        <v>4843134.72</v>
      </c>
      <c r="F119" s="529">
        <f t="shared" si="0"/>
        <v>24167177.599999998</v>
      </c>
      <c r="G119" s="527"/>
      <c r="H119" s="527"/>
      <c r="I119" s="194"/>
      <c r="J119" s="194"/>
    </row>
    <row r="120" spans="1:10" x14ac:dyDescent="0.25">
      <c r="A120" s="492" t="s">
        <v>61</v>
      </c>
    </row>
    <row r="121" spans="1:10" x14ac:dyDescent="0.25">
      <c r="A121" s="493" t="s">
        <v>122</v>
      </c>
    </row>
  </sheetData>
  <mergeCells count="8">
    <mergeCell ref="B3:B4"/>
    <mergeCell ref="H3:H4"/>
    <mergeCell ref="A3:A4"/>
    <mergeCell ref="G3:G4"/>
    <mergeCell ref="C3:C4"/>
    <mergeCell ref="D3:D4"/>
    <mergeCell ref="E3:E4"/>
    <mergeCell ref="F3:F4"/>
  </mergeCells>
  <phoneticPr fontId="0" type="noConversion"/>
  <printOptions horizontalCentered="1"/>
  <pageMargins left="0.23622047244094491" right="0.31496062992125984" top="0.74803149606299213" bottom="0.74803149606299213" header="0.31496062992125984" footer="0.31496062992125984"/>
  <pageSetup paperSize="9" scale="60" orientation="landscape" r:id="rId1"/>
  <headerFooter alignWithMargins="0">
    <oddHeader>&amp;C&amp;"Arial,Negrita"&amp;18PROYECTO DE PRESUPUESTO 2021</oddHeader>
    <oddFooter>&amp;L&amp;"Arial,Negrita"&amp;8PROYECTO DE PRESUPUESTO PARA EL AÑO FISCAL 2020
INFORMACIÓN PARA LA COMISIÓN DE PRESUPUESTO Y CUENTA GENERAL DE LA REPÚBLICA DEL CONGRESO DE LA REPÚBLICA</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6"/>
  </sheetPr>
  <dimension ref="A1:V653"/>
  <sheetViews>
    <sheetView showGridLines="0" view="pageBreakPreview" zoomScaleNormal="100" zoomScaleSheetLayoutView="100" zoomScalePageLayoutView="85" workbookViewId="0">
      <selection sqref="A1:XFD2"/>
    </sheetView>
  </sheetViews>
  <sheetFormatPr baseColWidth="10" defaultColWidth="11.42578125" defaultRowHeight="12" x14ac:dyDescent="0.2"/>
  <cols>
    <col min="1" max="1" width="41.85546875" style="716" bestFit="1" customWidth="1"/>
    <col min="2" max="2" width="47.42578125" style="115" bestFit="1" customWidth="1"/>
    <col min="3" max="3" width="21.140625" style="115" customWidth="1"/>
    <col min="4" max="8" width="15.7109375" style="115" customWidth="1"/>
    <col min="9" max="16384" width="11.42578125" style="115"/>
  </cols>
  <sheetData>
    <row r="1" spans="1:22" s="118" customFormat="1" ht="24.95" customHeight="1" x14ac:dyDescent="0.25">
      <c r="A1" s="700" t="s">
        <v>440</v>
      </c>
      <c r="B1" s="533"/>
      <c r="C1" s="533"/>
      <c r="D1" s="533"/>
      <c r="E1" s="533"/>
      <c r="F1" s="533"/>
      <c r="G1" s="533"/>
      <c r="H1" s="533"/>
    </row>
    <row r="2" spans="1:22" s="117" customFormat="1" ht="24.95" customHeight="1" x14ac:dyDescent="0.2">
      <c r="A2" s="482" t="s">
        <v>14493</v>
      </c>
      <c r="B2" s="442"/>
      <c r="C2" s="442"/>
      <c r="D2" s="442"/>
      <c r="E2" s="442"/>
      <c r="F2" s="442"/>
      <c r="G2" s="442"/>
      <c r="H2" s="442"/>
      <c r="I2" s="58"/>
      <c r="J2" s="58"/>
      <c r="K2" s="58"/>
      <c r="L2" s="58"/>
      <c r="M2" s="58"/>
      <c r="N2" s="58"/>
      <c r="O2" s="58"/>
      <c r="P2" s="58"/>
      <c r="Q2" s="58"/>
      <c r="R2" s="58"/>
      <c r="S2" s="58"/>
      <c r="T2" s="58"/>
      <c r="U2" s="58"/>
      <c r="V2" s="58"/>
    </row>
    <row r="3" spans="1:22" ht="13.5" x14ac:dyDescent="0.25">
      <c r="A3" s="1596" t="s">
        <v>380</v>
      </c>
      <c r="B3" s="1596" t="s">
        <v>100</v>
      </c>
      <c r="C3" s="1595" t="s">
        <v>379</v>
      </c>
      <c r="D3" s="1595"/>
      <c r="E3" s="1595"/>
      <c r="F3" s="1595"/>
      <c r="G3" s="1595"/>
      <c r="H3" s="1595"/>
    </row>
    <row r="4" spans="1:22" s="116" customFormat="1" ht="31.5" customHeight="1" x14ac:dyDescent="0.25">
      <c r="A4" s="1596"/>
      <c r="B4" s="1596"/>
      <c r="C4" s="535" t="s">
        <v>378</v>
      </c>
      <c r="D4" s="534" t="s">
        <v>377</v>
      </c>
      <c r="E4" s="535" t="s">
        <v>376</v>
      </c>
      <c r="F4" s="534" t="s">
        <v>375</v>
      </c>
      <c r="G4" s="534" t="s">
        <v>466</v>
      </c>
      <c r="H4" s="534" t="s">
        <v>467</v>
      </c>
    </row>
    <row r="5" spans="1:22" ht="13.5" x14ac:dyDescent="0.25">
      <c r="A5" s="702"/>
      <c r="B5" s="536"/>
      <c r="C5" s="537"/>
      <c r="D5" s="538"/>
      <c r="E5" s="537"/>
      <c r="F5" s="539"/>
      <c r="G5" s="540"/>
      <c r="H5" s="541"/>
    </row>
    <row r="6" spans="1:22" ht="13.5" x14ac:dyDescent="0.25">
      <c r="A6" s="703" t="s">
        <v>47</v>
      </c>
      <c r="B6" s="542" t="s">
        <v>486</v>
      </c>
      <c r="C6" s="543" t="s">
        <v>509</v>
      </c>
      <c r="D6" s="544" t="s">
        <v>510</v>
      </c>
      <c r="E6" s="545">
        <v>2003</v>
      </c>
      <c r="F6" s="546" t="s">
        <v>511</v>
      </c>
      <c r="G6" s="547">
        <v>0</v>
      </c>
      <c r="H6" s="548">
        <v>0</v>
      </c>
    </row>
    <row r="7" spans="1:22" ht="13.5" x14ac:dyDescent="0.25">
      <c r="A7" s="703"/>
      <c r="B7" s="542"/>
      <c r="C7" s="543"/>
      <c r="D7" s="544"/>
      <c r="E7" s="545"/>
      <c r="F7" s="546"/>
      <c r="G7" s="547"/>
      <c r="H7" s="548"/>
    </row>
    <row r="8" spans="1:22" ht="13.5" x14ac:dyDescent="0.25">
      <c r="A8" s="703" t="s">
        <v>48</v>
      </c>
      <c r="B8" s="542" t="s">
        <v>486</v>
      </c>
      <c r="C8" s="543" t="s">
        <v>509</v>
      </c>
      <c r="D8" s="549" t="s">
        <v>512</v>
      </c>
      <c r="E8" s="545">
        <v>2001</v>
      </c>
      <c r="F8" s="546" t="s">
        <v>511</v>
      </c>
      <c r="G8" s="547">
        <v>9868206.3100000005</v>
      </c>
      <c r="H8" s="550">
        <v>5073150.82</v>
      </c>
    </row>
    <row r="9" spans="1:22" ht="13.5" x14ac:dyDescent="0.25">
      <c r="A9" s="703" t="s">
        <v>513</v>
      </c>
      <c r="B9" s="542" t="s">
        <v>486</v>
      </c>
      <c r="C9" s="543" t="s">
        <v>509</v>
      </c>
      <c r="D9" s="544" t="s">
        <v>510</v>
      </c>
      <c r="E9" s="545">
        <v>2003</v>
      </c>
      <c r="F9" s="546" t="s">
        <v>511</v>
      </c>
      <c r="G9" s="547">
        <v>842846.26</v>
      </c>
      <c r="H9" s="550">
        <v>1531421.81</v>
      </c>
    </row>
    <row r="10" spans="1:22" ht="13.5" x14ac:dyDescent="0.25">
      <c r="A10" s="703" t="s">
        <v>49</v>
      </c>
      <c r="B10" s="542" t="s">
        <v>486</v>
      </c>
      <c r="C10" s="543" t="s">
        <v>509</v>
      </c>
      <c r="D10" s="544" t="s">
        <v>510</v>
      </c>
      <c r="E10" s="545">
        <v>2003</v>
      </c>
      <c r="F10" s="546" t="s">
        <v>511</v>
      </c>
      <c r="G10" s="547">
        <v>0</v>
      </c>
      <c r="H10" s="550">
        <v>29520</v>
      </c>
    </row>
    <row r="11" spans="1:22" ht="13.5" x14ac:dyDescent="0.25">
      <c r="A11" s="703" t="s">
        <v>374</v>
      </c>
      <c r="B11" s="542"/>
      <c r="C11" s="543"/>
      <c r="D11" s="544"/>
      <c r="E11" s="545"/>
      <c r="F11" s="546"/>
      <c r="G11" s="547"/>
      <c r="H11" s="548"/>
    </row>
    <row r="12" spans="1:22" ht="13.5" x14ac:dyDescent="0.25">
      <c r="A12" s="703"/>
      <c r="B12" s="542"/>
      <c r="C12" s="543"/>
      <c r="D12" s="544"/>
      <c r="E12" s="545"/>
      <c r="F12" s="546"/>
      <c r="G12" s="547"/>
      <c r="H12" s="548"/>
    </row>
    <row r="13" spans="1:22" ht="13.5" x14ac:dyDescent="0.25">
      <c r="A13" s="703" t="s">
        <v>514</v>
      </c>
      <c r="B13" s="542" t="s">
        <v>486</v>
      </c>
      <c r="C13" s="543" t="s">
        <v>509</v>
      </c>
      <c r="D13" s="544" t="s">
        <v>515</v>
      </c>
      <c r="E13" s="545">
        <v>2015</v>
      </c>
      <c r="F13" s="546" t="s">
        <v>511</v>
      </c>
      <c r="G13" s="547">
        <v>0</v>
      </c>
      <c r="H13" s="548">
        <v>0</v>
      </c>
    </row>
    <row r="14" spans="1:22" ht="13.5" x14ac:dyDescent="0.25">
      <c r="A14" s="703" t="s">
        <v>516</v>
      </c>
      <c r="B14" s="542" t="s">
        <v>486</v>
      </c>
      <c r="C14" s="543" t="s">
        <v>509</v>
      </c>
      <c r="D14" s="544" t="s">
        <v>517</v>
      </c>
      <c r="E14" s="545">
        <v>2015</v>
      </c>
      <c r="F14" s="546" t="s">
        <v>511</v>
      </c>
      <c r="G14" s="547">
        <v>0</v>
      </c>
      <c r="H14" s="548">
        <v>0</v>
      </c>
    </row>
    <row r="15" spans="1:22" ht="13.5" x14ac:dyDescent="0.25">
      <c r="A15" s="703" t="s">
        <v>518</v>
      </c>
      <c r="B15" s="542" t="s">
        <v>486</v>
      </c>
      <c r="C15" s="543" t="s">
        <v>509</v>
      </c>
      <c r="D15" s="544" t="s">
        <v>510</v>
      </c>
      <c r="E15" s="551">
        <v>2003</v>
      </c>
      <c r="F15" s="542" t="s">
        <v>511</v>
      </c>
      <c r="G15" s="547">
        <v>31226</v>
      </c>
      <c r="H15" s="550">
        <v>124397.04</v>
      </c>
    </row>
    <row r="16" spans="1:22" ht="13.5" x14ac:dyDescent="0.25">
      <c r="A16" s="703" t="s">
        <v>51</v>
      </c>
      <c r="B16" s="542" t="s">
        <v>486</v>
      </c>
      <c r="C16" s="543" t="s">
        <v>519</v>
      </c>
      <c r="D16" s="544" t="s">
        <v>519</v>
      </c>
      <c r="E16" s="545" t="s">
        <v>519</v>
      </c>
      <c r="F16" s="546" t="s">
        <v>519</v>
      </c>
      <c r="G16" s="547"/>
      <c r="H16" s="548"/>
    </row>
    <row r="17" spans="1:8" ht="13.5" x14ac:dyDescent="0.25">
      <c r="A17" s="703"/>
      <c r="B17" s="542"/>
      <c r="C17" s="543"/>
      <c r="D17" s="544"/>
      <c r="E17" s="545"/>
      <c r="F17" s="546"/>
      <c r="G17" s="547"/>
      <c r="H17" s="548"/>
    </row>
    <row r="18" spans="1:8" ht="13.5" x14ac:dyDescent="0.25">
      <c r="A18" s="703" t="s">
        <v>55</v>
      </c>
      <c r="B18" s="542"/>
      <c r="C18" s="543"/>
      <c r="D18" s="544"/>
      <c r="E18" s="545"/>
      <c r="F18" s="546"/>
      <c r="G18" s="547"/>
      <c r="H18" s="548"/>
    </row>
    <row r="19" spans="1:8" ht="13.5" x14ac:dyDescent="0.25">
      <c r="A19" s="703" t="s">
        <v>56</v>
      </c>
      <c r="B19" s="542"/>
      <c r="C19" s="543"/>
      <c r="D19" s="544"/>
      <c r="E19" s="545"/>
      <c r="F19" s="546"/>
      <c r="G19" s="547"/>
      <c r="H19" s="548"/>
    </row>
    <row r="20" spans="1:8" ht="13.5" x14ac:dyDescent="0.25">
      <c r="A20" s="703" t="s">
        <v>52</v>
      </c>
      <c r="B20" s="542"/>
      <c r="C20" s="543"/>
      <c r="D20" s="544"/>
      <c r="E20" s="545"/>
      <c r="F20" s="546"/>
      <c r="G20" s="547"/>
      <c r="H20" s="548"/>
    </row>
    <row r="21" spans="1:8" ht="13.5" x14ac:dyDescent="0.25">
      <c r="A21" s="703" t="s">
        <v>53</v>
      </c>
      <c r="B21" s="542"/>
      <c r="C21" s="543"/>
      <c r="D21" s="544"/>
      <c r="E21" s="545"/>
      <c r="F21" s="546"/>
      <c r="G21" s="547"/>
      <c r="H21" s="548"/>
    </row>
    <row r="22" spans="1:8" ht="13.5" x14ac:dyDescent="0.25">
      <c r="A22" s="703" t="s">
        <v>54</v>
      </c>
      <c r="B22" s="542"/>
      <c r="C22" s="543"/>
      <c r="D22" s="544"/>
      <c r="E22" s="545"/>
      <c r="F22" s="546"/>
      <c r="G22" s="547"/>
      <c r="H22" s="548"/>
    </row>
    <row r="23" spans="1:8" ht="13.5" x14ac:dyDescent="0.25">
      <c r="A23" s="704" t="s">
        <v>373</v>
      </c>
      <c r="B23" s="552"/>
      <c r="C23" s="183"/>
      <c r="D23" s="553"/>
      <c r="E23" s="554"/>
      <c r="F23" s="555"/>
      <c r="G23" s="556"/>
      <c r="H23" s="557"/>
    </row>
    <row r="24" spans="1:8" ht="13.5" x14ac:dyDescent="0.25">
      <c r="A24" s="705"/>
      <c r="B24" s="544"/>
      <c r="C24" s="408"/>
      <c r="D24" s="558"/>
      <c r="E24" s="543"/>
      <c r="F24" s="544"/>
      <c r="G24" s="545"/>
      <c r="H24" s="546"/>
    </row>
    <row r="25" spans="1:8" ht="13.5" x14ac:dyDescent="0.25">
      <c r="A25" s="703" t="s">
        <v>47</v>
      </c>
      <c r="B25" s="559" t="s">
        <v>14504</v>
      </c>
      <c r="C25" s="543" t="s">
        <v>509</v>
      </c>
      <c r="D25" s="544" t="s">
        <v>2269</v>
      </c>
      <c r="E25" s="560">
        <v>2007</v>
      </c>
      <c r="F25" s="544" t="s">
        <v>2270</v>
      </c>
      <c r="G25" s="545">
        <v>2192676.9</v>
      </c>
      <c r="H25" s="546">
        <v>2396120.16</v>
      </c>
    </row>
    <row r="26" spans="1:8" ht="13.5" x14ac:dyDescent="0.25">
      <c r="A26" s="703"/>
      <c r="B26" s="559"/>
      <c r="C26" s="543"/>
      <c r="D26" s="544"/>
      <c r="E26" s="560"/>
      <c r="F26" s="544"/>
      <c r="G26" s="545"/>
      <c r="H26" s="546"/>
    </row>
    <row r="27" spans="1:8" ht="13.5" x14ac:dyDescent="0.25">
      <c r="A27" s="703" t="s">
        <v>2271</v>
      </c>
      <c r="B27" s="559" t="s">
        <v>14504</v>
      </c>
      <c r="C27" s="543" t="s">
        <v>509</v>
      </c>
      <c r="D27" s="544" t="s">
        <v>2269</v>
      </c>
      <c r="E27" s="560">
        <v>2013</v>
      </c>
      <c r="F27" s="544" t="s">
        <v>2270</v>
      </c>
      <c r="G27" s="545">
        <v>1610691.23</v>
      </c>
      <c r="H27" s="546">
        <v>23177.32</v>
      </c>
    </row>
    <row r="28" spans="1:8" ht="13.5" x14ac:dyDescent="0.25">
      <c r="A28" s="703"/>
      <c r="B28" s="559"/>
      <c r="C28" s="543"/>
      <c r="D28" s="544"/>
      <c r="E28" s="560"/>
      <c r="F28" s="544"/>
      <c r="G28" s="545"/>
      <c r="H28" s="546"/>
    </row>
    <row r="29" spans="1:8" ht="13.5" x14ac:dyDescent="0.25">
      <c r="A29" s="706" t="s">
        <v>2272</v>
      </c>
      <c r="B29" s="559" t="s">
        <v>14504</v>
      </c>
      <c r="C29" s="543" t="s">
        <v>509</v>
      </c>
      <c r="D29" s="544" t="s">
        <v>2269</v>
      </c>
      <c r="E29" s="560">
        <v>2017</v>
      </c>
      <c r="F29" s="544" t="s">
        <v>2270</v>
      </c>
      <c r="G29" s="545">
        <v>566730.25</v>
      </c>
      <c r="H29" s="546">
        <v>90835.11</v>
      </c>
    </row>
    <row r="30" spans="1:8" ht="13.5" x14ac:dyDescent="0.25">
      <c r="A30" s="703"/>
      <c r="B30" s="559"/>
      <c r="C30" s="543"/>
      <c r="D30" s="544"/>
      <c r="E30" s="560"/>
      <c r="F30" s="544"/>
      <c r="G30" s="545"/>
      <c r="H30" s="546"/>
    </row>
    <row r="31" spans="1:8" ht="13.5" x14ac:dyDescent="0.25">
      <c r="A31" s="703" t="s">
        <v>2273</v>
      </c>
      <c r="B31" s="559" t="s">
        <v>14504</v>
      </c>
      <c r="C31" s="543" t="s">
        <v>509</v>
      </c>
      <c r="D31" s="544" t="s">
        <v>2269</v>
      </c>
      <c r="E31" s="560">
        <v>2017</v>
      </c>
      <c r="F31" s="544" t="s">
        <v>2270</v>
      </c>
      <c r="G31" s="545">
        <v>5020.04</v>
      </c>
      <c r="H31" s="546">
        <v>0</v>
      </c>
    </row>
    <row r="32" spans="1:8" ht="13.5" x14ac:dyDescent="0.25">
      <c r="A32" s="703"/>
      <c r="B32" s="559"/>
      <c r="C32" s="543"/>
      <c r="D32" s="544"/>
      <c r="E32" s="560"/>
      <c r="F32" s="544"/>
      <c r="G32" s="545"/>
      <c r="H32" s="546"/>
    </row>
    <row r="33" spans="1:8" ht="13.5" x14ac:dyDescent="0.25">
      <c r="A33" s="703" t="s">
        <v>2274</v>
      </c>
      <c r="B33" s="559" t="s">
        <v>14504</v>
      </c>
      <c r="C33" s="543" t="s">
        <v>509</v>
      </c>
      <c r="D33" s="544" t="s">
        <v>2275</v>
      </c>
      <c r="E33" s="560">
        <v>2007</v>
      </c>
      <c r="F33" s="544" t="s">
        <v>2270</v>
      </c>
      <c r="G33" s="545">
        <v>3767789.8</v>
      </c>
      <c r="H33" s="546">
        <v>3211470.98</v>
      </c>
    </row>
    <row r="34" spans="1:8" ht="13.5" x14ac:dyDescent="0.25">
      <c r="A34" s="703"/>
      <c r="B34" s="559"/>
      <c r="C34" s="543"/>
      <c r="D34" s="544"/>
      <c r="E34" s="560"/>
      <c r="F34" s="544"/>
      <c r="G34" s="545"/>
      <c r="H34" s="546"/>
    </row>
    <row r="35" spans="1:8" ht="13.5" x14ac:dyDescent="0.25">
      <c r="A35" s="703" t="s">
        <v>2276</v>
      </c>
      <c r="B35" s="559" t="s">
        <v>14504</v>
      </c>
      <c r="C35" s="543" t="s">
        <v>509</v>
      </c>
      <c r="D35" s="544" t="s">
        <v>2277</v>
      </c>
      <c r="E35" s="560">
        <v>2007</v>
      </c>
      <c r="F35" s="544" t="s">
        <v>2270</v>
      </c>
      <c r="G35" s="545">
        <v>1046619.03</v>
      </c>
      <c r="H35" s="546">
        <v>1055189.55</v>
      </c>
    </row>
    <row r="36" spans="1:8" ht="13.5" x14ac:dyDescent="0.25">
      <c r="A36" s="703"/>
      <c r="B36" s="559"/>
      <c r="C36" s="543"/>
      <c r="D36" s="544"/>
      <c r="E36" s="560"/>
      <c r="F36" s="544"/>
      <c r="G36" s="545"/>
      <c r="H36" s="546"/>
    </row>
    <row r="37" spans="1:8" ht="13.5" x14ac:dyDescent="0.25">
      <c r="A37" s="703" t="s">
        <v>2278</v>
      </c>
      <c r="B37" s="559"/>
      <c r="C37" s="543"/>
      <c r="D37" s="544"/>
      <c r="E37" s="560"/>
      <c r="F37" s="544"/>
      <c r="G37" s="545"/>
      <c r="H37" s="546"/>
    </row>
    <row r="38" spans="1:8" ht="13.5" x14ac:dyDescent="0.25">
      <c r="A38" s="703" t="s">
        <v>374</v>
      </c>
      <c r="B38" s="559"/>
      <c r="C38" s="543"/>
      <c r="D38" s="544"/>
      <c r="E38" s="560"/>
      <c r="F38" s="544"/>
      <c r="G38" s="545"/>
      <c r="H38" s="546"/>
    </row>
    <row r="39" spans="1:8" ht="13.5" x14ac:dyDescent="0.25">
      <c r="A39" s="703"/>
      <c r="B39" s="559"/>
      <c r="C39" s="543"/>
      <c r="D39" s="544"/>
      <c r="E39" s="560"/>
      <c r="F39" s="544"/>
      <c r="G39" s="545"/>
      <c r="H39" s="546"/>
    </row>
    <row r="40" spans="1:8" ht="13.5" x14ac:dyDescent="0.25">
      <c r="A40" s="703" t="s">
        <v>2279</v>
      </c>
      <c r="B40" s="559" t="s">
        <v>14504</v>
      </c>
      <c r="C40" s="543" t="s">
        <v>509</v>
      </c>
      <c r="D40" s="544" t="s">
        <v>2280</v>
      </c>
      <c r="E40" s="560">
        <v>2007</v>
      </c>
      <c r="F40" s="544" t="s">
        <v>2270</v>
      </c>
      <c r="G40" s="545">
        <v>609469.98</v>
      </c>
      <c r="H40" s="546">
        <v>567923.62</v>
      </c>
    </row>
    <row r="41" spans="1:8" ht="13.5" x14ac:dyDescent="0.25">
      <c r="A41" s="703"/>
      <c r="B41" s="559"/>
      <c r="C41" s="543"/>
      <c r="D41" s="544"/>
      <c r="E41" s="560"/>
      <c r="F41" s="544"/>
      <c r="G41" s="545"/>
      <c r="H41" s="546"/>
    </row>
    <row r="42" spans="1:8" ht="13.5" x14ac:dyDescent="0.25">
      <c r="A42" s="703" t="s">
        <v>2281</v>
      </c>
      <c r="B42" s="559" t="s">
        <v>14504</v>
      </c>
      <c r="C42" s="543" t="s">
        <v>509</v>
      </c>
      <c r="D42" s="544" t="s">
        <v>2282</v>
      </c>
      <c r="E42" s="560">
        <v>2007</v>
      </c>
      <c r="F42" s="544" t="s">
        <v>2270</v>
      </c>
      <c r="G42" s="545">
        <v>217756.22</v>
      </c>
      <c r="H42" s="546">
        <v>217756.22</v>
      </c>
    </row>
    <row r="43" spans="1:8" ht="13.5" x14ac:dyDescent="0.25">
      <c r="A43" s="703"/>
      <c r="B43" s="559"/>
      <c r="C43" s="543"/>
      <c r="D43" s="544"/>
      <c r="E43" s="560"/>
      <c r="F43" s="544"/>
      <c r="G43" s="545"/>
      <c r="H43" s="546"/>
    </row>
    <row r="44" spans="1:8" ht="13.5" x14ac:dyDescent="0.25">
      <c r="A44" s="703" t="s">
        <v>2283</v>
      </c>
      <c r="B44" s="559" t="s">
        <v>14504</v>
      </c>
      <c r="C44" s="543" t="s">
        <v>509</v>
      </c>
      <c r="D44" s="544" t="s">
        <v>2284</v>
      </c>
      <c r="E44" s="560">
        <v>2015</v>
      </c>
      <c r="F44" s="544" t="s">
        <v>2270</v>
      </c>
      <c r="G44" s="545">
        <v>13919.14</v>
      </c>
      <c r="H44" s="546">
        <v>0</v>
      </c>
    </row>
    <row r="45" spans="1:8" ht="13.5" x14ac:dyDescent="0.25">
      <c r="A45" s="703"/>
      <c r="B45" s="559"/>
      <c r="C45" s="543"/>
      <c r="D45" s="544"/>
      <c r="E45" s="560"/>
      <c r="F45" s="544"/>
      <c r="G45" s="545"/>
      <c r="H45" s="546"/>
    </row>
    <row r="46" spans="1:8" ht="13.5" x14ac:dyDescent="0.25">
      <c r="A46" s="703" t="s">
        <v>2285</v>
      </c>
      <c r="B46" s="559" t="s">
        <v>14504</v>
      </c>
      <c r="C46" s="543" t="s">
        <v>509</v>
      </c>
      <c r="D46" s="544" t="s">
        <v>2286</v>
      </c>
      <c r="E46" s="560">
        <v>2007</v>
      </c>
      <c r="F46" s="544" t="s">
        <v>2270</v>
      </c>
      <c r="G46" s="545">
        <v>12798.84</v>
      </c>
      <c r="H46" s="546">
        <v>16917.240000000002</v>
      </c>
    </row>
    <row r="47" spans="1:8" ht="13.5" x14ac:dyDescent="0.25">
      <c r="A47" s="703"/>
      <c r="B47" s="559"/>
      <c r="C47" s="543"/>
      <c r="D47" s="544"/>
      <c r="E47" s="560"/>
      <c r="F47" s="544"/>
      <c r="G47" s="545"/>
      <c r="H47" s="546"/>
    </row>
    <row r="48" spans="1:8" ht="13.5" x14ac:dyDescent="0.25">
      <c r="A48" s="703" t="s">
        <v>2287</v>
      </c>
      <c r="B48" s="559" t="s">
        <v>14504</v>
      </c>
      <c r="C48" s="543" t="s">
        <v>509</v>
      </c>
      <c r="D48" s="544" t="s">
        <v>2288</v>
      </c>
      <c r="E48" s="560">
        <v>2018</v>
      </c>
      <c r="F48" s="544" t="s">
        <v>2270</v>
      </c>
      <c r="G48" s="545">
        <v>6098214.3600000003</v>
      </c>
      <c r="H48" s="546">
        <v>6584082.2800000003</v>
      </c>
    </row>
    <row r="49" spans="1:8" ht="13.5" x14ac:dyDescent="0.25">
      <c r="A49" s="703"/>
      <c r="B49" s="559"/>
      <c r="C49" s="543"/>
      <c r="D49" s="544"/>
      <c r="E49" s="560"/>
      <c r="F49" s="544"/>
      <c r="G49" s="545"/>
      <c r="H49" s="546"/>
    </row>
    <row r="50" spans="1:8" ht="13.5" x14ac:dyDescent="0.25">
      <c r="A50" s="703" t="s">
        <v>2289</v>
      </c>
      <c r="B50" s="559"/>
      <c r="C50" s="543"/>
      <c r="D50" s="544"/>
      <c r="E50" s="560"/>
      <c r="F50" s="544"/>
      <c r="G50" s="545"/>
      <c r="H50" s="546"/>
    </row>
    <row r="51" spans="1:8" ht="13.5" x14ac:dyDescent="0.25">
      <c r="A51" s="703"/>
      <c r="B51" s="559"/>
      <c r="C51" s="543"/>
      <c r="D51" s="544"/>
      <c r="E51" s="560"/>
      <c r="F51" s="544"/>
      <c r="G51" s="545"/>
      <c r="H51" s="546"/>
    </row>
    <row r="52" spans="1:8" ht="13.5" x14ac:dyDescent="0.25">
      <c r="A52" s="703" t="s">
        <v>55</v>
      </c>
      <c r="B52" s="559"/>
      <c r="C52" s="543"/>
      <c r="D52" s="544"/>
      <c r="E52" s="560"/>
      <c r="F52" s="544"/>
      <c r="G52" s="545"/>
      <c r="H52" s="546"/>
    </row>
    <row r="53" spans="1:8" ht="13.5" x14ac:dyDescent="0.25">
      <c r="A53" s="703" t="s">
        <v>56</v>
      </c>
      <c r="B53" s="559"/>
      <c r="C53" s="543"/>
      <c r="D53" s="544"/>
      <c r="E53" s="560"/>
      <c r="F53" s="544"/>
      <c r="G53" s="545"/>
      <c r="H53" s="546"/>
    </row>
    <row r="54" spans="1:8" ht="13.5" x14ac:dyDescent="0.25">
      <c r="A54" s="703" t="s">
        <v>52</v>
      </c>
      <c r="B54" s="559"/>
      <c r="C54" s="543"/>
      <c r="D54" s="544"/>
      <c r="E54" s="560"/>
      <c r="F54" s="544"/>
      <c r="G54" s="545"/>
      <c r="H54" s="546"/>
    </row>
    <row r="55" spans="1:8" ht="13.5" x14ac:dyDescent="0.25">
      <c r="A55" s="703" t="s">
        <v>53</v>
      </c>
      <c r="B55" s="559"/>
      <c r="C55" s="543"/>
      <c r="D55" s="544"/>
      <c r="E55" s="560"/>
      <c r="F55" s="544"/>
      <c r="G55" s="545"/>
      <c r="H55" s="546"/>
    </row>
    <row r="56" spans="1:8" ht="13.5" x14ac:dyDescent="0.25">
      <c r="A56" s="703" t="s">
        <v>54</v>
      </c>
      <c r="B56" s="559"/>
      <c r="C56" s="543"/>
      <c r="D56" s="544"/>
      <c r="E56" s="560"/>
      <c r="F56" s="544"/>
      <c r="G56" s="545"/>
      <c r="H56" s="546"/>
    </row>
    <row r="57" spans="1:8" ht="13.5" x14ac:dyDescent="0.25">
      <c r="A57" s="703" t="s">
        <v>373</v>
      </c>
      <c r="B57" s="559"/>
      <c r="C57" s="543"/>
      <c r="D57" s="544"/>
      <c r="E57" s="560"/>
      <c r="F57" s="544"/>
      <c r="G57" s="545"/>
      <c r="H57" s="546"/>
    </row>
    <row r="58" spans="1:8" ht="13.5" x14ac:dyDescent="0.25">
      <c r="A58" s="703"/>
      <c r="B58" s="559"/>
      <c r="C58" s="408"/>
      <c r="D58" s="558"/>
      <c r="E58" s="560"/>
      <c r="F58" s="558"/>
      <c r="G58" s="551"/>
      <c r="H58" s="542"/>
    </row>
    <row r="59" spans="1:8" ht="13.5" x14ac:dyDescent="0.25">
      <c r="A59" s="702"/>
      <c r="B59" s="562"/>
      <c r="C59" s="537"/>
      <c r="D59" s="538"/>
      <c r="E59" s="537"/>
      <c r="F59" s="538"/>
      <c r="G59" s="563"/>
      <c r="H59" s="539"/>
    </row>
    <row r="60" spans="1:8" ht="13.5" x14ac:dyDescent="0.25">
      <c r="A60" s="703" t="s">
        <v>47</v>
      </c>
      <c r="B60" s="542" t="s">
        <v>14503</v>
      </c>
      <c r="C60" s="543" t="s">
        <v>2290</v>
      </c>
      <c r="D60" s="544" t="s">
        <v>2291</v>
      </c>
      <c r="E60" s="564">
        <v>2003</v>
      </c>
      <c r="F60" s="546" t="s">
        <v>2292</v>
      </c>
      <c r="G60" s="547">
        <v>1465526.63</v>
      </c>
      <c r="H60" s="550">
        <v>24206626</v>
      </c>
    </row>
    <row r="61" spans="1:8" ht="13.5" x14ac:dyDescent="0.25">
      <c r="A61" s="703"/>
      <c r="B61" s="542"/>
      <c r="C61" s="543"/>
      <c r="D61" s="544"/>
      <c r="E61" s="543"/>
      <c r="F61" s="544"/>
      <c r="G61" s="545"/>
      <c r="H61" s="546"/>
    </row>
    <row r="62" spans="1:8" ht="13.5" x14ac:dyDescent="0.25">
      <c r="A62" s="703" t="s">
        <v>48</v>
      </c>
      <c r="B62" s="542" t="s">
        <v>14503</v>
      </c>
      <c r="C62" s="543" t="s">
        <v>2290</v>
      </c>
      <c r="D62" s="544" t="s">
        <v>2291</v>
      </c>
      <c r="E62" s="564">
        <v>2003</v>
      </c>
      <c r="F62" s="546" t="s">
        <v>2292</v>
      </c>
      <c r="G62" s="547">
        <v>971327.07</v>
      </c>
      <c r="H62" s="550">
        <v>533019.23</v>
      </c>
    </row>
    <row r="63" spans="1:8" ht="27" x14ac:dyDescent="0.25">
      <c r="A63" s="703"/>
      <c r="B63" s="542" t="s">
        <v>14503</v>
      </c>
      <c r="C63" s="543" t="s">
        <v>509</v>
      </c>
      <c r="D63" s="1191" t="s">
        <v>2293</v>
      </c>
      <c r="E63" s="564">
        <v>2001</v>
      </c>
      <c r="F63" s="546" t="s">
        <v>2292</v>
      </c>
      <c r="G63" s="547">
        <v>80890.16</v>
      </c>
      <c r="H63" s="550">
        <v>60902.94</v>
      </c>
    </row>
    <row r="64" spans="1:8" ht="13.5" x14ac:dyDescent="0.25">
      <c r="A64" s="703" t="s">
        <v>49</v>
      </c>
      <c r="B64" s="542"/>
      <c r="C64" s="543"/>
      <c r="D64" s="544"/>
      <c r="E64" s="543"/>
      <c r="F64" s="544"/>
      <c r="G64" s="545"/>
      <c r="H64" s="546"/>
    </row>
    <row r="65" spans="1:8" ht="13.5" x14ac:dyDescent="0.25">
      <c r="A65" s="703" t="s">
        <v>374</v>
      </c>
      <c r="B65" s="542"/>
      <c r="C65" s="543"/>
      <c r="D65" s="544"/>
      <c r="E65" s="543"/>
      <c r="F65" s="544"/>
      <c r="G65" s="545"/>
      <c r="H65" s="546"/>
    </row>
    <row r="66" spans="1:8" ht="13.5" x14ac:dyDescent="0.25">
      <c r="A66" s="703"/>
      <c r="B66" s="542"/>
      <c r="C66" s="543"/>
      <c r="D66" s="544"/>
      <c r="E66" s="543"/>
      <c r="F66" s="544"/>
      <c r="G66" s="545"/>
      <c r="H66" s="546"/>
    </row>
    <row r="67" spans="1:8" ht="13.5" x14ac:dyDescent="0.25">
      <c r="A67" s="703" t="s">
        <v>50</v>
      </c>
      <c r="B67" s="542" t="s">
        <v>14503</v>
      </c>
      <c r="C67" s="543" t="s">
        <v>2290</v>
      </c>
      <c r="D67" s="565" t="s">
        <v>2294</v>
      </c>
      <c r="E67" s="564">
        <v>2019</v>
      </c>
      <c r="F67" s="546" t="s">
        <v>2292</v>
      </c>
      <c r="G67" s="547">
        <v>531711.72</v>
      </c>
      <c r="H67" s="550">
        <v>500044.5</v>
      </c>
    </row>
    <row r="68" spans="1:8" ht="13.5" x14ac:dyDescent="0.25">
      <c r="A68" s="703"/>
      <c r="B68" s="542"/>
      <c r="C68" s="543"/>
      <c r="D68" s="544"/>
      <c r="E68" s="543"/>
      <c r="F68" s="544"/>
      <c r="G68" s="566"/>
      <c r="H68" s="546"/>
    </row>
    <row r="69" spans="1:8" ht="13.5" x14ac:dyDescent="0.25">
      <c r="A69" s="703" t="s">
        <v>51</v>
      </c>
      <c r="B69" s="542"/>
      <c r="C69" s="543"/>
      <c r="D69" s="544"/>
      <c r="E69" s="543"/>
      <c r="F69" s="544"/>
      <c r="G69" s="545"/>
      <c r="H69" s="546"/>
    </row>
    <row r="70" spans="1:8" ht="13.5" x14ac:dyDescent="0.25">
      <c r="A70" s="703"/>
      <c r="B70" s="542"/>
      <c r="C70" s="543"/>
      <c r="D70" s="544"/>
      <c r="E70" s="543"/>
      <c r="F70" s="544"/>
      <c r="G70" s="545"/>
      <c r="H70" s="546"/>
    </row>
    <row r="71" spans="1:8" ht="13.5" x14ac:dyDescent="0.25">
      <c r="A71" s="703" t="s">
        <v>55</v>
      </c>
      <c r="B71" s="542"/>
      <c r="C71" s="543"/>
      <c r="D71" s="544"/>
      <c r="E71" s="543"/>
      <c r="F71" s="544"/>
      <c r="G71" s="545"/>
      <c r="H71" s="546"/>
    </row>
    <row r="72" spans="1:8" ht="13.5" x14ac:dyDescent="0.25">
      <c r="A72" s="703" t="s">
        <v>56</v>
      </c>
      <c r="B72" s="542"/>
      <c r="C72" s="543"/>
      <c r="D72" s="544"/>
      <c r="E72" s="543"/>
      <c r="F72" s="544"/>
      <c r="G72" s="545"/>
      <c r="H72" s="546"/>
    </row>
    <row r="73" spans="1:8" ht="13.5" x14ac:dyDescent="0.25">
      <c r="A73" s="703" t="s">
        <v>52</v>
      </c>
      <c r="B73" s="542"/>
      <c r="C73" s="543"/>
      <c r="D73" s="544"/>
      <c r="E73" s="543"/>
      <c r="F73" s="544"/>
      <c r="G73" s="545"/>
      <c r="H73" s="546"/>
    </row>
    <row r="74" spans="1:8" ht="13.5" x14ac:dyDescent="0.25">
      <c r="A74" s="703" t="s">
        <v>53</v>
      </c>
      <c r="B74" s="542"/>
      <c r="C74" s="543"/>
      <c r="D74" s="544"/>
      <c r="E74" s="543"/>
      <c r="F74" s="544"/>
      <c r="G74" s="545"/>
      <c r="H74" s="546"/>
    </row>
    <row r="75" spans="1:8" ht="13.5" x14ac:dyDescent="0.25">
      <c r="A75" s="703" t="s">
        <v>54</v>
      </c>
      <c r="B75" s="542"/>
      <c r="C75" s="543"/>
      <c r="D75" s="544"/>
      <c r="E75" s="543"/>
      <c r="F75" s="544"/>
      <c r="G75" s="545"/>
      <c r="H75" s="546"/>
    </row>
    <row r="76" spans="1:8" ht="13.5" x14ac:dyDescent="0.25">
      <c r="A76" s="703" t="s">
        <v>373</v>
      </c>
      <c r="B76" s="542"/>
      <c r="C76" s="543"/>
      <c r="D76" s="544"/>
      <c r="E76" s="543"/>
      <c r="F76" s="544"/>
      <c r="G76" s="545"/>
      <c r="H76" s="546"/>
    </row>
    <row r="77" spans="1:8" ht="13.5" x14ac:dyDescent="0.25">
      <c r="A77" s="703"/>
      <c r="B77" s="542"/>
      <c r="C77" s="543"/>
      <c r="D77" s="544"/>
      <c r="E77" s="543"/>
      <c r="F77" s="544"/>
      <c r="G77" s="545"/>
      <c r="H77" s="546"/>
    </row>
    <row r="78" spans="1:8" ht="13.5" x14ac:dyDescent="0.25">
      <c r="A78" s="703" t="s">
        <v>2295</v>
      </c>
      <c r="B78" s="542" t="s">
        <v>95</v>
      </c>
      <c r="C78" s="543" t="s">
        <v>2296</v>
      </c>
      <c r="D78" s="567" t="s">
        <v>2297</v>
      </c>
      <c r="E78" s="564">
        <v>2015</v>
      </c>
      <c r="F78" s="546" t="s">
        <v>2292</v>
      </c>
      <c r="G78" s="547">
        <v>183228.64</v>
      </c>
      <c r="H78" s="550">
        <v>213895.32</v>
      </c>
    </row>
    <row r="79" spans="1:8" ht="13.5" x14ac:dyDescent="0.25">
      <c r="A79" s="702"/>
      <c r="B79" s="562"/>
      <c r="C79" s="537"/>
      <c r="D79" s="538"/>
      <c r="E79" s="537"/>
      <c r="F79" s="538"/>
      <c r="G79" s="563"/>
      <c r="H79" s="539"/>
    </row>
    <row r="80" spans="1:8" ht="13.5" x14ac:dyDescent="0.25">
      <c r="A80" s="703" t="s">
        <v>47</v>
      </c>
      <c r="B80" s="568" t="s">
        <v>14458</v>
      </c>
      <c r="C80" s="543" t="s">
        <v>509</v>
      </c>
      <c r="D80" s="544" t="s">
        <v>2298</v>
      </c>
      <c r="E80" s="569">
        <v>2003</v>
      </c>
      <c r="F80" s="544" t="s">
        <v>511</v>
      </c>
      <c r="G80" s="547">
        <v>0</v>
      </c>
      <c r="H80" s="550">
        <v>0</v>
      </c>
    </row>
    <row r="81" spans="1:8" ht="13.5" x14ac:dyDescent="0.25">
      <c r="A81" s="703"/>
      <c r="B81" s="568" t="s">
        <v>14459</v>
      </c>
      <c r="C81" s="543" t="s">
        <v>509</v>
      </c>
      <c r="D81" s="544" t="s">
        <v>2299</v>
      </c>
      <c r="E81" s="569" t="s">
        <v>2300</v>
      </c>
      <c r="F81" s="544" t="s">
        <v>511</v>
      </c>
      <c r="G81" s="547">
        <v>0</v>
      </c>
      <c r="H81" s="550">
        <v>0</v>
      </c>
    </row>
    <row r="82" spans="1:8" ht="13.5" x14ac:dyDescent="0.25">
      <c r="A82" s="703"/>
      <c r="B82" s="568"/>
      <c r="C82" s="543"/>
      <c r="D82" s="544"/>
      <c r="E82" s="569"/>
      <c r="F82" s="544"/>
      <c r="G82" s="547"/>
      <c r="H82" s="550"/>
    </row>
    <row r="83" spans="1:8" ht="13.5" x14ac:dyDescent="0.25">
      <c r="A83" s="703" t="s">
        <v>48</v>
      </c>
      <c r="B83" s="568" t="s">
        <v>14458</v>
      </c>
      <c r="C83" s="543" t="s">
        <v>509</v>
      </c>
      <c r="D83" s="544" t="s">
        <v>2298</v>
      </c>
      <c r="E83" s="569" t="s">
        <v>2301</v>
      </c>
      <c r="F83" s="544" t="s">
        <v>511</v>
      </c>
      <c r="G83" s="547">
        <v>20468683.760000002</v>
      </c>
      <c r="H83" s="550">
        <v>33634756.170000002</v>
      </c>
    </row>
    <row r="84" spans="1:8" ht="13.5" x14ac:dyDescent="0.25">
      <c r="A84" s="703"/>
      <c r="B84" s="568" t="s">
        <v>14459</v>
      </c>
      <c r="C84" s="543" t="s">
        <v>509</v>
      </c>
      <c r="D84" s="544" t="s">
        <v>2302</v>
      </c>
      <c r="E84" s="569" t="s">
        <v>2303</v>
      </c>
      <c r="F84" s="544" t="s">
        <v>511</v>
      </c>
      <c r="G84" s="547">
        <v>0.03</v>
      </c>
      <c r="H84" s="550">
        <v>0.03</v>
      </c>
    </row>
    <row r="85" spans="1:8" ht="13.5" x14ac:dyDescent="0.25">
      <c r="A85" s="703"/>
      <c r="B85" s="568"/>
      <c r="C85" s="543"/>
      <c r="D85" s="544"/>
      <c r="E85" s="569"/>
      <c r="F85" s="544"/>
      <c r="G85" s="547"/>
      <c r="H85" s="550"/>
    </row>
    <row r="86" spans="1:8" ht="13.5" x14ac:dyDescent="0.25">
      <c r="A86" s="703" t="s">
        <v>49</v>
      </c>
      <c r="B86" s="568"/>
      <c r="C86" s="543"/>
      <c r="D86" s="544"/>
      <c r="E86" s="569"/>
      <c r="F86" s="544"/>
      <c r="G86" s="547"/>
      <c r="H86" s="550"/>
    </row>
    <row r="87" spans="1:8" ht="13.5" x14ac:dyDescent="0.25">
      <c r="A87" s="703" t="s">
        <v>374</v>
      </c>
      <c r="B87" s="568"/>
      <c r="C87" s="543"/>
      <c r="D87" s="544"/>
      <c r="E87" s="569"/>
      <c r="F87" s="544"/>
      <c r="G87" s="547"/>
      <c r="H87" s="550"/>
    </row>
    <row r="88" spans="1:8" ht="13.5" x14ac:dyDescent="0.25">
      <c r="A88" s="703"/>
      <c r="B88" s="568"/>
      <c r="C88" s="543"/>
      <c r="D88" s="544"/>
      <c r="E88" s="569"/>
      <c r="F88" s="544"/>
      <c r="G88" s="547"/>
      <c r="H88" s="550"/>
    </row>
    <row r="89" spans="1:8" ht="13.5" x14ac:dyDescent="0.25">
      <c r="A89" s="703" t="s">
        <v>50</v>
      </c>
      <c r="B89" s="568" t="s">
        <v>14458</v>
      </c>
      <c r="C89" s="543" t="s">
        <v>509</v>
      </c>
      <c r="D89" s="544" t="s">
        <v>2298</v>
      </c>
      <c r="E89" s="569" t="s">
        <v>2300</v>
      </c>
      <c r="F89" s="544" t="s">
        <v>511</v>
      </c>
      <c r="G89" s="547">
        <v>1589387.33</v>
      </c>
      <c r="H89" s="550">
        <v>1447722.66</v>
      </c>
    </row>
    <row r="90" spans="1:8" ht="13.5" x14ac:dyDescent="0.25">
      <c r="A90" s="703"/>
      <c r="B90" s="568" t="s">
        <v>14459</v>
      </c>
      <c r="C90" s="543" t="s">
        <v>509</v>
      </c>
      <c r="D90" s="544" t="s">
        <v>2304</v>
      </c>
      <c r="E90" s="569" t="s">
        <v>2300</v>
      </c>
      <c r="F90" s="544" t="s">
        <v>511</v>
      </c>
      <c r="G90" s="547">
        <v>872.29</v>
      </c>
      <c r="H90" s="550">
        <v>872.29</v>
      </c>
    </row>
    <row r="91" spans="1:8" ht="13.5" x14ac:dyDescent="0.25">
      <c r="A91" s="703"/>
      <c r="B91" s="558"/>
      <c r="C91" s="543"/>
      <c r="D91" s="544"/>
      <c r="E91" s="543"/>
      <c r="F91" s="544"/>
      <c r="G91" s="545"/>
      <c r="H91" s="546"/>
    </row>
    <row r="92" spans="1:8" ht="13.5" x14ac:dyDescent="0.25">
      <c r="A92" s="703" t="s">
        <v>51</v>
      </c>
      <c r="B92" s="558"/>
      <c r="C92" s="543"/>
      <c r="D92" s="544"/>
      <c r="E92" s="543"/>
      <c r="F92" s="544"/>
      <c r="G92" s="545"/>
      <c r="H92" s="546"/>
    </row>
    <row r="93" spans="1:8" ht="13.5" x14ac:dyDescent="0.25">
      <c r="A93" s="703"/>
      <c r="B93" s="558"/>
      <c r="C93" s="543"/>
      <c r="D93" s="544"/>
      <c r="E93" s="543"/>
      <c r="F93" s="544"/>
      <c r="G93" s="545"/>
      <c r="H93" s="546"/>
    </row>
    <row r="94" spans="1:8" ht="13.5" x14ac:dyDescent="0.25">
      <c r="A94" s="703" t="s">
        <v>55</v>
      </c>
      <c r="B94" s="558"/>
      <c r="C94" s="543"/>
      <c r="D94" s="544"/>
      <c r="E94" s="543"/>
      <c r="F94" s="544"/>
      <c r="G94" s="545"/>
      <c r="H94" s="546"/>
    </row>
    <row r="95" spans="1:8" ht="13.5" x14ac:dyDescent="0.25">
      <c r="A95" s="703" t="s">
        <v>56</v>
      </c>
      <c r="B95" s="558"/>
      <c r="C95" s="543"/>
      <c r="D95" s="544"/>
      <c r="E95" s="543"/>
      <c r="F95" s="544"/>
      <c r="G95" s="545"/>
      <c r="H95" s="546"/>
    </row>
    <row r="96" spans="1:8" ht="13.5" x14ac:dyDescent="0.25">
      <c r="A96" s="703" t="s">
        <v>52</v>
      </c>
      <c r="B96" s="558"/>
      <c r="C96" s="543"/>
      <c r="D96" s="544"/>
      <c r="E96" s="543"/>
      <c r="F96" s="544"/>
      <c r="G96" s="545"/>
      <c r="H96" s="546"/>
    </row>
    <row r="97" spans="1:8" ht="13.5" x14ac:dyDescent="0.25">
      <c r="A97" s="703" t="s">
        <v>53</v>
      </c>
      <c r="B97" s="558"/>
      <c r="C97" s="543"/>
      <c r="D97" s="544"/>
      <c r="E97" s="543"/>
      <c r="F97" s="544"/>
      <c r="G97" s="545"/>
      <c r="H97" s="546"/>
    </row>
    <row r="98" spans="1:8" ht="13.5" x14ac:dyDescent="0.25">
      <c r="A98" s="703" t="s">
        <v>54</v>
      </c>
      <c r="B98" s="558"/>
      <c r="C98" s="543"/>
      <c r="D98" s="544"/>
      <c r="E98" s="543"/>
      <c r="F98" s="544"/>
      <c r="G98" s="545"/>
      <c r="H98" s="546"/>
    </row>
    <row r="99" spans="1:8" ht="13.5" x14ac:dyDescent="0.25">
      <c r="A99" s="704" t="s">
        <v>373</v>
      </c>
      <c r="B99" s="570"/>
      <c r="C99" s="183"/>
      <c r="D99" s="553"/>
      <c r="E99" s="183"/>
      <c r="F99" s="553"/>
      <c r="G99" s="554"/>
      <c r="H99" s="555"/>
    </row>
    <row r="100" spans="1:8" ht="13.5" x14ac:dyDescent="0.25">
      <c r="A100" s="658"/>
      <c r="B100" s="571"/>
      <c r="C100" s="572"/>
      <c r="D100" s="573"/>
      <c r="E100" s="572"/>
      <c r="F100" s="573"/>
      <c r="G100" s="563"/>
      <c r="H100" s="539"/>
    </row>
    <row r="101" spans="1:8" ht="13.5" x14ac:dyDescent="0.25">
      <c r="A101" s="587" t="s">
        <v>47</v>
      </c>
      <c r="B101" s="574" t="s">
        <v>8272</v>
      </c>
      <c r="C101" s="575" t="s">
        <v>8490</v>
      </c>
      <c r="D101" s="576" t="s">
        <v>8491</v>
      </c>
      <c r="E101" s="575">
        <v>2017</v>
      </c>
      <c r="F101" s="576" t="s">
        <v>511</v>
      </c>
      <c r="G101" s="577">
        <v>0</v>
      </c>
      <c r="H101" s="578">
        <v>0</v>
      </c>
    </row>
    <row r="102" spans="1:8" ht="13.5" x14ac:dyDescent="0.25">
      <c r="A102" s="587"/>
      <c r="B102" s="579"/>
      <c r="C102" s="575"/>
      <c r="D102" s="576"/>
      <c r="E102" s="575"/>
      <c r="F102" s="576"/>
      <c r="G102" s="577"/>
      <c r="H102" s="578"/>
    </row>
    <row r="103" spans="1:8" ht="13.5" x14ac:dyDescent="0.25">
      <c r="A103" s="587" t="s">
        <v>48</v>
      </c>
      <c r="B103" s="574" t="s">
        <v>8272</v>
      </c>
      <c r="C103" s="575" t="s">
        <v>8490</v>
      </c>
      <c r="D103" s="576" t="s">
        <v>8492</v>
      </c>
      <c r="E103" s="575">
        <v>2017</v>
      </c>
      <c r="F103" s="576" t="s">
        <v>511</v>
      </c>
      <c r="G103" s="577">
        <v>78426.58</v>
      </c>
      <c r="H103" s="578">
        <v>59627.29</v>
      </c>
    </row>
    <row r="104" spans="1:8" ht="13.5" x14ac:dyDescent="0.25">
      <c r="A104" s="587"/>
      <c r="B104" s="574" t="s">
        <v>8272</v>
      </c>
      <c r="C104" s="575" t="s">
        <v>8490</v>
      </c>
      <c r="D104" s="576" t="s">
        <v>8493</v>
      </c>
      <c r="E104" s="575">
        <v>2017</v>
      </c>
      <c r="F104" s="576" t="s">
        <v>511</v>
      </c>
      <c r="G104" s="577">
        <v>749899.43</v>
      </c>
      <c r="H104" s="578">
        <v>397691.38</v>
      </c>
    </row>
    <row r="105" spans="1:8" ht="13.5" x14ac:dyDescent="0.25">
      <c r="A105" s="587" t="s">
        <v>49</v>
      </c>
      <c r="B105" s="574"/>
      <c r="C105" s="575"/>
      <c r="D105" s="576"/>
      <c r="E105" s="575"/>
      <c r="F105" s="576"/>
      <c r="G105" s="577"/>
      <c r="H105" s="578"/>
    </row>
    <row r="106" spans="1:8" ht="13.5" x14ac:dyDescent="0.25">
      <c r="A106" s="587" t="s">
        <v>374</v>
      </c>
      <c r="B106" s="574"/>
      <c r="C106" s="575"/>
      <c r="D106" s="576"/>
      <c r="E106" s="575"/>
      <c r="F106" s="576"/>
      <c r="G106" s="577"/>
      <c r="H106" s="578"/>
    </row>
    <row r="107" spans="1:8" ht="13.5" x14ac:dyDescent="0.25">
      <c r="A107" s="587"/>
      <c r="B107" s="574"/>
      <c r="C107" s="575"/>
      <c r="D107" s="576"/>
      <c r="E107" s="575"/>
      <c r="F107" s="576"/>
      <c r="G107" s="577"/>
      <c r="H107" s="578"/>
    </row>
    <row r="108" spans="1:8" ht="13.5" x14ac:dyDescent="0.25">
      <c r="A108" s="587" t="s">
        <v>50</v>
      </c>
      <c r="B108" s="574" t="s">
        <v>8272</v>
      </c>
      <c r="C108" s="575" t="s">
        <v>8494</v>
      </c>
      <c r="D108" s="576" t="s">
        <v>8494</v>
      </c>
      <c r="E108" s="575"/>
      <c r="F108" s="576"/>
      <c r="G108" s="577">
        <v>0</v>
      </c>
      <c r="H108" s="578">
        <v>0</v>
      </c>
    </row>
    <row r="109" spans="1:8" ht="13.5" x14ac:dyDescent="0.25">
      <c r="A109" s="587"/>
      <c r="B109" s="574"/>
      <c r="C109" s="575"/>
      <c r="D109" s="576"/>
      <c r="E109" s="575"/>
      <c r="F109" s="576"/>
      <c r="G109" s="577"/>
      <c r="H109" s="578"/>
    </row>
    <row r="110" spans="1:8" ht="13.5" x14ac:dyDescent="0.25">
      <c r="A110" s="587" t="s">
        <v>51</v>
      </c>
      <c r="B110" s="574" t="s">
        <v>8272</v>
      </c>
      <c r="C110" s="575"/>
      <c r="D110" s="576"/>
      <c r="E110" s="575"/>
      <c r="F110" s="576"/>
      <c r="G110" s="577"/>
      <c r="H110" s="578"/>
    </row>
    <row r="111" spans="1:8" ht="13.5" x14ac:dyDescent="0.25">
      <c r="A111" s="587"/>
      <c r="B111" s="574"/>
      <c r="C111" s="575"/>
      <c r="D111" s="576"/>
      <c r="E111" s="575"/>
      <c r="F111" s="576"/>
      <c r="G111" s="577"/>
      <c r="H111" s="578"/>
    </row>
    <row r="112" spans="1:8" ht="13.5" x14ac:dyDescent="0.25">
      <c r="A112" s="587" t="s">
        <v>55</v>
      </c>
      <c r="B112" s="574"/>
      <c r="C112" s="575"/>
      <c r="D112" s="576"/>
      <c r="E112" s="575"/>
      <c r="F112" s="576"/>
      <c r="G112" s="577"/>
      <c r="H112" s="578"/>
    </row>
    <row r="113" spans="1:8" ht="13.5" x14ac:dyDescent="0.25">
      <c r="A113" s="587" t="s">
        <v>56</v>
      </c>
      <c r="B113" s="574"/>
      <c r="C113" s="575"/>
      <c r="D113" s="576"/>
      <c r="E113" s="575"/>
      <c r="F113" s="576"/>
      <c r="G113" s="577"/>
      <c r="H113" s="578"/>
    </row>
    <row r="114" spans="1:8" ht="13.5" x14ac:dyDescent="0.25">
      <c r="A114" s="587" t="s">
        <v>52</v>
      </c>
      <c r="B114" s="574"/>
      <c r="C114" s="575"/>
      <c r="D114" s="576"/>
      <c r="E114" s="575"/>
      <c r="F114" s="576"/>
      <c r="G114" s="577"/>
      <c r="H114" s="578"/>
    </row>
    <row r="115" spans="1:8" ht="13.5" x14ac:dyDescent="0.25">
      <c r="A115" s="587" t="s">
        <v>53</v>
      </c>
      <c r="B115" s="579"/>
      <c r="C115" s="575"/>
      <c r="D115" s="576"/>
      <c r="E115" s="575"/>
      <c r="F115" s="576"/>
      <c r="G115" s="577"/>
      <c r="H115" s="578"/>
    </row>
    <row r="116" spans="1:8" ht="13.5" x14ac:dyDescent="0.25">
      <c r="A116" s="587" t="s">
        <v>54</v>
      </c>
      <c r="B116" s="579"/>
      <c r="C116" s="575"/>
      <c r="D116" s="576"/>
      <c r="E116" s="575"/>
      <c r="F116" s="576"/>
      <c r="G116" s="577"/>
      <c r="H116" s="578"/>
    </row>
    <row r="117" spans="1:8" ht="13.5" x14ac:dyDescent="0.25">
      <c r="A117" s="595" t="s">
        <v>373</v>
      </c>
      <c r="B117" s="580"/>
      <c r="C117" s="581"/>
      <c r="D117" s="582"/>
      <c r="E117" s="581"/>
      <c r="F117" s="582"/>
      <c r="G117" s="583"/>
      <c r="H117" s="584"/>
    </row>
    <row r="118" spans="1:8" ht="13.5" x14ac:dyDescent="0.25">
      <c r="A118" s="658"/>
      <c r="B118" s="571"/>
      <c r="C118" s="572"/>
      <c r="D118" s="573"/>
      <c r="E118" s="572"/>
      <c r="F118" s="573"/>
      <c r="G118" s="585"/>
      <c r="H118" s="586"/>
    </row>
    <row r="119" spans="1:8" ht="13.5" x14ac:dyDescent="0.2">
      <c r="A119" s="587" t="s">
        <v>47</v>
      </c>
      <c r="B119" s="588" t="s">
        <v>8495</v>
      </c>
      <c r="C119" s="589" t="s">
        <v>509</v>
      </c>
      <c r="D119" s="590" t="s">
        <v>8496</v>
      </c>
      <c r="E119" s="589">
        <v>2017</v>
      </c>
      <c r="F119" s="591" t="s">
        <v>8497</v>
      </c>
      <c r="G119" s="592">
        <v>0</v>
      </c>
      <c r="H119" s="593">
        <v>0</v>
      </c>
    </row>
    <row r="120" spans="1:8" ht="13.5" x14ac:dyDescent="0.2">
      <c r="A120" s="587"/>
      <c r="B120" s="590"/>
      <c r="C120" s="589"/>
      <c r="D120" s="590"/>
      <c r="E120" s="589"/>
      <c r="F120" s="591"/>
      <c r="G120" s="592"/>
      <c r="H120" s="593"/>
    </row>
    <row r="121" spans="1:8" ht="13.5" x14ac:dyDescent="0.25">
      <c r="A121" s="587" t="s">
        <v>48</v>
      </c>
      <c r="B121" s="588" t="s">
        <v>8495</v>
      </c>
      <c r="C121" s="589" t="s">
        <v>509</v>
      </c>
      <c r="D121" s="579"/>
      <c r="E121" s="594"/>
      <c r="F121" s="591" t="s">
        <v>8497</v>
      </c>
      <c r="G121" s="592">
        <f>+G122+G123+G124</f>
        <v>3610269.1100000003</v>
      </c>
      <c r="H121" s="593">
        <f>+H122+H123+H124</f>
        <v>3670321.38</v>
      </c>
    </row>
    <row r="122" spans="1:8" ht="27" x14ac:dyDescent="0.2">
      <c r="A122" s="587"/>
      <c r="B122" s="590"/>
      <c r="C122" s="589" t="s">
        <v>509</v>
      </c>
      <c r="D122" s="588" t="s">
        <v>8498</v>
      </c>
      <c r="E122" s="589">
        <v>2017</v>
      </c>
      <c r="F122" s="591" t="s">
        <v>8497</v>
      </c>
      <c r="G122" s="592">
        <v>1014787.32</v>
      </c>
      <c r="H122" s="593">
        <v>541682.31999999995</v>
      </c>
    </row>
    <row r="123" spans="1:8" ht="13.5" x14ac:dyDescent="0.2">
      <c r="A123" s="587"/>
      <c r="B123" s="588"/>
      <c r="C123" s="589" t="s">
        <v>509</v>
      </c>
      <c r="D123" s="590" t="s">
        <v>8499</v>
      </c>
      <c r="E123" s="589">
        <v>2017</v>
      </c>
      <c r="F123" s="591" t="s">
        <v>8497</v>
      </c>
      <c r="G123" s="592">
        <v>73298.960000000006</v>
      </c>
      <c r="H123" s="593">
        <v>215752.09</v>
      </c>
    </row>
    <row r="124" spans="1:8" ht="13.5" x14ac:dyDescent="0.2">
      <c r="A124" s="587"/>
      <c r="B124" s="588"/>
      <c r="C124" s="589" t="s">
        <v>509</v>
      </c>
      <c r="D124" s="590" t="s">
        <v>8500</v>
      </c>
      <c r="E124" s="589">
        <v>2017</v>
      </c>
      <c r="F124" s="591" t="s">
        <v>8497</v>
      </c>
      <c r="G124" s="592">
        <v>2522182.83</v>
      </c>
      <c r="H124" s="593">
        <v>2912886.97</v>
      </c>
    </row>
    <row r="125" spans="1:8" ht="13.5" x14ac:dyDescent="0.2">
      <c r="A125" s="587"/>
      <c r="B125" s="588"/>
      <c r="C125" s="589"/>
      <c r="D125" s="590"/>
      <c r="E125" s="589"/>
      <c r="F125" s="591"/>
      <c r="G125" s="592"/>
      <c r="H125" s="593"/>
    </row>
    <row r="126" spans="1:8" ht="13.5" x14ac:dyDescent="0.2">
      <c r="A126" s="587"/>
      <c r="B126" s="588"/>
      <c r="C126" s="589"/>
      <c r="D126" s="590"/>
      <c r="E126" s="589"/>
      <c r="F126" s="591"/>
      <c r="G126" s="592"/>
      <c r="H126" s="593"/>
    </row>
    <row r="127" spans="1:8" ht="27" x14ac:dyDescent="0.2">
      <c r="A127" s="699" t="s">
        <v>8501</v>
      </c>
      <c r="B127" s="588" t="s">
        <v>8495</v>
      </c>
      <c r="C127" s="589" t="s">
        <v>509</v>
      </c>
      <c r="D127" s="588" t="s">
        <v>8502</v>
      </c>
      <c r="E127" s="589">
        <v>2020</v>
      </c>
      <c r="F127" s="591" t="s">
        <v>8497</v>
      </c>
      <c r="G127" s="592">
        <v>0</v>
      </c>
      <c r="H127" s="593">
        <v>7892</v>
      </c>
    </row>
    <row r="128" spans="1:8" ht="13.5" x14ac:dyDescent="0.25">
      <c r="A128" s="587" t="s">
        <v>8503</v>
      </c>
      <c r="B128" s="579"/>
      <c r="C128" s="594"/>
      <c r="D128" s="579"/>
      <c r="E128" s="594"/>
      <c r="F128" s="579"/>
      <c r="G128" s="545"/>
      <c r="H128" s="546"/>
    </row>
    <row r="129" spans="1:8" ht="13.5" x14ac:dyDescent="0.2">
      <c r="A129" s="587"/>
      <c r="B129" s="590"/>
      <c r="C129" s="589"/>
      <c r="D129" s="590"/>
      <c r="E129" s="589"/>
      <c r="F129" s="591"/>
      <c r="G129" s="592"/>
      <c r="H129" s="593"/>
    </row>
    <row r="130" spans="1:8" ht="27" x14ac:dyDescent="0.2">
      <c r="A130" s="587" t="s">
        <v>50</v>
      </c>
      <c r="B130" s="588" t="s">
        <v>8495</v>
      </c>
      <c r="C130" s="589" t="s">
        <v>509</v>
      </c>
      <c r="D130" s="588" t="s">
        <v>8504</v>
      </c>
      <c r="E130" s="589">
        <v>2017</v>
      </c>
      <c r="F130" s="591" t="s">
        <v>8497</v>
      </c>
      <c r="G130" s="592">
        <v>6910098.0199999996</v>
      </c>
      <c r="H130" s="593">
        <v>9581577.0600000005</v>
      </c>
    </row>
    <row r="131" spans="1:8" ht="13.5" x14ac:dyDescent="0.2">
      <c r="A131" s="587"/>
      <c r="B131" s="590"/>
      <c r="C131" s="589"/>
      <c r="D131" s="590"/>
      <c r="E131" s="589"/>
      <c r="F131" s="591"/>
      <c r="G131" s="592"/>
      <c r="H131" s="593"/>
    </row>
    <row r="132" spans="1:8" ht="27" x14ac:dyDescent="0.2">
      <c r="A132" s="587" t="s">
        <v>51</v>
      </c>
      <c r="B132" s="588" t="s">
        <v>8495</v>
      </c>
      <c r="C132" s="589" t="s">
        <v>509</v>
      </c>
      <c r="D132" s="588" t="s">
        <v>8505</v>
      </c>
      <c r="E132" s="589">
        <v>2018</v>
      </c>
      <c r="F132" s="591" t="s">
        <v>8497</v>
      </c>
      <c r="G132" s="592">
        <f>+G134</f>
        <v>772328.19</v>
      </c>
      <c r="H132" s="593">
        <f>+H134</f>
        <v>538239.01</v>
      </c>
    </row>
    <row r="133" spans="1:8" ht="13.5" x14ac:dyDescent="0.2">
      <c r="A133" s="587"/>
      <c r="B133" s="590"/>
      <c r="C133" s="589"/>
      <c r="D133" s="590"/>
      <c r="E133" s="589"/>
      <c r="F133" s="591"/>
      <c r="G133" s="592"/>
      <c r="H133" s="593"/>
    </row>
    <row r="134" spans="1:8" ht="27" x14ac:dyDescent="0.2">
      <c r="A134" s="587" t="s">
        <v>55</v>
      </c>
      <c r="B134" s="590"/>
      <c r="C134" s="589" t="s">
        <v>509</v>
      </c>
      <c r="D134" s="588" t="s">
        <v>8505</v>
      </c>
      <c r="E134" s="589">
        <v>2018</v>
      </c>
      <c r="F134" s="591" t="s">
        <v>8497</v>
      </c>
      <c r="G134" s="592">
        <v>772328.19</v>
      </c>
      <c r="H134" s="593">
        <v>538239.01</v>
      </c>
    </row>
    <row r="135" spans="1:8" ht="13.5" x14ac:dyDescent="0.2">
      <c r="A135" s="587" t="s">
        <v>56</v>
      </c>
      <c r="B135" s="590"/>
      <c r="C135" s="589"/>
      <c r="D135" s="591"/>
      <c r="E135" s="589"/>
      <c r="F135" s="591"/>
      <c r="G135" s="592"/>
      <c r="H135" s="593"/>
    </row>
    <row r="136" spans="1:8" ht="13.5" x14ac:dyDescent="0.2">
      <c r="A136" s="587" t="s">
        <v>52</v>
      </c>
      <c r="B136" s="590"/>
      <c r="C136" s="589"/>
      <c r="D136" s="591"/>
      <c r="E136" s="589"/>
      <c r="F136" s="591"/>
      <c r="G136" s="592"/>
      <c r="H136" s="593"/>
    </row>
    <row r="137" spans="1:8" ht="13.5" x14ac:dyDescent="0.2">
      <c r="A137" s="587" t="s">
        <v>53</v>
      </c>
      <c r="B137" s="590"/>
      <c r="C137" s="589"/>
      <c r="D137" s="591"/>
      <c r="E137" s="589"/>
      <c r="F137" s="591"/>
      <c r="G137" s="592"/>
      <c r="H137" s="593"/>
    </row>
    <row r="138" spans="1:8" ht="13.5" x14ac:dyDescent="0.2">
      <c r="A138" s="587" t="s">
        <v>54</v>
      </c>
      <c r="B138" s="590"/>
      <c r="C138" s="589"/>
      <c r="D138" s="591"/>
      <c r="E138" s="589"/>
      <c r="F138" s="591"/>
      <c r="G138" s="592"/>
      <c r="H138" s="593"/>
    </row>
    <row r="139" spans="1:8" ht="13.5" x14ac:dyDescent="0.2">
      <c r="A139" s="595" t="s">
        <v>373</v>
      </c>
      <c r="B139" s="590"/>
      <c r="C139" s="596"/>
      <c r="D139" s="597"/>
      <c r="E139" s="596"/>
      <c r="F139" s="597"/>
      <c r="G139" s="598"/>
      <c r="H139" s="599"/>
    </row>
    <row r="140" spans="1:8" ht="13.5" x14ac:dyDescent="0.2">
      <c r="A140" s="658"/>
      <c r="B140" s="600"/>
      <c r="C140" s="601"/>
      <c r="D140" s="600"/>
      <c r="E140" s="601"/>
      <c r="F140" s="600"/>
      <c r="G140" s="602"/>
      <c r="H140" s="603"/>
    </row>
    <row r="141" spans="1:8" ht="13.5" x14ac:dyDescent="0.25">
      <c r="A141" s="707" t="s">
        <v>47</v>
      </c>
      <c r="B141" s="604" t="s">
        <v>8269</v>
      </c>
      <c r="C141" s="543" t="s">
        <v>509</v>
      </c>
      <c r="D141" s="606" t="s">
        <v>8506</v>
      </c>
      <c r="E141" s="607">
        <v>0</v>
      </c>
      <c r="F141" s="606" t="s">
        <v>511</v>
      </c>
      <c r="G141" s="577">
        <v>0</v>
      </c>
      <c r="H141" s="578">
        <v>0</v>
      </c>
    </row>
    <row r="142" spans="1:8" ht="13.5" x14ac:dyDescent="0.25">
      <c r="A142" s="707"/>
      <c r="B142" s="608"/>
      <c r="C142" s="605"/>
      <c r="D142" s="606"/>
      <c r="E142" s="605"/>
      <c r="F142" s="606"/>
      <c r="G142" s="577"/>
      <c r="H142" s="578"/>
    </row>
    <row r="143" spans="1:8" ht="13.5" x14ac:dyDescent="0.25">
      <c r="A143" s="707" t="s">
        <v>48</v>
      </c>
      <c r="B143" s="608"/>
      <c r="C143" s="605"/>
      <c r="D143" s="606"/>
      <c r="E143" s="605"/>
      <c r="F143" s="606"/>
      <c r="G143" s="577"/>
      <c r="H143" s="578"/>
    </row>
    <row r="144" spans="1:8" ht="13.5" x14ac:dyDescent="0.25">
      <c r="A144" s="707" t="s">
        <v>8507</v>
      </c>
      <c r="B144" s="604" t="s">
        <v>8269</v>
      </c>
      <c r="C144" s="543" t="s">
        <v>509</v>
      </c>
      <c r="D144" s="606" t="s">
        <v>8508</v>
      </c>
      <c r="E144" s="607">
        <v>4176</v>
      </c>
      <c r="F144" s="606" t="s">
        <v>511</v>
      </c>
      <c r="G144" s="577">
        <v>4297.37</v>
      </c>
      <c r="H144" s="578">
        <v>8591.3700000000008</v>
      </c>
    </row>
    <row r="145" spans="1:8" ht="13.5" x14ac:dyDescent="0.25">
      <c r="A145" s="707" t="s">
        <v>8509</v>
      </c>
      <c r="B145" s="604" t="s">
        <v>8269</v>
      </c>
      <c r="C145" s="543" t="s">
        <v>509</v>
      </c>
      <c r="D145" s="606" t="s">
        <v>8510</v>
      </c>
      <c r="E145" s="607">
        <v>540006.65</v>
      </c>
      <c r="F145" s="606" t="s">
        <v>511</v>
      </c>
      <c r="G145" s="577">
        <v>967680.53</v>
      </c>
      <c r="H145" s="578">
        <v>790447.78</v>
      </c>
    </row>
    <row r="146" spans="1:8" ht="13.5" x14ac:dyDescent="0.25">
      <c r="A146" s="707" t="s">
        <v>8511</v>
      </c>
      <c r="B146" s="604" t="s">
        <v>8269</v>
      </c>
      <c r="C146" s="543" t="s">
        <v>509</v>
      </c>
      <c r="D146" s="606" t="s">
        <v>8512</v>
      </c>
      <c r="E146" s="607">
        <v>98390.09</v>
      </c>
      <c r="F146" s="606" t="s">
        <v>511</v>
      </c>
      <c r="G146" s="577">
        <v>114822.2</v>
      </c>
      <c r="H146" s="578">
        <v>134108.79</v>
      </c>
    </row>
    <row r="147" spans="1:8" ht="13.5" x14ac:dyDescent="0.25">
      <c r="A147" s="707" t="s">
        <v>8513</v>
      </c>
      <c r="B147" s="604" t="s">
        <v>8269</v>
      </c>
      <c r="C147" s="543" t="s">
        <v>509</v>
      </c>
      <c r="D147" s="606" t="s">
        <v>8514</v>
      </c>
      <c r="E147" s="607">
        <v>391109.94</v>
      </c>
      <c r="F147" s="606" t="s">
        <v>511</v>
      </c>
      <c r="G147" s="577">
        <v>235557.29</v>
      </c>
      <c r="H147" s="578">
        <v>447390.55</v>
      </c>
    </row>
    <row r="148" spans="1:8" ht="13.5" x14ac:dyDescent="0.25">
      <c r="A148" s="707" t="s">
        <v>8515</v>
      </c>
      <c r="B148" s="604" t="s">
        <v>8269</v>
      </c>
      <c r="C148" s="543" t="s">
        <v>509</v>
      </c>
      <c r="D148" s="606" t="s">
        <v>8516</v>
      </c>
      <c r="E148" s="607">
        <v>848986.07</v>
      </c>
      <c r="F148" s="606" t="s">
        <v>511</v>
      </c>
      <c r="G148" s="577">
        <v>52351.49</v>
      </c>
      <c r="H148" s="578">
        <v>392468.33</v>
      </c>
    </row>
    <row r="149" spans="1:8" ht="13.5" x14ac:dyDescent="0.25">
      <c r="A149" s="707"/>
      <c r="B149" s="609"/>
      <c r="C149" s="605"/>
      <c r="D149" s="606"/>
      <c r="E149" s="607"/>
      <c r="F149" s="606"/>
      <c r="G149" s="577"/>
      <c r="H149" s="578"/>
    </row>
    <row r="150" spans="1:8" ht="13.5" x14ac:dyDescent="0.25">
      <c r="A150" s="707" t="s">
        <v>49</v>
      </c>
      <c r="B150" s="609"/>
      <c r="C150" s="605"/>
      <c r="D150" s="606"/>
      <c r="E150" s="607"/>
      <c r="F150" s="606"/>
      <c r="G150" s="577"/>
      <c r="H150" s="578"/>
    </row>
    <row r="151" spans="1:8" ht="13.5" x14ac:dyDescent="0.25">
      <c r="A151" s="707" t="s">
        <v>8517</v>
      </c>
      <c r="B151" s="609"/>
      <c r="C151" s="605"/>
      <c r="D151" s="606"/>
      <c r="E151" s="607"/>
      <c r="F151" s="606"/>
      <c r="G151" s="577"/>
      <c r="H151" s="578"/>
    </row>
    <row r="152" spans="1:8" ht="13.5" x14ac:dyDescent="0.25">
      <c r="A152" s="707" t="s">
        <v>8518</v>
      </c>
      <c r="B152" s="604" t="s">
        <v>8269</v>
      </c>
      <c r="C152" s="543" t="s">
        <v>509</v>
      </c>
      <c r="D152" s="606" t="s">
        <v>8516</v>
      </c>
      <c r="E152" s="607">
        <v>279196</v>
      </c>
      <c r="F152" s="606" t="s">
        <v>511</v>
      </c>
      <c r="G152" s="577">
        <v>279196</v>
      </c>
      <c r="H152" s="578">
        <v>279196</v>
      </c>
    </row>
    <row r="153" spans="1:8" ht="13.5" x14ac:dyDescent="0.25">
      <c r="A153" s="707"/>
      <c r="B153" s="609"/>
      <c r="C153" s="605"/>
      <c r="D153" s="606"/>
      <c r="E153" s="607"/>
      <c r="F153" s="606"/>
      <c r="G153" s="577"/>
      <c r="H153" s="578"/>
    </row>
    <row r="154" spans="1:8" ht="13.5" x14ac:dyDescent="0.25">
      <c r="A154" s="707" t="s">
        <v>50</v>
      </c>
      <c r="B154" s="609"/>
      <c r="C154" s="605"/>
      <c r="D154" s="606"/>
      <c r="E154" s="607"/>
      <c r="F154" s="606"/>
      <c r="G154" s="577"/>
      <c r="H154" s="578"/>
    </row>
    <row r="155" spans="1:8" ht="13.5" x14ac:dyDescent="0.25">
      <c r="A155" s="707" t="s">
        <v>8519</v>
      </c>
      <c r="B155" s="604" t="s">
        <v>8269</v>
      </c>
      <c r="C155" s="543" t="s">
        <v>509</v>
      </c>
      <c r="D155" s="606" t="s">
        <v>8520</v>
      </c>
      <c r="E155" s="607">
        <v>55714.57</v>
      </c>
      <c r="F155" s="606" t="s">
        <v>511</v>
      </c>
      <c r="G155" s="577">
        <v>32385.71</v>
      </c>
      <c r="H155" s="578">
        <v>43905.21</v>
      </c>
    </row>
    <row r="156" spans="1:8" ht="13.5" x14ac:dyDescent="0.25">
      <c r="A156" s="707" t="s">
        <v>8521</v>
      </c>
      <c r="B156" s="604" t="s">
        <v>8269</v>
      </c>
      <c r="C156" s="543" t="s">
        <v>509</v>
      </c>
      <c r="D156" s="606" t="s">
        <v>8516</v>
      </c>
      <c r="E156" s="607">
        <v>5372161.7699999996</v>
      </c>
      <c r="F156" s="606" t="s">
        <v>511</v>
      </c>
      <c r="G156" s="577">
        <v>1819958.66</v>
      </c>
      <c r="H156" s="578">
        <v>8601767.9600000009</v>
      </c>
    </row>
    <row r="157" spans="1:8" ht="13.5" x14ac:dyDescent="0.25">
      <c r="A157" s="707"/>
      <c r="B157" s="608"/>
      <c r="C157" s="605"/>
      <c r="D157" s="606"/>
      <c r="E157" s="607"/>
      <c r="F157" s="606"/>
      <c r="G157" s="577"/>
      <c r="H157" s="578"/>
    </row>
    <row r="158" spans="1:8" ht="13.5" x14ac:dyDescent="0.25">
      <c r="A158" s="707"/>
      <c r="B158" s="608"/>
      <c r="C158" s="605"/>
      <c r="D158" s="606"/>
      <c r="E158" s="607"/>
      <c r="F158" s="606"/>
      <c r="G158" s="577"/>
      <c r="H158" s="578"/>
    </row>
    <row r="159" spans="1:8" ht="13.5" x14ac:dyDescent="0.25">
      <c r="A159" s="707" t="s">
        <v>51</v>
      </c>
      <c r="B159" s="608"/>
      <c r="C159" s="605"/>
      <c r="D159" s="606"/>
      <c r="E159" s="607"/>
      <c r="F159" s="606"/>
      <c r="G159" s="577"/>
      <c r="H159" s="578"/>
    </row>
    <row r="160" spans="1:8" ht="13.5" x14ac:dyDescent="0.25">
      <c r="A160" s="707"/>
      <c r="B160" s="608"/>
      <c r="C160" s="605"/>
      <c r="D160" s="606"/>
      <c r="E160" s="607"/>
      <c r="F160" s="606"/>
      <c r="G160" s="577"/>
      <c r="H160" s="578"/>
    </row>
    <row r="161" spans="1:8" ht="13.5" x14ac:dyDescent="0.25">
      <c r="A161" s="707" t="s">
        <v>55</v>
      </c>
      <c r="B161" s="608"/>
      <c r="C161" s="605"/>
      <c r="D161" s="606"/>
      <c r="E161" s="607"/>
      <c r="F161" s="606"/>
      <c r="G161" s="577"/>
      <c r="H161" s="578"/>
    </row>
    <row r="162" spans="1:8" ht="13.5" x14ac:dyDescent="0.25">
      <c r="A162" s="707" t="s">
        <v>56</v>
      </c>
      <c r="B162" s="608"/>
      <c r="C162" s="605"/>
      <c r="D162" s="606"/>
      <c r="E162" s="607"/>
      <c r="F162" s="606"/>
      <c r="G162" s="577"/>
      <c r="H162" s="578"/>
    </row>
    <row r="163" spans="1:8" ht="13.5" x14ac:dyDescent="0.25">
      <c r="A163" s="707" t="s">
        <v>52</v>
      </c>
      <c r="B163" s="608"/>
      <c r="C163" s="605"/>
      <c r="D163" s="606"/>
      <c r="E163" s="607"/>
      <c r="F163" s="606"/>
      <c r="G163" s="577"/>
      <c r="H163" s="578"/>
    </row>
    <row r="164" spans="1:8" ht="13.5" x14ac:dyDescent="0.25">
      <c r="A164" s="707"/>
      <c r="B164" s="608"/>
      <c r="C164" s="605"/>
      <c r="D164" s="606"/>
      <c r="E164" s="607"/>
      <c r="F164" s="606"/>
      <c r="G164" s="577"/>
      <c r="H164" s="578"/>
    </row>
    <row r="165" spans="1:8" ht="13.5" x14ac:dyDescent="0.25">
      <c r="A165" s="707"/>
      <c r="B165" s="608"/>
      <c r="C165" s="605"/>
      <c r="D165" s="606"/>
      <c r="E165" s="607"/>
      <c r="F165" s="606"/>
      <c r="G165" s="577"/>
      <c r="H165" s="578"/>
    </row>
    <row r="166" spans="1:8" ht="13.5" x14ac:dyDescent="0.25">
      <c r="A166" s="707" t="s">
        <v>373</v>
      </c>
      <c r="B166" s="608"/>
      <c r="C166" s="605"/>
      <c r="D166" s="606"/>
      <c r="E166" s="607"/>
      <c r="F166" s="606"/>
      <c r="G166" s="577"/>
      <c r="H166" s="578"/>
    </row>
    <row r="167" spans="1:8" ht="13.5" x14ac:dyDescent="0.25">
      <c r="A167" s="708" t="s">
        <v>8522</v>
      </c>
      <c r="B167" s="687" t="s">
        <v>8269</v>
      </c>
      <c r="C167" s="543" t="s">
        <v>509</v>
      </c>
      <c r="D167" s="611" t="s">
        <v>8523</v>
      </c>
      <c r="E167" s="612">
        <v>129576.66</v>
      </c>
      <c r="F167" s="611" t="s">
        <v>511</v>
      </c>
      <c r="G167" s="583">
        <v>288985.8</v>
      </c>
      <c r="H167" s="584">
        <v>370244.84</v>
      </c>
    </row>
    <row r="168" spans="1:8" ht="13.5" x14ac:dyDescent="0.25">
      <c r="A168" s="709" t="s">
        <v>47</v>
      </c>
      <c r="B168" s="613"/>
      <c r="C168" s="614"/>
      <c r="D168" s="615"/>
      <c r="E168" s="616"/>
      <c r="F168" s="615"/>
      <c r="G168" s="617"/>
      <c r="H168" s="618"/>
    </row>
    <row r="169" spans="1:8" ht="13.5" x14ac:dyDescent="0.25">
      <c r="A169" s="707" t="s">
        <v>8524</v>
      </c>
      <c r="B169" s="604" t="s">
        <v>8250</v>
      </c>
      <c r="C169" s="619" t="s">
        <v>509</v>
      </c>
      <c r="D169" s="620" t="s">
        <v>8525</v>
      </c>
      <c r="E169" s="621">
        <v>2017</v>
      </c>
      <c r="F169" s="620" t="s">
        <v>511</v>
      </c>
      <c r="G169" s="622">
        <v>1891010.85</v>
      </c>
      <c r="H169" s="623">
        <v>653052.27</v>
      </c>
    </row>
    <row r="170" spans="1:8" ht="13.5" x14ac:dyDescent="0.25">
      <c r="A170" s="707" t="s">
        <v>8526</v>
      </c>
      <c r="B170" s="604" t="s">
        <v>8250</v>
      </c>
      <c r="C170" s="619" t="s">
        <v>509</v>
      </c>
      <c r="D170" s="620" t="s">
        <v>8525</v>
      </c>
      <c r="E170" s="621">
        <v>2017</v>
      </c>
      <c r="F170" s="620" t="s">
        <v>511</v>
      </c>
      <c r="G170" s="622">
        <v>2400553.7599999998</v>
      </c>
      <c r="H170" s="623">
        <v>129415</v>
      </c>
    </row>
    <row r="171" spans="1:8" ht="13.5" x14ac:dyDescent="0.25">
      <c r="A171" s="707" t="s">
        <v>8527</v>
      </c>
      <c r="B171" s="604" t="s">
        <v>8250</v>
      </c>
      <c r="C171" s="619" t="s">
        <v>509</v>
      </c>
      <c r="D171" s="620" t="s">
        <v>8525</v>
      </c>
      <c r="E171" s="621">
        <v>2017</v>
      </c>
      <c r="F171" s="620" t="s">
        <v>511</v>
      </c>
      <c r="G171" s="622">
        <v>164690.95000000001</v>
      </c>
      <c r="H171" s="623">
        <v>87531</v>
      </c>
    </row>
    <row r="172" spans="1:8" ht="13.5" x14ac:dyDescent="0.25">
      <c r="A172" s="707" t="s">
        <v>8528</v>
      </c>
      <c r="B172" s="604" t="s">
        <v>8250</v>
      </c>
      <c r="C172" s="619" t="s">
        <v>509</v>
      </c>
      <c r="D172" s="620" t="s">
        <v>8525</v>
      </c>
      <c r="E172" s="621">
        <v>2017</v>
      </c>
      <c r="F172" s="620" t="s">
        <v>511</v>
      </c>
      <c r="G172" s="622">
        <v>302118</v>
      </c>
      <c r="H172" s="623">
        <v>20228</v>
      </c>
    </row>
    <row r="173" spans="1:8" ht="13.5" x14ac:dyDescent="0.25">
      <c r="A173" s="707"/>
      <c r="B173" s="690"/>
      <c r="C173" s="619"/>
      <c r="D173" s="620"/>
      <c r="E173" s="621"/>
      <c r="F173" s="620"/>
      <c r="G173" s="622"/>
      <c r="H173" s="623"/>
    </row>
    <row r="174" spans="1:8" ht="13.5" x14ac:dyDescent="0.25">
      <c r="A174" s="707" t="s">
        <v>48</v>
      </c>
      <c r="B174" s="609"/>
      <c r="C174" s="605"/>
      <c r="D174" s="606"/>
      <c r="E174" s="605"/>
      <c r="F174" s="606"/>
      <c r="G174" s="624"/>
      <c r="H174" s="625"/>
    </row>
    <row r="175" spans="1:8" ht="13.5" x14ac:dyDescent="0.25">
      <c r="A175" s="707"/>
      <c r="B175" s="609"/>
      <c r="C175" s="605"/>
      <c r="D175" s="606"/>
      <c r="E175" s="605"/>
      <c r="F175" s="606"/>
      <c r="G175" s="624"/>
      <c r="H175" s="625"/>
    </row>
    <row r="176" spans="1:8" ht="13.5" x14ac:dyDescent="0.25">
      <c r="A176" s="710" t="s">
        <v>8509</v>
      </c>
      <c r="B176" s="604" t="s">
        <v>8250</v>
      </c>
      <c r="C176" s="619" t="s">
        <v>509</v>
      </c>
      <c r="D176" s="620" t="s">
        <v>8529</v>
      </c>
      <c r="E176" s="621">
        <v>2017</v>
      </c>
      <c r="F176" s="620" t="s">
        <v>511</v>
      </c>
      <c r="G176" s="622">
        <v>383142.81</v>
      </c>
      <c r="H176" s="623">
        <v>358638.4</v>
      </c>
    </row>
    <row r="177" spans="1:8" ht="13.5" x14ac:dyDescent="0.25">
      <c r="A177" s="710" t="s">
        <v>8530</v>
      </c>
      <c r="B177" s="604" t="s">
        <v>8250</v>
      </c>
      <c r="C177" s="619" t="s">
        <v>509</v>
      </c>
      <c r="D177" s="620" t="s">
        <v>8531</v>
      </c>
      <c r="E177" s="621">
        <v>2017</v>
      </c>
      <c r="F177" s="620" t="s">
        <v>511</v>
      </c>
      <c r="G177" s="622">
        <v>123659.49</v>
      </c>
      <c r="H177" s="623">
        <v>367600.07</v>
      </c>
    </row>
    <row r="178" spans="1:8" ht="13.5" x14ac:dyDescent="0.25">
      <c r="A178" s="710" t="s">
        <v>8532</v>
      </c>
      <c r="B178" s="604" t="s">
        <v>8250</v>
      </c>
      <c r="C178" s="619" t="s">
        <v>509</v>
      </c>
      <c r="D178" s="620" t="s">
        <v>8533</v>
      </c>
      <c r="E178" s="621">
        <v>2017</v>
      </c>
      <c r="F178" s="620" t="s">
        <v>511</v>
      </c>
      <c r="G178" s="622">
        <v>24459.68</v>
      </c>
      <c r="H178" s="623">
        <v>7919.68</v>
      </c>
    </row>
    <row r="179" spans="1:8" ht="13.5" x14ac:dyDescent="0.25">
      <c r="A179" s="710" t="s">
        <v>8534</v>
      </c>
      <c r="B179" s="604" t="s">
        <v>8250</v>
      </c>
      <c r="C179" s="619" t="s">
        <v>509</v>
      </c>
      <c r="D179" s="620" t="s">
        <v>8535</v>
      </c>
      <c r="E179" s="621">
        <v>2011</v>
      </c>
      <c r="F179" s="620" t="s">
        <v>511</v>
      </c>
      <c r="G179" s="622">
        <v>23572.2</v>
      </c>
      <c r="H179" s="623">
        <v>30023.200000000001</v>
      </c>
    </row>
    <row r="180" spans="1:8" ht="13.5" x14ac:dyDescent="0.25">
      <c r="A180" s="710"/>
      <c r="B180" s="690"/>
      <c r="C180" s="619"/>
      <c r="D180" s="620"/>
      <c r="E180" s="621"/>
      <c r="F180" s="620"/>
      <c r="G180" s="622"/>
      <c r="H180" s="623"/>
    </row>
    <row r="181" spans="1:8" ht="13.5" x14ac:dyDescent="0.25">
      <c r="A181" s="707"/>
      <c r="B181" s="609"/>
      <c r="C181" s="605"/>
      <c r="D181" s="606"/>
      <c r="E181" s="605"/>
      <c r="F181" s="606"/>
      <c r="G181" s="624"/>
      <c r="H181" s="625"/>
    </row>
    <row r="182" spans="1:8" ht="13.5" x14ac:dyDescent="0.25">
      <c r="A182" s="707" t="s">
        <v>49</v>
      </c>
      <c r="B182" s="609"/>
      <c r="C182" s="605"/>
      <c r="D182" s="606"/>
      <c r="E182" s="605"/>
      <c r="F182" s="606"/>
      <c r="G182" s="624"/>
      <c r="H182" s="625"/>
    </row>
    <row r="183" spans="1:8" ht="13.5" x14ac:dyDescent="0.25">
      <c r="A183" s="707" t="s">
        <v>374</v>
      </c>
      <c r="B183" s="609"/>
      <c r="C183" s="605"/>
      <c r="D183" s="606"/>
      <c r="E183" s="605"/>
      <c r="F183" s="606"/>
      <c r="G183" s="624"/>
      <c r="H183" s="625"/>
    </row>
    <row r="184" spans="1:8" ht="13.5" x14ac:dyDescent="0.25">
      <c r="A184" s="707"/>
      <c r="B184" s="609"/>
      <c r="C184" s="605"/>
      <c r="D184" s="606"/>
      <c r="E184" s="605"/>
      <c r="F184" s="606"/>
      <c r="G184" s="624"/>
      <c r="H184" s="625"/>
    </row>
    <row r="185" spans="1:8" ht="13.5" x14ac:dyDescent="0.25">
      <c r="A185" s="707" t="s">
        <v>50</v>
      </c>
      <c r="B185" s="609"/>
      <c r="C185" s="605"/>
      <c r="D185" s="606"/>
      <c r="E185" s="605"/>
      <c r="F185" s="606"/>
      <c r="G185" s="624"/>
      <c r="H185" s="625"/>
    </row>
    <row r="186" spans="1:8" ht="13.5" x14ac:dyDescent="0.25">
      <c r="A186" s="707"/>
      <c r="B186" s="609"/>
      <c r="C186" s="605"/>
      <c r="D186" s="606"/>
      <c r="E186" s="605"/>
      <c r="F186" s="606"/>
      <c r="G186" s="624"/>
      <c r="H186" s="625"/>
    </row>
    <row r="187" spans="1:8" ht="13.5" x14ac:dyDescent="0.25">
      <c r="A187" s="707"/>
      <c r="B187" s="609"/>
      <c r="C187" s="605"/>
      <c r="D187" s="606"/>
      <c r="E187" s="605"/>
      <c r="F187" s="606"/>
      <c r="G187" s="624"/>
      <c r="H187" s="625"/>
    </row>
    <row r="188" spans="1:8" ht="13.5" x14ac:dyDescent="0.25">
      <c r="A188" s="707"/>
      <c r="B188" s="609"/>
      <c r="C188" s="605"/>
      <c r="D188" s="606"/>
      <c r="E188" s="605"/>
      <c r="F188" s="606"/>
      <c r="G188" s="624"/>
      <c r="H188" s="625"/>
    </row>
    <row r="189" spans="1:8" ht="13.5" x14ac:dyDescent="0.25">
      <c r="A189" s="707" t="s">
        <v>51</v>
      </c>
      <c r="B189" s="609"/>
      <c r="C189" s="605"/>
      <c r="D189" s="606"/>
      <c r="E189" s="605"/>
      <c r="F189" s="606"/>
      <c r="G189" s="624"/>
      <c r="H189" s="625"/>
    </row>
    <row r="190" spans="1:8" ht="13.5" x14ac:dyDescent="0.25">
      <c r="A190" s="707"/>
      <c r="B190" s="609"/>
      <c r="C190" s="605"/>
      <c r="D190" s="606"/>
      <c r="E190" s="605"/>
      <c r="F190" s="606"/>
      <c r="G190" s="624"/>
      <c r="H190" s="625"/>
    </row>
    <row r="191" spans="1:8" ht="13.5" x14ac:dyDescent="0.25">
      <c r="A191" s="707" t="s">
        <v>8536</v>
      </c>
      <c r="B191" s="604" t="s">
        <v>8250</v>
      </c>
      <c r="C191" s="605" t="s">
        <v>509</v>
      </c>
      <c r="D191" s="620" t="s">
        <v>8537</v>
      </c>
      <c r="E191" s="621">
        <v>2017</v>
      </c>
      <c r="F191" s="620" t="s">
        <v>511</v>
      </c>
      <c r="G191" s="622">
        <v>996722.92</v>
      </c>
      <c r="H191" s="623">
        <v>1688398.58</v>
      </c>
    </row>
    <row r="192" spans="1:8" ht="13.5" x14ac:dyDescent="0.25">
      <c r="A192" s="711" t="s">
        <v>8538</v>
      </c>
      <c r="B192" s="687" t="s">
        <v>8250</v>
      </c>
      <c r="C192" s="626" t="s">
        <v>509</v>
      </c>
      <c r="D192" s="627" t="s">
        <v>8539</v>
      </c>
      <c r="E192" s="628">
        <v>2018</v>
      </c>
      <c r="F192" s="627" t="s">
        <v>511</v>
      </c>
      <c r="G192" s="629">
        <v>256709.9</v>
      </c>
      <c r="H192" s="630">
        <v>388421.24</v>
      </c>
    </row>
    <row r="193" spans="1:8" ht="13.5" x14ac:dyDescent="0.25">
      <c r="A193" s="658"/>
      <c r="B193" s="688"/>
      <c r="C193" s="631"/>
      <c r="D193" s="571"/>
      <c r="E193" s="631"/>
      <c r="F193" s="571"/>
      <c r="G193" s="563"/>
      <c r="H193" s="539"/>
    </row>
    <row r="194" spans="1:8" ht="13.5" x14ac:dyDescent="0.25">
      <c r="A194" s="587" t="s">
        <v>47</v>
      </c>
      <c r="B194" s="604" t="s">
        <v>8265</v>
      </c>
      <c r="C194" s="575" t="s">
        <v>509</v>
      </c>
      <c r="D194" s="576" t="s">
        <v>8540</v>
      </c>
      <c r="E194" s="575">
        <v>2017</v>
      </c>
      <c r="F194" s="576" t="s">
        <v>511</v>
      </c>
      <c r="G194" s="545">
        <v>0</v>
      </c>
      <c r="H194" s="546">
        <v>0</v>
      </c>
    </row>
    <row r="195" spans="1:8" ht="13.5" x14ac:dyDescent="0.25">
      <c r="A195" s="587"/>
      <c r="B195" s="574"/>
      <c r="C195" s="575"/>
      <c r="D195" s="576"/>
      <c r="E195" s="575"/>
      <c r="F195" s="576"/>
      <c r="G195" s="545"/>
      <c r="H195" s="546"/>
    </row>
    <row r="196" spans="1:8" ht="13.5" x14ac:dyDescent="0.25">
      <c r="A196" s="587" t="s">
        <v>48</v>
      </c>
      <c r="B196" s="604" t="s">
        <v>8265</v>
      </c>
      <c r="C196" s="575" t="s">
        <v>509</v>
      </c>
      <c r="D196" s="576" t="s">
        <v>8541</v>
      </c>
      <c r="E196" s="575">
        <v>2017</v>
      </c>
      <c r="F196" s="576" t="s">
        <v>511</v>
      </c>
      <c r="G196" s="545">
        <v>100694.16</v>
      </c>
      <c r="H196" s="546">
        <v>75773.97</v>
      </c>
    </row>
    <row r="197" spans="1:8" ht="13.5" x14ac:dyDescent="0.25">
      <c r="A197" s="587"/>
      <c r="B197" s="574"/>
      <c r="C197" s="575"/>
      <c r="D197" s="576"/>
      <c r="E197" s="575"/>
      <c r="F197" s="576"/>
      <c r="G197" s="545"/>
      <c r="H197" s="546"/>
    </row>
    <row r="198" spans="1:8" ht="13.5" x14ac:dyDescent="0.25">
      <c r="A198" s="587" t="s">
        <v>49</v>
      </c>
      <c r="B198" s="604" t="s">
        <v>8265</v>
      </c>
      <c r="C198" s="575" t="s">
        <v>509</v>
      </c>
      <c r="D198" s="576" t="s">
        <v>8540</v>
      </c>
      <c r="E198" s="575">
        <v>2017</v>
      </c>
      <c r="F198" s="576" t="s">
        <v>511</v>
      </c>
      <c r="G198" s="545">
        <v>0</v>
      </c>
      <c r="H198" s="546">
        <v>224266</v>
      </c>
    </row>
    <row r="199" spans="1:8" ht="13.5" x14ac:dyDescent="0.25">
      <c r="A199" s="587" t="s">
        <v>374</v>
      </c>
      <c r="B199" s="574"/>
      <c r="C199" s="575"/>
      <c r="D199" s="576"/>
      <c r="E199" s="575"/>
      <c r="F199" s="576"/>
      <c r="G199" s="545"/>
      <c r="H199" s="546"/>
    </row>
    <row r="200" spans="1:8" ht="13.5" x14ac:dyDescent="0.25">
      <c r="A200" s="587"/>
      <c r="B200" s="574"/>
      <c r="C200" s="575"/>
      <c r="D200" s="576"/>
      <c r="E200" s="575"/>
      <c r="F200" s="576"/>
      <c r="G200" s="545"/>
      <c r="H200" s="546"/>
    </row>
    <row r="201" spans="1:8" ht="13.5" x14ac:dyDescent="0.25">
      <c r="A201" s="587" t="s">
        <v>50</v>
      </c>
      <c r="B201" s="604" t="s">
        <v>8265</v>
      </c>
      <c r="C201" s="575" t="s">
        <v>509</v>
      </c>
      <c r="D201" s="576" t="s">
        <v>8540</v>
      </c>
      <c r="E201" s="575">
        <v>2017</v>
      </c>
      <c r="F201" s="576" t="s">
        <v>511</v>
      </c>
      <c r="G201" s="545">
        <v>0</v>
      </c>
      <c r="H201" s="546">
        <v>0</v>
      </c>
    </row>
    <row r="202" spans="1:8" ht="13.5" x14ac:dyDescent="0.25">
      <c r="A202" s="587"/>
      <c r="B202" s="574"/>
      <c r="C202" s="575"/>
      <c r="D202" s="576"/>
      <c r="E202" s="575"/>
      <c r="F202" s="576"/>
      <c r="G202" s="545"/>
      <c r="H202" s="546"/>
    </row>
    <row r="203" spans="1:8" ht="13.5" x14ac:dyDescent="0.25">
      <c r="A203" s="587" t="s">
        <v>51</v>
      </c>
      <c r="B203" s="574"/>
      <c r="C203" s="575"/>
      <c r="D203" s="576"/>
      <c r="E203" s="575"/>
      <c r="F203" s="576"/>
      <c r="G203" s="545"/>
      <c r="H203" s="546"/>
    </row>
    <row r="204" spans="1:8" ht="13.5" x14ac:dyDescent="0.25">
      <c r="A204" s="587"/>
      <c r="B204" s="574"/>
      <c r="C204" s="575"/>
      <c r="D204" s="576"/>
      <c r="E204" s="575"/>
      <c r="F204" s="576"/>
      <c r="G204" s="545"/>
      <c r="H204" s="546"/>
    </row>
    <row r="205" spans="1:8" ht="13.5" x14ac:dyDescent="0.25">
      <c r="A205" s="587" t="s">
        <v>55</v>
      </c>
      <c r="B205" s="579"/>
      <c r="C205" s="575"/>
      <c r="D205" s="576"/>
      <c r="E205" s="575"/>
      <c r="F205" s="576"/>
      <c r="G205" s="545"/>
      <c r="H205" s="546"/>
    </row>
    <row r="206" spans="1:8" ht="13.5" x14ac:dyDescent="0.25">
      <c r="A206" s="587" t="s">
        <v>56</v>
      </c>
      <c r="B206" s="579"/>
      <c r="C206" s="575"/>
      <c r="D206" s="576"/>
      <c r="E206" s="575"/>
      <c r="F206" s="576"/>
      <c r="G206" s="545"/>
      <c r="H206" s="546"/>
    </row>
    <row r="207" spans="1:8" ht="13.5" x14ac:dyDescent="0.25">
      <c r="A207" s="587" t="s">
        <v>52</v>
      </c>
      <c r="B207" s="579"/>
      <c r="C207" s="575"/>
      <c r="D207" s="576"/>
      <c r="E207" s="575"/>
      <c r="F207" s="576"/>
      <c r="G207" s="545"/>
      <c r="H207" s="546"/>
    </row>
    <row r="208" spans="1:8" ht="13.5" x14ac:dyDescent="0.25">
      <c r="A208" s="587" t="s">
        <v>53</v>
      </c>
      <c r="B208" s="579"/>
      <c r="C208" s="575"/>
      <c r="D208" s="576"/>
      <c r="E208" s="575"/>
      <c r="F208" s="576"/>
      <c r="G208" s="545"/>
      <c r="H208" s="546"/>
    </row>
    <row r="209" spans="1:8" ht="13.5" x14ac:dyDescent="0.25">
      <c r="A209" s="587" t="s">
        <v>54</v>
      </c>
      <c r="B209" s="579"/>
      <c r="C209" s="575"/>
      <c r="D209" s="576"/>
      <c r="E209" s="575"/>
      <c r="F209" s="576"/>
      <c r="G209" s="545"/>
      <c r="H209" s="546"/>
    </row>
    <row r="210" spans="1:8" ht="13.5" x14ac:dyDescent="0.25">
      <c r="A210" s="595" t="s">
        <v>373</v>
      </c>
      <c r="B210" s="580"/>
      <c r="C210" s="581"/>
      <c r="D210" s="582"/>
      <c r="E210" s="581"/>
      <c r="F210" s="582"/>
      <c r="G210" s="554"/>
      <c r="H210" s="555"/>
    </row>
    <row r="211" spans="1:8" ht="27" x14ac:dyDescent="0.25">
      <c r="A211" s="658" t="s">
        <v>47</v>
      </c>
      <c r="B211" s="691" t="s">
        <v>8248</v>
      </c>
      <c r="C211" s="543" t="s">
        <v>509</v>
      </c>
      <c r="D211" s="573" t="s">
        <v>8542</v>
      </c>
      <c r="E211" s="572">
        <v>2017</v>
      </c>
      <c r="F211" s="573" t="s">
        <v>511</v>
      </c>
      <c r="G211" s="563">
        <v>0</v>
      </c>
      <c r="H211" s="539">
        <v>0</v>
      </c>
    </row>
    <row r="212" spans="1:8" ht="13.5" x14ac:dyDescent="0.25">
      <c r="A212" s="587"/>
      <c r="B212" s="574"/>
      <c r="C212" s="575"/>
      <c r="D212" s="576"/>
      <c r="E212" s="575"/>
      <c r="F212" s="576"/>
      <c r="G212" s="545"/>
      <c r="H212" s="546"/>
    </row>
    <row r="213" spans="1:8" ht="27" x14ac:dyDescent="0.25">
      <c r="A213" s="587" t="s">
        <v>48</v>
      </c>
      <c r="B213" s="604" t="s">
        <v>8248</v>
      </c>
      <c r="C213" s="543" t="s">
        <v>509</v>
      </c>
      <c r="D213" s="576" t="s">
        <v>8543</v>
      </c>
      <c r="E213" s="575">
        <v>2017</v>
      </c>
      <c r="F213" s="576" t="s">
        <v>511</v>
      </c>
      <c r="G213" s="545">
        <v>421181</v>
      </c>
      <c r="H213" s="546">
        <v>367452</v>
      </c>
    </row>
    <row r="214" spans="1:8" ht="13.5" x14ac:dyDescent="0.25">
      <c r="A214" s="587"/>
      <c r="B214" s="574"/>
      <c r="C214" s="575"/>
      <c r="D214" s="576"/>
      <c r="E214" s="575"/>
      <c r="F214" s="576"/>
      <c r="G214" s="545"/>
      <c r="H214" s="546"/>
    </row>
    <row r="215" spans="1:8" ht="13.5" x14ac:dyDescent="0.25">
      <c r="A215" s="587" t="s">
        <v>49</v>
      </c>
      <c r="B215" s="574"/>
      <c r="C215" s="575"/>
      <c r="D215" s="576"/>
      <c r="E215" s="575"/>
      <c r="F215" s="576"/>
      <c r="G215" s="545"/>
      <c r="H215" s="546"/>
    </row>
    <row r="216" spans="1:8" ht="27" x14ac:dyDescent="0.25">
      <c r="A216" s="587" t="s">
        <v>374</v>
      </c>
      <c r="B216" s="604" t="s">
        <v>8248</v>
      </c>
      <c r="C216" s="543" t="s">
        <v>509</v>
      </c>
      <c r="D216" s="576" t="s">
        <v>8542</v>
      </c>
      <c r="E216" s="575">
        <v>2020</v>
      </c>
      <c r="F216" s="576" t="s">
        <v>511</v>
      </c>
      <c r="G216" s="545">
        <v>0</v>
      </c>
      <c r="H216" s="546">
        <v>0</v>
      </c>
    </row>
    <row r="217" spans="1:8" ht="13.5" x14ac:dyDescent="0.25">
      <c r="A217" s="587"/>
      <c r="B217" s="574"/>
      <c r="C217" s="575"/>
      <c r="D217" s="576"/>
      <c r="E217" s="575"/>
      <c r="F217" s="576"/>
      <c r="G217" s="545"/>
      <c r="H217" s="546"/>
    </row>
    <row r="218" spans="1:8" ht="27" x14ac:dyDescent="0.25">
      <c r="A218" s="587" t="s">
        <v>50</v>
      </c>
      <c r="B218" s="604" t="s">
        <v>8248</v>
      </c>
      <c r="C218" s="543" t="s">
        <v>509</v>
      </c>
      <c r="D218" s="576" t="s">
        <v>8542</v>
      </c>
      <c r="E218" s="575">
        <v>2017</v>
      </c>
      <c r="F218" s="576" t="s">
        <v>511</v>
      </c>
      <c r="G218" s="545">
        <v>0</v>
      </c>
      <c r="H218" s="546">
        <v>0</v>
      </c>
    </row>
    <row r="219" spans="1:8" ht="13.5" x14ac:dyDescent="0.25">
      <c r="A219" s="587"/>
      <c r="B219" s="574"/>
      <c r="C219" s="575"/>
      <c r="D219" s="579"/>
      <c r="E219" s="594"/>
      <c r="F219" s="579"/>
      <c r="G219" s="545"/>
      <c r="H219" s="546"/>
    </row>
    <row r="220" spans="1:8" ht="13.5" x14ac:dyDescent="0.25">
      <c r="A220" s="587" t="s">
        <v>51</v>
      </c>
      <c r="B220" s="692"/>
      <c r="C220" s="575"/>
      <c r="D220" s="576"/>
      <c r="E220" s="575"/>
      <c r="F220" s="576"/>
      <c r="G220" s="545"/>
      <c r="H220" s="546"/>
    </row>
    <row r="221" spans="1:8" ht="27" x14ac:dyDescent="0.25">
      <c r="A221" s="587" t="s">
        <v>8544</v>
      </c>
      <c r="B221" s="604" t="s">
        <v>8248</v>
      </c>
      <c r="C221" s="543" t="s">
        <v>509</v>
      </c>
      <c r="D221" s="576" t="s">
        <v>8545</v>
      </c>
      <c r="E221" s="575">
        <v>2017</v>
      </c>
      <c r="F221" s="576" t="s">
        <v>511</v>
      </c>
      <c r="G221" s="545" t="s">
        <v>8546</v>
      </c>
      <c r="H221" s="546" t="s">
        <v>8547</v>
      </c>
    </row>
    <row r="222" spans="1:8" ht="27" x14ac:dyDescent="0.25">
      <c r="A222" s="587" t="s">
        <v>8548</v>
      </c>
      <c r="B222" s="604" t="s">
        <v>8248</v>
      </c>
      <c r="C222" s="543" t="s">
        <v>509</v>
      </c>
      <c r="D222" s="576" t="s">
        <v>8549</v>
      </c>
      <c r="E222" s="575">
        <v>2017</v>
      </c>
      <c r="F222" s="576" t="s">
        <v>511</v>
      </c>
      <c r="G222" s="545">
        <v>164136</v>
      </c>
      <c r="H222" s="546">
        <v>157461</v>
      </c>
    </row>
    <row r="223" spans="1:8" ht="27" x14ac:dyDescent="0.25">
      <c r="A223" s="587" t="s">
        <v>8550</v>
      </c>
      <c r="B223" s="604" t="s">
        <v>8248</v>
      </c>
      <c r="C223" s="543" t="s">
        <v>509</v>
      </c>
      <c r="D223" s="576" t="s">
        <v>8551</v>
      </c>
      <c r="E223" s="575">
        <v>2017</v>
      </c>
      <c r="F223" s="576" t="s">
        <v>511</v>
      </c>
      <c r="G223" s="545">
        <v>578054</v>
      </c>
      <c r="H223" s="546">
        <v>632179</v>
      </c>
    </row>
    <row r="224" spans="1:8" ht="27" x14ac:dyDescent="0.25">
      <c r="A224" s="595" t="s">
        <v>8552</v>
      </c>
      <c r="B224" s="687" t="s">
        <v>8248</v>
      </c>
      <c r="C224" s="543" t="s">
        <v>509</v>
      </c>
      <c r="D224" s="582" t="s">
        <v>8553</v>
      </c>
      <c r="E224" s="581">
        <v>2017</v>
      </c>
      <c r="F224" s="582" t="s">
        <v>511</v>
      </c>
      <c r="G224" s="554">
        <v>92827</v>
      </c>
      <c r="H224" s="555">
        <v>92946</v>
      </c>
    </row>
    <row r="225" spans="1:8" ht="13.5" x14ac:dyDescent="0.25">
      <c r="A225" s="658" t="s">
        <v>47</v>
      </c>
      <c r="B225" s="691" t="s">
        <v>2044</v>
      </c>
      <c r="C225" s="572"/>
      <c r="D225" s="573"/>
      <c r="E225" s="572"/>
      <c r="F225" s="573"/>
      <c r="G225" s="563"/>
      <c r="H225" s="539"/>
    </row>
    <row r="226" spans="1:8" ht="13.5" x14ac:dyDescent="0.25">
      <c r="A226" s="587"/>
      <c r="B226" s="574"/>
      <c r="C226" s="575"/>
      <c r="D226" s="576"/>
      <c r="E226" s="575"/>
      <c r="F226" s="576"/>
      <c r="G226" s="545"/>
      <c r="H226" s="546"/>
    </row>
    <row r="227" spans="1:8" ht="13.5" x14ac:dyDescent="0.25">
      <c r="A227" s="587" t="s">
        <v>48</v>
      </c>
      <c r="B227" s="604" t="s">
        <v>2044</v>
      </c>
      <c r="C227" s="575" t="s">
        <v>509</v>
      </c>
      <c r="D227" s="576" t="s">
        <v>8554</v>
      </c>
      <c r="E227" s="575">
        <v>2001</v>
      </c>
      <c r="F227" s="576" t="s">
        <v>511</v>
      </c>
      <c r="G227" s="545">
        <v>5239097.42</v>
      </c>
      <c r="H227" s="546">
        <v>6984880.5</v>
      </c>
    </row>
    <row r="228" spans="1:8" ht="13.5" x14ac:dyDescent="0.25">
      <c r="A228" s="587"/>
      <c r="B228" s="604" t="s">
        <v>2044</v>
      </c>
      <c r="C228" s="575" t="s">
        <v>509</v>
      </c>
      <c r="D228" s="576" t="s">
        <v>8555</v>
      </c>
      <c r="E228" s="575">
        <v>2001</v>
      </c>
      <c r="F228" s="576" t="s">
        <v>511</v>
      </c>
      <c r="G228" s="545">
        <v>104454.96</v>
      </c>
      <c r="H228" s="546">
        <v>57115.199999999997</v>
      </c>
    </row>
    <row r="229" spans="1:8" ht="13.5" x14ac:dyDescent="0.25">
      <c r="A229" s="587"/>
      <c r="B229" s="604" t="s">
        <v>2044</v>
      </c>
      <c r="C229" s="575" t="s">
        <v>509</v>
      </c>
      <c r="D229" s="576" t="s">
        <v>8556</v>
      </c>
      <c r="E229" s="575">
        <v>2001</v>
      </c>
      <c r="F229" s="576" t="s">
        <v>511</v>
      </c>
      <c r="G229" s="545">
        <v>19541.400000000001</v>
      </c>
      <c r="H229" s="546">
        <v>1950.6</v>
      </c>
    </row>
    <row r="230" spans="1:8" ht="13.5" x14ac:dyDescent="0.25">
      <c r="A230" s="587"/>
      <c r="B230" s="604" t="s">
        <v>2044</v>
      </c>
      <c r="C230" s="575" t="s">
        <v>509</v>
      </c>
      <c r="D230" s="576" t="s">
        <v>8557</v>
      </c>
      <c r="E230" s="575">
        <v>2001</v>
      </c>
      <c r="F230" s="576" t="s">
        <v>511</v>
      </c>
      <c r="G230" s="545">
        <v>16970.84</v>
      </c>
      <c r="H230" s="546">
        <v>1286.3499999999999</v>
      </c>
    </row>
    <row r="231" spans="1:8" ht="13.5" x14ac:dyDescent="0.25">
      <c r="A231" s="587"/>
      <c r="B231" s="604" t="s">
        <v>2044</v>
      </c>
      <c r="C231" s="575" t="s">
        <v>509</v>
      </c>
      <c r="D231" s="576" t="s">
        <v>8558</v>
      </c>
      <c r="E231" s="575">
        <v>2006</v>
      </c>
      <c r="F231" s="576" t="s">
        <v>511</v>
      </c>
      <c r="G231" s="545">
        <v>40323.26</v>
      </c>
      <c r="H231" s="546">
        <v>26062.66</v>
      </c>
    </row>
    <row r="232" spans="1:8" ht="13.5" x14ac:dyDescent="0.25">
      <c r="A232" s="587"/>
      <c r="B232" s="574"/>
      <c r="C232" s="575"/>
      <c r="D232" s="576"/>
      <c r="E232" s="575"/>
      <c r="F232" s="576"/>
      <c r="G232" s="545"/>
      <c r="H232" s="546"/>
    </row>
    <row r="233" spans="1:8" ht="13.5" x14ac:dyDescent="0.25">
      <c r="A233" s="587" t="s">
        <v>49</v>
      </c>
      <c r="B233" s="574"/>
      <c r="C233" s="575"/>
      <c r="D233" s="576"/>
      <c r="E233" s="575"/>
      <c r="F233" s="576"/>
      <c r="G233" s="545"/>
      <c r="H233" s="546"/>
    </row>
    <row r="234" spans="1:8" ht="13.5" x14ac:dyDescent="0.25">
      <c r="A234" s="587" t="s">
        <v>374</v>
      </c>
      <c r="B234" s="574"/>
      <c r="C234" s="575"/>
      <c r="D234" s="576"/>
      <c r="E234" s="575"/>
      <c r="F234" s="576"/>
      <c r="G234" s="545"/>
      <c r="H234" s="546"/>
    </row>
    <row r="235" spans="1:8" ht="13.5" x14ac:dyDescent="0.25">
      <c r="A235" s="587"/>
      <c r="B235" s="574"/>
      <c r="C235" s="575"/>
      <c r="D235" s="576"/>
      <c r="E235" s="575"/>
      <c r="F235" s="576"/>
      <c r="G235" s="545"/>
      <c r="H235" s="546"/>
    </row>
    <row r="236" spans="1:8" ht="13.5" x14ac:dyDescent="0.25">
      <c r="A236" s="587" t="s">
        <v>50</v>
      </c>
      <c r="B236" s="604" t="s">
        <v>2044</v>
      </c>
      <c r="C236" s="575" t="s">
        <v>509</v>
      </c>
      <c r="D236" s="576" t="s">
        <v>8559</v>
      </c>
      <c r="E236" s="575">
        <v>2006</v>
      </c>
      <c r="F236" s="576" t="s">
        <v>511</v>
      </c>
      <c r="G236" s="545">
        <v>2232328.6800000002</v>
      </c>
      <c r="H236" s="546">
        <v>4037128.68</v>
      </c>
    </row>
    <row r="237" spans="1:8" ht="13.5" x14ac:dyDescent="0.25">
      <c r="A237" s="587"/>
      <c r="B237" s="604" t="s">
        <v>2044</v>
      </c>
      <c r="C237" s="575" t="s">
        <v>509</v>
      </c>
      <c r="D237" s="576" t="s">
        <v>8560</v>
      </c>
      <c r="E237" s="575">
        <v>2007</v>
      </c>
      <c r="F237" s="576" t="s">
        <v>511</v>
      </c>
      <c r="G237" s="545">
        <v>388841.57</v>
      </c>
      <c r="H237" s="546">
        <v>388841.57</v>
      </c>
    </row>
    <row r="238" spans="1:8" ht="13.5" x14ac:dyDescent="0.25">
      <c r="A238" s="587"/>
      <c r="B238" s="604" t="s">
        <v>2044</v>
      </c>
      <c r="C238" s="575" t="s">
        <v>8561</v>
      </c>
      <c r="D238" s="576" t="s">
        <v>8562</v>
      </c>
      <c r="E238" s="575">
        <v>2006</v>
      </c>
      <c r="F238" s="576" t="s">
        <v>8563</v>
      </c>
      <c r="G238" s="545">
        <v>99.73</v>
      </c>
      <c r="H238" s="546" t="s">
        <v>8564</v>
      </c>
    </row>
    <row r="239" spans="1:8" ht="13.5" x14ac:dyDescent="0.25">
      <c r="A239" s="587" t="s">
        <v>51</v>
      </c>
      <c r="B239" s="574"/>
      <c r="C239" s="575"/>
      <c r="D239" s="576"/>
      <c r="E239" s="575"/>
      <c r="F239" s="576"/>
      <c r="G239" s="545"/>
      <c r="H239" s="546"/>
    </row>
    <row r="240" spans="1:8" ht="13.5" x14ac:dyDescent="0.25">
      <c r="A240" s="587"/>
      <c r="B240" s="574"/>
      <c r="C240" s="575"/>
      <c r="D240" s="576"/>
      <c r="E240" s="575"/>
      <c r="F240" s="576"/>
      <c r="G240" s="545"/>
      <c r="H240" s="546"/>
    </row>
    <row r="241" spans="1:8" ht="13.5" x14ac:dyDescent="0.25">
      <c r="A241" s="587" t="s">
        <v>55</v>
      </c>
      <c r="B241" s="574"/>
      <c r="C241" s="575"/>
      <c r="D241" s="576"/>
      <c r="E241" s="575"/>
      <c r="F241" s="576"/>
      <c r="G241" s="545"/>
      <c r="H241" s="546"/>
    </row>
    <row r="242" spans="1:8" ht="13.5" x14ac:dyDescent="0.25">
      <c r="A242" s="587" t="s">
        <v>56</v>
      </c>
      <c r="B242" s="574"/>
      <c r="C242" s="575"/>
      <c r="D242" s="576"/>
      <c r="E242" s="575"/>
      <c r="F242" s="576"/>
      <c r="G242" s="545"/>
      <c r="H242" s="546"/>
    </row>
    <row r="243" spans="1:8" ht="13.5" x14ac:dyDescent="0.25">
      <c r="A243" s="587" t="s">
        <v>52</v>
      </c>
      <c r="B243" s="574"/>
      <c r="C243" s="575"/>
      <c r="D243" s="576"/>
      <c r="E243" s="575"/>
      <c r="F243" s="576"/>
      <c r="G243" s="545"/>
      <c r="H243" s="546"/>
    </row>
    <row r="244" spans="1:8" ht="13.5" x14ac:dyDescent="0.25">
      <c r="A244" s="587" t="s">
        <v>53</v>
      </c>
      <c r="B244" s="574"/>
      <c r="C244" s="575"/>
      <c r="D244" s="576"/>
      <c r="E244" s="575"/>
      <c r="F244" s="576"/>
      <c r="G244" s="545"/>
      <c r="H244" s="546"/>
    </row>
    <row r="245" spans="1:8" ht="13.5" x14ac:dyDescent="0.25">
      <c r="A245" s="587" t="s">
        <v>54</v>
      </c>
      <c r="B245" s="574"/>
      <c r="C245" s="575"/>
      <c r="D245" s="576"/>
      <c r="E245" s="575"/>
      <c r="F245" s="576"/>
      <c r="G245" s="545"/>
      <c r="H245" s="546"/>
    </row>
    <row r="246" spans="1:8" ht="13.5" x14ac:dyDescent="0.25">
      <c r="A246" s="595" t="s">
        <v>373</v>
      </c>
      <c r="B246" s="693"/>
      <c r="C246" s="581"/>
      <c r="D246" s="582"/>
      <c r="E246" s="581"/>
      <c r="F246" s="582"/>
      <c r="G246" s="554"/>
      <c r="H246" s="555"/>
    </row>
    <row r="247" spans="1:8" ht="27" x14ac:dyDescent="0.25">
      <c r="A247" s="658" t="s">
        <v>47</v>
      </c>
      <c r="B247" s="691" t="s">
        <v>2055</v>
      </c>
      <c r="C247" s="572"/>
      <c r="D247" s="573"/>
      <c r="E247" s="572"/>
      <c r="F247" s="573"/>
      <c r="G247" s="563"/>
      <c r="H247" s="539"/>
    </row>
    <row r="248" spans="1:8" ht="13.5" x14ac:dyDescent="0.25">
      <c r="A248" s="587"/>
      <c r="B248" s="574"/>
      <c r="C248" s="594"/>
      <c r="D248" s="579"/>
      <c r="E248" s="594"/>
      <c r="F248" s="579"/>
      <c r="G248" s="545"/>
      <c r="H248" s="546"/>
    </row>
    <row r="249" spans="1:8" ht="13.5" x14ac:dyDescent="0.25">
      <c r="A249" s="587"/>
      <c r="B249" s="574"/>
      <c r="C249" s="575"/>
      <c r="D249" s="576"/>
      <c r="E249" s="575"/>
      <c r="F249" s="576"/>
      <c r="G249" s="545"/>
      <c r="H249" s="546"/>
    </row>
    <row r="250" spans="1:8" ht="13.5" x14ac:dyDescent="0.25">
      <c r="A250" s="587"/>
      <c r="B250" s="574"/>
      <c r="C250" s="575"/>
      <c r="D250" s="576"/>
      <c r="E250" s="575"/>
      <c r="F250" s="576"/>
      <c r="G250" s="545"/>
      <c r="H250" s="546"/>
    </row>
    <row r="251" spans="1:8" ht="13.5" x14ac:dyDescent="0.25">
      <c r="A251" s="587"/>
      <c r="B251" s="574"/>
      <c r="C251" s="575"/>
      <c r="D251" s="576"/>
      <c r="E251" s="575"/>
      <c r="F251" s="576"/>
      <c r="G251" s="545"/>
      <c r="H251" s="546"/>
    </row>
    <row r="252" spans="1:8" ht="27" x14ac:dyDescent="0.25">
      <c r="A252" s="587" t="s">
        <v>48</v>
      </c>
      <c r="B252" s="604" t="s">
        <v>2055</v>
      </c>
      <c r="C252" s="575" t="s">
        <v>8565</v>
      </c>
      <c r="D252" s="576" t="s">
        <v>8566</v>
      </c>
      <c r="E252" s="575"/>
      <c r="F252" s="576" t="s">
        <v>511</v>
      </c>
      <c r="G252" s="545">
        <v>9049027.4100000001</v>
      </c>
      <c r="H252" s="546">
        <v>2137862.19</v>
      </c>
    </row>
    <row r="253" spans="1:8" ht="13.5" x14ac:dyDescent="0.25">
      <c r="A253" s="587"/>
      <c r="B253" s="574"/>
      <c r="C253" s="575"/>
      <c r="D253" s="576"/>
      <c r="E253" s="575"/>
      <c r="F253" s="576"/>
      <c r="G253" s="545"/>
      <c r="H253" s="546"/>
    </row>
    <row r="254" spans="1:8" ht="27" x14ac:dyDescent="0.25">
      <c r="A254" s="587" t="s">
        <v>49</v>
      </c>
      <c r="B254" s="604" t="s">
        <v>2055</v>
      </c>
      <c r="C254" s="575"/>
      <c r="D254" s="576"/>
      <c r="E254" s="575"/>
      <c r="F254" s="576"/>
      <c r="G254" s="545"/>
      <c r="H254" s="546"/>
    </row>
    <row r="255" spans="1:8" ht="13.5" x14ac:dyDescent="0.25">
      <c r="A255" s="587" t="s">
        <v>374</v>
      </c>
      <c r="B255" s="574"/>
      <c r="C255" s="575"/>
      <c r="D255" s="576"/>
      <c r="E255" s="575"/>
      <c r="F255" s="576"/>
      <c r="G255" s="545"/>
      <c r="H255" s="546"/>
    </row>
    <row r="256" spans="1:8" ht="13.5" x14ac:dyDescent="0.25">
      <c r="A256" s="587"/>
      <c r="B256" s="574"/>
      <c r="C256" s="575"/>
      <c r="D256" s="576"/>
      <c r="E256" s="575"/>
      <c r="F256" s="576"/>
      <c r="G256" s="545"/>
      <c r="H256" s="546"/>
    </row>
    <row r="257" spans="1:8" ht="27" x14ac:dyDescent="0.25">
      <c r="A257" s="587" t="s">
        <v>50</v>
      </c>
      <c r="B257" s="604" t="s">
        <v>2055</v>
      </c>
      <c r="C257" s="575"/>
      <c r="D257" s="576"/>
      <c r="E257" s="575"/>
      <c r="F257" s="576"/>
      <c r="G257" s="545"/>
      <c r="H257" s="546"/>
    </row>
    <row r="258" spans="1:8" ht="13.5" x14ac:dyDescent="0.25">
      <c r="A258" s="587"/>
      <c r="B258" s="574"/>
      <c r="C258" s="575"/>
      <c r="D258" s="576"/>
      <c r="E258" s="575"/>
      <c r="F258" s="576"/>
      <c r="G258" s="545"/>
      <c r="H258" s="546"/>
    </row>
    <row r="259" spans="1:8" ht="27" x14ac:dyDescent="0.25">
      <c r="A259" s="587" t="s">
        <v>51</v>
      </c>
      <c r="B259" s="604" t="s">
        <v>2055</v>
      </c>
      <c r="C259" s="575"/>
      <c r="D259" s="576"/>
      <c r="E259" s="575"/>
      <c r="F259" s="576"/>
      <c r="G259" s="545"/>
      <c r="H259" s="546"/>
    </row>
    <row r="260" spans="1:8" ht="13.5" x14ac:dyDescent="0.25">
      <c r="A260" s="587"/>
      <c r="B260" s="574"/>
      <c r="C260" s="575"/>
      <c r="D260" s="576"/>
      <c r="E260" s="575"/>
      <c r="F260" s="576"/>
      <c r="G260" s="545"/>
      <c r="H260" s="546"/>
    </row>
    <row r="261" spans="1:8" ht="13.5" x14ac:dyDescent="0.25">
      <c r="A261" s="587" t="s">
        <v>55</v>
      </c>
      <c r="B261" s="574"/>
      <c r="C261" s="575"/>
      <c r="D261" s="576"/>
      <c r="E261" s="575"/>
      <c r="F261" s="576"/>
      <c r="G261" s="545"/>
      <c r="H261" s="546"/>
    </row>
    <row r="262" spans="1:8" ht="13.5" x14ac:dyDescent="0.25">
      <c r="A262" s="587" t="s">
        <v>56</v>
      </c>
      <c r="B262" s="574"/>
      <c r="C262" s="575"/>
      <c r="D262" s="576"/>
      <c r="E262" s="575"/>
      <c r="F262" s="576"/>
      <c r="G262" s="545"/>
      <c r="H262" s="546"/>
    </row>
    <row r="263" spans="1:8" ht="13.5" x14ac:dyDescent="0.25">
      <c r="A263" s="587" t="s">
        <v>52</v>
      </c>
      <c r="B263" s="574"/>
      <c r="C263" s="575"/>
      <c r="D263" s="576"/>
      <c r="E263" s="575"/>
      <c r="F263" s="576"/>
      <c r="G263" s="545"/>
      <c r="H263" s="546"/>
    </row>
    <row r="264" spans="1:8" ht="13.5" x14ac:dyDescent="0.25">
      <c r="A264" s="587" t="s">
        <v>53</v>
      </c>
      <c r="B264" s="574"/>
      <c r="C264" s="575"/>
      <c r="D264" s="576"/>
      <c r="E264" s="575"/>
      <c r="F264" s="576"/>
      <c r="G264" s="545"/>
      <c r="H264" s="546"/>
    </row>
    <row r="265" spans="1:8" ht="13.5" x14ac:dyDescent="0.25">
      <c r="A265" s="587" t="s">
        <v>54</v>
      </c>
      <c r="B265" s="574"/>
      <c r="C265" s="575"/>
      <c r="D265" s="576"/>
      <c r="E265" s="575"/>
      <c r="F265" s="576"/>
      <c r="G265" s="545"/>
      <c r="H265" s="546"/>
    </row>
    <row r="266" spans="1:8" ht="13.5" x14ac:dyDescent="0.25">
      <c r="A266" s="595" t="s">
        <v>373</v>
      </c>
      <c r="B266" s="693"/>
      <c r="C266" s="581"/>
      <c r="D266" s="582"/>
      <c r="E266" s="581"/>
      <c r="F266" s="582"/>
      <c r="G266" s="554"/>
      <c r="H266" s="555"/>
    </row>
    <row r="267" spans="1:8" ht="13.5" x14ac:dyDescent="0.25">
      <c r="A267" s="658" t="s">
        <v>47</v>
      </c>
      <c r="B267" s="691" t="s">
        <v>2058</v>
      </c>
      <c r="C267" s="543" t="s">
        <v>509</v>
      </c>
      <c r="D267" s="573" t="s">
        <v>8567</v>
      </c>
      <c r="E267" s="631">
        <v>2017</v>
      </c>
      <c r="F267" s="573" t="s">
        <v>8568</v>
      </c>
      <c r="G267" s="563">
        <v>0</v>
      </c>
      <c r="H267" s="539">
        <v>0</v>
      </c>
    </row>
    <row r="268" spans="1:8" ht="13.5" x14ac:dyDescent="0.25">
      <c r="A268" s="587"/>
      <c r="B268" s="694"/>
      <c r="C268" s="575"/>
      <c r="D268" s="576"/>
      <c r="E268" s="575"/>
      <c r="F268" s="576"/>
      <c r="G268" s="545"/>
      <c r="H268" s="546"/>
    </row>
    <row r="269" spans="1:8" ht="13.5" x14ac:dyDescent="0.25">
      <c r="A269" s="587" t="s">
        <v>48</v>
      </c>
      <c r="B269" s="604" t="s">
        <v>2058</v>
      </c>
      <c r="C269" s="543" t="s">
        <v>509</v>
      </c>
      <c r="D269" s="576" t="s">
        <v>8567</v>
      </c>
      <c r="E269" s="594">
        <v>2017</v>
      </c>
      <c r="F269" s="576" t="s">
        <v>8568</v>
      </c>
      <c r="G269" s="545">
        <v>3434988.26</v>
      </c>
      <c r="H269" s="546">
        <v>144964.51</v>
      </c>
    </row>
    <row r="270" spans="1:8" ht="13.5" x14ac:dyDescent="0.25">
      <c r="A270" s="587"/>
      <c r="B270" s="694"/>
      <c r="C270" s="575"/>
      <c r="D270" s="576"/>
      <c r="E270" s="575"/>
      <c r="F270" s="576"/>
      <c r="G270" s="545"/>
      <c r="H270" s="546"/>
    </row>
    <row r="271" spans="1:8" ht="13.5" x14ac:dyDescent="0.25">
      <c r="A271" s="587" t="s">
        <v>49</v>
      </c>
      <c r="B271" s="604" t="s">
        <v>2058</v>
      </c>
      <c r="C271" s="543" t="s">
        <v>509</v>
      </c>
      <c r="D271" s="576" t="s">
        <v>8567</v>
      </c>
      <c r="E271" s="594">
        <v>2020</v>
      </c>
      <c r="F271" s="576" t="s">
        <v>8568</v>
      </c>
      <c r="G271" s="545">
        <v>0</v>
      </c>
      <c r="H271" s="546">
        <v>43345</v>
      </c>
    </row>
    <row r="272" spans="1:8" ht="13.5" x14ac:dyDescent="0.25">
      <c r="A272" s="587" t="s">
        <v>374</v>
      </c>
      <c r="B272" s="694"/>
      <c r="C272" s="575"/>
      <c r="D272" s="576"/>
      <c r="E272" s="575"/>
      <c r="F272" s="576"/>
      <c r="G272" s="545"/>
      <c r="H272" s="546"/>
    </row>
    <row r="273" spans="1:8" ht="13.5" x14ac:dyDescent="0.25">
      <c r="A273" s="587"/>
      <c r="B273" s="694"/>
      <c r="C273" s="575"/>
      <c r="D273" s="576"/>
      <c r="E273" s="575"/>
      <c r="F273" s="576"/>
      <c r="G273" s="545"/>
      <c r="H273" s="546"/>
    </row>
    <row r="274" spans="1:8" ht="13.5" x14ac:dyDescent="0.25">
      <c r="A274" s="587" t="s">
        <v>50</v>
      </c>
      <c r="B274" s="604" t="s">
        <v>2058</v>
      </c>
      <c r="C274" s="543" t="s">
        <v>509</v>
      </c>
      <c r="D274" s="576" t="s">
        <v>8567</v>
      </c>
      <c r="E274" s="594">
        <v>2017</v>
      </c>
      <c r="F274" s="576" t="s">
        <v>8568</v>
      </c>
      <c r="G274" s="545">
        <v>2505496.09</v>
      </c>
      <c r="H274" s="546">
        <v>5412696.2300000004</v>
      </c>
    </row>
    <row r="275" spans="1:8" ht="13.5" x14ac:dyDescent="0.25">
      <c r="A275" s="587"/>
      <c r="B275" s="574"/>
      <c r="C275" s="575"/>
      <c r="D275" s="576"/>
      <c r="E275" s="575"/>
      <c r="F275" s="576"/>
      <c r="G275" s="545"/>
      <c r="H275" s="546"/>
    </row>
    <row r="276" spans="1:8" ht="13.5" x14ac:dyDescent="0.25">
      <c r="A276" s="587" t="s">
        <v>51</v>
      </c>
      <c r="B276" s="604" t="s">
        <v>2058</v>
      </c>
      <c r="C276" s="575"/>
      <c r="D276" s="576"/>
      <c r="E276" s="575"/>
      <c r="F276" s="576"/>
      <c r="G276" s="545"/>
      <c r="H276" s="546"/>
    </row>
    <row r="277" spans="1:8" ht="13.5" x14ac:dyDescent="0.25">
      <c r="A277" s="587"/>
      <c r="B277" s="574"/>
      <c r="C277" s="575"/>
      <c r="D277" s="576"/>
      <c r="E277" s="575"/>
      <c r="F277" s="576"/>
      <c r="G277" s="545"/>
      <c r="H277" s="546"/>
    </row>
    <row r="278" spans="1:8" ht="13.5" x14ac:dyDescent="0.25">
      <c r="A278" s="587" t="s">
        <v>55</v>
      </c>
      <c r="B278" s="574"/>
      <c r="C278" s="575"/>
      <c r="D278" s="576"/>
      <c r="E278" s="575"/>
      <c r="F278" s="576"/>
      <c r="G278" s="545"/>
      <c r="H278" s="546"/>
    </row>
    <row r="279" spans="1:8" ht="13.5" x14ac:dyDescent="0.25">
      <c r="A279" s="587" t="s">
        <v>56</v>
      </c>
      <c r="B279" s="574"/>
      <c r="C279" s="575"/>
      <c r="D279" s="576"/>
      <c r="E279" s="575"/>
      <c r="F279" s="576"/>
      <c r="G279" s="545"/>
      <c r="H279" s="546"/>
    </row>
    <row r="280" spans="1:8" ht="13.5" x14ac:dyDescent="0.25">
      <c r="A280" s="587" t="s">
        <v>52</v>
      </c>
      <c r="B280" s="574"/>
      <c r="C280" s="575"/>
      <c r="D280" s="576"/>
      <c r="E280" s="575"/>
      <c r="F280" s="576"/>
      <c r="G280" s="545"/>
      <c r="H280" s="546"/>
    </row>
    <row r="281" spans="1:8" ht="13.5" x14ac:dyDescent="0.25">
      <c r="A281" s="587" t="s">
        <v>53</v>
      </c>
      <c r="B281" s="574"/>
      <c r="C281" s="575"/>
      <c r="D281" s="576"/>
      <c r="E281" s="575"/>
      <c r="F281" s="576"/>
      <c r="G281" s="545"/>
      <c r="H281" s="546"/>
    </row>
    <row r="282" spans="1:8" ht="13.5" x14ac:dyDescent="0.25">
      <c r="A282" s="587" t="s">
        <v>54</v>
      </c>
      <c r="B282" s="574"/>
      <c r="C282" s="575"/>
      <c r="D282" s="576"/>
      <c r="E282" s="575"/>
      <c r="F282" s="576"/>
      <c r="G282" s="545"/>
      <c r="H282" s="546"/>
    </row>
    <row r="283" spans="1:8" ht="13.5" x14ac:dyDescent="0.25">
      <c r="A283" s="595" t="s">
        <v>373</v>
      </c>
      <c r="B283" s="693"/>
      <c r="C283" s="581"/>
      <c r="D283" s="582"/>
      <c r="E283" s="581"/>
      <c r="F283" s="582"/>
      <c r="G283" s="554"/>
      <c r="H283" s="555"/>
    </row>
    <row r="284" spans="1:8" ht="13.5" x14ac:dyDescent="0.25">
      <c r="A284" s="658" t="s">
        <v>47</v>
      </c>
      <c r="B284" s="691" t="s">
        <v>2069</v>
      </c>
      <c r="C284" s="572" t="s">
        <v>8569</v>
      </c>
      <c r="D284" s="573" t="s">
        <v>8570</v>
      </c>
      <c r="E284" s="572">
        <v>2017</v>
      </c>
      <c r="F284" s="573" t="s">
        <v>511</v>
      </c>
      <c r="G284" s="563">
        <v>71500</v>
      </c>
      <c r="H284" s="539">
        <v>71500</v>
      </c>
    </row>
    <row r="285" spans="1:8" ht="13.5" x14ac:dyDescent="0.25">
      <c r="A285" s="587"/>
      <c r="B285" s="574"/>
      <c r="C285" s="575"/>
      <c r="D285" s="576"/>
      <c r="E285" s="575"/>
      <c r="F285" s="576"/>
      <c r="G285" s="545"/>
      <c r="H285" s="546"/>
    </row>
    <row r="286" spans="1:8" ht="13.5" x14ac:dyDescent="0.25">
      <c r="A286" s="587" t="s">
        <v>48</v>
      </c>
      <c r="B286" s="604" t="s">
        <v>2069</v>
      </c>
      <c r="C286" s="575" t="s">
        <v>8569</v>
      </c>
      <c r="D286" s="576" t="s">
        <v>8570</v>
      </c>
      <c r="E286" s="575">
        <v>2017</v>
      </c>
      <c r="F286" s="576" t="s">
        <v>511</v>
      </c>
      <c r="G286" s="545">
        <v>1512437.65</v>
      </c>
      <c r="H286" s="546">
        <v>957080.05</v>
      </c>
    </row>
    <row r="287" spans="1:8" ht="13.5" x14ac:dyDescent="0.25">
      <c r="A287" s="587"/>
      <c r="B287" s="574"/>
      <c r="C287" s="575"/>
      <c r="D287" s="576"/>
      <c r="E287" s="575"/>
      <c r="F287" s="576"/>
      <c r="G287" s="545"/>
      <c r="H287" s="546"/>
    </row>
    <row r="288" spans="1:8" ht="13.5" x14ac:dyDescent="0.25">
      <c r="A288" s="587" t="s">
        <v>49</v>
      </c>
      <c r="B288" s="604" t="s">
        <v>2069</v>
      </c>
      <c r="C288" s="575" t="s">
        <v>8569</v>
      </c>
      <c r="D288" s="576" t="s">
        <v>8570</v>
      </c>
      <c r="E288" s="575">
        <v>2020</v>
      </c>
      <c r="F288" s="576" t="s">
        <v>511</v>
      </c>
      <c r="G288" s="545"/>
      <c r="H288" s="546">
        <v>41357</v>
      </c>
    </row>
    <row r="289" spans="1:8" ht="13.5" x14ac:dyDescent="0.25">
      <c r="A289" s="587" t="s">
        <v>374</v>
      </c>
      <c r="B289" s="574"/>
      <c r="C289" s="575"/>
      <c r="D289" s="576"/>
      <c r="E289" s="575"/>
      <c r="F289" s="576"/>
      <c r="G289" s="545"/>
      <c r="H289" s="546"/>
    </row>
    <row r="290" spans="1:8" ht="13.5" x14ac:dyDescent="0.25">
      <c r="A290" s="587"/>
      <c r="B290" s="574"/>
      <c r="C290" s="575"/>
      <c r="D290" s="576"/>
      <c r="E290" s="575"/>
      <c r="F290" s="576"/>
      <c r="G290" s="545"/>
      <c r="H290" s="546"/>
    </row>
    <row r="291" spans="1:8" ht="13.5" x14ac:dyDescent="0.25">
      <c r="A291" s="587" t="s">
        <v>50</v>
      </c>
      <c r="B291" s="604" t="s">
        <v>2069</v>
      </c>
      <c r="C291" s="575" t="s">
        <v>8569</v>
      </c>
      <c r="D291" s="576" t="s">
        <v>8570</v>
      </c>
      <c r="E291" s="575">
        <v>2017</v>
      </c>
      <c r="F291" s="576" t="s">
        <v>511</v>
      </c>
      <c r="G291" s="545">
        <v>475276.58</v>
      </c>
      <c r="H291" s="546">
        <v>475276.58</v>
      </c>
    </row>
    <row r="292" spans="1:8" ht="13.5" x14ac:dyDescent="0.25">
      <c r="A292" s="587"/>
      <c r="B292" s="574"/>
      <c r="C292" s="575"/>
      <c r="D292" s="576"/>
      <c r="E292" s="575"/>
      <c r="F292" s="576"/>
      <c r="G292" s="545"/>
      <c r="H292" s="546"/>
    </row>
    <row r="293" spans="1:8" ht="13.5" x14ac:dyDescent="0.25">
      <c r="A293" s="587" t="s">
        <v>51</v>
      </c>
      <c r="B293" s="604" t="s">
        <v>2069</v>
      </c>
      <c r="C293" s="575"/>
      <c r="D293" s="576"/>
      <c r="E293" s="575"/>
      <c r="F293" s="576"/>
      <c r="G293" s="545"/>
      <c r="H293" s="546"/>
    </row>
    <row r="294" spans="1:8" ht="13.5" x14ac:dyDescent="0.25">
      <c r="A294" s="587"/>
      <c r="B294" s="574"/>
      <c r="C294" s="575"/>
      <c r="D294" s="576"/>
      <c r="E294" s="575"/>
      <c r="F294" s="576"/>
      <c r="G294" s="545"/>
      <c r="H294" s="546"/>
    </row>
    <row r="295" spans="1:8" ht="13.5" x14ac:dyDescent="0.25">
      <c r="A295" s="587" t="s">
        <v>55</v>
      </c>
      <c r="B295" s="574"/>
      <c r="C295" s="575"/>
      <c r="D295" s="576"/>
      <c r="E295" s="575"/>
      <c r="F295" s="576"/>
      <c r="G295" s="545"/>
      <c r="H295" s="546"/>
    </row>
    <row r="296" spans="1:8" ht="13.5" x14ac:dyDescent="0.25">
      <c r="A296" s="587" t="s">
        <v>56</v>
      </c>
      <c r="B296" s="574"/>
      <c r="C296" s="575"/>
      <c r="D296" s="576"/>
      <c r="E296" s="575"/>
      <c r="F296" s="576"/>
      <c r="G296" s="545"/>
      <c r="H296" s="546"/>
    </row>
    <row r="297" spans="1:8" ht="13.5" x14ac:dyDescent="0.25">
      <c r="A297" s="587" t="s">
        <v>52</v>
      </c>
      <c r="B297" s="574"/>
      <c r="C297" s="575"/>
      <c r="D297" s="576"/>
      <c r="E297" s="575"/>
      <c r="F297" s="576"/>
      <c r="G297" s="545"/>
      <c r="H297" s="546"/>
    </row>
    <row r="298" spans="1:8" ht="13.5" x14ac:dyDescent="0.25">
      <c r="A298" s="587" t="s">
        <v>53</v>
      </c>
      <c r="B298" s="574"/>
      <c r="C298" s="575"/>
      <c r="D298" s="576"/>
      <c r="E298" s="575"/>
      <c r="F298" s="576"/>
      <c r="G298" s="545"/>
      <c r="H298" s="546"/>
    </row>
    <row r="299" spans="1:8" ht="13.5" x14ac:dyDescent="0.25">
      <c r="A299" s="587" t="s">
        <v>54</v>
      </c>
      <c r="B299" s="574"/>
      <c r="C299" s="575"/>
      <c r="D299" s="576"/>
      <c r="E299" s="575"/>
      <c r="F299" s="576"/>
      <c r="G299" s="545"/>
      <c r="H299" s="546"/>
    </row>
    <row r="300" spans="1:8" ht="13.5" x14ac:dyDescent="0.25">
      <c r="A300" s="595" t="s">
        <v>373</v>
      </c>
      <c r="B300" s="693"/>
      <c r="C300" s="581"/>
      <c r="D300" s="582"/>
      <c r="E300" s="581"/>
      <c r="F300" s="582"/>
      <c r="G300" s="554"/>
      <c r="H300" s="555"/>
    </row>
    <row r="301" spans="1:8" ht="13.5" x14ac:dyDescent="0.25">
      <c r="A301" s="712" t="s">
        <v>47</v>
      </c>
      <c r="B301" s="691" t="s">
        <v>8243</v>
      </c>
      <c r="C301" s="572" t="s">
        <v>8571</v>
      </c>
      <c r="D301" s="573" t="s">
        <v>8572</v>
      </c>
      <c r="E301" s="601">
        <v>2017</v>
      </c>
      <c r="F301" s="632" t="s">
        <v>511</v>
      </c>
      <c r="G301" s="563">
        <v>4465098.67</v>
      </c>
      <c r="H301" s="539">
        <v>2990640.78</v>
      </c>
    </row>
    <row r="302" spans="1:8" ht="13.5" x14ac:dyDescent="0.25">
      <c r="A302" s="587"/>
      <c r="B302" s="574"/>
      <c r="C302" s="575"/>
      <c r="D302" s="576"/>
      <c r="E302" s="633"/>
      <c r="F302" s="591"/>
      <c r="G302" s="545"/>
      <c r="H302" s="546"/>
    </row>
    <row r="303" spans="1:8" ht="27" x14ac:dyDescent="0.25">
      <c r="A303" s="1597" t="s">
        <v>48</v>
      </c>
      <c r="B303" s="604" t="s">
        <v>8243</v>
      </c>
      <c r="C303" s="1190" t="s">
        <v>8573</v>
      </c>
      <c r="D303" s="576" t="s">
        <v>8574</v>
      </c>
      <c r="E303" s="633">
        <v>2017</v>
      </c>
      <c r="F303" s="591" t="s">
        <v>511</v>
      </c>
      <c r="G303" s="545">
        <v>2764643.78</v>
      </c>
      <c r="H303" s="546">
        <v>1223678.19</v>
      </c>
    </row>
    <row r="304" spans="1:8" ht="27" x14ac:dyDescent="0.25">
      <c r="A304" s="1597"/>
      <c r="B304" s="604" t="s">
        <v>8243</v>
      </c>
      <c r="C304" s="1190" t="s">
        <v>8575</v>
      </c>
      <c r="D304" s="576" t="s">
        <v>8576</v>
      </c>
      <c r="E304" s="633">
        <v>2017</v>
      </c>
      <c r="F304" s="591" t="s">
        <v>511</v>
      </c>
      <c r="G304" s="545">
        <v>17019.52</v>
      </c>
      <c r="H304" s="546">
        <v>9790.52</v>
      </c>
    </row>
    <row r="305" spans="1:8" ht="27" x14ac:dyDescent="0.25">
      <c r="A305" s="1597"/>
      <c r="B305" s="604" t="s">
        <v>8243</v>
      </c>
      <c r="C305" s="1190" t="s">
        <v>8577</v>
      </c>
      <c r="D305" s="576" t="s">
        <v>8578</v>
      </c>
      <c r="E305" s="633">
        <v>2017</v>
      </c>
      <c r="F305" s="591" t="s">
        <v>511</v>
      </c>
      <c r="G305" s="545">
        <v>1110105.1599999999</v>
      </c>
      <c r="H305" s="546">
        <v>928172.52</v>
      </c>
    </row>
    <row r="306" spans="1:8" ht="13.5" x14ac:dyDescent="0.25">
      <c r="A306" s="587" t="s">
        <v>49</v>
      </c>
      <c r="B306" s="574"/>
      <c r="C306" s="575"/>
      <c r="D306" s="576"/>
      <c r="E306" s="633"/>
      <c r="F306" s="591"/>
      <c r="G306" s="545"/>
      <c r="H306" s="546"/>
    </row>
    <row r="307" spans="1:8" ht="13.5" x14ac:dyDescent="0.25">
      <c r="A307" s="587" t="s">
        <v>374</v>
      </c>
      <c r="B307" s="574"/>
      <c r="C307" s="575"/>
      <c r="D307" s="576"/>
      <c r="E307" s="633"/>
      <c r="F307" s="591"/>
      <c r="G307" s="545"/>
      <c r="H307" s="546"/>
    </row>
    <row r="308" spans="1:8" ht="13.5" x14ac:dyDescent="0.25">
      <c r="A308" s="587"/>
      <c r="B308" s="574"/>
      <c r="C308" s="575"/>
      <c r="D308" s="576"/>
      <c r="E308" s="633"/>
      <c r="F308" s="591"/>
      <c r="G308" s="545"/>
      <c r="H308" s="546"/>
    </row>
    <row r="309" spans="1:8" ht="13.5" x14ac:dyDescent="0.25">
      <c r="A309" s="713" t="s">
        <v>50</v>
      </c>
      <c r="B309" s="604" t="s">
        <v>8243</v>
      </c>
      <c r="C309" s="575" t="s">
        <v>8579</v>
      </c>
      <c r="D309" s="576" t="s">
        <v>8572</v>
      </c>
      <c r="E309" s="633">
        <v>2017</v>
      </c>
      <c r="F309" s="591" t="s">
        <v>511</v>
      </c>
      <c r="G309" s="545">
        <v>1988634.12</v>
      </c>
      <c r="H309" s="546">
        <v>7963375.4000000004</v>
      </c>
    </row>
    <row r="310" spans="1:8" ht="13.5" x14ac:dyDescent="0.25">
      <c r="A310" s="587"/>
      <c r="B310" s="574"/>
      <c r="C310" s="575"/>
      <c r="D310" s="576"/>
      <c r="E310" s="575"/>
      <c r="F310" s="576"/>
      <c r="G310" s="545"/>
      <c r="H310" s="546"/>
    </row>
    <row r="311" spans="1:8" ht="13.5" x14ac:dyDescent="0.25">
      <c r="A311" s="587" t="s">
        <v>51</v>
      </c>
      <c r="B311" s="574"/>
      <c r="C311" s="575"/>
      <c r="D311" s="576"/>
      <c r="E311" s="575"/>
      <c r="F311" s="576"/>
      <c r="G311" s="545"/>
      <c r="H311" s="546"/>
    </row>
    <row r="312" spans="1:8" ht="13.5" x14ac:dyDescent="0.25">
      <c r="A312" s="587"/>
      <c r="B312" s="574"/>
      <c r="C312" s="575"/>
      <c r="D312" s="576"/>
      <c r="E312" s="575"/>
      <c r="F312" s="576"/>
      <c r="G312" s="545"/>
      <c r="H312" s="546"/>
    </row>
    <row r="313" spans="1:8" ht="13.5" x14ac:dyDescent="0.25">
      <c r="A313" s="587" t="s">
        <v>55</v>
      </c>
      <c r="B313" s="574"/>
      <c r="C313" s="575"/>
      <c r="D313" s="576"/>
      <c r="E313" s="575"/>
      <c r="F313" s="576"/>
      <c r="G313" s="545"/>
      <c r="H313" s="546"/>
    </row>
    <row r="314" spans="1:8" ht="13.5" x14ac:dyDescent="0.25">
      <c r="A314" s="587" t="s">
        <v>56</v>
      </c>
      <c r="B314" s="574"/>
      <c r="C314" s="575"/>
      <c r="D314" s="576"/>
      <c r="E314" s="575"/>
      <c r="F314" s="576"/>
      <c r="G314" s="545"/>
      <c r="H314" s="546"/>
    </row>
    <row r="315" spans="1:8" ht="13.5" x14ac:dyDescent="0.25">
      <c r="A315" s="587" t="s">
        <v>52</v>
      </c>
      <c r="B315" s="574"/>
      <c r="C315" s="575"/>
      <c r="D315" s="576"/>
      <c r="E315" s="575"/>
      <c r="F315" s="576"/>
      <c r="G315" s="545"/>
      <c r="H315" s="546"/>
    </row>
    <row r="316" spans="1:8" ht="13.5" x14ac:dyDescent="0.25">
      <c r="A316" s="587" t="s">
        <v>53</v>
      </c>
      <c r="B316" s="574"/>
      <c r="C316" s="575"/>
      <c r="D316" s="576"/>
      <c r="E316" s="575"/>
      <c r="F316" s="576"/>
      <c r="G316" s="545"/>
      <c r="H316" s="546"/>
    </row>
    <row r="317" spans="1:8" ht="13.5" x14ac:dyDescent="0.25">
      <c r="A317" s="587" t="s">
        <v>54</v>
      </c>
      <c r="B317" s="574"/>
      <c r="C317" s="575"/>
      <c r="D317" s="576"/>
      <c r="E317" s="575"/>
      <c r="F317" s="576"/>
      <c r="G317" s="545"/>
      <c r="H317" s="546"/>
    </row>
    <row r="318" spans="1:8" ht="27" x14ac:dyDescent="0.25">
      <c r="A318" s="714" t="s">
        <v>8580</v>
      </c>
      <c r="B318" s="687" t="s">
        <v>8243</v>
      </c>
      <c r="C318" s="1190" t="s">
        <v>8581</v>
      </c>
      <c r="D318" s="582" t="s">
        <v>8582</v>
      </c>
      <c r="E318" s="634">
        <v>2017</v>
      </c>
      <c r="F318" s="582" t="s">
        <v>511</v>
      </c>
      <c r="G318" s="554">
        <v>607200.55000000005</v>
      </c>
      <c r="H318" s="555">
        <v>612543.21</v>
      </c>
    </row>
    <row r="319" spans="1:8" ht="13.5" x14ac:dyDescent="0.25">
      <c r="A319" s="658" t="s">
        <v>47</v>
      </c>
      <c r="B319" s="1194" t="s">
        <v>8270</v>
      </c>
      <c r="C319" s="573" t="s">
        <v>509</v>
      </c>
      <c r="D319" s="1196" t="s">
        <v>8583</v>
      </c>
      <c r="E319" s="572"/>
      <c r="F319" s="573" t="s">
        <v>511</v>
      </c>
      <c r="G319" s="585">
        <v>0</v>
      </c>
      <c r="H319" s="586">
        <v>0</v>
      </c>
    </row>
    <row r="320" spans="1:8" ht="13.5" x14ac:dyDescent="0.25">
      <c r="A320" s="587"/>
      <c r="B320" s="717"/>
      <c r="C320" s="576"/>
      <c r="D320" s="1193"/>
      <c r="E320" s="575"/>
      <c r="F320" s="576"/>
      <c r="G320" s="577"/>
      <c r="H320" s="578"/>
    </row>
    <row r="321" spans="1:8" ht="13.5" x14ac:dyDescent="0.25">
      <c r="A321" s="587" t="s">
        <v>48</v>
      </c>
      <c r="B321" s="1192" t="s">
        <v>8270</v>
      </c>
      <c r="C321" s="576" t="s">
        <v>509</v>
      </c>
      <c r="D321" s="1193" t="s">
        <v>8584</v>
      </c>
      <c r="E321" s="575"/>
      <c r="F321" s="576" t="s">
        <v>511</v>
      </c>
      <c r="G321" s="577">
        <v>417149.85</v>
      </c>
      <c r="H321" s="578">
        <v>12622.61</v>
      </c>
    </row>
    <row r="322" spans="1:8" ht="13.5" x14ac:dyDescent="0.25">
      <c r="A322" s="587"/>
      <c r="B322" s="717"/>
      <c r="C322" s="576"/>
      <c r="D322" s="1193" t="s">
        <v>8585</v>
      </c>
      <c r="E322" s="575"/>
      <c r="F322" s="576" t="s">
        <v>511</v>
      </c>
      <c r="G322" s="577">
        <v>956561.37</v>
      </c>
      <c r="H322" s="578">
        <v>1134535.32</v>
      </c>
    </row>
    <row r="323" spans="1:8" ht="27" x14ac:dyDescent="0.25">
      <c r="A323" s="587" t="s">
        <v>49</v>
      </c>
      <c r="B323" s="1192" t="s">
        <v>8270</v>
      </c>
      <c r="C323" s="576" t="s">
        <v>509</v>
      </c>
      <c r="D323" s="1197" t="s">
        <v>8586</v>
      </c>
      <c r="E323" s="575"/>
      <c r="F323" s="576" t="s">
        <v>511</v>
      </c>
      <c r="G323" s="577">
        <v>0</v>
      </c>
      <c r="H323" s="578">
        <v>2938</v>
      </c>
    </row>
    <row r="324" spans="1:8" ht="13.5" x14ac:dyDescent="0.25">
      <c r="A324" s="587" t="s">
        <v>374</v>
      </c>
      <c r="B324" s="717"/>
      <c r="C324" s="576"/>
      <c r="D324" s="1193"/>
      <c r="E324" s="575"/>
      <c r="F324" s="576"/>
      <c r="G324" s="545"/>
      <c r="H324" s="546"/>
    </row>
    <row r="325" spans="1:8" ht="13.5" x14ac:dyDescent="0.25">
      <c r="A325" s="587"/>
      <c r="B325" s="717"/>
      <c r="C325" s="576"/>
      <c r="D325" s="1193"/>
      <c r="E325" s="575"/>
      <c r="F325" s="576"/>
      <c r="G325" s="545"/>
      <c r="H325" s="546"/>
    </row>
    <row r="326" spans="1:8" ht="13.5" x14ac:dyDescent="0.25">
      <c r="A326" s="587" t="s">
        <v>50</v>
      </c>
      <c r="B326" s="1192" t="s">
        <v>8270</v>
      </c>
      <c r="C326" s="576" t="s">
        <v>509</v>
      </c>
      <c r="D326" s="1193" t="s">
        <v>8583</v>
      </c>
      <c r="E326" s="575"/>
      <c r="F326" s="576" t="s">
        <v>511</v>
      </c>
      <c r="G326" s="545">
        <v>0</v>
      </c>
      <c r="H326" s="546">
        <v>0</v>
      </c>
    </row>
    <row r="327" spans="1:8" ht="13.5" x14ac:dyDescent="0.25">
      <c r="A327" s="587"/>
      <c r="B327" s="717"/>
      <c r="C327" s="576"/>
      <c r="D327" s="1193"/>
      <c r="E327" s="575"/>
      <c r="F327" s="576"/>
      <c r="G327" s="545"/>
      <c r="H327" s="546"/>
    </row>
    <row r="328" spans="1:8" ht="13.5" x14ac:dyDescent="0.25">
      <c r="A328" s="587" t="s">
        <v>51</v>
      </c>
      <c r="B328" s="1192" t="s">
        <v>8270</v>
      </c>
      <c r="C328" s="576"/>
      <c r="D328" s="1193"/>
      <c r="E328" s="575"/>
      <c r="F328" s="576"/>
      <c r="G328" s="545"/>
      <c r="H328" s="546"/>
    </row>
    <row r="329" spans="1:8" ht="13.5" x14ac:dyDescent="0.25">
      <c r="A329" s="587"/>
      <c r="B329" s="717"/>
      <c r="C329" s="576"/>
      <c r="D329" s="1193"/>
      <c r="E329" s="575"/>
      <c r="F329" s="576"/>
      <c r="G329" s="545"/>
      <c r="H329" s="546"/>
    </row>
    <row r="330" spans="1:8" ht="13.5" x14ac:dyDescent="0.25">
      <c r="A330" s="587" t="s">
        <v>55</v>
      </c>
      <c r="B330" s="717"/>
      <c r="C330" s="576"/>
      <c r="D330" s="1193"/>
      <c r="E330" s="575"/>
      <c r="F330" s="576"/>
      <c r="G330" s="545"/>
      <c r="H330" s="546"/>
    </row>
    <row r="331" spans="1:8" ht="13.5" x14ac:dyDescent="0.25">
      <c r="A331" s="587" t="s">
        <v>56</v>
      </c>
      <c r="B331" s="717"/>
      <c r="C331" s="576"/>
      <c r="D331" s="1193"/>
      <c r="E331" s="575"/>
      <c r="F331" s="576"/>
      <c r="G331" s="545"/>
      <c r="H331" s="546"/>
    </row>
    <row r="332" spans="1:8" ht="13.5" x14ac:dyDescent="0.25">
      <c r="A332" s="587" t="s">
        <v>52</v>
      </c>
      <c r="B332" s="717"/>
      <c r="C332" s="576"/>
      <c r="D332" s="1193"/>
      <c r="E332" s="575"/>
      <c r="F332" s="576"/>
      <c r="G332" s="545"/>
      <c r="H332" s="546"/>
    </row>
    <row r="333" spans="1:8" ht="13.5" x14ac:dyDescent="0.25">
      <c r="A333" s="587" t="s">
        <v>53</v>
      </c>
      <c r="B333" s="717"/>
      <c r="C333" s="576"/>
      <c r="D333" s="1193"/>
      <c r="E333" s="575"/>
      <c r="F333" s="576"/>
      <c r="G333" s="545"/>
      <c r="H333" s="546"/>
    </row>
    <row r="334" spans="1:8" ht="13.5" x14ac:dyDescent="0.25">
      <c r="A334" s="587" t="s">
        <v>54</v>
      </c>
      <c r="B334" s="717"/>
      <c r="C334" s="576"/>
      <c r="D334" s="1193"/>
      <c r="E334" s="575"/>
      <c r="F334" s="576"/>
      <c r="G334" s="545"/>
      <c r="H334" s="546"/>
    </row>
    <row r="335" spans="1:8" ht="13.5" x14ac:dyDescent="0.25">
      <c r="A335" s="595" t="s">
        <v>373</v>
      </c>
      <c r="B335" s="1195"/>
      <c r="C335" s="582"/>
      <c r="D335" s="1198"/>
      <c r="E335" s="581"/>
      <c r="F335" s="582"/>
      <c r="G335" s="554"/>
      <c r="H335" s="555"/>
    </row>
    <row r="336" spans="1:8" ht="13.5" x14ac:dyDescent="0.25">
      <c r="A336" s="658" t="s">
        <v>47</v>
      </c>
      <c r="B336" s="691" t="s">
        <v>2056</v>
      </c>
      <c r="C336" s="572" t="s">
        <v>509</v>
      </c>
      <c r="D336" s="635" t="s">
        <v>8587</v>
      </c>
      <c r="E336" s="636">
        <v>42803</v>
      </c>
      <c r="F336" s="573" t="s">
        <v>8497</v>
      </c>
      <c r="G336" s="563">
        <v>0</v>
      </c>
      <c r="H336" s="539">
        <v>0</v>
      </c>
    </row>
    <row r="337" spans="1:8" ht="13.5" x14ac:dyDescent="0.25">
      <c r="A337" s="587" t="s">
        <v>48</v>
      </c>
      <c r="B337" s="604" t="s">
        <v>2056</v>
      </c>
      <c r="C337" s="575" t="s">
        <v>509</v>
      </c>
      <c r="D337" s="568" t="s">
        <v>8588</v>
      </c>
      <c r="E337" s="637">
        <v>42822</v>
      </c>
      <c r="F337" s="576" t="s">
        <v>8497</v>
      </c>
      <c r="G337" s="545">
        <v>138794.43</v>
      </c>
      <c r="H337" s="546">
        <v>47439.19</v>
      </c>
    </row>
    <row r="338" spans="1:8" ht="13.5" x14ac:dyDescent="0.25">
      <c r="A338" s="587" t="s">
        <v>8589</v>
      </c>
      <c r="B338" s="604" t="s">
        <v>2056</v>
      </c>
      <c r="C338" s="575" t="s">
        <v>509</v>
      </c>
      <c r="D338" s="568" t="s">
        <v>8590</v>
      </c>
      <c r="E338" s="637">
        <v>42818</v>
      </c>
      <c r="F338" s="576" t="s">
        <v>8497</v>
      </c>
      <c r="G338" s="545">
        <v>35713.56</v>
      </c>
      <c r="H338" s="546">
        <v>102105.59</v>
      </c>
    </row>
    <row r="339" spans="1:8" ht="13.5" x14ac:dyDescent="0.25">
      <c r="A339" s="587" t="s">
        <v>8591</v>
      </c>
      <c r="B339" s="604" t="s">
        <v>2056</v>
      </c>
      <c r="C339" s="575" t="s">
        <v>509</v>
      </c>
      <c r="D339" s="568" t="s">
        <v>8592</v>
      </c>
      <c r="E339" s="637">
        <v>42818</v>
      </c>
      <c r="F339" s="576" t="s">
        <v>8497</v>
      </c>
      <c r="G339" s="545">
        <v>56747.7</v>
      </c>
      <c r="H339" s="546">
        <v>66071.08</v>
      </c>
    </row>
    <row r="340" spans="1:8" ht="13.5" x14ac:dyDescent="0.25">
      <c r="A340" s="587" t="s">
        <v>8593</v>
      </c>
      <c r="B340" s="604" t="s">
        <v>2056</v>
      </c>
      <c r="C340" s="575" t="s">
        <v>509</v>
      </c>
      <c r="D340" s="568" t="s">
        <v>8594</v>
      </c>
      <c r="E340" s="637">
        <v>42818</v>
      </c>
      <c r="F340" s="576" t="s">
        <v>8497</v>
      </c>
      <c r="G340" s="545">
        <v>3474.85</v>
      </c>
      <c r="H340" s="546">
        <v>95519.53</v>
      </c>
    </row>
    <row r="341" spans="1:8" ht="13.5" x14ac:dyDescent="0.25">
      <c r="A341" s="587" t="s">
        <v>8595</v>
      </c>
      <c r="B341" s="604" t="s">
        <v>2056</v>
      </c>
      <c r="C341" s="575" t="s">
        <v>509</v>
      </c>
      <c r="D341" s="568" t="s">
        <v>8596</v>
      </c>
      <c r="E341" s="637">
        <v>42818</v>
      </c>
      <c r="F341" s="576" t="s">
        <v>8497</v>
      </c>
      <c r="G341" s="545">
        <v>1094021.44</v>
      </c>
      <c r="H341" s="546">
        <v>1267439.45</v>
      </c>
    </row>
    <row r="342" spans="1:8" ht="13.5" x14ac:dyDescent="0.25">
      <c r="A342" s="587" t="s">
        <v>8597</v>
      </c>
      <c r="B342" s="604" t="s">
        <v>2056</v>
      </c>
      <c r="C342" s="575" t="s">
        <v>509</v>
      </c>
      <c r="D342" s="568" t="s">
        <v>8598</v>
      </c>
      <c r="E342" s="637">
        <v>42818</v>
      </c>
      <c r="F342" s="576" t="s">
        <v>8497</v>
      </c>
      <c r="G342" s="545">
        <v>57327</v>
      </c>
      <c r="H342" s="546">
        <v>57327</v>
      </c>
    </row>
    <row r="343" spans="1:8" ht="13.5" x14ac:dyDescent="0.25">
      <c r="A343" s="587" t="s">
        <v>8599</v>
      </c>
      <c r="B343" s="604" t="s">
        <v>2056</v>
      </c>
      <c r="C343" s="575" t="s">
        <v>509</v>
      </c>
      <c r="D343" s="568" t="s">
        <v>8600</v>
      </c>
      <c r="E343" s="637">
        <v>41275</v>
      </c>
      <c r="F343" s="576" t="s">
        <v>8497</v>
      </c>
      <c r="G343" s="545">
        <v>7197608.5800000001</v>
      </c>
      <c r="H343" s="546">
        <v>2356467.4300000002</v>
      </c>
    </row>
    <row r="344" spans="1:8" ht="13.5" x14ac:dyDescent="0.25">
      <c r="A344" s="587" t="s">
        <v>8601</v>
      </c>
      <c r="B344" s="604" t="s">
        <v>2056</v>
      </c>
      <c r="C344" s="575" t="s">
        <v>509</v>
      </c>
      <c r="D344" s="568" t="s">
        <v>8600</v>
      </c>
      <c r="E344" s="637">
        <v>42644</v>
      </c>
      <c r="F344" s="576" t="s">
        <v>8497</v>
      </c>
      <c r="G344" s="545">
        <v>0</v>
      </c>
      <c r="H344" s="546">
        <v>17014.060000000001</v>
      </c>
    </row>
    <row r="345" spans="1:8" ht="13.5" x14ac:dyDescent="0.25">
      <c r="A345" s="587" t="s">
        <v>374</v>
      </c>
      <c r="B345" s="604" t="s">
        <v>2056</v>
      </c>
      <c r="C345" s="575" t="s">
        <v>509</v>
      </c>
      <c r="D345" s="568"/>
      <c r="E345" s="637"/>
      <c r="F345" s="576"/>
      <c r="G345" s="545"/>
      <c r="H345" s="546"/>
    </row>
    <row r="346" spans="1:8" ht="13.5" x14ac:dyDescent="0.25">
      <c r="A346" s="587" t="s">
        <v>8602</v>
      </c>
      <c r="B346" s="604" t="s">
        <v>2056</v>
      </c>
      <c r="C346" s="575" t="s">
        <v>509</v>
      </c>
      <c r="D346" s="568" t="s">
        <v>8600</v>
      </c>
      <c r="E346" s="637">
        <v>42803</v>
      </c>
      <c r="F346" s="576" t="s">
        <v>8497</v>
      </c>
      <c r="G346" s="545">
        <v>12394305.26</v>
      </c>
      <c r="H346" s="546">
        <v>30990395.719999999</v>
      </c>
    </row>
    <row r="347" spans="1:8" ht="13.5" x14ac:dyDescent="0.25">
      <c r="A347" s="587" t="s">
        <v>8603</v>
      </c>
      <c r="B347" s="604" t="s">
        <v>2056</v>
      </c>
      <c r="C347" s="575"/>
      <c r="D347" s="568"/>
      <c r="E347" s="637"/>
      <c r="F347" s="576"/>
      <c r="G347" s="545"/>
      <c r="H347" s="546"/>
    </row>
    <row r="348" spans="1:8" ht="13.5" x14ac:dyDescent="0.25">
      <c r="A348" s="587"/>
      <c r="B348" s="574"/>
      <c r="C348" s="575"/>
      <c r="D348" s="568"/>
      <c r="E348" s="637"/>
      <c r="F348" s="576"/>
      <c r="G348" s="545"/>
      <c r="H348" s="546"/>
    </row>
    <row r="349" spans="1:8" ht="13.5" x14ac:dyDescent="0.25">
      <c r="A349" s="587" t="s">
        <v>55</v>
      </c>
      <c r="B349" s="574"/>
      <c r="C349" s="575"/>
      <c r="D349" s="568"/>
      <c r="E349" s="637"/>
      <c r="F349" s="576"/>
      <c r="G349" s="545"/>
      <c r="H349" s="546"/>
    </row>
    <row r="350" spans="1:8" ht="13.5" x14ac:dyDescent="0.25">
      <c r="A350" s="587" t="s">
        <v>56</v>
      </c>
      <c r="B350" s="574"/>
      <c r="C350" s="575"/>
      <c r="D350" s="568"/>
      <c r="E350" s="637"/>
      <c r="F350" s="576"/>
      <c r="G350" s="545"/>
      <c r="H350" s="546"/>
    </row>
    <row r="351" spans="1:8" ht="13.5" x14ac:dyDescent="0.25">
      <c r="A351" s="587" t="s">
        <v>52</v>
      </c>
      <c r="B351" s="574"/>
      <c r="C351" s="575"/>
      <c r="D351" s="568"/>
      <c r="E351" s="575"/>
      <c r="F351" s="576"/>
      <c r="G351" s="545"/>
      <c r="H351" s="546"/>
    </row>
    <row r="352" spans="1:8" ht="13.5" x14ac:dyDescent="0.25">
      <c r="A352" s="587" t="s">
        <v>53</v>
      </c>
      <c r="B352" s="574"/>
      <c r="C352" s="575"/>
      <c r="D352" s="568"/>
      <c r="E352" s="575"/>
      <c r="F352" s="576"/>
      <c r="G352" s="545"/>
      <c r="H352" s="546"/>
    </row>
    <row r="353" spans="1:8" ht="13.5" x14ac:dyDescent="0.25">
      <c r="A353" s="587" t="s">
        <v>54</v>
      </c>
      <c r="B353" s="574"/>
      <c r="C353" s="575"/>
      <c r="D353" s="568"/>
      <c r="E353" s="575"/>
      <c r="F353" s="576"/>
      <c r="G353" s="545"/>
      <c r="H353" s="546"/>
    </row>
    <row r="354" spans="1:8" ht="13.5" x14ac:dyDescent="0.25">
      <c r="A354" s="595" t="s">
        <v>373</v>
      </c>
      <c r="B354" s="693"/>
      <c r="C354" s="581"/>
      <c r="D354" s="638"/>
      <c r="E354" s="581"/>
      <c r="F354" s="582"/>
      <c r="G354" s="554"/>
      <c r="H354" s="555"/>
    </row>
    <row r="355" spans="1:8" ht="13.5" x14ac:dyDescent="0.25">
      <c r="A355" s="658" t="s">
        <v>47</v>
      </c>
      <c r="B355" s="691" t="s">
        <v>2045</v>
      </c>
      <c r="C355" s="572"/>
      <c r="D355" s="573"/>
      <c r="E355" s="572"/>
      <c r="F355" s="573"/>
      <c r="G355" s="563"/>
      <c r="H355" s="539"/>
    </row>
    <row r="356" spans="1:8" ht="13.5" x14ac:dyDescent="0.25">
      <c r="A356" s="587"/>
      <c r="B356" s="574"/>
      <c r="C356" s="575"/>
      <c r="D356" s="576"/>
      <c r="E356" s="575"/>
      <c r="F356" s="576"/>
      <c r="G356" s="545"/>
      <c r="H356" s="546"/>
    </row>
    <row r="357" spans="1:8" ht="13.5" x14ac:dyDescent="0.25">
      <c r="A357" s="587" t="s">
        <v>48</v>
      </c>
      <c r="B357" s="604" t="s">
        <v>2045</v>
      </c>
      <c r="C357" s="575" t="s">
        <v>509</v>
      </c>
      <c r="D357" s="576" t="s">
        <v>8604</v>
      </c>
      <c r="E357" s="575">
        <v>2017</v>
      </c>
      <c r="F357" s="576" t="s">
        <v>511</v>
      </c>
      <c r="G357" s="545">
        <v>142492.82</v>
      </c>
      <c r="H357" s="546">
        <v>288736.75</v>
      </c>
    </row>
    <row r="358" spans="1:8" ht="13.5" x14ac:dyDescent="0.25">
      <c r="A358" s="587"/>
      <c r="B358" s="574"/>
      <c r="C358" s="575" t="s">
        <v>509</v>
      </c>
      <c r="D358" s="576" t="s">
        <v>8605</v>
      </c>
      <c r="E358" s="575">
        <v>2017</v>
      </c>
      <c r="F358" s="576" t="s">
        <v>511</v>
      </c>
      <c r="G358" s="545">
        <v>311025.51</v>
      </c>
      <c r="H358" s="546">
        <v>629050.12</v>
      </c>
    </row>
    <row r="359" spans="1:8" ht="13.5" x14ac:dyDescent="0.25">
      <c r="A359" s="587"/>
      <c r="B359" s="574"/>
      <c r="C359" s="575" t="s">
        <v>509</v>
      </c>
      <c r="D359" s="576" t="s">
        <v>8606</v>
      </c>
      <c r="E359" s="575">
        <v>2010</v>
      </c>
      <c r="F359" s="576" t="s">
        <v>511</v>
      </c>
      <c r="G359" s="545">
        <v>486.37</v>
      </c>
      <c r="H359" s="546">
        <v>486.37</v>
      </c>
    </row>
    <row r="360" spans="1:8" ht="13.5" x14ac:dyDescent="0.25">
      <c r="A360" s="587"/>
      <c r="B360" s="574"/>
      <c r="C360" s="575" t="s">
        <v>509</v>
      </c>
      <c r="D360" s="576" t="s">
        <v>8607</v>
      </c>
      <c r="E360" s="575">
        <v>2017</v>
      </c>
      <c r="F360" s="576" t="s">
        <v>511</v>
      </c>
      <c r="G360" s="545">
        <v>362797.71</v>
      </c>
      <c r="H360" s="546">
        <v>61719.07</v>
      </c>
    </row>
    <row r="361" spans="1:8" ht="13.5" x14ac:dyDescent="0.25">
      <c r="A361" s="587" t="s">
        <v>49</v>
      </c>
      <c r="B361" s="604" t="s">
        <v>2045</v>
      </c>
      <c r="C361" s="575"/>
      <c r="D361" s="576"/>
      <c r="E361" s="575"/>
      <c r="F361" s="576"/>
      <c r="G361" s="545"/>
      <c r="H361" s="546"/>
    </row>
    <row r="362" spans="1:8" ht="13.5" x14ac:dyDescent="0.25">
      <c r="A362" s="587" t="s">
        <v>374</v>
      </c>
      <c r="B362" s="574"/>
      <c r="C362" s="575"/>
      <c r="D362" s="576"/>
      <c r="E362" s="575"/>
      <c r="F362" s="576"/>
      <c r="G362" s="545"/>
      <c r="H362" s="546"/>
    </row>
    <row r="363" spans="1:8" ht="13.5" x14ac:dyDescent="0.25">
      <c r="A363" s="587"/>
      <c r="B363" s="574"/>
      <c r="C363" s="575"/>
      <c r="D363" s="576"/>
      <c r="E363" s="575"/>
      <c r="F363" s="576"/>
      <c r="G363" s="545"/>
      <c r="H363" s="546"/>
    </row>
    <row r="364" spans="1:8" ht="13.5" x14ac:dyDescent="0.25">
      <c r="A364" s="587" t="s">
        <v>50</v>
      </c>
      <c r="B364" s="604" t="s">
        <v>2045</v>
      </c>
      <c r="C364" s="575" t="s">
        <v>509</v>
      </c>
      <c r="D364" s="576" t="s">
        <v>8607</v>
      </c>
      <c r="E364" s="575">
        <v>2017</v>
      </c>
      <c r="F364" s="576" t="s">
        <v>511</v>
      </c>
      <c r="G364" s="545">
        <v>2655897.44</v>
      </c>
      <c r="H364" s="546">
        <v>2778385.99</v>
      </c>
    </row>
    <row r="365" spans="1:8" ht="13.5" x14ac:dyDescent="0.25">
      <c r="A365" s="587"/>
      <c r="B365" s="574"/>
      <c r="C365" s="575"/>
      <c r="D365" s="576"/>
      <c r="E365" s="575"/>
      <c r="F365" s="576"/>
      <c r="G365" s="545"/>
      <c r="H365" s="546"/>
    </row>
    <row r="366" spans="1:8" ht="13.5" x14ac:dyDescent="0.25">
      <c r="A366" s="587" t="s">
        <v>51</v>
      </c>
      <c r="B366" s="604" t="s">
        <v>2045</v>
      </c>
      <c r="C366" s="575"/>
      <c r="D366" s="576"/>
      <c r="E366" s="575"/>
      <c r="F366" s="576"/>
      <c r="G366" s="545"/>
      <c r="H366" s="546"/>
    </row>
    <row r="367" spans="1:8" ht="13.5" x14ac:dyDescent="0.25">
      <c r="A367" s="587"/>
      <c r="B367" s="574"/>
      <c r="C367" s="575"/>
      <c r="D367" s="576"/>
      <c r="E367" s="575"/>
      <c r="F367" s="576"/>
      <c r="G367" s="545"/>
      <c r="H367" s="546"/>
    </row>
    <row r="368" spans="1:8" ht="13.5" x14ac:dyDescent="0.25">
      <c r="A368" s="587" t="s">
        <v>55</v>
      </c>
      <c r="B368" s="574"/>
      <c r="C368" s="575"/>
      <c r="D368" s="576"/>
      <c r="E368" s="575"/>
      <c r="F368" s="576"/>
      <c r="G368" s="545"/>
      <c r="H368" s="546"/>
    </row>
    <row r="369" spans="1:8" ht="13.5" x14ac:dyDescent="0.25">
      <c r="A369" s="587" t="s">
        <v>56</v>
      </c>
      <c r="B369" s="574"/>
      <c r="C369" s="575"/>
      <c r="D369" s="576"/>
      <c r="E369" s="575"/>
      <c r="F369" s="576"/>
      <c r="G369" s="545"/>
      <c r="H369" s="546"/>
    </row>
    <row r="370" spans="1:8" ht="13.5" x14ac:dyDescent="0.25">
      <c r="A370" s="587" t="s">
        <v>52</v>
      </c>
      <c r="B370" s="574"/>
      <c r="C370" s="575"/>
      <c r="D370" s="576"/>
      <c r="E370" s="575"/>
      <c r="F370" s="576"/>
      <c r="G370" s="545"/>
      <c r="H370" s="546"/>
    </row>
    <row r="371" spans="1:8" ht="13.5" x14ac:dyDescent="0.25">
      <c r="A371" s="587" t="s">
        <v>53</v>
      </c>
      <c r="B371" s="574"/>
      <c r="C371" s="575"/>
      <c r="D371" s="576"/>
      <c r="E371" s="575"/>
      <c r="F371" s="576"/>
      <c r="G371" s="545"/>
      <c r="H371" s="546"/>
    </row>
    <row r="372" spans="1:8" ht="13.5" x14ac:dyDescent="0.25">
      <c r="A372" s="587" t="s">
        <v>54</v>
      </c>
      <c r="B372" s="574"/>
      <c r="C372" s="575"/>
      <c r="D372" s="576"/>
      <c r="E372" s="575"/>
      <c r="F372" s="576"/>
      <c r="G372" s="545"/>
      <c r="H372" s="546"/>
    </row>
    <row r="373" spans="1:8" ht="13.5" x14ac:dyDescent="0.25">
      <c r="A373" s="595" t="s">
        <v>373</v>
      </c>
      <c r="B373" s="693"/>
      <c r="C373" s="581"/>
      <c r="D373" s="582"/>
      <c r="E373" s="581"/>
      <c r="F373" s="582"/>
      <c r="G373" s="554"/>
      <c r="H373" s="555"/>
    </row>
    <row r="374" spans="1:8" ht="13.5" x14ac:dyDescent="0.25">
      <c r="A374" s="707" t="s">
        <v>47</v>
      </c>
      <c r="B374" s="604" t="s">
        <v>2057</v>
      </c>
      <c r="C374" s="605" t="s">
        <v>509</v>
      </c>
      <c r="D374" s="606" t="s">
        <v>8608</v>
      </c>
      <c r="E374" s="689">
        <v>2017</v>
      </c>
      <c r="F374" s="606" t="s">
        <v>511</v>
      </c>
      <c r="G374" s="624">
        <v>0</v>
      </c>
      <c r="H374" s="625">
        <v>0</v>
      </c>
    </row>
    <row r="375" spans="1:8" ht="13.5" x14ac:dyDescent="0.25">
      <c r="A375" s="707"/>
      <c r="B375" s="609"/>
      <c r="C375" s="605"/>
      <c r="D375" s="606"/>
      <c r="E375" s="689"/>
      <c r="F375" s="606"/>
      <c r="G375" s="624"/>
      <c r="H375" s="625"/>
    </row>
    <row r="376" spans="1:8" ht="13.5" x14ac:dyDescent="0.25">
      <c r="A376" s="707" t="s">
        <v>8609</v>
      </c>
      <c r="B376" s="604" t="s">
        <v>2057</v>
      </c>
      <c r="C376" s="605" t="s">
        <v>509</v>
      </c>
      <c r="D376" s="606" t="s">
        <v>8608</v>
      </c>
      <c r="E376" s="689">
        <v>2017</v>
      </c>
      <c r="F376" s="606" t="s">
        <v>511</v>
      </c>
      <c r="G376" s="624">
        <v>3351471.04</v>
      </c>
      <c r="H376" s="625">
        <v>636306.59</v>
      </c>
    </row>
    <row r="377" spans="1:8" ht="13.5" x14ac:dyDescent="0.25">
      <c r="A377" s="707"/>
      <c r="B377" s="609"/>
      <c r="C377" s="605"/>
      <c r="D377" s="606"/>
      <c r="E377" s="689"/>
      <c r="F377" s="606"/>
      <c r="G377" s="624"/>
      <c r="H377" s="625"/>
    </row>
    <row r="378" spans="1:8" ht="13.5" x14ac:dyDescent="0.25">
      <c r="A378" s="707" t="s">
        <v>8610</v>
      </c>
      <c r="B378" s="604" t="s">
        <v>2057</v>
      </c>
      <c r="C378" s="605" t="s">
        <v>509</v>
      </c>
      <c r="D378" s="606" t="s">
        <v>8608</v>
      </c>
      <c r="E378" s="689">
        <v>2017</v>
      </c>
      <c r="F378" s="606" t="s">
        <v>511</v>
      </c>
      <c r="G378" s="624">
        <v>4395666.76</v>
      </c>
      <c r="H378" s="625">
        <v>25260659.890000001</v>
      </c>
    </row>
    <row r="379" spans="1:8" ht="13.5" x14ac:dyDescent="0.25">
      <c r="A379" s="707"/>
      <c r="B379" s="609"/>
      <c r="C379" s="605"/>
      <c r="D379" s="606"/>
      <c r="E379" s="689"/>
      <c r="F379" s="606"/>
      <c r="G379" s="624"/>
      <c r="H379" s="625"/>
    </row>
    <row r="380" spans="1:8" ht="13.5" x14ac:dyDescent="0.25">
      <c r="A380" s="707" t="s">
        <v>8611</v>
      </c>
      <c r="B380" s="604" t="s">
        <v>2057</v>
      </c>
      <c r="C380" s="605" t="s">
        <v>509</v>
      </c>
      <c r="D380" s="606" t="s">
        <v>8608</v>
      </c>
      <c r="E380" s="689">
        <v>2020</v>
      </c>
      <c r="F380" s="606" t="s">
        <v>511</v>
      </c>
      <c r="G380" s="624">
        <v>0</v>
      </c>
      <c r="H380" s="625">
        <v>1.2</v>
      </c>
    </row>
    <row r="381" spans="1:8" ht="13.5" x14ac:dyDescent="0.25">
      <c r="A381" s="707"/>
      <c r="B381" s="609"/>
      <c r="C381" s="605"/>
      <c r="D381" s="606"/>
      <c r="E381" s="689"/>
      <c r="F381" s="606"/>
      <c r="G381" s="624"/>
      <c r="H381" s="625"/>
    </row>
    <row r="382" spans="1:8" ht="13.5" x14ac:dyDescent="0.25">
      <c r="A382" s="707" t="s">
        <v>2274</v>
      </c>
      <c r="B382" s="604" t="s">
        <v>2057</v>
      </c>
      <c r="C382" s="605" t="s">
        <v>509</v>
      </c>
      <c r="D382" s="606" t="s">
        <v>8612</v>
      </c>
      <c r="E382" s="689">
        <v>2017</v>
      </c>
      <c r="F382" s="606" t="s">
        <v>511</v>
      </c>
      <c r="G382" s="624">
        <v>645778.12</v>
      </c>
      <c r="H382" s="625">
        <v>186350.24</v>
      </c>
    </row>
    <row r="383" spans="1:8" ht="13.5" x14ac:dyDescent="0.25">
      <c r="A383" s="707"/>
      <c r="B383" s="609"/>
      <c r="C383" s="605"/>
      <c r="D383" s="606"/>
      <c r="E383" s="689"/>
      <c r="F383" s="606"/>
      <c r="G383" s="624"/>
      <c r="H383" s="625"/>
    </row>
    <row r="384" spans="1:8" ht="13.5" x14ac:dyDescent="0.25">
      <c r="A384" s="707" t="s">
        <v>8613</v>
      </c>
      <c r="B384" s="604" t="s">
        <v>2057</v>
      </c>
      <c r="C384" s="605" t="s">
        <v>509</v>
      </c>
      <c r="D384" s="606" t="s">
        <v>8614</v>
      </c>
      <c r="E384" s="689">
        <v>2017</v>
      </c>
      <c r="F384" s="606" t="s">
        <v>511</v>
      </c>
      <c r="G384" s="624">
        <v>185076.03</v>
      </c>
      <c r="H384" s="625">
        <v>90742.12</v>
      </c>
    </row>
    <row r="385" spans="1:8" ht="13.5" x14ac:dyDescent="0.25">
      <c r="A385" s="707"/>
      <c r="B385" s="609"/>
      <c r="C385" s="605"/>
      <c r="D385" s="606"/>
      <c r="E385" s="689"/>
      <c r="F385" s="606"/>
      <c r="G385" s="624"/>
      <c r="H385" s="625"/>
    </row>
    <row r="386" spans="1:8" ht="13.5" x14ac:dyDescent="0.25">
      <c r="A386" s="707" t="s">
        <v>8615</v>
      </c>
      <c r="B386" s="604" t="s">
        <v>2057</v>
      </c>
      <c r="C386" s="605" t="s">
        <v>509</v>
      </c>
      <c r="D386" s="606" t="s">
        <v>8616</v>
      </c>
      <c r="E386" s="689">
        <v>2017</v>
      </c>
      <c r="F386" s="606" t="s">
        <v>511</v>
      </c>
      <c r="G386" s="624">
        <v>939721.39</v>
      </c>
      <c r="H386" s="625">
        <v>1003878.75</v>
      </c>
    </row>
    <row r="387" spans="1:8" ht="13.5" x14ac:dyDescent="0.25">
      <c r="A387" s="707"/>
      <c r="B387" s="609"/>
      <c r="C387" s="605"/>
      <c r="D387" s="606"/>
      <c r="E387" s="689"/>
      <c r="F387" s="606"/>
      <c r="G387" s="624"/>
      <c r="H387" s="625"/>
    </row>
    <row r="388" spans="1:8" ht="13.5" x14ac:dyDescent="0.25">
      <c r="A388" s="707" t="s">
        <v>8617</v>
      </c>
      <c r="B388" s="609" t="s">
        <v>2057</v>
      </c>
      <c r="C388" s="605" t="s">
        <v>509</v>
      </c>
      <c r="D388" s="606" t="s">
        <v>8618</v>
      </c>
      <c r="E388" s="689">
        <v>2017</v>
      </c>
      <c r="F388" s="606" t="s">
        <v>511</v>
      </c>
      <c r="G388" s="624">
        <v>88285.38</v>
      </c>
      <c r="H388" s="625">
        <v>96550.95</v>
      </c>
    </row>
    <row r="389" spans="1:8" ht="13.5" x14ac:dyDescent="0.25">
      <c r="A389" s="707"/>
      <c r="B389" s="609"/>
      <c r="C389" s="605"/>
      <c r="D389" s="606"/>
      <c r="E389" s="689"/>
      <c r="F389" s="606"/>
      <c r="G389" s="624"/>
      <c r="H389" s="625"/>
    </row>
    <row r="390" spans="1:8" ht="13.5" x14ac:dyDescent="0.25">
      <c r="A390" s="707"/>
      <c r="B390" s="609"/>
      <c r="C390" s="605"/>
      <c r="D390" s="606"/>
      <c r="E390" s="605"/>
      <c r="F390" s="606"/>
      <c r="G390" s="624"/>
      <c r="H390" s="625"/>
    </row>
    <row r="391" spans="1:8" ht="13.5" x14ac:dyDescent="0.25">
      <c r="A391" s="707" t="s">
        <v>55</v>
      </c>
      <c r="B391" s="609"/>
      <c r="C391" s="605"/>
      <c r="D391" s="606"/>
      <c r="E391" s="605"/>
      <c r="F391" s="606"/>
      <c r="G391" s="624"/>
      <c r="H391" s="625"/>
    </row>
    <row r="392" spans="1:8" ht="13.5" x14ac:dyDescent="0.25">
      <c r="A392" s="707" t="s">
        <v>56</v>
      </c>
      <c r="B392" s="609"/>
      <c r="C392" s="605"/>
      <c r="D392" s="606"/>
      <c r="E392" s="605"/>
      <c r="F392" s="606"/>
      <c r="G392" s="624"/>
      <c r="H392" s="625"/>
    </row>
    <row r="393" spans="1:8" ht="13.5" x14ac:dyDescent="0.25">
      <c r="A393" s="707" t="s">
        <v>52</v>
      </c>
      <c r="B393" s="609"/>
      <c r="C393" s="605"/>
      <c r="D393" s="606"/>
      <c r="E393" s="605"/>
      <c r="F393" s="606"/>
      <c r="G393" s="624"/>
      <c r="H393" s="625"/>
    </row>
    <row r="394" spans="1:8" ht="13.5" x14ac:dyDescent="0.25">
      <c r="A394" s="707" t="s">
        <v>53</v>
      </c>
      <c r="B394" s="609"/>
      <c r="C394" s="605"/>
      <c r="D394" s="606"/>
      <c r="E394" s="605"/>
      <c r="F394" s="606"/>
      <c r="G394" s="624"/>
      <c r="H394" s="625"/>
    </row>
    <row r="395" spans="1:8" ht="13.5" x14ac:dyDescent="0.25">
      <c r="A395" s="707" t="s">
        <v>54</v>
      </c>
      <c r="B395" s="609"/>
      <c r="C395" s="605"/>
      <c r="D395" s="606"/>
      <c r="E395" s="605"/>
      <c r="F395" s="606"/>
      <c r="G395" s="624"/>
      <c r="H395" s="625"/>
    </row>
    <row r="396" spans="1:8" ht="13.5" x14ac:dyDescent="0.25">
      <c r="A396" s="707" t="s">
        <v>373</v>
      </c>
      <c r="B396" s="609"/>
      <c r="C396" s="605"/>
      <c r="D396" s="606"/>
      <c r="E396" s="605"/>
      <c r="F396" s="606"/>
      <c r="G396" s="624"/>
      <c r="H396" s="625"/>
    </row>
    <row r="397" spans="1:8" ht="13.5" x14ac:dyDescent="0.25">
      <c r="A397" s="658" t="s">
        <v>47</v>
      </c>
      <c r="B397" s="691" t="s">
        <v>8254</v>
      </c>
      <c r="C397" s="572" t="s">
        <v>509</v>
      </c>
      <c r="D397" s="573" t="s">
        <v>8619</v>
      </c>
      <c r="E397" s="639">
        <v>2017</v>
      </c>
      <c r="F397" s="573" t="s">
        <v>8497</v>
      </c>
      <c r="G397" s="563" t="s">
        <v>8620</v>
      </c>
      <c r="H397" s="539" t="s">
        <v>8620</v>
      </c>
    </row>
    <row r="398" spans="1:8" ht="13.5" x14ac:dyDescent="0.25">
      <c r="A398" s="587"/>
      <c r="B398" s="694"/>
      <c r="C398" s="575"/>
      <c r="D398" s="576"/>
      <c r="E398" s="575"/>
      <c r="F398" s="576"/>
      <c r="G398" s="545"/>
      <c r="H398" s="546"/>
    </row>
    <row r="399" spans="1:8" ht="13.5" x14ac:dyDescent="0.25">
      <c r="A399" s="587" t="s">
        <v>48</v>
      </c>
      <c r="B399" s="604" t="s">
        <v>8254</v>
      </c>
      <c r="C399" s="575" t="s">
        <v>509</v>
      </c>
      <c r="D399" s="576" t="s">
        <v>8621</v>
      </c>
      <c r="E399" s="640">
        <v>2017</v>
      </c>
      <c r="F399" s="576" t="s">
        <v>8497</v>
      </c>
      <c r="G399" s="545">
        <v>177652.06</v>
      </c>
      <c r="H399" s="546">
        <v>68901.789999999994</v>
      </c>
    </row>
    <row r="400" spans="1:8" ht="13.5" x14ac:dyDescent="0.25">
      <c r="A400" s="587"/>
      <c r="B400" s="694"/>
      <c r="C400" s="575"/>
      <c r="D400" s="576"/>
      <c r="E400" s="575"/>
      <c r="F400" s="576"/>
      <c r="G400" s="545"/>
      <c r="H400" s="546"/>
    </row>
    <row r="401" spans="1:8" ht="13.5" x14ac:dyDescent="0.25">
      <c r="A401" s="587" t="s">
        <v>8622</v>
      </c>
      <c r="B401" s="604" t="s">
        <v>8254</v>
      </c>
      <c r="C401" s="575" t="s">
        <v>509</v>
      </c>
      <c r="D401" s="576" t="s">
        <v>8623</v>
      </c>
      <c r="E401" s="640">
        <v>2017</v>
      </c>
      <c r="F401" s="576" t="s">
        <v>8497</v>
      </c>
      <c r="G401" s="545">
        <v>3382930.75</v>
      </c>
      <c r="H401" s="546">
        <v>4223881.67</v>
      </c>
    </row>
    <row r="402" spans="1:8" ht="13.5" x14ac:dyDescent="0.25">
      <c r="A402" s="587" t="s">
        <v>8624</v>
      </c>
      <c r="B402" s="604" t="s">
        <v>8254</v>
      </c>
      <c r="C402" s="575" t="s">
        <v>509</v>
      </c>
      <c r="D402" s="576" t="s">
        <v>8625</v>
      </c>
      <c r="E402" s="640">
        <v>2017</v>
      </c>
      <c r="F402" s="576" t="s">
        <v>8497</v>
      </c>
      <c r="G402" s="545">
        <v>36727.46</v>
      </c>
      <c r="H402" s="546">
        <v>45985.52</v>
      </c>
    </row>
    <row r="403" spans="1:8" ht="13.5" x14ac:dyDescent="0.25">
      <c r="A403" s="587" t="s">
        <v>8626</v>
      </c>
      <c r="B403" s="604" t="s">
        <v>8254</v>
      </c>
      <c r="C403" s="575" t="s">
        <v>509</v>
      </c>
      <c r="D403" s="576" t="s">
        <v>8627</v>
      </c>
      <c r="E403" s="640">
        <v>2017</v>
      </c>
      <c r="F403" s="576" t="s">
        <v>8497</v>
      </c>
      <c r="G403" s="545">
        <v>12829.38</v>
      </c>
      <c r="H403" s="546">
        <v>12829.38</v>
      </c>
    </row>
    <row r="404" spans="1:8" ht="13.5" x14ac:dyDescent="0.25">
      <c r="A404" s="587"/>
      <c r="B404" s="574"/>
      <c r="C404" s="575"/>
      <c r="D404" s="576"/>
      <c r="E404" s="575"/>
      <c r="F404" s="576"/>
      <c r="G404" s="545"/>
      <c r="H404" s="546"/>
    </row>
    <row r="405" spans="1:8" ht="13.5" x14ac:dyDescent="0.25">
      <c r="A405" s="587" t="s">
        <v>49</v>
      </c>
      <c r="B405" s="574"/>
      <c r="C405" s="575"/>
      <c r="D405" s="576"/>
      <c r="E405" s="575"/>
      <c r="F405" s="576"/>
      <c r="G405" s="545"/>
      <c r="H405" s="546"/>
    </row>
    <row r="406" spans="1:8" ht="13.5" x14ac:dyDescent="0.25">
      <c r="A406" s="587" t="s">
        <v>374</v>
      </c>
      <c r="B406" s="574"/>
      <c r="C406" s="575"/>
      <c r="D406" s="576"/>
      <c r="E406" s="575"/>
      <c r="F406" s="576"/>
      <c r="G406" s="545"/>
      <c r="H406" s="546"/>
    </row>
    <row r="407" spans="1:8" ht="13.5" x14ac:dyDescent="0.25">
      <c r="A407" s="587"/>
      <c r="B407" s="574"/>
      <c r="C407" s="575"/>
      <c r="D407" s="576"/>
      <c r="E407" s="575"/>
      <c r="F407" s="576"/>
      <c r="G407" s="545"/>
      <c r="H407" s="546"/>
    </row>
    <row r="408" spans="1:8" ht="13.5" x14ac:dyDescent="0.25">
      <c r="A408" s="587" t="s">
        <v>50</v>
      </c>
      <c r="B408" s="574"/>
      <c r="C408" s="575"/>
      <c r="D408" s="576"/>
      <c r="E408" s="575"/>
      <c r="F408" s="576"/>
      <c r="G408" s="545"/>
      <c r="H408" s="546"/>
    </row>
    <row r="409" spans="1:8" ht="13.5" x14ac:dyDescent="0.25">
      <c r="A409" s="587"/>
      <c r="B409" s="574"/>
      <c r="C409" s="575"/>
      <c r="D409" s="576"/>
      <c r="E409" s="575"/>
      <c r="F409" s="576"/>
      <c r="G409" s="545"/>
      <c r="H409" s="546"/>
    </row>
    <row r="410" spans="1:8" ht="13.5" x14ac:dyDescent="0.25">
      <c r="A410" s="587" t="s">
        <v>8628</v>
      </c>
      <c r="B410" s="604" t="s">
        <v>8254</v>
      </c>
      <c r="C410" s="575" t="s">
        <v>509</v>
      </c>
      <c r="D410" s="576" t="s">
        <v>8629</v>
      </c>
      <c r="E410" s="640">
        <v>2017</v>
      </c>
      <c r="F410" s="576" t="s">
        <v>8497</v>
      </c>
      <c r="G410" s="545">
        <v>10470.27</v>
      </c>
      <c r="H410" s="546">
        <v>10470.27</v>
      </c>
    </row>
    <row r="411" spans="1:8" ht="13.5" x14ac:dyDescent="0.25">
      <c r="A411" s="587"/>
      <c r="B411" s="574"/>
      <c r="C411" s="575"/>
      <c r="D411" s="576"/>
      <c r="E411" s="575"/>
      <c r="F411" s="576"/>
      <c r="G411" s="545"/>
      <c r="H411" s="546"/>
    </row>
    <row r="412" spans="1:8" ht="13.5" x14ac:dyDescent="0.25">
      <c r="A412" s="587" t="s">
        <v>51</v>
      </c>
      <c r="B412" s="604" t="s">
        <v>8254</v>
      </c>
      <c r="C412" s="575"/>
      <c r="D412" s="576"/>
      <c r="E412" s="575"/>
      <c r="F412" s="576"/>
      <c r="G412" s="545"/>
      <c r="H412" s="546"/>
    </row>
    <row r="413" spans="1:8" ht="13.5" x14ac:dyDescent="0.25">
      <c r="A413" s="587"/>
      <c r="B413" s="574"/>
      <c r="C413" s="575"/>
      <c r="D413" s="576"/>
      <c r="E413" s="575"/>
      <c r="F413" s="576"/>
      <c r="G413" s="545"/>
      <c r="H413" s="546"/>
    </row>
    <row r="414" spans="1:8" ht="13.5" x14ac:dyDescent="0.25">
      <c r="A414" s="587" t="s">
        <v>55</v>
      </c>
      <c r="B414" s="574"/>
      <c r="C414" s="575"/>
      <c r="D414" s="576"/>
      <c r="E414" s="575"/>
      <c r="F414" s="576"/>
      <c r="G414" s="545"/>
      <c r="H414" s="546"/>
    </row>
    <row r="415" spans="1:8" ht="13.5" x14ac:dyDescent="0.25">
      <c r="A415" s="587" t="s">
        <v>56</v>
      </c>
      <c r="B415" s="574"/>
      <c r="C415" s="575"/>
      <c r="D415" s="576"/>
      <c r="E415" s="575"/>
      <c r="F415" s="576"/>
      <c r="G415" s="545"/>
      <c r="H415" s="546"/>
    </row>
    <row r="416" spans="1:8" ht="13.5" x14ac:dyDescent="0.25">
      <c r="A416" s="587" t="s">
        <v>52</v>
      </c>
      <c r="B416" s="574"/>
      <c r="C416" s="575"/>
      <c r="D416" s="576"/>
      <c r="E416" s="575"/>
      <c r="F416" s="576"/>
      <c r="G416" s="545"/>
      <c r="H416" s="546"/>
    </row>
    <row r="417" spans="1:8" ht="13.5" x14ac:dyDescent="0.25">
      <c r="A417" s="587" t="s">
        <v>53</v>
      </c>
      <c r="B417" s="574"/>
      <c r="C417" s="575"/>
      <c r="D417" s="576"/>
      <c r="E417" s="575"/>
      <c r="F417" s="576"/>
      <c r="G417" s="545"/>
      <c r="H417" s="546"/>
    </row>
    <row r="418" spans="1:8" ht="13.5" x14ac:dyDescent="0.25">
      <c r="A418" s="587" t="s">
        <v>54</v>
      </c>
      <c r="B418" s="574"/>
      <c r="C418" s="575"/>
      <c r="D418" s="576"/>
      <c r="E418" s="575"/>
      <c r="F418" s="576"/>
      <c r="G418" s="545"/>
      <c r="H418" s="546"/>
    </row>
    <row r="419" spans="1:8" ht="13.5" x14ac:dyDescent="0.25">
      <c r="A419" s="595" t="s">
        <v>373</v>
      </c>
      <c r="B419" s="693"/>
      <c r="C419" s="581"/>
      <c r="D419" s="582"/>
      <c r="E419" s="581"/>
      <c r="F419" s="582"/>
      <c r="G419" s="554"/>
      <c r="H419" s="555"/>
    </row>
    <row r="420" spans="1:8" ht="13.5" x14ac:dyDescent="0.25">
      <c r="A420" s="658" t="s">
        <v>47</v>
      </c>
      <c r="B420" s="691" t="s">
        <v>2070</v>
      </c>
      <c r="C420" s="572" t="s">
        <v>509</v>
      </c>
      <c r="D420" s="573" t="s">
        <v>8630</v>
      </c>
      <c r="E420" s="641">
        <v>2017</v>
      </c>
      <c r="F420" s="573" t="s">
        <v>8497</v>
      </c>
      <c r="G420" s="563">
        <v>3015973.33</v>
      </c>
      <c r="H420" s="539">
        <v>1500748.92</v>
      </c>
    </row>
    <row r="421" spans="1:8" ht="13.5" x14ac:dyDescent="0.25">
      <c r="A421" s="587"/>
      <c r="B421" s="574"/>
      <c r="C421" s="575"/>
      <c r="D421" s="576"/>
      <c r="E421" s="642"/>
      <c r="F421" s="576"/>
      <c r="G421" s="545"/>
      <c r="H421" s="546"/>
    </row>
    <row r="422" spans="1:8" ht="13.5" x14ac:dyDescent="0.25">
      <c r="A422" s="587" t="s">
        <v>48</v>
      </c>
      <c r="B422" s="604" t="s">
        <v>2070</v>
      </c>
      <c r="C422" s="575" t="s">
        <v>509</v>
      </c>
      <c r="D422" s="576" t="s">
        <v>8631</v>
      </c>
      <c r="E422" s="642">
        <v>2013</v>
      </c>
      <c r="F422" s="576" t="s">
        <v>8497</v>
      </c>
      <c r="G422" s="545">
        <v>167972.23</v>
      </c>
      <c r="H422" s="546">
        <v>425866.18</v>
      </c>
    </row>
    <row r="423" spans="1:8" ht="13.5" x14ac:dyDescent="0.25">
      <c r="A423" s="587"/>
      <c r="B423" s="574"/>
      <c r="C423" s="575"/>
      <c r="D423" s="576"/>
      <c r="E423" s="642"/>
      <c r="F423" s="576"/>
      <c r="G423" s="545"/>
      <c r="H423" s="546"/>
    </row>
    <row r="424" spans="1:8" ht="13.5" x14ac:dyDescent="0.25">
      <c r="A424" s="587" t="s">
        <v>49</v>
      </c>
      <c r="B424" s="604" t="s">
        <v>2070</v>
      </c>
      <c r="C424" s="575" t="s">
        <v>509</v>
      </c>
      <c r="D424" s="576" t="s">
        <v>8630</v>
      </c>
      <c r="E424" s="642">
        <v>2020</v>
      </c>
      <c r="F424" s="576" t="s">
        <v>8497</v>
      </c>
      <c r="G424" s="545">
        <v>0</v>
      </c>
      <c r="H424" s="546">
        <v>26353</v>
      </c>
    </row>
    <row r="425" spans="1:8" ht="13.5" x14ac:dyDescent="0.25">
      <c r="A425" s="587" t="s">
        <v>374</v>
      </c>
      <c r="B425" s="574"/>
      <c r="C425" s="575"/>
      <c r="D425" s="576"/>
      <c r="E425" s="642"/>
      <c r="F425" s="576"/>
      <c r="G425" s="545"/>
      <c r="H425" s="546"/>
    </row>
    <row r="426" spans="1:8" ht="13.5" x14ac:dyDescent="0.25">
      <c r="A426" s="587"/>
      <c r="B426" s="574"/>
      <c r="C426" s="575"/>
      <c r="D426" s="576"/>
      <c r="E426" s="642"/>
      <c r="F426" s="576"/>
      <c r="G426" s="545"/>
      <c r="H426" s="546"/>
    </row>
    <row r="427" spans="1:8" ht="13.5" x14ac:dyDescent="0.25">
      <c r="A427" s="587" t="s">
        <v>50</v>
      </c>
      <c r="B427" s="604" t="s">
        <v>2070</v>
      </c>
      <c r="C427" s="575" t="s">
        <v>509</v>
      </c>
      <c r="D427" s="576" t="s">
        <v>8630</v>
      </c>
      <c r="E427" s="642">
        <v>2017</v>
      </c>
      <c r="F427" s="576" t="s">
        <v>8497</v>
      </c>
      <c r="G427" s="545">
        <v>1203414.02</v>
      </c>
      <c r="H427" s="546">
        <v>2776113.95</v>
      </c>
    </row>
    <row r="428" spans="1:8" ht="13.5" x14ac:dyDescent="0.25">
      <c r="A428" s="587"/>
      <c r="B428" s="574"/>
      <c r="C428" s="575"/>
      <c r="D428" s="576"/>
      <c r="E428" s="642"/>
      <c r="F428" s="576"/>
      <c r="G428" s="545"/>
      <c r="H428" s="546"/>
    </row>
    <row r="429" spans="1:8" ht="13.5" x14ac:dyDescent="0.25">
      <c r="A429" s="587" t="s">
        <v>51</v>
      </c>
      <c r="B429" s="604" t="s">
        <v>2070</v>
      </c>
      <c r="C429" s="575"/>
      <c r="D429" s="576"/>
      <c r="E429" s="642"/>
      <c r="F429" s="576"/>
      <c r="G429" s="545"/>
      <c r="H429" s="546"/>
    </row>
    <row r="430" spans="1:8" ht="13.5" x14ac:dyDescent="0.25">
      <c r="A430" s="587"/>
      <c r="B430" s="574"/>
      <c r="C430" s="575"/>
      <c r="D430" s="576"/>
      <c r="E430" s="642"/>
      <c r="F430" s="576"/>
      <c r="G430" s="545"/>
      <c r="H430" s="546"/>
    </row>
    <row r="431" spans="1:8" ht="13.5" x14ac:dyDescent="0.25">
      <c r="A431" s="587" t="s">
        <v>55</v>
      </c>
      <c r="B431" s="574"/>
      <c r="C431" s="575"/>
      <c r="D431" s="576"/>
      <c r="E431" s="642"/>
      <c r="F431" s="576"/>
      <c r="G431" s="545"/>
      <c r="H431" s="546"/>
    </row>
    <row r="432" spans="1:8" ht="13.5" x14ac:dyDescent="0.25">
      <c r="A432" s="587" t="s">
        <v>56</v>
      </c>
      <c r="B432" s="574"/>
      <c r="C432" s="575"/>
      <c r="D432" s="576"/>
      <c r="E432" s="642"/>
      <c r="F432" s="576"/>
      <c r="G432" s="545"/>
      <c r="H432" s="546"/>
    </row>
    <row r="433" spans="1:8" ht="13.5" x14ac:dyDescent="0.25">
      <c r="A433" s="587" t="s">
        <v>52</v>
      </c>
      <c r="B433" s="574"/>
      <c r="C433" s="575"/>
      <c r="D433" s="576"/>
      <c r="E433" s="642"/>
      <c r="F433" s="576"/>
      <c r="G433" s="545"/>
      <c r="H433" s="546"/>
    </row>
    <row r="434" spans="1:8" ht="13.5" x14ac:dyDescent="0.25">
      <c r="A434" s="587" t="s">
        <v>53</v>
      </c>
      <c r="B434" s="574"/>
      <c r="C434" s="575"/>
      <c r="D434" s="576"/>
      <c r="E434" s="575"/>
      <c r="F434" s="576"/>
      <c r="G434" s="545"/>
      <c r="H434" s="546"/>
    </row>
    <row r="435" spans="1:8" ht="13.5" x14ac:dyDescent="0.25">
      <c r="A435" s="587" t="s">
        <v>54</v>
      </c>
      <c r="B435" s="574"/>
      <c r="C435" s="575"/>
      <c r="D435" s="576"/>
      <c r="E435" s="575"/>
      <c r="F435" s="576"/>
      <c r="G435" s="545"/>
      <c r="H435" s="546"/>
    </row>
    <row r="436" spans="1:8" ht="13.5" x14ac:dyDescent="0.25">
      <c r="A436" s="595" t="s">
        <v>373</v>
      </c>
      <c r="B436" s="693"/>
      <c r="C436" s="581"/>
      <c r="D436" s="582"/>
      <c r="E436" s="581"/>
      <c r="F436" s="582"/>
      <c r="G436" s="554"/>
      <c r="H436" s="555"/>
    </row>
    <row r="437" spans="1:8" ht="13.5" x14ac:dyDescent="0.25">
      <c r="A437" s="658" t="s">
        <v>47</v>
      </c>
      <c r="B437" s="691" t="s">
        <v>2065</v>
      </c>
      <c r="C437" s="572" t="s">
        <v>509</v>
      </c>
      <c r="D437" s="643">
        <v>68368545</v>
      </c>
      <c r="E437" s="641">
        <v>2017</v>
      </c>
      <c r="F437" s="573" t="s">
        <v>511</v>
      </c>
      <c r="G437" s="563">
        <v>0</v>
      </c>
      <c r="H437" s="539">
        <v>0</v>
      </c>
    </row>
    <row r="438" spans="1:8" ht="13.5" x14ac:dyDescent="0.25">
      <c r="A438" s="587"/>
      <c r="B438" s="574"/>
      <c r="C438" s="575"/>
      <c r="D438" s="644"/>
      <c r="E438" s="642"/>
      <c r="F438" s="576"/>
      <c r="G438" s="545"/>
      <c r="H438" s="546"/>
    </row>
    <row r="439" spans="1:8" ht="13.5" x14ac:dyDescent="0.25">
      <c r="A439" s="587" t="s">
        <v>48</v>
      </c>
      <c r="B439" s="574"/>
      <c r="C439" s="575"/>
      <c r="D439" s="644"/>
      <c r="E439" s="642"/>
      <c r="F439" s="576"/>
      <c r="G439" s="545"/>
      <c r="H439" s="546"/>
    </row>
    <row r="440" spans="1:8" ht="13.5" x14ac:dyDescent="0.25">
      <c r="A440" s="587" t="s">
        <v>8632</v>
      </c>
      <c r="B440" s="604" t="s">
        <v>2065</v>
      </c>
      <c r="C440" s="575" t="s">
        <v>509</v>
      </c>
      <c r="D440" s="644">
        <v>68368278</v>
      </c>
      <c r="E440" s="642">
        <v>2017</v>
      </c>
      <c r="F440" s="576" t="s">
        <v>511</v>
      </c>
      <c r="G440" s="545">
        <v>136927</v>
      </c>
      <c r="H440" s="546">
        <v>42627</v>
      </c>
    </row>
    <row r="441" spans="1:8" ht="13.5" x14ac:dyDescent="0.25">
      <c r="A441" s="587" t="s">
        <v>8633</v>
      </c>
      <c r="B441" s="604" t="s">
        <v>2065</v>
      </c>
      <c r="C441" s="575" t="s">
        <v>509</v>
      </c>
      <c r="D441" s="644">
        <v>68369843</v>
      </c>
      <c r="E441" s="642">
        <v>2017</v>
      </c>
      <c r="F441" s="576" t="s">
        <v>511</v>
      </c>
      <c r="G441" s="545">
        <v>948573</v>
      </c>
      <c r="H441" s="546">
        <v>1056342</v>
      </c>
    </row>
    <row r="442" spans="1:8" ht="13.5" x14ac:dyDescent="0.25">
      <c r="A442" s="587" t="s">
        <v>8634</v>
      </c>
      <c r="B442" s="604" t="s">
        <v>2065</v>
      </c>
      <c r="C442" s="575" t="s">
        <v>509</v>
      </c>
      <c r="D442" s="644">
        <v>68369851</v>
      </c>
      <c r="E442" s="642">
        <v>2017</v>
      </c>
      <c r="F442" s="576" t="s">
        <v>511</v>
      </c>
      <c r="G442" s="545">
        <v>51569</v>
      </c>
      <c r="H442" s="546">
        <v>60319</v>
      </c>
    </row>
    <row r="443" spans="1:8" ht="13.5" x14ac:dyDescent="0.25">
      <c r="A443" s="587" t="s">
        <v>8635</v>
      </c>
      <c r="B443" s="604" t="s">
        <v>2065</v>
      </c>
      <c r="C443" s="575" t="s">
        <v>509</v>
      </c>
      <c r="D443" s="568" t="s">
        <v>8636</v>
      </c>
      <c r="E443" s="642">
        <v>2017</v>
      </c>
      <c r="F443" s="576" t="s">
        <v>511</v>
      </c>
      <c r="G443" s="545">
        <v>6626</v>
      </c>
      <c r="H443" s="546">
        <v>6626</v>
      </c>
    </row>
    <row r="444" spans="1:8" ht="13.5" x14ac:dyDescent="0.25">
      <c r="A444" s="587"/>
      <c r="B444" s="574"/>
      <c r="C444" s="575"/>
      <c r="D444" s="644"/>
      <c r="E444" s="642"/>
      <c r="F444" s="576"/>
      <c r="G444" s="545"/>
      <c r="H444" s="546"/>
    </row>
    <row r="445" spans="1:8" ht="13.5" x14ac:dyDescent="0.25">
      <c r="A445" s="587" t="s">
        <v>49</v>
      </c>
      <c r="B445" s="604" t="s">
        <v>2065</v>
      </c>
      <c r="C445" s="575"/>
      <c r="D445" s="576"/>
      <c r="E445" s="642"/>
      <c r="F445" s="576"/>
      <c r="G445" s="545"/>
      <c r="H445" s="546"/>
    </row>
    <row r="446" spans="1:8" ht="13.5" x14ac:dyDescent="0.25">
      <c r="A446" s="587" t="s">
        <v>374</v>
      </c>
      <c r="B446" s="574"/>
      <c r="C446" s="575"/>
      <c r="D446" s="576"/>
      <c r="E446" s="642"/>
      <c r="F446" s="576"/>
      <c r="G446" s="545"/>
      <c r="H446" s="546"/>
    </row>
    <row r="447" spans="1:8" ht="13.5" x14ac:dyDescent="0.25">
      <c r="A447" s="587"/>
      <c r="B447" s="574"/>
      <c r="C447" s="575"/>
      <c r="D447" s="576"/>
      <c r="E447" s="642"/>
      <c r="F447" s="576"/>
      <c r="G447" s="545"/>
      <c r="H447" s="546"/>
    </row>
    <row r="448" spans="1:8" ht="13.5" x14ac:dyDescent="0.25">
      <c r="A448" s="587" t="s">
        <v>50</v>
      </c>
      <c r="B448" s="604" t="s">
        <v>2065</v>
      </c>
      <c r="C448" s="575"/>
      <c r="D448" s="576"/>
      <c r="E448" s="642"/>
      <c r="F448" s="576"/>
      <c r="G448" s="545"/>
      <c r="H448" s="546"/>
    </row>
    <row r="449" spans="1:8" ht="13.5" x14ac:dyDescent="0.25">
      <c r="A449" s="587"/>
      <c r="B449" s="574"/>
      <c r="C449" s="575"/>
      <c r="D449" s="576"/>
      <c r="E449" s="642"/>
      <c r="F449" s="576"/>
      <c r="G449" s="545"/>
      <c r="H449" s="546"/>
    </row>
    <row r="450" spans="1:8" ht="13.5" x14ac:dyDescent="0.25">
      <c r="A450" s="587" t="s">
        <v>51</v>
      </c>
      <c r="B450" s="604" t="s">
        <v>2065</v>
      </c>
      <c r="C450" s="575"/>
      <c r="D450" s="576"/>
      <c r="E450" s="575"/>
      <c r="F450" s="576"/>
      <c r="G450" s="545"/>
      <c r="H450" s="546"/>
    </row>
    <row r="451" spans="1:8" ht="13.5" x14ac:dyDescent="0.25">
      <c r="A451" s="587"/>
      <c r="B451" s="574"/>
      <c r="C451" s="575"/>
      <c r="D451" s="576"/>
      <c r="E451" s="575"/>
      <c r="F451" s="576"/>
      <c r="G451" s="545"/>
      <c r="H451" s="546"/>
    </row>
    <row r="452" spans="1:8" ht="13.5" x14ac:dyDescent="0.25">
      <c r="A452" s="587" t="s">
        <v>55</v>
      </c>
      <c r="B452" s="574"/>
      <c r="C452" s="575"/>
      <c r="D452" s="576"/>
      <c r="E452" s="575"/>
      <c r="F452" s="576"/>
      <c r="G452" s="545"/>
      <c r="H452" s="546"/>
    </row>
    <row r="453" spans="1:8" ht="13.5" x14ac:dyDescent="0.25">
      <c r="A453" s="587" t="s">
        <v>56</v>
      </c>
      <c r="B453" s="574"/>
      <c r="C453" s="575"/>
      <c r="D453" s="576"/>
      <c r="E453" s="575"/>
      <c r="F453" s="576"/>
      <c r="G453" s="545"/>
      <c r="H453" s="546"/>
    </row>
    <row r="454" spans="1:8" ht="13.5" x14ac:dyDescent="0.25">
      <c r="A454" s="587" t="s">
        <v>52</v>
      </c>
      <c r="B454" s="574"/>
      <c r="C454" s="575"/>
      <c r="D454" s="576"/>
      <c r="E454" s="575"/>
      <c r="F454" s="576"/>
      <c r="G454" s="545"/>
      <c r="H454" s="546"/>
    </row>
    <row r="455" spans="1:8" ht="13.5" x14ac:dyDescent="0.25">
      <c r="A455" s="587" t="s">
        <v>53</v>
      </c>
      <c r="B455" s="574"/>
      <c r="C455" s="575"/>
      <c r="D455" s="576"/>
      <c r="E455" s="575"/>
      <c r="F455" s="576"/>
      <c r="G455" s="545"/>
      <c r="H455" s="546"/>
    </row>
    <row r="456" spans="1:8" ht="13.5" x14ac:dyDescent="0.25">
      <c r="A456" s="587" t="s">
        <v>54</v>
      </c>
      <c r="B456" s="574"/>
      <c r="C456" s="575"/>
      <c r="D456" s="576"/>
      <c r="E456" s="575"/>
      <c r="F456" s="576"/>
      <c r="G456" s="545"/>
      <c r="H456" s="546"/>
    </row>
    <row r="457" spans="1:8" ht="13.5" x14ac:dyDescent="0.25">
      <c r="A457" s="595" t="s">
        <v>373</v>
      </c>
      <c r="B457" s="693"/>
      <c r="C457" s="581"/>
      <c r="D457" s="582"/>
      <c r="E457" s="581"/>
      <c r="F457" s="582"/>
      <c r="G457" s="554"/>
      <c r="H457" s="555"/>
    </row>
    <row r="458" spans="1:8" ht="13.5" x14ac:dyDescent="0.25">
      <c r="A458" s="658" t="s">
        <v>47</v>
      </c>
      <c r="B458" s="691" t="s">
        <v>2050</v>
      </c>
      <c r="C458" s="572" t="s">
        <v>509</v>
      </c>
      <c r="D458" s="573" t="s">
        <v>8637</v>
      </c>
      <c r="E458" s="641">
        <v>2017</v>
      </c>
      <c r="F458" s="573" t="s">
        <v>511</v>
      </c>
      <c r="G458" s="563">
        <v>0</v>
      </c>
      <c r="H458" s="539">
        <v>0</v>
      </c>
    </row>
    <row r="459" spans="1:8" ht="13.5" x14ac:dyDescent="0.25">
      <c r="A459" s="587" t="s">
        <v>8638</v>
      </c>
      <c r="B459" s="604" t="s">
        <v>2050</v>
      </c>
      <c r="C459" s="572" t="s">
        <v>509</v>
      </c>
      <c r="D459" s="576" t="s">
        <v>8637</v>
      </c>
      <c r="E459" s="642">
        <v>2017</v>
      </c>
      <c r="F459" s="576" t="s">
        <v>511</v>
      </c>
      <c r="G459" s="545">
        <v>0</v>
      </c>
      <c r="H459" s="546">
        <v>0</v>
      </c>
    </row>
    <row r="460" spans="1:8" ht="13.5" x14ac:dyDescent="0.25">
      <c r="A460" s="587" t="s">
        <v>8639</v>
      </c>
      <c r="B460" s="604" t="s">
        <v>2050</v>
      </c>
      <c r="C460" s="572" t="s">
        <v>509</v>
      </c>
      <c r="D460" s="576" t="s">
        <v>8637</v>
      </c>
      <c r="E460" s="642">
        <v>2017</v>
      </c>
      <c r="F460" s="576" t="s">
        <v>511</v>
      </c>
      <c r="G460" s="545">
        <v>0</v>
      </c>
      <c r="H460" s="546">
        <v>0</v>
      </c>
    </row>
    <row r="461" spans="1:8" ht="13.5" x14ac:dyDescent="0.25">
      <c r="A461" s="587" t="s">
        <v>8640</v>
      </c>
      <c r="B461" s="604" t="s">
        <v>2050</v>
      </c>
      <c r="C461" s="572" t="s">
        <v>509</v>
      </c>
      <c r="D461" s="576" t="s">
        <v>8637</v>
      </c>
      <c r="E461" s="642">
        <v>2020</v>
      </c>
      <c r="F461" s="576" t="s">
        <v>511</v>
      </c>
      <c r="G461" s="545">
        <v>0</v>
      </c>
      <c r="H461" s="546">
        <v>0</v>
      </c>
    </row>
    <row r="462" spans="1:8" ht="13.5" x14ac:dyDescent="0.25">
      <c r="A462" s="587" t="s">
        <v>8641</v>
      </c>
      <c r="B462" s="604" t="s">
        <v>2050</v>
      </c>
      <c r="C462" s="572" t="s">
        <v>509</v>
      </c>
      <c r="D462" s="576" t="s">
        <v>8642</v>
      </c>
      <c r="E462" s="642">
        <v>2017</v>
      </c>
      <c r="F462" s="576" t="s">
        <v>511</v>
      </c>
      <c r="G462" s="545">
        <v>402778.1</v>
      </c>
      <c r="H462" s="546">
        <v>505859.35</v>
      </c>
    </row>
    <row r="463" spans="1:8" ht="13.5" x14ac:dyDescent="0.25">
      <c r="A463" s="587" t="s">
        <v>8643</v>
      </c>
      <c r="B463" s="604" t="s">
        <v>2050</v>
      </c>
      <c r="C463" s="572" t="s">
        <v>509</v>
      </c>
      <c r="D463" s="576" t="s">
        <v>8644</v>
      </c>
      <c r="E463" s="642">
        <v>2017</v>
      </c>
      <c r="F463" s="576" t="s">
        <v>511</v>
      </c>
      <c r="G463" s="545">
        <v>1411215.06</v>
      </c>
      <c r="H463" s="546">
        <v>1712910.5</v>
      </c>
    </row>
    <row r="464" spans="1:8" ht="13.5" x14ac:dyDescent="0.25">
      <c r="A464" s="587"/>
      <c r="B464" s="574"/>
      <c r="C464" s="575"/>
      <c r="D464" s="576"/>
      <c r="E464" s="642"/>
      <c r="F464" s="576"/>
      <c r="G464" s="545"/>
      <c r="H464" s="546"/>
    </row>
    <row r="465" spans="1:8" ht="13.5" x14ac:dyDescent="0.25">
      <c r="A465" s="587" t="s">
        <v>8645</v>
      </c>
      <c r="B465" s="604" t="s">
        <v>2050</v>
      </c>
      <c r="C465" s="572" t="s">
        <v>509</v>
      </c>
      <c r="D465" s="576" t="s">
        <v>8646</v>
      </c>
      <c r="E465" s="642">
        <v>2006</v>
      </c>
      <c r="F465" s="576" t="s">
        <v>511</v>
      </c>
      <c r="G465" s="545">
        <v>30994.54</v>
      </c>
      <c r="H465" s="546">
        <v>48673.54</v>
      </c>
    </row>
    <row r="466" spans="1:8" ht="13.5" x14ac:dyDescent="0.25">
      <c r="A466" s="587" t="s">
        <v>8647</v>
      </c>
      <c r="B466" s="604" t="s">
        <v>2050</v>
      </c>
      <c r="C466" s="572" t="s">
        <v>509</v>
      </c>
      <c r="D466" s="576" t="s">
        <v>8648</v>
      </c>
      <c r="E466" s="642">
        <v>2017</v>
      </c>
      <c r="F466" s="576" t="s">
        <v>511</v>
      </c>
      <c r="G466" s="545">
        <v>3658</v>
      </c>
      <c r="H466" s="546">
        <v>7168</v>
      </c>
    </row>
    <row r="467" spans="1:8" ht="13.5" x14ac:dyDescent="0.25">
      <c r="A467" s="587"/>
      <c r="B467" s="574"/>
      <c r="C467" s="575"/>
      <c r="D467" s="576"/>
      <c r="E467" s="642"/>
      <c r="F467" s="576"/>
      <c r="G467" s="545"/>
      <c r="H467" s="546"/>
    </row>
    <row r="468" spans="1:8" ht="13.5" x14ac:dyDescent="0.25">
      <c r="A468" s="587" t="s">
        <v>373</v>
      </c>
      <c r="B468" s="574"/>
      <c r="C468" s="575"/>
      <c r="D468" s="576"/>
      <c r="E468" s="642"/>
      <c r="F468" s="576"/>
      <c r="G468" s="545"/>
      <c r="H468" s="546"/>
    </row>
    <row r="469" spans="1:8" ht="13.5" x14ac:dyDescent="0.25">
      <c r="A469" s="587"/>
      <c r="B469" s="574"/>
      <c r="C469" s="575"/>
      <c r="D469" s="576"/>
      <c r="E469" s="642"/>
      <c r="F469" s="576"/>
      <c r="G469" s="545"/>
      <c r="H469" s="546"/>
    </row>
    <row r="470" spans="1:8" ht="13.5" x14ac:dyDescent="0.25">
      <c r="A470" s="587" t="s">
        <v>8649</v>
      </c>
      <c r="B470" s="604" t="s">
        <v>2050</v>
      </c>
      <c r="C470" s="572" t="s">
        <v>509</v>
      </c>
      <c r="D470" s="576" t="s">
        <v>8650</v>
      </c>
      <c r="E470" s="642">
        <v>2017</v>
      </c>
      <c r="F470" s="576" t="s">
        <v>511</v>
      </c>
      <c r="G470" s="545">
        <v>502385.03</v>
      </c>
      <c r="H470" s="546">
        <v>471802.52</v>
      </c>
    </row>
    <row r="471" spans="1:8" ht="13.5" x14ac:dyDescent="0.25">
      <c r="A471" s="595" t="s">
        <v>8651</v>
      </c>
      <c r="B471" s="687" t="s">
        <v>2050</v>
      </c>
      <c r="C471" s="572" t="s">
        <v>509</v>
      </c>
      <c r="D471" s="582" t="s">
        <v>8652</v>
      </c>
      <c r="E471" s="645">
        <v>2019</v>
      </c>
      <c r="F471" s="582" t="s">
        <v>511</v>
      </c>
      <c r="G471" s="554">
        <v>0</v>
      </c>
      <c r="H471" s="555">
        <v>0</v>
      </c>
    </row>
    <row r="472" spans="1:8" ht="13.5" x14ac:dyDescent="0.25">
      <c r="A472" s="658" t="s">
        <v>47</v>
      </c>
      <c r="B472" s="691" t="s">
        <v>2075</v>
      </c>
      <c r="C472" s="572" t="s">
        <v>509</v>
      </c>
      <c r="D472" s="635">
        <v>68384117</v>
      </c>
      <c r="E472" s="572">
        <v>0</v>
      </c>
      <c r="F472" s="573" t="s">
        <v>511</v>
      </c>
      <c r="G472" s="563">
        <v>0</v>
      </c>
      <c r="H472" s="539">
        <v>0</v>
      </c>
    </row>
    <row r="473" spans="1:8" ht="13.5" x14ac:dyDescent="0.25">
      <c r="A473" s="587"/>
      <c r="B473" s="574"/>
      <c r="C473" s="575"/>
      <c r="D473" s="568"/>
      <c r="E473" s="575"/>
      <c r="F473" s="576"/>
      <c r="G473" s="545"/>
      <c r="H473" s="546"/>
    </row>
    <row r="474" spans="1:8" ht="13.5" x14ac:dyDescent="0.25">
      <c r="A474" s="587" t="s">
        <v>48</v>
      </c>
      <c r="B474" s="604" t="s">
        <v>2075</v>
      </c>
      <c r="C474" s="575" t="s">
        <v>509</v>
      </c>
      <c r="D474" s="568">
        <v>68384346</v>
      </c>
      <c r="E474" s="575">
        <v>0</v>
      </c>
      <c r="F474" s="576" t="s">
        <v>511</v>
      </c>
      <c r="G474" s="545">
        <v>0</v>
      </c>
      <c r="H474" s="546">
        <v>0</v>
      </c>
    </row>
    <row r="475" spans="1:8" ht="13.5" x14ac:dyDescent="0.25">
      <c r="A475" s="587"/>
      <c r="B475" s="574"/>
      <c r="C475" s="575"/>
      <c r="D475" s="568"/>
      <c r="E475" s="575"/>
      <c r="F475" s="576"/>
      <c r="G475" s="545"/>
      <c r="H475" s="546"/>
    </row>
    <row r="476" spans="1:8" ht="13.5" x14ac:dyDescent="0.25">
      <c r="A476" s="587" t="s">
        <v>49</v>
      </c>
      <c r="B476" s="574"/>
      <c r="C476" s="575"/>
      <c r="D476" s="568"/>
      <c r="E476" s="575"/>
      <c r="F476" s="576"/>
      <c r="G476" s="545"/>
      <c r="H476" s="546"/>
    </row>
    <row r="477" spans="1:8" ht="13.5" x14ac:dyDescent="0.25">
      <c r="A477" s="587" t="s">
        <v>374</v>
      </c>
      <c r="B477" s="604" t="s">
        <v>2075</v>
      </c>
      <c r="C477" s="575" t="s">
        <v>509</v>
      </c>
      <c r="D477" s="568">
        <v>68384117</v>
      </c>
      <c r="E477" s="575">
        <v>152381</v>
      </c>
      <c r="F477" s="576" t="s">
        <v>511</v>
      </c>
      <c r="G477" s="545">
        <v>0</v>
      </c>
      <c r="H477" s="546">
        <v>152381</v>
      </c>
    </row>
    <row r="478" spans="1:8" ht="13.5" x14ac:dyDescent="0.25">
      <c r="A478" s="587"/>
      <c r="B478" s="574"/>
      <c r="C478" s="575"/>
      <c r="D478" s="568"/>
      <c r="E478" s="575"/>
      <c r="F478" s="576"/>
      <c r="G478" s="545"/>
      <c r="H478" s="546"/>
    </row>
    <row r="479" spans="1:8" ht="13.5" x14ac:dyDescent="0.25">
      <c r="A479" s="587" t="s">
        <v>50</v>
      </c>
      <c r="B479" s="604" t="s">
        <v>2075</v>
      </c>
      <c r="C479" s="575" t="s">
        <v>509</v>
      </c>
      <c r="D479" s="568">
        <v>68384117</v>
      </c>
      <c r="E479" s="575">
        <v>368750</v>
      </c>
      <c r="F479" s="576" t="s">
        <v>511</v>
      </c>
      <c r="G479" s="545">
        <v>0</v>
      </c>
      <c r="H479" s="546">
        <v>368750</v>
      </c>
    </row>
    <row r="480" spans="1:8" ht="13.5" x14ac:dyDescent="0.25">
      <c r="A480" s="587"/>
      <c r="B480" s="574"/>
      <c r="C480" s="575"/>
      <c r="D480" s="568"/>
      <c r="E480" s="575"/>
      <c r="F480" s="576"/>
      <c r="G480" s="545"/>
      <c r="H480" s="546"/>
    </row>
    <row r="481" spans="1:8" ht="13.5" x14ac:dyDescent="0.25">
      <c r="A481" s="587" t="s">
        <v>51</v>
      </c>
      <c r="B481" s="574"/>
      <c r="C481" s="575"/>
      <c r="D481" s="568"/>
      <c r="E481" s="575"/>
      <c r="F481" s="576"/>
      <c r="G481" s="545"/>
      <c r="H481" s="546"/>
    </row>
    <row r="482" spans="1:8" ht="13.5" x14ac:dyDescent="0.25">
      <c r="A482" s="587"/>
      <c r="B482" s="574"/>
      <c r="C482" s="575"/>
      <c r="D482" s="568"/>
      <c r="E482" s="575"/>
      <c r="F482" s="576"/>
      <c r="G482" s="545"/>
      <c r="H482" s="546"/>
    </row>
    <row r="483" spans="1:8" ht="13.5" x14ac:dyDescent="0.25">
      <c r="A483" s="587" t="s">
        <v>8653</v>
      </c>
      <c r="B483" s="604" t="s">
        <v>2075</v>
      </c>
      <c r="C483" s="575" t="s">
        <v>509</v>
      </c>
      <c r="D483" s="568">
        <v>68384400</v>
      </c>
      <c r="E483" s="575">
        <v>0</v>
      </c>
      <c r="F483" s="576" t="s">
        <v>511</v>
      </c>
      <c r="G483" s="545">
        <v>0</v>
      </c>
      <c r="H483" s="546">
        <v>0</v>
      </c>
    </row>
    <row r="484" spans="1:8" ht="13.5" x14ac:dyDescent="0.25">
      <c r="A484" s="587"/>
      <c r="B484" s="574"/>
      <c r="C484" s="575"/>
      <c r="D484" s="568"/>
      <c r="E484" s="575"/>
      <c r="F484" s="576"/>
      <c r="G484" s="545"/>
      <c r="H484" s="546"/>
    </row>
    <row r="485" spans="1:8" ht="13.5" x14ac:dyDescent="0.25">
      <c r="A485" s="595" t="s">
        <v>8654</v>
      </c>
      <c r="B485" s="687" t="s">
        <v>2075</v>
      </c>
      <c r="C485" s="581" t="s">
        <v>509</v>
      </c>
      <c r="D485" s="638">
        <v>68384400</v>
      </c>
      <c r="E485" s="581">
        <v>0</v>
      </c>
      <c r="F485" s="582" t="s">
        <v>511</v>
      </c>
      <c r="G485" s="554">
        <v>0</v>
      </c>
      <c r="H485" s="555">
        <v>0</v>
      </c>
    </row>
    <row r="486" spans="1:8" ht="13.5" x14ac:dyDescent="0.25">
      <c r="A486" s="658" t="s">
        <v>47</v>
      </c>
      <c r="B486" s="691" t="s">
        <v>2059</v>
      </c>
      <c r="C486" s="572" t="s">
        <v>509</v>
      </c>
      <c r="D486" s="646" t="s">
        <v>8655</v>
      </c>
      <c r="E486" s="647">
        <v>2017</v>
      </c>
      <c r="F486" s="646" t="s">
        <v>511</v>
      </c>
      <c r="G486" s="648">
        <v>0</v>
      </c>
      <c r="H486" s="539">
        <v>0</v>
      </c>
    </row>
    <row r="487" spans="1:8" ht="13.5" x14ac:dyDescent="0.25">
      <c r="A487" s="587"/>
      <c r="B487" s="574"/>
      <c r="C487" s="575"/>
      <c r="D487" s="608"/>
      <c r="E487" s="605"/>
      <c r="F487" s="606"/>
      <c r="G487" s="624"/>
      <c r="H487" s="546"/>
    </row>
    <row r="488" spans="1:8" ht="13.5" x14ac:dyDescent="0.25">
      <c r="A488" s="587" t="s">
        <v>48</v>
      </c>
      <c r="B488" s="574"/>
      <c r="C488" s="575"/>
      <c r="D488" s="606"/>
      <c r="E488" s="605"/>
      <c r="F488" s="606"/>
      <c r="G488" s="624"/>
      <c r="H488" s="546"/>
    </row>
    <row r="489" spans="1:8" ht="13.5" x14ac:dyDescent="0.25">
      <c r="A489" s="587" t="s">
        <v>2004</v>
      </c>
      <c r="B489" s="604" t="s">
        <v>2059</v>
      </c>
      <c r="C489" s="575" t="s">
        <v>509</v>
      </c>
      <c r="D489" s="606" t="s">
        <v>8655</v>
      </c>
      <c r="E489" s="605">
        <v>2017</v>
      </c>
      <c r="F489" s="606" t="s">
        <v>511</v>
      </c>
      <c r="G489" s="624">
        <v>2725338.73</v>
      </c>
      <c r="H489" s="546">
        <v>167440.41</v>
      </c>
    </row>
    <row r="490" spans="1:8" ht="13.5" x14ac:dyDescent="0.25">
      <c r="A490" s="587" t="s">
        <v>8530</v>
      </c>
      <c r="B490" s="604" t="s">
        <v>2059</v>
      </c>
      <c r="C490" s="575" t="s">
        <v>509</v>
      </c>
      <c r="D490" s="606" t="s">
        <v>8656</v>
      </c>
      <c r="E490" s="605">
        <v>2017</v>
      </c>
      <c r="F490" s="606" t="s">
        <v>511</v>
      </c>
      <c r="G490" s="624">
        <v>169683.86</v>
      </c>
      <c r="H490" s="546">
        <v>134972.84</v>
      </c>
    </row>
    <row r="491" spans="1:8" ht="13.5" x14ac:dyDescent="0.25">
      <c r="A491" s="587" t="s">
        <v>8657</v>
      </c>
      <c r="B491" s="604" t="s">
        <v>2059</v>
      </c>
      <c r="C491" s="575" t="s">
        <v>509</v>
      </c>
      <c r="D491" s="606" t="s">
        <v>8658</v>
      </c>
      <c r="E491" s="605">
        <v>2017</v>
      </c>
      <c r="F491" s="606" t="s">
        <v>511</v>
      </c>
      <c r="G491" s="624">
        <v>326685.34999999998</v>
      </c>
      <c r="H491" s="546">
        <v>356646.07</v>
      </c>
    </row>
    <row r="492" spans="1:8" ht="13.5" x14ac:dyDescent="0.25">
      <c r="A492" s="587" t="s">
        <v>8659</v>
      </c>
      <c r="B492" s="604" t="s">
        <v>2059</v>
      </c>
      <c r="C492" s="575" t="s">
        <v>509</v>
      </c>
      <c r="D492" s="606" t="s">
        <v>8660</v>
      </c>
      <c r="E492" s="605">
        <v>2018</v>
      </c>
      <c r="F492" s="606" t="s">
        <v>511</v>
      </c>
      <c r="G492" s="624">
        <v>0</v>
      </c>
      <c r="H492" s="546">
        <v>0</v>
      </c>
    </row>
    <row r="493" spans="1:8" ht="13.5" x14ac:dyDescent="0.25">
      <c r="A493" s="587"/>
      <c r="B493" s="574"/>
      <c r="C493" s="575"/>
      <c r="D493" s="606"/>
      <c r="E493" s="605"/>
      <c r="F493" s="606"/>
      <c r="G493" s="624"/>
      <c r="H493" s="546"/>
    </row>
    <row r="494" spans="1:8" ht="13.5" x14ac:dyDescent="0.25">
      <c r="A494" s="587"/>
      <c r="B494" s="574"/>
      <c r="C494" s="575"/>
      <c r="D494" s="606"/>
      <c r="E494" s="575"/>
      <c r="F494" s="576"/>
      <c r="G494" s="624"/>
      <c r="H494" s="546"/>
    </row>
    <row r="495" spans="1:8" ht="13.5" x14ac:dyDescent="0.25">
      <c r="A495" s="587" t="s">
        <v>49</v>
      </c>
      <c r="B495" s="604" t="s">
        <v>2059</v>
      </c>
      <c r="C495" s="575"/>
      <c r="D495" s="606"/>
      <c r="E495" s="575"/>
      <c r="F495" s="576"/>
      <c r="G495" s="545"/>
      <c r="H495" s="546"/>
    </row>
    <row r="496" spans="1:8" ht="13.5" x14ac:dyDescent="0.25">
      <c r="A496" s="587" t="s">
        <v>374</v>
      </c>
      <c r="B496" s="574"/>
      <c r="C496" s="575"/>
      <c r="D496" s="576"/>
      <c r="E496" s="575"/>
      <c r="F496" s="576"/>
      <c r="G496" s="545"/>
      <c r="H496" s="546"/>
    </row>
    <row r="497" spans="1:8" ht="13.5" x14ac:dyDescent="0.25">
      <c r="A497" s="587"/>
      <c r="B497" s="574"/>
      <c r="C497" s="575"/>
      <c r="D497" s="576"/>
      <c r="E497" s="575"/>
      <c r="F497" s="576"/>
      <c r="G497" s="545"/>
      <c r="H497" s="546"/>
    </row>
    <row r="498" spans="1:8" ht="13.5" x14ac:dyDescent="0.25">
      <c r="A498" s="587" t="s">
        <v>50</v>
      </c>
      <c r="B498" s="604" t="s">
        <v>2059</v>
      </c>
      <c r="C498" s="575"/>
      <c r="D498" s="576"/>
      <c r="E498" s="575"/>
      <c r="F498" s="576"/>
      <c r="G498" s="545"/>
      <c r="H498" s="546"/>
    </row>
    <row r="499" spans="1:8" ht="13.5" x14ac:dyDescent="0.25">
      <c r="A499" s="587"/>
      <c r="B499" s="574"/>
      <c r="C499" s="575"/>
      <c r="D499" s="576"/>
      <c r="E499" s="575"/>
      <c r="F499" s="576"/>
      <c r="G499" s="545"/>
      <c r="H499" s="546"/>
    </row>
    <row r="500" spans="1:8" ht="13.5" x14ac:dyDescent="0.25">
      <c r="A500" s="587" t="s">
        <v>51</v>
      </c>
      <c r="B500" s="604" t="s">
        <v>2059</v>
      </c>
      <c r="C500" s="575"/>
      <c r="D500" s="576"/>
      <c r="E500" s="575"/>
      <c r="F500" s="576"/>
      <c r="G500" s="545"/>
      <c r="H500" s="546"/>
    </row>
    <row r="501" spans="1:8" ht="13.5" x14ac:dyDescent="0.25">
      <c r="A501" s="587"/>
      <c r="B501" s="574"/>
      <c r="C501" s="575"/>
      <c r="D501" s="576"/>
      <c r="E501" s="575"/>
      <c r="F501" s="576"/>
      <c r="G501" s="545"/>
      <c r="H501" s="546"/>
    </row>
    <row r="502" spans="1:8" ht="13.5" x14ac:dyDescent="0.25">
      <c r="A502" s="587" t="s">
        <v>55</v>
      </c>
      <c r="B502" s="574"/>
      <c r="C502" s="575"/>
      <c r="D502" s="576"/>
      <c r="E502" s="575"/>
      <c r="F502" s="576"/>
      <c r="G502" s="545"/>
      <c r="H502" s="546"/>
    </row>
    <row r="503" spans="1:8" ht="13.5" x14ac:dyDescent="0.25">
      <c r="A503" s="587" t="s">
        <v>56</v>
      </c>
      <c r="B503" s="574"/>
      <c r="C503" s="575"/>
      <c r="D503" s="576"/>
      <c r="E503" s="575"/>
      <c r="F503" s="576"/>
      <c r="G503" s="545"/>
      <c r="H503" s="546"/>
    </row>
    <row r="504" spans="1:8" ht="13.5" x14ac:dyDescent="0.25">
      <c r="A504" s="587" t="s">
        <v>52</v>
      </c>
      <c r="B504" s="574"/>
      <c r="C504" s="575"/>
      <c r="D504" s="576"/>
      <c r="E504" s="575"/>
      <c r="F504" s="576"/>
      <c r="G504" s="545"/>
      <c r="H504" s="546"/>
    </row>
    <row r="505" spans="1:8" ht="13.5" x14ac:dyDescent="0.25">
      <c r="A505" s="587" t="s">
        <v>53</v>
      </c>
      <c r="B505" s="574"/>
      <c r="C505" s="575"/>
      <c r="D505" s="576"/>
      <c r="E505" s="575"/>
      <c r="F505" s="576"/>
      <c r="G505" s="545"/>
      <c r="H505" s="546"/>
    </row>
    <row r="506" spans="1:8" ht="13.5" x14ac:dyDescent="0.25">
      <c r="A506" s="587" t="s">
        <v>54</v>
      </c>
      <c r="B506" s="574"/>
      <c r="C506" s="575"/>
      <c r="D506" s="576"/>
      <c r="E506" s="575"/>
      <c r="F506" s="576"/>
      <c r="G506" s="545"/>
      <c r="H506" s="546"/>
    </row>
    <row r="507" spans="1:8" ht="13.5" x14ac:dyDescent="0.25">
      <c r="A507" s="595" t="s">
        <v>373</v>
      </c>
      <c r="B507" s="693"/>
      <c r="C507" s="581"/>
      <c r="D507" s="582"/>
      <c r="E507" s="581"/>
      <c r="F507" s="582"/>
      <c r="G507" s="554"/>
      <c r="H507" s="555"/>
    </row>
    <row r="508" spans="1:8" ht="13.5" x14ac:dyDescent="0.25">
      <c r="A508" s="658" t="s">
        <v>47</v>
      </c>
      <c r="B508" s="691" t="s">
        <v>2071</v>
      </c>
      <c r="C508" s="572" t="s">
        <v>509</v>
      </c>
      <c r="D508" s="649" t="s">
        <v>8661</v>
      </c>
      <c r="E508" s="572"/>
      <c r="F508" s="573" t="s">
        <v>511</v>
      </c>
      <c r="G508" s="563">
        <v>0</v>
      </c>
      <c r="H508" s="539">
        <v>0</v>
      </c>
    </row>
    <row r="509" spans="1:8" ht="13.5" x14ac:dyDescent="0.25">
      <c r="A509" s="587"/>
      <c r="B509" s="574"/>
      <c r="C509" s="575"/>
      <c r="D509" s="576"/>
      <c r="E509" s="575"/>
      <c r="F509" s="576"/>
      <c r="G509" s="545"/>
      <c r="H509" s="546"/>
    </row>
    <row r="510" spans="1:8" ht="13.5" x14ac:dyDescent="0.25">
      <c r="A510" s="587" t="s">
        <v>48</v>
      </c>
      <c r="B510" s="574"/>
      <c r="C510" s="575"/>
      <c r="D510" s="650"/>
      <c r="E510" s="575"/>
      <c r="F510" s="576"/>
      <c r="G510" s="624"/>
      <c r="H510" s="546"/>
    </row>
    <row r="511" spans="1:8" ht="13.5" x14ac:dyDescent="0.25">
      <c r="A511" s="587" t="s">
        <v>8662</v>
      </c>
      <c r="B511" s="604" t="s">
        <v>2071</v>
      </c>
      <c r="C511" s="575" t="s">
        <v>509</v>
      </c>
      <c r="D511" s="650" t="s">
        <v>8663</v>
      </c>
      <c r="E511" s="575"/>
      <c r="F511" s="576" t="s">
        <v>511</v>
      </c>
      <c r="G511" s="624">
        <v>214270.1</v>
      </c>
      <c r="H511" s="625">
        <v>600528.93999999994</v>
      </c>
    </row>
    <row r="512" spans="1:8" ht="13.5" x14ac:dyDescent="0.25">
      <c r="A512" s="587" t="s">
        <v>8664</v>
      </c>
      <c r="B512" s="604" t="s">
        <v>2071</v>
      </c>
      <c r="C512" s="575" t="s">
        <v>509</v>
      </c>
      <c r="D512" s="650" t="s">
        <v>8665</v>
      </c>
      <c r="E512" s="575"/>
      <c r="F512" s="576" t="s">
        <v>511</v>
      </c>
      <c r="G512" s="624">
        <v>1211952.5</v>
      </c>
      <c r="H512" s="625">
        <v>1082978.03</v>
      </c>
    </row>
    <row r="513" spans="1:8" ht="13.5" x14ac:dyDescent="0.25">
      <c r="A513" s="587" t="s">
        <v>8666</v>
      </c>
      <c r="B513" s="604" t="s">
        <v>2071</v>
      </c>
      <c r="C513" s="575" t="s">
        <v>509</v>
      </c>
      <c r="D513" s="651" t="s">
        <v>8667</v>
      </c>
      <c r="E513" s="575"/>
      <c r="F513" s="576" t="s">
        <v>511</v>
      </c>
      <c r="G513" s="545">
        <v>3128</v>
      </c>
      <c r="H513" s="546">
        <v>5803</v>
      </c>
    </row>
    <row r="514" spans="1:8" ht="13.5" x14ac:dyDescent="0.25">
      <c r="A514" s="587"/>
      <c r="B514" s="574"/>
      <c r="C514" s="575"/>
      <c r="D514" s="576"/>
      <c r="E514" s="575"/>
      <c r="F514" s="576"/>
      <c r="G514" s="545"/>
      <c r="H514" s="546"/>
    </row>
    <row r="515" spans="1:8" ht="13.5" x14ac:dyDescent="0.25">
      <c r="A515" s="587"/>
      <c r="B515" s="574"/>
      <c r="C515" s="575"/>
      <c r="D515" s="576"/>
      <c r="E515" s="575"/>
      <c r="F515" s="576"/>
      <c r="G515" s="545"/>
      <c r="H515" s="546"/>
    </row>
    <row r="516" spans="1:8" ht="13.5" x14ac:dyDescent="0.25">
      <c r="A516" s="587" t="s">
        <v>49</v>
      </c>
      <c r="B516" s="574"/>
      <c r="C516" s="575"/>
      <c r="D516" s="576"/>
      <c r="E516" s="575"/>
      <c r="F516" s="576"/>
      <c r="G516" s="545"/>
      <c r="H516" s="546"/>
    </row>
    <row r="517" spans="1:8" ht="13.5" x14ac:dyDescent="0.25">
      <c r="A517" s="587" t="s">
        <v>374</v>
      </c>
      <c r="B517" s="574"/>
      <c r="C517" s="575"/>
      <c r="D517" s="576"/>
      <c r="E517" s="575"/>
      <c r="F517" s="576"/>
      <c r="G517" s="545"/>
      <c r="H517" s="546"/>
    </row>
    <row r="518" spans="1:8" ht="13.5" x14ac:dyDescent="0.25">
      <c r="A518" s="587"/>
      <c r="B518" s="574"/>
      <c r="C518" s="575"/>
      <c r="D518" s="576"/>
      <c r="E518" s="575"/>
      <c r="F518" s="576"/>
      <c r="G518" s="545"/>
      <c r="H518" s="546"/>
    </row>
    <row r="519" spans="1:8" ht="13.5" x14ac:dyDescent="0.25">
      <c r="A519" s="587" t="s">
        <v>50</v>
      </c>
      <c r="B519" s="604" t="s">
        <v>2071</v>
      </c>
      <c r="C519" s="575" t="s">
        <v>509</v>
      </c>
      <c r="D519" s="650" t="s">
        <v>8661</v>
      </c>
      <c r="E519" s="575"/>
      <c r="F519" s="576"/>
      <c r="G519" s="545">
        <v>0</v>
      </c>
      <c r="H519" s="546">
        <v>0</v>
      </c>
    </row>
    <row r="520" spans="1:8" ht="13.5" x14ac:dyDescent="0.25">
      <c r="A520" s="587"/>
      <c r="B520" s="574"/>
      <c r="C520" s="575"/>
      <c r="D520" s="576"/>
      <c r="E520" s="575"/>
      <c r="F520" s="576"/>
      <c r="G520" s="545"/>
      <c r="H520" s="546"/>
    </row>
    <row r="521" spans="1:8" ht="13.5" x14ac:dyDescent="0.25">
      <c r="A521" s="587" t="s">
        <v>51</v>
      </c>
      <c r="B521" s="574"/>
      <c r="C521" s="575"/>
      <c r="D521" s="576"/>
      <c r="E521" s="575"/>
      <c r="F521" s="576"/>
      <c r="G521" s="545"/>
      <c r="H521" s="546"/>
    </row>
    <row r="522" spans="1:8" ht="13.5" x14ac:dyDescent="0.25">
      <c r="A522" s="587"/>
      <c r="B522" s="574"/>
      <c r="C522" s="575"/>
      <c r="D522" s="576"/>
      <c r="E522" s="575"/>
      <c r="F522" s="576"/>
      <c r="G522" s="545"/>
      <c r="H522" s="546"/>
    </row>
    <row r="523" spans="1:8" ht="13.5" x14ac:dyDescent="0.25">
      <c r="A523" s="587" t="s">
        <v>55</v>
      </c>
      <c r="B523" s="574"/>
      <c r="C523" s="575"/>
      <c r="D523" s="576"/>
      <c r="E523" s="575"/>
      <c r="F523" s="576"/>
      <c r="G523" s="545"/>
      <c r="H523" s="546"/>
    </row>
    <row r="524" spans="1:8" ht="13.5" x14ac:dyDescent="0.25">
      <c r="A524" s="587" t="s">
        <v>56</v>
      </c>
      <c r="B524" s="574"/>
      <c r="C524" s="575"/>
      <c r="D524" s="576"/>
      <c r="E524" s="575"/>
      <c r="F524" s="576"/>
      <c r="G524" s="545"/>
      <c r="H524" s="546"/>
    </row>
    <row r="525" spans="1:8" ht="13.5" x14ac:dyDescent="0.25">
      <c r="A525" s="587" t="s">
        <v>52</v>
      </c>
      <c r="B525" s="574"/>
      <c r="C525" s="575"/>
      <c r="D525" s="576"/>
      <c r="E525" s="575"/>
      <c r="F525" s="576"/>
      <c r="G525" s="545"/>
      <c r="H525" s="546"/>
    </row>
    <row r="526" spans="1:8" ht="13.5" x14ac:dyDescent="0.25">
      <c r="A526" s="587" t="s">
        <v>53</v>
      </c>
      <c r="B526" s="574"/>
      <c r="C526" s="575"/>
      <c r="D526" s="576"/>
      <c r="E526" s="575"/>
      <c r="F526" s="576"/>
      <c r="G526" s="545"/>
      <c r="H526" s="546"/>
    </row>
    <row r="527" spans="1:8" ht="13.5" x14ac:dyDescent="0.25">
      <c r="A527" s="587" t="s">
        <v>54</v>
      </c>
      <c r="B527" s="574"/>
      <c r="C527" s="575"/>
      <c r="D527" s="576"/>
      <c r="E527" s="575"/>
      <c r="F527" s="576"/>
      <c r="G527" s="545"/>
      <c r="H527" s="546"/>
    </row>
    <row r="528" spans="1:8" ht="13.5" x14ac:dyDescent="0.25">
      <c r="A528" s="587" t="s">
        <v>373</v>
      </c>
      <c r="B528" s="574"/>
      <c r="C528" s="575"/>
      <c r="D528" s="576"/>
      <c r="E528" s="575"/>
      <c r="F528" s="576"/>
      <c r="G528" s="545"/>
      <c r="H528" s="546"/>
    </row>
    <row r="529" spans="1:8" ht="13.5" x14ac:dyDescent="0.25">
      <c r="A529" s="587"/>
      <c r="B529" s="574"/>
      <c r="C529" s="575"/>
      <c r="D529" s="576"/>
      <c r="E529" s="575"/>
      <c r="F529" s="576"/>
      <c r="G529" s="545"/>
      <c r="H529" s="546"/>
    </row>
    <row r="530" spans="1:8" ht="13.5" x14ac:dyDescent="0.25">
      <c r="A530" s="587" t="s">
        <v>8668</v>
      </c>
      <c r="B530" s="574"/>
      <c r="C530" s="575"/>
      <c r="D530" s="576"/>
      <c r="E530" s="575"/>
      <c r="F530" s="576"/>
      <c r="G530" s="545"/>
      <c r="H530" s="546"/>
    </row>
    <row r="531" spans="1:8" ht="13.5" x14ac:dyDescent="0.25">
      <c r="A531" s="587" t="s">
        <v>8669</v>
      </c>
      <c r="B531" s="604" t="s">
        <v>2071</v>
      </c>
      <c r="C531" s="575" t="s">
        <v>509</v>
      </c>
      <c r="D531" s="650" t="s">
        <v>8670</v>
      </c>
      <c r="E531" s="575"/>
      <c r="F531" s="576" t="s">
        <v>511</v>
      </c>
      <c r="G531" s="624">
        <v>653775.93999999994</v>
      </c>
      <c r="H531" s="625">
        <v>942652.89</v>
      </c>
    </row>
    <row r="532" spans="1:8" ht="13.5" x14ac:dyDescent="0.25">
      <c r="A532" s="595" t="s">
        <v>8671</v>
      </c>
      <c r="B532" s="687" t="s">
        <v>2071</v>
      </c>
      <c r="C532" s="581" t="s">
        <v>509</v>
      </c>
      <c r="D532" s="652" t="s">
        <v>8672</v>
      </c>
      <c r="E532" s="634"/>
      <c r="F532" s="582" t="s">
        <v>511</v>
      </c>
      <c r="G532" s="554">
        <v>0</v>
      </c>
      <c r="H532" s="555">
        <v>0</v>
      </c>
    </row>
    <row r="533" spans="1:8" ht="27" x14ac:dyDescent="0.25">
      <c r="A533" s="658" t="s">
        <v>47</v>
      </c>
      <c r="B533" s="691" t="s">
        <v>8276</v>
      </c>
      <c r="C533" s="572" t="s">
        <v>509</v>
      </c>
      <c r="D533" s="573" t="s">
        <v>8673</v>
      </c>
      <c r="E533" s="653">
        <v>2017</v>
      </c>
      <c r="F533" s="573" t="s">
        <v>8674</v>
      </c>
      <c r="G533" s="654"/>
      <c r="H533" s="539"/>
    </row>
    <row r="534" spans="1:8" ht="13.5" x14ac:dyDescent="0.25">
      <c r="A534" s="587" t="s">
        <v>8675</v>
      </c>
      <c r="B534" s="574"/>
      <c r="C534" s="575"/>
      <c r="D534" s="576"/>
      <c r="E534" s="589"/>
      <c r="F534" s="576"/>
      <c r="G534" s="655">
        <v>0</v>
      </c>
      <c r="H534" s="656">
        <v>0</v>
      </c>
    </row>
    <row r="535" spans="1:8" ht="13.5" x14ac:dyDescent="0.25">
      <c r="A535" s="587" t="s">
        <v>8676</v>
      </c>
      <c r="B535" s="574"/>
      <c r="C535" s="575"/>
      <c r="D535" s="576"/>
      <c r="E535" s="589"/>
      <c r="F535" s="576"/>
      <c r="G535" s="655">
        <v>0</v>
      </c>
      <c r="H535" s="656">
        <v>0</v>
      </c>
    </row>
    <row r="536" spans="1:8" ht="13.5" x14ac:dyDescent="0.25">
      <c r="A536" s="587" t="s">
        <v>8677</v>
      </c>
      <c r="B536" s="574"/>
      <c r="C536" s="575"/>
      <c r="D536" s="576"/>
      <c r="E536" s="589"/>
      <c r="F536" s="576"/>
      <c r="G536" s="655">
        <v>0</v>
      </c>
      <c r="H536" s="656">
        <v>0</v>
      </c>
    </row>
    <row r="537" spans="1:8" ht="13.5" x14ac:dyDescent="0.25">
      <c r="A537" s="587" t="s">
        <v>8678</v>
      </c>
      <c r="B537" s="574"/>
      <c r="C537" s="575"/>
      <c r="D537" s="576"/>
      <c r="E537" s="589"/>
      <c r="F537" s="576"/>
      <c r="G537" s="655">
        <v>0</v>
      </c>
      <c r="H537" s="656">
        <v>0</v>
      </c>
    </row>
    <row r="538" spans="1:8" ht="13.5" x14ac:dyDescent="0.25">
      <c r="A538" s="587"/>
      <c r="B538" s="574"/>
      <c r="C538" s="575"/>
      <c r="D538" s="576"/>
      <c r="E538" s="589"/>
      <c r="F538" s="576"/>
      <c r="G538" s="655"/>
      <c r="H538" s="546"/>
    </row>
    <row r="539" spans="1:8" ht="13.5" x14ac:dyDescent="0.25">
      <c r="A539" s="587"/>
      <c r="B539" s="574"/>
      <c r="C539" s="575"/>
      <c r="D539" s="576"/>
      <c r="E539" s="575"/>
      <c r="F539" s="576"/>
      <c r="G539" s="655"/>
      <c r="H539" s="546"/>
    </row>
    <row r="540" spans="1:8" ht="27" x14ac:dyDescent="0.25">
      <c r="A540" s="587" t="s">
        <v>48</v>
      </c>
      <c r="B540" s="604" t="s">
        <v>8276</v>
      </c>
      <c r="C540" s="575" t="s">
        <v>509</v>
      </c>
      <c r="D540" s="576" t="s">
        <v>8679</v>
      </c>
      <c r="E540" s="575">
        <v>2017</v>
      </c>
      <c r="F540" s="576" t="s">
        <v>8674</v>
      </c>
      <c r="G540" s="655"/>
      <c r="H540" s="546"/>
    </row>
    <row r="541" spans="1:8" ht="13.5" x14ac:dyDescent="0.25">
      <c r="A541" s="587" t="s">
        <v>2004</v>
      </c>
      <c r="B541" s="574"/>
      <c r="C541" s="575"/>
      <c r="D541" s="576"/>
      <c r="E541" s="575"/>
      <c r="F541" s="576"/>
      <c r="G541" s="655">
        <v>464216.29</v>
      </c>
      <c r="H541" s="546">
        <v>91940.86</v>
      </c>
    </row>
    <row r="542" spans="1:8" ht="13.5" x14ac:dyDescent="0.25">
      <c r="A542" s="587" t="s">
        <v>8680</v>
      </c>
      <c r="B542" s="574"/>
      <c r="C542" s="575"/>
      <c r="D542" s="576"/>
      <c r="E542" s="575"/>
      <c r="F542" s="576"/>
      <c r="G542" s="655">
        <v>185764.14</v>
      </c>
      <c r="H542" s="546">
        <v>59360.47</v>
      </c>
    </row>
    <row r="543" spans="1:8" ht="13.5" x14ac:dyDescent="0.25">
      <c r="A543" s="587" t="s">
        <v>8681</v>
      </c>
      <c r="B543" s="574"/>
      <c r="C543" s="575"/>
      <c r="D543" s="576"/>
      <c r="E543" s="575"/>
      <c r="F543" s="576"/>
      <c r="G543" s="655">
        <v>2444.48</v>
      </c>
      <c r="H543" s="546">
        <v>9020.1</v>
      </c>
    </row>
    <row r="544" spans="1:8" ht="13.5" x14ac:dyDescent="0.25">
      <c r="A544" s="587"/>
      <c r="B544" s="574"/>
      <c r="C544" s="575"/>
      <c r="D544" s="576"/>
      <c r="E544" s="575"/>
      <c r="F544" s="576"/>
      <c r="G544" s="655"/>
      <c r="H544" s="546"/>
    </row>
    <row r="545" spans="1:8" ht="13.5" x14ac:dyDescent="0.25">
      <c r="A545" s="587" t="s">
        <v>49</v>
      </c>
      <c r="B545" s="574"/>
      <c r="C545" s="575"/>
      <c r="D545" s="576"/>
      <c r="E545" s="575"/>
      <c r="F545" s="576"/>
      <c r="G545" s="655"/>
      <c r="H545" s="546"/>
    </row>
    <row r="546" spans="1:8" ht="13.5" x14ac:dyDescent="0.25">
      <c r="A546" s="587" t="s">
        <v>374</v>
      </c>
      <c r="B546" s="574"/>
      <c r="C546" s="575"/>
      <c r="D546" s="576"/>
      <c r="E546" s="575"/>
      <c r="F546" s="576"/>
      <c r="G546" s="655"/>
      <c r="H546" s="546"/>
    </row>
    <row r="547" spans="1:8" ht="13.5" x14ac:dyDescent="0.25">
      <c r="A547" s="587"/>
      <c r="B547" s="574"/>
      <c r="C547" s="575"/>
      <c r="D547" s="576"/>
      <c r="E547" s="575"/>
      <c r="F547" s="576"/>
      <c r="G547" s="655"/>
      <c r="H547" s="546"/>
    </row>
    <row r="548" spans="1:8" ht="27" x14ac:dyDescent="0.25">
      <c r="A548" s="587" t="s">
        <v>50</v>
      </c>
      <c r="B548" s="604" t="s">
        <v>8276</v>
      </c>
      <c r="C548" s="575" t="s">
        <v>509</v>
      </c>
      <c r="D548" s="576" t="s">
        <v>8682</v>
      </c>
      <c r="E548" s="575">
        <v>2018</v>
      </c>
      <c r="F548" s="576" t="s">
        <v>8674</v>
      </c>
      <c r="G548" s="655">
        <v>0</v>
      </c>
      <c r="H548" s="546">
        <v>0</v>
      </c>
    </row>
    <row r="549" spans="1:8" ht="13.5" x14ac:dyDescent="0.25">
      <c r="A549" s="587"/>
      <c r="B549" s="574"/>
      <c r="C549" s="575"/>
      <c r="D549" s="576"/>
      <c r="E549" s="575"/>
      <c r="F549" s="576"/>
      <c r="G549" s="655"/>
      <c r="H549" s="546"/>
    </row>
    <row r="550" spans="1:8" ht="13.5" x14ac:dyDescent="0.25">
      <c r="A550" s="587" t="s">
        <v>51</v>
      </c>
      <c r="B550" s="574"/>
      <c r="C550" s="575"/>
      <c r="D550" s="576"/>
      <c r="E550" s="575"/>
      <c r="F550" s="576"/>
      <c r="G550" s="655"/>
      <c r="H550" s="546"/>
    </row>
    <row r="551" spans="1:8" ht="13.5" x14ac:dyDescent="0.25">
      <c r="A551" s="587"/>
      <c r="B551" s="574"/>
      <c r="C551" s="575"/>
      <c r="D551" s="576"/>
      <c r="E551" s="575"/>
      <c r="F551" s="576"/>
      <c r="G551" s="655"/>
      <c r="H551" s="546"/>
    </row>
    <row r="552" spans="1:8" ht="27" x14ac:dyDescent="0.25">
      <c r="A552" s="587" t="s">
        <v>55</v>
      </c>
      <c r="B552" s="604" t="s">
        <v>8276</v>
      </c>
      <c r="C552" s="575" t="s">
        <v>509</v>
      </c>
      <c r="D552" s="576" t="s">
        <v>8673</v>
      </c>
      <c r="E552" s="575">
        <v>2018</v>
      </c>
      <c r="F552" s="576" t="s">
        <v>8674</v>
      </c>
      <c r="G552" s="655">
        <v>0</v>
      </c>
      <c r="H552" s="546">
        <v>808069.74</v>
      </c>
    </row>
    <row r="553" spans="1:8" ht="13.5" x14ac:dyDescent="0.25">
      <c r="A553" s="587" t="s">
        <v>56</v>
      </c>
      <c r="B553" s="574"/>
      <c r="C553" s="575"/>
      <c r="D553" s="576"/>
      <c r="E553" s="575"/>
      <c r="F553" s="576"/>
      <c r="G553" s="655"/>
      <c r="H553" s="546"/>
    </row>
    <row r="554" spans="1:8" ht="13.5" x14ac:dyDescent="0.25">
      <c r="A554" s="587" t="s">
        <v>52</v>
      </c>
      <c r="B554" s="574"/>
      <c r="C554" s="575"/>
      <c r="D554" s="576"/>
      <c r="E554" s="575"/>
      <c r="F554" s="576"/>
      <c r="G554" s="655"/>
      <c r="H554" s="546"/>
    </row>
    <row r="555" spans="1:8" ht="13.5" x14ac:dyDescent="0.25">
      <c r="A555" s="587" t="s">
        <v>53</v>
      </c>
      <c r="B555" s="574"/>
      <c r="C555" s="575"/>
      <c r="D555" s="576"/>
      <c r="E555" s="575"/>
      <c r="F555" s="576"/>
      <c r="G555" s="655"/>
      <c r="H555" s="546"/>
    </row>
    <row r="556" spans="1:8" ht="13.5" x14ac:dyDescent="0.25">
      <c r="A556" s="587" t="s">
        <v>54</v>
      </c>
      <c r="B556" s="574"/>
      <c r="C556" s="575"/>
      <c r="D556" s="576"/>
      <c r="E556" s="575"/>
      <c r="F556" s="576"/>
      <c r="G556" s="655"/>
      <c r="H556" s="546"/>
    </row>
    <row r="557" spans="1:8" ht="13.5" x14ac:dyDescent="0.25">
      <c r="A557" s="595" t="s">
        <v>373</v>
      </c>
      <c r="B557" s="693"/>
      <c r="C557" s="581"/>
      <c r="D557" s="582"/>
      <c r="E557" s="581"/>
      <c r="F557" s="582"/>
      <c r="G557" s="657"/>
      <c r="H557" s="555"/>
    </row>
    <row r="558" spans="1:8" ht="27" x14ac:dyDescent="0.25">
      <c r="A558" s="658" t="s">
        <v>47</v>
      </c>
      <c r="B558" s="691" t="s">
        <v>8275</v>
      </c>
      <c r="C558" s="659" t="s">
        <v>8565</v>
      </c>
      <c r="D558" s="660" t="s">
        <v>8683</v>
      </c>
      <c r="E558" s="661" t="s">
        <v>8684</v>
      </c>
      <c r="F558" s="660" t="s">
        <v>511</v>
      </c>
      <c r="G558" s="662">
        <v>0</v>
      </c>
      <c r="H558" s="663">
        <v>0</v>
      </c>
    </row>
    <row r="559" spans="1:8" ht="13.5" x14ac:dyDescent="0.2">
      <c r="A559" s="587"/>
      <c r="B559" s="695"/>
      <c r="C559" s="664"/>
      <c r="D559" s="665"/>
      <c r="E559" s="666"/>
      <c r="F559" s="665"/>
      <c r="G559" s="667"/>
      <c r="H559" s="668"/>
    </row>
    <row r="560" spans="1:8" ht="27" x14ac:dyDescent="0.25">
      <c r="A560" s="587" t="s">
        <v>48</v>
      </c>
      <c r="B560" s="604" t="s">
        <v>8275</v>
      </c>
      <c r="C560" s="664" t="s">
        <v>8565</v>
      </c>
      <c r="D560" s="665" t="s">
        <v>8683</v>
      </c>
      <c r="E560" s="666">
        <v>42951</v>
      </c>
      <c r="F560" s="665" t="s">
        <v>511</v>
      </c>
      <c r="G560" s="667">
        <v>1938046.04</v>
      </c>
      <c r="H560" s="668">
        <v>1076153.6200000001</v>
      </c>
    </row>
    <row r="561" spans="1:8" ht="13.5" x14ac:dyDescent="0.2">
      <c r="A561" s="587"/>
      <c r="B561" s="695"/>
      <c r="C561" s="664"/>
      <c r="D561" s="665"/>
      <c r="E561" s="666"/>
      <c r="F561" s="665"/>
      <c r="G561" s="667"/>
      <c r="H561" s="668"/>
    </row>
    <row r="562" spans="1:8" ht="13.5" x14ac:dyDescent="0.2">
      <c r="A562" s="587" t="s">
        <v>49</v>
      </c>
      <c r="B562" s="695"/>
      <c r="C562" s="664"/>
      <c r="D562" s="665"/>
      <c r="E562" s="666"/>
      <c r="F562" s="665"/>
      <c r="G562" s="667"/>
      <c r="H562" s="668"/>
    </row>
    <row r="563" spans="1:8" ht="27" x14ac:dyDescent="0.25">
      <c r="A563" s="587" t="s">
        <v>374</v>
      </c>
      <c r="B563" s="604" t="s">
        <v>8275</v>
      </c>
      <c r="C563" s="664" t="s">
        <v>8565</v>
      </c>
      <c r="D563" s="665" t="s">
        <v>8683</v>
      </c>
      <c r="E563" s="666">
        <v>42951</v>
      </c>
      <c r="F563" s="665" t="s">
        <v>511</v>
      </c>
      <c r="G563" s="667">
        <v>0</v>
      </c>
      <c r="H563" s="668">
        <v>165601</v>
      </c>
    </row>
    <row r="564" spans="1:8" ht="13.5" x14ac:dyDescent="0.2">
      <c r="A564" s="587"/>
      <c r="B564" s="695"/>
      <c r="C564" s="664"/>
      <c r="D564" s="665"/>
      <c r="E564" s="666"/>
      <c r="F564" s="665"/>
      <c r="G564" s="667"/>
      <c r="H564" s="668"/>
    </row>
    <row r="565" spans="1:8" ht="27" x14ac:dyDescent="0.25">
      <c r="A565" s="587" t="s">
        <v>50</v>
      </c>
      <c r="B565" s="604" t="s">
        <v>8275</v>
      </c>
      <c r="C565" s="664" t="s">
        <v>8565</v>
      </c>
      <c r="D565" s="665" t="s">
        <v>8683</v>
      </c>
      <c r="E565" s="666">
        <v>42951</v>
      </c>
      <c r="F565" s="665" t="s">
        <v>511</v>
      </c>
      <c r="G565" s="667">
        <v>4521321.3099999996</v>
      </c>
      <c r="H565" s="668">
        <v>22729243.399999999</v>
      </c>
    </row>
    <row r="566" spans="1:8" ht="13.5" x14ac:dyDescent="0.2">
      <c r="A566" s="587"/>
      <c r="B566" s="588"/>
      <c r="C566" s="589"/>
      <c r="D566" s="591"/>
      <c r="E566" s="669"/>
      <c r="F566" s="591"/>
      <c r="G566" s="667"/>
      <c r="H566" s="668"/>
    </row>
    <row r="567" spans="1:8" ht="13.5" x14ac:dyDescent="0.2">
      <c r="A567" s="587" t="s">
        <v>51</v>
      </c>
      <c r="B567" s="695"/>
      <c r="C567" s="664"/>
      <c r="D567" s="665"/>
      <c r="E567" s="666"/>
      <c r="F567" s="665"/>
      <c r="G567" s="667"/>
      <c r="H567" s="668"/>
    </row>
    <row r="568" spans="1:8" ht="13.5" x14ac:dyDescent="0.2">
      <c r="A568" s="587"/>
      <c r="B568" s="588"/>
      <c r="C568" s="589"/>
      <c r="D568" s="591"/>
      <c r="E568" s="669"/>
      <c r="F568" s="591"/>
      <c r="G568" s="667"/>
      <c r="H568" s="668"/>
    </row>
    <row r="569" spans="1:8" ht="27" x14ac:dyDescent="0.25">
      <c r="A569" s="587" t="s">
        <v>55</v>
      </c>
      <c r="B569" s="604" t="s">
        <v>8275</v>
      </c>
      <c r="C569" s="664" t="s">
        <v>8565</v>
      </c>
      <c r="D569" s="665" t="s">
        <v>8683</v>
      </c>
      <c r="E569" s="666">
        <v>43432</v>
      </c>
      <c r="F569" s="665" t="s">
        <v>511</v>
      </c>
      <c r="G569" s="667">
        <v>178405.17</v>
      </c>
      <c r="H569" s="668">
        <v>132615.17000000001</v>
      </c>
    </row>
    <row r="570" spans="1:8" ht="13.5" x14ac:dyDescent="0.2">
      <c r="A570" s="587" t="s">
        <v>56</v>
      </c>
      <c r="B570" s="588"/>
      <c r="C570" s="589"/>
      <c r="D570" s="591"/>
      <c r="E570" s="669"/>
      <c r="F570" s="591"/>
      <c r="G570" s="667"/>
      <c r="H570" s="668"/>
    </row>
    <row r="571" spans="1:8" ht="13.5" x14ac:dyDescent="0.2">
      <c r="A571" s="587" t="s">
        <v>52</v>
      </c>
      <c r="B571" s="588"/>
      <c r="C571" s="589"/>
      <c r="D571" s="591"/>
      <c r="E571" s="669"/>
      <c r="F571" s="591"/>
      <c r="G571" s="667"/>
      <c r="H571" s="668"/>
    </row>
    <row r="572" spans="1:8" ht="13.5" x14ac:dyDescent="0.2">
      <c r="A572" s="587" t="s">
        <v>53</v>
      </c>
      <c r="B572" s="588"/>
      <c r="C572" s="589"/>
      <c r="D572" s="591"/>
      <c r="E572" s="669"/>
      <c r="F572" s="591"/>
      <c r="G572" s="667"/>
      <c r="H572" s="668"/>
    </row>
    <row r="573" spans="1:8" ht="13.5" x14ac:dyDescent="0.2">
      <c r="A573" s="587" t="s">
        <v>54</v>
      </c>
      <c r="B573" s="588"/>
      <c r="C573" s="589"/>
      <c r="D573" s="591"/>
      <c r="E573" s="669"/>
      <c r="F573" s="591"/>
      <c r="G573" s="667"/>
      <c r="H573" s="668"/>
    </row>
    <row r="574" spans="1:8" ht="13.5" x14ac:dyDescent="0.2">
      <c r="A574" s="587" t="s">
        <v>373</v>
      </c>
      <c r="B574" s="588"/>
      <c r="C574" s="589"/>
      <c r="D574" s="591"/>
      <c r="E574" s="669"/>
      <c r="F574" s="591"/>
      <c r="G574" s="667"/>
      <c r="H574" s="668"/>
    </row>
    <row r="575" spans="1:8" ht="27" x14ac:dyDescent="0.25">
      <c r="A575" s="595"/>
      <c r="B575" s="687" t="s">
        <v>8275</v>
      </c>
      <c r="C575" s="670" t="s">
        <v>8565</v>
      </c>
      <c r="D575" s="671" t="s">
        <v>8683</v>
      </c>
      <c r="E575" s="672">
        <v>43551</v>
      </c>
      <c r="F575" s="671" t="s">
        <v>511</v>
      </c>
      <c r="G575" s="673">
        <v>994080</v>
      </c>
      <c r="H575" s="674">
        <v>0</v>
      </c>
    </row>
    <row r="576" spans="1:8" ht="13.5" x14ac:dyDescent="0.25">
      <c r="A576" s="709" t="s">
        <v>47</v>
      </c>
      <c r="B576" s="691" t="s">
        <v>2063</v>
      </c>
      <c r="C576" s="675" t="s">
        <v>509</v>
      </c>
      <c r="D576" s="676" t="s">
        <v>8685</v>
      </c>
      <c r="E576" s="647">
        <v>2017</v>
      </c>
      <c r="F576" s="676" t="s">
        <v>511</v>
      </c>
      <c r="G576" s="648">
        <v>163935.99</v>
      </c>
      <c r="H576" s="677">
        <v>201858.43</v>
      </c>
    </row>
    <row r="577" spans="1:8" ht="13.5" x14ac:dyDescent="0.25">
      <c r="A577" s="707"/>
      <c r="B577" s="609"/>
      <c r="C577" s="678"/>
      <c r="D577" s="608"/>
      <c r="E577" s="678"/>
      <c r="F577" s="608"/>
      <c r="G577" s="624"/>
      <c r="H577" s="625"/>
    </row>
    <row r="578" spans="1:8" ht="13.5" x14ac:dyDescent="0.25">
      <c r="A578" s="707" t="s">
        <v>48</v>
      </c>
      <c r="B578" s="604" t="s">
        <v>2063</v>
      </c>
      <c r="C578" s="678" t="s">
        <v>509</v>
      </c>
      <c r="D578" s="608" t="s">
        <v>8686</v>
      </c>
      <c r="E578" s="605">
        <v>2017</v>
      </c>
      <c r="F578" s="608" t="s">
        <v>511</v>
      </c>
      <c r="G578" s="624">
        <v>331854.40000000002</v>
      </c>
      <c r="H578" s="625">
        <v>379263.48</v>
      </c>
    </row>
    <row r="579" spans="1:8" ht="13.5" x14ac:dyDescent="0.25">
      <c r="A579" s="707"/>
      <c r="B579" s="609"/>
      <c r="C579" s="678"/>
      <c r="D579" s="608"/>
      <c r="E579" s="678"/>
      <c r="F579" s="608"/>
      <c r="G579" s="624"/>
      <c r="H579" s="625"/>
    </row>
    <row r="580" spans="1:8" ht="13.5" x14ac:dyDescent="0.25">
      <c r="A580" s="707" t="s">
        <v>49</v>
      </c>
      <c r="B580" s="604" t="s">
        <v>2063</v>
      </c>
      <c r="C580" s="678" t="s">
        <v>509</v>
      </c>
      <c r="D580" s="608" t="s">
        <v>8685</v>
      </c>
      <c r="E580" s="605">
        <v>2020</v>
      </c>
      <c r="F580" s="608" t="s">
        <v>511</v>
      </c>
      <c r="G580" s="624">
        <v>0</v>
      </c>
      <c r="H580" s="625">
        <v>44641</v>
      </c>
    </row>
    <row r="581" spans="1:8" ht="13.5" x14ac:dyDescent="0.25">
      <c r="A581" s="707" t="s">
        <v>374</v>
      </c>
      <c r="B581" s="609"/>
      <c r="C581" s="678"/>
      <c r="D581" s="608"/>
      <c r="E581" s="678"/>
      <c r="F581" s="608"/>
      <c r="G581" s="624"/>
      <c r="H581" s="625"/>
    </row>
    <row r="582" spans="1:8" ht="13.5" x14ac:dyDescent="0.25">
      <c r="A582" s="707"/>
      <c r="B582" s="609"/>
      <c r="C582" s="678"/>
      <c r="D582" s="608"/>
      <c r="E582" s="678"/>
      <c r="F582" s="608"/>
      <c r="G582" s="624"/>
      <c r="H582" s="625"/>
    </row>
    <row r="583" spans="1:8" ht="13.5" x14ac:dyDescent="0.25">
      <c r="A583" s="707" t="s">
        <v>50</v>
      </c>
      <c r="B583" s="604" t="s">
        <v>2063</v>
      </c>
      <c r="C583" s="678" t="s">
        <v>509</v>
      </c>
      <c r="D583" s="608" t="s">
        <v>8685</v>
      </c>
      <c r="E583" s="605">
        <v>2017</v>
      </c>
      <c r="F583" s="608" t="s">
        <v>511</v>
      </c>
      <c r="G583" s="624">
        <v>1172866.8799999999</v>
      </c>
      <c r="H583" s="625">
        <v>3866834.33</v>
      </c>
    </row>
    <row r="584" spans="1:8" ht="13.5" x14ac:dyDescent="0.25">
      <c r="A584" s="707"/>
      <c r="B584" s="609"/>
      <c r="C584" s="678"/>
      <c r="D584" s="608"/>
      <c r="E584" s="678"/>
      <c r="F584" s="608"/>
      <c r="G584" s="624"/>
      <c r="H584" s="625"/>
    </row>
    <row r="585" spans="1:8" ht="13.5" x14ac:dyDescent="0.25">
      <c r="A585" s="707" t="s">
        <v>51</v>
      </c>
      <c r="B585" s="609"/>
      <c r="C585" s="678"/>
      <c r="D585" s="608"/>
      <c r="E585" s="678"/>
      <c r="F585" s="608"/>
      <c r="G585" s="624"/>
      <c r="H585" s="625"/>
    </row>
    <row r="586" spans="1:8" ht="13.5" x14ac:dyDescent="0.25">
      <c r="A586" s="707"/>
      <c r="B586" s="609"/>
      <c r="C586" s="678"/>
      <c r="D586" s="608"/>
      <c r="E586" s="678"/>
      <c r="F586" s="608"/>
      <c r="G586" s="624"/>
      <c r="H586" s="625"/>
    </row>
    <row r="587" spans="1:8" ht="13.5" x14ac:dyDescent="0.25">
      <c r="A587" s="707" t="s">
        <v>55</v>
      </c>
      <c r="B587" s="609"/>
      <c r="C587" s="678"/>
      <c r="D587" s="608"/>
      <c r="E587" s="678"/>
      <c r="F587" s="608"/>
      <c r="G587" s="624"/>
      <c r="H587" s="625"/>
    </row>
    <row r="588" spans="1:8" ht="13.5" x14ac:dyDescent="0.25">
      <c r="A588" s="707" t="s">
        <v>56</v>
      </c>
      <c r="B588" s="609"/>
      <c r="C588" s="678"/>
      <c r="D588" s="608"/>
      <c r="E588" s="678"/>
      <c r="F588" s="608"/>
      <c r="G588" s="624"/>
      <c r="H588" s="625"/>
    </row>
    <row r="589" spans="1:8" ht="13.5" x14ac:dyDescent="0.25">
      <c r="A589" s="707" t="s">
        <v>52</v>
      </c>
      <c r="B589" s="609"/>
      <c r="C589" s="678"/>
      <c r="D589" s="608"/>
      <c r="E589" s="678"/>
      <c r="F589" s="608"/>
      <c r="G589" s="624"/>
      <c r="H589" s="625"/>
    </row>
    <row r="590" spans="1:8" ht="13.5" x14ac:dyDescent="0.25">
      <c r="A590" s="707" t="s">
        <v>53</v>
      </c>
      <c r="B590" s="609"/>
      <c r="C590" s="678"/>
      <c r="D590" s="608"/>
      <c r="E590" s="678"/>
      <c r="F590" s="608"/>
      <c r="G590" s="624"/>
      <c r="H590" s="625"/>
    </row>
    <row r="591" spans="1:8" ht="13.5" x14ac:dyDescent="0.25">
      <c r="A591" s="708" t="s">
        <v>54</v>
      </c>
      <c r="B591" s="696"/>
      <c r="C591" s="680"/>
      <c r="D591" s="679"/>
      <c r="E591" s="680"/>
      <c r="F591" s="679"/>
      <c r="G591" s="681"/>
      <c r="H591" s="682"/>
    </row>
    <row r="592" spans="1:8" ht="13.5" x14ac:dyDescent="0.25">
      <c r="A592" s="658" t="s">
        <v>47</v>
      </c>
      <c r="B592" s="691" t="s">
        <v>8260</v>
      </c>
      <c r="C592" s="572" t="s">
        <v>509</v>
      </c>
      <c r="D592" s="573" t="s">
        <v>8687</v>
      </c>
      <c r="E592" s="572"/>
      <c r="F592" s="573" t="s">
        <v>511</v>
      </c>
      <c r="G592" s="563">
        <v>1134229.3799999999</v>
      </c>
      <c r="H592" s="539">
        <v>406234.07</v>
      </c>
    </row>
    <row r="593" spans="1:8" ht="13.5" x14ac:dyDescent="0.25">
      <c r="A593" s="587"/>
      <c r="B593" s="574"/>
      <c r="C593" s="575"/>
      <c r="D593" s="576"/>
      <c r="E593" s="575"/>
      <c r="F593" s="576"/>
      <c r="G593" s="545"/>
      <c r="H593" s="546"/>
    </row>
    <row r="594" spans="1:8" ht="13.5" x14ac:dyDescent="0.25">
      <c r="A594" s="587" t="s">
        <v>48</v>
      </c>
      <c r="B594" s="604" t="s">
        <v>8260</v>
      </c>
      <c r="C594" s="575" t="s">
        <v>509</v>
      </c>
      <c r="D594" s="576" t="s">
        <v>8688</v>
      </c>
      <c r="E594" s="575"/>
      <c r="F594" s="576" t="s">
        <v>511</v>
      </c>
      <c r="G594" s="545">
        <v>1059386.6000000001</v>
      </c>
      <c r="H594" s="546">
        <v>158853.87</v>
      </c>
    </row>
    <row r="595" spans="1:8" ht="13.5" x14ac:dyDescent="0.25">
      <c r="A595" s="587"/>
      <c r="B595" s="604" t="s">
        <v>8260</v>
      </c>
      <c r="C595" s="575" t="s">
        <v>509</v>
      </c>
      <c r="D595" s="576" t="s">
        <v>8689</v>
      </c>
      <c r="E595" s="575"/>
      <c r="F595" s="576" t="s">
        <v>511</v>
      </c>
      <c r="G595" s="545">
        <v>360742.33</v>
      </c>
      <c r="H595" s="546">
        <v>24535.61</v>
      </c>
    </row>
    <row r="596" spans="1:8" ht="13.5" x14ac:dyDescent="0.25">
      <c r="A596" s="587"/>
      <c r="B596" s="604" t="s">
        <v>8260</v>
      </c>
      <c r="C596" s="575" t="s">
        <v>509</v>
      </c>
      <c r="D596" s="576" t="s">
        <v>8690</v>
      </c>
      <c r="E596" s="575"/>
      <c r="F596" s="576" t="s">
        <v>511</v>
      </c>
      <c r="G596" s="545">
        <v>776406.25</v>
      </c>
      <c r="H596" s="546">
        <v>351202.71</v>
      </c>
    </row>
    <row r="597" spans="1:8" ht="13.5" x14ac:dyDescent="0.25">
      <c r="A597" s="587"/>
      <c r="B597" s="574"/>
      <c r="C597" s="575"/>
      <c r="D597" s="576"/>
      <c r="E597" s="575"/>
      <c r="F597" s="576"/>
      <c r="G597" s="545"/>
      <c r="H597" s="546"/>
    </row>
    <row r="598" spans="1:8" ht="13.5" x14ac:dyDescent="0.25">
      <c r="A598" s="587" t="s">
        <v>49</v>
      </c>
      <c r="B598" s="604" t="s">
        <v>8260</v>
      </c>
      <c r="C598" s="575" t="s">
        <v>509</v>
      </c>
      <c r="D598" s="576" t="s">
        <v>8691</v>
      </c>
      <c r="E598" s="575"/>
      <c r="F598" s="576" t="s">
        <v>511</v>
      </c>
      <c r="G598" s="545">
        <v>0</v>
      </c>
      <c r="H598" s="546">
        <v>0</v>
      </c>
    </row>
    <row r="599" spans="1:8" ht="13.5" x14ac:dyDescent="0.25">
      <c r="A599" s="587" t="s">
        <v>374</v>
      </c>
      <c r="B599" s="574"/>
      <c r="C599" s="575"/>
      <c r="D599" s="576"/>
      <c r="E599" s="575"/>
      <c r="F599" s="576"/>
      <c r="G599" s="545"/>
      <c r="H599" s="546"/>
    </row>
    <row r="600" spans="1:8" ht="13.5" x14ac:dyDescent="0.25">
      <c r="A600" s="587"/>
      <c r="B600" s="574"/>
      <c r="C600" s="575"/>
      <c r="D600" s="576"/>
      <c r="E600" s="575"/>
      <c r="F600" s="576"/>
      <c r="G600" s="545"/>
      <c r="H600" s="546"/>
    </row>
    <row r="601" spans="1:8" ht="13.5" x14ac:dyDescent="0.25">
      <c r="A601" s="587" t="s">
        <v>50</v>
      </c>
      <c r="B601" s="604" t="s">
        <v>8260</v>
      </c>
      <c r="C601" s="575" t="s">
        <v>509</v>
      </c>
      <c r="D601" s="576" t="s">
        <v>8692</v>
      </c>
      <c r="E601" s="575"/>
      <c r="F601" s="576" t="s">
        <v>511</v>
      </c>
      <c r="G601" s="545">
        <v>250132.57</v>
      </c>
      <c r="H601" s="546">
        <v>28146.04</v>
      </c>
    </row>
    <row r="602" spans="1:8" ht="13.5" x14ac:dyDescent="0.25">
      <c r="A602" s="587"/>
      <c r="B602" s="574"/>
      <c r="C602" s="575"/>
      <c r="D602" s="576"/>
      <c r="E602" s="575"/>
      <c r="F602" s="576"/>
      <c r="G602" s="545"/>
      <c r="H602" s="546"/>
    </row>
    <row r="603" spans="1:8" ht="13.5" x14ac:dyDescent="0.25">
      <c r="A603" s="587" t="s">
        <v>51</v>
      </c>
      <c r="B603" s="574"/>
      <c r="C603" s="575"/>
      <c r="D603" s="576"/>
      <c r="E603" s="575"/>
      <c r="F603" s="576"/>
      <c r="G603" s="545"/>
      <c r="H603" s="546"/>
    </row>
    <row r="604" spans="1:8" ht="13.5" x14ac:dyDescent="0.25">
      <c r="A604" s="587"/>
      <c r="B604" s="574"/>
      <c r="C604" s="575"/>
      <c r="D604" s="576"/>
      <c r="E604" s="575"/>
      <c r="F604" s="576"/>
      <c r="G604" s="545"/>
      <c r="H604" s="546"/>
    </row>
    <row r="605" spans="1:8" ht="13.5" x14ac:dyDescent="0.25">
      <c r="A605" s="587" t="s">
        <v>55</v>
      </c>
      <c r="B605" s="574"/>
      <c r="C605" s="575"/>
      <c r="D605" s="576"/>
      <c r="E605" s="575"/>
      <c r="F605" s="576"/>
      <c r="G605" s="545"/>
      <c r="H605" s="546"/>
    </row>
    <row r="606" spans="1:8" ht="13.5" x14ac:dyDescent="0.25">
      <c r="A606" s="587" t="s">
        <v>56</v>
      </c>
      <c r="B606" s="574"/>
      <c r="C606" s="575"/>
      <c r="D606" s="576"/>
      <c r="E606" s="575"/>
      <c r="F606" s="576"/>
      <c r="G606" s="545"/>
      <c r="H606" s="546"/>
    </row>
    <row r="607" spans="1:8" ht="13.5" x14ac:dyDescent="0.25">
      <c r="A607" s="587" t="s">
        <v>52</v>
      </c>
      <c r="B607" s="574"/>
      <c r="C607" s="575"/>
      <c r="D607" s="576"/>
      <c r="E607" s="575"/>
      <c r="F607" s="576"/>
      <c r="G607" s="545"/>
      <c r="H607" s="546"/>
    </row>
    <row r="608" spans="1:8" ht="13.5" x14ac:dyDescent="0.25">
      <c r="A608" s="587" t="s">
        <v>53</v>
      </c>
      <c r="B608" s="574"/>
      <c r="C608" s="575"/>
      <c r="D608" s="576"/>
      <c r="E608" s="575"/>
      <c r="F608" s="576"/>
      <c r="G608" s="545"/>
      <c r="H608" s="546"/>
    </row>
    <row r="609" spans="1:8" ht="13.5" x14ac:dyDescent="0.25">
      <c r="A609" s="587" t="s">
        <v>54</v>
      </c>
      <c r="B609" s="574"/>
      <c r="C609" s="575"/>
      <c r="D609" s="576"/>
      <c r="E609" s="575"/>
      <c r="F609" s="576"/>
      <c r="G609" s="545"/>
      <c r="H609" s="546"/>
    </row>
    <row r="610" spans="1:8" ht="13.5" x14ac:dyDescent="0.25">
      <c r="A610" s="595" t="s">
        <v>373</v>
      </c>
      <c r="B610" s="693"/>
      <c r="C610" s="581"/>
      <c r="D610" s="582"/>
      <c r="E610" s="581"/>
      <c r="F610" s="582"/>
      <c r="G610" s="554"/>
      <c r="H610" s="555"/>
    </row>
    <row r="611" spans="1:8" ht="13.5" x14ac:dyDescent="0.25">
      <c r="A611" s="709" t="s">
        <v>47</v>
      </c>
      <c r="B611" s="697" t="s">
        <v>2053</v>
      </c>
      <c r="C611" s="647" t="s">
        <v>509</v>
      </c>
      <c r="D611" s="649" t="s">
        <v>8693</v>
      </c>
      <c r="E611" s="647">
        <v>2017</v>
      </c>
      <c r="F611" s="646" t="s">
        <v>511</v>
      </c>
      <c r="G611" s="563">
        <v>0</v>
      </c>
      <c r="H611" s="539">
        <v>0</v>
      </c>
    </row>
    <row r="612" spans="1:8" ht="13.5" x14ac:dyDescent="0.25">
      <c r="A612" s="587"/>
      <c r="B612" s="574"/>
      <c r="C612" s="575"/>
      <c r="D612" s="576"/>
      <c r="E612" s="575"/>
      <c r="F612" s="576"/>
      <c r="G612" s="545"/>
      <c r="H612" s="546"/>
    </row>
    <row r="613" spans="1:8" ht="13.5" x14ac:dyDescent="0.25">
      <c r="A613" s="587" t="s">
        <v>48</v>
      </c>
      <c r="B613" s="609" t="s">
        <v>2053</v>
      </c>
      <c r="C613" s="605" t="s">
        <v>509</v>
      </c>
      <c r="D613" s="606" t="s">
        <v>8694</v>
      </c>
      <c r="E613" s="575">
        <v>2017</v>
      </c>
      <c r="F613" s="606" t="s">
        <v>511</v>
      </c>
      <c r="G613" s="545">
        <v>327927.67999999999</v>
      </c>
      <c r="H613" s="546">
        <v>83873.22</v>
      </c>
    </row>
    <row r="614" spans="1:8" ht="13.5" x14ac:dyDescent="0.25">
      <c r="A614" s="587"/>
      <c r="B614" s="698"/>
      <c r="C614" s="605"/>
      <c r="D614" s="606"/>
      <c r="E614" s="575"/>
      <c r="F614" s="576"/>
      <c r="G614" s="545"/>
      <c r="H614" s="546"/>
    </row>
    <row r="615" spans="1:8" ht="13.5" x14ac:dyDescent="0.25">
      <c r="A615" s="707" t="s">
        <v>8695</v>
      </c>
      <c r="B615" s="609" t="s">
        <v>2053</v>
      </c>
      <c r="C615" s="605" t="s">
        <v>509</v>
      </c>
      <c r="D615" s="606" t="s">
        <v>8696</v>
      </c>
      <c r="E615" s="575">
        <v>2017</v>
      </c>
      <c r="F615" s="606" t="s">
        <v>511</v>
      </c>
      <c r="G615" s="545">
        <v>577272.37</v>
      </c>
      <c r="H615" s="546">
        <v>362313.35</v>
      </c>
    </row>
    <row r="616" spans="1:8" ht="13.5" x14ac:dyDescent="0.25">
      <c r="A616" s="707" t="s">
        <v>8697</v>
      </c>
      <c r="B616" s="609" t="s">
        <v>2053</v>
      </c>
      <c r="C616" s="605" t="s">
        <v>509</v>
      </c>
      <c r="D616" s="606" t="s">
        <v>8698</v>
      </c>
      <c r="E616" s="575">
        <v>2017</v>
      </c>
      <c r="F616" s="606" t="s">
        <v>511</v>
      </c>
      <c r="G616" s="545">
        <v>826809.85</v>
      </c>
      <c r="H616" s="546">
        <v>826809.85</v>
      </c>
    </row>
    <row r="617" spans="1:8" ht="13.5" x14ac:dyDescent="0.25">
      <c r="A617" s="707" t="s">
        <v>8699</v>
      </c>
      <c r="B617" s="609" t="s">
        <v>2053</v>
      </c>
      <c r="C617" s="605" t="s">
        <v>509</v>
      </c>
      <c r="D617" s="683" t="s">
        <v>8700</v>
      </c>
      <c r="E617" s="575">
        <v>2017</v>
      </c>
      <c r="F617" s="606" t="s">
        <v>511</v>
      </c>
      <c r="G617" s="545">
        <v>862</v>
      </c>
      <c r="H617" s="546">
        <v>857</v>
      </c>
    </row>
    <row r="618" spans="1:8" ht="13.5" x14ac:dyDescent="0.25">
      <c r="A618" s="587"/>
      <c r="B618" s="574"/>
      <c r="C618" s="575"/>
      <c r="D618" s="606"/>
      <c r="E618" s="575"/>
      <c r="F618" s="576"/>
      <c r="G618" s="545"/>
      <c r="H618" s="546"/>
    </row>
    <row r="619" spans="1:8" ht="13.5" x14ac:dyDescent="0.25">
      <c r="A619" s="587" t="s">
        <v>49</v>
      </c>
      <c r="B619" s="609" t="s">
        <v>2053</v>
      </c>
      <c r="C619" s="605" t="s">
        <v>509</v>
      </c>
      <c r="D619" s="606" t="s">
        <v>8701</v>
      </c>
      <c r="E619" s="575">
        <v>2020</v>
      </c>
      <c r="F619" s="606" t="s">
        <v>511</v>
      </c>
      <c r="G619" s="545">
        <v>0</v>
      </c>
      <c r="H619" s="546">
        <v>0</v>
      </c>
    </row>
    <row r="620" spans="1:8" ht="13.5" x14ac:dyDescent="0.25">
      <c r="A620" s="587" t="s">
        <v>374</v>
      </c>
      <c r="B620" s="574"/>
      <c r="C620" s="575"/>
      <c r="D620" s="606"/>
      <c r="E620" s="575"/>
      <c r="F620" s="576"/>
      <c r="G620" s="545"/>
      <c r="H620" s="546"/>
    </row>
    <row r="621" spans="1:8" ht="13.5" x14ac:dyDescent="0.25">
      <c r="A621" s="587"/>
      <c r="B621" s="574"/>
      <c r="C621" s="575"/>
      <c r="D621" s="606"/>
      <c r="E621" s="575"/>
      <c r="F621" s="576"/>
      <c r="G621" s="545"/>
      <c r="H621" s="546"/>
    </row>
    <row r="622" spans="1:8" ht="13.5" x14ac:dyDescent="0.25">
      <c r="A622" s="587" t="s">
        <v>50</v>
      </c>
      <c r="B622" s="609" t="s">
        <v>2053</v>
      </c>
      <c r="C622" s="605" t="s">
        <v>509</v>
      </c>
      <c r="D622" s="606" t="s">
        <v>8702</v>
      </c>
      <c r="E622" s="575">
        <v>2017</v>
      </c>
      <c r="F622" s="606" t="s">
        <v>511</v>
      </c>
      <c r="G622" s="545">
        <v>0</v>
      </c>
      <c r="H622" s="546">
        <v>0</v>
      </c>
    </row>
    <row r="623" spans="1:8" ht="13.5" x14ac:dyDescent="0.25">
      <c r="A623" s="587"/>
      <c r="B623" s="574"/>
      <c r="C623" s="575"/>
      <c r="D623" s="606"/>
      <c r="E623" s="575"/>
      <c r="F623" s="576"/>
      <c r="G623" s="545"/>
      <c r="H623" s="546"/>
    </row>
    <row r="624" spans="1:8" ht="13.5" x14ac:dyDescent="0.25">
      <c r="A624" s="587" t="s">
        <v>51</v>
      </c>
      <c r="B624" s="698"/>
      <c r="C624" s="575"/>
      <c r="D624" s="606"/>
      <c r="E624" s="575"/>
      <c r="F624" s="576"/>
      <c r="G624" s="545"/>
      <c r="H624" s="546"/>
    </row>
    <row r="625" spans="1:8" ht="13.5" x14ac:dyDescent="0.25">
      <c r="A625" s="587"/>
      <c r="B625" s="574"/>
      <c r="C625" s="575"/>
      <c r="D625" s="606"/>
      <c r="E625" s="575"/>
      <c r="F625" s="576"/>
      <c r="G625" s="545"/>
      <c r="H625" s="546"/>
    </row>
    <row r="626" spans="1:8" ht="13.5" x14ac:dyDescent="0.25">
      <c r="A626" s="587" t="s">
        <v>55</v>
      </c>
      <c r="B626" s="574"/>
      <c r="C626" s="575"/>
      <c r="D626" s="606"/>
      <c r="E626" s="575"/>
      <c r="F626" s="576"/>
      <c r="G626" s="545"/>
      <c r="H626" s="546"/>
    </row>
    <row r="627" spans="1:8" ht="13.5" x14ac:dyDescent="0.25">
      <c r="A627" s="587" t="s">
        <v>56</v>
      </c>
      <c r="B627" s="574"/>
      <c r="C627" s="575"/>
      <c r="D627" s="606"/>
      <c r="E627" s="575"/>
      <c r="F627" s="576"/>
      <c r="G627" s="545"/>
      <c r="H627" s="546"/>
    </row>
    <row r="628" spans="1:8" ht="13.5" x14ac:dyDescent="0.25">
      <c r="A628" s="587" t="s">
        <v>52</v>
      </c>
      <c r="B628" s="574"/>
      <c r="C628" s="575"/>
      <c r="D628" s="606"/>
      <c r="E628" s="575"/>
      <c r="F628" s="576"/>
      <c r="G628" s="545"/>
      <c r="H628" s="546"/>
    </row>
    <row r="629" spans="1:8" ht="13.5" x14ac:dyDescent="0.25">
      <c r="A629" s="587" t="s">
        <v>53</v>
      </c>
      <c r="B629" s="574"/>
      <c r="C629" s="575"/>
      <c r="D629" s="606"/>
      <c r="E629" s="575"/>
      <c r="F629" s="576"/>
      <c r="G629" s="545"/>
      <c r="H629" s="546"/>
    </row>
    <row r="630" spans="1:8" ht="13.5" x14ac:dyDescent="0.25">
      <c r="A630" s="587" t="s">
        <v>54</v>
      </c>
      <c r="B630" s="574"/>
      <c r="C630" s="575"/>
      <c r="D630" s="606"/>
      <c r="E630" s="575"/>
      <c r="F630" s="576"/>
      <c r="G630" s="545"/>
      <c r="H630" s="546"/>
    </row>
    <row r="631" spans="1:8" ht="13.5" x14ac:dyDescent="0.25">
      <c r="A631" s="587" t="s">
        <v>373</v>
      </c>
      <c r="B631" s="574"/>
      <c r="C631" s="575"/>
      <c r="D631" s="606"/>
      <c r="E631" s="575"/>
      <c r="F631" s="576"/>
      <c r="G631" s="545"/>
      <c r="H631" s="546"/>
    </row>
    <row r="632" spans="1:8" ht="13.5" x14ac:dyDescent="0.25">
      <c r="A632" s="587"/>
      <c r="B632" s="574"/>
      <c r="C632" s="575"/>
      <c r="D632" s="606"/>
      <c r="E632" s="575"/>
      <c r="F632" s="576"/>
      <c r="G632" s="545"/>
      <c r="H632" s="546"/>
    </row>
    <row r="633" spans="1:8" ht="13.5" x14ac:dyDescent="0.25">
      <c r="A633" s="707" t="s">
        <v>8703</v>
      </c>
      <c r="B633" s="609" t="s">
        <v>2053</v>
      </c>
      <c r="C633" s="605" t="s">
        <v>509</v>
      </c>
      <c r="D633" s="606" t="s">
        <v>8704</v>
      </c>
      <c r="E633" s="575">
        <v>2017</v>
      </c>
      <c r="F633" s="606" t="s">
        <v>511</v>
      </c>
      <c r="G633" s="545">
        <v>0</v>
      </c>
      <c r="H633" s="546">
        <v>0</v>
      </c>
    </row>
    <row r="634" spans="1:8" ht="13.5" x14ac:dyDescent="0.25">
      <c r="A634" s="707" t="s">
        <v>8705</v>
      </c>
      <c r="B634" s="609" t="s">
        <v>2053</v>
      </c>
      <c r="C634" s="605" t="s">
        <v>509</v>
      </c>
      <c r="D634" s="606" t="s">
        <v>8706</v>
      </c>
      <c r="E634" s="575">
        <v>2017</v>
      </c>
      <c r="F634" s="606" t="s">
        <v>511</v>
      </c>
      <c r="G634" s="545">
        <v>643887.88</v>
      </c>
      <c r="H634" s="546">
        <v>757359.42</v>
      </c>
    </row>
    <row r="635" spans="1:8" ht="13.5" x14ac:dyDescent="0.25">
      <c r="A635" s="708" t="s">
        <v>8707</v>
      </c>
      <c r="B635" s="696" t="s">
        <v>2053</v>
      </c>
      <c r="C635" s="610" t="s">
        <v>509</v>
      </c>
      <c r="D635" s="611" t="s">
        <v>8708</v>
      </c>
      <c r="E635" s="581">
        <v>2017</v>
      </c>
      <c r="F635" s="611" t="s">
        <v>511</v>
      </c>
      <c r="G635" s="554">
        <v>0</v>
      </c>
      <c r="H635" s="555">
        <v>0</v>
      </c>
    </row>
    <row r="636" spans="1:8" ht="13.5" x14ac:dyDescent="0.25">
      <c r="A636" s="658" t="s">
        <v>47</v>
      </c>
      <c r="B636" s="697" t="s">
        <v>2068</v>
      </c>
      <c r="C636" s="572" t="s">
        <v>509</v>
      </c>
      <c r="D636" s="573" t="s">
        <v>8709</v>
      </c>
      <c r="E636" s="572">
        <v>2017</v>
      </c>
      <c r="F636" s="573" t="s">
        <v>511</v>
      </c>
      <c r="G636" s="563">
        <v>0</v>
      </c>
      <c r="H636" s="539">
        <v>0</v>
      </c>
    </row>
    <row r="637" spans="1:8" ht="13.5" x14ac:dyDescent="0.25">
      <c r="A637" s="587"/>
      <c r="B637" s="574"/>
      <c r="C637" s="575"/>
      <c r="D637" s="576"/>
      <c r="E637" s="575"/>
      <c r="F637" s="576"/>
      <c r="G637" s="545"/>
      <c r="H637" s="546"/>
    </row>
    <row r="638" spans="1:8" ht="13.5" x14ac:dyDescent="0.25">
      <c r="A638" s="587" t="s">
        <v>48</v>
      </c>
      <c r="B638" s="609" t="s">
        <v>2068</v>
      </c>
      <c r="C638" s="575" t="s">
        <v>509</v>
      </c>
      <c r="D638" s="576" t="s">
        <v>8710</v>
      </c>
      <c r="E638" s="575">
        <v>2017</v>
      </c>
      <c r="F638" s="576" t="s">
        <v>511</v>
      </c>
      <c r="G638" s="545">
        <v>1806860.02</v>
      </c>
      <c r="H638" s="546">
        <v>1086.7</v>
      </c>
    </row>
    <row r="639" spans="1:8" ht="13.5" x14ac:dyDescent="0.25">
      <c r="A639" s="587"/>
      <c r="B639" s="574"/>
      <c r="C639" s="575"/>
      <c r="D639" s="576"/>
      <c r="E639" s="575"/>
      <c r="F639" s="576"/>
      <c r="G639" s="545"/>
      <c r="H639" s="546"/>
    </row>
    <row r="640" spans="1:8" ht="13.5" x14ac:dyDescent="0.25">
      <c r="A640" s="587" t="s">
        <v>49</v>
      </c>
      <c r="B640" s="609" t="s">
        <v>2068</v>
      </c>
      <c r="C640" s="575" t="s">
        <v>509</v>
      </c>
      <c r="D640" s="576" t="s">
        <v>8709</v>
      </c>
      <c r="E640" s="575">
        <v>2017</v>
      </c>
      <c r="F640" s="576" t="s">
        <v>511</v>
      </c>
      <c r="G640" s="545">
        <v>0</v>
      </c>
      <c r="H640" s="546">
        <v>0</v>
      </c>
    </row>
    <row r="641" spans="1:8" ht="13.5" x14ac:dyDescent="0.25">
      <c r="A641" s="587" t="s">
        <v>374</v>
      </c>
      <c r="B641" s="574"/>
      <c r="C641" s="575"/>
      <c r="D641" s="576"/>
      <c r="E641" s="575"/>
      <c r="F641" s="576"/>
      <c r="G641" s="545"/>
      <c r="H641" s="546"/>
    </row>
    <row r="642" spans="1:8" ht="13.5" x14ac:dyDescent="0.25">
      <c r="A642" s="587"/>
      <c r="B642" s="574"/>
      <c r="C642" s="575"/>
      <c r="D642" s="576"/>
      <c r="E642" s="575"/>
      <c r="F642" s="576"/>
      <c r="G642" s="545"/>
      <c r="H642" s="546"/>
    </row>
    <row r="643" spans="1:8" ht="13.5" x14ac:dyDescent="0.25">
      <c r="A643" s="587" t="s">
        <v>50</v>
      </c>
      <c r="B643" s="574"/>
      <c r="C643" s="575"/>
      <c r="D643" s="576"/>
      <c r="E643" s="575"/>
      <c r="F643" s="576"/>
      <c r="G643" s="545"/>
      <c r="H643" s="546"/>
    </row>
    <row r="644" spans="1:8" ht="13.5" x14ac:dyDescent="0.25">
      <c r="A644" s="587"/>
      <c r="B644" s="574"/>
      <c r="C644" s="575"/>
      <c r="D644" s="576"/>
      <c r="E644" s="575"/>
      <c r="F644" s="576"/>
      <c r="G644" s="545"/>
      <c r="H644" s="546"/>
    </row>
    <row r="645" spans="1:8" ht="13.5" x14ac:dyDescent="0.25">
      <c r="A645" s="587" t="s">
        <v>51</v>
      </c>
      <c r="B645" s="574"/>
      <c r="C645" s="575"/>
      <c r="D645" s="576"/>
      <c r="E645" s="575"/>
      <c r="F645" s="576"/>
      <c r="G645" s="545"/>
      <c r="H645" s="546"/>
    </row>
    <row r="646" spans="1:8" ht="13.5" x14ac:dyDescent="0.25">
      <c r="A646" s="587"/>
      <c r="B646" s="574"/>
      <c r="C646" s="575"/>
      <c r="D646" s="576"/>
      <c r="E646" s="575"/>
      <c r="F646" s="576"/>
      <c r="G646" s="545"/>
      <c r="H646" s="546"/>
    </row>
    <row r="647" spans="1:8" ht="13.5" x14ac:dyDescent="0.25">
      <c r="A647" s="587" t="s">
        <v>55</v>
      </c>
      <c r="B647" s="574"/>
      <c r="C647" s="575"/>
      <c r="D647" s="576"/>
      <c r="E647" s="575"/>
      <c r="F647" s="576"/>
      <c r="G647" s="545"/>
      <c r="H647" s="546"/>
    </row>
    <row r="648" spans="1:8" ht="13.5" x14ac:dyDescent="0.25">
      <c r="A648" s="587" t="s">
        <v>56</v>
      </c>
      <c r="B648" s="574"/>
      <c r="C648" s="575"/>
      <c r="D648" s="576"/>
      <c r="E648" s="575"/>
      <c r="F648" s="576"/>
      <c r="G648" s="545"/>
      <c r="H648" s="546"/>
    </row>
    <row r="649" spans="1:8" ht="13.5" x14ac:dyDescent="0.25">
      <c r="A649" s="587" t="s">
        <v>52</v>
      </c>
      <c r="B649" s="574"/>
      <c r="C649" s="575"/>
      <c r="D649" s="576"/>
      <c r="E649" s="575"/>
      <c r="F649" s="576"/>
      <c r="G649" s="545"/>
      <c r="H649" s="546"/>
    </row>
    <row r="650" spans="1:8" ht="13.5" x14ac:dyDescent="0.25">
      <c r="A650" s="587" t="s">
        <v>53</v>
      </c>
      <c r="B650" s="574"/>
      <c r="C650" s="575"/>
      <c r="D650" s="576"/>
      <c r="E650" s="575"/>
      <c r="F650" s="576"/>
      <c r="G650" s="545"/>
      <c r="H650" s="546"/>
    </row>
    <row r="651" spans="1:8" ht="13.5" x14ac:dyDescent="0.25">
      <c r="A651" s="587" t="s">
        <v>54</v>
      </c>
      <c r="B651" s="574"/>
      <c r="C651" s="575"/>
      <c r="D651" s="576"/>
      <c r="E651" s="575"/>
      <c r="F651" s="576"/>
      <c r="G651" s="545"/>
      <c r="H651" s="546"/>
    </row>
    <row r="652" spans="1:8" ht="13.5" x14ac:dyDescent="0.25">
      <c r="A652" s="595" t="s">
        <v>373</v>
      </c>
      <c r="B652" s="693"/>
      <c r="C652" s="581"/>
      <c r="D652" s="582"/>
      <c r="E652" s="581"/>
      <c r="F652" s="582"/>
      <c r="G652" s="554"/>
      <c r="H652" s="555"/>
    </row>
    <row r="653" spans="1:8" ht="24" customHeight="1" x14ac:dyDescent="0.25">
      <c r="A653" s="715" t="s">
        <v>2</v>
      </c>
      <c r="B653" s="437"/>
      <c r="C653" s="684"/>
      <c r="D653" s="437"/>
      <c r="E653" s="684"/>
      <c r="F653" s="437"/>
      <c r="G653" s="685">
        <v>186396447.98999995</v>
      </c>
      <c r="H653" s="686">
        <v>267406932.01000002</v>
      </c>
    </row>
  </sheetData>
  <mergeCells count="4">
    <mergeCell ref="C3:H3"/>
    <mergeCell ref="B3:B4"/>
    <mergeCell ref="A3:A4"/>
    <mergeCell ref="A303:A305"/>
  </mergeCells>
  <printOptions horizontalCentered="1"/>
  <pageMargins left="0.23622047244094491" right="0.23622047244094491" top="0.74803149606299213" bottom="0.74803149606299213" header="0.31496062992125984" footer="0.31496062992125984"/>
  <pageSetup paperSize="9" scale="80" orientation="landscape" r:id="rId1"/>
  <headerFooter alignWithMargins="0">
    <oddHeader xml:space="preserve">&amp;C&amp;"Arial,Negrita"&amp;18PROYECTO DE PRESUPUESTO 2021
</oddHeader>
    <oddFooter>&amp;L&amp;"Arial,Negrita"&amp;8PROYECTO DE PRESUPUESTO PARA EL AÑO FISCAL 2020
INFORMACIÓN PARA LA COMISIÓN DE PRESUPUESTO Y CUENTA GENERAL DE LA REPÚBLICA DEL CONGRESO DE LA REPÚBLICA</oddFooter>
  </headerFooter>
  <colBreaks count="1" manualBreakCount="1">
    <brk id="8"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6"/>
  </sheetPr>
  <dimension ref="A1:V5463"/>
  <sheetViews>
    <sheetView showGridLines="0" tabSelected="1" view="pageBreakPreview" zoomScaleNormal="100" zoomScaleSheetLayoutView="100" zoomScalePageLayoutView="75" workbookViewId="0">
      <pane xSplit="1" ySplit="4" topLeftCell="G3977" activePane="bottomRight" state="frozen"/>
      <selection pane="topRight" activeCell="B1" sqref="B1"/>
      <selection pane="bottomLeft" activeCell="A6" sqref="A6"/>
      <selection pane="bottomRight" activeCell="I25" sqref="I25"/>
    </sheetView>
  </sheetViews>
  <sheetFormatPr baseColWidth="10" defaultColWidth="11.42578125" defaultRowHeight="12" x14ac:dyDescent="0.2"/>
  <cols>
    <col min="1" max="1" width="28" style="1461" customWidth="1"/>
    <col min="2" max="2" width="6.140625" style="1461" customWidth="1"/>
    <col min="3" max="3" width="6.7109375" style="1461" customWidth="1"/>
    <col min="4" max="4" width="15.5703125" style="1460" customWidth="1"/>
    <col min="5" max="5" width="14" style="1460" customWidth="1"/>
    <col min="6" max="6" width="8.140625" style="1460" customWidth="1"/>
    <col min="7" max="7" width="51.28515625" style="1460" customWidth="1"/>
    <col min="8" max="8" width="17.28515625" style="1460" customWidth="1"/>
    <col min="9" max="9" width="18.7109375" style="1460" customWidth="1"/>
    <col min="10" max="10" width="17" style="1460" customWidth="1"/>
    <col min="11" max="11" width="7.140625" style="718" customWidth="1"/>
    <col min="12" max="12" width="6.5703125" style="718" customWidth="1"/>
    <col min="13" max="13" width="8.42578125" style="716" customWidth="1"/>
    <col min="14" max="14" width="7.140625" style="716" customWidth="1"/>
    <col min="15" max="15" width="8.28515625" style="716" customWidth="1"/>
    <col min="16" max="16" width="9.5703125" style="716" customWidth="1"/>
    <col min="17" max="20" width="0" style="115" hidden="1" customWidth="1"/>
    <col min="21" max="16384" width="11.42578125" style="1459"/>
  </cols>
  <sheetData>
    <row r="1" spans="1:22" s="1453" customFormat="1" ht="24.95" customHeight="1" x14ac:dyDescent="0.2">
      <c r="A1" s="1379" t="s">
        <v>441</v>
      </c>
      <c r="B1" s="1379"/>
      <c r="C1" s="1379"/>
      <c r="D1" s="1379"/>
      <c r="E1" s="1379"/>
      <c r="F1" s="1379"/>
      <c r="G1" s="1379"/>
      <c r="H1" s="1379"/>
      <c r="I1" s="1379"/>
      <c r="J1" s="1379"/>
    </row>
    <row r="2" spans="1:22" s="716" customFormat="1" ht="24.95" customHeight="1" x14ac:dyDescent="0.2">
      <c r="A2" s="1504" t="s">
        <v>14493</v>
      </c>
      <c r="B2" s="1504"/>
      <c r="C2" s="1504"/>
      <c r="D2" s="1504"/>
      <c r="E2" s="1504"/>
      <c r="F2" s="1504"/>
      <c r="G2" s="1504"/>
      <c r="H2" s="1504"/>
      <c r="I2" s="1504"/>
      <c r="J2" s="1504"/>
      <c r="K2" s="149"/>
      <c r="L2" s="149"/>
      <c r="M2" s="149"/>
      <c r="N2" s="149"/>
      <c r="O2" s="149"/>
      <c r="P2" s="149"/>
      <c r="Q2" s="149"/>
      <c r="R2" s="149"/>
      <c r="S2" s="149"/>
      <c r="T2" s="149"/>
      <c r="U2" s="149"/>
      <c r="V2" s="149"/>
    </row>
    <row r="3" spans="1:22" s="148" customFormat="1" ht="12.75" x14ac:dyDescent="0.2">
      <c r="A3" s="1598" t="s">
        <v>142</v>
      </c>
      <c r="B3" s="1598"/>
      <c r="C3" s="1598"/>
      <c r="D3" s="1598"/>
      <c r="E3" s="1598"/>
      <c r="F3" s="1598" t="s">
        <v>143</v>
      </c>
      <c r="G3" s="1598"/>
      <c r="H3" s="1598"/>
      <c r="I3" s="1598"/>
      <c r="J3" s="1598"/>
      <c r="K3" s="1599" t="s">
        <v>471</v>
      </c>
      <c r="L3" s="1599"/>
      <c r="M3" s="1599"/>
      <c r="N3" s="1599" t="s">
        <v>472</v>
      </c>
      <c r="O3" s="1599"/>
      <c r="P3" s="1599"/>
      <c r="Q3" s="457"/>
      <c r="R3" s="457"/>
      <c r="S3" s="457"/>
      <c r="T3" s="457"/>
    </row>
    <row r="4" spans="1:22" s="190" customFormat="1" ht="69" customHeight="1" x14ac:dyDescent="0.2">
      <c r="A4" s="1458" t="s">
        <v>100</v>
      </c>
      <c r="B4" s="1458" t="s">
        <v>9</v>
      </c>
      <c r="C4" s="1458" t="s">
        <v>96</v>
      </c>
      <c r="D4" s="1458" t="s">
        <v>101</v>
      </c>
      <c r="E4" s="1458" t="s">
        <v>123</v>
      </c>
      <c r="F4" s="1458" t="s">
        <v>130</v>
      </c>
      <c r="G4" s="1458" t="s">
        <v>131</v>
      </c>
      <c r="H4" s="1458" t="s">
        <v>145</v>
      </c>
      <c r="I4" s="1458" t="s">
        <v>146</v>
      </c>
      <c r="J4" s="1458" t="s">
        <v>135</v>
      </c>
      <c r="K4" s="1321" t="s">
        <v>132</v>
      </c>
      <c r="L4" s="1321" t="s">
        <v>133</v>
      </c>
      <c r="M4" s="1321" t="s">
        <v>134</v>
      </c>
      <c r="N4" s="1321" t="s">
        <v>132</v>
      </c>
      <c r="O4" s="1321" t="s">
        <v>133</v>
      </c>
      <c r="P4" s="1321" t="s">
        <v>134</v>
      </c>
      <c r="Q4" s="1199"/>
      <c r="R4" s="1199"/>
      <c r="S4" s="1199"/>
      <c r="T4" s="1199"/>
    </row>
    <row r="5" spans="1:22" s="1503" customFormat="1" ht="12.75" x14ac:dyDescent="0.2">
      <c r="A5" s="1488" t="s">
        <v>8711</v>
      </c>
      <c r="B5" s="1488" t="s">
        <v>2003</v>
      </c>
      <c r="C5" s="1488" t="s">
        <v>97</v>
      </c>
      <c r="D5" s="1488"/>
      <c r="E5" s="1489">
        <v>2500</v>
      </c>
      <c r="F5" s="1488" t="s">
        <v>8712</v>
      </c>
      <c r="G5" s="1488" t="s">
        <v>8713</v>
      </c>
      <c r="H5" s="1488" t="s">
        <v>8714</v>
      </c>
      <c r="I5" s="1488"/>
      <c r="J5" s="1488"/>
      <c r="K5" s="1493">
        <v>1</v>
      </c>
      <c r="L5" s="1493">
        <v>12</v>
      </c>
      <c r="M5" s="1484">
        <f t="shared" ref="M5:M68" si="0">L5*E5</f>
        <v>30000</v>
      </c>
      <c r="N5" s="1493">
        <v>1</v>
      </c>
      <c r="O5" s="1493">
        <v>6</v>
      </c>
      <c r="P5" s="1484">
        <f t="shared" ref="P5:P68" si="1">O5*E5</f>
        <v>15000</v>
      </c>
      <c r="Q5" s="1199"/>
      <c r="R5" s="1199"/>
      <c r="S5" s="1199"/>
      <c r="T5" s="1199"/>
    </row>
    <row r="6" spans="1:22" s="1503" customFormat="1" ht="12.75" x14ac:dyDescent="0.2">
      <c r="A6" s="1488" t="s">
        <v>8711</v>
      </c>
      <c r="B6" s="1488" t="s">
        <v>2004</v>
      </c>
      <c r="C6" s="1488" t="s">
        <v>97</v>
      </c>
      <c r="D6" s="1488"/>
      <c r="E6" s="1489">
        <v>4000</v>
      </c>
      <c r="F6" s="1488" t="s">
        <v>8715</v>
      </c>
      <c r="G6" s="1488" t="s">
        <v>8716</v>
      </c>
      <c r="H6" s="1488" t="s">
        <v>675</v>
      </c>
      <c r="I6" s="1488"/>
      <c r="J6" s="1488"/>
      <c r="K6" s="1493">
        <v>1</v>
      </c>
      <c r="L6" s="1493">
        <v>12</v>
      </c>
      <c r="M6" s="1484">
        <f t="shared" si="0"/>
        <v>48000</v>
      </c>
      <c r="N6" s="1493">
        <v>1</v>
      </c>
      <c r="O6" s="1493">
        <v>6</v>
      </c>
      <c r="P6" s="1484">
        <f t="shared" si="1"/>
        <v>24000</v>
      </c>
      <c r="Q6" s="1199"/>
      <c r="R6" s="1199"/>
      <c r="S6" s="1199"/>
      <c r="T6" s="1199"/>
    </row>
    <row r="7" spans="1:22" s="1503" customFormat="1" ht="12.75" x14ac:dyDescent="0.2">
      <c r="A7" s="1488" t="s">
        <v>8711</v>
      </c>
      <c r="B7" s="1488" t="s">
        <v>2003</v>
      </c>
      <c r="C7" s="1488" t="s">
        <v>97</v>
      </c>
      <c r="D7" s="1488"/>
      <c r="E7" s="1489">
        <v>4500</v>
      </c>
      <c r="F7" s="1488" t="s">
        <v>8717</v>
      </c>
      <c r="G7" s="1488" t="s">
        <v>8718</v>
      </c>
      <c r="H7" s="1488" t="s">
        <v>8719</v>
      </c>
      <c r="I7" s="1488"/>
      <c r="J7" s="1488"/>
      <c r="K7" s="1493">
        <v>1</v>
      </c>
      <c r="L7" s="1493">
        <v>12</v>
      </c>
      <c r="M7" s="1484">
        <f t="shared" si="0"/>
        <v>54000</v>
      </c>
      <c r="N7" s="1493">
        <v>1</v>
      </c>
      <c r="O7" s="1493">
        <v>6</v>
      </c>
      <c r="P7" s="1484">
        <f t="shared" si="1"/>
        <v>27000</v>
      </c>
      <c r="Q7" s="1199"/>
      <c r="R7" s="1199"/>
      <c r="S7" s="1199"/>
      <c r="T7" s="1199"/>
    </row>
    <row r="8" spans="1:22" s="1503" customFormat="1" ht="12.75" x14ac:dyDescent="0.2">
      <c r="A8" s="1488" t="s">
        <v>8711</v>
      </c>
      <c r="B8" s="1488" t="s">
        <v>2004</v>
      </c>
      <c r="C8" s="1488" t="s">
        <v>97</v>
      </c>
      <c r="D8" s="1488"/>
      <c r="E8" s="1489">
        <v>5000</v>
      </c>
      <c r="F8" s="1488" t="s">
        <v>8720</v>
      </c>
      <c r="G8" s="1488" t="s">
        <v>8721</v>
      </c>
      <c r="H8" s="1488" t="s">
        <v>675</v>
      </c>
      <c r="I8" s="1488"/>
      <c r="J8" s="1488"/>
      <c r="K8" s="1493">
        <v>1</v>
      </c>
      <c r="L8" s="1493">
        <v>12</v>
      </c>
      <c r="M8" s="1484">
        <f t="shared" si="0"/>
        <v>60000</v>
      </c>
      <c r="N8" s="1493">
        <v>1</v>
      </c>
      <c r="O8" s="1493">
        <v>6</v>
      </c>
      <c r="P8" s="1484">
        <f t="shared" si="1"/>
        <v>30000</v>
      </c>
      <c r="Q8" s="1199"/>
      <c r="R8" s="1199"/>
      <c r="S8" s="1199"/>
      <c r="T8" s="1199"/>
    </row>
    <row r="9" spans="1:22" s="1503" customFormat="1" ht="12.75" x14ac:dyDescent="0.2">
      <c r="A9" s="1488" t="s">
        <v>8711</v>
      </c>
      <c r="B9" s="1488" t="s">
        <v>2004</v>
      </c>
      <c r="C9" s="1488" t="s">
        <v>97</v>
      </c>
      <c r="D9" s="1488"/>
      <c r="E9" s="1489">
        <v>4500</v>
      </c>
      <c r="F9" s="1488" t="s">
        <v>8722</v>
      </c>
      <c r="G9" s="1488" t="s">
        <v>8723</v>
      </c>
      <c r="H9" s="1488" t="s">
        <v>8724</v>
      </c>
      <c r="I9" s="1488"/>
      <c r="J9" s="1488"/>
      <c r="K9" s="1493">
        <v>1</v>
      </c>
      <c r="L9" s="1493">
        <v>12</v>
      </c>
      <c r="M9" s="1484">
        <f t="shared" si="0"/>
        <v>54000</v>
      </c>
      <c r="N9" s="1493">
        <v>1</v>
      </c>
      <c r="O9" s="1493">
        <v>6</v>
      </c>
      <c r="P9" s="1484">
        <f t="shared" si="1"/>
        <v>27000</v>
      </c>
      <c r="Q9" s="1199"/>
      <c r="R9" s="1199"/>
      <c r="S9" s="1199"/>
      <c r="T9" s="1199"/>
    </row>
    <row r="10" spans="1:22" s="1503" customFormat="1" ht="12.75" x14ac:dyDescent="0.2">
      <c r="A10" s="1488" t="s">
        <v>8711</v>
      </c>
      <c r="B10" s="1488" t="s">
        <v>2003</v>
      </c>
      <c r="C10" s="1488" t="s">
        <v>97</v>
      </c>
      <c r="D10" s="1488"/>
      <c r="E10" s="1489">
        <v>12000</v>
      </c>
      <c r="F10" s="1488" t="s">
        <v>8725</v>
      </c>
      <c r="G10" s="1488" t="s">
        <v>8726</v>
      </c>
      <c r="H10" s="1488" t="s">
        <v>8727</v>
      </c>
      <c r="I10" s="1488"/>
      <c r="J10" s="1488"/>
      <c r="K10" s="1493">
        <v>1</v>
      </c>
      <c r="L10" s="1493">
        <v>7</v>
      </c>
      <c r="M10" s="1484">
        <f t="shared" si="0"/>
        <v>84000</v>
      </c>
      <c r="N10" s="1493">
        <v>1</v>
      </c>
      <c r="O10" s="1493">
        <v>1</v>
      </c>
      <c r="P10" s="1484">
        <f t="shared" si="1"/>
        <v>12000</v>
      </c>
      <c r="Q10" s="1199"/>
      <c r="R10" s="1199"/>
      <c r="S10" s="1199"/>
      <c r="T10" s="1199"/>
    </row>
    <row r="11" spans="1:22" s="1503" customFormat="1" ht="12.75" x14ac:dyDescent="0.2">
      <c r="A11" s="1488" t="s">
        <v>8711</v>
      </c>
      <c r="B11" s="1488" t="s">
        <v>2004</v>
      </c>
      <c r="C11" s="1488" t="s">
        <v>97</v>
      </c>
      <c r="D11" s="1488"/>
      <c r="E11" s="1489">
        <v>6000</v>
      </c>
      <c r="F11" s="1488" t="s">
        <v>8728</v>
      </c>
      <c r="G11" s="1488" t="s">
        <v>8729</v>
      </c>
      <c r="H11" s="1488" t="s">
        <v>2912</v>
      </c>
      <c r="I11" s="1488"/>
      <c r="J11" s="1488"/>
      <c r="K11" s="1493">
        <v>1</v>
      </c>
      <c r="L11" s="1493">
        <v>1</v>
      </c>
      <c r="M11" s="1484">
        <f t="shared" si="0"/>
        <v>6000</v>
      </c>
      <c r="N11" s="1493">
        <v>1</v>
      </c>
      <c r="O11" s="1493">
        <v>6</v>
      </c>
      <c r="P11" s="1484">
        <f t="shared" si="1"/>
        <v>36000</v>
      </c>
      <c r="Q11" s="1199"/>
      <c r="R11" s="1199"/>
      <c r="S11" s="1199"/>
      <c r="T11" s="1199"/>
    </row>
    <row r="12" spans="1:22" s="1503" customFormat="1" ht="12.75" x14ac:dyDescent="0.2">
      <c r="A12" s="1488" t="s">
        <v>8711</v>
      </c>
      <c r="B12" s="1488" t="s">
        <v>2003</v>
      </c>
      <c r="C12" s="1488" t="s">
        <v>97</v>
      </c>
      <c r="D12" s="1488"/>
      <c r="E12" s="1489">
        <v>2200</v>
      </c>
      <c r="F12" s="1488" t="s">
        <v>8730</v>
      </c>
      <c r="G12" s="1488" t="s">
        <v>8731</v>
      </c>
      <c r="H12" s="1488" t="s">
        <v>1025</v>
      </c>
      <c r="I12" s="1488"/>
      <c r="J12" s="1488"/>
      <c r="K12" s="1493">
        <v>1</v>
      </c>
      <c r="L12" s="1493">
        <v>12</v>
      </c>
      <c r="M12" s="1484">
        <f t="shared" si="0"/>
        <v>26400</v>
      </c>
      <c r="N12" s="1493">
        <v>1</v>
      </c>
      <c r="O12" s="1493">
        <v>6</v>
      </c>
      <c r="P12" s="1484">
        <f t="shared" si="1"/>
        <v>13200</v>
      </c>
      <c r="Q12" s="1199"/>
      <c r="R12" s="1199"/>
      <c r="S12" s="1199"/>
      <c r="T12" s="1199"/>
    </row>
    <row r="13" spans="1:22" s="1503" customFormat="1" ht="12.75" x14ac:dyDescent="0.2">
      <c r="A13" s="1488" t="s">
        <v>8711</v>
      </c>
      <c r="B13" s="1488" t="s">
        <v>2003</v>
      </c>
      <c r="C13" s="1488" t="s">
        <v>97</v>
      </c>
      <c r="D13" s="1488"/>
      <c r="E13" s="1489">
        <v>1500</v>
      </c>
      <c r="F13" s="1488" t="s">
        <v>8732</v>
      </c>
      <c r="G13" s="1488" t="s">
        <v>8733</v>
      </c>
      <c r="H13" s="1488" t="s">
        <v>8734</v>
      </c>
      <c r="I13" s="1488"/>
      <c r="J13" s="1488"/>
      <c r="K13" s="1493">
        <v>1</v>
      </c>
      <c r="L13" s="1493">
        <v>12</v>
      </c>
      <c r="M13" s="1484">
        <f t="shared" si="0"/>
        <v>18000</v>
      </c>
      <c r="N13" s="1493">
        <v>0</v>
      </c>
      <c r="O13" s="1493">
        <v>0</v>
      </c>
      <c r="P13" s="1484">
        <f t="shared" si="1"/>
        <v>0</v>
      </c>
      <c r="Q13" s="1199"/>
      <c r="R13" s="1199"/>
      <c r="S13" s="1199"/>
      <c r="T13" s="1199"/>
    </row>
    <row r="14" spans="1:22" s="1503" customFormat="1" ht="12.75" x14ac:dyDescent="0.2">
      <c r="A14" s="1488" t="s">
        <v>8711</v>
      </c>
      <c r="B14" s="1488" t="s">
        <v>2003</v>
      </c>
      <c r="C14" s="1488" t="s">
        <v>97</v>
      </c>
      <c r="D14" s="1488"/>
      <c r="E14" s="1489">
        <v>2000</v>
      </c>
      <c r="F14" s="1488" t="s">
        <v>8732</v>
      </c>
      <c r="G14" s="1488" t="s">
        <v>8733</v>
      </c>
      <c r="H14" s="1488" t="s">
        <v>8735</v>
      </c>
      <c r="I14" s="1488"/>
      <c r="J14" s="1488"/>
      <c r="K14" s="1493">
        <v>1</v>
      </c>
      <c r="L14" s="1493">
        <v>1</v>
      </c>
      <c r="M14" s="1484">
        <f t="shared" si="0"/>
        <v>2000</v>
      </c>
      <c r="N14" s="1493">
        <v>1</v>
      </c>
      <c r="O14" s="1493">
        <v>6</v>
      </c>
      <c r="P14" s="1484">
        <f t="shared" si="1"/>
        <v>12000</v>
      </c>
      <c r="Q14" s="1199"/>
      <c r="R14" s="1199"/>
      <c r="S14" s="1199"/>
      <c r="T14" s="1199"/>
    </row>
    <row r="15" spans="1:22" s="1503" customFormat="1" ht="12.75" x14ac:dyDescent="0.2">
      <c r="A15" s="1488" t="s">
        <v>8711</v>
      </c>
      <c r="B15" s="1488" t="s">
        <v>2003</v>
      </c>
      <c r="C15" s="1488" t="s">
        <v>97</v>
      </c>
      <c r="D15" s="1488"/>
      <c r="E15" s="1489">
        <v>3000</v>
      </c>
      <c r="F15" s="1488" t="s">
        <v>8736</v>
      </c>
      <c r="G15" s="1488" t="s">
        <v>8737</v>
      </c>
      <c r="H15" s="1488" t="s">
        <v>8738</v>
      </c>
      <c r="I15" s="1488"/>
      <c r="J15" s="1488"/>
      <c r="K15" s="1493">
        <v>1</v>
      </c>
      <c r="L15" s="1493">
        <v>12</v>
      </c>
      <c r="M15" s="1484">
        <f t="shared" si="0"/>
        <v>36000</v>
      </c>
      <c r="N15" s="1493">
        <v>1</v>
      </c>
      <c r="O15" s="1493">
        <v>6</v>
      </c>
      <c r="P15" s="1484">
        <f t="shared" si="1"/>
        <v>18000</v>
      </c>
      <c r="Q15" s="1199"/>
      <c r="R15" s="1199"/>
      <c r="S15" s="1199"/>
      <c r="T15" s="1199"/>
    </row>
    <row r="16" spans="1:22" s="1503" customFormat="1" ht="12.75" x14ac:dyDescent="0.2">
      <c r="A16" s="1488" t="s">
        <v>8711</v>
      </c>
      <c r="B16" s="1488" t="s">
        <v>2003</v>
      </c>
      <c r="C16" s="1488" t="s">
        <v>97</v>
      </c>
      <c r="D16" s="1488"/>
      <c r="E16" s="1489">
        <v>4500</v>
      </c>
      <c r="F16" s="1488" t="s">
        <v>8739</v>
      </c>
      <c r="G16" s="1488" t="s">
        <v>8740</v>
      </c>
      <c r="H16" s="1488" t="s">
        <v>646</v>
      </c>
      <c r="I16" s="1488"/>
      <c r="J16" s="1488"/>
      <c r="K16" s="1493">
        <v>1</v>
      </c>
      <c r="L16" s="1493">
        <v>12</v>
      </c>
      <c r="M16" s="1484">
        <f t="shared" si="0"/>
        <v>54000</v>
      </c>
      <c r="N16" s="1493">
        <v>1</v>
      </c>
      <c r="O16" s="1493">
        <v>6</v>
      </c>
      <c r="P16" s="1484">
        <f t="shared" si="1"/>
        <v>27000</v>
      </c>
      <c r="Q16" s="1199"/>
      <c r="R16" s="1199"/>
      <c r="S16" s="1199"/>
      <c r="T16" s="1199"/>
    </row>
    <row r="17" spans="1:20" s="1503" customFormat="1" ht="12.75" x14ac:dyDescent="0.2">
      <c r="A17" s="1488" t="s">
        <v>8711</v>
      </c>
      <c r="B17" s="1488" t="s">
        <v>2003</v>
      </c>
      <c r="C17" s="1488" t="s">
        <v>97</v>
      </c>
      <c r="D17" s="1488"/>
      <c r="E17" s="1489">
        <v>15600</v>
      </c>
      <c r="F17" s="1488" t="s">
        <v>8741</v>
      </c>
      <c r="G17" s="1488" t="s">
        <v>8742</v>
      </c>
      <c r="H17" s="1488" t="s">
        <v>8743</v>
      </c>
      <c r="I17" s="1488"/>
      <c r="J17" s="1488"/>
      <c r="K17" s="1493">
        <v>1</v>
      </c>
      <c r="L17" s="1493">
        <v>2</v>
      </c>
      <c r="M17" s="1484">
        <f t="shared" si="0"/>
        <v>31200</v>
      </c>
      <c r="N17" s="1493">
        <v>0</v>
      </c>
      <c r="O17" s="1493">
        <v>0</v>
      </c>
      <c r="P17" s="1484">
        <f t="shared" si="1"/>
        <v>0</v>
      </c>
      <c r="Q17" s="1199"/>
      <c r="R17" s="1199"/>
      <c r="S17" s="1199"/>
      <c r="T17" s="1199"/>
    </row>
    <row r="18" spans="1:20" s="1503" customFormat="1" ht="12.75" x14ac:dyDescent="0.2">
      <c r="A18" s="1488" t="s">
        <v>8711</v>
      </c>
      <c r="B18" s="1488" t="s">
        <v>2004</v>
      </c>
      <c r="C18" s="1488" t="s">
        <v>97</v>
      </c>
      <c r="D18" s="1488"/>
      <c r="E18" s="1489">
        <v>11000</v>
      </c>
      <c r="F18" s="1488" t="s">
        <v>8744</v>
      </c>
      <c r="G18" s="1488" t="s">
        <v>8745</v>
      </c>
      <c r="H18" s="1488" t="s">
        <v>8746</v>
      </c>
      <c r="I18" s="1488"/>
      <c r="J18" s="1488"/>
      <c r="K18" s="1493">
        <v>1</v>
      </c>
      <c r="L18" s="1493">
        <v>3</v>
      </c>
      <c r="M18" s="1484">
        <f t="shared" si="0"/>
        <v>33000</v>
      </c>
      <c r="N18" s="1493">
        <v>0</v>
      </c>
      <c r="O18" s="1493">
        <v>0</v>
      </c>
      <c r="P18" s="1484">
        <f t="shared" si="1"/>
        <v>0</v>
      </c>
      <c r="Q18" s="1199"/>
      <c r="R18" s="1199"/>
      <c r="S18" s="1199"/>
      <c r="T18" s="1199"/>
    </row>
    <row r="19" spans="1:20" s="1503" customFormat="1" ht="12.75" x14ac:dyDescent="0.2">
      <c r="A19" s="1488" t="s">
        <v>8711</v>
      </c>
      <c r="B19" s="1488" t="s">
        <v>2004</v>
      </c>
      <c r="C19" s="1488" t="s">
        <v>97</v>
      </c>
      <c r="D19" s="1488"/>
      <c r="E19" s="1489">
        <v>4000</v>
      </c>
      <c r="F19" s="1488" t="s">
        <v>8747</v>
      </c>
      <c r="G19" s="1488" t="s">
        <v>8748</v>
      </c>
      <c r="H19" s="1488" t="s">
        <v>675</v>
      </c>
      <c r="I19" s="1488"/>
      <c r="J19" s="1488"/>
      <c r="K19" s="1493">
        <v>1</v>
      </c>
      <c r="L19" s="1493">
        <v>12</v>
      </c>
      <c r="M19" s="1484">
        <f t="shared" si="0"/>
        <v>48000</v>
      </c>
      <c r="N19" s="1493">
        <v>1</v>
      </c>
      <c r="O19" s="1493">
        <v>6</v>
      </c>
      <c r="P19" s="1484">
        <f t="shared" si="1"/>
        <v>24000</v>
      </c>
      <c r="Q19" s="1199"/>
      <c r="R19" s="1199"/>
      <c r="S19" s="1199"/>
      <c r="T19" s="1199"/>
    </row>
    <row r="20" spans="1:20" s="1503" customFormat="1" ht="12.75" x14ac:dyDescent="0.2">
      <c r="A20" s="1488" t="s">
        <v>8711</v>
      </c>
      <c r="B20" s="1488" t="s">
        <v>2003</v>
      </c>
      <c r="C20" s="1488" t="s">
        <v>97</v>
      </c>
      <c r="D20" s="1488"/>
      <c r="E20" s="1489">
        <v>3000</v>
      </c>
      <c r="F20" s="1488" t="s">
        <v>8749</v>
      </c>
      <c r="G20" s="1488" t="s">
        <v>8750</v>
      </c>
      <c r="H20" s="1488" t="s">
        <v>768</v>
      </c>
      <c r="I20" s="1488"/>
      <c r="J20" s="1488"/>
      <c r="K20" s="1493">
        <v>1</v>
      </c>
      <c r="L20" s="1493">
        <v>12</v>
      </c>
      <c r="M20" s="1484">
        <f t="shared" si="0"/>
        <v>36000</v>
      </c>
      <c r="N20" s="1493">
        <v>1</v>
      </c>
      <c r="O20" s="1493">
        <v>6</v>
      </c>
      <c r="P20" s="1484">
        <f t="shared" si="1"/>
        <v>18000</v>
      </c>
      <c r="Q20" s="1199"/>
      <c r="R20" s="1199"/>
      <c r="S20" s="1199"/>
      <c r="T20" s="1199"/>
    </row>
    <row r="21" spans="1:20" s="1503" customFormat="1" ht="12.75" x14ac:dyDescent="0.2">
      <c r="A21" s="1488" t="s">
        <v>8711</v>
      </c>
      <c r="B21" s="1488" t="s">
        <v>2004</v>
      </c>
      <c r="C21" s="1488" t="s">
        <v>97</v>
      </c>
      <c r="D21" s="1488"/>
      <c r="E21" s="1489">
        <v>2300</v>
      </c>
      <c r="F21" s="1488" t="s">
        <v>8751</v>
      </c>
      <c r="G21" s="1488" t="s">
        <v>8752</v>
      </c>
      <c r="H21" s="1488" t="s">
        <v>739</v>
      </c>
      <c r="I21" s="1488"/>
      <c r="J21" s="1488"/>
      <c r="K21" s="1493">
        <v>1</v>
      </c>
      <c r="L21" s="1493">
        <v>1</v>
      </c>
      <c r="M21" s="1484">
        <f t="shared" si="0"/>
        <v>2300</v>
      </c>
      <c r="N21" s="1493">
        <v>0</v>
      </c>
      <c r="O21" s="1493">
        <v>0</v>
      </c>
      <c r="P21" s="1484">
        <f t="shared" si="1"/>
        <v>0</v>
      </c>
      <c r="Q21" s="1199"/>
      <c r="R21" s="1199"/>
      <c r="S21" s="1199"/>
      <c r="T21" s="1199"/>
    </row>
    <row r="22" spans="1:20" s="1503" customFormat="1" ht="12.75" x14ac:dyDescent="0.2">
      <c r="A22" s="1488" t="s">
        <v>8711</v>
      </c>
      <c r="B22" s="1488" t="s">
        <v>2003</v>
      </c>
      <c r="C22" s="1488" t="s">
        <v>97</v>
      </c>
      <c r="D22" s="1488"/>
      <c r="E22" s="1489">
        <v>7500</v>
      </c>
      <c r="F22" s="1488" t="s">
        <v>8753</v>
      </c>
      <c r="G22" s="1488" t="s">
        <v>8754</v>
      </c>
      <c r="H22" s="1488" t="s">
        <v>8755</v>
      </c>
      <c r="I22" s="1488"/>
      <c r="J22" s="1488"/>
      <c r="K22" s="1493">
        <v>1</v>
      </c>
      <c r="L22" s="1493">
        <v>2</v>
      </c>
      <c r="M22" s="1484">
        <f t="shared" si="0"/>
        <v>15000</v>
      </c>
      <c r="N22" s="1493">
        <v>0</v>
      </c>
      <c r="O22" s="1493">
        <v>0</v>
      </c>
      <c r="P22" s="1484">
        <f t="shared" si="1"/>
        <v>0</v>
      </c>
      <c r="Q22" s="1199"/>
      <c r="R22" s="1199"/>
      <c r="S22" s="1199"/>
      <c r="T22" s="1199"/>
    </row>
    <row r="23" spans="1:20" s="1503" customFormat="1" ht="12.75" x14ac:dyDescent="0.2">
      <c r="A23" s="1488" t="s">
        <v>8711</v>
      </c>
      <c r="B23" s="1488" t="s">
        <v>2003</v>
      </c>
      <c r="C23" s="1488" t="s">
        <v>97</v>
      </c>
      <c r="D23" s="1488"/>
      <c r="E23" s="1489">
        <v>6000</v>
      </c>
      <c r="F23" s="1488" t="s">
        <v>8756</v>
      </c>
      <c r="G23" s="1488" t="s">
        <v>8757</v>
      </c>
      <c r="H23" s="1488" t="s">
        <v>8758</v>
      </c>
      <c r="I23" s="1488"/>
      <c r="J23" s="1488"/>
      <c r="K23" s="1493">
        <v>1</v>
      </c>
      <c r="L23" s="1493">
        <v>5</v>
      </c>
      <c r="M23" s="1484">
        <f t="shared" si="0"/>
        <v>30000</v>
      </c>
      <c r="N23" s="1493">
        <v>1</v>
      </c>
      <c r="O23" s="1493">
        <v>6</v>
      </c>
      <c r="P23" s="1484">
        <f t="shared" si="1"/>
        <v>36000</v>
      </c>
      <c r="Q23" s="1199"/>
      <c r="R23" s="1199"/>
      <c r="S23" s="1199"/>
      <c r="T23" s="1199"/>
    </row>
    <row r="24" spans="1:20" s="1503" customFormat="1" ht="12.75" x14ac:dyDescent="0.2">
      <c r="A24" s="1488" t="s">
        <v>8711</v>
      </c>
      <c r="B24" s="1488" t="s">
        <v>2003</v>
      </c>
      <c r="C24" s="1488" t="s">
        <v>97</v>
      </c>
      <c r="D24" s="1488"/>
      <c r="E24" s="1489">
        <v>2000</v>
      </c>
      <c r="F24" s="1488" t="s">
        <v>8759</v>
      </c>
      <c r="G24" s="1488" t="s">
        <v>8760</v>
      </c>
      <c r="H24" s="1488" t="s">
        <v>8761</v>
      </c>
      <c r="I24" s="1488"/>
      <c r="J24" s="1488"/>
      <c r="K24" s="1493">
        <v>1</v>
      </c>
      <c r="L24" s="1493">
        <v>12</v>
      </c>
      <c r="M24" s="1484">
        <f t="shared" si="0"/>
        <v>24000</v>
      </c>
      <c r="N24" s="1493">
        <v>1</v>
      </c>
      <c r="O24" s="1493">
        <v>6</v>
      </c>
      <c r="P24" s="1484">
        <f t="shared" si="1"/>
        <v>12000</v>
      </c>
      <c r="Q24" s="1199"/>
      <c r="R24" s="1199"/>
      <c r="S24" s="1199"/>
      <c r="T24" s="1199"/>
    </row>
    <row r="25" spans="1:20" s="1503" customFormat="1" ht="12.75" x14ac:dyDescent="0.2">
      <c r="A25" s="1488" t="s">
        <v>8711</v>
      </c>
      <c r="B25" s="1488" t="s">
        <v>2003</v>
      </c>
      <c r="C25" s="1488" t="s">
        <v>97</v>
      </c>
      <c r="D25" s="1488"/>
      <c r="E25" s="1489">
        <v>6500</v>
      </c>
      <c r="F25" s="1488" t="s">
        <v>8762</v>
      </c>
      <c r="G25" s="1488" t="s">
        <v>8763</v>
      </c>
      <c r="H25" s="1488" t="s">
        <v>5667</v>
      </c>
      <c r="I25" s="1488"/>
      <c r="J25" s="1488"/>
      <c r="K25" s="1493">
        <v>1</v>
      </c>
      <c r="L25" s="1493">
        <v>12</v>
      </c>
      <c r="M25" s="1484">
        <f t="shared" si="0"/>
        <v>78000</v>
      </c>
      <c r="N25" s="1493">
        <v>1</v>
      </c>
      <c r="O25" s="1493">
        <v>6</v>
      </c>
      <c r="P25" s="1484">
        <f t="shared" si="1"/>
        <v>39000</v>
      </c>
      <c r="Q25" s="1199"/>
      <c r="R25" s="1199"/>
      <c r="S25" s="1199"/>
      <c r="T25" s="1199"/>
    </row>
    <row r="26" spans="1:20" s="1503" customFormat="1" ht="12.75" x14ac:dyDescent="0.2">
      <c r="A26" s="1488" t="s">
        <v>8711</v>
      </c>
      <c r="B26" s="1488" t="s">
        <v>2003</v>
      </c>
      <c r="C26" s="1488" t="s">
        <v>97</v>
      </c>
      <c r="D26" s="1488"/>
      <c r="E26" s="1489">
        <v>5000</v>
      </c>
      <c r="F26" s="1488" t="s">
        <v>8764</v>
      </c>
      <c r="G26" s="1488" t="s">
        <v>8765</v>
      </c>
      <c r="H26" s="1488" t="s">
        <v>8766</v>
      </c>
      <c r="I26" s="1488"/>
      <c r="J26" s="1488"/>
      <c r="K26" s="1493">
        <v>1</v>
      </c>
      <c r="L26" s="1493">
        <v>12</v>
      </c>
      <c r="M26" s="1484">
        <f t="shared" si="0"/>
        <v>60000</v>
      </c>
      <c r="N26" s="1493">
        <v>1</v>
      </c>
      <c r="O26" s="1493">
        <v>6</v>
      </c>
      <c r="P26" s="1484">
        <f t="shared" si="1"/>
        <v>30000</v>
      </c>
      <c r="Q26" s="1199"/>
      <c r="R26" s="1199"/>
      <c r="S26" s="1199"/>
      <c r="T26" s="1199"/>
    </row>
    <row r="27" spans="1:20" s="1503" customFormat="1" ht="12.75" x14ac:dyDescent="0.2">
      <c r="A27" s="1488" t="s">
        <v>8711</v>
      </c>
      <c r="B27" s="1488" t="s">
        <v>2003</v>
      </c>
      <c r="C27" s="1488" t="s">
        <v>97</v>
      </c>
      <c r="D27" s="1488"/>
      <c r="E27" s="1489">
        <v>10000</v>
      </c>
      <c r="F27" s="1488" t="s">
        <v>8767</v>
      </c>
      <c r="G27" s="1488" t="s">
        <v>8768</v>
      </c>
      <c r="H27" s="1488" t="s">
        <v>2912</v>
      </c>
      <c r="I27" s="1488"/>
      <c r="J27" s="1488"/>
      <c r="K27" s="1493">
        <v>1</v>
      </c>
      <c r="L27" s="1493">
        <v>12</v>
      </c>
      <c r="M27" s="1484">
        <f t="shared" si="0"/>
        <v>120000</v>
      </c>
      <c r="N27" s="1493">
        <v>1</v>
      </c>
      <c r="O27" s="1493">
        <v>6</v>
      </c>
      <c r="P27" s="1484">
        <f t="shared" si="1"/>
        <v>60000</v>
      </c>
      <c r="Q27" s="1199"/>
      <c r="R27" s="1199"/>
      <c r="S27" s="1199"/>
      <c r="T27" s="1199"/>
    </row>
    <row r="28" spans="1:20" s="1503" customFormat="1" ht="12.75" x14ac:dyDescent="0.2">
      <c r="A28" s="1488" t="s">
        <v>8711</v>
      </c>
      <c r="B28" s="1488" t="s">
        <v>2003</v>
      </c>
      <c r="C28" s="1488" t="s">
        <v>97</v>
      </c>
      <c r="D28" s="1488"/>
      <c r="E28" s="1489">
        <v>3700</v>
      </c>
      <c r="F28" s="1488" t="s">
        <v>8769</v>
      </c>
      <c r="G28" s="1488" t="s">
        <v>8770</v>
      </c>
      <c r="H28" s="1488" t="s">
        <v>739</v>
      </c>
      <c r="I28" s="1488"/>
      <c r="J28" s="1488"/>
      <c r="K28" s="1493">
        <v>1</v>
      </c>
      <c r="L28" s="1493">
        <v>4</v>
      </c>
      <c r="M28" s="1484">
        <f t="shared" si="0"/>
        <v>14800</v>
      </c>
      <c r="N28" s="1493">
        <v>1</v>
      </c>
      <c r="O28" s="1493">
        <v>6</v>
      </c>
      <c r="P28" s="1484">
        <f t="shared" si="1"/>
        <v>22200</v>
      </c>
      <c r="Q28" s="1199"/>
      <c r="R28" s="1199"/>
      <c r="S28" s="1199"/>
      <c r="T28" s="1199"/>
    </row>
    <row r="29" spans="1:20" s="1503" customFormat="1" ht="12.75" x14ac:dyDescent="0.2">
      <c r="A29" s="1488" t="s">
        <v>8711</v>
      </c>
      <c r="B29" s="1488" t="s">
        <v>2004</v>
      </c>
      <c r="C29" s="1488" t="s">
        <v>97</v>
      </c>
      <c r="D29" s="1488"/>
      <c r="E29" s="1489">
        <v>4000</v>
      </c>
      <c r="F29" s="1488" t="s">
        <v>8771</v>
      </c>
      <c r="G29" s="1488" t="s">
        <v>8772</v>
      </c>
      <c r="H29" s="1488" t="s">
        <v>675</v>
      </c>
      <c r="I29" s="1488"/>
      <c r="J29" s="1488"/>
      <c r="K29" s="1493">
        <v>1</v>
      </c>
      <c r="L29" s="1493">
        <v>12</v>
      </c>
      <c r="M29" s="1484">
        <f t="shared" si="0"/>
        <v>48000</v>
      </c>
      <c r="N29" s="1493">
        <v>1</v>
      </c>
      <c r="O29" s="1493">
        <v>6</v>
      </c>
      <c r="P29" s="1484">
        <f t="shared" si="1"/>
        <v>24000</v>
      </c>
      <c r="Q29" s="1199"/>
      <c r="R29" s="1199"/>
      <c r="S29" s="1199"/>
      <c r="T29" s="1199"/>
    </row>
    <row r="30" spans="1:20" s="1503" customFormat="1" ht="12.75" x14ac:dyDescent="0.2">
      <c r="A30" s="1488" t="s">
        <v>8711</v>
      </c>
      <c r="B30" s="1488" t="s">
        <v>2003</v>
      </c>
      <c r="C30" s="1488" t="s">
        <v>97</v>
      </c>
      <c r="D30" s="1488"/>
      <c r="E30" s="1489">
        <v>3500</v>
      </c>
      <c r="F30" s="1488" t="s">
        <v>8773</v>
      </c>
      <c r="G30" s="1488" t="s">
        <v>8774</v>
      </c>
      <c r="H30" s="1488" t="s">
        <v>8775</v>
      </c>
      <c r="I30" s="1488"/>
      <c r="J30" s="1488"/>
      <c r="K30" s="1493">
        <v>1</v>
      </c>
      <c r="L30" s="1493">
        <v>12</v>
      </c>
      <c r="M30" s="1484">
        <f t="shared" si="0"/>
        <v>42000</v>
      </c>
      <c r="N30" s="1493">
        <v>1</v>
      </c>
      <c r="O30" s="1493">
        <v>6</v>
      </c>
      <c r="P30" s="1484">
        <f t="shared" si="1"/>
        <v>21000</v>
      </c>
      <c r="Q30" s="1199"/>
      <c r="R30" s="1199"/>
      <c r="S30" s="1199"/>
      <c r="T30" s="1199"/>
    </row>
    <row r="31" spans="1:20" s="1503" customFormat="1" ht="12.75" x14ac:dyDescent="0.2">
      <c r="A31" s="1488" t="s">
        <v>8711</v>
      </c>
      <c r="B31" s="1488" t="s">
        <v>2003</v>
      </c>
      <c r="C31" s="1488" t="s">
        <v>97</v>
      </c>
      <c r="D31" s="1488"/>
      <c r="E31" s="1489">
        <v>6600</v>
      </c>
      <c r="F31" s="1488" t="s">
        <v>8776</v>
      </c>
      <c r="G31" s="1488" t="s">
        <v>8777</v>
      </c>
      <c r="H31" s="1488" t="s">
        <v>5602</v>
      </c>
      <c r="I31" s="1488"/>
      <c r="J31" s="1488"/>
      <c r="K31" s="1493">
        <v>1</v>
      </c>
      <c r="L31" s="1493">
        <v>4</v>
      </c>
      <c r="M31" s="1484">
        <f t="shared" si="0"/>
        <v>26400</v>
      </c>
      <c r="N31" s="1493">
        <v>1</v>
      </c>
      <c r="O31" s="1493">
        <v>6</v>
      </c>
      <c r="P31" s="1484">
        <f t="shared" si="1"/>
        <v>39600</v>
      </c>
      <c r="Q31" s="1199"/>
      <c r="R31" s="1199"/>
      <c r="S31" s="1199"/>
      <c r="T31" s="1199"/>
    </row>
    <row r="32" spans="1:20" s="1503" customFormat="1" ht="12.75" x14ac:dyDescent="0.2">
      <c r="A32" s="1488" t="s">
        <v>8711</v>
      </c>
      <c r="B32" s="1488" t="s">
        <v>2003</v>
      </c>
      <c r="C32" s="1488" t="s">
        <v>97</v>
      </c>
      <c r="D32" s="1488"/>
      <c r="E32" s="1489">
        <v>5000</v>
      </c>
      <c r="F32" s="1488" t="s">
        <v>8776</v>
      </c>
      <c r="G32" s="1488" t="s">
        <v>8777</v>
      </c>
      <c r="H32" s="1488" t="s">
        <v>8778</v>
      </c>
      <c r="I32" s="1488"/>
      <c r="J32" s="1488"/>
      <c r="K32" s="1493">
        <v>1</v>
      </c>
      <c r="L32" s="1493">
        <v>3</v>
      </c>
      <c r="M32" s="1484">
        <f t="shared" si="0"/>
        <v>15000</v>
      </c>
      <c r="N32" s="1493">
        <v>0</v>
      </c>
      <c r="O32" s="1493">
        <v>0</v>
      </c>
      <c r="P32" s="1484">
        <f t="shared" si="1"/>
        <v>0</v>
      </c>
      <c r="Q32" s="1199"/>
      <c r="R32" s="1199"/>
      <c r="S32" s="1199"/>
      <c r="T32" s="1199"/>
    </row>
    <row r="33" spans="1:20" s="1503" customFormat="1" ht="12.75" x14ac:dyDescent="0.2">
      <c r="A33" s="1488" t="s">
        <v>8711</v>
      </c>
      <c r="B33" s="1488" t="s">
        <v>2003</v>
      </c>
      <c r="C33" s="1488" t="s">
        <v>97</v>
      </c>
      <c r="D33" s="1488"/>
      <c r="E33" s="1489">
        <v>15600</v>
      </c>
      <c r="F33" s="1488" t="s">
        <v>8779</v>
      </c>
      <c r="G33" s="1488" t="s">
        <v>8780</v>
      </c>
      <c r="H33" s="1488" t="s">
        <v>8781</v>
      </c>
      <c r="I33" s="1488"/>
      <c r="J33" s="1488"/>
      <c r="K33" s="1493">
        <v>1</v>
      </c>
      <c r="L33" s="1493">
        <v>1</v>
      </c>
      <c r="M33" s="1484">
        <f t="shared" si="0"/>
        <v>15600</v>
      </c>
      <c r="N33" s="1493">
        <v>0</v>
      </c>
      <c r="O33" s="1493">
        <v>0</v>
      </c>
      <c r="P33" s="1484">
        <f t="shared" si="1"/>
        <v>0</v>
      </c>
      <c r="Q33" s="1199"/>
      <c r="R33" s="1199"/>
      <c r="S33" s="1199"/>
      <c r="T33" s="1199"/>
    </row>
    <row r="34" spans="1:20" s="1503" customFormat="1" ht="12.75" x14ac:dyDescent="0.2">
      <c r="A34" s="1488" t="s">
        <v>8711</v>
      </c>
      <c r="B34" s="1488" t="s">
        <v>2003</v>
      </c>
      <c r="C34" s="1488" t="s">
        <v>97</v>
      </c>
      <c r="D34" s="1488"/>
      <c r="E34" s="1489">
        <v>14000</v>
      </c>
      <c r="F34" s="1488" t="s">
        <v>8779</v>
      </c>
      <c r="G34" s="1488" t="s">
        <v>8780</v>
      </c>
      <c r="H34" s="1488" t="s">
        <v>8782</v>
      </c>
      <c r="I34" s="1488"/>
      <c r="J34" s="1488"/>
      <c r="K34" s="1493">
        <v>0</v>
      </c>
      <c r="L34" s="1493">
        <v>0</v>
      </c>
      <c r="M34" s="1484">
        <f t="shared" si="0"/>
        <v>0</v>
      </c>
      <c r="N34" s="1493">
        <v>1</v>
      </c>
      <c r="O34" s="1493">
        <v>2</v>
      </c>
      <c r="P34" s="1484">
        <f t="shared" si="1"/>
        <v>28000</v>
      </c>
      <c r="Q34" s="1199"/>
      <c r="R34" s="1199"/>
      <c r="S34" s="1199"/>
      <c r="T34" s="1199"/>
    </row>
    <row r="35" spans="1:20" s="1503" customFormat="1" ht="12.75" x14ac:dyDescent="0.2">
      <c r="A35" s="1488" t="s">
        <v>8711</v>
      </c>
      <c r="B35" s="1488" t="s">
        <v>2003</v>
      </c>
      <c r="C35" s="1488" t="s">
        <v>97</v>
      </c>
      <c r="D35" s="1488"/>
      <c r="E35" s="1489">
        <v>2500</v>
      </c>
      <c r="F35" s="1488" t="s">
        <v>8783</v>
      </c>
      <c r="G35" s="1488" t="s">
        <v>8784</v>
      </c>
      <c r="H35" s="1488" t="s">
        <v>739</v>
      </c>
      <c r="I35" s="1488"/>
      <c r="J35" s="1488"/>
      <c r="K35" s="1493">
        <v>1</v>
      </c>
      <c r="L35" s="1493">
        <v>12</v>
      </c>
      <c r="M35" s="1484">
        <f t="shared" si="0"/>
        <v>30000</v>
      </c>
      <c r="N35" s="1493">
        <v>1</v>
      </c>
      <c r="O35" s="1493">
        <v>6</v>
      </c>
      <c r="P35" s="1484">
        <f t="shared" si="1"/>
        <v>15000</v>
      </c>
      <c r="Q35" s="1199"/>
      <c r="R35" s="1199"/>
      <c r="S35" s="1199"/>
      <c r="T35" s="1199"/>
    </row>
    <row r="36" spans="1:20" s="1503" customFormat="1" ht="12.75" x14ac:dyDescent="0.2">
      <c r="A36" s="1488" t="s">
        <v>8711</v>
      </c>
      <c r="B36" s="1488" t="s">
        <v>2003</v>
      </c>
      <c r="C36" s="1488" t="s">
        <v>97</v>
      </c>
      <c r="D36" s="1488"/>
      <c r="E36" s="1489">
        <v>5000</v>
      </c>
      <c r="F36" s="1488" t="s">
        <v>8785</v>
      </c>
      <c r="G36" s="1488" t="s">
        <v>8786</v>
      </c>
      <c r="H36" s="1488" t="s">
        <v>768</v>
      </c>
      <c r="I36" s="1488"/>
      <c r="J36" s="1488"/>
      <c r="K36" s="1493">
        <v>1</v>
      </c>
      <c r="L36" s="1493">
        <v>12</v>
      </c>
      <c r="M36" s="1484">
        <f t="shared" si="0"/>
        <v>60000</v>
      </c>
      <c r="N36" s="1493">
        <v>1</v>
      </c>
      <c r="O36" s="1493">
        <v>6</v>
      </c>
      <c r="P36" s="1484">
        <f t="shared" si="1"/>
        <v>30000</v>
      </c>
      <c r="Q36" s="1199"/>
      <c r="R36" s="1199"/>
      <c r="S36" s="1199"/>
      <c r="T36" s="1199"/>
    </row>
    <row r="37" spans="1:20" s="1503" customFormat="1" ht="12.75" x14ac:dyDescent="0.2">
      <c r="A37" s="1488" t="s">
        <v>8711</v>
      </c>
      <c r="B37" s="1488" t="s">
        <v>2003</v>
      </c>
      <c r="C37" s="1488" t="s">
        <v>97</v>
      </c>
      <c r="D37" s="1488"/>
      <c r="E37" s="1489">
        <v>6500</v>
      </c>
      <c r="F37" s="1488" t="s">
        <v>8787</v>
      </c>
      <c r="G37" s="1488" t="s">
        <v>8788</v>
      </c>
      <c r="H37" s="1488" t="s">
        <v>8789</v>
      </c>
      <c r="I37" s="1488"/>
      <c r="J37" s="1488"/>
      <c r="K37" s="1493">
        <v>1</v>
      </c>
      <c r="L37" s="1493">
        <v>12</v>
      </c>
      <c r="M37" s="1484">
        <f t="shared" si="0"/>
        <v>78000</v>
      </c>
      <c r="N37" s="1493">
        <v>1</v>
      </c>
      <c r="O37" s="1493">
        <v>6</v>
      </c>
      <c r="P37" s="1484">
        <f t="shared" si="1"/>
        <v>39000</v>
      </c>
      <c r="Q37" s="1199"/>
      <c r="R37" s="1199"/>
      <c r="S37" s="1199"/>
      <c r="T37" s="1199"/>
    </row>
    <row r="38" spans="1:20" s="1503" customFormat="1" ht="12.75" x14ac:dyDescent="0.2">
      <c r="A38" s="1488" t="s">
        <v>8711</v>
      </c>
      <c r="B38" s="1488" t="s">
        <v>2003</v>
      </c>
      <c r="C38" s="1488" t="s">
        <v>97</v>
      </c>
      <c r="D38" s="1488"/>
      <c r="E38" s="1489">
        <v>3500</v>
      </c>
      <c r="F38" s="1488" t="s">
        <v>8790</v>
      </c>
      <c r="G38" s="1488" t="s">
        <v>8791</v>
      </c>
      <c r="H38" s="1488" t="s">
        <v>8775</v>
      </c>
      <c r="I38" s="1488"/>
      <c r="J38" s="1488"/>
      <c r="K38" s="1493">
        <v>1</v>
      </c>
      <c r="L38" s="1493">
        <v>12</v>
      </c>
      <c r="M38" s="1484">
        <f t="shared" si="0"/>
        <v>42000</v>
      </c>
      <c r="N38" s="1493">
        <v>1</v>
      </c>
      <c r="O38" s="1493">
        <v>6</v>
      </c>
      <c r="P38" s="1484">
        <f t="shared" si="1"/>
        <v>21000</v>
      </c>
      <c r="Q38" s="1199"/>
      <c r="R38" s="1199"/>
      <c r="S38" s="1199"/>
      <c r="T38" s="1199"/>
    </row>
    <row r="39" spans="1:20" s="1503" customFormat="1" ht="12.75" x14ac:dyDescent="0.2">
      <c r="A39" s="1488" t="s">
        <v>8711</v>
      </c>
      <c r="B39" s="1488" t="s">
        <v>2003</v>
      </c>
      <c r="C39" s="1488" t="s">
        <v>97</v>
      </c>
      <c r="D39" s="1488"/>
      <c r="E39" s="1489">
        <v>6000</v>
      </c>
      <c r="F39" s="1488" t="s">
        <v>8792</v>
      </c>
      <c r="G39" s="1488" t="s">
        <v>8793</v>
      </c>
      <c r="H39" s="1488" t="s">
        <v>1565</v>
      </c>
      <c r="I39" s="1488"/>
      <c r="J39" s="1488"/>
      <c r="K39" s="1493">
        <v>1</v>
      </c>
      <c r="L39" s="1493">
        <v>12</v>
      </c>
      <c r="M39" s="1484">
        <f t="shared" si="0"/>
        <v>72000</v>
      </c>
      <c r="N39" s="1493">
        <v>1</v>
      </c>
      <c r="O39" s="1493">
        <v>6</v>
      </c>
      <c r="P39" s="1484">
        <f t="shared" si="1"/>
        <v>36000</v>
      </c>
      <c r="Q39" s="1199"/>
      <c r="R39" s="1199"/>
      <c r="S39" s="1199"/>
      <c r="T39" s="1199"/>
    </row>
    <row r="40" spans="1:20" s="1503" customFormat="1" ht="12.75" x14ac:dyDescent="0.2">
      <c r="A40" s="1488" t="s">
        <v>8711</v>
      </c>
      <c r="B40" s="1488" t="s">
        <v>2004</v>
      </c>
      <c r="C40" s="1488" t="s">
        <v>97</v>
      </c>
      <c r="D40" s="1488"/>
      <c r="E40" s="1489">
        <v>4000</v>
      </c>
      <c r="F40" s="1488" t="s">
        <v>8794</v>
      </c>
      <c r="G40" s="1488" t="s">
        <v>8795</v>
      </c>
      <c r="H40" s="1488" t="s">
        <v>8796</v>
      </c>
      <c r="I40" s="1488"/>
      <c r="J40" s="1488"/>
      <c r="K40" s="1493">
        <v>1</v>
      </c>
      <c r="L40" s="1493">
        <v>12</v>
      </c>
      <c r="M40" s="1484">
        <f t="shared" si="0"/>
        <v>48000</v>
      </c>
      <c r="N40" s="1493">
        <v>1</v>
      </c>
      <c r="O40" s="1493">
        <v>6</v>
      </c>
      <c r="P40" s="1484">
        <f t="shared" si="1"/>
        <v>24000</v>
      </c>
      <c r="Q40" s="1199"/>
      <c r="R40" s="1199"/>
      <c r="S40" s="1199"/>
      <c r="T40" s="1199"/>
    </row>
    <row r="41" spans="1:20" s="1503" customFormat="1" ht="12.75" x14ac:dyDescent="0.2">
      <c r="A41" s="1488" t="s">
        <v>8711</v>
      </c>
      <c r="B41" s="1488" t="s">
        <v>2003</v>
      </c>
      <c r="C41" s="1488" t="s">
        <v>97</v>
      </c>
      <c r="D41" s="1488"/>
      <c r="E41" s="1489">
        <v>2500</v>
      </c>
      <c r="F41" s="1488" t="s">
        <v>8797</v>
      </c>
      <c r="G41" s="1488" t="s">
        <v>8798</v>
      </c>
      <c r="H41" s="1488" t="s">
        <v>8714</v>
      </c>
      <c r="I41" s="1488"/>
      <c r="J41" s="1488"/>
      <c r="K41" s="1493">
        <v>1</v>
      </c>
      <c r="L41" s="1493">
        <v>12</v>
      </c>
      <c r="M41" s="1484">
        <f t="shared" si="0"/>
        <v>30000</v>
      </c>
      <c r="N41" s="1493">
        <v>1</v>
      </c>
      <c r="O41" s="1493">
        <v>6</v>
      </c>
      <c r="P41" s="1484">
        <f t="shared" si="1"/>
        <v>15000</v>
      </c>
      <c r="Q41" s="1199"/>
      <c r="R41" s="1199"/>
      <c r="S41" s="1199"/>
      <c r="T41" s="1199"/>
    </row>
    <row r="42" spans="1:20" s="1503" customFormat="1" ht="12.75" x14ac:dyDescent="0.2">
      <c r="A42" s="1488" t="s">
        <v>8711</v>
      </c>
      <c r="B42" s="1488" t="s">
        <v>2004</v>
      </c>
      <c r="C42" s="1488" t="s">
        <v>97</v>
      </c>
      <c r="D42" s="1488"/>
      <c r="E42" s="1489">
        <v>5500</v>
      </c>
      <c r="F42" s="1488" t="s">
        <v>8799</v>
      </c>
      <c r="G42" s="1488" t="s">
        <v>8800</v>
      </c>
      <c r="H42" s="1488" t="s">
        <v>651</v>
      </c>
      <c r="I42" s="1488"/>
      <c r="J42" s="1488"/>
      <c r="K42" s="1493">
        <v>1</v>
      </c>
      <c r="L42" s="1493">
        <v>12</v>
      </c>
      <c r="M42" s="1484">
        <f t="shared" si="0"/>
        <v>66000</v>
      </c>
      <c r="N42" s="1493">
        <v>1</v>
      </c>
      <c r="O42" s="1493">
        <v>6</v>
      </c>
      <c r="P42" s="1484">
        <f t="shared" si="1"/>
        <v>33000</v>
      </c>
      <c r="Q42" s="1199"/>
      <c r="R42" s="1199"/>
      <c r="S42" s="1199"/>
      <c r="T42" s="1199"/>
    </row>
    <row r="43" spans="1:20" s="1503" customFormat="1" ht="12.75" x14ac:dyDescent="0.2">
      <c r="A43" s="1488" t="s">
        <v>8711</v>
      </c>
      <c r="B43" s="1488" t="s">
        <v>2003</v>
      </c>
      <c r="C43" s="1488" t="s">
        <v>97</v>
      </c>
      <c r="D43" s="1488"/>
      <c r="E43" s="1489">
        <v>2000</v>
      </c>
      <c r="F43" s="1488" t="s">
        <v>8801</v>
      </c>
      <c r="G43" s="1488" t="s">
        <v>8802</v>
      </c>
      <c r="H43" s="1488" t="s">
        <v>8761</v>
      </c>
      <c r="I43" s="1488"/>
      <c r="J43" s="1488"/>
      <c r="K43" s="1493">
        <v>1</v>
      </c>
      <c r="L43" s="1493">
        <v>12</v>
      </c>
      <c r="M43" s="1484">
        <f t="shared" si="0"/>
        <v>24000</v>
      </c>
      <c r="N43" s="1493">
        <v>1</v>
      </c>
      <c r="O43" s="1493">
        <v>6</v>
      </c>
      <c r="P43" s="1484">
        <f t="shared" si="1"/>
        <v>12000</v>
      </c>
      <c r="Q43" s="1199"/>
      <c r="R43" s="1199"/>
      <c r="S43" s="1199"/>
      <c r="T43" s="1199"/>
    </row>
    <row r="44" spans="1:20" s="1503" customFormat="1" ht="12.75" x14ac:dyDescent="0.2">
      <c r="A44" s="1488" t="s">
        <v>8711</v>
      </c>
      <c r="B44" s="1488" t="s">
        <v>2003</v>
      </c>
      <c r="C44" s="1488" t="s">
        <v>97</v>
      </c>
      <c r="D44" s="1488"/>
      <c r="E44" s="1489">
        <v>2000</v>
      </c>
      <c r="F44" s="1488" t="s">
        <v>8803</v>
      </c>
      <c r="G44" s="1488" t="s">
        <v>8804</v>
      </c>
      <c r="H44" s="1488" t="s">
        <v>8805</v>
      </c>
      <c r="I44" s="1488"/>
      <c r="J44" s="1488"/>
      <c r="K44" s="1493">
        <v>1</v>
      </c>
      <c r="L44" s="1493">
        <v>12</v>
      </c>
      <c r="M44" s="1484">
        <f t="shared" si="0"/>
        <v>24000</v>
      </c>
      <c r="N44" s="1493">
        <v>1</v>
      </c>
      <c r="O44" s="1493">
        <v>6</v>
      </c>
      <c r="P44" s="1484">
        <f t="shared" si="1"/>
        <v>12000</v>
      </c>
      <c r="Q44" s="1199"/>
      <c r="R44" s="1199"/>
      <c r="S44" s="1199"/>
      <c r="T44" s="1199"/>
    </row>
    <row r="45" spans="1:20" s="1503" customFormat="1" ht="12.75" x14ac:dyDescent="0.2">
      <c r="A45" s="1488" t="s">
        <v>8711</v>
      </c>
      <c r="B45" s="1488" t="s">
        <v>2004</v>
      </c>
      <c r="C45" s="1488" t="s">
        <v>97</v>
      </c>
      <c r="D45" s="1488"/>
      <c r="E45" s="1489">
        <v>5500</v>
      </c>
      <c r="F45" s="1488" t="s">
        <v>8806</v>
      </c>
      <c r="G45" s="1488" t="s">
        <v>8807</v>
      </c>
      <c r="H45" s="1488" t="s">
        <v>8808</v>
      </c>
      <c r="I45" s="1488"/>
      <c r="J45" s="1488"/>
      <c r="K45" s="1493">
        <v>0</v>
      </c>
      <c r="L45" s="1493">
        <v>0</v>
      </c>
      <c r="M45" s="1484">
        <f t="shared" si="0"/>
        <v>0</v>
      </c>
      <c r="N45" s="1493">
        <v>1</v>
      </c>
      <c r="O45" s="1493">
        <v>6</v>
      </c>
      <c r="P45" s="1484">
        <f t="shared" si="1"/>
        <v>33000</v>
      </c>
      <c r="Q45" s="1199"/>
      <c r="R45" s="1199"/>
      <c r="S45" s="1199"/>
      <c r="T45" s="1199"/>
    </row>
    <row r="46" spans="1:20" s="1503" customFormat="1" ht="12.75" x14ac:dyDescent="0.2">
      <c r="A46" s="1488" t="s">
        <v>8711</v>
      </c>
      <c r="B46" s="1488" t="s">
        <v>2003</v>
      </c>
      <c r="C46" s="1488" t="s">
        <v>97</v>
      </c>
      <c r="D46" s="1488"/>
      <c r="E46" s="1489">
        <v>3700</v>
      </c>
      <c r="F46" s="1488" t="s">
        <v>8809</v>
      </c>
      <c r="G46" s="1488" t="s">
        <v>8810</v>
      </c>
      <c r="H46" s="1488" t="s">
        <v>8811</v>
      </c>
      <c r="I46" s="1488"/>
      <c r="J46" s="1488"/>
      <c r="K46" s="1493">
        <v>1</v>
      </c>
      <c r="L46" s="1493">
        <v>12</v>
      </c>
      <c r="M46" s="1484">
        <f t="shared" si="0"/>
        <v>44400</v>
      </c>
      <c r="N46" s="1493">
        <v>1</v>
      </c>
      <c r="O46" s="1493">
        <v>6</v>
      </c>
      <c r="P46" s="1484">
        <f t="shared" si="1"/>
        <v>22200</v>
      </c>
      <c r="Q46" s="1199"/>
      <c r="R46" s="1199"/>
      <c r="S46" s="1199"/>
      <c r="T46" s="1199"/>
    </row>
    <row r="47" spans="1:20" s="1503" customFormat="1" ht="12.75" x14ac:dyDescent="0.2">
      <c r="A47" s="1488" t="s">
        <v>8711</v>
      </c>
      <c r="B47" s="1488" t="s">
        <v>2003</v>
      </c>
      <c r="C47" s="1488" t="s">
        <v>97</v>
      </c>
      <c r="D47" s="1488"/>
      <c r="E47" s="1489">
        <v>5500</v>
      </c>
      <c r="F47" s="1488" t="s">
        <v>8812</v>
      </c>
      <c r="G47" s="1488" t="s">
        <v>8813</v>
      </c>
      <c r="H47" s="1488" t="s">
        <v>5667</v>
      </c>
      <c r="I47" s="1488"/>
      <c r="J47" s="1488"/>
      <c r="K47" s="1493">
        <v>1</v>
      </c>
      <c r="L47" s="1493">
        <v>12</v>
      </c>
      <c r="M47" s="1484">
        <f t="shared" si="0"/>
        <v>66000</v>
      </c>
      <c r="N47" s="1493">
        <v>1</v>
      </c>
      <c r="O47" s="1493">
        <v>6</v>
      </c>
      <c r="P47" s="1484">
        <f t="shared" si="1"/>
        <v>33000</v>
      </c>
      <c r="Q47" s="1199"/>
      <c r="R47" s="1199"/>
      <c r="S47" s="1199"/>
      <c r="T47" s="1199"/>
    </row>
    <row r="48" spans="1:20" s="1503" customFormat="1" ht="12.75" x14ac:dyDescent="0.2">
      <c r="A48" s="1488" t="s">
        <v>8711</v>
      </c>
      <c r="B48" s="1488" t="s">
        <v>2003</v>
      </c>
      <c r="C48" s="1488" t="s">
        <v>97</v>
      </c>
      <c r="D48" s="1488"/>
      <c r="E48" s="1489">
        <v>3000</v>
      </c>
      <c r="F48" s="1488" t="s">
        <v>8814</v>
      </c>
      <c r="G48" s="1488" t="s">
        <v>8815</v>
      </c>
      <c r="H48" s="1488" t="s">
        <v>768</v>
      </c>
      <c r="I48" s="1488"/>
      <c r="J48" s="1488"/>
      <c r="K48" s="1493">
        <v>1</v>
      </c>
      <c r="L48" s="1493">
        <v>12</v>
      </c>
      <c r="M48" s="1484">
        <f t="shared" si="0"/>
        <v>36000</v>
      </c>
      <c r="N48" s="1493">
        <v>1</v>
      </c>
      <c r="O48" s="1493">
        <v>6</v>
      </c>
      <c r="P48" s="1484">
        <f t="shared" si="1"/>
        <v>18000</v>
      </c>
      <c r="Q48" s="1199"/>
      <c r="R48" s="1199"/>
      <c r="S48" s="1199"/>
      <c r="T48" s="1199"/>
    </row>
    <row r="49" spans="1:20" s="1503" customFormat="1" ht="12.75" x14ac:dyDescent="0.2">
      <c r="A49" s="1488" t="s">
        <v>8711</v>
      </c>
      <c r="B49" s="1488" t="s">
        <v>2003</v>
      </c>
      <c r="C49" s="1488" t="s">
        <v>97</v>
      </c>
      <c r="D49" s="1488"/>
      <c r="E49" s="1489">
        <v>15600</v>
      </c>
      <c r="F49" s="1488" t="s">
        <v>8816</v>
      </c>
      <c r="G49" s="1488" t="s">
        <v>8817</v>
      </c>
      <c r="H49" s="1488" t="s">
        <v>657</v>
      </c>
      <c r="I49" s="1488"/>
      <c r="J49" s="1488"/>
      <c r="K49" s="1493">
        <v>1</v>
      </c>
      <c r="L49" s="1493">
        <v>1</v>
      </c>
      <c r="M49" s="1484">
        <f t="shared" si="0"/>
        <v>15600</v>
      </c>
      <c r="N49" s="1493">
        <v>1</v>
      </c>
      <c r="O49" s="1493">
        <v>6</v>
      </c>
      <c r="P49" s="1484">
        <f t="shared" si="1"/>
        <v>93600</v>
      </c>
      <c r="Q49" s="1199"/>
      <c r="R49" s="1199"/>
      <c r="S49" s="1199"/>
      <c r="T49" s="1199"/>
    </row>
    <row r="50" spans="1:20" s="1503" customFormat="1" ht="12.75" x14ac:dyDescent="0.2">
      <c r="A50" s="1488" t="s">
        <v>8711</v>
      </c>
      <c r="B50" s="1488" t="s">
        <v>2003</v>
      </c>
      <c r="C50" s="1488" t="s">
        <v>97</v>
      </c>
      <c r="D50" s="1488"/>
      <c r="E50" s="1489">
        <v>5500</v>
      </c>
      <c r="F50" s="1488" t="s">
        <v>8818</v>
      </c>
      <c r="G50" s="1488" t="s">
        <v>8819</v>
      </c>
      <c r="H50" s="1488" t="s">
        <v>7490</v>
      </c>
      <c r="I50" s="1488"/>
      <c r="J50" s="1488"/>
      <c r="K50" s="1493">
        <v>1</v>
      </c>
      <c r="L50" s="1493">
        <v>5</v>
      </c>
      <c r="M50" s="1484">
        <f t="shared" si="0"/>
        <v>27500</v>
      </c>
      <c r="N50" s="1493">
        <v>1</v>
      </c>
      <c r="O50" s="1493">
        <v>6</v>
      </c>
      <c r="P50" s="1484">
        <f t="shared" si="1"/>
        <v>33000</v>
      </c>
      <c r="Q50" s="1199"/>
      <c r="R50" s="1199"/>
      <c r="S50" s="1199"/>
      <c r="T50" s="1199"/>
    </row>
    <row r="51" spans="1:20" s="1503" customFormat="1" ht="12.75" x14ac:dyDescent="0.2">
      <c r="A51" s="1488" t="s">
        <v>8711</v>
      </c>
      <c r="B51" s="1488" t="s">
        <v>2003</v>
      </c>
      <c r="C51" s="1488" t="s">
        <v>97</v>
      </c>
      <c r="D51" s="1488"/>
      <c r="E51" s="1489">
        <v>15600</v>
      </c>
      <c r="F51" s="1488" t="s">
        <v>8820</v>
      </c>
      <c r="G51" s="1488" t="s">
        <v>8821</v>
      </c>
      <c r="H51" s="1488" t="s">
        <v>657</v>
      </c>
      <c r="I51" s="1488"/>
      <c r="J51" s="1488"/>
      <c r="K51" s="1493">
        <v>1</v>
      </c>
      <c r="L51" s="1493">
        <v>12</v>
      </c>
      <c r="M51" s="1484">
        <f t="shared" si="0"/>
        <v>187200</v>
      </c>
      <c r="N51" s="1493">
        <v>1</v>
      </c>
      <c r="O51" s="1493">
        <v>6</v>
      </c>
      <c r="P51" s="1484">
        <f t="shared" si="1"/>
        <v>93600</v>
      </c>
      <c r="Q51" s="1199"/>
      <c r="R51" s="1199"/>
      <c r="S51" s="1199"/>
      <c r="T51" s="1199"/>
    </row>
    <row r="52" spans="1:20" s="1503" customFormat="1" ht="12.75" x14ac:dyDescent="0.2">
      <c r="A52" s="1488" t="s">
        <v>8711</v>
      </c>
      <c r="B52" s="1488" t="s">
        <v>2003</v>
      </c>
      <c r="C52" s="1488" t="s">
        <v>97</v>
      </c>
      <c r="D52" s="1488"/>
      <c r="E52" s="1489">
        <v>1600</v>
      </c>
      <c r="F52" s="1488" t="s">
        <v>8822</v>
      </c>
      <c r="G52" s="1488" t="s">
        <v>8823</v>
      </c>
      <c r="H52" s="1488" t="s">
        <v>690</v>
      </c>
      <c r="I52" s="1488"/>
      <c r="J52" s="1488"/>
      <c r="K52" s="1493">
        <v>1</v>
      </c>
      <c r="L52" s="1493">
        <v>12</v>
      </c>
      <c r="M52" s="1484">
        <f t="shared" si="0"/>
        <v>19200</v>
      </c>
      <c r="N52" s="1493">
        <v>1</v>
      </c>
      <c r="O52" s="1493">
        <v>6</v>
      </c>
      <c r="P52" s="1484">
        <f t="shared" si="1"/>
        <v>9600</v>
      </c>
      <c r="Q52" s="1199"/>
      <c r="R52" s="1199"/>
      <c r="S52" s="1199"/>
      <c r="T52" s="1199"/>
    </row>
    <row r="53" spans="1:20" s="1503" customFormat="1" ht="12.75" x14ac:dyDescent="0.2">
      <c r="A53" s="1488" t="s">
        <v>8711</v>
      </c>
      <c r="B53" s="1488" t="s">
        <v>2003</v>
      </c>
      <c r="C53" s="1488" t="s">
        <v>97</v>
      </c>
      <c r="D53" s="1488"/>
      <c r="E53" s="1489">
        <v>1600</v>
      </c>
      <c r="F53" s="1488" t="s">
        <v>8824</v>
      </c>
      <c r="G53" s="1488" t="s">
        <v>8825</v>
      </c>
      <c r="H53" s="1488" t="s">
        <v>8826</v>
      </c>
      <c r="I53" s="1488"/>
      <c r="J53" s="1488"/>
      <c r="K53" s="1493">
        <v>1</v>
      </c>
      <c r="L53" s="1493">
        <v>12</v>
      </c>
      <c r="M53" s="1484">
        <f t="shared" si="0"/>
        <v>19200</v>
      </c>
      <c r="N53" s="1493">
        <v>0</v>
      </c>
      <c r="O53" s="1493">
        <v>0</v>
      </c>
      <c r="P53" s="1484">
        <f t="shared" si="1"/>
        <v>0</v>
      </c>
      <c r="Q53" s="1199"/>
      <c r="R53" s="1199"/>
      <c r="S53" s="1199"/>
      <c r="T53" s="1199"/>
    </row>
    <row r="54" spans="1:20" s="1503" customFormat="1" ht="12.75" x14ac:dyDescent="0.2">
      <c r="A54" s="1488" t="s">
        <v>8711</v>
      </c>
      <c r="B54" s="1488" t="s">
        <v>2003</v>
      </c>
      <c r="C54" s="1488" t="s">
        <v>97</v>
      </c>
      <c r="D54" s="1488"/>
      <c r="E54" s="1489">
        <v>2000</v>
      </c>
      <c r="F54" s="1488" t="s">
        <v>8824</v>
      </c>
      <c r="G54" s="1488" t="s">
        <v>8825</v>
      </c>
      <c r="H54" s="1488" t="s">
        <v>8826</v>
      </c>
      <c r="I54" s="1488"/>
      <c r="J54" s="1488"/>
      <c r="K54" s="1493">
        <v>1</v>
      </c>
      <c r="L54" s="1493">
        <v>1</v>
      </c>
      <c r="M54" s="1484">
        <f t="shared" si="0"/>
        <v>2000</v>
      </c>
      <c r="N54" s="1493">
        <v>1</v>
      </c>
      <c r="O54" s="1493">
        <v>6</v>
      </c>
      <c r="P54" s="1484">
        <f t="shared" si="1"/>
        <v>12000</v>
      </c>
      <c r="Q54" s="1199"/>
      <c r="R54" s="1199"/>
      <c r="S54" s="1199"/>
      <c r="T54" s="1199"/>
    </row>
    <row r="55" spans="1:20" s="1503" customFormat="1" ht="12.75" x14ac:dyDescent="0.2">
      <c r="A55" s="1488" t="s">
        <v>8711</v>
      </c>
      <c r="B55" s="1488" t="s">
        <v>2003</v>
      </c>
      <c r="C55" s="1488" t="s">
        <v>97</v>
      </c>
      <c r="D55" s="1488"/>
      <c r="E55" s="1489">
        <v>8500</v>
      </c>
      <c r="F55" s="1488" t="s">
        <v>8827</v>
      </c>
      <c r="G55" s="1488" t="s">
        <v>8828</v>
      </c>
      <c r="H55" s="1488" t="s">
        <v>792</v>
      </c>
      <c r="I55" s="1488"/>
      <c r="J55" s="1488"/>
      <c r="K55" s="1493">
        <v>1</v>
      </c>
      <c r="L55" s="1493">
        <v>8</v>
      </c>
      <c r="M55" s="1484">
        <f t="shared" si="0"/>
        <v>68000</v>
      </c>
      <c r="N55" s="1493">
        <v>0</v>
      </c>
      <c r="O55" s="1493">
        <v>0</v>
      </c>
      <c r="P55" s="1484">
        <f t="shared" si="1"/>
        <v>0</v>
      </c>
      <c r="Q55" s="1199"/>
      <c r="R55" s="1199"/>
      <c r="S55" s="1199"/>
      <c r="T55" s="1199"/>
    </row>
    <row r="56" spans="1:20" s="1503" customFormat="1" ht="12.75" x14ac:dyDescent="0.2">
      <c r="A56" s="1488" t="s">
        <v>8711</v>
      </c>
      <c r="B56" s="1488" t="s">
        <v>2003</v>
      </c>
      <c r="C56" s="1488" t="s">
        <v>97</v>
      </c>
      <c r="D56" s="1488"/>
      <c r="E56" s="1489">
        <v>14000</v>
      </c>
      <c r="F56" s="1488" t="s">
        <v>8829</v>
      </c>
      <c r="G56" s="1488" t="s">
        <v>8830</v>
      </c>
      <c r="H56" s="1488" t="s">
        <v>8831</v>
      </c>
      <c r="I56" s="1488"/>
      <c r="J56" s="1488"/>
      <c r="K56" s="1493">
        <v>1</v>
      </c>
      <c r="L56" s="1493">
        <v>3</v>
      </c>
      <c r="M56" s="1484">
        <f t="shared" si="0"/>
        <v>42000</v>
      </c>
      <c r="N56" s="1493">
        <v>0</v>
      </c>
      <c r="O56" s="1493">
        <v>0</v>
      </c>
      <c r="P56" s="1484">
        <f t="shared" si="1"/>
        <v>0</v>
      </c>
      <c r="Q56" s="1199"/>
      <c r="R56" s="1199"/>
      <c r="S56" s="1199"/>
      <c r="T56" s="1199"/>
    </row>
    <row r="57" spans="1:20" s="1503" customFormat="1" ht="12.75" x14ac:dyDescent="0.2">
      <c r="A57" s="1488" t="s">
        <v>8711</v>
      </c>
      <c r="B57" s="1488" t="s">
        <v>2003</v>
      </c>
      <c r="C57" s="1488" t="s">
        <v>97</v>
      </c>
      <c r="D57" s="1488"/>
      <c r="E57" s="1489">
        <v>15600</v>
      </c>
      <c r="F57" s="1488" t="s">
        <v>8832</v>
      </c>
      <c r="G57" s="1488" t="s">
        <v>8833</v>
      </c>
      <c r="H57" s="1488" t="s">
        <v>8834</v>
      </c>
      <c r="I57" s="1488"/>
      <c r="J57" s="1488"/>
      <c r="K57" s="1493">
        <v>1</v>
      </c>
      <c r="L57" s="1493">
        <v>1</v>
      </c>
      <c r="M57" s="1484">
        <f t="shared" si="0"/>
        <v>15600</v>
      </c>
      <c r="N57" s="1493">
        <v>1</v>
      </c>
      <c r="O57" s="1493">
        <v>3</v>
      </c>
      <c r="P57" s="1484">
        <f t="shared" si="1"/>
        <v>46800</v>
      </c>
      <c r="Q57" s="1199"/>
      <c r="R57" s="1199"/>
      <c r="S57" s="1199"/>
      <c r="T57" s="1199"/>
    </row>
    <row r="58" spans="1:20" s="1503" customFormat="1" ht="12.75" x14ac:dyDescent="0.2">
      <c r="A58" s="1488" t="s">
        <v>8711</v>
      </c>
      <c r="B58" s="1488" t="s">
        <v>2003</v>
      </c>
      <c r="C58" s="1488" t="s">
        <v>97</v>
      </c>
      <c r="D58" s="1488"/>
      <c r="E58" s="1489">
        <v>8000</v>
      </c>
      <c r="F58" s="1488" t="s">
        <v>8835</v>
      </c>
      <c r="G58" s="1488" t="s">
        <v>8836</v>
      </c>
      <c r="H58" s="1488" t="s">
        <v>5143</v>
      </c>
      <c r="I58" s="1488"/>
      <c r="J58" s="1488"/>
      <c r="K58" s="1493">
        <v>1</v>
      </c>
      <c r="L58" s="1493">
        <v>9</v>
      </c>
      <c r="M58" s="1484">
        <f t="shared" si="0"/>
        <v>72000</v>
      </c>
      <c r="N58" s="1493">
        <v>0</v>
      </c>
      <c r="O58" s="1493">
        <v>0</v>
      </c>
      <c r="P58" s="1484">
        <f t="shared" si="1"/>
        <v>0</v>
      </c>
      <c r="Q58" s="1199"/>
      <c r="R58" s="1199"/>
      <c r="S58" s="1199"/>
      <c r="T58" s="1199"/>
    </row>
    <row r="59" spans="1:20" s="1503" customFormat="1" ht="12.75" x14ac:dyDescent="0.2">
      <c r="A59" s="1488" t="s">
        <v>8711</v>
      </c>
      <c r="B59" s="1488" t="s">
        <v>2003</v>
      </c>
      <c r="C59" s="1488" t="s">
        <v>97</v>
      </c>
      <c r="D59" s="1488"/>
      <c r="E59" s="1489">
        <v>8000</v>
      </c>
      <c r="F59" s="1488" t="s">
        <v>8837</v>
      </c>
      <c r="G59" s="1488" t="s">
        <v>8838</v>
      </c>
      <c r="H59" s="1488" t="s">
        <v>8839</v>
      </c>
      <c r="I59" s="1488"/>
      <c r="J59" s="1488"/>
      <c r="K59" s="1493">
        <v>1</v>
      </c>
      <c r="L59" s="1493">
        <v>12</v>
      </c>
      <c r="M59" s="1484">
        <f t="shared" si="0"/>
        <v>96000</v>
      </c>
      <c r="N59" s="1493">
        <v>1</v>
      </c>
      <c r="O59" s="1493">
        <v>6</v>
      </c>
      <c r="P59" s="1484">
        <f t="shared" si="1"/>
        <v>48000</v>
      </c>
      <c r="Q59" s="1199"/>
      <c r="R59" s="1199"/>
      <c r="S59" s="1199"/>
      <c r="T59" s="1199"/>
    </row>
    <row r="60" spans="1:20" s="1503" customFormat="1" ht="12.75" x14ac:dyDescent="0.2">
      <c r="A60" s="1488" t="s">
        <v>8711</v>
      </c>
      <c r="B60" s="1488" t="s">
        <v>2003</v>
      </c>
      <c r="C60" s="1488" t="s">
        <v>97</v>
      </c>
      <c r="D60" s="1488"/>
      <c r="E60" s="1489">
        <v>5000</v>
      </c>
      <c r="F60" s="1488" t="s">
        <v>8840</v>
      </c>
      <c r="G60" s="1488" t="s">
        <v>8841</v>
      </c>
      <c r="H60" s="1488" t="s">
        <v>651</v>
      </c>
      <c r="I60" s="1488"/>
      <c r="J60" s="1488"/>
      <c r="K60" s="1493">
        <v>1</v>
      </c>
      <c r="L60" s="1493">
        <v>1</v>
      </c>
      <c r="M60" s="1484">
        <f t="shared" si="0"/>
        <v>5000</v>
      </c>
      <c r="N60" s="1493">
        <v>1</v>
      </c>
      <c r="O60" s="1493">
        <v>6</v>
      </c>
      <c r="P60" s="1484">
        <f t="shared" si="1"/>
        <v>30000</v>
      </c>
      <c r="Q60" s="1199"/>
      <c r="R60" s="1199"/>
      <c r="S60" s="1199"/>
      <c r="T60" s="1199"/>
    </row>
    <row r="61" spans="1:20" s="1503" customFormat="1" ht="12.75" x14ac:dyDescent="0.2">
      <c r="A61" s="1488" t="s">
        <v>8711</v>
      </c>
      <c r="B61" s="1488" t="s">
        <v>2004</v>
      </c>
      <c r="C61" s="1488" t="s">
        <v>97</v>
      </c>
      <c r="D61" s="1488"/>
      <c r="E61" s="1489">
        <v>2000</v>
      </c>
      <c r="F61" s="1488" t="s">
        <v>8842</v>
      </c>
      <c r="G61" s="1488" t="s">
        <v>8843</v>
      </c>
      <c r="H61" s="1488" t="s">
        <v>1025</v>
      </c>
      <c r="I61" s="1488"/>
      <c r="J61" s="1488"/>
      <c r="K61" s="1493">
        <v>1</v>
      </c>
      <c r="L61" s="1493">
        <v>12</v>
      </c>
      <c r="M61" s="1484">
        <f t="shared" si="0"/>
        <v>24000</v>
      </c>
      <c r="N61" s="1493">
        <v>1</v>
      </c>
      <c r="O61" s="1493">
        <v>6</v>
      </c>
      <c r="P61" s="1484">
        <f t="shared" si="1"/>
        <v>12000</v>
      </c>
      <c r="Q61" s="1199"/>
      <c r="R61" s="1199"/>
      <c r="S61" s="1199"/>
      <c r="T61" s="1199"/>
    </row>
    <row r="62" spans="1:20" s="1503" customFormat="1" ht="12.75" x14ac:dyDescent="0.2">
      <c r="A62" s="1488" t="s">
        <v>8711</v>
      </c>
      <c r="B62" s="1488" t="s">
        <v>2003</v>
      </c>
      <c r="C62" s="1488" t="s">
        <v>97</v>
      </c>
      <c r="D62" s="1488"/>
      <c r="E62" s="1489">
        <v>2000</v>
      </c>
      <c r="F62" s="1488" t="s">
        <v>8844</v>
      </c>
      <c r="G62" s="1488" t="s">
        <v>8845</v>
      </c>
      <c r="H62" s="1488" t="s">
        <v>8805</v>
      </c>
      <c r="I62" s="1488"/>
      <c r="J62" s="1488"/>
      <c r="K62" s="1493">
        <v>1</v>
      </c>
      <c r="L62" s="1493">
        <v>12</v>
      </c>
      <c r="M62" s="1484">
        <f t="shared" si="0"/>
        <v>24000</v>
      </c>
      <c r="N62" s="1493">
        <v>1</v>
      </c>
      <c r="O62" s="1493">
        <v>6</v>
      </c>
      <c r="P62" s="1484">
        <f t="shared" si="1"/>
        <v>12000</v>
      </c>
      <c r="Q62" s="1199"/>
      <c r="R62" s="1199"/>
      <c r="S62" s="1199"/>
      <c r="T62" s="1199"/>
    </row>
    <row r="63" spans="1:20" s="1503" customFormat="1" ht="12.75" x14ac:dyDescent="0.2">
      <c r="A63" s="1488" t="s">
        <v>8711</v>
      </c>
      <c r="B63" s="1488" t="s">
        <v>2004</v>
      </c>
      <c r="C63" s="1488" t="s">
        <v>97</v>
      </c>
      <c r="D63" s="1488"/>
      <c r="E63" s="1489">
        <v>2500</v>
      </c>
      <c r="F63" s="1488" t="s">
        <v>8846</v>
      </c>
      <c r="G63" s="1488" t="s">
        <v>8847</v>
      </c>
      <c r="H63" s="1488" t="s">
        <v>4044</v>
      </c>
      <c r="I63" s="1488"/>
      <c r="J63" s="1488"/>
      <c r="K63" s="1493">
        <v>1</v>
      </c>
      <c r="L63" s="1493">
        <v>12</v>
      </c>
      <c r="M63" s="1484">
        <f t="shared" si="0"/>
        <v>30000</v>
      </c>
      <c r="N63" s="1493">
        <v>1</v>
      </c>
      <c r="O63" s="1493">
        <v>6</v>
      </c>
      <c r="P63" s="1484">
        <f t="shared" si="1"/>
        <v>15000</v>
      </c>
      <c r="Q63" s="1199"/>
      <c r="R63" s="1199"/>
      <c r="S63" s="1199"/>
      <c r="T63" s="1199"/>
    </row>
    <row r="64" spans="1:20" s="1503" customFormat="1" ht="12.75" x14ac:dyDescent="0.2">
      <c r="A64" s="1488" t="s">
        <v>8711</v>
      </c>
      <c r="B64" s="1488" t="s">
        <v>2003</v>
      </c>
      <c r="C64" s="1488" t="s">
        <v>97</v>
      </c>
      <c r="D64" s="1488"/>
      <c r="E64" s="1489">
        <v>9000</v>
      </c>
      <c r="F64" s="1488" t="s">
        <v>8848</v>
      </c>
      <c r="G64" s="1488" t="s">
        <v>8849</v>
      </c>
      <c r="H64" s="1488" t="s">
        <v>8850</v>
      </c>
      <c r="I64" s="1488"/>
      <c r="J64" s="1488"/>
      <c r="K64" s="1493">
        <v>1</v>
      </c>
      <c r="L64" s="1493">
        <v>12</v>
      </c>
      <c r="M64" s="1484">
        <f t="shared" si="0"/>
        <v>108000</v>
      </c>
      <c r="N64" s="1493">
        <v>1</v>
      </c>
      <c r="O64" s="1493">
        <v>6</v>
      </c>
      <c r="P64" s="1484">
        <f t="shared" si="1"/>
        <v>54000</v>
      </c>
      <c r="Q64" s="1199"/>
      <c r="R64" s="1199"/>
      <c r="S64" s="1199"/>
      <c r="T64" s="1199"/>
    </row>
    <row r="65" spans="1:20" s="1503" customFormat="1" ht="12.75" x14ac:dyDescent="0.2">
      <c r="A65" s="1488" t="s">
        <v>8711</v>
      </c>
      <c r="B65" s="1488" t="s">
        <v>2003</v>
      </c>
      <c r="C65" s="1488" t="s">
        <v>97</v>
      </c>
      <c r="D65" s="1488"/>
      <c r="E65" s="1489">
        <v>9000</v>
      </c>
      <c r="F65" s="1488" t="s">
        <v>8851</v>
      </c>
      <c r="G65" s="1488" t="s">
        <v>8852</v>
      </c>
      <c r="H65" s="1488" t="s">
        <v>2912</v>
      </c>
      <c r="I65" s="1488"/>
      <c r="J65" s="1488"/>
      <c r="K65" s="1493">
        <v>1</v>
      </c>
      <c r="L65" s="1493">
        <v>12</v>
      </c>
      <c r="M65" s="1484">
        <f t="shared" si="0"/>
        <v>108000</v>
      </c>
      <c r="N65" s="1493">
        <v>1</v>
      </c>
      <c r="O65" s="1493">
        <v>6</v>
      </c>
      <c r="P65" s="1484">
        <f t="shared" si="1"/>
        <v>54000</v>
      </c>
      <c r="Q65" s="1199"/>
      <c r="R65" s="1199"/>
      <c r="S65" s="1199"/>
      <c r="T65" s="1199"/>
    </row>
    <row r="66" spans="1:20" s="1503" customFormat="1" ht="12.75" x14ac:dyDescent="0.2">
      <c r="A66" s="1488" t="s">
        <v>8711</v>
      </c>
      <c r="B66" s="1488" t="s">
        <v>2003</v>
      </c>
      <c r="C66" s="1488" t="s">
        <v>97</v>
      </c>
      <c r="D66" s="1488"/>
      <c r="E66" s="1489">
        <v>2500</v>
      </c>
      <c r="F66" s="1488" t="s">
        <v>8853</v>
      </c>
      <c r="G66" s="1488" t="s">
        <v>8854</v>
      </c>
      <c r="H66" s="1488" t="s">
        <v>768</v>
      </c>
      <c r="I66" s="1488"/>
      <c r="J66" s="1488"/>
      <c r="K66" s="1493">
        <v>1</v>
      </c>
      <c r="L66" s="1493">
        <v>12</v>
      </c>
      <c r="M66" s="1484">
        <f t="shared" si="0"/>
        <v>30000</v>
      </c>
      <c r="N66" s="1493">
        <v>0</v>
      </c>
      <c r="O66" s="1493">
        <v>0</v>
      </c>
      <c r="P66" s="1484">
        <f t="shared" si="1"/>
        <v>0</v>
      </c>
      <c r="Q66" s="1199"/>
      <c r="R66" s="1199"/>
      <c r="S66" s="1199"/>
      <c r="T66" s="1199"/>
    </row>
    <row r="67" spans="1:20" s="1503" customFormat="1" ht="12.75" x14ac:dyDescent="0.2">
      <c r="A67" s="1488" t="s">
        <v>8711</v>
      </c>
      <c r="B67" s="1488" t="s">
        <v>2003</v>
      </c>
      <c r="C67" s="1488" t="s">
        <v>97</v>
      </c>
      <c r="D67" s="1488"/>
      <c r="E67" s="1489">
        <v>3000</v>
      </c>
      <c r="F67" s="1488" t="s">
        <v>8853</v>
      </c>
      <c r="G67" s="1488" t="s">
        <v>8854</v>
      </c>
      <c r="H67" s="1488" t="s">
        <v>768</v>
      </c>
      <c r="I67" s="1488"/>
      <c r="J67" s="1488"/>
      <c r="K67" s="1493">
        <v>1</v>
      </c>
      <c r="L67" s="1493">
        <v>1</v>
      </c>
      <c r="M67" s="1484">
        <f t="shared" si="0"/>
        <v>3000</v>
      </c>
      <c r="N67" s="1493">
        <v>1</v>
      </c>
      <c r="O67" s="1493">
        <v>6</v>
      </c>
      <c r="P67" s="1484">
        <f t="shared" si="1"/>
        <v>18000</v>
      </c>
      <c r="Q67" s="1199"/>
      <c r="R67" s="1199"/>
      <c r="S67" s="1199"/>
      <c r="T67" s="1199"/>
    </row>
    <row r="68" spans="1:20" s="1503" customFormat="1" ht="12.75" x14ac:dyDescent="0.2">
      <c r="A68" s="1488" t="s">
        <v>8711</v>
      </c>
      <c r="B68" s="1488" t="s">
        <v>2003</v>
      </c>
      <c r="C68" s="1488" t="s">
        <v>97</v>
      </c>
      <c r="D68" s="1488"/>
      <c r="E68" s="1489">
        <v>7500</v>
      </c>
      <c r="F68" s="1488" t="s">
        <v>8855</v>
      </c>
      <c r="G68" s="1488" t="s">
        <v>8856</v>
      </c>
      <c r="H68" s="1488" t="s">
        <v>8857</v>
      </c>
      <c r="I68" s="1488"/>
      <c r="J68" s="1488"/>
      <c r="K68" s="1493">
        <v>1</v>
      </c>
      <c r="L68" s="1493">
        <v>10</v>
      </c>
      <c r="M68" s="1484">
        <f t="shared" si="0"/>
        <v>75000</v>
      </c>
      <c r="N68" s="1493">
        <v>0</v>
      </c>
      <c r="O68" s="1493">
        <v>0</v>
      </c>
      <c r="P68" s="1484">
        <f t="shared" si="1"/>
        <v>0</v>
      </c>
      <c r="Q68" s="1199"/>
      <c r="R68" s="1199"/>
      <c r="S68" s="1199"/>
      <c r="T68" s="1199"/>
    </row>
    <row r="69" spans="1:20" s="1503" customFormat="1" ht="12.75" x14ac:dyDescent="0.2">
      <c r="A69" s="1488" t="s">
        <v>8711</v>
      </c>
      <c r="B69" s="1488" t="s">
        <v>2003</v>
      </c>
      <c r="C69" s="1488" t="s">
        <v>97</v>
      </c>
      <c r="D69" s="1488"/>
      <c r="E69" s="1489">
        <v>5000</v>
      </c>
      <c r="F69" s="1488" t="s">
        <v>8858</v>
      </c>
      <c r="G69" s="1488" t="s">
        <v>8859</v>
      </c>
      <c r="H69" s="1488" t="s">
        <v>8778</v>
      </c>
      <c r="I69" s="1488"/>
      <c r="J69" s="1488"/>
      <c r="K69" s="1493">
        <v>1</v>
      </c>
      <c r="L69" s="1493">
        <v>12</v>
      </c>
      <c r="M69" s="1484">
        <f t="shared" ref="M69:M132" si="2">L69*E69</f>
        <v>60000</v>
      </c>
      <c r="N69" s="1493">
        <v>1</v>
      </c>
      <c r="O69" s="1493">
        <v>1</v>
      </c>
      <c r="P69" s="1484">
        <f t="shared" ref="P69:P132" si="3">O69*E69</f>
        <v>5000</v>
      </c>
      <c r="Q69" s="1199"/>
      <c r="R69" s="1199"/>
      <c r="S69" s="1199"/>
      <c r="T69" s="1199"/>
    </row>
    <row r="70" spans="1:20" s="1503" customFormat="1" ht="12.75" x14ac:dyDescent="0.2">
      <c r="A70" s="1488" t="s">
        <v>8711</v>
      </c>
      <c r="B70" s="1488" t="s">
        <v>2003</v>
      </c>
      <c r="C70" s="1488" t="s">
        <v>97</v>
      </c>
      <c r="D70" s="1488"/>
      <c r="E70" s="1489">
        <v>7500</v>
      </c>
      <c r="F70" s="1488" t="s">
        <v>8860</v>
      </c>
      <c r="G70" s="1488" t="s">
        <v>8861</v>
      </c>
      <c r="H70" s="1488" t="s">
        <v>792</v>
      </c>
      <c r="I70" s="1488"/>
      <c r="J70" s="1488"/>
      <c r="K70" s="1493">
        <v>1</v>
      </c>
      <c r="L70" s="1493">
        <v>12</v>
      </c>
      <c r="M70" s="1484">
        <f t="shared" si="2"/>
        <v>90000</v>
      </c>
      <c r="N70" s="1493">
        <v>1</v>
      </c>
      <c r="O70" s="1493">
        <v>6</v>
      </c>
      <c r="P70" s="1484">
        <f t="shared" si="3"/>
        <v>45000</v>
      </c>
      <c r="Q70" s="1199"/>
      <c r="R70" s="1199"/>
      <c r="S70" s="1199"/>
      <c r="T70" s="1199"/>
    </row>
    <row r="71" spans="1:20" s="1503" customFormat="1" ht="12.75" x14ac:dyDescent="0.2">
      <c r="A71" s="1488" t="s">
        <v>8711</v>
      </c>
      <c r="B71" s="1488" t="s">
        <v>2003</v>
      </c>
      <c r="C71" s="1488" t="s">
        <v>97</v>
      </c>
      <c r="D71" s="1488"/>
      <c r="E71" s="1489">
        <v>3500</v>
      </c>
      <c r="F71" s="1488" t="s">
        <v>8862</v>
      </c>
      <c r="G71" s="1488" t="s">
        <v>8863</v>
      </c>
      <c r="H71" s="1488" t="s">
        <v>739</v>
      </c>
      <c r="I71" s="1488"/>
      <c r="J71" s="1488"/>
      <c r="K71" s="1493">
        <v>1</v>
      </c>
      <c r="L71" s="1493">
        <v>12</v>
      </c>
      <c r="M71" s="1484">
        <f t="shared" si="2"/>
        <v>42000</v>
      </c>
      <c r="N71" s="1493">
        <v>1</v>
      </c>
      <c r="O71" s="1493">
        <v>6</v>
      </c>
      <c r="P71" s="1484">
        <f t="shared" si="3"/>
        <v>21000</v>
      </c>
      <c r="Q71" s="1199"/>
      <c r="R71" s="1199"/>
      <c r="S71" s="1199"/>
      <c r="T71" s="1199"/>
    </row>
    <row r="72" spans="1:20" s="1503" customFormat="1" ht="12.75" x14ac:dyDescent="0.2">
      <c r="A72" s="1488" t="s">
        <v>8711</v>
      </c>
      <c r="B72" s="1488" t="s">
        <v>2003</v>
      </c>
      <c r="C72" s="1488" t="s">
        <v>97</v>
      </c>
      <c r="D72" s="1488"/>
      <c r="E72" s="1489">
        <v>12000</v>
      </c>
      <c r="F72" s="1488" t="s">
        <v>8864</v>
      </c>
      <c r="G72" s="1488" t="s">
        <v>8865</v>
      </c>
      <c r="H72" s="1488" t="s">
        <v>1141</v>
      </c>
      <c r="I72" s="1488"/>
      <c r="J72" s="1488"/>
      <c r="K72" s="1493">
        <v>1</v>
      </c>
      <c r="L72" s="1493">
        <v>4</v>
      </c>
      <c r="M72" s="1484">
        <f t="shared" si="2"/>
        <v>48000</v>
      </c>
      <c r="N72" s="1493">
        <v>0</v>
      </c>
      <c r="O72" s="1493">
        <v>0</v>
      </c>
      <c r="P72" s="1484">
        <f t="shared" si="3"/>
        <v>0</v>
      </c>
      <c r="Q72" s="1199"/>
      <c r="R72" s="1199"/>
      <c r="S72" s="1199"/>
      <c r="T72" s="1199"/>
    </row>
    <row r="73" spans="1:20" s="1503" customFormat="1" ht="12.75" x14ac:dyDescent="0.2">
      <c r="A73" s="1488" t="s">
        <v>8711</v>
      </c>
      <c r="B73" s="1488" t="s">
        <v>2003</v>
      </c>
      <c r="C73" s="1488" t="s">
        <v>97</v>
      </c>
      <c r="D73" s="1488"/>
      <c r="E73" s="1489">
        <v>8000</v>
      </c>
      <c r="F73" s="1488" t="s">
        <v>8866</v>
      </c>
      <c r="G73" s="1488" t="s">
        <v>8867</v>
      </c>
      <c r="H73" s="1488" t="s">
        <v>2912</v>
      </c>
      <c r="I73" s="1488"/>
      <c r="J73" s="1488"/>
      <c r="K73" s="1493">
        <v>1</v>
      </c>
      <c r="L73" s="1493">
        <v>2</v>
      </c>
      <c r="M73" s="1484">
        <f t="shared" si="2"/>
        <v>16000</v>
      </c>
      <c r="N73" s="1493">
        <v>0</v>
      </c>
      <c r="O73" s="1493">
        <v>0</v>
      </c>
      <c r="P73" s="1484">
        <f t="shared" si="3"/>
        <v>0</v>
      </c>
      <c r="Q73" s="1199"/>
      <c r="R73" s="1199"/>
      <c r="S73" s="1199"/>
      <c r="T73" s="1199"/>
    </row>
    <row r="74" spans="1:20" s="1503" customFormat="1" ht="12.75" x14ac:dyDescent="0.2">
      <c r="A74" s="1488" t="s">
        <v>8711</v>
      </c>
      <c r="B74" s="1488" t="s">
        <v>2003</v>
      </c>
      <c r="C74" s="1488" t="s">
        <v>97</v>
      </c>
      <c r="D74" s="1488"/>
      <c r="E74" s="1489">
        <v>3600</v>
      </c>
      <c r="F74" s="1488" t="s">
        <v>8868</v>
      </c>
      <c r="G74" s="1488" t="s">
        <v>8869</v>
      </c>
      <c r="H74" s="1488" t="s">
        <v>792</v>
      </c>
      <c r="I74" s="1488"/>
      <c r="J74" s="1488"/>
      <c r="K74" s="1493">
        <v>1</v>
      </c>
      <c r="L74" s="1493">
        <v>11</v>
      </c>
      <c r="M74" s="1484">
        <f t="shared" si="2"/>
        <v>39600</v>
      </c>
      <c r="N74" s="1493">
        <v>0</v>
      </c>
      <c r="O74" s="1493">
        <v>0</v>
      </c>
      <c r="P74" s="1484">
        <f t="shared" si="3"/>
        <v>0</v>
      </c>
      <c r="Q74" s="1199"/>
      <c r="R74" s="1199"/>
      <c r="S74" s="1199"/>
      <c r="T74" s="1199"/>
    </row>
    <row r="75" spans="1:20" s="1503" customFormat="1" ht="12.75" x14ac:dyDescent="0.2">
      <c r="A75" s="1488" t="s">
        <v>8711</v>
      </c>
      <c r="B75" s="1488" t="s">
        <v>2003</v>
      </c>
      <c r="C75" s="1488" t="s">
        <v>97</v>
      </c>
      <c r="D75" s="1488"/>
      <c r="E75" s="1489">
        <v>7000</v>
      </c>
      <c r="F75" s="1488" t="s">
        <v>8870</v>
      </c>
      <c r="G75" s="1488" t="s">
        <v>8871</v>
      </c>
      <c r="H75" s="1488" t="s">
        <v>686</v>
      </c>
      <c r="I75" s="1488"/>
      <c r="J75" s="1488"/>
      <c r="K75" s="1493">
        <v>1</v>
      </c>
      <c r="L75" s="1493">
        <v>12</v>
      </c>
      <c r="M75" s="1484">
        <f t="shared" si="2"/>
        <v>84000</v>
      </c>
      <c r="N75" s="1493">
        <v>1</v>
      </c>
      <c r="O75" s="1493">
        <v>6</v>
      </c>
      <c r="P75" s="1484">
        <f t="shared" si="3"/>
        <v>42000</v>
      </c>
      <c r="Q75" s="1199"/>
      <c r="R75" s="1199"/>
      <c r="S75" s="1199"/>
      <c r="T75" s="1199"/>
    </row>
    <row r="76" spans="1:20" s="1503" customFormat="1" ht="12.75" x14ac:dyDescent="0.2">
      <c r="A76" s="1488" t="s">
        <v>8711</v>
      </c>
      <c r="B76" s="1488" t="s">
        <v>2003</v>
      </c>
      <c r="C76" s="1488" t="s">
        <v>97</v>
      </c>
      <c r="D76" s="1488"/>
      <c r="E76" s="1489">
        <v>1800</v>
      </c>
      <c r="F76" s="1488" t="s">
        <v>8872</v>
      </c>
      <c r="G76" s="1488" t="s">
        <v>8873</v>
      </c>
      <c r="H76" s="1488" t="s">
        <v>4809</v>
      </c>
      <c r="I76" s="1488"/>
      <c r="J76" s="1488"/>
      <c r="K76" s="1493">
        <v>1</v>
      </c>
      <c r="L76" s="1493">
        <v>6</v>
      </c>
      <c r="M76" s="1484">
        <f t="shared" si="2"/>
        <v>10800</v>
      </c>
      <c r="N76" s="1493">
        <v>1</v>
      </c>
      <c r="O76" s="1493">
        <v>6</v>
      </c>
      <c r="P76" s="1484">
        <f t="shared" si="3"/>
        <v>10800</v>
      </c>
      <c r="Q76" s="1199"/>
      <c r="R76" s="1199"/>
      <c r="S76" s="1199"/>
      <c r="T76" s="1199"/>
    </row>
    <row r="77" spans="1:20" s="1503" customFormat="1" ht="12.75" x14ac:dyDescent="0.2">
      <c r="A77" s="1488" t="s">
        <v>8711</v>
      </c>
      <c r="B77" s="1488" t="s">
        <v>2003</v>
      </c>
      <c r="C77" s="1488" t="s">
        <v>97</v>
      </c>
      <c r="D77" s="1488"/>
      <c r="E77" s="1489">
        <v>12000</v>
      </c>
      <c r="F77" s="1488" t="s">
        <v>8874</v>
      </c>
      <c r="G77" s="1488" t="s">
        <v>8875</v>
      </c>
      <c r="H77" s="1488" t="s">
        <v>8876</v>
      </c>
      <c r="I77" s="1488"/>
      <c r="J77" s="1488"/>
      <c r="K77" s="1493">
        <v>1</v>
      </c>
      <c r="L77" s="1493">
        <v>12</v>
      </c>
      <c r="M77" s="1484">
        <f t="shared" si="2"/>
        <v>144000</v>
      </c>
      <c r="N77" s="1493">
        <v>1</v>
      </c>
      <c r="O77" s="1493">
        <v>6</v>
      </c>
      <c r="P77" s="1484">
        <f t="shared" si="3"/>
        <v>72000</v>
      </c>
      <c r="Q77" s="1199"/>
      <c r="R77" s="1199"/>
      <c r="S77" s="1199"/>
      <c r="T77" s="1199"/>
    </row>
    <row r="78" spans="1:20" s="1503" customFormat="1" ht="12.75" x14ac:dyDescent="0.2">
      <c r="A78" s="1488" t="s">
        <v>8711</v>
      </c>
      <c r="B78" s="1488" t="s">
        <v>2003</v>
      </c>
      <c r="C78" s="1488" t="s">
        <v>97</v>
      </c>
      <c r="D78" s="1488"/>
      <c r="E78" s="1489">
        <v>5500</v>
      </c>
      <c r="F78" s="1488" t="s">
        <v>8877</v>
      </c>
      <c r="G78" s="1488" t="s">
        <v>8878</v>
      </c>
      <c r="H78" s="1488" t="s">
        <v>2912</v>
      </c>
      <c r="I78" s="1488"/>
      <c r="J78" s="1488"/>
      <c r="K78" s="1493">
        <v>1</v>
      </c>
      <c r="L78" s="1493">
        <v>12</v>
      </c>
      <c r="M78" s="1484">
        <f t="shared" si="2"/>
        <v>66000</v>
      </c>
      <c r="N78" s="1493">
        <v>1</v>
      </c>
      <c r="O78" s="1493">
        <v>6</v>
      </c>
      <c r="P78" s="1484">
        <f t="shared" si="3"/>
        <v>33000</v>
      </c>
      <c r="Q78" s="1199"/>
      <c r="R78" s="1199"/>
      <c r="S78" s="1199"/>
      <c r="T78" s="1199"/>
    </row>
    <row r="79" spans="1:20" s="1503" customFormat="1" ht="12.75" x14ac:dyDescent="0.2">
      <c r="A79" s="1488" t="s">
        <v>8711</v>
      </c>
      <c r="B79" s="1488" t="s">
        <v>2003</v>
      </c>
      <c r="C79" s="1488" t="s">
        <v>97</v>
      </c>
      <c r="D79" s="1488"/>
      <c r="E79" s="1489">
        <v>3000</v>
      </c>
      <c r="F79" s="1488" t="s">
        <v>8879</v>
      </c>
      <c r="G79" s="1488" t="s">
        <v>8880</v>
      </c>
      <c r="H79" s="1488" t="s">
        <v>768</v>
      </c>
      <c r="I79" s="1488"/>
      <c r="J79" s="1488"/>
      <c r="K79" s="1493">
        <v>1</v>
      </c>
      <c r="L79" s="1493">
        <v>1</v>
      </c>
      <c r="M79" s="1484">
        <f t="shared" si="2"/>
        <v>3000</v>
      </c>
      <c r="N79" s="1493">
        <v>0</v>
      </c>
      <c r="O79" s="1493">
        <v>0</v>
      </c>
      <c r="P79" s="1484">
        <f t="shared" si="3"/>
        <v>0</v>
      </c>
      <c r="Q79" s="1199"/>
      <c r="R79" s="1199"/>
      <c r="S79" s="1199"/>
      <c r="T79" s="1199"/>
    </row>
    <row r="80" spans="1:20" s="1503" customFormat="1" ht="12.75" x14ac:dyDescent="0.2">
      <c r="A80" s="1488" t="s">
        <v>8711</v>
      </c>
      <c r="B80" s="1488" t="s">
        <v>2003</v>
      </c>
      <c r="C80" s="1488" t="s">
        <v>97</v>
      </c>
      <c r="D80" s="1488"/>
      <c r="E80" s="1489">
        <v>12000</v>
      </c>
      <c r="F80" s="1488" t="s">
        <v>8881</v>
      </c>
      <c r="G80" s="1488" t="s">
        <v>8882</v>
      </c>
      <c r="H80" s="1488" t="s">
        <v>8727</v>
      </c>
      <c r="I80" s="1488"/>
      <c r="J80" s="1488"/>
      <c r="K80" s="1493">
        <v>1</v>
      </c>
      <c r="L80" s="1493">
        <v>7</v>
      </c>
      <c r="M80" s="1484">
        <f t="shared" si="2"/>
        <v>84000</v>
      </c>
      <c r="N80" s="1493">
        <v>1</v>
      </c>
      <c r="O80" s="1493">
        <v>6</v>
      </c>
      <c r="P80" s="1484">
        <f t="shared" si="3"/>
        <v>72000</v>
      </c>
      <c r="Q80" s="1199"/>
      <c r="R80" s="1199"/>
      <c r="S80" s="1199"/>
      <c r="T80" s="1199"/>
    </row>
    <row r="81" spans="1:20" s="1503" customFormat="1" ht="12.75" x14ac:dyDescent="0.2">
      <c r="A81" s="1488" t="s">
        <v>8711</v>
      </c>
      <c r="B81" s="1488" t="s">
        <v>2004</v>
      </c>
      <c r="C81" s="1488" t="s">
        <v>97</v>
      </c>
      <c r="D81" s="1488"/>
      <c r="E81" s="1489">
        <v>5000</v>
      </c>
      <c r="F81" s="1488" t="s">
        <v>8883</v>
      </c>
      <c r="G81" s="1488" t="s">
        <v>8884</v>
      </c>
      <c r="H81" s="1488" t="s">
        <v>675</v>
      </c>
      <c r="I81" s="1488"/>
      <c r="J81" s="1488"/>
      <c r="K81" s="1493">
        <v>1</v>
      </c>
      <c r="L81" s="1493">
        <v>12</v>
      </c>
      <c r="M81" s="1484">
        <f t="shared" si="2"/>
        <v>60000</v>
      </c>
      <c r="N81" s="1493">
        <v>1</v>
      </c>
      <c r="O81" s="1493">
        <v>6</v>
      </c>
      <c r="P81" s="1484">
        <f t="shared" si="3"/>
        <v>30000</v>
      </c>
      <c r="Q81" s="1199"/>
      <c r="R81" s="1199"/>
      <c r="S81" s="1199"/>
      <c r="T81" s="1199"/>
    </row>
    <row r="82" spans="1:20" s="1503" customFormat="1" ht="12.75" x14ac:dyDescent="0.2">
      <c r="A82" s="1488" t="s">
        <v>8711</v>
      </c>
      <c r="B82" s="1488" t="s">
        <v>2003</v>
      </c>
      <c r="C82" s="1488" t="s">
        <v>97</v>
      </c>
      <c r="D82" s="1488"/>
      <c r="E82" s="1489">
        <v>4000</v>
      </c>
      <c r="F82" s="1488" t="s">
        <v>8885</v>
      </c>
      <c r="G82" s="1488" t="s">
        <v>8886</v>
      </c>
      <c r="H82" s="1488" t="s">
        <v>8887</v>
      </c>
      <c r="I82" s="1488"/>
      <c r="J82" s="1488"/>
      <c r="K82" s="1493">
        <v>1</v>
      </c>
      <c r="L82" s="1493">
        <v>12</v>
      </c>
      <c r="M82" s="1484">
        <f t="shared" si="2"/>
        <v>48000</v>
      </c>
      <c r="N82" s="1493">
        <v>1</v>
      </c>
      <c r="O82" s="1493">
        <v>6</v>
      </c>
      <c r="P82" s="1484">
        <f t="shared" si="3"/>
        <v>24000</v>
      </c>
      <c r="Q82" s="1199"/>
      <c r="R82" s="1199"/>
      <c r="S82" s="1199"/>
      <c r="T82" s="1199"/>
    </row>
    <row r="83" spans="1:20" s="1503" customFormat="1" ht="12.75" x14ac:dyDescent="0.2">
      <c r="A83" s="1488" t="s">
        <v>8711</v>
      </c>
      <c r="B83" s="1488" t="s">
        <v>2003</v>
      </c>
      <c r="C83" s="1488" t="s">
        <v>97</v>
      </c>
      <c r="D83" s="1488"/>
      <c r="E83" s="1489">
        <v>4500</v>
      </c>
      <c r="F83" s="1488" t="s">
        <v>8888</v>
      </c>
      <c r="G83" s="1488" t="s">
        <v>8889</v>
      </c>
      <c r="H83" s="1488" t="s">
        <v>8890</v>
      </c>
      <c r="I83" s="1488"/>
      <c r="J83" s="1488"/>
      <c r="K83" s="1493">
        <v>1</v>
      </c>
      <c r="L83" s="1493">
        <v>12</v>
      </c>
      <c r="M83" s="1484">
        <f t="shared" si="2"/>
        <v>54000</v>
      </c>
      <c r="N83" s="1493">
        <v>1</v>
      </c>
      <c r="O83" s="1493">
        <v>6</v>
      </c>
      <c r="P83" s="1484">
        <f t="shared" si="3"/>
        <v>27000</v>
      </c>
      <c r="Q83" s="1199"/>
      <c r="R83" s="1199"/>
      <c r="S83" s="1199"/>
      <c r="T83" s="1199"/>
    </row>
    <row r="84" spans="1:20" s="1503" customFormat="1" ht="12.75" x14ac:dyDescent="0.2">
      <c r="A84" s="1488" t="s">
        <v>8711</v>
      </c>
      <c r="B84" s="1488" t="s">
        <v>2003</v>
      </c>
      <c r="C84" s="1488" t="s">
        <v>97</v>
      </c>
      <c r="D84" s="1488"/>
      <c r="E84" s="1489">
        <v>5000</v>
      </c>
      <c r="F84" s="1488" t="s">
        <v>8891</v>
      </c>
      <c r="G84" s="1488" t="s">
        <v>8892</v>
      </c>
      <c r="H84" s="1488" t="s">
        <v>7490</v>
      </c>
      <c r="I84" s="1488"/>
      <c r="J84" s="1488"/>
      <c r="K84" s="1493">
        <v>1</v>
      </c>
      <c r="L84" s="1493">
        <v>8</v>
      </c>
      <c r="M84" s="1484">
        <f t="shared" si="2"/>
        <v>40000</v>
      </c>
      <c r="N84" s="1493">
        <v>0</v>
      </c>
      <c r="O84" s="1493">
        <v>0</v>
      </c>
      <c r="P84" s="1484">
        <f t="shared" si="3"/>
        <v>0</v>
      </c>
      <c r="Q84" s="1199"/>
      <c r="R84" s="1199"/>
      <c r="S84" s="1199"/>
      <c r="T84" s="1199"/>
    </row>
    <row r="85" spans="1:20" s="1503" customFormat="1" ht="12.75" x14ac:dyDescent="0.2">
      <c r="A85" s="1488" t="s">
        <v>8711</v>
      </c>
      <c r="B85" s="1488" t="s">
        <v>2003</v>
      </c>
      <c r="C85" s="1488" t="s">
        <v>97</v>
      </c>
      <c r="D85" s="1488"/>
      <c r="E85" s="1489">
        <v>7000</v>
      </c>
      <c r="F85" s="1488" t="s">
        <v>8893</v>
      </c>
      <c r="G85" s="1488" t="s">
        <v>8894</v>
      </c>
      <c r="H85" s="1488" t="s">
        <v>8895</v>
      </c>
      <c r="I85" s="1488"/>
      <c r="J85" s="1488"/>
      <c r="K85" s="1493">
        <v>1</v>
      </c>
      <c r="L85" s="1493">
        <v>9</v>
      </c>
      <c r="M85" s="1484">
        <f t="shared" si="2"/>
        <v>63000</v>
      </c>
      <c r="N85" s="1493">
        <v>0</v>
      </c>
      <c r="O85" s="1493">
        <v>0</v>
      </c>
      <c r="P85" s="1484">
        <f t="shared" si="3"/>
        <v>0</v>
      </c>
      <c r="Q85" s="1199"/>
      <c r="R85" s="1199"/>
      <c r="S85" s="1199"/>
      <c r="T85" s="1199"/>
    </row>
    <row r="86" spans="1:20" s="1503" customFormat="1" ht="12.75" x14ac:dyDescent="0.2">
      <c r="A86" s="1488" t="s">
        <v>8711</v>
      </c>
      <c r="B86" s="1488" t="s">
        <v>2003</v>
      </c>
      <c r="C86" s="1488" t="s">
        <v>97</v>
      </c>
      <c r="D86" s="1488"/>
      <c r="E86" s="1489">
        <v>7000</v>
      </c>
      <c r="F86" s="1488" t="s">
        <v>8896</v>
      </c>
      <c r="G86" s="1488" t="s">
        <v>8897</v>
      </c>
      <c r="H86" s="1488" t="s">
        <v>8898</v>
      </c>
      <c r="I86" s="1488"/>
      <c r="J86" s="1488"/>
      <c r="K86" s="1493">
        <v>0</v>
      </c>
      <c r="L86" s="1493">
        <v>0</v>
      </c>
      <c r="M86" s="1484">
        <f t="shared" si="2"/>
        <v>0</v>
      </c>
      <c r="N86" s="1493">
        <v>1</v>
      </c>
      <c r="O86" s="1493">
        <v>5</v>
      </c>
      <c r="P86" s="1484">
        <f t="shared" si="3"/>
        <v>35000</v>
      </c>
      <c r="Q86" s="1199"/>
      <c r="R86" s="1199"/>
      <c r="S86" s="1199"/>
      <c r="T86" s="1199"/>
    </row>
    <row r="87" spans="1:20" s="1503" customFormat="1" ht="12.75" x14ac:dyDescent="0.2">
      <c r="A87" s="1488" t="s">
        <v>8711</v>
      </c>
      <c r="B87" s="1488" t="s">
        <v>2003</v>
      </c>
      <c r="C87" s="1488" t="s">
        <v>97</v>
      </c>
      <c r="D87" s="1488"/>
      <c r="E87" s="1489">
        <v>5500</v>
      </c>
      <c r="F87" s="1488" t="s">
        <v>8899</v>
      </c>
      <c r="G87" s="1488" t="s">
        <v>8900</v>
      </c>
      <c r="H87" s="1488" t="s">
        <v>1494</v>
      </c>
      <c r="I87" s="1488"/>
      <c r="J87" s="1488"/>
      <c r="K87" s="1493">
        <v>1</v>
      </c>
      <c r="L87" s="1493">
        <v>12</v>
      </c>
      <c r="M87" s="1484">
        <f t="shared" si="2"/>
        <v>66000</v>
      </c>
      <c r="N87" s="1493">
        <v>1</v>
      </c>
      <c r="O87" s="1493">
        <v>6</v>
      </c>
      <c r="P87" s="1484">
        <f t="shared" si="3"/>
        <v>33000</v>
      </c>
      <c r="Q87" s="1199"/>
      <c r="R87" s="1199"/>
      <c r="S87" s="1199"/>
      <c r="T87" s="1199"/>
    </row>
    <row r="88" spans="1:20" s="1503" customFormat="1" ht="12.75" x14ac:dyDescent="0.2">
      <c r="A88" s="1488" t="s">
        <v>8711</v>
      </c>
      <c r="B88" s="1488" t="s">
        <v>2004</v>
      </c>
      <c r="C88" s="1488" t="s">
        <v>97</v>
      </c>
      <c r="D88" s="1488"/>
      <c r="E88" s="1489">
        <v>7000</v>
      </c>
      <c r="F88" s="1488" t="s">
        <v>8901</v>
      </c>
      <c r="G88" s="1488" t="s">
        <v>8902</v>
      </c>
      <c r="H88" s="1488" t="s">
        <v>675</v>
      </c>
      <c r="I88" s="1488"/>
      <c r="J88" s="1488"/>
      <c r="K88" s="1493">
        <v>1</v>
      </c>
      <c r="L88" s="1493">
        <v>1</v>
      </c>
      <c r="M88" s="1484">
        <f t="shared" si="2"/>
        <v>7000</v>
      </c>
      <c r="N88" s="1493">
        <v>0</v>
      </c>
      <c r="O88" s="1493">
        <v>0</v>
      </c>
      <c r="P88" s="1484">
        <f t="shared" si="3"/>
        <v>0</v>
      </c>
      <c r="Q88" s="1199"/>
      <c r="R88" s="1199"/>
      <c r="S88" s="1199"/>
      <c r="T88" s="1199"/>
    </row>
    <row r="89" spans="1:20" s="1503" customFormat="1" ht="12.75" x14ac:dyDescent="0.2">
      <c r="A89" s="1488" t="s">
        <v>8711</v>
      </c>
      <c r="B89" s="1488" t="s">
        <v>2003</v>
      </c>
      <c r="C89" s="1488" t="s">
        <v>97</v>
      </c>
      <c r="D89" s="1488"/>
      <c r="E89" s="1489">
        <v>5000</v>
      </c>
      <c r="F89" s="1488" t="s">
        <v>8903</v>
      </c>
      <c r="G89" s="1488" t="s">
        <v>8904</v>
      </c>
      <c r="H89" s="1488" t="s">
        <v>8778</v>
      </c>
      <c r="I89" s="1488"/>
      <c r="J89" s="1488"/>
      <c r="K89" s="1493">
        <v>1</v>
      </c>
      <c r="L89" s="1493">
        <v>6</v>
      </c>
      <c r="M89" s="1484">
        <f t="shared" si="2"/>
        <v>30000</v>
      </c>
      <c r="N89" s="1493">
        <v>0</v>
      </c>
      <c r="O89" s="1493">
        <v>0</v>
      </c>
      <c r="P89" s="1484">
        <f t="shared" si="3"/>
        <v>0</v>
      </c>
      <c r="Q89" s="1199"/>
      <c r="R89" s="1199"/>
      <c r="S89" s="1199"/>
      <c r="T89" s="1199"/>
    </row>
    <row r="90" spans="1:20" s="1503" customFormat="1" ht="12.75" x14ac:dyDescent="0.2">
      <c r="A90" s="1488" t="s">
        <v>8711</v>
      </c>
      <c r="B90" s="1488" t="s">
        <v>2003</v>
      </c>
      <c r="C90" s="1488" t="s">
        <v>97</v>
      </c>
      <c r="D90" s="1488"/>
      <c r="E90" s="1489">
        <v>2500</v>
      </c>
      <c r="F90" s="1488" t="s">
        <v>8905</v>
      </c>
      <c r="G90" s="1488" t="s">
        <v>8906</v>
      </c>
      <c r="H90" s="1488" t="s">
        <v>698</v>
      </c>
      <c r="I90" s="1488"/>
      <c r="J90" s="1488"/>
      <c r="K90" s="1493">
        <v>1</v>
      </c>
      <c r="L90" s="1493">
        <v>12</v>
      </c>
      <c r="M90" s="1484">
        <f t="shared" si="2"/>
        <v>30000</v>
      </c>
      <c r="N90" s="1493">
        <v>1</v>
      </c>
      <c r="O90" s="1493">
        <v>6</v>
      </c>
      <c r="P90" s="1484">
        <f t="shared" si="3"/>
        <v>15000</v>
      </c>
      <c r="Q90" s="1199"/>
      <c r="R90" s="1199"/>
      <c r="S90" s="1199"/>
      <c r="T90" s="1199"/>
    </row>
    <row r="91" spans="1:20" s="1503" customFormat="1" ht="12.75" x14ac:dyDescent="0.2">
      <c r="A91" s="1488" t="s">
        <v>8711</v>
      </c>
      <c r="B91" s="1488" t="s">
        <v>2003</v>
      </c>
      <c r="C91" s="1488" t="s">
        <v>97</v>
      </c>
      <c r="D91" s="1488"/>
      <c r="E91" s="1489">
        <v>2500</v>
      </c>
      <c r="F91" s="1488" t="s">
        <v>8907</v>
      </c>
      <c r="G91" s="1488" t="s">
        <v>8908</v>
      </c>
      <c r="H91" s="1488" t="s">
        <v>768</v>
      </c>
      <c r="I91" s="1488"/>
      <c r="J91" s="1488"/>
      <c r="K91" s="1493">
        <v>1</v>
      </c>
      <c r="L91" s="1493">
        <v>12</v>
      </c>
      <c r="M91" s="1484">
        <f t="shared" si="2"/>
        <v>30000</v>
      </c>
      <c r="N91" s="1493">
        <v>0</v>
      </c>
      <c r="O91" s="1493">
        <v>0</v>
      </c>
      <c r="P91" s="1484">
        <f t="shared" si="3"/>
        <v>0</v>
      </c>
      <c r="Q91" s="1199"/>
      <c r="R91" s="1199"/>
      <c r="S91" s="1199"/>
      <c r="T91" s="1199"/>
    </row>
    <row r="92" spans="1:20" s="1503" customFormat="1" ht="12.75" x14ac:dyDescent="0.2">
      <c r="A92" s="1488" t="s">
        <v>8711</v>
      </c>
      <c r="B92" s="1488" t="s">
        <v>2003</v>
      </c>
      <c r="C92" s="1488" t="s">
        <v>97</v>
      </c>
      <c r="D92" s="1488"/>
      <c r="E92" s="1489">
        <v>7000</v>
      </c>
      <c r="F92" s="1488" t="s">
        <v>8909</v>
      </c>
      <c r="G92" s="1488" t="s">
        <v>8910</v>
      </c>
      <c r="H92" s="1488" t="s">
        <v>686</v>
      </c>
      <c r="I92" s="1488"/>
      <c r="J92" s="1488"/>
      <c r="K92" s="1493">
        <v>1</v>
      </c>
      <c r="L92" s="1493">
        <v>8</v>
      </c>
      <c r="M92" s="1484">
        <f t="shared" si="2"/>
        <v>56000</v>
      </c>
      <c r="N92" s="1493">
        <v>1</v>
      </c>
      <c r="O92" s="1493">
        <v>6</v>
      </c>
      <c r="P92" s="1484">
        <f t="shared" si="3"/>
        <v>42000</v>
      </c>
      <c r="Q92" s="1199"/>
      <c r="R92" s="1199"/>
      <c r="S92" s="1199"/>
      <c r="T92" s="1199"/>
    </row>
    <row r="93" spans="1:20" s="1503" customFormat="1" ht="12.75" x14ac:dyDescent="0.2">
      <c r="A93" s="1488" t="s">
        <v>8711</v>
      </c>
      <c r="B93" s="1488" t="s">
        <v>2003</v>
      </c>
      <c r="C93" s="1488" t="s">
        <v>97</v>
      </c>
      <c r="D93" s="1488"/>
      <c r="E93" s="1489">
        <v>6000</v>
      </c>
      <c r="F93" s="1488" t="s">
        <v>8909</v>
      </c>
      <c r="G93" s="1488" t="s">
        <v>8910</v>
      </c>
      <c r="H93" s="1488" t="s">
        <v>686</v>
      </c>
      <c r="I93" s="1488"/>
      <c r="J93" s="1488"/>
      <c r="K93" s="1493">
        <v>1</v>
      </c>
      <c r="L93" s="1493">
        <v>5</v>
      </c>
      <c r="M93" s="1484">
        <f t="shared" si="2"/>
        <v>30000</v>
      </c>
      <c r="N93" s="1493">
        <v>0</v>
      </c>
      <c r="O93" s="1493">
        <v>0</v>
      </c>
      <c r="P93" s="1484">
        <f t="shared" si="3"/>
        <v>0</v>
      </c>
      <c r="Q93" s="1199"/>
      <c r="R93" s="1199"/>
      <c r="S93" s="1199"/>
      <c r="T93" s="1199"/>
    </row>
    <row r="94" spans="1:20" s="1503" customFormat="1" ht="12.75" x14ac:dyDescent="0.2">
      <c r="A94" s="1488" t="s">
        <v>8711</v>
      </c>
      <c r="B94" s="1488" t="s">
        <v>2004</v>
      </c>
      <c r="C94" s="1488" t="s">
        <v>97</v>
      </c>
      <c r="D94" s="1488"/>
      <c r="E94" s="1489">
        <v>2300</v>
      </c>
      <c r="F94" s="1488" t="s">
        <v>8911</v>
      </c>
      <c r="G94" s="1488" t="s">
        <v>8912</v>
      </c>
      <c r="H94" s="1488" t="s">
        <v>698</v>
      </c>
      <c r="I94" s="1488"/>
      <c r="J94" s="1488"/>
      <c r="K94" s="1493">
        <v>1</v>
      </c>
      <c r="L94" s="1493">
        <v>12</v>
      </c>
      <c r="M94" s="1484">
        <f t="shared" si="2"/>
        <v>27600</v>
      </c>
      <c r="N94" s="1493">
        <v>1</v>
      </c>
      <c r="O94" s="1493">
        <v>6</v>
      </c>
      <c r="P94" s="1484">
        <f t="shared" si="3"/>
        <v>13800</v>
      </c>
      <c r="Q94" s="1199"/>
      <c r="R94" s="1199"/>
      <c r="S94" s="1199"/>
      <c r="T94" s="1199"/>
    </row>
    <row r="95" spans="1:20" s="1503" customFormat="1" ht="12.75" x14ac:dyDescent="0.2">
      <c r="A95" s="1488" t="s">
        <v>8711</v>
      </c>
      <c r="B95" s="1488" t="s">
        <v>2004</v>
      </c>
      <c r="C95" s="1488" t="s">
        <v>97</v>
      </c>
      <c r="D95" s="1488"/>
      <c r="E95" s="1489">
        <v>4400</v>
      </c>
      <c r="F95" s="1488" t="s">
        <v>8913</v>
      </c>
      <c r="G95" s="1488" t="s">
        <v>8914</v>
      </c>
      <c r="H95" s="1488" t="s">
        <v>8915</v>
      </c>
      <c r="I95" s="1488"/>
      <c r="J95" s="1488"/>
      <c r="K95" s="1493">
        <v>1</v>
      </c>
      <c r="L95" s="1493">
        <v>12</v>
      </c>
      <c r="M95" s="1484">
        <f t="shared" si="2"/>
        <v>52800</v>
      </c>
      <c r="N95" s="1493">
        <v>1</v>
      </c>
      <c r="O95" s="1493">
        <v>6</v>
      </c>
      <c r="P95" s="1484">
        <f t="shared" si="3"/>
        <v>26400</v>
      </c>
      <c r="Q95" s="1199"/>
      <c r="R95" s="1199"/>
      <c r="S95" s="1199"/>
      <c r="T95" s="1199"/>
    </row>
    <row r="96" spans="1:20" s="1503" customFormat="1" ht="12.75" x14ac:dyDescent="0.2">
      <c r="A96" s="1488" t="s">
        <v>8711</v>
      </c>
      <c r="B96" s="1488" t="s">
        <v>2003</v>
      </c>
      <c r="C96" s="1488" t="s">
        <v>97</v>
      </c>
      <c r="D96" s="1488"/>
      <c r="E96" s="1489">
        <v>3000</v>
      </c>
      <c r="F96" s="1488" t="s">
        <v>8916</v>
      </c>
      <c r="G96" s="1488" t="s">
        <v>8917</v>
      </c>
      <c r="H96" s="1488" t="s">
        <v>768</v>
      </c>
      <c r="I96" s="1488"/>
      <c r="J96" s="1488"/>
      <c r="K96" s="1493">
        <v>1</v>
      </c>
      <c r="L96" s="1493">
        <v>12</v>
      </c>
      <c r="M96" s="1484">
        <f t="shared" si="2"/>
        <v>36000</v>
      </c>
      <c r="N96" s="1493">
        <v>1</v>
      </c>
      <c r="O96" s="1493">
        <v>6</v>
      </c>
      <c r="P96" s="1484">
        <f t="shared" si="3"/>
        <v>18000</v>
      </c>
      <c r="Q96" s="1199"/>
      <c r="R96" s="1199"/>
      <c r="S96" s="1199"/>
      <c r="T96" s="1199"/>
    </row>
    <row r="97" spans="1:20" s="1503" customFormat="1" ht="12.75" x14ac:dyDescent="0.2">
      <c r="A97" s="1488" t="s">
        <v>8711</v>
      </c>
      <c r="B97" s="1488" t="s">
        <v>2003</v>
      </c>
      <c r="C97" s="1488" t="s">
        <v>97</v>
      </c>
      <c r="D97" s="1488"/>
      <c r="E97" s="1489">
        <v>2800</v>
      </c>
      <c r="F97" s="1488" t="s">
        <v>8918</v>
      </c>
      <c r="G97" s="1488" t="s">
        <v>8919</v>
      </c>
      <c r="H97" s="1488" t="s">
        <v>8805</v>
      </c>
      <c r="I97" s="1488"/>
      <c r="J97" s="1488"/>
      <c r="K97" s="1493">
        <v>1</v>
      </c>
      <c r="L97" s="1493">
        <v>7</v>
      </c>
      <c r="M97" s="1484">
        <f t="shared" si="2"/>
        <v>19600</v>
      </c>
      <c r="N97" s="1493">
        <v>1</v>
      </c>
      <c r="O97" s="1493">
        <v>6</v>
      </c>
      <c r="P97" s="1484">
        <f t="shared" si="3"/>
        <v>16800</v>
      </c>
      <c r="Q97" s="1199"/>
      <c r="R97" s="1199"/>
      <c r="S97" s="1199"/>
      <c r="T97" s="1199"/>
    </row>
    <row r="98" spans="1:20" s="1503" customFormat="1" ht="12.75" x14ac:dyDescent="0.2">
      <c r="A98" s="1488" t="s">
        <v>8711</v>
      </c>
      <c r="B98" s="1488" t="s">
        <v>2003</v>
      </c>
      <c r="C98" s="1488" t="s">
        <v>97</v>
      </c>
      <c r="D98" s="1488"/>
      <c r="E98" s="1489">
        <v>2000</v>
      </c>
      <c r="F98" s="1488" t="s">
        <v>8918</v>
      </c>
      <c r="G98" s="1488" t="s">
        <v>8919</v>
      </c>
      <c r="H98" s="1488" t="s">
        <v>8805</v>
      </c>
      <c r="I98" s="1488"/>
      <c r="J98" s="1488"/>
      <c r="K98" s="1493">
        <v>1</v>
      </c>
      <c r="L98" s="1493">
        <v>5</v>
      </c>
      <c r="M98" s="1484">
        <f t="shared" si="2"/>
        <v>10000</v>
      </c>
      <c r="N98" s="1493">
        <v>0</v>
      </c>
      <c r="O98" s="1493">
        <v>0</v>
      </c>
      <c r="P98" s="1484">
        <f t="shared" si="3"/>
        <v>0</v>
      </c>
      <c r="Q98" s="1199"/>
      <c r="R98" s="1199"/>
      <c r="S98" s="1199"/>
      <c r="T98" s="1199"/>
    </row>
    <row r="99" spans="1:20" s="1503" customFormat="1" ht="12.75" x14ac:dyDescent="0.2">
      <c r="A99" s="1488" t="s">
        <v>8711</v>
      </c>
      <c r="B99" s="1488" t="s">
        <v>2003</v>
      </c>
      <c r="C99" s="1488" t="s">
        <v>97</v>
      </c>
      <c r="D99" s="1488"/>
      <c r="E99" s="1489">
        <v>1000</v>
      </c>
      <c r="F99" s="1488" t="s">
        <v>8920</v>
      </c>
      <c r="G99" s="1488" t="s">
        <v>8921</v>
      </c>
      <c r="H99" s="1488" t="s">
        <v>8922</v>
      </c>
      <c r="I99" s="1488"/>
      <c r="J99" s="1488"/>
      <c r="K99" s="1493">
        <v>1</v>
      </c>
      <c r="L99" s="1493">
        <v>12</v>
      </c>
      <c r="M99" s="1484">
        <f t="shared" si="2"/>
        <v>12000</v>
      </c>
      <c r="N99" s="1493">
        <v>1</v>
      </c>
      <c r="O99" s="1493">
        <v>6</v>
      </c>
      <c r="P99" s="1484">
        <f t="shared" si="3"/>
        <v>6000</v>
      </c>
      <c r="Q99" s="1199"/>
      <c r="R99" s="1199"/>
      <c r="S99" s="1199"/>
      <c r="T99" s="1199"/>
    </row>
    <row r="100" spans="1:20" s="1503" customFormat="1" ht="12.75" x14ac:dyDescent="0.2">
      <c r="A100" s="1488" t="s">
        <v>8711</v>
      </c>
      <c r="B100" s="1488" t="s">
        <v>2003</v>
      </c>
      <c r="C100" s="1488" t="s">
        <v>97</v>
      </c>
      <c r="D100" s="1488"/>
      <c r="E100" s="1489">
        <v>11000</v>
      </c>
      <c r="F100" s="1488" t="s">
        <v>8923</v>
      </c>
      <c r="G100" s="1488" t="s">
        <v>8924</v>
      </c>
      <c r="H100" s="1488" t="s">
        <v>8925</v>
      </c>
      <c r="I100" s="1488"/>
      <c r="J100" s="1488"/>
      <c r="K100" s="1493">
        <v>0</v>
      </c>
      <c r="L100" s="1493">
        <v>0</v>
      </c>
      <c r="M100" s="1484">
        <f t="shared" si="2"/>
        <v>0</v>
      </c>
      <c r="N100" s="1493">
        <v>1</v>
      </c>
      <c r="O100" s="1493">
        <v>5</v>
      </c>
      <c r="P100" s="1484">
        <f t="shared" si="3"/>
        <v>55000</v>
      </c>
      <c r="Q100" s="1199"/>
      <c r="R100" s="1199"/>
      <c r="S100" s="1199"/>
      <c r="T100" s="1199"/>
    </row>
    <row r="101" spans="1:20" s="1503" customFormat="1" ht="12.75" x14ac:dyDescent="0.2">
      <c r="A101" s="1488" t="s">
        <v>8711</v>
      </c>
      <c r="B101" s="1488" t="s">
        <v>2003</v>
      </c>
      <c r="C101" s="1488" t="s">
        <v>97</v>
      </c>
      <c r="D101" s="1488"/>
      <c r="E101" s="1489">
        <v>3500</v>
      </c>
      <c r="F101" s="1488" t="s">
        <v>8926</v>
      </c>
      <c r="G101" s="1488" t="s">
        <v>8927</v>
      </c>
      <c r="H101" s="1488" t="s">
        <v>8775</v>
      </c>
      <c r="I101" s="1488"/>
      <c r="J101" s="1488"/>
      <c r="K101" s="1493">
        <v>1</v>
      </c>
      <c r="L101" s="1493">
        <v>12</v>
      </c>
      <c r="M101" s="1484">
        <f t="shared" si="2"/>
        <v>42000</v>
      </c>
      <c r="N101" s="1493">
        <v>1</v>
      </c>
      <c r="O101" s="1493">
        <v>6</v>
      </c>
      <c r="P101" s="1484">
        <f t="shared" si="3"/>
        <v>21000</v>
      </c>
      <c r="Q101" s="1199"/>
      <c r="R101" s="1199"/>
      <c r="S101" s="1199"/>
      <c r="T101" s="1199"/>
    </row>
    <row r="102" spans="1:20" s="1503" customFormat="1" ht="12.75" x14ac:dyDescent="0.2">
      <c r="A102" s="1488" t="s">
        <v>8711</v>
      </c>
      <c r="B102" s="1488" t="s">
        <v>2003</v>
      </c>
      <c r="C102" s="1488" t="s">
        <v>97</v>
      </c>
      <c r="D102" s="1488"/>
      <c r="E102" s="1489">
        <v>6000</v>
      </c>
      <c r="F102" s="1488" t="s">
        <v>8928</v>
      </c>
      <c r="G102" s="1488" t="s">
        <v>8929</v>
      </c>
      <c r="H102" s="1488" t="s">
        <v>991</v>
      </c>
      <c r="I102" s="1488"/>
      <c r="J102" s="1488"/>
      <c r="K102" s="1493">
        <v>0</v>
      </c>
      <c r="L102" s="1493">
        <v>0</v>
      </c>
      <c r="M102" s="1484">
        <f t="shared" si="2"/>
        <v>0</v>
      </c>
      <c r="N102" s="1493">
        <v>1</v>
      </c>
      <c r="O102" s="1493">
        <v>5</v>
      </c>
      <c r="P102" s="1484">
        <f t="shared" si="3"/>
        <v>30000</v>
      </c>
      <c r="Q102" s="1199"/>
      <c r="R102" s="1199"/>
      <c r="S102" s="1199"/>
      <c r="T102" s="1199"/>
    </row>
    <row r="103" spans="1:20" s="1503" customFormat="1" ht="12.75" x14ac:dyDescent="0.2">
      <c r="A103" s="1488" t="s">
        <v>8711</v>
      </c>
      <c r="B103" s="1488" t="s">
        <v>2003</v>
      </c>
      <c r="C103" s="1488" t="s">
        <v>97</v>
      </c>
      <c r="D103" s="1488"/>
      <c r="E103" s="1489">
        <v>5000</v>
      </c>
      <c r="F103" s="1488" t="s">
        <v>8930</v>
      </c>
      <c r="G103" s="1488" t="s">
        <v>8931</v>
      </c>
      <c r="H103" s="1488" t="s">
        <v>7490</v>
      </c>
      <c r="I103" s="1488"/>
      <c r="J103" s="1488"/>
      <c r="K103" s="1493">
        <v>1</v>
      </c>
      <c r="L103" s="1493">
        <v>1</v>
      </c>
      <c r="M103" s="1484">
        <f t="shared" si="2"/>
        <v>5000</v>
      </c>
      <c r="N103" s="1493">
        <v>0</v>
      </c>
      <c r="O103" s="1493">
        <v>0</v>
      </c>
      <c r="P103" s="1484">
        <f t="shared" si="3"/>
        <v>0</v>
      </c>
      <c r="Q103" s="1199"/>
      <c r="R103" s="1199"/>
      <c r="S103" s="1199"/>
      <c r="T103" s="1199"/>
    </row>
    <row r="104" spans="1:20" s="1503" customFormat="1" ht="12.75" x14ac:dyDescent="0.2">
      <c r="A104" s="1488" t="s">
        <v>8711</v>
      </c>
      <c r="B104" s="1488" t="s">
        <v>2003</v>
      </c>
      <c r="C104" s="1488" t="s">
        <v>97</v>
      </c>
      <c r="D104" s="1488"/>
      <c r="E104" s="1489">
        <v>7000</v>
      </c>
      <c r="F104" s="1488" t="s">
        <v>7142</v>
      </c>
      <c r="G104" s="1488" t="s">
        <v>8932</v>
      </c>
      <c r="H104" s="1488" t="s">
        <v>776</v>
      </c>
      <c r="I104" s="1488"/>
      <c r="J104" s="1488"/>
      <c r="K104" s="1493">
        <v>1</v>
      </c>
      <c r="L104" s="1493">
        <v>8</v>
      </c>
      <c r="M104" s="1484">
        <f t="shared" si="2"/>
        <v>56000</v>
      </c>
      <c r="N104" s="1493">
        <v>1</v>
      </c>
      <c r="O104" s="1493">
        <v>6</v>
      </c>
      <c r="P104" s="1484">
        <f t="shared" si="3"/>
        <v>42000</v>
      </c>
      <c r="Q104" s="1199"/>
      <c r="R104" s="1199"/>
      <c r="S104" s="1199"/>
      <c r="T104" s="1199"/>
    </row>
    <row r="105" spans="1:20" s="1503" customFormat="1" ht="12.75" x14ac:dyDescent="0.2">
      <c r="A105" s="1488" t="s">
        <v>8711</v>
      </c>
      <c r="B105" s="1488" t="s">
        <v>2003</v>
      </c>
      <c r="C105" s="1488" t="s">
        <v>97</v>
      </c>
      <c r="D105" s="1488"/>
      <c r="E105" s="1489">
        <v>3000</v>
      </c>
      <c r="F105" s="1488" t="s">
        <v>8933</v>
      </c>
      <c r="G105" s="1488" t="s">
        <v>8934</v>
      </c>
      <c r="H105" s="1488" t="s">
        <v>8935</v>
      </c>
      <c r="I105" s="1488"/>
      <c r="J105" s="1488"/>
      <c r="K105" s="1493">
        <v>1</v>
      </c>
      <c r="L105" s="1493">
        <v>3</v>
      </c>
      <c r="M105" s="1484">
        <f t="shared" si="2"/>
        <v>9000</v>
      </c>
      <c r="N105" s="1493">
        <v>1</v>
      </c>
      <c r="O105" s="1493">
        <v>6</v>
      </c>
      <c r="P105" s="1484">
        <f t="shared" si="3"/>
        <v>18000</v>
      </c>
      <c r="Q105" s="1199"/>
      <c r="R105" s="1199"/>
      <c r="S105" s="1199"/>
      <c r="T105" s="1199"/>
    </row>
    <row r="106" spans="1:20" s="1503" customFormat="1" ht="12.75" x14ac:dyDescent="0.2">
      <c r="A106" s="1488" t="s">
        <v>8711</v>
      </c>
      <c r="B106" s="1488" t="s">
        <v>2003</v>
      </c>
      <c r="C106" s="1488" t="s">
        <v>97</v>
      </c>
      <c r="D106" s="1488"/>
      <c r="E106" s="1489">
        <v>10000</v>
      </c>
      <c r="F106" s="1488" t="s">
        <v>8936</v>
      </c>
      <c r="G106" s="1488" t="s">
        <v>8937</v>
      </c>
      <c r="H106" s="1488" t="s">
        <v>4612</v>
      </c>
      <c r="I106" s="1488"/>
      <c r="J106" s="1488"/>
      <c r="K106" s="1493">
        <v>0</v>
      </c>
      <c r="L106" s="1493">
        <v>0</v>
      </c>
      <c r="M106" s="1484">
        <f t="shared" si="2"/>
        <v>0</v>
      </c>
      <c r="N106" s="1493">
        <v>1</v>
      </c>
      <c r="O106" s="1493">
        <v>3</v>
      </c>
      <c r="P106" s="1484">
        <f t="shared" si="3"/>
        <v>30000</v>
      </c>
      <c r="Q106" s="1199"/>
      <c r="R106" s="1199"/>
      <c r="S106" s="1199"/>
      <c r="T106" s="1199"/>
    </row>
    <row r="107" spans="1:20" s="1503" customFormat="1" ht="12.75" x14ac:dyDescent="0.2">
      <c r="A107" s="1488" t="s">
        <v>8711</v>
      </c>
      <c r="B107" s="1488" t="s">
        <v>2003</v>
      </c>
      <c r="C107" s="1488" t="s">
        <v>97</v>
      </c>
      <c r="D107" s="1488"/>
      <c r="E107" s="1489">
        <v>7000</v>
      </c>
      <c r="F107" s="1488" t="s">
        <v>8938</v>
      </c>
      <c r="G107" s="1488" t="s">
        <v>8939</v>
      </c>
      <c r="H107" s="1488" t="s">
        <v>1657</v>
      </c>
      <c r="I107" s="1488"/>
      <c r="J107" s="1488"/>
      <c r="K107" s="1493">
        <v>1</v>
      </c>
      <c r="L107" s="1493">
        <v>12</v>
      </c>
      <c r="M107" s="1484">
        <f t="shared" si="2"/>
        <v>84000</v>
      </c>
      <c r="N107" s="1493">
        <v>1</v>
      </c>
      <c r="O107" s="1493">
        <v>6</v>
      </c>
      <c r="P107" s="1484">
        <f t="shared" si="3"/>
        <v>42000</v>
      </c>
      <c r="Q107" s="1199"/>
      <c r="R107" s="1199"/>
      <c r="S107" s="1199"/>
      <c r="T107" s="1199"/>
    </row>
    <row r="108" spans="1:20" s="1503" customFormat="1" ht="12.75" x14ac:dyDescent="0.2">
      <c r="A108" s="1488" t="s">
        <v>8711</v>
      </c>
      <c r="B108" s="1488" t="s">
        <v>2003</v>
      </c>
      <c r="C108" s="1488" t="s">
        <v>97</v>
      </c>
      <c r="D108" s="1488"/>
      <c r="E108" s="1489">
        <v>2000</v>
      </c>
      <c r="F108" s="1488" t="s">
        <v>8940</v>
      </c>
      <c r="G108" s="1488" t="s">
        <v>8941</v>
      </c>
      <c r="H108" s="1488" t="s">
        <v>8805</v>
      </c>
      <c r="I108" s="1488"/>
      <c r="J108" s="1488"/>
      <c r="K108" s="1493">
        <v>1</v>
      </c>
      <c r="L108" s="1493">
        <v>10</v>
      </c>
      <c r="M108" s="1484">
        <f t="shared" si="2"/>
        <v>20000</v>
      </c>
      <c r="N108" s="1493">
        <v>0</v>
      </c>
      <c r="O108" s="1493">
        <v>0</v>
      </c>
      <c r="P108" s="1484">
        <f t="shared" si="3"/>
        <v>0</v>
      </c>
      <c r="Q108" s="1199"/>
      <c r="R108" s="1199"/>
      <c r="S108" s="1199"/>
      <c r="T108" s="1199"/>
    </row>
    <row r="109" spans="1:20" s="1503" customFormat="1" ht="12.75" x14ac:dyDescent="0.2">
      <c r="A109" s="1488" t="s">
        <v>8711</v>
      </c>
      <c r="B109" s="1488" t="s">
        <v>2003</v>
      </c>
      <c r="C109" s="1488" t="s">
        <v>97</v>
      </c>
      <c r="D109" s="1488"/>
      <c r="E109" s="1489">
        <v>8000</v>
      </c>
      <c r="F109" s="1488" t="s">
        <v>8942</v>
      </c>
      <c r="G109" s="1488" t="s">
        <v>8943</v>
      </c>
      <c r="H109" s="1488" t="s">
        <v>8944</v>
      </c>
      <c r="I109" s="1488"/>
      <c r="J109" s="1488"/>
      <c r="K109" s="1493">
        <v>1</v>
      </c>
      <c r="L109" s="1493">
        <v>5</v>
      </c>
      <c r="M109" s="1484">
        <f t="shared" si="2"/>
        <v>40000</v>
      </c>
      <c r="N109" s="1493">
        <v>0</v>
      </c>
      <c r="O109" s="1493">
        <v>0</v>
      </c>
      <c r="P109" s="1484">
        <f t="shared" si="3"/>
        <v>0</v>
      </c>
      <c r="Q109" s="1199"/>
      <c r="R109" s="1199"/>
      <c r="S109" s="1199"/>
      <c r="T109" s="1199"/>
    </row>
    <row r="110" spans="1:20" s="1503" customFormat="1" ht="12.75" x14ac:dyDescent="0.2">
      <c r="A110" s="1488" t="s">
        <v>8711</v>
      </c>
      <c r="B110" s="1488" t="s">
        <v>2003</v>
      </c>
      <c r="C110" s="1488" t="s">
        <v>97</v>
      </c>
      <c r="D110" s="1488"/>
      <c r="E110" s="1489">
        <v>15000</v>
      </c>
      <c r="F110" s="1488" t="s">
        <v>8945</v>
      </c>
      <c r="G110" s="1488" t="s">
        <v>8946</v>
      </c>
      <c r="H110" s="1488" t="s">
        <v>8782</v>
      </c>
      <c r="I110" s="1488"/>
      <c r="J110" s="1488"/>
      <c r="K110" s="1493">
        <v>1</v>
      </c>
      <c r="L110" s="1493">
        <v>1</v>
      </c>
      <c r="M110" s="1484">
        <f t="shared" si="2"/>
        <v>15000</v>
      </c>
      <c r="N110" s="1493">
        <v>0</v>
      </c>
      <c r="O110" s="1493">
        <v>0</v>
      </c>
      <c r="P110" s="1484">
        <f t="shared" si="3"/>
        <v>0</v>
      </c>
      <c r="Q110" s="1199"/>
      <c r="R110" s="1199"/>
      <c r="S110" s="1199"/>
      <c r="T110" s="1199"/>
    </row>
    <row r="111" spans="1:20" s="1503" customFormat="1" ht="12.75" x14ac:dyDescent="0.2">
      <c r="A111" s="1488" t="s">
        <v>8711</v>
      </c>
      <c r="B111" s="1488" t="s">
        <v>2003</v>
      </c>
      <c r="C111" s="1488" t="s">
        <v>97</v>
      </c>
      <c r="D111" s="1488"/>
      <c r="E111" s="1489">
        <v>6500</v>
      </c>
      <c r="F111" s="1488" t="s">
        <v>8947</v>
      </c>
      <c r="G111" s="1488" t="s">
        <v>8948</v>
      </c>
      <c r="H111" s="1488" t="s">
        <v>864</v>
      </c>
      <c r="I111" s="1488"/>
      <c r="J111" s="1488"/>
      <c r="K111" s="1493">
        <v>1</v>
      </c>
      <c r="L111" s="1493">
        <v>12</v>
      </c>
      <c r="M111" s="1484">
        <f t="shared" si="2"/>
        <v>78000</v>
      </c>
      <c r="N111" s="1493">
        <v>1</v>
      </c>
      <c r="O111" s="1493">
        <v>6</v>
      </c>
      <c r="P111" s="1484">
        <f t="shared" si="3"/>
        <v>39000</v>
      </c>
      <c r="Q111" s="1199"/>
      <c r="R111" s="1199"/>
      <c r="S111" s="1199"/>
      <c r="T111" s="1199"/>
    </row>
    <row r="112" spans="1:20" s="1503" customFormat="1" ht="12.75" x14ac:dyDescent="0.2">
      <c r="A112" s="1488" t="s">
        <v>8711</v>
      </c>
      <c r="B112" s="1488" t="s">
        <v>2003</v>
      </c>
      <c r="C112" s="1488" t="s">
        <v>97</v>
      </c>
      <c r="D112" s="1488"/>
      <c r="E112" s="1489">
        <v>15600</v>
      </c>
      <c r="F112" s="1488" t="s">
        <v>8949</v>
      </c>
      <c r="G112" s="1488" t="s">
        <v>8950</v>
      </c>
      <c r="H112" s="1488" t="s">
        <v>8743</v>
      </c>
      <c r="I112" s="1488"/>
      <c r="J112" s="1488"/>
      <c r="K112" s="1493">
        <v>0</v>
      </c>
      <c r="L112" s="1493">
        <v>0</v>
      </c>
      <c r="M112" s="1484">
        <f t="shared" si="2"/>
        <v>0</v>
      </c>
      <c r="N112" s="1493">
        <v>1</v>
      </c>
      <c r="O112" s="1493">
        <v>3</v>
      </c>
      <c r="P112" s="1484">
        <f t="shared" si="3"/>
        <v>46800</v>
      </c>
      <c r="Q112" s="1199"/>
      <c r="R112" s="1199"/>
      <c r="S112" s="1199"/>
      <c r="T112" s="1199"/>
    </row>
    <row r="113" spans="1:20" s="1503" customFormat="1" ht="12.75" x14ac:dyDescent="0.2">
      <c r="A113" s="1488" t="s">
        <v>8711</v>
      </c>
      <c r="B113" s="1488" t="s">
        <v>2004</v>
      </c>
      <c r="C113" s="1488" t="s">
        <v>97</v>
      </c>
      <c r="D113" s="1488"/>
      <c r="E113" s="1489">
        <v>4000</v>
      </c>
      <c r="F113" s="1488" t="s">
        <v>8951</v>
      </c>
      <c r="G113" s="1488" t="s">
        <v>8952</v>
      </c>
      <c r="H113" s="1488" t="s">
        <v>675</v>
      </c>
      <c r="I113" s="1488"/>
      <c r="J113" s="1488"/>
      <c r="K113" s="1493">
        <v>1</v>
      </c>
      <c r="L113" s="1493">
        <v>12</v>
      </c>
      <c r="M113" s="1484">
        <f t="shared" si="2"/>
        <v>48000</v>
      </c>
      <c r="N113" s="1493">
        <v>1</v>
      </c>
      <c r="O113" s="1493">
        <v>6</v>
      </c>
      <c r="P113" s="1484">
        <f t="shared" si="3"/>
        <v>24000</v>
      </c>
      <c r="Q113" s="1199"/>
      <c r="R113" s="1199"/>
      <c r="S113" s="1199"/>
      <c r="T113" s="1199"/>
    </row>
    <row r="114" spans="1:20" s="1503" customFormat="1" ht="12.75" x14ac:dyDescent="0.2">
      <c r="A114" s="1488" t="s">
        <v>8711</v>
      </c>
      <c r="B114" s="1488" t="s">
        <v>2004</v>
      </c>
      <c r="C114" s="1488" t="s">
        <v>97</v>
      </c>
      <c r="D114" s="1488"/>
      <c r="E114" s="1489">
        <v>5000</v>
      </c>
      <c r="F114" s="1488" t="s">
        <v>8953</v>
      </c>
      <c r="G114" s="1488" t="s">
        <v>8954</v>
      </c>
      <c r="H114" s="1488" t="s">
        <v>675</v>
      </c>
      <c r="I114" s="1488"/>
      <c r="J114" s="1488"/>
      <c r="K114" s="1493">
        <v>1</v>
      </c>
      <c r="L114" s="1493">
        <v>8</v>
      </c>
      <c r="M114" s="1484">
        <f t="shared" si="2"/>
        <v>40000</v>
      </c>
      <c r="N114" s="1493">
        <v>0</v>
      </c>
      <c r="O114" s="1493">
        <v>0</v>
      </c>
      <c r="P114" s="1484">
        <f t="shared" si="3"/>
        <v>0</v>
      </c>
      <c r="Q114" s="1199"/>
      <c r="R114" s="1199"/>
      <c r="S114" s="1199"/>
      <c r="T114" s="1199"/>
    </row>
    <row r="115" spans="1:20" s="1503" customFormat="1" ht="12.75" x14ac:dyDescent="0.2">
      <c r="A115" s="1488" t="s">
        <v>8711</v>
      </c>
      <c r="B115" s="1488" t="s">
        <v>2003</v>
      </c>
      <c r="C115" s="1488" t="s">
        <v>97</v>
      </c>
      <c r="D115" s="1488"/>
      <c r="E115" s="1489">
        <v>2000</v>
      </c>
      <c r="F115" s="1488" t="s">
        <v>8955</v>
      </c>
      <c r="G115" s="1488" t="s">
        <v>8956</v>
      </c>
      <c r="H115" s="1488" t="s">
        <v>698</v>
      </c>
      <c r="I115" s="1488"/>
      <c r="J115" s="1488"/>
      <c r="K115" s="1493">
        <v>1</v>
      </c>
      <c r="L115" s="1493">
        <v>12</v>
      </c>
      <c r="M115" s="1484">
        <f t="shared" si="2"/>
        <v>24000</v>
      </c>
      <c r="N115" s="1493">
        <v>1</v>
      </c>
      <c r="O115" s="1493">
        <v>6</v>
      </c>
      <c r="P115" s="1484">
        <f t="shared" si="3"/>
        <v>12000</v>
      </c>
      <c r="Q115" s="1199"/>
      <c r="R115" s="1199"/>
      <c r="S115" s="1199"/>
      <c r="T115" s="1199"/>
    </row>
    <row r="116" spans="1:20" s="1503" customFormat="1" ht="12.75" x14ac:dyDescent="0.2">
      <c r="A116" s="1488" t="s">
        <v>8711</v>
      </c>
      <c r="B116" s="1488" t="s">
        <v>2003</v>
      </c>
      <c r="C116" s="1488" t="s">
        <v>97</v>
      </c>
      <c r="D116" s="1488"/>
      <c r="E116" s="1489">
        <v>5500</v>
      </c>
      <c r="F116" s="1488" t="s">
        <v>8957</v>
      </c>
      <c r="G116" s="1488" t="s">
        <v>8958</v>
      </c>
      <c r="H116" s="1488" t="s">
        <v>1459</v>
      </c>
      <c r="I116" s="1488"/>
      <c r="J116" s="1488"/>
      <c r="K116" s="1493">
        <v>0</v>
      </c>
      <c r="L116" s="1493">
        <v>0</v>
      </c>
      <c r="M116" s="1484">
        <f t="shared" si="2"/>
        <v>0</v>
      </c>
      <c r="N116" s="1493">
        <v>1</v>
      </c>
      <c r="O116" s="1493">
        <v>5</v>
      </c>
      <c r="P116" s="1484">
        <f t="shared" si="3"/>
        <v>27500</v>
      </c>
      <c r="Q116" s="1199"/>
      <c r="R116" s="1199"/>
      <c r="S116" s="1199"/>
      <c r="T116" s="1199"/>
    </row>
    <row r="117" spans="1:20" s="1503" customFormat="1" ht="12.75" x14ac:dyDescent="0.2">
      <c r="A117" s="1488" t="s">
        <v>8711</v>
      </c>
      <c r="B117" s="1488" t="s">
        <v>2003</v>
      </c>
      <c r="C117" s="1488" t="s">
        <v>97</v>
      </c>
      <c r="D117" s="1488"/>
      <c r="E117" s="1489">
        <v>15000</v>
      </c>
      <c r="F117" s="1488" t="s">
        <v>8959</v>
      </c>
      <c r="G117" s="1488" t="s">
        <v>8960</v>
      </c>
      <c r="H117" s="1488" t="s">
        <v>8782</v>
      </c>
      <c r="I117" s="1488"/>
      <c r="J117" s="1488"/>
      <c r="K117" s="1493">
        <v>1</v>
      </c>
      <c r="L117" s="1493">
        <v>12</v>
      </c>
      <c r="M117" s="1484">
        <f t="shared" si="2"/>
        <v>180000</v>
      </c>
      <c r="N117" s="1493">
        <v>1</v>
      </c>
      <c r="O117" s="1493">
        <v>4</v>
      </c>
      <c r="P117" s="1484">
        <f t="shared" si="3"/>
        <v>60000</v>
      </c>
      <c r="Q117" s="1199"/>
      <c r="R117" s="1199"/>
      <c r="S117" s="1199"/>
      <c r="T117" s="1199"/>
    </row>
    <row r="118" spans="1:20" s="1503" customFormat="1" ht="12.75" x14ac:dyDescent="0.2">
      <c r="A118" s="1488" t="s">
        <v>8711</v>
      </c>
      <c r="B118" s="1488" t="s">
        <v>2003</v>
      </c>
      <c r="C118" s="1488" t="s">
        <v>97</v>
      </c>
      <c r="D118" s="1488"/>
      <c r="E118" s="1489">
        <v>15000</v>
      </c>
      <c r="F118" s="1488" t="s">
        <v>8961</v>
      </c>
      <c r="G118" s="1488" t="s">
        <v>8962</v>
      </c>
      <c r="H118" s="1488" t="s">
        <v>8746</v>
      </c>
      <c r="I118" s="1488"/>
      <c r="J118" s="1488"/>
      <c r="K118" s="1493">
        <v>1</v>
      </c>
      <c r="L118" s="1493">
        <v>4</v>
      </c>
      <c r="M118" s="1484">
        <f t="shared" si="2"/>
        <v>60000</v>
      </c>
      <c r="N118" s="1493">
        <v>0</v>
      </c>
      <c r="O118" s="1493">
        <v>0</v>
      </c>
      <c r="P118" s="1484">
        <f t="shared" si="3"/>
        <v>0</v>
      </c>
      <c r="Q118" s="1199"/>
      <c r="R118" s="1199"/>
      <c r="S118" s="1199"/>
      <c r="T118" s="1199"/>
    </row>
    <row r="119" spans="1:20" s="1503" customFormat="1" ht="12.75" x14ac:dyDescent="0.2">
      <c r="A119" s="1488" t="s">
        <v>8711</v>
      </c>
      <c r="B119" s="1488" t="s">
        <v>2003</v>
      </c>
      <c r="C119" s="1488" t="s">
        <v>97</v>
      </c>
      <c r="D119" s="1488"/>
      <c r="E119" s="1489">
        <v>13500</v>
      </c>
      <c r="F119" s="1488" t="s">
        <v>8963</v>
      </c>
      <c r="G119" s="1488" t="s">
        <v>8964</v>
      </c>
      <c r="H119" s="1488" t="s">
        <v>1141</v>
      </c>
      <c r="I119" s="1488"/>
      <c r="J119" s="1488"/>
      <c r="K119" s="1493">
        <v>1</v>
      </c>
      <c r="L119" s="1493">
        <v>1</v>
      </c>
      <c r="M119" s="1484">
        <f t="shared" si="2"/>
        <v>13500</v>
      </c>
      <c r="N119" s="1493">
        <v>0</v>
      </c>
      <c r="O119" s="1493">
        <v>0</v>
      </c>
      <c r="P119" s="1484">
        <f t="shared" si="3"/>
        <v>0</v>
      </c>
      <c r="Q119" s="1199"/>
      <c r="R119" s="1199"/>
      <c r="S119" s="1199"/>
      <c r="T119" s="1199"/>
    </row>
    <row r="120" spans="1:20" s="1503" customFormat="1" ht="12.75" x14ac:dyDescent="0.2">
      <c r="A120" s="1488" t="s">
        <v>8711</v>
      </c>
      <c r="B120" s="1488" t="s">
        <v>2003</v>
      </c>
      <c r="C120" s="1488" t="s">
        <v>97</v>
      </c>
      <c r="D120" s="1488"/>
      <c r="E120" s="1489">
        <v>3500</v>
      </c>
      <c r="F120" s="1488" t="s">
        <v>8965</v>
      </c>
      <c r="G120" s="1488" t="s">
        <v>8966</v>
      </c>
      <c r="H120" s="1488" t="s">
        <v>768</v>
      </c>
      <c r="I120" s="1488"/>
      <c r="J120" s="1488"/>
      <c r="K120" s="1493">
        <v>1</v>
      </c>
      <c r="L120" s="1493">
        <v>12</v>
      </c>
      <c r="M120" s="1484">
        <f t="shared" si="2"/>
        <v>42000</v>
      </c>
      <c r="N120" s="1493">
        <v>1</v>
      </c>
      <c r="O120" s="1493">
        <v>6</v>
      </c>
      <c r="P120" s="1484">
        <f t="shared" si="3"/>
        <v>21000</v>
      </c>
      <c r="Q120" s="1199"/>
      <c r="R120" s="1199"/>
      <c r="S120" s="1199"/>
      <c r="T120" s="1199"/>
    </row>
    <row r="121" spans="1:20" s="1503" customFormat="1" ht="12.75" x14ac:dyDescent="0.2">
      <c r="A121" s="1488" t="s">
        <v>8711</v>
      </c>
      <c r="B121" s="1488" t="s">
        <v>2003</v>
      </c>
      <c r="C121" s="1488" t="s">
        <v>97</v>
      </c>
      <c r="D121" s="1488"/>
      <c r="E121" s="1489">
        <v>6000</v>
      </c>
      <c r="F121" s="1488" t="s">
        <v>8967</v>
      </c>
      <c r="G121" s="1488" t="s">
        <v>8968</v>
      </c>
      <c r="H121" s="1488" t="s">
        <v>651</v>
      </c>
      <c r="I121" s="1488"/>
      <c r="J121" s="1488"/>
      <c r="K121" s="1493">
        <v>1</v>
      </c>
      <c r="L121" s="1493">
        <v>12</v>
      </c>
      <c r="M121" s="1484">
        <f t="shared" si="2"/>
        <v>72000</v>
      </c>
      <c r="N121" s="1493">
        <v>0</v>
      </c>
      <c r="O121" s="1493">
        <v>0</v>
      </c>
      <c r="P121" s="1484">
        <f t="shared" si="3"/>
        <v>0</v>
      </c>
      <c r="Q121" s="1199"/>
      <c r="R121" s="1199"/>
      <c r="S121" s="1199"/>
      <c r="T121" s="1199"/>
    </row>
    <row r="122" spans="1:20" s="1503" customFormat="1" ht="12.75" x14ac:dyDescent="0.2">
      <c r="A122" s="1488" t="s">
        <v>8711</v>
      </c>
      <c r="B122" s="1488" t="s">
        <v>2003</v>
      </c>
      <c r="C122" s="1488" t="s">
        <v>97</v>
      </c>
      <c r="D122" s="1488"/>
      <c r="E122" s="1489">
        <v>8000</v>
      </c>
      <c r="F122" s="1488" t="s">
        <v>8967</v>
      </c>
      <c r="G122" s="1488" t="s">
        <v>8968</v>
      </c>
      <c r="H122" s="1488" t="s">
        <v>8839</v>
      </c>
      <c r="I122" s="1488"/>
      <c r="J122" s="1488"/>
      <c r="K122" s="1493">
        <v>1</v>
      </c>
      <c r="L122" s="1493">
        <v>1</v>
      </c>
      <c r="M122" s="1484">
        <f t="shared" si="2"/>
        <v>8000</v>
      </c>
      <c r="N122" s="1493">
        <v>1</v>
      </c>
      <c r="O122" s="1493">
        <v>6</v>
      </c>
      <c r="P122" s="1484">
        <f t="shared" si="3"/>
        <v>48000</v>
      </c>
      <c r="Q122" s="1199"/>
      <c r="R122" s="1199"/>
      <c r="S122" s="1199"/>
      <c r="T122" s="1199"/>
    </row>
    <row r="123" spans="1:20" s="1503" customFormat="1" ht="12.75" x14ac:dyDescent="0.2">
      <c r="A123" s="1488" t="s">
        <v>8711</v>
      </c>
      <c r="B123" s="1488" t="s">
        <v>2003</v>
      </c>
      <c r="C123" s="1488" t="s">
        <v>97</v>
      </c>
      <c r="D123" s="1488"/>
      <c r="E123" s="1489">
        <v>3800</v>
      </c>
      <c r="F123" s="1488" t="s">
        <v>8969</v>
      </c>
      <c r="G123" s="1488" t="s">
        <v>8970</v>
      </c>
      <c r="H123" s="1488" t="s">
        <v>8971</v>
      </c>
      <c r="I123" s="1488"/>
      <c r="J123" s="1488"/>
      <c r="K123" s="1493">
        <v>1</v>
      </c>
      <c r="L123" s="1493">
        <v>1</v>
      </c>
      <c r="M123" s="1484">
        <f t="shared" si="2"/>
        <v>3800</v>
      </c>
      <c r="N123" s="1493">
        <v>0</v>
      </c>
      <c r="O123" s="1493">
        <v>0</v>
      </c>
      <c r="P123" s="1484">
        <f t="shared" si="3"/>
        <v>0</v>
      </c>
      <c r="Q123" s="1199"/>
      <c r="R123" s="1199"/>
      <c r="S123" s="1199"/>
      <c r="T123" s="1199"/>
    </row>
    <row r="124" spans="1:20" s="1503" customFormat="1" ht="12.75" x14ac:dyDescent="0.2">
      <c r="A124" s="1488" t="s">
        <v>8711</v>
      </c>
      <c r="B124" s="1488" t="s">
        <v>2003</v>
      </c>
      <c r="C124" s="1488" t="s">
        <v>97</v>
      </c>
      <c r="D124" s="1488"/>
      <c r="E124" s="1489">
        <v>2500</v>
      </c>
      <c r="F124" s="1488" t="s">
        <v>8972</v>
      </c>
      <c r="G124" s="1488" t="s">
        <v>8973</v>
      </c>
      <c r="H124" s="1488" t="s">
        <v>4847</v>
      </c>
      <c r="I124" s="1488"/>
      <c r="J124" s="1488"/>
      <c r="K124" s="1493">
        <v>1</v>
      </c>
      <c r="L124" s="1493">
        <v>12</v>
      </c>
      <c r="M124" s="1484">
        <f t="shared" si="2"/>
        <v>30000</v>
      </c>
      <c r="N124" s="1493">
        <v>1</v>
      </c>
      <c r="O124" s="1493">
        <v>6</v>
      </c>
      <c r="P124" s="1484">
        <f t="shared" si="3"/>
        <v>15000</v>
      </c>
      <c r="Q124" s="1199"/>
      <c r="R124" s="1199"/>
      <c r="S124" s="1199"/>
      <c r="T124" s="1199"/>
    </row>
    <row r="125" spans="1:20" s="1503" customFormat="1" ht="12.75" x14ac:dyDescent="0.2">
      <c r="A125" s="1488" t="s">
        <v>8711</v>
      </c>
      <c r="B125" s="1488" t="s">
        <v>2003</v>
      </c>
      <c r="C125" s="1488" t="s">
        <v>97</v>
      </c>
      <c r="D125" s="1488"/>
      <c r="E125" s="1489">
        <v>15000</v>
      </c>
      <c r="F125" s="1488" t="s">
        <v>8974</v>
      </c>
      <c r="G125" s="1488" t="s">
        <v>8975</v>
      </c>
      <c r="H125" s="1488" t="s">
        <v>8976</v>
      </c>
      <c r="I125" s="1488"/>
      <c r="J125" s="1488"/>
      <c r="K125" s="1493">
        <v>1</v>
      </c>
      <c r="L125" s="1493">
        <v>2</v>
      </c>
      <c r="M125" s="1484">
        <f t="shared" si="2"/>
        <v>30000</v>
      </c>
      <c r="N125" s="1493">
        <v>1</v>
      </c>
      <c r="O125" s="1493">
        <v>6</v>
      </c>
      <c r="P125" s="1484">
        <f t="shared" si="3"/>
        <v>90000</v>
      </c>
      <c r="Q125" s="1199"/>
      <c r="R125" s="1199"/>
      <c r="S125" s="1199"/>
      <c r="T125" s="1199"/>
    </row>
    <row r="126" spans="1:20" s="1503" customFormat="1" ht="12.75" x14ac:dyDescent="0.2">
      <c r="A126" s="1488" t="s">
        <v>8711</v>
      </c>
      <c r="B126" s="1488" t="s">
        <v>2003</v>
      </c>
      <c r="C126" s="1488" t="s">
        <v>97</v>
      </c>
      <c r="D126" s="1488"/>
      <c r="E126" s="1489">
        <v>6500</v>
      </c>
      <c r="F126" s="1488" t="s">
        <v>8977</v>
      </c>
      <c r="G126" s="1488" t="s">
        <v>8978</v>
      </c>
      <c r="H126" s="1488" t="s">
        <v>8979</v>
      </c>
      <c r="I126" s="1488"/>
      <c r="J126" s="1488"/>
      <c r="K126" s="1493">
        <v>1</v>
      </c>
      <c r="L126" s="1493">
        <v>12</v>
      </c>
      <c r="M126" s="1484">
        <f t="shared" si="2"/>
        <v>78000</v>
      </c>
      <c r="N126" s="1493">
        <v>1</v>
      </c>
      <c r="O126" s="1493">
        <v>6</v>
      </c>
      <c r="P126" s="1484">
        <f t="shared" si="3"/>
        <v>39000</v>
      </c>
      <c r="Q126" s="1199"/>
      <c r="R126" s="1199"/>
      <c r="S126" s="1199"/>
      <c r="T126" s="1199"/>
    </row>
    <row r="127" spans="1:20" s="1503" customFormat="1" ht="12.75" x14ac:dyDescent="0.2">
      <c r="A127" s="1488" t="s">
        <v>8711</v>
      </c>
      <c r="B127" s="1488" t="s">
        <v>2003</v>
      </c>
      <c r="C127" s="1488" t="s">
        <v>97</v>
      </c>
      <c r="D127" s="1488"/>
      <c r="E127" s="1489">
        <v>14000</v>
      </c>
      <c r="F127" s="1488" t="s">
        <v>8980</v>
      </c>
      <c r="G127" s="1488" t="s">
        <v>8981</v>
      </c>
      <c r="H127" s="1488" t="s">
        <v>8976</v>
      </c>
      <c r="I127" s="1488"/>
      <c r="J127" s="1488"/>
      <c r="K127" s="1493">
        <v>0</v>
      </c>
      <c r="L127" s="1493">
        <v>0</v>
      </c>
      <c r="M127" s="1484">
        <f t="shared" si="2"/>
        <v>0</v>
      </c>
      <c r="N127" s="1493">
        <v>1</v>
      </c>
      <c r="O127" s="1493">
        <v>4</v>
      </c>
      <c r="P127" s="1484">
        <f t="shared" si="3"/>
        <v>56000</v>
      </c>
      <c r="Q127" s="1199"/>
      <c r="R127" s="1199"/>
      <c r="S127" s="1199"/>
      <c r="T127" s="1199"/>
    </row>
    <row r="128" spans="1:20" s="1503" customFormat="1" ht="12.75" x14ac:dyDescent="0.2">
      <c r="A128" s="1488" t="s">
        <v>8711</v>
      </c>
      <c r="B128" s="1488" t="s">
        <v>2003</v>
      </c>
      <c r="C128" s="1488" t="s">
        <v>97</v>
      </c>
      <c r="D128" s="1488"/>
      <c r="E128" s="1489">
        <v>3500</v>
      </c>
      <c r="F128" s="1488" t="s">
        <v>8982</v>
      </c>
      <c r="G128" s="1488" t="s">
        <v>8983</v>
      </c>
      <c r="H128" s="1488" t="s">
        <v>768</v>
      </c>
      <c r="I128" s="1488"/>
      <c r="J128" s="1488"/>
      <c r="K128" s="1493">
        <v>1</v>
      </c>
      <c r="L128" s="1493">
        <v>12</v>
      </c>
      <c r="M128" s="1484">
        <f t="shared" si="2"/>
        <v>42000</v>
      </c>
      <c r="N128" s="1493">
        <v>1</v>
      </c>
      <c r="O128" s="1493">
        <v>6</v>
      </c>
      <c r="P128" s="1484">
        <f t="shared" si="3"/>
        <v>21000</v>
      </c>
      <c r="Q128" s="1199"/>
      <c r="R128" s="1199"/>
      <c r="S128" s="1199"/>
      <c r="T128" s="1199"/>
    </row>
    <row r="129" spans="1:20" s="1503" customFormat="1" ht="12.75" x14ac:dyDescent="0.2">
      <c r="A129" s="1488" t="s">
        <v>8711</v>
      </c>
      <c r="B129" s="1488" t="s">
        <v>2003</v>
      </c>
      <c r="C129" s="1488" t="s">
        <v>97</v>
      </c>
      <c r="D129" s="1488"/>
      <c r="E129" s="1489">
        <v>15600</v>
      </c>
      <c r="F129" s="1488" t="s">
        <v>8984</v>
      </c>
      <c r="G129" s="1488" t="s">
        <v>8985</v>
      </c>
      <c r="H129" s="1488" t="s">
        <v>8986</v>
      </c>
      <c r="I129" s="1488"/>
      <c r="J129" s="1488"/>
      <c r="K129" s="1493">
        <v>0</v>
      </c>
      <c r="L129" s="1493">
        <v>0</v>
      </c>
      <c r="M129" s="1484">
        <f t="shared" si="2"/>
        <v>0</v>
      </c>
      <c r="N129" s="1493">
        <v>1</v>
      </c>
      <c r="O129" s="1493">
        <v>2</v>
      </c>
      <c r="P129" s="1484">
        <f t="shared" si="3"/>
        <v>31200</v>
      </c>
      <c r="Q129" s="1199"/>
      <c r="R129" s="1199"/>
      <c r="S129" s="1199"/>
      <c r="T129" s="1199"/>
    </row>
    <row r="130" spans="1:20" s="1503" customFormat="1" ht="12.75" x14ac:dyDescent="0.2">
      <c r="A130" s="1488" t="s">
        <v>8711</v>
      </c>
      <c r="B130" s="1488" t="s">
        <v>2003</v>
      </c>
      <c r="C130" s="1488" t="s">
        <v>97</v>
      </c>
      <c r="D130" s="1488"/>
      <c r="E130" s="1489">
        <v>15600</v>
      </c>
      <c r="F130" s="1488" t="s">
        <v>8987</v>
      </c>
      <c r="G130" s="1488" t="s">
        <v>8988</v>
      </c>
      <c r="H130" s="1488" t="s">
        <v>8976</v>
      </c>
      <c r="I130" s="1488"/>
      <c r="J130" s="1488"/>
      <c r="K130" s="1493">
        <v>1</v>
      </c>
      <c r="L130" s="1493">
        <v>9</v>
      </c>
      <c r="M130" s="1484">
        <f t="shared" si="2"/>
        <v>140400</v>
      </c>
      <c r="N130" s="1493">
        <v>0</v>
      </c>
      <c r="O130" s="1493">
        <v>0</v>
      </c>
      <c r="P130" s="1484">
        <f t="shared" si="3"/>
        <v>0</v>
      </c>
      <c r="Q130" s="1199"/>
      <c r="R130" s="1199"/>
      <c r="S130" s="1199"/>
      <c r="T130" s="1199"/>
    </row>
    <row r="131" spans="1:20" s="1503" customFormat="1" ht="12.75" x14ac:dyDescent="0.2">
      <c r="A131" s="1488" t="s">
        <v>8711</v>
      </c>
      <c r="B131" s="1488" t="s">
        <v>2003</v>
      </c>
      <c r="C131" s="1488" t="s">
        <v>97</v>
      </c>
      <c r="D131" s="1488"/>
      <c r="E131" s="1489">
        <v>1600</v>
      </c>
      <c r="F131" s="1488" t="s">
        <v>8989</v>
      </c>
      <c r="G131" s="1488" t="s">
        <v>8990</v>
      </c>
      <c r="H131" s="1488" t="s">
        <v>4809</v>
      </c>
      <c r="I131" s="1488"/>
      <c r="J131" s="1488"/>
      <c r="K131" s="1493">
        <v>1</v>
      </c>
      <c r="L131" s="1493">
        <v>6</v>
      </c>
      <c r="M131" s="1484">
        <f t="shared" si="2"/>
        <v>9600</v>
      </c>
      <c r="N131" s="1493">
        <v>1</v>
      </c>
      <c r="O131" s="1493">
        <v>6</v>
      </c>
      <c r="P131" s="1484">
        <f t="shared" si="3"/>
        <v>9600</v>
      </c>
      <c r="Q131" s="1199"/>
      <c r="R131" s="1199"/>
      <c r="S131" s="1199"/>
      <c r="T131" s="1199"/>
    </row>
    <row r="132" spans="1:20" s="1503" customFormat="1" ht="12.75" x14ac:dyDescent="0.2">
      <c r="A132" s="1488" t="s">
        <v>8711</v>
      </c>
      <c r="B132" s="1488" t="s">
        <v>2003</v>
      </c>
      <c r="C132" s="1488" t="s">
        <v>97</v>
      </c>
      <c r="D132" s="1488"/>
      <c r="E132" s="1489">
        <v>15000</v>
      </c>
      <c r="F132" s="1488" t="s">
        <v>8991</v>
      </c>
      <c r="G132" s="1488" t="s">
        <v>8992</v>
      </c>
      <c r="H132" s="1488" t="s">
        <v>8782</v>
      </c>
      <c r="I132" s="1488"/>
      <c r="J132" s="1488"/>
      <c r="K132" s="1493">
        <v>1</v>
      </c>
      <c r="L132" s="1493">
        <v>8</v>
      </c>
      <c r="M132" s="1484">
        <f t="shared" si="2"/>
        <v>120000</v>
      </c>
      <c r="N132" s="1493">
        <v>1</v>
      </c>
      <c r="O132" s="1493">
        <v>1</v>
      </c>
      <c r="P132" s="1484">
        <f t="shared" si="3"/>
        <v>15000</v>
      </c>
      <c r="Q132" s="1199"/>
      <c r="R132" s="1199"/>
      <c r="S132" s="1199"/>
      <c r="T132" s="1199"/>
    </row>
    <row r="133" spans="1:20" s="1503" customFormat="1" ht="12.75" x14ac:dyDescent="0.2">
      <c r="A133" s="1488" t="s">
        <v>8711</v>
      </c>
      <c r="B133" s="1488" t="s">
        <v>2003</v>
      </c>
      <c r="C133" s="1488" t="s">
        <v>97</v>
      </c>
      <c r="D133" s="1488"/>
      <c r="E133" s="1489">
        <v>5000</v>
      </c>
      <c r="F133" s="1488" t="s">
        <v>8993</v>
      </c>
      <c r="G133" s="1488" t="s">
        <v>8994</v>
      </c>
      <c r="H133" s="1488" t="s">
        <v>1025</v>
      </c>
      <c r="I133" s="1488"/>
      <c r="J133" s="1488"/>
      <c r="K133" s="1493">
        <v>1</v>
      </c>
      <c r="L133" s="1493">
        <v>6</v>
      </c>
      <c r="M133" s="1484">
        <f t="shared" ref="M133:M196" si="4">L133*E133</f>
        <v>30000</v>
      </c>
      <c r="N133" s="1493">
        <v>0</v>
      </c>
      <c r="O133" s="1493">
        <v>0</v>
      </c>
      <c r="P133" s="1484">
        <f t="shared" ref="P133:P196" si="5">O133*E133</f>
        <v>0</v>
      </c>
      <c r="Q133" s="1199"/>
      <c r="R133" s="1199"/>
      <c r="S133" s="1199"/>
      <c r="T133" s="1199"/>
    </row>
    <row r="134" spans="1:20" s="1503" customFormat="1" ht="12.75" x14ac:dyDescent="0.2">
      <c r="A134" s="1488" t="s">
        <v>8711</v>
      </c>
      <c r="B134" s="1488" t="s">
        <v>2003</v>
      </c>
      <c r="C134" s="1488" t="s">
        <v>97</v>
      </c>
      <c r="D134" s="1488"/>
      <c r="E134" s="1489">
        <v>2000</v>
      </c>
      <c r="F134" s="1488" t="s">
        <v>8995</v>
      </c>
      <c r="G134" s="1488" t="s">
        <v>8996</v>
      </c>
      <c r="H134" s="1488" t="s">
        <v>8805</v>
      </c>
      <c r="I134" s="1488"/>
      <c r="J134" s="1488"/>
      <c r="K134" s="1493">
        <v>1</v>
      </c>
      <c r="L134" s="1493">
        <v>12</v>
      </c>
      <c r="M134" s="1484">
        <f t="shared" si="4"/>
        <v>24000</v>
      </c>
      <c r="N134" s="1493">
        <v>1</v>
      </c>
      <c r="O134" s="1493">
        <v>6</v>
      </c>
      <c r="P134" s="1484">
        <f t="shared" si="5"/>
        <v>12000</v>
      </c>
      <c r="Q134" s="1199"/>
      <c r="R134" s="1199"/>
      <c r="S134" s="1199"/>
      <c r="T134" s="1199"/>
    </row>
    <row r="135" spans="1:20" s="1503" customFormat="1" ht="12.75" x14ac:dyDescent="0.2">
      <c r="A135" s="1488" t="s">
        <v>8711</v>
      </c>
      <c r="B135" s="1488" t="s">
        <v>2004</v>
      </c>
      <c r="C135" s="1488" t="s">
        <v>97</v>
      </c>
      <c r="D135" s="1488"/>
      <c r="E135" s="1489">
        <v>4500</v>
      </c>
      <c r="F135" s="1488" t="s">
        <v>8997</v>
      </c>
      <c r="G135" s="1488" t="s">
        <v>8998</v>
      </c>
      <c r="H135" s="1488" t="s">
        <v>8999</v>
      </c>
      <c r="I135" s="1488"/>
      <c r="J135" s="1488"/>
      <c r="K135" s="1493">
        <v>1</v>
      </c>
      <c r="L135" s="1493">
        <v>3</v>
      </c>
      <c r="M135" s="1484">
        <f t="shared" si="4"/>
        <v>13500</v>
      </c>
      <c r="N135" s="1493">
        <v>0</v>
      </c>
      <c r="O135" s="1493">
        <v>0</v>
      </c>
      <c r="P135" s="1484">
        <f t="shared" si="5"/>
        <v>0</v>
      </c>
      <c r="Q135" s="1199"/>
      <c r="R135" s="1199"/>
      <c r="S135" s="1199"/>
      <c r="T135" s="1199"/>
    </row>
    <row r="136" spans="1:20" s="1503" customFormat="1" ht="12.75" x14ac:dyDescent="0.2">
      <c r="A136" s="1488" t="s">
        <v>8711</v>
      </c>
      <c r="B136" s="1488" t="s">
        <v>2004</v>
      </c>
      <c r="C136" s="1488" t="s">
        <v>97</v>
      </c>
      <c r="D136" s="1488"/>
      <c r="E136" s="1489">
        <v>2800</v>
      </c>
      <c r="F136" s="1488" t="s">
        <v>9000</v>
      </c>
      <c r="G136" s="1488" t="s">
        <v>9001</v>
      </c>
      <c r="H136" s="1488" t="s">
        <v>768</v>
      </c>
      <c r="I136" s="1488"/>
      <c r="J136" s="1488"/>
      <c r="K136" s="1493">
        <v>1</v>
      </c>
      <c r="L136" s="1493">
        <v>12</v>
      </c>
      <c r="M136" s="1484">
        <f t="shared" si="4"/>
        <v>33600</v>
      </c>
      <c r="N136" s="1493">
        <v>1</v>
      </c>
      <c r="O136" s="1493">
        <v>3</v>
      </c>
      <c r="P136" s="1484">
        <f t="shared" si="5"/>
        <v>8400</v>
      </c>
      <c r="Q136" s="1199"/>
      <c r="R136" s="1199"/>
      <c r="S136" s="1199"/>
      <c r="T136" s="1199"/>
    </row>
    <row r="137" spans="1:20" s="1503" customFormat="1" ht="12.75" x14ac:dyDescent="0.2">
      <c r="A137" s="1488" t="s">
        <v>8711</v>
      </c>
      <c r="B137" s="1488" t="s">
        <v>2003</v>
      </c>
      <c r="C137" s="1488" t="s">
        <v>97</v>
      </c>
      <c r="D137" s="1488"/>
      <c r="E137" s="1489">
        <v>15000</v>
      </c>
      <c r="F137" s="1488" t="s">
        <v>9002</v>
      </c>
      <c r="G137" s="1488" t="s">
        <v>9003</v>
      </c>
      <c r="H137" s="1488" t="s">
        <v>8746</v>
      </c>
      <c r="I137" s="1488"/>
      <c r="J137" s="1488"/>
      <c r="K137" s="1493">
        <v>1</v>
      </c>
      <c r="L137" s="1493">
        <v>7</v>
      </c>
      <c r="M137" s="1484">
        <f t="shared" si="4"/>
        <v>105000</v>
      </c>
      <c r="N137" s="1493">
        <v>1</v>
      </c>
      <c r="O137" s="1493">
        <v>2</v>
      </c>
      <c r="P137" s="1484">
        <f t="shared" si="5"/>
        <v>30000</v>
      </c>
      <c r="Q137" s="1199"/>
      <c r="R137" s="1199"/>
      <c r="S137" s="1199"/>
      <c r="T137" s="1199"/>
    </row>
    <row r="138" spans="1:20" s="1503" customFormat="1" ht="12.75" x14ac:dyDescent="0.2">
      <c r="A138" s="1488" t="s">
        <v>8711</v>
      </c>
      <c r="B138" s="1488" t="s">
        <v>2003</v>
      </c>
      <c r="C138" s="1488" t="s">
        <v>97</v>
      </c>
      <c r="D138" s="1488"/>
      <c r="E138" s="1489">
        <v>6300</v>
      </c>
      <c r="F138" s="1488" t="s">
        <v>9004</v>
      </c>
      <c r="G138" s="1488" t="s">
        <v>9005</v>
      </c>
      <c r="H138" s="1488" t="s">
        <v>9006</v>
      </c>
      <c r="I138" s="1488"/>
      <c r="J138" s="1488"/>
      <c r="K138" s="1493">
        <v>1</v>
      </c>
      <c r="L138" s="1493">
        <v>12</v>
      </c>
      <c r="M138" s="1484">
        <f t="shared" si="4"/>
        <v>75600</v>
      </c>
      <c r="N138" s="1493">
        <v>1</v>
      </c>
      <c r="O138" s="1493">
        <v>6</v>
      </c>
      <c r="P138" s="1484">
        <f t="shared" si="5"/>
        <v>37800</v>
      </c>
      <c r="Q138" s="1199"/>
      <c r="R138" s="1199"/>
      <c r="S138" s="1199"/>
      <c r="T138" s="1199"/>
    </row>
    <row r="139" spans="1:20" s="1503" customFormat="1" ht="12.75" x14ac:dyDescent="0.2">
      <c r="A139" s="1488" t="s">
        <v>8711</v>
      </c>
      <c r="B139" s="1488" t="s">
        <v>2003</v>
      </c>
      <c r="C139" s="1488" t="s">
        <v>97</v>
      </c>
      <c r="D139" s="1488"/>
      <c r="E139" s="1489">
        <v>8000</v>
      </c>
      <c r="F139" s="1488" t="s">
        <v>9007</v>
      </c>
      <c r="G139" s="1488" t="s">
        <v>9008</v>
      </c>
      <c r="H139" s="1488" t="s">
        <v>4612</v>
      </c>
      <c r="I139" s="1488"/>
      <c r="J139" s="1488"/>
      <c r="K139" s="1493">
        <v>1</v>
      </c>
      <c r="L139" s="1493">
        <v>3</v>
      </c>
      <c r="M139" s="1484">
        <f t="shared" si="4"/>
        <v>24000</v>
      </c>
      <c r="N139" s="1493">
        <v>0</v>
      </c>
      <c r="O139" s="1493">
        <v>0</v>
      </c>
      <c r="P139" s="1484">
        <f t="shared" si="5"/>
        <v>0</v>
      </c>
      <c r="Q139" s="1199"/>
      <c r="R139" s="1199"/>
      <c r="S139" s="1199"/>
      <c r="T139" s="1199"/>
    </row>
    <row r="140" spans="1:20" s="1503" customFormat="1" ht="12.75" x14ac:dyDescent="0.2">
      <c r="A140" s="1488" t="s">
        <v>8711</v>
      </c>
      <c r="B140" s="1488" t="s">
        <v>2003</v>
      </c>
      <c r="C140" s="1488" t="s">
        <v>97</v>
      </c>
      <c r="D140" s="1488"/>
      <c r="E140" s="1489">
        <v>9000</v>
      </c>
      <c r="F140" s="1488" t="s">
        <v>9009</v>
      </c>
      <c r="G140" s="1488" t="s">
        <v>9010</v>
      </c>
      <c r="H140" s="1488" t="s">
        <v>5667</v>
      </c>
      <c r="I140" s="1488"/>
      <c r="J140" s="1488"/>
      <c r="K140" s="1493">
        <v>1</v>
      </c>
      <c r="L140" s="1493">
        <v>12</v>
      </c>
      <c r="M140" s="1484">
        <f t="shared" si="4"/>
        <v>108000</v>
      </c>
      <c r="N140" s="1493">
        <v>1</v>
      </c>
      <c r="O140" s="1493">
        <v>6</v>
      </c>
      <c r="P140" s="1484">
        <f t="shared" si="5"/>
        <v>54000</v>
      </c>
      <c r="Q140" s="1199"/>
      <c r="R140" s="1199"/>
      <c r="S140" s="1199"/>
      <c r="T140" s="1199"/>
    </row>
    <row r="141" spans="1:20" s="1503" customFormat="1" ht="12.75" x14ac:dyDescent="0.2">
      <c r="A141" s="1488" t="s">
        <v>8711</v>
      </c>
      <c r="B141" s="1488" t="s">
        <v>2003</v>
      </c>
      <c r="C141" s="1488" t="s">
        <v>97</v>
      </c>
      <c r="D141" s="1488"/>
      <c r="E141" s="1489">
        <v>8000</v>
      </c>
      <c r="F141" s="1488" t="s">
        <v>9011</v>
      </c>
      <c r="G141" s="1488" t="s">
        <v>9012</v>
      </c>
      <c r="H141" s="1488" t="s">
        <v>9013</v>
      </c>
      <c r="I141" s="1488"/>
      <c r="J141" s="1488"/>
      <c r="K141" s="1493">
        <v>1</v>
      </c>
      <c r="L141" s="1493">
        <v>12</v>
      </c>
      <c r="M141" s="1484">
        <f t="shared" si="4"/>
        <v>96000</v>
      </c>
      <c r="N141" s="1493">
        <v>1</v>
      </c>
      <c r="O141" s="1493">
        <v>6</v>
      </c>
      <c r="P141" s="1484">
        <f t="shared" si="5"/>
        <v>48000</v>
      </c>
      <c r="Q141" s="1199"/>
      <c r="R141" s="1199"/>
      <c r="S141" s="1199"/>
      <c r="T141" s="1199"/>
    </row>
    <row r="142" spans="1:20" s="1503" customFormat="1" ht="12.75" x14ac:dyDescent="0.2">
      <c r="A142" s="1488" t="s">
        <v>8711</v>
      </c>
      <c r="B142" s="1488" t="s">
        <v>2003</v>
      </c>
      <c r="C142" s="1488" t="s">
        <v>97</v>
      </c>
      <c r="D142" s="1488"/>
      <c r="E142" s="1489">
        <v>15000</v>
      </c>
      <c r="F142" s="1488" t="s">
        <v>9014</v>
      </c>
      <c r="G142" s="1488" t="s">
        <v>9015</v>
      </c>
      <c r="H142" s="1488" t="s">
        <v>712</v>
      </c>
      <c r="I142" s="1488"/>
      <c r="J142" s="1488"/>
      <c r="K142" s="1493">
        <v>0</v>
      </c>
      <c r="L142" s="1493">
        <v>0</v>
      </c>
      <c r="M142" s="1484">
        <f t="shared" si="4"/>
        <v>0</v>
      </c>
      <c r="N142" s="1493">
        <v>1</v>
      </c>
      <c r="O142" s="1493">
        <v>3</v>
      </c>
      <c r="P142" s="1484">
        <f t="shared" si="5"/>
        <v>45000</v>
      </c>
      <c r="Q142" s="1199"/>
      <c r="R142" s="1199"/>
      <c r="S142" s="1199"/>
      <c r="T142" s="1199"/>
    </row>
    <row r="143" spans="1:20" s="1503" customFormat="1" ht="12.75" x14ac:dyDescent="0.2">
      <c r="A143" s="1488" t="s">
        <v>8711</v>
      </c>
      <c r="B143" s="1488" t="s">
        <v>2003</v>
      </c>
      <c r="C143" s="1488" t="s">
        <v>97</v>
      </c>
      <c r="D143" s="1488"/>
      <c r="E143" s="1489">
        <v>5000</v>
      </c>
      <c r="F143" s="1488" t="s">
        <v>9016</v>
      </c>
      <c r="G143" s="1488" t="s">
        <v>9017</v>
      </c>
      <c r="H143" s="1488" t="s">
        <v>8778</v>
      </c>
      <c r="I143" s="1488"/>
      <c r="J143" s="1488"/>
      <c r="K143" s="1493">
        <v>1</v>
      </c>
      <c r="L143" s="1493">
        <v>12</v>
      </c>
      <c r="M143" s="1484">
        <f t="shared" si="4"/>
        <v>60000</v>
      </c>
      <c r="N143" s="1493">
        <v>1</v>
      </c>
      <c r="O143" s="1493">
        <v>6</v>
      </c>
      <c r="P143" s="1484">
        <f t="shared" si="5"/>
        <v>30000</v>
      </c>
      <c r="Q143" s="1199"/>
      <c r="R143" s="1199"/>
      <c r="S143" s="1199"/>
      <c r="T143" s="1199"/>
    </row>
    <row r="144" spans="1:20" s="1503" customFormat="1" ht="12.75" x14ac:dyDescent="0.2">
      <c r="A144" s="1488" t="s">
        <v>8711</v>
      </c>
      <c r="B144" s="1488" t="s">
        <v>2003</v>
      </c>
      <c r="C144" s="1488" t="s">
        <v>97</v>
      </c>
      <c r="D144" s="1488"/>
      <c r="E144" s="1489">
        <v>2500</v>
      </c>
      <c r="F144" s="1488" t="s">
        <v>9018</v>
      </c>
      <c r="G144" s="1488" t="s">
        <v>9019</v>
      </c>
      <c r="H144" s="1488" t="s">
        <v>4847</v>
      </c>
      <c r="I144" s="1488"/>
      <c r="J144" s="1488"/>
      <c r="K144" s="1493">
        <v>1</v>
      </c>
      <c r="L144" s="1493">
        <v>12</v>
      </c>
      <c r="M144" s="1484">
        <f t="shared" si="4"/>
        <v>30000</v>
      </c>
      <c r="N144" s="1493">
        <v>1</v>
      </c>
      <c r="O144" s="1493">
        <v>6</v>
      </c>
      <c r="P144" s="1484">
        <f t="shared" si="5"/>
        <v>15000</v>
      </c>
      <c r="Q144" s="1199"/>
      <c r="R144" s="1199"/>
      <c r="S144" s="1199"/>
      <c r="T144" s="1199"/>
    </row>
    <row r="145" spans="1:20" s="1503" customFormat="1" ht="12.75" x14ac:dyDescent="0.2">
      <c r="A145" s="1488" t="s">
        <v>8711</v>
      </c>
      <c r="B145" s="1488" t="s">
        <v>2003</v>
      </c>
      <c r="C145" s="1488" t="s">
        <v>97</v>
      </c>
      <c r="D145" s="1488"/>
      <c r="E145" s="1489">
        <v>5500</v>
      </c>
      <c r="F145" s="1488" t="s">
        <v>9020</v>
      </c>
      <c r="G145" s="1488" t="s">
        <v>9021</v>
      </c>
      <c r="H145" s="1488" t="s">
        <v>651</v>
      </c>
      <c r="I145" s="1488"/>
      <c r="J145" s="1488"/>
      <c r="K145" s="1493">
        <v>1</v>
      </c>
      <c r="L145" s="1493">
        <v>12</v>
      </c>
      <c r="M145" s="1484">
        <f t="shared" si="4"/>
        <v>66000</v>
      </c>
      <c r="N145" s="1493">
        <v>1</v>
      </c>
      <c r="O145" s="1493">
        <v>6</v>
      </c>
      <c r="P145" s="1484">
        <f t="shared" si="5"/>
        <v>33000</v>
      </c>
      <c r="Q145" s="1199"/>
      <c r="R145" s="1199"/>
      <c r="S145" s="1199"/>
      <c r="T145" s="1199"/>
    </row>
    <row r="146" spans="1:20" s="1503" customFormat="1" ht="12.75" x14ac:dyDescent="0.2">
      <c r="A146" s="1488" t="s">
        <v>8711</v>
      </c>
      <c r="B146" s="1488" t="s">
        <v>2003</v>
      </c>
      <c r="C146" s="1488" t="s">
        <v>97</v>
      </c>
      <c r="D146" s="1488"/>
      <c r="E146" s="1489">
        <v>9000</v>
      </c>
      <c r="F146" s="1488" t="s">
        <v>9022</v>
      </c>
      <c r="G146" s="1488" t="s">
        <v>9023</v>
      </c>
      <c r="H146" s="1488" t="s">
        <v>9024</v>
      </c>
      <c r="I146" s="1488"/>
      <c r="J146" s="1488"/>
      <c r="K146" s="1493">
        <v>1</v>
      </c>
      <c r="L146" s="1493">
        <v>6</v>
      </c>
      <c r="M146" s="1484">
        <f t="shared" si="4"/>
        <v>54000</v>
      </c>
      <c r="N146" s="1493">
        <v>1</v>
      </c>
      <c r="O146" s="1493">
        <v>3</v>
      </c>
      <c r="P146" s="1484">
        <f t="shared" si="5"/>
        <v>27000</v>
      </c>
      <c r="Q146" s="1199"/>
      <c r="R146" s="1199"/>
      <c r="S146" s="1199"/>
      <c r="T146" s="1199"/>
    </row>
    <row r="147" spans="1:20" s="1503" customFormat="1" ht="12.75" x14ac:dyDescent="0.2">
      <c r="A147" s="1488" t="s">
        <v>8711</v>
      </c>
      <c r="B147" s="1488" t="s">
        <v>2003</v>
      </c>
      <c r="C147" s="1488" t="s">
        <v>97</v>
      </c>
      <c r="D147" s="1488"/>
      <c r="E147" s="1489">
        <v>3500</v>
      </c>
      <c r="F147" s="1488" t="s">
        <v>9025</v>
      </c>
      <c r="G147" s="1488" t="s">
        <v>9026</v>
      </c>
      <c r="H147" s="1488" t="s">
        <v>768</v>
      </c>
      <c r="I147" s="1488"/>
      <c r="J147" s="1488"/>
      <c r="K147" s="1493">
        <v>1</v>
      </c>
      <c r="L147" s="1493">
        <v>12</v>
      </c>
      <c r="M147" s="1484">
        <f t="shared" si="4"/>
        <v>42000</v>
      </c>
      <c r="N147" s="1493">
        <v>1</v>
      </c>
      <c r="O147" s="1493">
        <v>6</v>
      </c>
      <c r="P147" s="1484">
        <f t="shared" si="5"/>
        <v>21000</v>
      </c>
      <c r="Q147" s="1199"/>
      <c r="R147" s="1199"/>
      <c r="S147" s="1199"/>
      <c r="T147" s="1199"/>
    </row>
    <row r="148" spans="1:20" s="1503" customFormat="1" ht="12.75" x14ac:dyDescent="0.2">
      <c r="A148" s="1488" t="s">
        <v>8711</v>
      </c>
      <c r="B148" s="1488" t="s">
        <v>2003</v>
      </c>
      <c r="C148" s="1488" t="s">
        <v>97</v>
      </c>
      <c r="D148" s="1488"/>
      <c r="E148" s="1489">
        <v>12000</v>
      </c>
      <c r="F148" s="1488" t="s">
        <v>9027</v>
      </c>
      <c r="G148" s="1488" t="s">
        <v>9028</v>
      </c>
      <c r="H148" s="1488" t="s">
        <v>8727</v>
      </c>
      <c r="I148" s="1488"/>
      <c r="J148" s="1488"/>
      <c r="K148" s="1493">
        <v>1</v>
      </c>
      <c r="L148" s="1493">
        <v>5</v>
      </c>
      <c r="M148" s="1484">
        <f t="shared" si="4"/>
        <v>60000</v>
      </c>
      <c r="N148" s="1493">
        <v>1</v>
      </c>
      <c r="O148" s="1493">
        <v>3</v>
      </c>
      <c r="P148" s="1484">
        <f t="shared" si="5"/>
        <v>36000</v>
      </c>
      <c r="Q148" s="1199"/>
      <c r="R148" s="1199"/>
      <c r="S148" s="1199"/>
      <c r="T148" s="1199"/>
    </row>
    <row r="149" spans="1:20" s="1503" customFormat="1" ht="12.75" x14ac:dyDescent="0.2">
      <c r="A149" s="1488" t="s">
        <v>8711</v>
      </c>
      <c r="B149" s="1488" t="s">
        <v>2003</v>
      </c>
      <c r="C149" s="1488" t="s">
        <v>97</v>
      </c>
      <c r="D149" s="1488"/>
      <c r="E149" s="1489">
        <v>3500</v>
      </c>
      <c r="F149" s="1488" t="s">
        <v>9029</v>
      </c>
      <c r="G149" s="1488" t="s">
        <v>9030</v>
      </c>
      <c r="H149" s="1488" t="s">
        <v>9031</v>
      </c>
      <c r="I149" s="1488"/>
      <c r="J149" s="1488"/>
      <c r="K149" s="1493">
        <v>1</v>
      </c>
      <c r="L149" s="1493">
        <v>12</v>
      </c>
      <c r="M149" s="1484">
        <f t="shared" si="4"/>
        <v>42000</v>
      </c>
      <c r="N149" s="1493">
        <v>1</v>
      </c>
      <c r="O149" s="1493">
        <v>6</v>
      </c>
      <c r="P149" s="1484">
        <f t="shared" si="5"/>
        <v>21000</v>
      </c>
      <c r="Q149" s="1199"/>
      <c r="R149" s="1199"/>
      <c r="S149" s="1199"/>
      <c r="T149" s="1199"/>
    </row>
    <row r="150" spans="1:20" s="1503" customFormat="1" ht="12.75" x14ac:dyDescent="0.2">
      <c r="A150" s="1488" t="s">
        <v>8711</v>
      </c>
      <c r="B150" s="1488" t="s">
        <v>2004</v>
      </c>
      <c r="C150" s="1488" t="s">
        <v>97</v>
      </c>
      <c r="D150" s="1488"/>
      <c r="E150" s="1489">
        <v>4500</v>
      </c>
      <c r="F150" s="1488" t="s">
        <v>9032</v>
      </c>
      <c r="G150" s="1488" t="s">
        <v>9033</v>
      </c>
      <c r="H150" s="1488" t="s">
        <v>8979</v>
      </c>
      <c r="I150" s="1488"/>
      <c r="J150" s="1488"/>
      <c r="K150" s="1493">
        <v>1</v>
      </c>
      <c r="L150" s="1493">
        <v>12</v>
      </c>
      <c r="M150" s="1484">
        <f t="shared" si="4"/>
        <v>54000</v>
      </c>
      <c r="N150" s="1493">
        <v>1</v>
      </c>
      <c r="O150" s="1493">
        <v>6</v>
      </c>
      <c r="P150" s="1484">
        <f t="shared" si="5"/>
        <v>27000</v>
      </c>
      <c r="Q150" s="1199"/>
      <c r="R150" s="1199"/>
      <c r="S150" s="1199"/>
      <c r="T150" s="1199"/>
    </row>
    <row r="151" spans="1:20" s="1503" customFormat="1" ht="12.75" x14ac:dyDescent="0.2">
      <c r="A151" s="1488" t="s">
        <v>8711</v>
      </c>
      <c r="B151" s="1488" t="s">
        <v>2003</v>
      </c>
      <c r="C151" s="1488" t="s">
        <v>97</v>
      </c>
      <c r="D151" s="1488"/>
      <c r="E151" s="1489">
        <v>1730</v>
      </c>
      <c r="F151" s="1488" t="s">
        <v>9034</v>
      </c>
      <c r="G151" s="1488" t="s">
        <v>9035</v>
      </c>
      <c r="H151" s="1488" t="s">
        <v>690</v>
      </c>
      <c r="I151" s="1488"/>
      <c r="J151" s="1488"/>
      <c r="K151" s="1493">
        <v>1</v>
      </c>
      <c r="L151" s="1493">
        <v>12</v>
      </c>
      <c r="M151" s="1484">
        <f t="shared" si="4"/>
        <v>20760</v>
      </c>
      <c r="N151" s="1493">
        <v>1</v>
      </c>
      <c r="O151" s="1493">
        <v>6</v>
      </c>
      <c r="P151" s="1484">
        <f t="shared" si="5"/>
        <v>10380</v>
      </c>
      <c r="Q151" s="1199"/>
      <c r="R151" s="1199"/>
      <c r="S151" s="1199"/>
      <c r="T151" s="1199"/>
    </row>
    <row r="152" spans="1:20" s="1503" customFormat="1" ht="12.75" x14ac:dyDescent="0.2">
      <c r="A152" s="1488" t="s">
        <v>8711</v>
      </c>
      <c r="B152" s="1488" t="s">
        <v>2003</v>
      </c>
      <c r="C152" s="1488" t="s">
        <v>97</v>
      </c>
      <c r="D152" s="1488"/>
      <c r="E152" s="1489">
        <v>10000</v>
      </c>
      <c r="F152" s="1488" t="s">
        <v>9036</v>
      </c>
      <c r="G152" s="1488" t="s">
        <v>9037</v>
      </c>
      <c r="H152" s="1488" t="s">
        <v>1141</v>
      </c>
      <c r="I152" s="1488"/>
      <c r="J152" s="1488"/>
      <c r="K152" s="1493">
        <v>1</v>
      </c>
      <c r="L152" s="1493">
        <v>9</v>
      </c>
      <c r="M152" s="1484">
        <f t="shared" si="4"/>
        <v>90000</v>
      </c>
      <c r="N152" s="1493">
        <v>0</v>
      </c>
      <c r="O152" s="1493">
        <v>0</v>
      </c>
      <c r="P152" s="1484">
        <f t="shared" si="5"/>
        <v>0</v>
      </c>
      <c r="Q152" s="1199"/>
      <c r="R152" s="1199"/>
      <c r="S152" s="1199"/>
      <c r="T152" s="1199"/>
    </row>
    <row r="153" spans="1:20" s="1503" customFormat="1" ht="12.75" x14ac:dyDescent="0.2">
      <c r="A153" s="1488" t="s">
        <v>8711</v>
      </c>
      <c r="B153" s="1488" t="s">
        <v>2003</v>
      </c>
      <c r="C153" s="1488" t="s">
        <v>97</v>
      </c>
      <c r="D153" s="1488"/>
      <c r="E153" s="1489">
        <v>12000</v>
      </c>
      <c r="F153" s="1488" t="s">
        <v>9038</v>
      </c>
      <c r="G153" s="1488" t="s">
        <v>9039</v>
      </c>
      <c r="H153" s="1488" t="s">
        <v>1141</v>
      </c>
      <c r="I153" s="1488"/>
      <c r="J153" s="1488"/>
      <c r="K153" s="1493">
        <v>1</v>
      </c>
      <c r="L153" s="1493">
        <v>6</v>
      </c>
      <c r="M153" s="1484">
        <f t="shared" si="4"/>
        <v>72000</v>
      </c>
      <c r="N153" s="1493">
        <v>0</v>
      </c>
      <c r="O153" s="1493">
        <v>0</v>
      </c>
      <c r="P153" s="1484">
        <f t="shared" si="5"/>
        <v>0</v>
      </c>
      <c r="Q153" s="1199"/>
      <c r="R153" s="1199"/>
      <c r="S153" s="1199"/>
      <c r="T153" s="1199"/>
    </row>
    <row r="154" spans="1:20" s="1503" customFormat="1" ht="12.75" x14ac:dyDescent="0.2">
      <c r="A154" s="1488" t="s">
        <v>8711</v>
      </c>
      <c r="B154" s="1488" t="s">
        <v>2004</v>
      </c>
      <c r="C154" s="1488" t="s">
        <v>97</v>
      </c>
      <c r="D154" s="1488"/>
      <c r="E154" s="1489">
        <v>5000</v>
      </c>
      <c r="F154" s="1488" t="s">
        <v>9040</v>
      </c>
      <c r="G154" s="1488" t="s">
        <v>9041</v>
      </c>
      <c r="H154" s="1488" t="s">
        <v>675</v>
      </c>
      <c r="I154" s="1488"/>
      <c r="J154" s="1488"/>
      <c r="K154" s="1493">
        <v>1</v>
      </c>
      <c r="L154" s="1493">
        <v>12</v>
      </c>
      <c r="M154" s="1484">
        <f t="shared" si="4"/>
        <v>60000</v>
      </c>
      <c r="N154" s="1493">
        <v>1</v>
      </c>
      <c r="O154" s="1493">
        <v>1</v>
      </c>
      <c r="P154" s="1484">
        <f t="shared" si="5"/>
        <v>5000</v>
      </c>
      <c r="Q154" s="1199"/>
      <c r="R154" s="1199"/>
      <c r="S154" s="1199"/>
      <c r="T154" s="1199"/>
    </row>
    <row r="155" spans="1:20" s="1503" customFormat="1" ht="12.75" x14ac:dyDescent="0.2">
      <c r="A155" s="1488" t="s">
        <v>8711</v>
      </c>
      <c r="B155" s="1488" t="s">
        <v>2003</v>
      </c>
      <c r="C155" s="1488" t="s">
        <v>97</v>
      </c>
      <c r="D155" s="1488"/>
      <c r="E155" s="1489">
        <v>3500</v>
      </c>
      <c r="F155" s="1488" t="s">
        <v>9042</v>
      </c>
      <c r="G155" s="1488" t="s">
        <v>9043</v>
      </c>
      <c r="H155" s="1488" t="s">
        <v>8775</v>
      </c>
      <c r="I155" s="1488"/>
      <c r="J155" s="1488"/>
      <c r="K155" s="1493">
        <v>1</v>
      </c>
      <c r="L155" s="1493">
        <v>12</v>
      </c>
      <c r="M155" s="1484">
        <f t="shared" si="4"/>
        <v>42000</v>
      </c>
      <c r="N155" s="1493">
        <v>1</v>
      </c>
      <c r="O155" s="1493">
        <v>6</v>
      </c>
      <c r="P155" s="1484">
        <f t="shared" si="5"/>
        <v>21000</v>
      </c>
      <c r="Q155" s="1199"/>
      <c r="R155" s="1199"/>
      <c r="S155" s="1199"/>
      <c r="T155" s="1199"/>
    </row>
    <row r="156" spans="1:20" s="1503" customFormat="1" ht="12.75" x14ac:dyDescent="0.2">
      <c r="A156" s="1488" t="s">
        <v>8711</v>
      </c>
      <c r="B156" s="1488" t="s">
        <v>2004</v>
      </c>
      <c r="C156" s="1488" t="s">
        <v>97</v>
      </c>
      <c r="D156" s="1488"/>
      <c r="E156" s="1489">
        <v>4500</v>
      </c>
      <c r="F156" s="1488" t="s">
        <v>9044</v>
      </c>
      <c r="G156" s="1488" t="s">
        <v>9045</v>
      </c>
      <c r="H156" s="1488" t="s">
        <v>792</v>
      </c>
      <c r="I156" s="1488"/>
      <c r="J156" s="1488"/>
      <c r="K156" s="1493">
        <v>1</v>
      </c>
      <c r="L156" s="1493">
        <v>12</v>
      </c>
      <c r="M156" s="1484">
        <f t="shared" si="4"/>
        <v>54000</v>
      </c>
      <c r="N156" s="1493">
        <v>1</v>
      </c>
      <c r="O156" s="1493">
        <v>6</v>
      </c>
      <c r="P156" s="1484">
        <f t="shared" si="5"/>
        <v>27000</v>
      </c>
      <c r="Q156" s="1199"/>
      <c r="R156" s="1199"/>
      <c r="S156" s="1199"/>
      <c r="T156" s="1199"/>
    </row>
    <row r="157" spans="1:20" s="1503" customFormat="1" ht="12.75" x14ac:dyDescent="0.2">
      <c r="A157" s="1488" t="s">
        <v>8711</v>
      </c>
      <c r="B157" s="1488" t="s">
        <v>2003</v>
      </c>
      <c r="C157" s="1488" t="s">
        <v>97</v>
      </c>
      <c r="D157" s="1488"/>
      <c r="E157" s="1489">
        <v>3500</v>
      </c>
      <c r="F157" s="1488" t="s">
        <v>9046</v>
      </c>
      <c r="G157" s="1488" t="s">
        <v>9047</v>
      </c>
      <c r="H157" s="1488" t="s">
        <v>739</v>
      </c>
      <c r="I157" s="1488"/>
      <c r="J157" s="1488"/>
      <c r="K157" s="1493">
        <v>1</v>
      </c>
      <c r="L157" s="1493">
        <v>12</v>
      </c>
      <c r="M157" s="1484">
        <f t="shared" si="4"/>
        <v>42000</v>
      </c>
      <c r="N157" s="1493">
        <v>0</v>
      </c>
      <c r="O157" s="1493">
        <v>0</v>
      </c>
      <c r="P157" s="1484">
        <f t="shared" si="5"/>
        <v>0</v>
      </c>
      <c r="Q157" s="1199"/>
      <c r="R157" s="1199"/>
      <c r="S157" s="1199"/>
      <c r="T157" s="1199"/>
    </row>
    <row r="158" spans="1:20" s="1503" customFormat="1" ht="12.75" x14ac:dyDescent="0.2">
      <c r="A158" s="1488" t="s">
        <v>8711</v>
      </c>
      <c r="B158" s="1488" t="s">
        <v>2003</v>
      </c>
      <c r="C158" s="1488" t="s">
        <v>97</v>
      </c>
      <c r="D158" s="1488"/>
      <c r="E158" s="1489">
        <v>14000</v>
      </c>
      <c r="F158" s="1488" t="s">
        <v>9048</v>
      </c>
      <c r="G158" s="1488" t="s">
        <v>9049</v>
      </c>
      <c r="H158" s="1488" t="s">
        <v>8976</v>
      </c>
      <c r="I158" s="1488"/>
      <c r="J158" s="1488"/>
      <c r="K158" s="1493">
        <v>1</v>
      </c>
      <c r="L158" s="1493">
        <v>11</v>
      </c>
      <c r="M158" s="1484">
        <f t="shared" si="4"/>
        <v>154000</v>
      </c>
      <c r="N158" s="1493">
        <v>1</v>
      </c>
      <c r="O158" s="1493">
        <v>6</v>
      </c>
      <c r="P158" s="1484">
        <f t="shared" si="5"/>
        <v>84000</v>
      </c>
      <c r="Q158" s="1199"/>
      <c r="R158" s="1199"/>
      <c r="S158" s="1199"/>
      <c r="T158" s="1199"/>
    </row>
    <row r="159" spans="1:20" s="1503" customFormat="1" ht="12.75" x14ac:dyDescent="0.2">
      <c r="A159" s="1488" t="s">
        <v>8711</v>
      </c>
      <c r="B159" s="1488" t="s">
        <v>2004</v>
      </c>
      <c r="C159" s="1488" t="s">
        <v>97</v>
      </c>
      <c r="D159" s="1488"/>
      <c r="E159" s="1489">
        <v>5000</v>
      </c>
      <c r="F159" s="1488" t="s">
        <v>9050</v>
      </c>
      <c r="G159" s="1488" t="s">
        <v>9051</v>
      </c>
      <c r="H159" s="1488" t="s">
        <v>675</v>
      </c>
      <c r="I159" s="1488"/>
      <c r="J159" s="1488"/>
      <c r="K159" s="1493">
        <v>1</v>
      </c>
      <c r="L159" s="1493">
        <v>12</v>
      </c>
      <c r="M159" s="1484">
        <f t="shared" si="4"/>
        <v>60000</v>
      </c>
      <c r="N159" s="1493">
        <v>1</v>
      </c>
      <c r="O159" s="1493">
        <v>6</v>
      </c>
      <c r="P159" s="1484">
        <f t="shared" si="5"/>
        <v>30000</v>
      </c>
      <c r="Q159" s="1199"/>
      <c r="R159" s="1199"/>
      <c r="S159" s="1199"/>
      <c r="T159" s="1199"/>
    </row>
    <row r="160" spans="1:20" s="1503" customFormat="1" ht="12.75" x14ac:dyDescent="0.2">
      <c r="A160" s="1488" t="s">
        <v>8711</v>
      </c>
      <c r="B160" s="1488" t="s">
        <v>2003</v>
      </c>
      <c r="C160" s="1488" t="s">
        <v>97</v>
      </c>
      <c r="D160" s="1488"/>
      <c r="E160" s="1489">
        <v>5500</v>
      </c>
      <c r="F160" s="1488" t="s">
        <v>9052</v>
      </c>
      <c r="G160" s="1488" t="s">
        <v>9053</v>
      </c>
      <c r="H160" s="1488" t="s">
        <v>9054</v>
      </c>
      <c r="I160" s="1488"/>
      <c r="J160" s="1488"/>
      <c r="K160" s="1493">
        <v>1</v>
      </c>
      <c r="L160" s="1493">
        <v>12</v>
      </c>
      <c r="M160" s="1484">
        <f t="shared" si="4"/>
        <v>66000</v>
      </c>
      <c r="N160" s="1493">
        <v>1</v>
      </c>
      <c r="O160" s="1493">
        <v>1</v>
      </c>
      <c r="P160" s="1484">
        <f t="shared" si="5"/>
        <v>5500</v>
      </c>
      <c r="Q160" s="1199"/>
      <c r="R160" s="1199"/>
      <c r="S160" s="1199"/>
      <c r="T160" s="1199"/>
    </row>
    <row r="161" spans="1:20" s="1503" customFormat="1" ht="12.75" x14ac:dyDescent="0.2">
      <c r="A161" s="1488" t="s">
        <v>8711</v>
      </c>
      <c r="B161" s="1488" t="s">
        <v>2004</v>
      </c>
      <c r="C161" s="1488" t="s">
        <v>97</v>
      </c>
      <c r="D161" s="1488"/>
      <c r="E161" s="1489">
        <v>2500</v>
      </c>
      <c r="F161" s="1488" t="s">
        <v>9055</v>
      </c>
      <c r="G161" s="1488" t="s">
        <v>9056</v>
      </c>
      <c r="H161" s="1488" t="s">
        <v>839</v>
      </c>
      <c r="I161" s="1488"/>
      <c r="J161" s="1488"/>
      <c r="K161" s="1493">
        <v>1</v>
      </c>
      <c r="L161" s="1493">
        <v>12</v>
      </c>
      <c r="M161" s="1484">
        <f t="shared" si="4"/>
        <v>30000</v>
      </c>
      <c r="N161" s="1493">
        <v>1</v>
      </c>
      <c r="O161" s="1493">
        <v>6</v>
      </c>
      <c r="P161" s="1484">
        <f t="shared" si="5"/>
        <v>15000</v>
      </c>
      <c r="Q161" s="1199"/>
      <c r="R161" s="1199"/>
      <c r="S161" s="1199"/>
      <c r="T161" s="1199"/>
    </row>
    <row r="162" spans="1:20" s="1503" customFormat="1" ht="12.75" x14ac:dyDescent="0.2">
      <c r="A162" s="1488" t="s">
        <v>8711</v>
      </c>
      <c r="B162" s="1488" t="s">
        <v>2003</v>
      </c>
      <c r="C162" s="1488" t="s">
        <v>97</v>
      </c>
      <c r="D162" s="1488"/>
      <c r="E162" s="1489">
        <v>6000</v>
      </c>
      <c r="F162" s="1488" t="s">
        <v>9057</v>
      </c>
      <c r="G162" s="1488" t="s">
        <v>9058</v>
      </c>
      <c r="H162" s="1488" t="s">
        <v>1202</v>
      </c>
      <c r="I162" s="1488"/>
      <c r="J162" s="1488"/>
      <c r="K162" s="1493">
        <v>1</v>
      </c>
      <c r="L162" s="1493">
        <v>12</v>
      </c>
      <c r="M162" s="1484">
        <f t="shared" si="4"/>
        <v>72000</v>
      </c>
      <c r="N162" s="1493">
        <v>1</v>
      </c>
      <c r="O162" s="1493">
        <v>6</v>
      </c>
      <c r="P162" s="1484">
        <f t="shared" si="5"/>
        <v>36000</v>
      </c>
      <c r="Q162" s="1199"/>
      <c r="R162" s="1199"/>
      <c r="S162" s="1199"/>
      <c r="T162" s="1199"/>
    </row>
    <row r="163" spans="1:20" s="1503" customFormat="1" ht="12.75" x14ac:dyDescent="0.2">
      <c r="A163" s="1488" t="s">
        <v>8711</v>
      </c>
      <c r="B163" s="1488" t="s">
        <v>2003</v>
      </c>
      <c r="C163" s="1488" t="s">
        <v>97</v>
      </c>
      <c r="D163" s="1488"/>
      <c r="E163" s="1489">
        <v>6500</v>
      </c>
      <c r="F163" s="1488" t="s">
        <v>9059</v>
      </c>
      <c r="G163" s="1488" t="s">
        <v>9060</v>
      </c>
      <c r="H163" s="1488" t="s">
        <v>1240</v>
      </c>
      <c r="I163" s="1488"/>
      <c r="J163" s="1488"/>
      <c r="K163" s="1493">
        <v>1</v>
      </c>
      <c r="L163" s="1493">
        <v>12</v>
      </c>
      <c r="M163" s="1484">
        <f t="shared" si="4"/>
        <v>78000</v>
      </c>
      <c r="N163" s="1493">
        <v>1</v>
      </c>
      <c r="O163" s="1493">
        <v>6</v>
      </c>
      <c r="P163" s="1484">
        <f t="shared" si="5"/>
        <v>39000</v>
      </c>
      <c r="Q163" s="1199"/>
      <c r="R163" s="1199"/>
      <c r="S163" s="1199"/>
      <c r="T163" s="1199"/>
    </row>
    <row r="164" spans="1:20" s="1503" customFormat="1" ht="12.75" x14ac:dyDescent="0.2">
      <c r="A164" s="1488" t="s">
        <v>8711</v>
      </c>
      <c r="B164" s="1488" t="s">
        <v>2003</v>
      </c>
      <c r="C164" s="1488" t="s">
        <v>97</v>
      </c>
      <c r="D164" s="1488"/>
      <c r="E164" s="1489">
        <v>2200</v>
      </c>
      <c r="F164" s="1488" t="s">
        <v>9061</v>
      </c>
      <c r="G164" s="1488" t="s">
        <v>9062</v>
      </c>
      <c r="H164" s="1488" t="s">
        <v>1025</v>
      </c>
      <c r="I164" s="1488"/>
      <c r="J164" s="1488"/>
      <c r="K164" s="1493">
        <v>1</v>
      </c>
      <c r="L164" s="1493">
        <v>12</v>
      </c>
      <c r="M164" s="1484">
        <f t="shared" si="4"/>
        <v>26400</v>
      </c>
      <c r="N164" s="1493">
        <v>1</v>
      </c>
      <c r="O164" s="1493">
        <v>6</v>
      </c>
      <c r="P164" s="1484">
        <f t="shared" si="5"/>
        <v>13200</v>
      </c>
      <c r="Q164" s="1199"/>
      <c r="R164" s="1199"/>
      <c r="S164" s="1199"/>
      <c r="T164" s="1199"/>
    </row>
    <row r="165" spans="1:20" s="1503" customFormat="1" ht="12.75" x14ac:dyDescent="0.2">
      <c r="A165" s="1488" t="s">
        <v>8711</v>
      </c>
      <c r="B165" s="1488" t="s">
        <v>2003</v>
      </c>
      <c r="C165" s="1488" t="s">
        <v>97</v>
      </c>
      <c r="D165" s="1488"/>
      <c r="E165" s="1489">
        <v>8000</v>
      </c>
      <c r="F165" s="1488" t="s">
        <v>9063</v>
      </c>
      <c r="G165" s="1488" t="s">
        <v>9064</v>
      </c>
      <c r="H165" s="1488" t="s">
        <v>9065</v>
      </c>
      <c r="I165" s="1488"/>
      <c r="J165" s="1488"/>
      <c r="K165" s="1493">
        <v>1</v>
      </c>
      <c r="L165" s="1493">
        <v>2</v>
      </c>
      <c r="M165" s="1484">
        <f t="shared" si="4"/>
        <v>16000</v>
      </c>
      <c r="N165" s="1493">
        <v>1</v>
      </c>
      <c r="O165" s="1493">
        <v>6</v>
      </c>
      <c r="P165" s="1484">
        <f t="shared" si="5"/>
        <v>48000</v>
      </c>
      <c r="Q165" s="1199"/>
      <c r="R165" s="1199"/>
      <c r="S165" s="1199"/>
      <c r="T165" s="1199"/>
    </row>
    <row r="166" spans="1:20" s="1503" customFormat="1" ht="12.75" x14ac:dyDescent="0.2">
      <c r="A166" s="1488" t="s">
        <v>8711</v>
      </c>
      <c r="B166" s="1488" t="s">
        <v>2003</v>
      </c>
      <c r="C166" s="1488" t="s">
        <v>97</v>
      </c>
      <c r="D166" s="1488"/>
      <c r="E166" s="1489">
        <v>5500</v>
      </c>
      <c r="F166" s="1488" t="s">
        <v>9063</v>
      </c>
      <c r="G166" s="1488" t="s">
        <v>9064</v>
      </c>
      <c r="H166" s="1488" t="s">
        <v>9066</v>
      </c>
      <c r="I166" s="1488"/>
      <c r="J166" s="1488"/>
      <c r="K166" s="1493">
        <v>1</v>
      </c>
      <c r="L166" s="1493">
        <v>11</v>
      </c>
      <c r="M166" s="1484">
        <f t="shared" si="4"/>
        <v>60500</v>
      </c>
      <c r="N166" s="1493">
        <v>0</v>
      </c>
      <c r="O166" s="1493">
        <v>0</v>
      </c>
      <c r="P166" s="1484">
        <f t="shared" si="5"/>
        <v>0</v>
      </c>
      <c r="Q166" s="1199"/>
      <c r="R166" s="1199"/>
      <c r="S166" s="1199"/>
      <c r="T166" s="1199"/>
    </row>
    <row r="167" spans="1:20" s="1503" customFormat="1" ht="12.75" x14ac:dyDescent="0.2">
      <c r="A167" s="1488" t="s">
        <v>8711</v>
      </c>
      <c r="B167" s="1488" t="s">
        <v>2003</v>
      </c>
      <c r="C167" s="1488" t="s">
        <v>97</v>
      </c>
      <c r="D167" s="1488"/>
      <c r="E167" s="1489">
        <v>15000</v>
      </c>
      <c r="F167" s="1488" t="s">
        <v>6988</v>
      </c>
      <c r="G167" s="1488" t="s">
        <v>9067</v>
      </c>
      <c r="H167" s="1488" t="s">
        <v>8781</v>
      </c>
      <c r="I167" s="1488"/>
      <c r="J167" s="1488"/>
      <c r="K167" s="1493">
        <v>1</v>
      </c>
      <c r="L167" s="1493">
        <v>12</v>
      </c>
      <c r="M167" s="1484">
        <f t="shared" si="4"/>
        <v>180000</v>
      </c>
      <c r="N167" s="1493">
        <v>0</v>
      </c>
      <c r="O167" s="1493">
        <v>0</v>
      </c>
      <c r="P167" s="1484">
        <f t="shared" si="5"/>
        <v>0</v>
      </c>
      <c r="Q167" s="1199"/>
      <c r="R167" s="1199"/>
      <c r="S167" s="1199"/>
      <c r="T167" s="1199"/>
    </row>
    <row r="168" spans="1:20" s="1503" customFormat="1" ht="12.75" x14ac:dyDescent="0.2">
      <c r="A168" s="1488" t="s">
        <v>8711</v>
      </c>
      <c r="B168" s="1488" t="s">
        <v>2003</v>
      </c>
      <c r="C168" s="1488" t="s">
        <v>97</v>
      </c>
      <c r="D168" s="1488"/>
      <c r="E168" s="1489">
        <v>2000</v>
      </c>
      <c r="F168" s="1488" t="s">
        <v>9068</v>
      </c>
      <c r="G168" s="1488" t="s">
        <v>9069</v>
      </c>
      <c r="H168" s="1488" t="s">
        <v>9070</v>
      </c>
      <c r="I168" s="1488"/>
      <c r="J168" s="1488"/>
      <c r="K168" s="1493">
        <v>1</v>
      </c>
      <c r="L168" s="1493">
        <v>12</v>
      </c>
      <c r="M168" s="1484">
        <f t="shared" si="4"/>
        <v>24000</v>
      </c>
      <c r="N168" s="1493">
        <v>1</v>
      </c>
      <c r="O168" s="1493">
        <v>6</v>
      </c>
      <c r="P168" s="1484">
        <f t="shared" si="5"/>
        <v>12000</v>
      </c>
      <c r="Q168" s="1199"/>
      <c r="R168" s="1199"/>
      <c r="S168" s="1199"/>
      <c r="T168" s="1199"/>
    </row>
    <row r="169" spans="1:20" s="1503" customFormat="1" ht="12.75" x14ac:dyDescent="0.2">
      <c r="A169" s="1488" t="s">
        <v>8711</v>
      </c>
      <c r="B169" s="1488" t="s">
        <v>2003</v>
      </c>
      <c r="C169" s="1488" t="s">
        <v>97</v>
      </c>
      <c r="D169" s="1488"/>
      <c r="E169" s="1489">
        <v>5500</v>
      </c>
      <c r="F169" s="1488" t="s">
        <v>9071</v>
      </c>
      <c r="G169" s="1488" t="s">
        <v>9072</v>
      </c>
      <c r="H169" s="1488" t="s">
        <v>792</v>
      </c>
      <c r="I169" s="1488"/>
      <c r="J169" s="1488"/>
      <c r="K169" s="1493">
        <v>1</v>
      </c>
      <c r="L169" s="1493">
        <v>12</v>
      </c>
      <c r="M169" s="1484">
        <f t="shared" si="4"/>
        <v>66000</v>
      </c>
      <c r="N169" s="1493">
        <v>1</v>
      </c>
      <c r="O169" s="1493">
        <v>6</v>
      </c>
      <c r="P169" s="1484">
        <f t="shared" si="5"/>
        <v>33000</v>
      </c>
      <c r="Q169" s="1199"/>
      <c r="R169" s="1199"/>
      <c r="S169" s="1199"/>
      <c r="T169" s="1199"/>
    </row>
    <row r="170" spans="1:20" s="1503" customFormat="1" ht="12.75" x14ac:dyDescent="0.2">
      <c r="A170" s="1488" t="s">
        <v>8711</v>
      </c>
      <c r="B170" s="1488" t="s">
        <v>2003</v>
      </c>
      <c r="C170" s="1488" t="s">
        <v>97</v>
      </c>
      <c r="D170" s="1488"/>
      <c r="E170" s="1489">
        <v>6000</v>
      </c>
      <c r="F170" s="1488" t="s">
        <v>9073</v>
      </c>
      <c r="G170" s="1488" t="s">
        <v>9074</v>
      </c>
      <c r="H170" s="1488" t="s">
        <v>9075</v>
      </c>
      <c r="I170" s="1488"/>
      <c r="J170" s="1488"/>
      <c r="K170" s="1493">
        <v>1</v>
      </c>
      <c r="L170" s="1493">
        <v>12</v>
      </c>
      <c r="M170" s="1484">
        <f t="shared" si="4"/>
        <v>72000</v>
      </c>
      <c r="N170" s="1493">
        <v>1</v>
      </c>
      <c r="O170" s="1493">
        <v>6</v>
      </c>
      <c r="P170" s="1484">
        <f t="shared" si="5"/>
        <v>36000</v>
      </c>
      <c r="Q170" s="1199"/>
      <c r="R170" s="1199"/>
      <c r="S170" s="1199"/>
      <c r="T170" s="1199"/>
    </row>
    <row r="171" spans="1:20" s="1503" customFormat="1" ht="12.75" x14ac:dyDescent="0.2">
      <c r="A171" s="1488" t="s">
        <v>8711</v>
      </c>
      <c r="B171" s="1488" t="s">
        <v>2003</v>
      </c>
      <c r="C171" s="1488" t="s">
        <v>97</v>
      </c>
      <c r="D171" s="1488"/>
      <c r="E171" s="1489">
        <v>7000</v>
      </c>
      <c r="F171" s="1488" t="s">
        <v>9076</v>
      </c>
      <c r="G171" s="1488" t="s">
        <v>9077</v>
      </c>
      <c r="H171" s="1488" t="s">
        <v>9078</v>
      </c>
      <c r="I171" s="1488"/>
      <c r="J171" s="1488"/>
      <c r="K171" s="1493">
        <v>0</v>
      </c>
      <c r="L171" s="1493">
        <v>0</v>
      </c>
      <c r="M171" s="1484">
        <f t="shared" si="4"/>
        <v>0</v>
      </c>
      <c r="N171" s="1493">
        <v>1</v>
      </c>
      <c r="O171" s="1493">
        <v>6</v>
      </c>
      <c r="P171" s="1484">
        <f t="shared" si="5"/>
        <v>42000</v>
      </c>
      <c r="Q171" s="1199"/>
      <c r="R171" s="1199"/>
      <c r="S171" s="1199"/>
      <c r="T171" s="1199"/>
    </row>
    <row r="172" spans="1:20" s="1503" customFormat="1" ht="12.75" x14ac:dyDescent="0.2">
      <c r="A172" s="1488" t="s">
        <v>8711</v>
      </c>
      <c r="B172" s="1488" t="s">
        <v>2003</v>
      </c>
      <c r="C172" s="1488" t="s">
        <v>97</v>
      </c>
      <c r="D172" s="1488"/>
      <c r="E172" s="1489">
        <v>8000</v>
      </c>
      <c r="F172" s="1488" t="s">
        <v>9079</v>
      </c>
      <c r="G172" s="1488" t="s">
        <v>9080</v>
      </c>
      <c r="H172" s="1488" t="s">
        <v>8839</v>
      </c>
      <c r="I172" s="1488"/>
      <c r="J172" s="1488"/>
      <c r="K172" s="1493">
        <v>1</v>
      </c>
      <c r="L172" s="1493">
        <v>12</v>
      </c>
      <c r="M172" s="1484">
        <f t="shared" si="4"/>
        <v>96000</v>
      </c>
      <c r="N172" s="1493">
        <v>1</v>
      </c>
      <c r="O172" s="1493">
        <v>1</v>
      </c>
      <c r="P172" s="1484">
        <f t="shared" si="5"/>
        <v>8000</v>
      </c>
      <c r="Q172" s="1199"/>
      <c r="R172" s="1199"/>
      <c r="S172" s="1199"/>
      <c r="T172" s="1199"/>
    </row>
    <row r="173" spans="1:20" s="1503" customFormat="1" ht="12.75" x14ac:dyDescent="0.2">
      <c r="A173" s="1488" t="s">
        <v>8711</v>
      </c>
      <c r="B173" s="1488" t="s">
        <v>2003</v>
      </c>
      <c r="C173" s="1488" t="s">
        <v>97</v>
      </c>
      <c r="D173" s="1488"/>
      <c r="E173" s="1489">
        <v>10000</v>
      </c>
      <c r="F173" s="1488" t="s">
        <v>9081</v>
      </c>
      <c r="G173" s="1488" t="s">
        <v>9082</v>
      </c>
      <c r="H173" s="1488" t="s">
        <v>9083</v>
      </c>
      <c r="I173" s="1488"/>
      <c r="J173" s="1488"/>
      <c r="K173" s="1493">
        <v>1</v>
      </c>
      <c r="L173" s="1493">
        <v>3</v>
      </c>
      <c r="M173" s="1484">
        <f t="shared" si="4"/>
        <v>30000</v>
      </c>
      <c r="N173" s="1493">
        <v>0</v>
      </c>
      <c r="O173" s="1493">
        <v>0</v>
      </c>
      <c r="P173" s="1484">
        <f t="shared" si="5"/>
        <v>0</v>
      </c>
      <c r="Q173" s="1199"/>
      <c r="R173" s="1199"/>
      <c r="S173" s="1199"/>
      <c r="T173" s="1199"/>
    </row>
    <row r="174" spans="1:20" s="1503" customFormat="1" ht="12.75" x14ac:dyDescent="0.2">
      <c r="A174" s="1488" t="s">
        <v>8711</v>
      </c>
      <c r="B174" s="1488" t="s">
        <v>2003</v>
      </c>
      <c r="C174" s="1488" t="s">
        <v>97</v>
      </c>
      <c r="D174" s="1488"/>
      <c r="E174" s="1489">
        <v>1600</v>
      </c>
      <c r="F174" s="1488" t="s">
        <v>9084</v>
      </c>
      <c r="G174" s="1488" t="s">
        <v>9085</v>
      </c>
      <c r="H174" s="1488" t="s">
        <v>9086</v>
      </c>
      <c r="I174" s="1488"/>
      <c r="J174" s="1488"/>
      <c r="K174" s="1493">
        <v>1</v>
      </c>
      <c r="L174" s="1493">
        <v>12</v>
      </c>
      <c r="M174" s="1484">
        <f t="shared" si="4"/>
        <v>19200</v>
      </c>
      <c r="N174" s="1493">
        <v>0</v>
      </c>
      <c r="O174" s="1493">
        <v>0</v>
      </c>
      <c r="P174" s="1484">
        <f t="shared" si="5"/>
        <v>0</v>
      </c>
      <c r="Q174" s="1199"/>
      <c r="R174" s="1199"/>
      <c r="S174" s="1199"/>
      <c r="T174" s="1199"/>
    </row>
    <row r="175" spans="1:20" s="1503" customFormat="1" ht="12.75" x14ac:dyDescent="0.2">
      <c r="A175" s="1488" t="s">
        <v>8711</v>
      </c>
      <c r="B175" s="1488" t="s">
        <v>2003</v>
      </c>
      <c r="C175" s="1488" t="s">
        <v>97</v>
      </c>
      <c r="D175" s="1488"/>
      <c r="E175" s="1489">
        <v>2000</v>
      </c>
      <c r="F175" s="1488" t="s">
        <v>9084</v>
      </c>
      <c r="G175" s="1488" t="s">
        <v>9085</v>
      </c>
      <c r="H175" s="1488" t="s">
        <v>9087</v>
      </c>
      <c r="I175" s="1488"/>
      <c r="J175" s="1488"/>
      <c r="K175" s="1493">
        <v>1</v>
      </c>
      <c r="L175" s="1493">
        <v>1</v>
      </c>
      <c r="M175" s="1484">
        <f t="shared" si="4"/>
        <v>2000</v>
      </c>
      <c r="N175" s="1493">
        <v>1</v>
      </c>
      <c r="O175" s="1493">
        <v>6</v>
      </c>
      <c r="P175" s="1484">
        <f t="shared" si="5"/>
        <v>12000</v>
      </c>
      <c r="Q175" s="1199"/>
      <c r="R175" s="1199"/>
      <c r="S175" s="1199"/>
      <c r="T175" s="1199"/>
    </row>
    <row r="176" spans="1:20" s="1503" customFormat="1" ht="12.75" x14ac:dyDescent="0.2">
      <c r="A176" s="1488" t="s">
        <v>8711</v>
      </c>
      <c r="B176" s="1488" t="s">
        <v>2003</v>
      </c>
      <c r="C176" s="1488" t="s">
        <v>97</v>
      </c>
      <c r="D176" s="1488"/>
      <c r="E176" s="1489">
        <v>3500</v>
      </c>
      <c r="F176" s="1488" t="s">
        <v>9088</v>
      </c>
      <c r="G176" s="1488" t="s">
        <v>9089</v>
      </c>
      <c r="H176" s="1488" t="s">
        <v>739</v>
      </c>
      <c r="I176" s="1488"/>
      <c r="J176" s="1488"/>
      <c r="K176" s="1493">
        <v>1</v>
      </c>
      <c r="L176" s="1493">
        <v>4</v>
      </c>
      <c r="M176" s="1484">
        <f t="shared" si="4"/>
        <v>14000</v>
      </c>
      <c r="N176" s="1493">
        <v>1</v>
      </c>
      <c r="O176" s="1493">
        <v>6</v>
      </c>
      <c r="P176" s="1484">
        <f t="shared" si="5"/>
        <v>21000</v>
      </c>
      <c r="Q176" s="1199"/>
      <c r="R176" s="1199"/>
      <c r="S176" s="1199"/>
      <c r="T176" s="1199"/>
    </row>
    <row r="177" spans="1:20" s="1503" customFormat="1" ht="12.75" x14ac:dyDescent="0.2">
      <c r="A177" s="1488" t="s">
        <v>8711</v>
      </c>
      <c r="B177" s="1488" t="s">
        <v>2003</v>
      </c>
      <c r="C177" s="1488" t="s">
        <v>97</v>
      </c>
      <c r="D177" s="1488"/>
      <c r="E177" s="1489">
        <v>3000</v>
      </c>
      <c r="F177" s="1488" t="s">
        <v>9090</v>
      </c>
      <c r="G177" s="1488" t="s">
        <v>9091</v>
      </c>
      <c r="H177" s="1488" t="s">
        <v>9092</v>
      </c>
      <c r="I177" s="1488"/>
      <c r="J177" s="1488"/>
      <c r="K177" s="1493">
        <v>1</v>
      </c>
      <c r="L177" s="1493">
        <v>2</v>
      </c>
      <c r="M177" s="1484">
        <f t="shared" si="4"/>
        <v>6000</v>
      </c>
      <c r="N177" s="1493">
        <v>1</v>
      </c>
      <c r="O177" s="1493">
        <v>6</v>
      </c>
      <c r="P177" s="1484">
        <f t="shared" si="5"/>
        <v>18000</v>
      </c>
      <c r="Q177" s="1199"/>
      <c r="R177" s="1199"/>
      <c r="S177" s="1199"/>
      <c r="T177" s="1199"/>
    </row>
    <row r="178" spans="1:20" s="1503" customFormat="1" ht="12.75" x14ac:dyDescent="0.2">
      <c r="A178" s="1488" t="s">
        <v>8711</v>
      </c>
      <c r="B178" s="1488" t="s">
        <v>2004</v>
      </c>
      <c r="C178" s="1488" t="s">
        <v>97</v>
      </c>
      <c r="D178" s="1488"/>
      <c r="E178" s="1489">
        <v>2300</v>
      </c>
      <c r="F178" s="1488" t="s">
        <v>9093</v>
      </c>
      <c r="G178" s="1488" t="s">
        <v>9094</v>
      </c>
      <c r="H178" s="1488" t="s">
        <v>4847</v>
      </c>
      <c r="I178" s="1488"/>
      <c r="J178" s="1488"/>
      <c r="K178" s="1493">
        <v>1</v>
      </c>
      <c r="L178" s="1493">
        <v>12</v>
      </c>
      <c r="M178" s="1484">
        <f t="shared" si="4"/>
        <v>27600</v>
      </c>
      <c r="N178" s="1493">
        <v>1</v>
      </c>
      <c r="O178" s="1493">
        <v>6</v>
      </c>
      <c r="P178" s="1484">
        <f t="shared" si="5"/>
        <v>13800</v>
      </c>
      <c r="Q178" s="1199"/>
      <c r="R178" s="1199"/>
      <c r="S178" s="1199"/>
      <c r="T178" s="1199"/>
    </row>
    <row r="179" spans="1:20" s="1503" customFormat="1" ht="12.75" x14ac:dyDescent="0.2">
      <c r="A179" s="1488" t="s">
        <v>8711</v>
      </c>
      <c r="B179" s="1488" t="s">
        <v>2003</v>
      </c>
      <c r="C179" s="1488" t="s">
        <v>97</v>
      </c>
      <c r="D179" s="1488"/>
      <c r="E179" s="1489">
        <v>15600</v>
      </c>
      <c r="F179" s="1488" t="s">
        <v>9095</v>
      </c>
      <c r="G179" s="1488" t="s">
        <v>9096</v>
      </c>
      <c r="H179" s="1488" t="s">
        <v>8781</v>
      </c>
      <c r="I179" s="1488"/>
      <c r="J179" s="1488"/>
      <c r="K179" s="1493">
        <v>0</v>
      </c>
      <c r="L179" s="1493">
        <v>0</v>
      </c>
      <c r="M179" s="1484">
        <f t="shared" si="4"/>
        <v>0</v>
      </c>
      <c r="N179" s="1493">
        <v>1</v>
      </c>
      <c r="O179" s="1493">
        <v>1</v>
      </c>
      <c r="P179" s="1484">
        <f t="shared" si="5"/>
        <v>15600</v>
      </c>
      <c r="Q179" s="1199"/>
      <c r="R179" s="1199"/>
      <c r="S179" s="1199"/>
      <c r="T179" s="1199"/>
    </row>
    <row r="180" spans="1:20" s="1503" customFormat="1" ht="12.75" x14ac:dyDescent="0.2">
      <c r="A180" s="1488" t="s">
        <v>8711</v>
      </c>
      <c r="B180" s="1488" t="s">
        <v>2003</v>
      </c>
      <c r="C180" s="1488" t="s">
        <v>97</v>
      </c>
      <c r="D180" s="1488"/>
      <c r="E180" s="1489">
        <v>3900</v>
      </c>
      <c r="F180" s="1488" t="s">
        <v>9097</v>
      </c>
      <c r="G180" s="1488" t="s">
        <v>9098</v>
      </c>
      <c r="H180" s="1488" t="s">
        <v>923</v>
      </c>
      <c r="I180" s="1488"/>
      <c r="J180" s="1488"/>
      <c r="K180" s="1493">
        <v>1</v>
      </c>
      <c r="L180" s="1493">
        <v>12</v>
      </c>
      <c r="M180" s="1484">
        <f t="shared" si="4"/>
        <v>46800</v>
      </c>
      <c r="N180" s="1493">
        <v>1</v>
      </c>
      <c r="O180" s="1493">
        <v>6</v>
      </c>
      <c r="P180" s="1484">
        <f t="shared" si="5"/>
        <v>23400</v>
      </c>
      <c r="Q180" s="1199"/>
      <c r="R180" s="1199"/>
      <c r="S180" s="1199"/>
      <c r="T180" s="1199"/>
    </row>
    <row r="181" spans="1:20" s="1503" customFormat="1" ht="12.75" x14ac:dyDescent="0.2">
      <c r="A181" s="1488" t="s">
        <v>8711</v>
      </c>
      <c r="B181" s="1488" t="s">
        <v>2003</v>
      </c>
      <c r="C181" s="1488" t="s">
        <v>97</v>
      </c>
      <c r="D181" s="1488"/>
      <c r="E181" s="1489">
        <v>4000</v>
      </c>
      <c r="F181" s="1488" t="s">
        <v>9099</v>
      </c>
      <c r="G181" s="1488" t="s">
        <v>9100</v>
      </c>
      <c r="H181" s="1488" t="s">
        <v>739</v>
      </c>
      <c r="I181" s="1488"/>
      <c r="J181" s="1488"/>
      <c r="K181" s="1493">
        <v>1</v>
      </c>
      <c r="L181" s="1493">
        <v>5</v>
      </c>
      <c r="M181" s="1484">
        <f t="shared" si="4"/>
        <v>20000</v>
      </c>
      <c r="N181" s="1493">
        <v>1</v>
      </c>
      <c r="O181" s="1493">
        <v>6</v>
      </c>
      <c r="P181" s="1484">
        <f t="shared" si="5"/>
        <v>24000</v>
      </c>
      <c r="Q181" s="1199"/>
      <c r="R181" s="1199"/>
      <c r="S181" s="1199"/>
      <c r="T181" s="1199"/>
    </row>
    <row r="182" spans="1:20" s="1503" customFormat="1" ht="12.75" x14ac:dyDescent="0.2">
      <c r="A182" s="1488" t="s">
        <v>8711</v>
      </c>
      <c r="B182" s="1488" t="s">
        <v>2003</v>
      </c>
      <c r="C182" s="1488" t="s">
        <v>97</v>
      </c>
      <c r="D182" s="1488"/>
      <c r="E182" s="1489">
        <v>3500</v>
      </c>
      <c r="F182" s="1488" t="s">
        <v>9101</v>
      </c>
      <c r="G182" s="1488" t="s">
        <v>9102</v>
      </c>
      <c r="H182" s="1488" t="s">
        <v>739</v>
      </c>
      <c r="I182" s="1488"/>
      <c r="J182" s="1488"/>
      <c r="K182" s="1493">
        <v>1</v>
      </c>
      <c r="L182" s="1493">
        <v>12</v>
      </c>
      <c r="M182" s="1484">
        <f t="shared" si="4"/>
        <v>42000</v>
      </c>
      <c r="N182" s="1493">
        <v>1</v>
      </c>
      <c r="O182" s="1493">
        <v>1</v>
      </c>
      <c r="P182" s="1484">
        <f t="shared" si="5"/>
        <v>3500</v>
      </c>
      <c r="Q182" s="1199"/>
      <c r="R182" s="1199"/>
      <c r="S182" s="1199"/>
      <c r="T182" s="1199"/>
    </row>
    <row r="183" spans="1:20" s="1503" customFormat="1" ht="12.75" x14ac:dyDescent="0.2">
      <c r="A183" s="1488" t="s">
        <v>8711</v>
      </c>
      <c r="B183" s="1488" t="s">
        <v>2003</v>
      </c>
      <c r="C183" s="1488" t="s">
        <v>97</v>
      </c>
      <c r="D183" s="1488"/>
      <c r="E183" s="1489">
        <v>4500</v>
      </c>
      <c r="F183" s="1488" t="s">
        <v>9103</v>
      </c>
      <c r="G183" s="1488" t="s">
        <v>9104</v>
      </c>
      <c r="H183" s="1488" t="s">
        <v>9105</v>
      </c>
      <c r="I183" s="1488"/>
      <c r="J183" s="1488"/>
      <c r="K183" s="1493">
        <v>1</v>
      </c>
      <c r="L183" s="1493">
        <v>6</v>
      </c>
      <c r="M183" s="1484">
        <f t="shared" si="4"/>
        <v>27000</v>
      </c>
      <c r="N183" s="1493">
        <v>1</v>
      </c>
      <c r="O183" s="1493">
        <v>6</v>
      </c>
      <c r="P183" s="1484">
        <f t="shared" si="5"/>
        <v>27000</v>
      </c>
      <c r="Q183" s="1199"/>
      <c r="R183" s="1199"/>
      <c r="S183" s="1199"/>
      <c r="T183" s="1199"/>
    </row>
    <row r="184" spans="1:20" s="1503" customFormat="1" ht="12.75" x14ac:dyDescent="0.2">
      <c r="A184" s="1488" t="s">
        <v>8711</v>
      </c>
      <c r="B184" s="1488" t="s">
        <v>2003</v>
      </c>
      <c r="C184" s="1488" t="s">
        <v>97</v>
      </c>
      <c r="D184" s="1488"/>
      <c r="E184" s="1489">
        <v>4000</v>
      </c>
      <c r="F184" s="1488" t="s">
        <v>9106</v>
      </c>
      <c r="G184" s="1488" t="s">
        <v>9107</v>
      </c>
      <c r="H184" s="1488" t="s">
        <v>991</v>
      </c>
      <c r="I184" s="1488"/>
      <c r="J184" s="1488"/>
      <c r="K184" s="1493">
        <v>1</v>
      </c>
      <c r="L184" s="1493">
        <v>12</v>
      </c>
      <c r="M184" s="1484">
        <f t="shared" si="4"/>
        <v>48000</v>
      </c>
      <c r="N184" s="1493">
        <v>1</v>
      </c>
      <c r="O184" s="1493">
        <v>6</v>
      </c>
      <c r="P184" s="1484">
        <f t="shared" si="5"/>
        <v>24000</v>
      </c>
      <c r="Q184" s="1199"/>
      <c r="R184" s="1199"/>
      <c r="S184" s="1199"/>
      <c r="T184" s="1199"/>
    </row>
    <row r="185" spans="1:20" s="1503" customFormat="1" ht="12.75" x14ac:dyDescent="0.2">
      <c r="A185" s="1488" t="s">
        <v>8711</v>
      </c>
      <c r="B185" s="1488" t="s">
        <v>2003</v>
      </c>
      <c r="C185" s="1488" t="s">
        <v>97</v>
      </c>
      <c r="D185" s="1488"/>
      <c r="E185" s="1489">
        <v>7000</v>
      </c>
      <c r="F185" s="1488" t="s">
        <v>9108</v>
      </c>
      <c r="G185" s="1488" t="s">
        <v>9109</v>
      </c>
      <c r="H185" s="1488" t="s">
        <v>9110</v>
      </c>
      <c r="I185" s="1488"/>
      <c r="J185" s="1488"/>
      <c r="K185" s="1493">
        <v>1</v>
      </c>
      <c r="L185" s="1493">
        <v>12</v>
      </c>
      <c r="M185" s="1484">
        <f t="shared" si="4"/>
        <v>84000</v>
      </c>
      <c r="N185" s="1493">
        <v>1</v>
      </c>
      <c r="O185" s="1493">
        <v>6</v>
      </c>
      <c r="P185" s="1484">
        <f t="shared" si="5"/>
        <v>42000</v>
      </c>
      <c r="Q185" s="1199"/>
      <c r="R185" s="1199"/>
      <c r="S185" s="1199"/>
      <c r="T185" s="1199"/>
    </row>
    <row r="186" spans="1:20" s="1503" customFormat="1" ht="12.75" x14ac:dyDescent="0.2">
      <c r="A186" s="1488" t="s">
        <v>8711</v>
      </c>
      <c r="B186" s="1488" t="s">
        <v>2003</v>
      </c>
      <c r="C186" s="1488" t="s">
        <v>97</v>
      </c>
      <c r="D186" s="1488"/>
      <c r="E186" s="1489">
        <v>7500</v>
      </c>
      <c r="F186" s="1488" t="s">
        <v>9111</v>
      </c>
      <c r="G186" s="1488" t="s">
        <v>9112</v>
      </c>
      <c r="H186" s="1488" t="s">
        <v>7615</v>
      </c>
      <c r="I186" s="1488"/>
      <c r="J186" s="1488"/>
      <c r="K186" s="1493">
        <v>1</v>
      </c>
      <c r="L186" s="1493">
        <v>12</v>
      </c>
      <c r="M186" s="1484">
        <f t="shared" si="4"/>
        <v>90000</v>
      </c>
      <c r="N186" s="1493">
        <v>1</v>
      </c>
      <c r="O186" s="1493">
        <v>6</v>
      </c>
      <c r="P186" s="1484">
        <f t="shared" si="5"/>
        <v>45000</v>
      </c>
      <c r="Q186" s="1199"/>
      <c r="R186" s="1199"/>
      <c r="S186" s="1199"/>
      <c r="T186" s="1199"/>
    </row>
    <row r="187" spans="1:20" s="1503" customFormat="1" ht="12.75" x14ac:dyDescent="0.2">
      <c r="A187" s="1488" t="s">
        <v>8711</v>
      </c>
      <c r="B187" s="1488" t="s">
        <v>2003</v>
      </c>
      <c r="C187" s="1488" t="s">
        <v>97</v>
      </c>
      <c r="D187" s="1488"/>
      <c r="E187" s="1489">
        <v>5000</v>
      </c>
      <c r="F187" s="1488" t="s">
        <v>9113</v>
      </c>
      <c r="G187" s="1488" t="s">
        <v>9114</v>
      </c>
      <c r="H187" s="1488" t="s">
        <v>768</v>
      </c>
      <c r="I187" s="1488"/>
      <c r="J187" s="1488"/>
      <c r="K187" s="1493">
        <v>1</v>
      </c>
      <c r="L187" s="1493">
        <v>12</v>
      </c>
      <c r="M187" s="1484">
        <f t="shared" si="4"/>
        <v>60000</v>
      </c>
      <c r="N187" s="1493">
        <v>1</v>
      </c>
      <c r="O187" s="1493">
        <v>6</v>
      </c>
      <c r="P187" s="1484">
        <f t="shared" si="5"/>
        <v>30000</v>
      </c>
      <c r="Q187" s="1199"/>
      <c r="R187" s="1199"/>
      <c r="S187" s="1199"/>
      <c r="T187" s="1199"/>
    </row>
    <row r="188" spans="1:20" s="1503" customFormat="1" ht="12.75" x14ac:dyDescent="0.2">
      <c r="A188" s="1488" t="s">
        <v>8711</v>
      </c>
      <c r="B188" s="1488" t="s">
        <v>2004</v>
      </c>
      <c r="C188" s="1488" t="s">
        <v>97</v>
      </c>
      <c r="D188" s="1488"/>
      <c r="E188" s="1489">
        <v>4500</v>
      </c>
      <c r="F188" s="1488" t="s">
        <v>9115</v>
      </c>
      <c r="G188" s="1488" t="s">
        <v>9116</v>
      </c>
      <c r="H188" s="1488" t="s">
        <v>792</v>
      </c>
      <c r="I188" s="1488"/>
      <c r="J188" s="1488"/>
      <c r="K188" s="1493">
        <v>1</v>
      </c>
      <c r="L188" s="1493">
        <v>11</v>
      </c>
      <c r="M188" s="1484">
        <f t="shared" si="4"/>
        <v>49500</v>
      </c>
      <c r="N188" s="1493">
        <v>0</v>
      </c>
      <c r="O188" s="1493">
        <v>0</v>
      </c>
      <c r="P188" s="1484">
        <f t="shared" si="5"/>
        <v>0</v>
      </c>
      <c r="Q188" s="1199"/>
      <c r="R188" s="1199"/>
      <c r="S188" s="1199"/>
      <c r="T188" s="1199"/>
    </row>
    <row r="189" spans="1:20" s="1503" customFormat="1" ht="12.75" x14ac:dyDescent="0.2">
      <c r="A189" s="1488" t="s">
        <v>8711</v>
      </c>
      <c r="B189" s="1488" t="s">
        <v>2003</v>
      </c>
      <c r="C189" s="1488" t="s">
        <v>97</v>
      </c>
      <c r="D189" s="1488"/>
      <c r="E189" s="1489">
        <v>6000</v>
      </c>
      <c r="F189" s="1488" t="s">
        <v>9117</v>
      </c>
      <c r="G189" s="1488" t="s">
        <v>9118</v>
      </c>
      <c r="H189" s="1488" t="s">
        <v>9119</v>
      </c>
      <c r="I189" s="1488"/>
      <c r="J189" s="1488"/>
      <c r="K189" s="1493">
        <v>1</v>
      </c>
      <c r="L189" s="1493">
        <v>12</v>
      </c>
      <c r="M189" s="1484">
        <f t="shared" si="4"/>
        <v>72000</v>
      </c>
      <c r="N189" s="1493">
        <v>1</v>
      </c>
      <c r="O189" s="1493">
        <v>6</v>
      </c>
      <c r="P189" s="1484">
        <f t="shared" si="5"/>
        <v>36000</v>
      </c>
      <c r="Q189" s="1199"/>
      <c r="R189" s="1199"/>
      <c r="S189" s="1199"/>
      <c r="T189" s="1199"/>
    </row>
    <row r="190" spans="1:20" s="1503" customFormat="1" ht="12.75" x14ac:dyDescent="0.2">
      <c r="A190" s="1488" t="s">
        <v>8711</v>
      </c>
      <c r="B190" s="1488" t="s">
        <v>2003</v>
      </c>
      <c r="C190" s="1488" t="s">
        <v>97</v>
      </c>
      <c r="D190" s="1488"/>
      <c r="E190" s="1489">
        <v>7000</v>
      </c>
      <c r="F190" s="1488" t="s">
        <v>9120</v>
      </c>
      <c r="G190" s="1488" t="s">
        <v>9121</v>
      </c>
      <c r="H190" s="1488" t="s">
        <v>1657</v>
      </c>
      <c r="I190" s="1488"/>
      <c r="J190" s="1488"/>
      <c r="K190" s="1493">
        <v>1</v>
      </c>
      <c r="L190" s="1493">
        <v>12</v>
      </c>
      <c r="M190" s="1484">
        <f t="shared" si="4"/>
        <v>84000</v>
      </c>
      <c r="N190" s="1493">
        <v>1</v>
      </c>
      <c r="O190" s="1493">
        <v>6</v>
      </c>
      <c r="P190" s="1484">
        <f t="shared" si="5"/>
        <v>42000</v>
      </c>
      <c r="Q190" s="1199"/>
      <c r="R190" s="1199"/>
      <c r="S190" s="1199"/>
      <c r="T190" s="1199"/>
    </row>
    <row r="191" spans="1:20" s="1503" customFormat="1" ht="12.75" x14ac:dyDescent="0.2">
      <c r="A191" s="1488" t="s">
        <v>8711</v>
      </c>
      <c r="B191" s="1488" t="s">
        <v>2003</v>
      </c>
      <c r="C191" s="1488" t="s">
        <v>97</v>
      </c>
      <c r="D191" s="1488"/>
      <c r="E191" s="1489">
        <v>3000</v>
      </c>
      <c r="F191" s="1488" t="s">
        <v>9122</v>
      </c>
      <c r="G191" s="1488" t="s">
        <v>9123</v>
      </c>
      <c r="H191" s="1488" t="s">
        <v>739</v>
      </c>
      <c r="I191" s="1488"/>
      <c r="J191" s="1488"/>
      <c r="K191" s="1493">
        <v>1</v>
      </c>
      <c r="L191" s="1493">
        <v>12</v>
      </c>
      <c r="M191" s="1484">
        <f t="shared" si="4"/>
        <v>36000</v>
      </c>
      <c r="N191" s="1493">
        <v>1</v>
      </c>
      <c r="O191" s="1493">
        <v>6</v>
      </c>
      <c r="P191" s="1484">
        <f t="shared" si="5"/>
        <v>18000</v>
      </c>
      <c r="Q191" s="1199"/>
      <c r="R191" s="1199"/>
      <c r="S191" s="1199"/>
      <c r="T191" s="1199"/>
    </row>
    <row r="192" spans="1:20" s="1503" customFormat="1" ht="12.75" x14ac:dyDescent="0.2">
      <c r="A192" s="1488" t="s">
        <v>8711</v>
      </c>
      <c r="B192" s="1488" t="s">
        <v>2003</v>
      </c>
      <c r="C192" s="1488" t="s">
        <v>97</v>
      </c>
      <c r="D192" s="1488"/>
      <c r="E192" s="1489">
        <v>2000</v>
      </c>
      <c r="F192" s="1488" t="s">
        <v>9124</v>
      </c>
      <c r="G192" s="1488" t="s">
        <v>9125</v>
      </c>
      <c r="H192" s="1488" t="s">
        <v>8761</v>
      </c>
      <c r="I192" s="1488"/>
      <c r="J192" s="1488"/>
      <c r="K192" s="1493">
        <v>1</v>
      </c>
      <c r="L192" s="1493">
        <v>12</v>
      </c>
      <c r="M192" s="1484">
        <f t="shared" si="4"/>
        <v>24000</v>
      </c>
      <c r="N192" s="1493">
        <v>1</v>
      </c>
      <c r="O192" s="1493">
        <v>6</v>
      </c>
      <c r="P192" s="1484">
        <f t="shared" si="5"/>
        <v>12000</v>
      </c>
      <c r="Q192" s="1199"/>
      <c r="R192" s="1199"/>
      <c r="S192" s="1199"/>
      <c r="T192" s="1199"/>
    </row>
    <row r="193" spans="1:20" s="1503" customFormat="1" ht="12.75" x14ac:dyDescent="0.2">
      <c r="A193" s="1488" t="s">
        <v>8711</v>
      </c>
      <c r="B193" s="1488" t="s">
        <v>2003</v>
      </c>
      <c r="C193" s="1488" t="s">
        <v>97</v>
      </c>
      <c r="D193" s="1488"/>
      <c r="E193" s="1489">
        <v>15600</v>
      </c>
      <c r="F193" s="1488" t="s">
        <v>9126</v>
      </c>
      <c r="G193" s="1488" t="s">
        <v>9127</v>
      </c>
      <c r="H193" s="1488" t="s">
        <v>8834</v>
      </c>
      <c r="I193" s="1488"/>
      <c r="J193" s="1488"/>
      <c r="K193" s="1493">
        <v>1</v>
      </c>
      <c r="L193" s="1493">
        <v>1</v>
      </c>
      <c r="M193" s="1484">
        <f t="shared" si="4"/>
        <v>15600</v>
      </c>
      <c r="N193" s="1493">
        <v>1</v>
      </c>
      <c r="O193" s="1493">
        <v>6</v>
      </c>
      <c r="P193" s="1484">
        <f t="shared" si="5"/>
        <v>93600</v>
      </c>
      <c r="Q193" s="1199"/>
      <c r="R193" s="1199"/>
      <c r="S193" s="1199"/>
      <c r="T193" s="1199"/>
    </row>
    <row r="194" spans="1:20" s="1503" customFormat="1" ht="12.75" x14ac:dyDescent="0.2">
      <c r="A194" s="1488" t="s">
        <v>8711</v>
      </c>
      <c r="B194" s="1488" t="s">
        <v>2004</v>
      </c>
      <c r="C194" s="1488" t="s">
        <v>97</v>
      </c>
      <c r="D194" s="1488"/>
      <c r="E194" s="1489">
        <v>2300</v>
      </c>
      <c r="F194" s="1488" t="s">
        <v>9128</v>
      </c>
      <c r="G194" s="1488" t="s">
        <v>9129</v>
      </c>
      <c r="H194" s="1488" t="s">
        <v>4847</v>
      </c>
      <c r="I194" s="1488"/>
      <c r="J194" s="1488"/>
      <c r="K194" s="1493">
        <v>1</v>
      </c>
      <c r="L194" s="1493">
        <v>12</v>
      </c>
      <c r="M194" s="1484">
        <f t="shared" si="4"/>
        <v>27600</v>
      </c>
      <c r="N194" s="1493">
        <v>1</v>
      </c>
      <c r="O194" s="1493">
        <v>6</v>
      </c>
      <c r="P194" s="1484">
        <f t="shared" si="5"/>
        <v>13800</v>
      </c>
      <c r="Q194" s="1199"/>
      <c r="R194" s="1199"/>
      <c r="S194" s="1199"/>
      <c r="T194" s="1199"/>
    </row>
    <row r="195" spans="1:20" s="1503" customFormat="1" ht="12.75" x14ac:dyDescent="0.2">
      <c r="A195" s="1488" t="s">
        <v>8711</v>
      </c>
      <c r="B195" s="1488" t="s">
        <v>2003</v>
      </c>
      <c r="C195" s="1488" t="s">
        <v>97</v>
      </c>
      <c r="D195" s="1488"/>
      <c r="E195" s="1489">
        <v>4200</v>
      </c>
      <c r="F195" s="1488" t="s">
        <v>9130</v>
      </c>
      <c r="G195" s="1488" t="s">
        <v>9131</v>
      </c>
      <c r="H195" s="1488" t="s">
        <v>9132</v>
      </c>
      <c r="I195" s="1488"/>
      <c r="J195" s="1488"/>
      <c r="K195" s="1493">
        <v>1</v>
      </c>
      <c r="L195" s="1493">
        <v>12</v>
      </c>
      <c r="M195" s="1484">
        <f t="shared" si="4"/>
        <v>50400</v>
      </c>
      <c r="N195" s="1493">
        <v>1</v>
      </c>
      <c r="O195" s="1493">
        <v>6</v>
      </c>
      <c r="P195" s="1484">
        <f t="shared" si="5"/>
        <v>25200</v>
      </c>
      <c r="Q195" s="1199"/>
      <c r="R195" s="1199"/>
      <c r="S195" s="1199"/>
      <c r="T195" s="1199"/>
    </row>
    <row r="196" spans="1:20" s="1503" customFormat="1" ht="12.75" x14ac:dyDescent="0.2">
      <c r="A196" s="1488" t="s">
        <v>8711</v>
      </c>
      <c r="B196" s="1488" t="s">
        <v>2004</v>
      </c>
      <c r="C196" s="1488" t="s">
        <v>97</v>
      </c>
      <c r="D196" s="1488"/>
      <c r="E196" s="1489">
        <v>1800</v>
      </c>
      <c r="F196" s="1488" t="s">
        <v>9133</v>
      </c>
      <c r="G196" s="1488" t="s">
        <v>9134</v>
      </c>
      <c r="H196" s="1488" t="s">
        <v>739</v>
      </c>
      <c r="I196" s="1488"/>
      <c r="J196" s="1488"/>
      <c r="K196" s="1493">
        <v>1</v>
      </c>
      <c r="L196" s="1493">
        <v>12</v>
      </c>
      <c r="M196" s="1484">
        <f t="shared" si="4"/>
        <v>21600</v>
      </c>
      <c r="N196" s="1493">
        <v>1</v>
      </c>
      <c r="O196" s="1493">
        <v>6</v>
      </c>
      <c r="P196" s="1484">
        <f t="shared" si="5"/>
        <v>10800</v>
      </c>
      <c r="Q196" s="1199"/>
      <c r="R196" s="1199"/>
      <c r="S196" s="1199"/>
      <c r="T196" s="1199"/>
    </row>
    <row r="197" spans="1:20" s="1503" customFormat="1" ht="12.75" x14ac:dyDescent="0.2">
      <c r="A197" s="1488" t="s">
        <v>8711</v>
      </c>
      <c r="B197" s="1488" t="s">
        <v>2003</v>
      </c>
      <c r="C197" s="1488" t="s">
        <v>97</v>
      </c>
      <c r="D197" s="1488"/>
      <c r="E197" s="1489">
        <v>6000</v>
      </c>
      <c r="F197" s="1488" t="s">
        <v>9135</v>
      </c>
      <c r="G197" s="1488" t="s">
        <v>9136</v>
      </c>
      <c r="H197" s="1488" t="s">
        <v>9137</v>
      </c>
      <c r="I197" s="1488"/>
      <c r="J197" s="1488"/>
      <c r="K197" s="1493">
        <v>1</v>
      </c>
      <c r="L197" s="1493">
        <v>1</v>
      </c>
      <c r="M197" s="1484">
        <f t="shared" ref="M197:M260" si="6">L197*E197</f>
        <v>6000</v>
      </c>
      <c r="N197" s="1493">
        <v>1</v>
      </c>
      <c r="O197" s="1493">
        <v>6</v>
      </c>
      <c r="P197" s="1484">
        <f t="shared" ref="P197:P260" si="7">O197*E197</f>
        <v>36000</v>
      </c>
      <c r="Q197" s="1199"/>
      <c r="R197" s="1199"/>
      <c r="S197" s="1199"/>
      <c r="T197" s="1199"/>
    </row>
    <row r="198" spans="1:20" s="1503" customFormat="1" ht="12.75" x14ac:dyDescent="0.2">
      <c r="A198" s="1488" t="s">
        <v>8711</v>
      </c>
      <c r="B198" s="1488" t="s">
        <v>2003</v>
      </c>
      <c r="C198" s="1488" t="s">
        <v>97</v>
      </c>
      <c r="D198" s="1488"/>
      <c r="E198" s="1489">
        <v>3500</v>
      </c>
      <c r="F198" s="1488" t="s">
        <v>9138</v>
      </c>
      <c r="G198" s="1488" t="s">
        <v>9139</v>
      </c>
      <c r="H198" s="1488" t="s">
        <v>8775</v>
      </c>
      <c r="I198" s="1488"/>
      <c r="J198" s="1488"/>
      <c r="K198" s="1493">
        <v>1</v>
      </c>
      <c r="L198" s="1493">
        <v>12</v>
      </c>
      <c r="M198" s="1484">
        <f t="shared" si="6"/>
        <v>42000</v>
      </c>
      <c r="N198" s="1493">
        <v>1</v>
      </c>
      <c r="O198" s="1493">
        <v>6</v>
      </c>
      <c r="P198" s="1484">
        <f t="shared" si="7"/>
        <v>21000</v>
      </c>
      <c r="Q198" s="1199"/>
      <c r="R198" s="1199"/>
      <c r="S198" s="1199"/>
      <c r="T198" s="1199"/>
    </row>
    <row r="199" spans="1:20" s="1503" customFormat="1" ht="12.75" x14ac:dyDescent="0.2">
      <c r="A199" s="1488" t="s">
        <v>8711</v>
      </c>
      <c r="B199" s="1488" t="s">
        <v>2003</v>
      </c>
      <c r="C199" s="1488" t="s">
        <v>97</v>
      </c>
      <c r="D199" s="1488"/>
      <c r="E199" s="1489">
        <v>3000</v>
      </c>
      <c r="F199" s="1488" t="s">
        <v>9140</v>
      </c>
      <c r="G199" s="1488" t="s">
        <v>9141</v>
      </c>
      <c r="H199" s="1488" t="s">
        <v>739</v>
      </c>
      <c r="I199" s="1488"/>
      <c r="J199" s="1488"/>
      <c r="K199" s="1493">
        <v>1</v>
      </c>
      <c r="L199" s="1493">
        <v>12</v>
      </c>
      <c r="M199" s="1484">
        <f t="shared" si="6"/>
        <v>36000</v>
      </c>
      <c r="N199" s="1493">
        <v>1</v>
      </c>
      <c r="O199" s="1493">
        <v>6</v>
      </c>
      <c r="P199" s="1484">
        <f t="shared" si="7"/>
        <v>18000</v>
      </c>
      <c r="Q199" s="1199"/>
      <c r="R199" s="1199"/>
      <c r="S199" s="1199"/>
      <c r="T199" s="1199"/>
    </row>
    <row r="200" spans="1:20" s="1503" customFormat="1" ht="12.75" x14ac:dyDescent="0.2">
      <c r="A200" s="1488" t="s">
        <v>8711</v>
      </c>
      <c r="B200" s="1488" t="s">
        <v>2003</v>
      </c>
      <c r="C200" s="1488" t="s">
        <v>97</v>
      </c>
      <c r="D200" s="1488"/>
      <c r="E200" s="1489">
        <v>15600</v>
      </c>
      <c r="F200" s="1488" t="s">
        <v>9142</v>
      </c>
      <c r="G200" s="1488" t="s">
        <v>9143</v>
      </c>
      <c r="H200" s="1488" t="s">
        <v>8743</v>
      </c>
      <c r="I200" s="1488"/>
      <c r="J200" s="1488"/>
      <c r="K200" s="1493">
        <v>1</v>
      </c>
      <c r="L200" s="1493">
        <v>8</v>
      </c>
      <c r="M200" s="1484">
        <f t="shared" si="6"/>
        <v>124800</v>
      </c>
      <c r="N200" s="1493">
        <v>0</v>
      </c>
      <c r="O200" s="1493">
        <v>0</v>
      </c>
      <c r="P200" s="1484">
        <f t="shared" si="7"/>
        <v>0</v>
      </c>
      <c r="Q200" s="1199"/>
      <c r="R200" s="1199"/>
      <c r="S200" s="1199"/>
      <c r="T200" s="1199"/>
    </row>
    <row r="201" spans="1:20" s="1503" customFormat="1" ht="12.75" x14ac:dyDescent="0.2">
      <c r="A201" s="1488" t="s">
        <v>8711</v>
      </c>
      <c r="B201" s="1488" t="s">
        <v>2003</v>
      </c>
      <c r="C201" s="1488" t="s">
        <v>97</v>
      </c>
      <c r="D201" s="1488"/>
      <c r="E201" s="1489">
        <v>5000</v>
      </c>
      <c r="F201" s="1488" t="s">
        <v>9144</v>
      </c>
      <c r="G201" s="1488" t="s">
        <v>9145</v>
      </c>
      <c r="H201" s="1488" t="s">
        <v>9146</v>
      </c>
      <c r="I201" s="1488"/>
      <c r="J201" s="1488"/>
      <c r="K201" s="1493">
        <v>1</v>
      </c>
      <c r="L201" s="1493">
        <v>2</v>
      </c>
      <c r="M201" s="1484">
        <f t="shared" si="6"/>
        <v>10000</v>
      </c>
      <c r="N201" s="1493">
        <v>1</v>
      </c>
      <c r="O201" s="1493">
        <v>6</v>
      </c>
      <c r="P201" s="1484">
        <f t="shared" si="7"/>
        <v>30000</v>
      </c>
      <c r="Q201" s="1199"/>
      <c r="R201" s="1199"/>
      <c r="S201" s="1199"/>
      <c r="T201" s="1199"/>
    </row>
    <row r="202" spans="1:20" s="1503" customFormat="1" ht="12.75" x14ac:dyDescent="0.2">
      <c r="A202" s="1488" t="s">
        <v>8711</v>
      </c>
      <c r="B202" s="1488" t="s">
        <v>2003</v>
      </c>
      <c r="C202" s="1488" t="s">
        <v>97</v>
      </c>
      <c r="D202" s="1488"/>
      <c r="E202" s="1489">
        <v>3500</v>
      </c>
      <c r="F202" s="1488" t="s">
        <v>9144</v>
      </c>
      <c r="G202" s="1488" t="s">
        <v>9145</v>
      </c>
      <c r="H202" s="1488" t="s">
        <v>9147</v>
      </c>
      <c r="I202" s="1488"/>
      <c r="J202" s="1488"/>
      <c r="K202" s="1493">
        <v>1</v>
      </c>
      <c r="L202" s="1493">
        <v>11</v>
      </c>
      <c r="M202" s="1484">
        <f t="shared" si="6"/>
        <v>38500</v>
      </c>
      <c r="N202" s="1493">
        <v>0</v>
      </c>
      <c r="O202" s="1493">
        <v>0</v>
      </c>
      <c r="P202" s="1484">
        <f t="shared" si="7"/>
        <v>0</v>
      </c>
      <c r="Q202" s="1199"/>
      <c r="R202" s="1199"/>
      <c r="S202" s="1199"/>
      <c r="T202" s="1199"/>
    </row>
    <row r="203" spans="1:20" s="1503" customFormat="1" ht="12.75" x14ac:dyDescent="0.2">
      <c r="A203" s="1488" t="s">
        <v>8711</v>
      </c>
      <c r="B203" s="1488" t="s">
        <v>2003</v>
      </c>
      <c r="C203" s="1488" t="s">
        <v>97</v>
      </c>
      <c r="D203" s="1488"/>
      <c r="E203" s="1489">
        <v>6300</v>
      </c>
      <c r="F203" s="1488" t="s">
        <v>9148</v>
      </c>
      <c r="G203" s="1488" t="s">
        <v>9149</v>
      </c>
      <c r="H203" s="1488" t="s">
        <v>9150</v>
      </c>
      <c r="I203" s="1488"/>
      <c r="J203" s="1488"/>
      <c r="K203" s="1493">
        <v>1</v>
      </c>
      <c r="L203" s="1493">
        <v>12</v>
      </c>
      <c r="M203" s="1484">
        <f t="shared" si="6"/>
        <v>75600</v>
      </c>
      <c r="N203" s="1493">
        <v>1</v>
      </c>
      <c r="O203" s="1493">
        <v>6</v>
      </c>
      <c r="P203" s="1484">
        <f t="shared" si="7"/>
        <v>37800</v>
      </c>
      <c r="Q203" s="1199"/>
      <c r="R203" s="1199"/>
      <c r="S203" s="1199"/>
      <c r="T203" s="1199"/>
    </row>
    <row r="204" spans="1:20" s="1503" customFormat="1" ht="12.75" x14ac:dyDescent="0.2">
      <c r="A204" s="1488" t="s">
        <v>8711</v>
      </c>
      <c r="B204" s="1488" t="s">
        <v>2004</v>
      </c>
      <c r="C204" s="1488" t="s">
        <v>97</v>
      </c>
      <c r="D204" s="1488"/>
      <c r="E204" s="1489">
        <v>4500</v>
      </c>
      <c r="F204" s="1488" t="s">
        <v>9151</v>
      </c>
      <c r="G204" s="1488" t="s">
        <v>9152</v>
      </c>
      <c r="H204" s="1488" t="s">
        <v>9153</v>
      </c>
      <c r="I204" s="1488"/>
      <c r="J204" s="1488"/>
      <c r="K204" s="1493">
        <v>1</v>
      </c>
      <c r="L204" s="1493">
        <v>12</v>
      </c>
      <c r="M204" s="1484">
        <f t="shared" si="6"/>
        <v>54000</v>
      </c>
      <c r="N204" s="1493">
        <v>1</v>
      </c>
      <c r="O204" s="1493">
        <v>6</v>
      </c>
      <c r="P204" s="1484">
        <f t="shared" si="7"/>
        <v>27000</v>
      </c>
      <c r="Q204" s="1199"/>
      <c r="R204" s="1199"/>
      <c r="S204" s="1199"/>
      <c r="T204" s="1199"/>
    </row>
    <row r="205" spans="1:20" s="1503" customFormat="1" ht="12.75" x14ac:dyDescent="0.2">
      <c r="A205" s="1488" t="s">
        <v>8711</v>
      </c>
      <c r="B205" s="1488" t="s">
        <v>2003</v>
      </c>
      <c r="C205" s="1488" t="s">
        <v>97</v>
      </c>
      <c r="D205" s="1488"/>
      <c r="E205" s="1489">
        <v>2000</v>
      </c>
      <c r="F205" s="1488" t="s">
        <v>9154</v>
      </c>
      <c r="G205" s="1488" t="s">
        <v>9155</v>
      </c>
      <c r="H205" s="1488" t="s">
        <v>8761</v>
      </c>
      <c r="I205" s="1488"/>
      <c r="J205" s="1488"/>
      <c r="K205" s="1493">
        <v>1</v>
      </c>
      <c r="L205" s="1493">
        <v>12</v>
      </c>
      <c r="M205" s="1484">
        <f t="shared" si="6"/>
        <v>24000</v>
      </c>
      <c r="N205" s="1493">
        <v>1</v>
      </c>
      <c r="O205" s="1493">
        <v>6</v>
      </c>
      <c r="P205" s="1484">
        <f t="shared" si="7"/>
        <v>12000</v>
      </c>
      <c r="Q205" s="1199"/>
      <c r="R205" s="1199"/>
      <c r="S205" s="1199"/>
      <c r="T205" s="1199"/>
    </row>
    <row r="206" spans="1:20" s="1503" customFormat="1" ht="12.75" x14ac:dyDescent="0.2">
      <c r="A206" s="1488" t="s">
        <v>8711</v>
      </c>
      <c r="B206" s="1488" t="s">
        <v>2003</v>
      </c>
      <c r="C206" s="1488" t="s">
        <v>97</v>
      </c>
      <c r="D206" s="1488"/>
      <c r="E206" s="1489">
        <v>6500</v>
      </c>
      <c r="F206" s="1488" t="s">
        <v>4713</v>
      </c>
      <c r="G206" s="1488" t="s">
        <v>4714</v>
      </c>
      <c r="H206" s="1488" t="s">
        <v>5667</v>
      </c>
      <c r="I206" s="1488"/>
      <c r="J206" s="1488"/>
      <c r="K206" s="1493">
        <v>1</v>
      </c>
      <c r="L206" s="1493">
        <v>6</v>
      </c>
      <c r="M206" s="1484">
        <f t="shared" si="6"/>
        <v>39000</v>
      </c>
      <c r="N206" s="1493">
        <v>1</v>
      </c>
      <c r="O206" s="1493">
        <v>6</v>
      </c>
      <c r="P206" s="1484">
        <f t="shared" si="7"/>
        <v>39000</v>
      </c>
      <c r="Q206" s="1199"/>
      <c r="R206" s="1199"/>
      <c r="S206" s="1199"/>
      <c r="T206" s="1199"/>
    </row>
    <row r="207" spans="1:20" s="1503" customFormat="1" ht="12.75" x14ac:dyDescent="0.2">
      <c r="A207" s="1488" t="s">
        <v>8711</v>
      </c>
      <c r="B207" s="1488" t="s">
        <v>2003</v>
      </c>
      <c r="C207" s="1488" t="s">
        <v>97</v>
      </c>
      <c r="D207" s="1488"/>
      <c r="E207" s="1489">
        <v>4500</v>
      </c>
      <c r="F207" s="1488" t="s">
        <v>9156</v>
      </c>
      <c r="G207" s="1488" t="s">
        <v>9157</v>
      </c>
      <c r="H207" s="1488" t="s">
        <v>9054</v>
      </c>
      <c r="I207" s="1488"/>
      <c r="J207" s="1488"/>
      <c r="K207" s="1493">
        <v>1</v>
      </c>
      <c r="L207" s="1493">
        <v>12</v>
      </c>
      <c r="M207" s="1484">
        <f t="shared" si="6"/>
        <v>54000</v>
      </c>
      <c r="N207" s="1493">
        <v>1</v>
      </c>
      <c r="O207" s="1493">
        <v>6</v>
      </c>
      <c r="P207" s="1484">
        <f t="shared" si="7"/>
        <v>27000</v>
      </c>
      <c r="Q207" s="1199"/>
      <c r="R207" s="1199"/>
      <c r="S207" s="1199"/>
      <c r="T207" s="1199"/>
    </row>
    <row r="208" spans="1:20" s="1503" customFormat="1" ht="12.75" x14ac:dyDescent="0.2">
      <c r="A208" s="1488" t="s">
        <v>8711</v>
      </c>
      <c r="B208" s="1488" t="s">
        <v>2003</v>
      </c>
      <c r="C208" s="1488" t="s">
        <v>97</v>
      </c>
      <c r="D208" s="1488"/>
      <c r="E208" s="1489">
        <v>5000</v>
      </c>
      <c r="F208" s="1488" t="s">
        <v>9158</v>
      </c>
      <c r="G208" s="1488" t="s">
        <v>9159</v>
      </c>
      <c r="H208" s="1488" t="s">
        <v>1556</v>
      </c>
      <c r="I208" s="1488"/>
      <c r="J208" s="1488"/>
      <c r="K208" s="1493">
        <v>1</v>
      </c>
      <c r="L208" s="1493">
        <v>12</v>
      </c>
      <c r="M208" s="1484">
        <f t="shared" si="6"/>
        <v>60000</v>
      </c>
      <c r="N208" s="1493">
        <v>1</v>
      </c>
      <c r="O208" s="1493">
        <v>5</v>
      </c>
      <c r="P208" s="1484">
        <f t="shared" si="7"/>
        <v>25000</v>
      </c>
      <c r="Q208" s="1199"/>
      <c r="R208" s="1199"/>
      <c r="S208" s="1199"/>
      <c r="T208" s="1199"/>
    </row>
    <row r="209" spans="1:20" s="1503" customFormat="1" ht="12.75" x14ac:dyDescent="0.2">
      <c r="A209" s="1488" t="s">
        <v>8711</v>
      </c>
      <c r="B209" s="1488" t="s">
        <v>2003</v>
      </c>
      <c r="C209" s="1488" t="s">
        <v>97</v>
      </c>
      <c r="D209" s="1488"/>
      <c r="E209" s="1489">
        <v>1800</v>
      </c>
      <c r="F209" s="1488" t="s">
        <v>9160</v>
      </c>
      <c r="G209" s="1488" t="s">
        <v>9161</v>
      </c>
      <c r="H209" s="1488" t="s">
        <v>1025</v>
      </c>
      <c r="I209" s="1488"/>
      <c r="J209" s="1488"/>
      <c r="K209" s="1493">
        <v>1</v>
      </c>
      <c r="L209" s="1493">
        <v>12</v>
      </c>
      <c r="M209" s="1484">
        <f t="shared" si="6"/>
        <v>21600</v>
      </c>
      <c r="N209" s="1493">
        <v>1</v>
      </c>
      <c r="O209" s="1493">
        <v>6</v>
      </c>
      <c r="P209" s="1484">
        <f t="shared" si="7"/>
        <v>10800</v>
      </c>
      <c r="Q209" s="1199"/>
      <c r="R209" s="1199"/>
      <c r="S209" s="1199"/>
      <c r="T209" s="1199"/>
    </row>
    <row r="210" spans="1:20" s="1503" customFormat="1" ht="12.75" x14ac:dyDescent="0.2">
      <c r="A210" s="1488" t="s">
        <v>8711</v>
      </c>
      <c r="B210" s="1488" t="s">
        <v>2003</v>
      </c>
      <c r="C210" s="1488" t="s">
        <v>97</v>
      </c>
      <c r="D210" s="1488"/>
      <c r="E210" s="1489">
        <v>2000</v>
      </c>
      <c r="F210" s="1488" t="s">
        <v>9162</v>
      </c>
      <c r="G210" s="1488" t="s">
        <v>9163</v>
      </c>
      <c r="H210" s="1488" t="s">
        <v>8805</v>
      </c>
      <c r="I210" s="1488"/>
      <c r="J210" s="1488"/>
      <c r="K210" s="1493">
        <v>1</v>
      </c>
      <c r="L210" s="1493">
        <v>12</v>
      </c>
      <c r="M210" s="1484">
        <f t="shared" si="6"/>
        <v>24000</v>
      </c>
      <c r="N210" s="1493">
        <v>1</v>
      </c>
      <c r="O210" s="1493">
        <v>6</v>
      </c>
      <c r="P210" s="1484">
        <f t="shared" si="7"/>
        <v>12000</v>
      </c>
      <c r="Q210" s="1199"/>
      <c r="R210" s="1199"/>
      <c r="S210" s="1199"/>
      <c r="T210" s="1199"/>
    </row>
    <row r="211" spans="1:20" s="1503" customFormat="1" ht="12.75" x14ac:dyDescent="0.2">
      <c r="A211" s="1488" t="s">
        <v>8711</v>
      </c>
      <c r="B211" s="1488" t="s">
        <v>2003</v>
      </c>
      <c r="C211" s="1488" t="s">
        <v>97</v>
      </c>
      <c r="D211" s="1488"/>
      <c r="E211" s="1489">
        <v>3700</v>
      </c>
      <c r="F211" s="1488" t="s">
        <v>9164</v>
      </c>
      <c r="G211" s="1488" t="s">
        <v>9165</v>
      </c>
      <c r="H211" s="1488" t="s">
        <v>739</v>
      </c>
      <c r="I211" s="1488"/>
      <c r="J211" s="1488"/>
      <c r="K211" s="1493">
        <v>1</v>
      </c>
      <c r="L211" s="1493">
        <v>12</v>
      </c>
      <c r="M211" s="1484">
        <f t="shared" si="6"/>
        <v>44400</v>
      </c>
      <c r="N211" s="1493">
        <v>1</v>
      </c>
      <c r="O211" s="1493">
        <v>6</v>
      </c>
      <c r="P211" s="1484">
        <f t="shared" si="7"/>
        <v>22200</v>
      </c>
      <c r="Q211" s="1199"/>
      <c r="R211" s="1199"/>
      <c r="S211" s="1199"/>
      <c r="T211" s="1199"/>
    </row>
    <row r="212" spans="1:20" s="1503" customFormat="1" ht="12.75" x14ac:dyDescent="0.2">
      <c r="A212" s="1488" t="s">
        <v>8711</v>
      </c>
      <c r="B212" s="1488" t="s">
        <v>2003</v>
      </c>
      <c r="C212" s="1488" t="s">
        <v>97</v>
      </c>
      <c r="D212" s="1488"/>
      <c r="E212" s="1489">
        <v>8000</v>
      </c>
      <c r="F212" s="1488" t="s">
        <v>9166</v>
      </c>
      <c r="G212" s="1488" t="s">
        <v>9167</v>
      </c>
      <c r="H212" s="1488" t="s">
        <v>9168</v>
      </c>
      <c r="I212" s="1488"/>
      <c r="J212" s="1488"/>
      <c r="K212" s="1493">
        <v>1</v>
      </c>
      <c r="L212" s="1493">
        <v>12</v>
      </c>
      <c r="M212" s="1484">
        <f t="shared" si="6"/>
        <v>96000</v>
      </c>
      <c r="N212" s="1493">
        <v>1</v>
      </c>
      <c r="O212" s="1493">
        <v>6</v>
      </c>
      <c r="P212" s="1484">
        <f t="shared" si="7"/>
        <v>48000</v>
      </c>
      <c r="Q212" s="1199"/>
      <c r="R212" s="1199"/>
      <c r="S212" s="1199"/>
      <c r="T212" s="1199"/>
    </row>
    <row r="213" spans="1:20" s="1503" customFormat="1" ht="12.75" x14ac:dyDescent="0.2">
      <c r="A213" s="1488" t="s">
        <v>8711</v>
      </c>
      <c r="B213" s="1488" t="s">
        <v>2003</v>
      </c>
      <c r="C213" s="1488" t="s">
        <v>97</v>
      </c>
      <c r="D213" s="1488"/>
      <c r="E213" s="1489">
        <v>15000</v>
      </c>
      <c r="F213" s="1488" t="s">
        <v>9169</v>
      </c>
      <c r="G213" s="1488" t="s">
        <v>9170</v>
      </c>
      <c r="H213" s="1488" t="s">
        <v>712</v>
      </c>
      <c r="I213" s="1488"/>
      <c r="J213" s="1488"/>
      <c r="K213" s="1493">
        <v>1</v>
      </c>
      <c r="L213" s="1493">
        <v>11</v>
      </c>
      <c r="M213" s="1484">
        <f t="shared" si="6"/>
        <v>165000</v>
      </c>
      <c r="N213" s="1493">
        <v>1</v>
      </c>
      <c r="O213" s="1493">
        <v>6</v>
      </c>
      <c r="P213" s="1484">
        <f t="shared" si="7"/>
        <v>90000</v>
      </c>
      <c r="Q213" s="1199"/>
      <c r="R213" s="1199"/>
      <c r="S213" s="1199"/>
      <c r="T213" s="1199"/>
    </row>
    <row r="214" spans="1:20" s="1503" customFormat="1" ht="12.75" x14ac:dyDescent="0.2">
      <c r="A214" s="1488" t="s">
        <v>8711</v>
      </c>
      <c r="B214" s="1488" t="s">
        <v>2003</v>
      </c>
      <c r="C214" s="1488" t="s">
        <v>97</v>
      </c>
      <c r="D214" s="1488"/>
      <c r="E214" s="1489">
        <v>5500</v>
      </c>
      <c r="F214" s="1488" t="s">
        <v>9171</v>
      </c>
      <c r="G214" s="1488" t="s">
        <v>9172</v>
      </c>
      <c r="H214" s="1488" t="s">
        <v>5667</v>
      </c>
      <c r="I214" s="1488"/>
      <c r="J214" s="1488"/>
      <c r="K214" s="1493">
        <v>1</v>
      </c>
      <c r="L214" s="1493">
        <v>7</v>
      </c>
      <c r="M214" s="1484">
        <f t="shared" si="6"/>
        <v>38500</v>
      </c>
      <c r="N214" s="1493">
        <v>1</v>
      </c>
      <c r="O214" s="1493">
        <v>6</v>
      </c>
      <c r="P214" s="1484">
        <f t="shared" si="7"/>
        <v>33000</v>
      </c>
      <c r="Q214" s="1199"/>
      <c r="R214" s="1199"/>
      <c r="S214" s="1199"/>
      <c r="T214" s="1199"/>
    </row>
    <row r="215" spans="1:20" s="1503" customFormat="1" ht="12.75" x14ac:dyDescent="0.2">
      <c r="A215" s="1488" t="s">
        <v>8711</v>
      </c>
      <c r="B215" s="1488" t="s">
        <v>2003</v>
      </c>
      <c r="C215" s="1488" t="s">
        <v>97</v>
      </c>
      <c r="D215" s="1488"/>
      <c r="E215" s="1489">
        <v>5000</v>
      </c>
      <c r="F215" s="1488" t="s">
        <v>9173</v>
      </c>
      <c r="G215" s="1488" t="s">
        <v>9174</v>
      </c>
      <c r="H215" s="1488" t="s">
        <v>9175</v>
      </c>
      <c r="I215" s="1488"/>
      <c r="J215" s="1488"/>
      <c r="K215" s="1493">
        <v>1</v>
      </c>
      <c r="L215" s="1493">
        <v>12</v>
      </c>
      <c r="M215" s="1484">
        <f t="shared" si="6"/>
        <v>60000</v>
      </c>
      <c r="N215" s="1493">
        <v>1</v>
      </c>
      <c r="O215" s="1493">
        <v>5</v>
      </c>
      <c r="P215" s="1484">
        <f t="shared" si="7"/>
        <v>25000</v>
      </c>
      <c r="Q215" s="1199"/>
      <c r="R215" s="1199"/>
      <c r="S215" s="1199"/>
      <c r="T215" s="1199"/>
    </row>
    <row r="216" spans="1:20" s="1503" customFormat="1" ht="12.75" x14ac:dyDescent="0.2">
      <c r="A216" s="1488" t="s">
        <v>8711</v>
      </c>
      <c r="B216" s="1488" t="s">
        <v>2003</v>
      </c>
      <c r="C216" s="1488" t="s">
        <v>97</v>
      </c>
      <c r="D216" s="1488"/>
      <c r="E216" s="1489">
        <v>3000</v>
      </c>
      <c r="F216" s="1488" t="s">
        <v>9176</v>
      </c>
      <c r="G216" s="1488" t="s">
        <v>9177</v>
      </c>
      <c r="H216" s="1488" t="s">
        <v>768</v>
      </c>
      <c r="I216" s="1488"/>
      <c r="J216" s="1488"/>
      <c r="K216" s="1493">
        <v>1</v>
      </c>
      <c r="L216" s="1493">
        <v>12</v>
      </c>
      <c r="M216" s="1484">
        <f t="shared" si="6"/>
        <v>36000</v>
      </c>
      <c r="N216" s="1493">
        <v>1</v>
      </c>
      <c r="O216" s="1493">
        <v>6</v>
      </c>
      <c r="P216" s="1484">
        <f t="shared" si="7"/>
        <v>18000</v>
      </c>
      <c r="Q216" s="1199"/>
      <c r="R216" s="1199"/>
      <c r="S216" s="1199"/>
      <c r="T216" s="1199"/>
    </row>
    <row r="217" spans="1:20" s="1503" customFormat="1" ht="12.75" x14ac:dyDescent="0.2">
      <c r="A217" s="1488" t="s">
        <v>8711</v>
      </c>
      <c r="B217" s="1488" t="s">
        <v>2003</v>
      </c>
      <c r="C217" s="1488" t="s">
        <v>97</v>
      </c>
      <c r="D217" s="1488"/>
      <c r="E217" s="1489">
        <v>11000</v>
      </c>
      <c r="F217" s="1488" t="s">
        <v>9178</v>
      </c>
      <c r="G217" s="1488" t="s">
        <v>9179</v>
      </c>
      <c r="H217" s="1488" t="s">
        <v>1141</v>
      </c>
      <c r="I217" s="1488"/>
      <c r="J217" s="1488"/>
      <c r="K217" s="1493">
        <v>1</v>
      </c>
      <c r="L217" s="1493">
        <v>1</v>
      </c>
      <c r="M217" s="1484">
        <f t="shared" si="6"/>
        <v>11000</v>
      </c>
      <c r="N217" s="1493">
        <v>0</v>
      </c>
      <c r="O217" s="1493">
        <v>0</v>
      </c>
      <c r="P217" s="1484">
        <f t="shared" si="7"/>
        <v>0</v>
      </c>
      <c r="Q217" s="1199"/>
      <c r="R217" s="1199"/>
      <c r="S217" s="1199"/>
      <c r="T217" s="1199"/>
    </row>
    <row r="218" spans="1:20" s="1503" customFormat="1" ht="12.75" x14ac:dyDescent="0.2">
      <c r="A218" s="1488" t="s">
        <v>8711</v>
      </c>
      <c r="B218" s="1488" t="s">
        <v>2003</v>
      </c>
      <c r="C218" s="1488" t="s">
        <v>97</v>
      </c>
      <c r="D218" s="1488"/>
      <c r="E218" s="1489">
        <v>5000</v>
      </c>
      <c r="F218" s="1488" t="s">
        <v>9180</v>
      </c>
      <c r="G218" s="1488" t="s">
        <v>9181</v>
      </c>
      <c r="H218" s="1488" t="s">
        <v>651</v>
      </c>
      <c r="I218" s="1488"/>
      <c r="J218" s="1488"/>
      <c r="K218" s="1493">
        <v>1</v>
      </c>
      <c r="L218" s="1493">
        <v>1</v>
      </c>
      <c r="M218" s="1484">
        <f t="shared" si="6"/>
        <v>5000</v>
      </c>
      <c r="N218" s="1493">
        <v>1</v>
      </c>
      <c r="O218" s="1493">
        <v>6</v>
      </c>
      <c r="P218" s="1484">
        <f t="shared" si="7"/>
        <v>30000</v>
      </c>
      <c r="Q218" s="1199"/>
      <c r="R218" s="1199"/>
      <c r="S218" s="1199"/>
      <c r="T218" s="1199"/>
    </row>
    <row r="219" spans="1:20" s="1503" customFormat="1" ht="12.75" x14ac:dyDescent="0.2">
      <c r="A219" s="1488" t="s">
        <v>8711</v>
      </c>
      <c r="B219" s="1488" t="s">
        <v>2003</v>
      </c>
      <c r="C219" s="1488" t="s">
        <v>97</v>
      </c>
      <c r="D219" s="1488"/>
      <c r="E219" s="1489">
        <v>2500</v>
      </c>
      <c r="F219" s="1488" t="s">
        <v>9182</v>
      </c>
      <c r="G219" s="1488" t="s">
        <v>9183</v>
      </c>
      <c r="H219" s="1488" t="s">
        <v>9184</v>
      </c>
      <c r="I219" s="1488"/>
      <c r="J219" s="1488"/>
      <c r="K219" s="1493">
        <v>1</v>
      </c>
      <c r="L219" s="1493">
        <v>12</v>
      </c>
      <c r="M219" s="1484">
        <f t="shared" si="6"/>
        <v>30000</v>
      </c>
      <c r="N219" s="1493">
        <v>1</v>
      </c>
      <c r="O219" s="1493">
        <v>6</v>
      </c>
      <c r="P219" s="1484">
        <f t="shared" si="7"/>
        <v>15000</v>
      </c>
      <c r="Q219" s="1199"/>
      <c r="R219" s="1199"/>
      <c r="S219" s="1199"/>
      <c r="T219" s="1199"/>
    </row>
    <row r="220" spans="1:20" s="1503" customFormat="1" ht="12.75" x14ac:dyDescent="0.2">
      <c r="A220" s="1488" t="s">
        <v>8711</v>
      </c>
      <c r="B220" s="1488" t="s">
        <v>2003</v>
      </c>
      <c r="C220" s="1488" t="s">
        <v>97</v>
      </c>
      <c r="D220" s="1488"/>
      <c r="E220" s="1489">
        <v>6300</v>
      </c>
      <c r="F220" s="1488" t="s">
        <v>9185</v>
      </c>
      <c r="G220" s="1488" t="s">
        <v>9186</v>
      </c>
      <c r="H220" s="1488" t="s">
        <v>9187</v>
      </c>
      <c r="I220" s="1488"/>
      <c r="J220" s="1488"/>
      <c r="K220" s="1493">
        <v>1</v>
      </c>
      <c r="L220" s="1493">
        <v>12</v>
      </c>
      <c r="M220" s="1484">
        <f t="shared" si="6"/>
        <v>75600</v>
      </c>
      <c r="N220" s="1493">
        <v>1</v>
      </c>
      <c r="O220" s="1493">
        <v>1</v>
      </c>
      <c r="P220" s="1484">
        <f t="shared" si="7"/>
        <v>6300</v>
      </c>
      <c r="Q220" s="1199"/>
      <c r="R220" s="1199"/>
      <c r="S220" s="1199"/>
      <c r="T220" s="1199"/>
    </row>
    <row r="221" spans="1:20" s="1503" customFormat="1" ht="12.75" x14ac:dyDescent="0.2">
      <c r="A221" s="1488" t="s">
        <v>8711</v>
      </c>
      <c r="B221" s="1488" t="s">
        <v>2003</v>
      </c>
      <c r="C221" s="1488" t="s">
        <v>97</v>
      </c>
      <c r="D221" s="1488"/>
      <c r="E221" s="1489">
        <v>2200</v>
      </c>
      <c r="F221" s="1488" t="s">
        <v>9188</v>
      </c>
      <c r="G221" s="1488" t="s">
        <v>9189</v>
      </c>
      <c r="H221" s="1488" t="s">
        <v>1025</v>
      </c>
      <c r="I221" s="1488"/>
      <c r="J221" s="1488"/>
      <c r="K221" s="1493">
        <v>1</v>
      </c>
      <c r="L221" s="1493">
        <v>10</v>
      </c>
      <c r="M221" s="1484">
        <f t="shared" si="6"/>
        <v>22000</v>
      </c>
      <c r="N221" s="1493">
        <v>0</v>
      </c>
      <c r="O221" s="1493">
        <v>0</v>
      </c>
      <c r="P221" s="1484">
        <f t="shared" si="7"/>
        <v>0</v>
      </c>
      <c r="Q221" s="1199"/>
      <c r="R221" s="1199"/>
      <c r="S221" s="1199"/>
      <c r="T221" s="1199"/>
    </row>
    <row r="222" spans="1:20" s="1503" customFormat="1" ht="12.75" x14ac:dyDescent="0.2">
      <c r="A222" s="1488" t="s">
        <v>8711</v>
      </c>
      <c r="B222" s="1488" t="s">
        <v>2003</v>
      </c>
      <c r="C222" s="1488" t="s">
        <v>97</v>
      </c>
      <c r="D222" s="1488"/>
      <c r="E222" s="1489">
        <v>2500</v>
      </c>
      <c r="F222" s="1488" t="s">
        <v>9190</v>
      </c>
      <c r="G222" s="1488" t="s">
        <v>9191</v>
      </c>
      <c r="H222" s="1488" t="s">
        <v>9192</v>
      </c>
      <c r="I222" s="1488"/>
      <c r="J222" s="1488"/>
      <c r="K222" s="1493">
        <v>1</v>
      </c>
      <c r="L222" s="1493">
        <v>8</v>
      </c>
      <c r="M222" s="1484">
        <f t="shared" si="6"/>
        <v>20000</v>
      </c>
      <c r="N222" s="1493">
        <v>1</v>
      </c>
      <c r="O222" s="1493">
        <v>6</v>
      </c>
      <c r="P222" s="1484">
        <f t="shared" si="7"/>
        <v>15000</v>
      </c>
      <c r="Q222" s="1199"/>
      <c r="R222" s="1199"/>
      <c r="S222" s="1199"/>
      <c r="T222" s="1199"/>
    </row>
    <row r="223" spans="1:20" s="1503" customFormat="1" ht="12.75" x14ac:dyDescent="0.2">
      <c r="A223" s="1488" t="s">
        <v>8711</v>
      </c>
      <c r="B223" s="1488" t="s">
        <v>2003</v>
      </c>
      <c r="C223" s="1488" t="s">
        <v>97</v>
      </c>
      <c r="D223" s="1488"/>
      <c r="E223" s="1489">
        <v>5000</v>
      </c>
      <c r="F223" s="1488" t="s">
        <v>9193</v>
      </c>
      <c r="G223" s="1488" t="s">
        <v>9194</v>
      </c>
      <c r="H223" s="1488" t="s">
        <v>9195</v>
      </c>
      <c r="I223" s="1488"/>
      <c r="J223" s="1488"/>
      <c r="K223" s="1493">
        <v>1</v>
      </c>
      <c r="L223" s="1493">
        <v>12</v>
      </c>
      <c r="M223" s="1484">
        <f t="shared" si="6"/>
        <v>60000</v>
      </c>
      <c r="N223" s="1493">
        <v>1</v>
      </c>
      <c r="O223" s="1493">
        <v>4</v>
      </c>
      <c r="P223" s="1484">
        <f t="shared" si="7"/>
        <v>20000</v>
      </c>
      <c r="Q223" s="1199"/>
      <c r="R223" s="1199"/>
      <c r="S223" s="1199"/>
      <c r="T223" s="1199"/>
    </row>
    <row r="224" spans="1:20" s="1503" customFormat="1" ht="12.75" x14ac:dyDescent="0.2">
      <c r="A224" s="1488" t="s">
        <v>8711</v>
      </c>
      <c r="B224" s="1488" t="s">
        <v>2003</v>
      </c>
      <c r="C224" s="1488" t="s">
        <v>97</v>
      </c>
      <c r="D224" s="1488"/>
      <c r="E224" s="1489">
        <v>5500</v>
      </c>
      <c r="F224" s="1488" t="s">
        <v>9196</v>
      </c>
      <c r="G224" s="1488" t="s">
        <v>9197</v>
      </c>
      <c r="H224" s="1488" t="s">
        <v>776</v>
      </c>
      <c r="I224" s="1488"/>
      <c r="J224" s="1488"/>
      <c r="K224" s="1493">
        <v>1</v>
      </c>
      <c r="L224" s="1493">
        <v>3</v>
      </c>
      <c r="M224" s="1484">
        <f t="shared" si="6"/>
        <v>16500</v>
      </c>
      <c r="N224" s="1493">
        <v>1</v>
      </c>
      <c r="O224" s="1493">
        <v>6</v>
      </c>
      <c r="P224" s="1484">
        <f t="shared" si="7"/>
        <v>33000</v>
      </c>
      <c r="Q224" s="1199"/>
      <c r="R224" s="1199"/>
      <c r="S224" s="1199"/>
      <c r="T224" s="1199"/>
    </row>
    <row r="225" spans="1:20" s="1503" customFormat="1" ht="12.75" x14ac:dyDescent="0.2">
      <c r="A225" s="1488" t="s">
        <v>8711</v>
      </c>
      <c r="B225" s="1488" t="s">
        <v>2003</v>
      </c>
      <c r="C225" s="1488" t="s">
        <v>97</v>
      </c>
      <c r="D225" s="1488"/>
      <c r="E225" s="1489">
        <v>4500</v>
      </c>
      <c r="F225" s="1488" t="s">
        <v>9196</v>
      </c>
      <c r="G225" s="1488" t="s">
        <v>9197</v>
      </c>
      <c r="H225" s="1488" t="s">
        <v>776</v>
      </c>
      <c r="I225" s="1488"/>
      <c r="J225" s="1488"/>
      <c r="K225" s="1493">
        <v>1</v>
      </c>
      <c r="L225" s="1493">
        <v>9</v>
      </c>
      <c r="M225" s="1484">
        <f t="shared" si="6"/>
        <v>40500</v>
      </c>
      <c r="N225" s="1493">
        <v>0</v>
      </c>
      <c r="O225" s="1493">
        <v>0</v>
      </c>
      <c r="P225" s="1484">
        <f t="shared" si="7"/>
        <v>0</v>
      </c>
      <c r="Q225" s="1199"/>
      <c r="R225" s="1199"/>
      <c r="S225" s="1199"/>
      <c r="T225" s="1199"/>
    </row>
    <row r="226" spans="1:20" s="1503" customFormat="1" ht="12.75" x14ac:dyDescent="0.2">
      <c r="A226" s="1488" t="s">
        <v>8711</v>
      </c>
      <c r="B226" s="1488" t="s">
        <v>2003</v>
      </c>
      <c r="C226" s="1488" t="s">
        <v>97</v>
      </c>
      <c r="D226" s="1488"/>
      <c r="E226" s="1489">
        <v>2000</v>
      </c>
      <c r="F226" s="1488" t="s">
        <v>9198</v>
      </c>
      <c r="G226" s="1488" t="s">
        <v>9199</v>
      </c>
      <c r="H226" s="1488" t="s">
        <v>8805</v>
      </c>
      <c r="I226" s="1488"/>
      <c r="J226" s="1488"/>
      <c r="K226" s="1493">
        <v>1</v>
      </c>
      <c r="L226" s="1493">
        <v>12</v>
      </c>
      <c r="M226" s="1484">
        <f t="shared" si="6"/>
        <v>24000</v>
      </c>
      <c r="N226" s="1493">
        <v>1</v>
      </c>
      <c r="O226" s="1493">
        <v>6</v>
      </c>
      <c r="P226" s="1484">
        <f t="shared" si="7"/>
        <v>12000</v>
      </c>
      <c r="Q226" s="1199"/>
      <c r="R226" s="1199"/>
      <c r="S226" s="1199"/>
      <c r="T226" s="1199"/>
    </row>
    <row r="227" spans="1:20" s="1503" customFormat="1" ht="12.75" x14ac:dyDescent="0.2">
      <c r="A227" s="1488" t="s">
        <v>8711</v>
      </c>
      <c r="B227" s="1488" t="s">
        <v>2003</v>
      </c>
      <c r="C227" s="1488" t="s">
        <v>97</v>
      </c>
      <c r="D227" s="1488"/>
      <c r="E227" s="1489">
        <v>2500</v>
      </c>
      <c r="F227" s="1488" t="s">
        <v>9200</v>
      </c>
      <c r="G227" s="1488" t="s">
        <v>9201</v>
      </c>
      <c r="H227" s="1488" t="s">
        <v>9202</v>
      </c>
      <c r="I227" s="1488"/>
      <c r="J227" s="1488"/>
      <c r="K227" s="1493">
        <v>1</v>
      </c>
      <c r="L227" s="1493">
        <v>12</v>
      </c>
      <c r="M227" s="1484">
        <f t="shared" si="6"/>
        <v>30000</v>
      </c>
      <c r="N227" s="1493">
        <v>1</v>
      </c>
      <c r="O227" s="1493">
        <v>6</v>
      </c>
      <c r="P227" s="1484">
        <f t="shared" si="7"/>
        <v>15000</v>
      </c>
      <c r="Q227" s="1199"/>
      <c r="R227" s="1199"/>
      <c r="S227" s="1199"/>
      <c r="T227" s="1199"/>
    </row>
    <row r="228" spans="1:20" s="1503" customFormat="1" ht="12.75" x14ac:dyDescent="0.2">
      <c r="A228" s="1488" t="s">
        <v>8711</v>
      </c>
      <c r="B228" s="1488" t="s">
        <v>2003</v>
      </c>
      <c r="C228" s="1488" t="s">
        <v>97</v>
      </c>
      <c r="D228" s="1488"/>
      <c r="E228" s="1489">
        <v>15600</v>
      </c>
      <c r="F228" s="1488" t="s">
        <v>9203</v>
      </c>
      <c r="G228" s="1488" t="s">
        <v>9204</v>
      </c>
      <c r="H228" s="1488" t="s">
        <v>8743</v>
      </c>
      <c r="I228" s="1488"/>
      <c r="J228" s="1488"/>
      <c r="K228" s="1493">
        <v>1</v>
      </c>
      <c r="L228" s="1493">
        <v>1</v>
      </c>
      <c r="M228" s="1484">
        <f t="shared" si="6"/>
        <v>15600</v>
      </c>
      <c r="N228" s="1493">
        <v>0</v>
      </c>
      <c r="O228" s="1493">
        <v>0</v>
      </c>
      <c r="P228" s="1484">
        <f t="shared" si="7"/>
        <v>0</v>
      </c>
      <c r="Q228" s="1199"/>
      <c r="R228" s="1199"/>
      <c r="S228" s="1199"/>
      <c r="T228" s="1199"/>
    </row>
    <row r="229" spans="1:20" s="1503" customFormat="1" ht="12.75" x14ac:dyDescent="0.2">
      <c r="A229" s="1488" t="s">
        <v>8711</v>
      </c>
      <c r="B229" s="1488" t="s">
        <v>2003</v>
      </c>
      <c r="C229" s="1488" t="s">
        <v>97</v>
      </c>
      <c r="D229" s="1488"/>
      <c r="E229" s="1489">
        <v>15000</v>
      </c>
      <c r="F229" s="1488" t="s">
        <v>9205</v>
      </c>
      <c r="G229" s="1488" t="s">
        <v>9206</v>
      </c>
      <c r="H229" s="1488" t="s">
        <v>712</v>
      </c>
      <c r="I229" s="1488"/>
      <c r="J229" s="1488"/>
      <c r="K229" s="1493">
        <v>1</v>
      </c>
      <c r="L229" s="1493">
        <v>1</v>
      </c>
      <c r="M229" s="1484">
        <f t="shared" si="6"/>
        <v>15000</v>
      </c>
      <c r="N229" s="1493">
        <v>0</v>
      </c>
      <c r="O229" s="1493">
        <v>0</v>
      </c>
      <c r="P229" s="1484">
        <f t="shared" si="7"/>
        <v>0</v>
      </c>
      <c r="Q229" s="1199"/>
      <c r="R229" s="1199"/>
      <c r="S229" s="1199"/>
      <c r="T229" s="1199"/>
    </row>
    <row r="230" spans="1:20" s="1503" customFormat="1" ht="12.75" x14ac:dyDescent="0.2">
      <c r="A230" s="1488" t="s">
        <v>8711</v>
      </c>
      <c r="B230" s="1488" t="s">
        <v>2004</v>
      </c>
      <c r="C230" s="1488" t="s">
        <v>97</v>
      </c>
      <c r="D230" s="1488"/>
      <c r="E230" s="1489">
        <v>2300</v>
      </c>
      <c r="F230" s="1488" t="s">
        <v>9207</v>
      </c>
      <c r="G230" s="1488" t="s">
        <v>9208</v>
      </c>
      <c r="H230" s="1488" t="s">
        <v>768</v>
      </c>
      <c r="I230" s="1488"/>
      <c r="J230" s="1488"/>
      <c r="K230" s="1493">
        <v>1</v>
      </c>
      <c r="L230" s="1493">
        <v>12</v>
      </c>
      <c r="M230" s="1484">
        <f t="shared" si="6"/>
        <v>27600</v>
      </c>
      <c r="N230" s="1493">
        <v>1</v>
      </c>
      <c r="O230" s="1493">
        <v>6</v>
      </c>
      <c r="P230" s="1484">
        <f t="shared" si="7"/>
        <v>13800</v>
      </c>
      <c r="Q230" s="1199"/>
      <c r="R230" s="1199"/>
      <c r="S230" s="1199"/>
      <c r="T230" s="1199"/>
    </row>
    <row r="231" spans="1:20" s="1503" customFormat="1" ht="12.75" x14ac:dyDescent="0.2">
      <c r="A231" s="1488" t="s">
        <v>8711</v>
      </c>
      <c r="B231" s="1488" t="s">
        <v>2003</v>
      </c>
      <c r="C231" s="1488" t="s">
        <v>97</v>
      </c>
      <c r="D231" s="1488"/>
      <c r="E231" s="1489">
        <v>4500</v>
      </c>
      <c r="F231" s="1488" t="s">
        <v>9209</v>
      </c>
      <c r="G231" s="1488" t="s">
        <v>9210</v>
      </c>
      <c r="H231" s="1488" t="s">
        <v>5086</v>
      </c>
      <c r="I231" s="1488"/>
      <c r="J231" s="1488"/>
      <c r="K231" s="1493">
        <v>1</v>
      </c>
      <c r="L231" s="1493">
        <v>12</v>
      </c>
      <c r="M231" s="1484">
        <f t="shared" si="6"/>
        <v>54000</v>
      </c>
      <c r="N231" s="1493">
        <v>1</v>
      </c>
      <c r="O231" s="1493">
        <v>1</v>
      </c>
      <c r="P231" s="1484">
        <f t="shared" si="7"/>
        <v>4500</v>
      </c>
      <c r="Q231" s="1199"/>
      <c r="R231" s="1199"/>
      <c r="S231" s="1199"/>
      <c r="T231" s="1199"/>
    </row>
    <row r="232" spans="1:20" s="1503" customFormat="1" ht="12.75" x14ac:dyDescent="0.2">
      <c r="A232" s="1488" t="s">
        <v>8711</v>
      </c>
      <c r="B232" s="1488" t="s">
        <v>2003</v>
      </c>
      <c r="C232" s="1488" t="s">
        <v>97</v>
      </c>
      <c r="D232" s="1488"/>
      <c r="E232" s="1489">
        <v>12000</v>
      </c>
      <c r="F232" s="1488" t="s">
        <v>9211</v>
      </c>
      <c r="G232" s="1488" t="s">
        <v>9212</v>
      </c>
      <c r="H232" s="1488" t="s">
        <v>9213</v>
      </c>
      <c r="I232" s="1488"/>
      <c r="J232" s="1488"/>
      <c r="K232" s="1493">
        <v>1</v>
      </c>
      <c r="L232" s="1493">
        <v>12</v>
      </c>
      <c r="M232" s="1484">
        <f t="shared" si="6"/>
        <v>144000</v>
      </c>
      <c r="N232" s="1493">
        <v>1</v>
      </c>
      <c r="O232" s="1493">
        <v>2</v>
      </c>
      <c r="P232" s="1484">
        <f t="shared" si="7"/>
        <v>24000</v>
      </c>
      <c r="Q232" s="1199"/>
      <c r="R232" s="1199"/>
      <c r="S232" s="1199"/>
      <c r="T232" s="1199"/>
    </row>
    <row r="233" spans="1:20" s="1503" customFormat="1" ht="12.75" x14ac:dyDescent="0.2">
      <c r="A233" s="1488" t="s">
        <v>8711</v>
      </c>
      <c r="B233" s="1488" t="s">
        <v>2003</v>
      </c>
      <c r="C233" s="1488" t="s">
        <v>97</v>
      </c>
      <c r="D233" s="1488"/>
      <c r="E233" s="1489">
        <v>6500</v>
      </c>
      <c r="F233" s="1488" t="s">
        <v>9214</v>
      </c>
      <c r="G233" s="1488" t="s">
        <v>9215</v>
      </c>
      <c r="H233" s="1488" t="s">
        <v>5667</v>
      </c>
      <c r="I233" s="1488"/>
      <c r="J233" s="1488"/>
      <c r="K233" s="1493">
        <v>1</v>
      </c>
      <c r="L233" s="1493">
        <v>12</v>
      </c>
      <c r="M233" s="1484">
        <f t="shared" si="6"/>
        <v>78000</v>
      </c>
      <c r="N233" s="1493">
        <v>1</v>
      </c>
      <c r="O233" s="1493">
        <v>6</v>
      </c>
      <c r="P233" s="1484">
        <f t="shared" si="7"/>
        <v>39000</v>
      </c>
      <c r="Q233" s="1199"/>
      <c r="R233" s="1199"/>
      <c r="S233" s="1199"/>
      <c r="T233" s="1199"/>
    </row>
    <row r="234" spans="1:20" s="1503" customFormat="1" ht="12.75" x14ac:dyDescent="0.2">
      <c r="A234" s="1488" t="s">
        <v>8711</v>
      </c>
      <c r="B234" s="1488" t="s">
        <v>2003</v>
      </c>
      <c r="C234" s="1488" t="s">
        <v>97</v>
      </c>
      <c r="D234" s="1488"/>
      <c r="E234" s="1489">
        <v>12000</v>
      </c>
      <c r="F234" s="1488" t="s">
        <v>9216</v>
      </c>
      <c r="G234" s="1488" t="s">
        <v>9217</v>
      </c>
      <c r="H234" s="1488" t="s">
        <v>8727</v>
      </c>
      <c r="I234" s="1488"/>
      <c r="J234" s="1488"/>
      <c r="K234" s="1493">
        <v>1</v>
      </c>
      <c r="L234" s="1493">
        <v>6</v>
      </c>
      <c r="M234" s="1484">
        <f t="shared" si="6"/>
        <v>72000</v>
      </c>
      <c r="N234" s="1493">
        <v>1</v>
      </c>
      <c r="O234" s="1493">
        <v>6</v>
      </c>
      <c r="P234" s="1484">
        <f t="shared" si="7"/>
        <v>72000</v>
      </c>
      <c r="Q234" s="1199"/>
      <c r="R234" s="1199"/>
      <c r="S234" s="1199"/>
      <c r="T234" s="1199"/>
    </row>
    <row r="235" spans="1:20" s="1503" customFormat="1" ht="12.75" x14ac:dyDescent="0.2">
      <c r="A235" s="1488" t="s">
        <v>8711</v>
      </c>
      <c r="B235" s="1488" t="s">
        <v>2003</v>
      </c>
      <c r="C235" s="1488" t="s">
        <v>97</v>
      </c>
      <c r="D235" s="1488"/>
      <c r="E235" s="1489">
        <v>6000</v>
      </c>
      <c r="F235" s="1488" t="s">
        <v>9218</v>
      </c>
      <c r="G235" s="1488" t="s">
        <v>9219</v>
      </c>
      <c r="H235" s="1488" t="s">
        <v>7615</v>
      </c>
      <c r="I235" s="1488"/>
      <c r="J235" s="1488"/>
      <c r="K235" s="1493">
        <v>1</v>
      </c>
      <c r="L235" s="1493">
        <v>3</v>
      </c>
      <c r="M235" s="1484">
        <f t="shared" si="6"/>
        <v>18000</v>
      </c>
      <c r="N235" s="1493">
        <v>0</v>
      </c>
      <c r="O235" s="1493">
        <v>0</v>
      </c>
      <c r="P235" s="1484">
        <f t="shared" si="7"/>
        <v>0</v>
      </c>
      <c r="Q235" s="1199"/>
      <c r="R235" s="1199"/>
      <c r="S235" s="1199"/>
      <c r="T235" s="1199"/>
    </row>
    <row r="236" spans="1:20" s="1503" customFormat="1" ht="12.75" x14ac:dyDescent="0.2">
      <c r="A236" s="1488" t="s">
        <v>8711</v>
      </c>
      <c r="B236" s="1488" t="s">
        <v>2004</v>
      </c>
      <c r="C236" s="1488" t="s">
        <v>97</v>
      </c>
      <c r="D236" s="1488"/>
      <c r="E236" s="1489">
        <v>2000</v>
      </c>
      <c r="F236" s="1488" t="s">
        <v>9220</v>
      </c>
      <c r="G236" s="1488" t="s">
        <v>9221</v>
      </c>
      <c r="H236" s="1488" t="s">
        <v>768</v>
      </c>
      <c r="I236" s="1488"/>
      <c r="J236" s="1488"/>
      <c r="K236" s="1493">
        <v>1</v>
      </c>
      <c r="L236" s="1493">
        <v>12</v>
      </c>
      <c r="M236" s="1484">
        <f t="shared" si="6"/>
        <v>24000</v>
      </c>
      <c r="N236" s="1493">
        <v>1</v>
      </c>
      <c r="O236" s="1493">
        <v>6</v>
      </c>
      <c r="P236" s="1484">
        <f t="shared" si="7"/>
        <v>12000</v>
      </c>
      <c r="Q236" s="1199"/>
      <c r="R236" s="1199"/>
      <c r="S236" s="1199"/>
      <c r="T236" s="1199"/>
    </row>
    <row r="237" spans="1:20" s="1503" customFormat="1" ht="12.75" x14ac:dyDescent="0.2">
      <c r="A237" s="1488" t="s">
        <v>8711</v>
      </c>
      <c r="B237" s="1488" t="s">
        <v>2003</v>
      </c>
      <c r="C237" s="1488" t="s">
        <v>97</v>
      </c>
      <c r="D237" s="1488"/>
      <c r="E237" s="1489">
        <v>2800</v>
      </c>
      <c r="F237" s="1488" t="s">
        <v>9222</v>
      </c>
      <c r="G237" s="1488" t="s">
        <v>9223</v>
      </c>
      <c r="H237" s="1488" t="s">
        <v>768</v>
      </c>
      <c r="I237" s="1488"/>
      <c r="J237" s="1488"/>
      <c r="K237" s="1493">
        <v>1</v>
      </c>
      <c r="L237" s="1493">
        <v>12</v>
      </c>
      <c r="M237" s="1484">
        <f t="shared" si="6"/>
        <v>33600</v>
      </c>
      <c r="N237" s="1493">
        <v>1</v>
      </c>
      <c r="O237" s="1493">
        <v>6</v>
      </c>
      <c r="P237" s="1484">
        <f t="shared" si="7"/>
        <v>16800</v>
      </c>
      <c r="Q237" s="1199"/>
      <c r="R237" s="1199"/>
      <c r="S237" s="1199"/>
      <c r="T237" s="1199"/>
    </row>
    <row r="238" spans="1:20" s="1503" customFormat="1" ht="12.75" x14ac:dyDescent="0.2">
      <c r="A238" s="1488" t="s">
        <v>8711</v>
      </c>
      <c r="B238" s="1488" t="s">
        <v>2003</v>
      </c>
      <c r="C238" s="1488" t="s">
        <v>97</v>
      </c>
      <c r="D238" s="1488"/>
      <c r="E238" s="1489">
        <v>2000</v>
      </c>
      <c r="F238" s="1488" t="s">
        <v>9224</v>
      </c>
      <c r="G238" s="1488" t="s">
        <v>9225</v>
      </c>
      <c r="H238" s="1488" t="s">
        <v>739</v>
      </c>
      <c r="I238" s="1488"/>
      <c r="J238" s="1488"/>
      <c r="K238" s="1493">
        <v>1</v>
      </c>
      <c r="L238" s="1493">
        <v>3</v>
      </c>
      <c r="M238" s="1484">
        <f t="shared" si="6"/>
        <v>6000</v>
      </c>
      <c r="N238" s="1493">
        <v>0</v>
      </c>
      <c r="O238" s="1493">
        <v>0</v>
      </c>
      <c r="P238" s="1484">
        <f t="shared" si="7"/>
        <v>0</v>
      </c>
      <c r="Q238" s="1199"/>
      <c r="R238" s="1199"/>
      <c r="S238" s="1199"/>
      <c r="T238" s="1199"/>
    </row>
    <row r="239" spans="1:20" s="1503" customFormat="1" ht="12.75" x14ac:dyDescent="0.2">
      <c r="A239" s="1488" t="s">
        <v>8711</v>
      </c>
      <c r="B239" s="1488" t="s">
        <v>2003</v>
      </c>
      <c r="C239" s="1488" t="s">
        <v>97</v>
      </c>
      <c r="D239" s="1488"/>
      <c r="E239" s="1489">
        <v>12000</v>
      </c>
      <c r="F239" s="1488" t="s">
        <v>9226</v>
      </c>
      <c r="G239" s="1488" t="s">
        <v>9227</v>
      </c>
      <c r="H239" s="1488" t="s">
        <v>1141</v>
      </c>
      <c r="I239" s="1488"/>
      <c r="J239" s="1488"/>
      <c r="K239" s="1493">
        <v>1</v>
      </c>
      <c r="L239" s="1493">
        <v>10</v>
      </c>
      <c r="M239" s="1484">
        <f t="shared" si="6"/>
        <v>120000</v>
      </c>
      <c r="N239" s="1493">
        <v>1</v>
      </c>
      <c r="O239" s="1493">
        <v>6</v>
      </c>
      <c r="P239" s="1484">
        <f t="shared" si="7"/>
        <v>72000</v>
      </c>
      <c r="Q239" s="1199"/>
      <c r="R239" s="1199"/>
      <c r="S239" s="1199"/>
      <c r="T239" s="1199"/>
    </row>
    <row r="240" spans="1:20" s="1503" customFormat="1" ht="12.75" x14ac:dyDescent="0.2">
      <c r="A240" s="1488" t="s">
        <v>8711</v>
      </c>
      <c r="B240" s="1488" t="s">
        <v>2004</v>
      </c>
      <c r="C240" s="1488" t="s">
        <v>97</v>
      </c>
      <c r="D240" s="1488"/>
      <c r="E240" s="1489">
        <v>7000</v>
      </c>
      <c r="F240" s="1488" t="s">
        <v>9228</v>
      </c>
      <c r="G240" s="1488" t="s">
        <v>9229</v>
      </c>
      <c r="H240" s="1488" t="s">
        <v>675</v>
      </c>
      <c r="I240" s="1488"/>
      <c r="J240" s="1488"/>
      <c r="K240" s="1493">
        <v>1</v>
      </c>
      <c r="L240" s="1493">
        <v>12</v>
      </c>
      <c r="M240" s="1484">
        <f t="shared" si="6"/>
        <v>84000</v>
      </c>
      <c r="N240" s="1493">
        <v>1</v>
      </c>
      <c r="O240" s="1493">
        <v>6</v>
      </c>
      <c r="P240" s="1484">
        <f t="shared" si="7"/>
        <v>42000</v>
      </c>
      <c r="Q240" s="1199"/>
      <c r="R240" s="1199"/>
      <c r="S240" s="1199"/>
      <c r="T240" s="1199"/>
    </row>
    <row r="241" spans="1:20" s="1503" customFormat="1" ht="12.75" x14ac:dyDescent="0.2">
      <c r="A241" s="1488" t="s">
        <v>8711</v>
      </c>
      <c r="B241" s="1488" t="s">
        <v>2003</v>
      </c>
      <c r="C241" s="1488" t="s">
        <v>97</v>
      </c>
      <c r="D241" s="1488"/>
      <c r="E241" s="1489">
        <v>6000</v>
      </c>
      <c r="F241" s="1488" t="s">
        <v>9230</v>
      </c>
      <c r="G241" s="1488" t="s">
        <v>9231</v>
      </c>
      <c r="H241" s="1488" t="s">
        <v>651</v>
      </c>
      <c r="I241" s="1488"/>
      <c r="J241" s="1488"/>
      <c r="K241" s="1493">
        <v>1</v>
      </c>
      <c r="L241" s="1493">
        <v>12</v>
      </c>
      <c r="M241" s="1484">
        <f t="shared" si="6"/>
        <v>72000</v>
      </c>
      <c r="N241" s="1493">
        <v>1</v>
      </c>
      <c r="O241" s="1493">
        <v>6</v>
      </c>
      <c r="P241" s="1484">
        <f t="shared" si="7"/>
        <v>36000</v>
      </c>
      <c r="Q241" s="1199"/>
      <c r="R241" s="1199"/>
      <c r="S241" s="1199"/>
      <c r="T241" s="1199"/>
    </row>
    <row r="242" spans="1:20" s="1503" customFormat="1" ht="12.75" x14ac:dyDescent="0.2">
      <c r="A242" s="1488" t="s">
        <v>8711</v>
      </c>
      <c r="B242" s="1488" t="s">
        <v>2003</v>
      </c>
      <c r="C242" s="1488" t="s">
        <v>97</v>
      </c>
      <c r="D242" s="1488"/>
      <c r="E242" s="1489">
        <v>14000</v>
      </c>
      <c r="F242" s="1488" t="s">
        <v>9232</v>
      </c>
      <c r="G242" s="1488" t="s">
        <v>9233</v>
      </c>
      <c r="H242" s="1488" t="s">
        <v>8976</v>
      </c>
      <c r="I242" s="1488"/>
      <c r="J242" s="1488"/>
      <c r="K242" s="1493">
        <v>0</v>
      </c>
      <c r="L242" s="1493">
        <v>0</v>
      </c>
      <c r="M242" s="1484">
        <f t="shared" si="6"/>
        <v>0</v>
      </c>
      <c r="N242" s="1493">
        <v>1</v>
      </c>
      <c r="O242" s="1493">
        <v>4</v>
      </c>
      <c r="P242" s="1484">
        <f t="shared" si="7"/>
        <v>56000</v>
      </c>
      <c r="Q242" s="1199"/>
      <c r="R242" s="1199"/>
      <c r="S242" s="1199"/>
      <c r="T242" s="1199"/>
    </row>
    <row r="243" spans="1:20" s="1503" customFormat="1" ht="12.75" x14ac:dyDescent="0.2">
      <c r="A243" s="1488" t="s">
        <v>8711</v>
      </c>
      <c r="B243" s="1488" t="s">
        <v>2003</v>
      </c>
      <c r="C243" s="1488" t="s">
        <v>97</v>
      </c>
      <c r="D243" s="1488"/>
      <c r="E243" s="1489">
        <v>12000</v>
      </c>
      <c r="F243" s="1488" t="s">
        <v>9234</v>
      </c>
      <c r="G243" s="1488" t="s">
        <v>9235</v>
      </c>
      <c r="H243" s="1488" t="s">
        <v>1141</v>
      </c>
      <c r="I243" s="1488"/>
      <c r="J243" s="1488"/>
      <c r="K243" s="1493">
        <v>0</v>
      </c>
      <c r="L243" s="1493">
        <v>0</v>
      </c>
      <c r="M243" s="1484">
        <f t="shared" si="6"/>
        <v>0</v>
      </c>
      <c r="N243" s="1493">
        <v>1</v>
      </c>
      <c r="O243" s="1493">
        <v>2</v>
      </c>
      <c r="P243" s="1484">
        <f t="shared" si="7"/>
        <v>24000</v>
      </c>
      <c r="Q243" s="1199"/>
      <c r="R243" s="1199"/>
      <c r="S243" s="1199"/>
      <c r="T243" s="1199"/>
    </row>
    <row r="244" spans="1:20" s="1503" customFormat="1" ht="12.75" x14ac:dyDescent="0.2">
      <c r="A244" s="1488" t="s">
        <v>8711</v>
      </c>
      <c r="B244" s="1488" t="s">
        <v>2003</v>
      </c>
      <c r="C244" s="1488" t="s">
        <v>97</v>
      </c>
      <c r="D244" s="1488"/>
      <c r="E244" s="1489">
        <v>15600</v>
      </c>
      <c r="F244" s="1488" t="s">
        <v>9234</v>
      </c>
      <c r="G244" s="1488" t="s">
        <v>9235</v>
      </c>
      <c r="H244" s="1488" t="s">
        <v>657</v>
      </c>
      <c r="I244" s="1488"/>
      <c r="J244" s="1488"/>
      <c r="K244" s="1493">
        <v>0</v>
      </c>
      <c r="L244" s="1493">
        <v>0</v>
      </c>
      <c r="M244" s="1484">
        <f t="shared" si="6"/>
        <v>0</v>
      </c>
      <c r="N244" s="1493">
        <v>1</v>
      </c>
      <c r="O244" s="1493">
        <v>2</v>
      </c>
      <c r="P244" s="1484">
        <f t="shared" si="7"/>
        <v>31200</v>
      </c>
      <c r="Q244" s="1199"/>
      <c r="R244" s="1199"/>
      <c r="S244" s="1199"/>
      <c r="T244" s="1199"/>
    </row>
    <row r="245" spans="1:20" s="1503" customFormat="1" ht="12.75" x14ac:dyDescent="0.2">
      <c r="A245" s="1488" t="s">
        <v>8711</v>
      </c>
      <c r="B245" s="1488" t="s">
        <v>2003</v>
      </c>
      <c r="C245" s="1488" t="s">
        <v>97</v>
      </c>
      <c r="D245" s="1488"/>
      <c r="E245" s="1489">
        <v>6250</v>
      </c>
      <c r="F245" s="1488" t="s">
        <v>9236</v>
      </c>
      <c r="G245" s="1488" t="s">
        <v>9237</v>
      </c>
      <c r="H245" s="1488" t="s">
        <v>9238</v>
      </c>
      <c r="I245" s="1488"/>
      <c r="J245" s="1488"/>
      <c r="K245" s="1493">
        <v>1</v>
      </c>
      <c r="L245" s="1493">
        <v>12</v>
      </c>
      <c r="M245" s="1484">
        <f t="shared" si="6"/>
        <v>75000</v>
      </c>
      <c r="N245" s="1493">
        <v>1</v>
      </c>
      <c r="O245" s="1493">
        <v>6</v>
      </c>
      <c r="P245" s="1484">
        <f t="shared" si="7"/>
        <v>37500</v>
      </c>
      <c r="Q245" s="1199"/>
      <c r="R245" s="1199"/>
      <c r="S245" s="1199"/>
      <c r="T245" s="1199"/>
    </row>
    <row r="246" spans="1:20" s="1503" customFormat="1" ht="12.75" x14ac:dyDescent="0.2">
      <c r="A246" s="1488" t="s">
        <v>8711</v>
      </c>
      <c r="B246" s="1488" t="s">
        <v>2003</v>
      </c>
      <c r="C246" s="1488" t="s">
        <v>97</v>
      </c>
      <c r="D246" s="1488"/>
      <c r="E246" s="1489">
        <v>5500</v>
      </c>
      <c r="F246" s="1488" t="s">
        <v>9239</v>
      </c>
      <c r="G246" s="1488" t="s">
        <v>9240</v>
      </c>
      <c r="H246" s="1488" t="s">
        <v>9241</v>
      </c>
      <c r="I246" s="1488"/>
      <c r="J246" s="1488"/>
      <c r="K246" s="1493">
        <v>1</v>
      </c>
      <c r="L246" s="1493">
        <v>12</v>
      </c>
      <c r="M246" s="1484">
        <f t="shared" si="6"/>
        <v>66000</v>
      </c>
      <c r="N246" s="1493">
        <v>1</v>
      </c>
      <c r="O246" s="1493">
        <v>6</v>
      </c>
      <c r="P246" s="1484">
        <f t="shared" si="7"/>
        <v>33000</v>
      </c>
      <c r="Q246" s="1199"/>
      <c r="R246" s="1199"/>
      <c r="S246" s="1199"/>
      <c r="T246" s="1199"/>
    </row>
    <row r="247" spans="1:20" s="1503" customFormat="1" ht="12.75" x14ac:dyDescent="0.2">
      <c r="A247" s="1488" t="s">
        <v>8711</v>
      </c>
      <c r="B247" s="1488" t="s">
        <v>2004</v>
      </c>
      <c r="C247" s="1488" t="s">
        <v>97</v>
      </c>
      <c r="D247" s="1488"/>
      <c r="E247" s="1489">
        <v>2300</v>
      </c>
      <c r="F247" s="1488" t="s">
        <v>9242</v>
      </c>
      <c r="G247" s="1488" t="s">
        <v>9243</v>
      </c>
      <c r="H247" s="1488" t="s">
        <v>9244</v>
      </c>
      <c r="I247" s="1488"/>
      <c r="J247" s="1488"/>
      <c r="K247" s="1493">
        <v>1</v>
      </c>
      <c r="L247" s="1493">
        <v>12</v>
      </c>
      <c r="M247" s="1484">
        <f t="shared" si="6"/>
        <v>27600</v>
      </c>
      <c r="N247" s="1493">
        <v>1</v>
      </c>
      <c r="O247" s="1493">
        <v>6</v>
      </c>
      <c r="P247" s="1484">
        <f t="shared" si="7"/>
        <v>13800</v>
      </c>
      <c r="Q247" s="1199"/>
      <c r="R247" s="1199"/>
      <c r="S247" s="1199"/>
      <c r="T247" s="1199"/>
    </row>
    <row r="248" spans="1:20" s="1503" customFormat="1" ht="12.75" x14ac:dyDescent="0.2">
      <c r="A248" s="1488" t="s">
        <v>8711</v>
      </c>
      <c r="B248" s="1488" t="s">
        <v>2003</v>
      </c>
      <c r="C248" s="1488" t="s">
        <v>97</v>
      </c>
      <c r="D248" s="1488"/>
      <c r="E248" s="1489">
        <v>14000</v>
      </c>
      <c r="F248" s="1488" t="s">
        <v>9245</v>
      </c>
      <c r="G248" s="1488" t="s">
        <v>9246</v>
      </c>
      <c r="H248" s="1488" t="s">
        <v>8976</v>
      </c>
      <c r="I248" s="1488"/>
      <c r="J248" s="1488"/>
      <c r="K248" s="1493">
        <v>1</v>
      </c>
      <c r="L248" s="1493">
        <v>2</v>
      </c>
      <c r="M248" s="1484">
        <f t="shared" si="6"/>
        <v>28000</v>
      </c>
      <c r="N248" s="1493">
        <v>0</v>
      </c>
      <c r="O248" s="1493">
        <v>0</v>
      </c>
      <c r="P248" s="1484">
        <f t="shared" si="7"/>
        <v>0</v>
      </c>
      <c r="Q248" s="1199"/>
      <c r="R248" s="1199"/>
      <c r="S248" s="1199"/>
      <c r="T248" s="1199"/>
    </row>
    <row r="249" spans="1:20" s="1503" customFormat="1" ht="12.75" x14ac:dyDescent="0.2">
      <c r="A249" s="1488" t="s">
        <v>8711</v>
      </c>
      <c r="B249" s="1488" t="s">
        <v>2003</v>
      </c>
      <c r="C249" s="1488" t="s">
        <v>97</v>
      </c>
      <c r="D249" s="1488"/>
      <c r="E249" s="1489">
        <v>15000</v>
      </c>
      <c r="F249" s="1488" t="s">
        <v>9247</v>
      </c>
      <c r="G249" s="1488" t="s">
        <v>9248</v>
      </c>
      <c r="H249" s="1488" t="s">
        <v>8746</v>
      </c>
      <c r="I249" s="1488"/>
      <c r="J249" s="1488"/>
      <c r="K249" s="1493">
        <v>1</v>
      </c>
      <c r="L249" s="1493">
        <v>3</v>
      </c>
      <c r="M249" s="1484">
        <f t="shared" si="6"/>
        <v>45000</v>
      </c>
      <c r="N249" s="1493">
        <v>1</v>
      </c>
      <c r="O249" s="1493">
        <v>6</v>
      </c>
      <c r="P249" s="1484">
        <f t="shared" si="7"/>
        <v>90000</v>
      </c>
      <c r="Q249" s="1199"/>
      <c r="R249" s="1199"/>
      <c r="S249" s="1199"/>
      <c r="T249" s="1199"/>
    </row>
    <row r="250" spans="1:20" s="1503" customFormat="1" ht="12.75" x14ac:dyDescent="0.2">
      <c r="A250" s="1488" t="s">
        <v>8711</v>
      </c>
      <c r="B250" s="1488" t="s">
        <v>2003</v>
      </c>
      <c r="C250" s="1488" t="s">
        <v>97</v>
      </c>
      <c r="D250" s="1488"/>
      <c r="E250" s="1489">
        <v>8000</v>
      </c>
      <c r="F250" s="1488" t="s">
        <v>9249</v>
      </c>
      <c r="G250" s="1488" t="s">
        <v>9250</v>
      </c>
      <c r="H250" s="1488" t="s">
        <v>9251</v>
      </c>
      <c r="I250" s="1488"/>
      <c r="J250" s="1488"/>
      <c r="K250" s="1493">
        <v>1</v>
      </c>
      <c r="L250" s="1493">
        <v>9</v>
      </c>
      <c r="M250" s="1484">
        <f t="shared" si="6"/>
        <v>72000</v>
      </c>
      <c r="N250" s="1493">
        <v>0</v>
      </c>
      <c r="O250" s="1493">
        <v>0</v>
      </c>
      <c r="P250" s="1484">
        <f t="shared" si="7"/>
        <v>0</v>
      </c>
      <c r="Q250" s="1199"/>
      <c r="R250" s="1199"/>
      <c r="S250" s="1199"/>
      <c r="T250" s="1199"/>
    </row>
    <row r="251" spans="1:20" s="1503" customFormat="1" ht="12.75" x14ac:dyDescent="0.2">
      <c r="A251" s="1488" t="s">
        <v>8711</v>
      </c>
      <c r="B251" s="1488" t="s">
        <v>2003</v>
      </c>
      <c r="C251" s="1488" t="s">
        <v>97</v>
      </c>
      <c r="D251" s="1488"/>
      <c r="E251" s="1489">
        <v>15000</v>
      </c>
      <c r="F251" s="1488" t="s">
        <v>9249</v>
      </c>
      <c r="G251" s="1488" t="s">
        <v>9250</v>
      </c>
      <c r="H251" s="1488" t="s">
        <v>8746</v>
      </c>
      <c r="I251" s="1488"/>
      <c r="J251" s="1488"/>
      <c r="K251" s="1493">
        <v>0</v>
      </c>
      <c r="L251" s="1493">
        <v>0</v>
      </c>
      <c r="M251" s="1484">
        <f t="shared" si="6"/>
        <v>0</v>
      </c>
      <c r="N251" s="1493">
        <v>1</v>
      </c>
      <c r="O251" s="1493">
        <v>3</v>
      </c>
      <c r="P251" s="1484">
        <f t="shared" si="7"/>
        <v>45000</v>
      </c>
      <c r="Q251" s="1199"/>
      <c r="R251" s="1199"/>
      <c r="S251" s="1199"/>
      <c r="T251" s="1199"/>
    </row>
    <row r="252" spans="1:20" s="1503" customFormat="1" ht="12.75" x14ac:dyDescent="0.2">
      <c r="A252" s="1488" t="s">
        <v>8711</v>
      </c>
      <c r="B252" s="1488" t="s">
        <v>2003</v>
      </c>
      <c r="C252" s="1488" t="s">
        <v>97</v>
      </c>
      <c r="D252" s="1488"/>
      <c r="E252" s="1489">
        <v>15000</v>
      </c>
      <c r="F252" s="1488" t="s">
        <v>9252</v>
      </c>
      <c r="G252" s="1488" t="s">
        <v>9253</v>
      </c>
      <c r="H252" s="1488" t="s">
        <v>8746</v>
      </c>
      <c r="I252" s="1488"/>
      <c r="J252" s="1488"/>
      <c r="K252" s="1493">
        <v>1</v>
      </c>
      <c r="L252" s="1493">
        <v>12</v>
      </c>
      <c r="M252" s="1484">
        <f t="shared" si="6"/>
        <v>180000</v>
      </c>
      <c r="N252" s="1493">
        <v>1</v>
      </c>
      <c r="O252" s="1493">
        <v>6</v>
      </c>
      <c r="P252" s="1484">
        <f t="shared" si="7"/>
        <v>90000</v>
      </c>
      <c r="Q252" s="1199"/>
      <c r="R252" s="1199"/>
      <c r="S252" s="1199"/>
      <c r="T252" s="1199"/>
    </row>
    <row r="253" spans="1:20" s="1503" customFormat="1" ht="12.75" x14ac:dyDescent="0.2">
      <c r="A253" s="1488" t="s">
        <v>8711</v>
      </c>
      <c r="B253" s="1488" t="s">
        <v>2003</v>
      </c>
      <c r="C253" s="1488" t="s">
        <v>97</v>
      </c>
      <c r="D253" s="1488"/>
      <c r="E253" s="1489">
        <v>6500</v>
      </c>
      <c r="F253" s="1488" t="s">
        <v>9254</v>
      </c>
      <c r="G253" s="1488" t="s">
        <v>9255</v>
      </c>
      <c r="H253" s="1488" t="s">
        <v>9256</v>
      </c>
      <c r="I253" s="1488"/>
      <c r="J253" s="1488"/>
      <c r="K253" s="1493">
        <v>1</v>
      </c>
      <c r="L253" s="1493">
        <v>4</v>
      </c>
      <c r="M253" s="1484">
        <f t="shared" si="6"/>
        <v>26000</v>
      </c>
      <c r="N253" s="1493">
        <v>0</v>
      </c>
      <c r="O253" s="1493">
        <v>0</v>
      </c>
      <c r="P253" s="1484">
        <f t="shared" si="7"/>
        <v>0</v>
      </c>
      <c r="Q253" s="1199"/>
      <c r="R253" s="1199"/>
      <c r="S253" s="1199"/>
      <c r="T253" s="1199"/>
    </row>
    <row r="254" spans="1:20" s="1503" customFormat="1" ht="12.75" x14ac:dyDescent="0.2">
      <c r="A254" s="1488" t="s">
        <v>8711</v>
      </c>
      <c r="B254" s="1488" t="s">
        <v>2003</v>
      </c>
      <c r="C254" s="1488" t="s">
        <v>97</v>
      </c>
      <c r="D254" s="1488"/>
      <c r="E254" s="1489">
        <v>2000</v>
      </c>
      <c r="F254" s="1488" t="s">
        <v>9257</v>
      </c>
      <c r="G254" s="1488" t="s">
        <v>9258</v>
      </c>
      <c r="H254" s="1488" t="s">
        <v>8805</v>
      </c>
      <c r="I254" s="1488"/>
      <c r="J254" s="1488"/>
      <c r="K254" s="1493">
        <v>1</v>
      </c>
      <c r="L254" s="1493">
        <v>12</v>
      </c>
      <c r="M254" s="1484">
        <f t="shared" si="6"/>
        <v>24000</v>
      </c>
      <c r="N254" s="1493">
        <v>1</v>
      </c>
      <c r="O254" s="1493">
        <v>6</v>
      </c>
      <c r="P254" s="1484">
        <f t="shared" si="7"/>
        <v>12000</v>
      </c>
      <c r="Q254" s="1199"/>
      <c r="R254" s="1199"/>
      <c r="S254" s="1199"/>
      <c r="T254" s="1199"/>
    </row>
    <row r="255" spans="1:20" s="1503" customFormat="1" ht="12.75" x14ac:dyDescent="0.2">
      <c r="A255" s="1488" t="s">
        <v>8711</v>
      </c>
      <c r="B255" s="1488" t="s">
        <v>2003</v>
      </c>
      <c r="C255" s="1488" t="s">
        <v>97</v>
      </c>
      <c r="D255" s="1488"/>
      <c r="E255" s="1489">
        <v>2000</v>
      </c>
      <c r="F255" s="1488" t="s">
        <v>9259</v>
      </c>
      <c r="G255" s="1488" t="s">
        <v>9260</v>
      </c>
      <c r="H255" s="1488" t="s">
        <v>768</v>
      </c>
      <c r="I255" s="1488"/>
      <c r="J255" s="1488"/>
      <c r="K255" s="1493">
        <v>1</v>
      </c>
      <c r="L255" s="1493">
        <v>12</v>
      </c>
      <c r="M255" s="1484">
        <f t="shared" si="6"/>
        <v>24000</v>
      </c>
      <c r="N255" s="1493">
        <v>1</v>
      </c>
      <c r="O255" s="1493">
        <v>6</v>
      </c>
      <c r="P255" s="1484">
        <f t="shared" si="7"/>
        <v>12000</v>
      </c>
      <c r="Q255" s="1199"/>
      <c r="R255" s="1199"/>
      <c r="S255" s="1199"/>
      <c r="T255" s="1199"/>
    </row>
    <row r="256" spans="1:20" s="1503" customFormat="1" ht="12.75" x14ac:dyDescent="0.2">
      <c r="A256" s="1488" t="s">
        <v>8711</v>
      </c>
      <c r="B256" s="1488" t="s">
        <v>2003</v>
      </c>
      <c r="C256" s="1488" t="s">
        <v>97</v>
      </c>
      <c r="D256" s="1488"/>
      <c r="E256" s="1489">
        <v>5000</v>
      </c>
      <c r="F256" s="1488" t="s">
        <v>9261</v>
      </c>
      <c r="G256" s="1488" t="s">
        <v>9262</v>
      </c>
      <c r="H256" s="1488" t="s">
        <v>792</v>
      </c>
      <c r="I256" s="1488"/>
      <c r="J256" s="1488"/>
      <c r="K256" s="1493">
        <v>1</v>
      </c>
      <c r="L256" s="1493">
        <v>12</v>
      </c>
      <c r="M256" s="1484">
        <f t="shared" si="6"/>
        <v>60000</v>
      </c>
      <c r="N256" s="1493">
        <v>1</v>
      </c>
      <c r="O256" s="1493">
        <v>6</v>
      </c>
      <c r="P256" s="1484">
        <f t="shared" si="7"/>
        <v>30000</v>
      </c>
      <c r="Q256" s="1199"/>
      <c r="R256" s="1199"/>
      <c r="S256" s="1199"/>
      <c r="T256" s="1199"/>
    </row>
    <row r="257" spans="1:20" s="1503" customFormat="1" ht="12.75" x14ac:dyDescent="0.2">
      <c r="A257" s="1488" t="s">
        <v>8711</v>
      </c>
      <c r="B257" s="1488" t="s">
        <v>2004</v>
      </c>
      <c r="C257" s="1488" t="s">
        <v>97</v>
      </c>
      <c r="D257" s="1488"/>
      <c r="E257" s="1489">
        <v>4000</v>
      </c>
      <c r="F257" s="1488" t="s">
        <v>9263</v>
      </c>
      <c r="G257" s="1488" t="s">
        <v>9264</v>
      </c>
      <c r="H257" s="1488" t="s">
        <v>675</v>
      </c>
      <c r="I257" s="1488"/>
      <c r="J257" s="1488"/>
      <c r="K257" s="1493">
        <v>1</v>
      </c>
      <c r="L257" s="1493">
        <v>12</v>
      </c>
      <c r="M257" s="1484">
        <f t="shared" si="6"/>
        <v>48000</v>
      </c>
      <c r="N257" s="1493">
        <v>1</v>
      </c>
      <c r="O257" s="1493">
        <v>6</v>
      </c>
      <c r="P257" s="1484">
        <f t="shared" si="7"/>
        <v>24000</v>
      </c>
      <c r="Q257" s="1199"/>
      <c r="R257" s="1199"/>
      <c r="S257" s="1199"/>
      <c r="T257" s="1199"/>
    </row>
    <row r="258" spans="1:20" s="1503" customFormat="1" ht="12.75" x14ac:dyDescent="0.2">
      <c r="A258" s="1488" t="s">
        <v>8711</v>
      </c>
      <c r="B258" s="1488" t="s">
        <v>2003</v>
      </c>
      <c r="C258" s="1488" t="s">
        <v>97</v>
      </c>
      <c r="D258" s="1488"/>
      <c r="E258" s="1489">
        <v>10000</v>
      </c>
      <c r="F258" s="1488" t="s">
        <v>9265</v>
      </c>
      <c r="G258" s="1488" t="s">
        <v>9266</v>
      </c>
      <c r="H258" s="1488" t="s">
        <v>4612</v>
      </c>
      <c r="I258" s="1488"/>
      <c r="J258" s="1488"/>
      <c r="K258" s="1493">
        <v>1</v>
      </c>
      <c r="L258" s="1493">
        <v>3</v>
      </c>
      <c r="M258" s="1484">
        <f t="shared" si="6"/>
        <v>30000</v>
      </c>
      <c r="N258" s="1493">
        <v>1</v>
      </c>
      <c r="O258" s="1493">
        <v>6</v>
      </c>
      <c r="P258" s="1484">
        <f t="shared" si="7"/>
        <v>60000</v>
      </c>
      <c r="Q258" s="1199"/>
      <c r="R258" s="1199"/>
      <c r="S258" s="1199"/>
      <c r="T258" s="1199"/>
    </row>
    <row r="259" spans="1:20" s="1503" customFormat="1" ht="12.75" x14ac:dyDescent="0.2">
      <c r="A259" s="1488" t="s">
        <v>8711</v>
      </c>
      <c r="B259" s="1488" t="s">
        <v>2003</v>
      </c>
      <c r="C259" s="1488" t="s">
        <v>97</v>
      </c>
      <c r="D259" s="1488"/>
      <c r="E259" s="1489">
        <v>8000</v>
      </c>
      <c r="F259" s="1488" t="s">
        <v>9265</v>
      </c>
      <c r="G259" s="1488" t="s">
        <v>9266</v>
      </c>
      <c r="H259" s="1488" t="s">
        <v>792</v>
      </c>
      <c r="I259" s="1488"/>
      <c r="J259" s="1488"/>
      <c r="K259" s="1493">
        <v>1</v>
      </c>
      <c r="L259" s="1493">
        <v>10</v>
      </c>
      <c r="M259" s="1484">
        <f t="shared" si="6"/>
        <v>80000</v>
      </c>
      <c r="N259" s="1493">
        <v>0</v>
      </c>
      <c r="O259" s="1493">
        <v>0</v>
      </c>
      <c r="P259" s="1484">
        <f t="shared" si="7"/>
        <v>0</v>
      </c>
      <c r="Q259" s="1199"/>
      <c r="R259" s="1199"/>
      <c r="S259" s="1199"/>
      <c r="T259" s="1199"/>
    </row>
    <row r="260" spans="1:20" s="1503" customFormat="1" ht="12.75" x14ac:dyDescent="0.2">
      <c r="A260" s="1488" t="s">
        <v>8711</v>
      </c>
      <c r="B260" s="1488" t="s">
        <v>2004</v>
      </c>
      <c r="C260" s="1488" t="s">
        <v>97</v>
      </c>
      <c r="D260" s="1488"/>
      <c r="E260" s="1489">
        <v>4000</v>
      </c>
      <c r="F260" s="1488" t="s">
        <v>9267</v>
      </c>
      <c r="G260" s="1488" t="s">
        <v>9268</v>
      </c>
      <c r="H260" s="1488" t="s">
        <v>675</v>
      </c>
      <c r="I260" s="1488"/>
      <c r="J260" s="1488"/>
      <c r="K260" s="1493">
        <v>1</v>
      </c>
      <c r="L260" s="1493">
        <v>12</v>
      </c>
      <c r="M260" s="1484">
        <f t="shared" si="6"/>
        <v>48000</v>
      </c>
      <c r="N260" s="1493">
        <v>1</v>
      </c>
      <c r="O260" s="1493">
        <v>6</v>
      </c>
      <c r="P260" s="1484">
        <f t="shared" si="7"/>
        <v>24000</v>
      </c>
      <c r="Q260" s="1199"/>
      <c r="R260" s="1199"/>
      <c r="S260" s="1199"/>
      <c r="T260" s="1199"/>
    </row>
    <row r="261" spans="1:20" s="1503" customFormat="1" ht="12.75" x14ac:dyDescent="0.2">
      <c r="A261" s="1488" t="s">
        <v>8711</v>
      </c>
      <c r="B261" s="1488" t="s">
        <v>2003</v>
      </c>
      <c r="C261" s="1488" t="s">
        <v>97</v>
      </c>
      <c r="D261" s="1488"/>
      <c r="E261" s="1489">
        <v>4500</v>
      </c>
      <c r="F261" s="1488" t="s">
        <v>9269</v>
      </c>
      <c r="G261" s="1488" t="s">
        <v>9270</v>
      </c>
      <c r="H261" s="1488" t="s">
        <v>9271</v>
      </c>
      <c r="I261" s="1488"/>
      <c r="J261" s="1488"/>
      <c r="K261" s="1493">
        <v>1</v>
      </c>
      <c r="L261" s="1493">
        <v>12</v>
      </c>
      <c r="M261" s="1484">
        <f t="shared" ref="M261:M324" si="8">L261*E261</f>
        <v>54000</v>
      </c>
      <c r="N261" s="1493">
        <v>1</v>
      </c>
      <c r="O261" s="1493">
        <v>6</v>
      </c>
      <c r="P261" s="1484">
        <f t="shared" ref="P261:P324" si="9">O261*E261</f>
        <v>27000</v>
      </c>
      <c r="Q261" s="1199"/>
      <c r="R261" s="1199"/>
      <c r="S261" s="1199"/>
      <c r="T261" s="1199"/>
    </row>
    <row r="262" spans="1:20" s="1503" customFormat="1" ht="12.75" x14ac:dyDescent="0.2">
      <c r="A262" s="1488" t="s">
        <v>8711</v>
      </c>
      <c r="B262" s="1488" t="s">
        <v>2003</v>
      </c>
      <c r="C262" s="1488" t="s">
        <v>97</v>
      </c>
      <c r="D262" s="1488"/>
      <c r="E262" s="1489">
        <v>8000</v>
      </c>
      <c r="F262" s="1488" t="s">
        <v>9272</v>
      </c>
      <c r="G262" s="1488" t="s">
        <v>9273</v>
      </c>
      <c r="H262" s="1488" t="s">
        <v>9274</v>
      </c>
      <c r="I262" s="1488"/>
      <c r="J262" s="1488"/>
      <c r="K262" s="1493">
        <v>1</v>
      </c>
      <c r="L262" s="1493">
        <v>2</v>
      </c>
      <c r="M262" s="1484">
        <f t="shared" si="8"/>
        <v>16000</v>
      </c>
      <c r="N262" s="1493">
        <v>0</v>
      </c>
      <c r="O262" s="1493">
        <v>0</v>
      </c>
      <c r="P262" s="1484">
        <f t="shared" si="9"/>
        <v>0</v>
      </c>
      <c r="Q262" s="1199"/>
      <c r="R262" s="1199"/>
      <c r="S262" s="1199"/>
      <c r="T262" s="1199"/>
    </row>
    <row r="263" spans="1:20" s="1503" customFormat="1" ht="12.75" x14ac:dyDescent="0.2">
      <c r="A263" s="1488" t="s">
        <v>8711</v>
      </c>
      <c r="B263" s="1488" t="s">
        <v>2003</v>
      </c>
      <c r="C263" s="1488" t="s">
        <v>97</v>
      </c>
      <c r="D263" s="1488"/>
      <c r="E263" s="1489">
        <v>4000</v>
      </c>
      <c r="F263" s="1488" t="s">
        <v>9275</v>
      </c>
      <c r="G263" s="1488" t="s">
        <v>9276</v>
      </c>
      <c r="H263" s="1488" t="s">
        <v>5173</v>
      </c>
      <c r="I263" s="1488"/>
      <c r="J263" s="1488"/>
      <c r="K263" s="1493">
        <v>1</v>
      </c>
      <c r="L263" s="1493">
        <v>12</v>
      </c>
      <c r="M263" s="1484">
        <f t="shared" si="8"/>
        <v>48000</v>
      </c>
      <c r="N263" s="1493">
        <v>1</v>
      </c>
      <c r="O263" s="1493">
        <v>6</v>
      </c>
      <c r="P263" s="1484">
        <f t="shared" si="9"/>
        <v>24000</v>
      </c>
      <c r="Q263" s="1199"/>
      <c r="R263" s="1199"/>
      <c r="S263" s="1199"/>
      <c r="T263" s="1199"/>
    </row>
    <row r="264" spans="1:20" s="1503" customFormat="1" ht="12.75" x14ac:dyDescent="0.2">
      <c r="A264" s="1488" t="s">
        <v>8711</v>
      </c>
      <c r="B264" s="1488" t="s">
        <v>2004</v>
      </c>
      <c r="C264" s="1488" t="s">
        <v>97</v>
      </c>
      <c r="D264" s="1488"/>
      <c r="E264" s="1489">
        <v>1800</v>
      </c>
      <c r="F264" s="1488" t="s">
        <v>9277</v>
      </c>
      <c r="G264" s="1488" t="s">
        <v>9278</v>
      </c>
      <c r="H264" s="1488" t="s">
        <v>1025</v>
      </c>
      <c r="I264" s="1488"/>
      <c r="J264" s="1488"/>
      <c r="K264" s="1493">
        <v>1</v>
      </c>
      <c r="L264" s="1493">
        <v>12</v>
      </c>
      <c r="M264" s="1484">
        <f t="shared" si="8"/>
        <v>21600</v>
      </c>
      <c r="N264" s="1493">
        <v>1</v>
      </c>
      <c r="O264" s="1493">
        <v>6</v>
      </c>
      <c r="P264" s="1484">
        <f t="shared" si="9"/>
        <v>10800</v>
      </c>
      <c r="Q264" s="1199"/>
      <c r="R264" s="1199"/>
      <c r="S264" s="1199"/>
      <c r="T264" s="1199"/>
    </row>
    <row r="265" spans="1:20" s="1503" customFormat="1" ht="12.75" x14ac:dyDescent="0.2">
      <c r="A265" s="1488" t="s">
        <v>8711</v>
      </c>
      <c r="B265" s="1488" t="s">
        <v>2003</v>
      </c>
      <c r="C265" s="1488" t="s">
        <v>97</v>
      </c>
      <c r="D265" s="1488"/>
      <c r="E265" s="1489">
        <v>3400</v>
      </c>
      <c r="F265" s="1488" t="s">
        <v>9279</v>
      </c>
      <c r="G265" s="1488" t="s">
        <v>9280</v>
      </c>
      <c r="H265" s="1488" t="s">
        <v>2912</v>
      </c>
      <c r="I265" s="1488"/>
      <c r="J265" s="1488"/>
      <c r="K265" s="1493">
        <v>1</v>
      </c>
      <c r="L265" s="1493">
        <v>3</v>
      </c>
      <c r="M265" s="1484">
        <f t="shared" si="8"/>
        <v>10200</v>
      </c>
      <c r="N265" s="1493">
        <v>1</v>
      </c>
      <c r="O265" s="1493">
        <v>6</v>
      </c>
      <c r="P265" s="1484">
        <f t="shared" si="9"/>
        <v>20400</v>
      </c>
      <c r="Q265" s="1199"/>
      <c r="R265" s="1199"/>
      <c r="S265" s="1199"/>
      <c r="T265" s="1199"/>
    </row>
    <row r="266" spans="1:20" s="1503" customFormat="1" ht="12.75" x14ac:dyDescent="0.2">
      <c r="A266" s="1488" t="s">
        <v>8711</v>
      </c>
      <c r="B266" s="1488" t="s">
        <v>2003</v>
      </c>
      <c r="C266" s="1488" t="s">
        <v>97</v>
      </c>
      <c r="D266" s="1488"/>
      <c r="E266" s="1489">
        <v>2000</v>
      </c>
      <c r="F266" s="1488" t="s">
        <v>9279</v>
      </c>
      <c r="G266" s="1488" t="s">
        <v>9280</v>
      </c>
      <c r="H266" s="1488" t="s">
        <v>8826</v>
      </c>
      <c r="I266" s="1488"/>
      <c r="J266" s="1488"/>
      <c r="K266" s="1493">
        <v>1</v>
      </c>
      <c r="L266" s="1493">
        <v>10</v>
      </c>
      <c r="M266" s="1484">
        <f t="shared" si="8"/>
        <v>20000</v>
      </c>
      <c r="N266" s="1493">
        <v>0</v>
      </c>
      <c r="O266" s="1493">
        <v>0</v>
      </c>
      <c r="P266" s="1484">
        <f t="shared" si="9"/>
        <v>0</v>
      </c>
      <c r="Q266" s="1199"/>
      <c r="R266" s="1199"/>
      <c r="S266" s="1199"/>
      <c r="T266" s="1199"/>
    </row>
    <row r="267" spans="1:20" s="1503" customFormat="1" ht="12.75" x14ac:dyDescent="0.2">
      <c r="A267" s="1488" t="s">
        <v>8711</v>
      </c>
      <c r="B267" s="1488" t="s">
        <v>2003</v>
      </c>
      <c r="C267" s="1488" t="s">
        <v>97</v>
      </c>
      <c r="D267" s="1488"/>
      <c r="E267" s="1489">
        <v>4500</v>
      </c>
      <c r="F267" s="1488" t="s">
        <v>9281</v>
      </c>
      <c r="G267" s="1488" t="s">
        <v>9282</v>
      </c>
      <c r="H267" s="1488" t="s">
        <v>5327</v>
      </c>
      <c r="I267" s="1488"/>
      <c r="J267" s="1488"/>
      <c r="K267" s="1493">
        <v>1</v>
      </c>
      <c r="L267" s="1493">
        <v>12</v>
      </c>
      <c r="M267" s="1484">
        <f t="shared" si="8"/>
        <v>54000</v>
      </c>
      <c r="N267" s="1493">
        <v>1</v>
      </c>
      <c r="O267" s="1493">
        <v>1</v>
      </c>
      <c r="P267" s="1484">
        <f t="shared" si="9"/>
        <v>4500</v>
      </c>
      <c r="Q267" s="1199"/>
      <c r="R267" s="1199"/>
      <c r="S267" s="1199"/>
      <c r="T267" s="1199"/>
    </row>
    <row r="268" spans="1:20" s="1503" customFormat="1" ht="12.75" x14ac:dyDescent="0.2">
      <c r="A268" s="1488" t="s">
        <v>8711</v>
      </c>
      <c r="B268" s="1488" t="s">
        <v>2003</v>
      </c>
      <c r="C268" s="1488" t="s">
        <v>97</v>
      </c>
      <c r="D268" s="1488"/>
      <c r="E268" s="1489">
        <v>9500</v>
      </c>
      <c r="F268" s="1488" t="s">
        <v>9283</v>
      </c>
      <c r="G268" s="1488" t="s">
        <v>9284</v>
      </c>
      <c r="H268" s="1488" t="s">
        <v>9285</v>
      </c>
      <c r="I268" s="1488"/>
      <c r="J268" s="1488"/>
      <c r="K268" s="1493">
        <v>1</v>
      </c>
      <c r="L268" s="1493">
        <v>4</v>
      </c>
      <c r="M268" s="1484">
        <f t="shared" si="8"/>
        <v>38000</v>
      </c>
      <c r="N268" s="1493">
        <v>0</v>
      </c>
      <c r="O268" s="1493">
        <v>0</v>
      </c>
      <c r="P268" s="1484">
        <f t="shared" si="9"/>
        <v>0</v>
      </c>
      <c r="Q268" s="1199"/>
      <c r="R268" s="1199"/>
      <c r="S268" s="1199"/>
      <c r="T268" s="1199"/>
    </row>
    <row r="269" spans="1:20" s="1503" customFormat="1" ht="12.75" x14ac:dyDescent="0.2">
      <c r="A269" s="1488" t="s">
        <v>8711</v>
      </c>
      <c r="B269" s="1488" t="s">
        <v>2004</v>
      </c>
      <c r="C269" s="1488" t="s">
        <v>97</v>
      </c>
      <c r="D269" s="1488"/>
      <c r="E269" s="1489">
        <v>2300</v>
      </c>
      <c r="F269" s="1488" t="s">
        <v>9286</v>
      </c>
      <c r="G269" s="1488" t="s">
        <v>9287</v>
      </c>
      <c r="H269" s="1488" t="s">
        <v>768</v>
      </c>
      <c r="I269" s="1488"/>
      <c r="J269" s="1488"/>
      <c r="K269" s="1493">
        <v>1</v>
      </c>
      <c r="L269" s="1493">
        <v>12</v>
      </c>
      <c r="M269" s="1484">
        <f t="shared" si="8"/>
        <v>27600</v>
      </c>
      <c r="N269" s="1493">
        <v>1</v>
      </c>
      <c r="O269" s="1493">
        <v>6</v>
      </c>
      <c r="P269" s="1484">
        <f t="shared" si="9"/>
        <v>13800</v>
      </c>
      <c r="Q269" s="1199"/>
      <c r="R269" s="1199"/>
      <c r="S269" s="1199"/>
      <c r="T269" s="1199"/>
    </row>
    <row r="270" spans="1:20" s="1503" customFormat="1" ht="12.75" x14ac:dyDescent="0.2">
      <c r="A270" s="1488" t="s">
        <v>8711</v>
      </c>
      <c r="B270" s="1488" t="s">
        <v>2003</v>
      </c>
      <c r="C270" s="1488" t="s">
        <v>97</v>
      </c>
      <c r="D270" s="1488"/>
      <c r="E270" s="1489">
        <v>8000</v>
      </c>
      <c r="F270" s="1488" t="s">
        <v>9288</v>
      </c>
      <c r="G270" s="1488" t="s">
        <v>9289</v>
      </c>
      <c r="H270" s="1488" t="s">
        <v>9290</v>
      </c>
      <c r="I270" s="1488"/>
      <c r="J270" s="1488"/>
      <c r="K270" s="1493">
        <v>1</v>
      </c>
      <c r="L270" s="1493">
        <v>1</v>
      </c>
      <c r="M270" s="1484">
        <f t="shared" si="8"/>
        <v>8000</v>
      </c>
      <c r="N270" s="1493">
        <v>0</v>
      </c>
      <c r="O270" s="1493">
        <v>0</v>
      </c>
      <c r="P270" s="1484">
        <f t="shared" si="9"/>
        <v>0</v>
      </c>
      <c r="Q270" s="1199"/>
      <c r="R270" s="1199"/>
      <c r="S270" s="1199"/>
      <c r="T270" s="1199"/>
    </row>
    <row r="271" spans="1:20" s="1503" customFormat="1" ht="12.75" x14ac:dyDescent="0.2">
      <c r="A271" s="1488" t="s">
        <v>8711</v>
      </c>
      <c r="B271" s="1488" t="s">
        <v>2004</v>
      </c>
      <c r="C271" s="1488" t="s">
        <v>97</v>
      </c>
      <c r="D271" s="1488"/>
      <c r="E271" s="1489">
        <v>10000</v>
      </c>
      <c r="F271" s="1488" t="s">
        <v>9291</v>
      </c>
      <c r="G271" s="1488" t="s">
        <v>9292</v>
      </c>
      <c r="H271" s="1488" t="s">
        <v>792</v>
      </c>
      <c r="I271" s="1488"/>
      <c r="J271" s="1488"/>
      <c r="K271" s="1493">
        <v>1</v>
      </c>
      <c r="L271" s="1493">
        <v>12</v>
      </c>
      <c r="M271" s="1484">
        <f t="shared" si="8"/>
        <v>120000</v>
      </c>
      <c r="N271" s="1493">
        <v>1</v>
      </c>
      <c r="O271" s="1493">
        <v>6</v>
      </c>
      <c r="P271" s="1484">
        <f t="shared" si="9"/>
        <v>60000</v>
      </c>
      <c r="Q271" s="1199"/>
      <c r="R271" s="1199"/>
      <c r="S271" s="1199"/>
      <c r="T271" s="1199"/>
    </row>
    <row r="272" spans="1:20" s="1503" customFormat="1" ht="12.75" x14ac:dyDescent="0.2">
      <c r="A272" s="1488" t="s">
        <v>8711</v>
      </c>
      <c r="B272" s="1488" t="s">
        <v>2003</v>
      </c>
      <c r="C272" s="1488" t="s">
        <v>97</v>
      </c>
      <c r="D272" s="1488"/>
      <c r="E272" s="1489">
        <v>4500</v>
      </c>
      <c r="F272" s="1488" t="s">
        <v>9293</v>
      </c>
      <c r="G272" s="1488" t="s">
        <v>9294</v>
      </c>
      <c r="H272" s="1488" t="s">
        <v>9295</v>
      </c>
      <c r="I272" s="1488"/>
      <c r="J272" s="1488"/>
      <c r="K272" s="1493">
        <v>1</v>
      </c>
      <c r="L272" s="1493">
        <v>12</v>
      </c>
      <c r="M272" s="1484">
        <f t="shared" si="8"/>
        <v>54000</v>
      </c>
      <c r="N272" s="1493">
        <v>1</v>
      </c>
      <c r="O272" s="1493">
        <v>6</v>
      </c>
      <c r="P272" s="1484">
        <f t="shared" si="9"/>
        <v>27000</v>
      </c>
      <c r="Q272" s="1199"/>
      <c r="R272" s="1199"/>
      <c r="S272" s="1199"/>
      <c r="T272" s="1199"/>
    </row>
    <row r="273" spans="1:20" s="1503" customFormat="1" ht="12.75" x14ac:dyDescent="0.2">
      <c r="A273" s="1488" t="s">
        <v>8711</v>
      </c>
      <c r="B273" s="1488" t="s">
        <v>2004</v>
      </c>
      <c r="C273" s="1488" t="s">
        <v>97</v>
      </c>
      <c r="D273" s="1488"/>
      <c r="E273" s="1489">
        <v>4000</v>
      </c>
      <c r="F273" s="1488" t="s">
        <v>9296</v>
      </c>
      <c r="G273" s="1488" t="s">
        <v>9297</v>
      </c>
      <c r="H273" s="1488" t="s">
        <v>675</v>
      </c>
      <c r="I273" s="1488"/>
      <c r="J273" s="1488"/>
      <c r="K273" s="1493">
        <v>1</v>
      </c>
      <c r="L273" s="1493">
        <v>12</v>
      </c>
      <c r="M273" s="1484">
        <f t="shared" si="8"/>
        <v>48000</v>
      </c>
      <c r="N273" s="1493">
        <v>1</v>
      </c>
      <c r="O273" s="1493">
        <v>6</v>
      </c>
      <c r="P273" s="1484">
        <f t="shared" si="9"/>
        <v>24000</v>
      </c>
      <c r="Q273" s="1199"/>
      <c r="R273" s="1199"/>
      <c r="S273" s="1199"/>
      <c r="T273" s="1199"/>
    </row>
    <row r="274" spans="1:20" s="1503" customFormat="1" ht="12.75" x14ac:dyDescent="0.2">
      <c r="A274" s="1488" t="s">
        <v>8711</v>
      </c>
      <c r="B274" s="1488" t="s">
        <v>2003</v>
      </c>
      <c r="C274" s="1488" t="s">
        <v>97</v>
      </c>
      <c r="D274" s="1488"/>
      <c r="E274" s="1489">
        <v>8000</v>
      </c>
      <c r="F274" s="1488" t="s">
        <v>9298</v>
      </c>
      <c r="G274" s="1488" t="s">
        <v>9299</v>
      </c>
      <c r="H274" s="1488" t="s">
        <v>9300</v>
      </c>
      <c r="I274" s="1488"/>
      <c r="J274" s="1488"/>
      <c r="K274" s="1493">
        <v>1</v>
      </c>
      <c r="L274" s="1493">
        <v>12</v>
      </c>
      <c r="M274" s="1484">
        <f t="shared" si="8"/>
        <v>96000</v>
      </c>
      <c r="N274" s="1493">
        <v>1</v>
      </c>
      <c r="O274" s="1493">
        <v>6</v>
      </c>
      <c r="P274" s="1484">
        <f t="shared" si="9"/>
        <v>48000</v>
      </c>
      <c r="Q274" s="1199"/>
      <c r="R274" s="1199"/>
      <c r="S274" s="1199"/>
      <c r="T274" s="1199"/>
    </row>
    <row r="275" spans="1:20" s="1503" customFormat="1" ht="12.75" x14ac:dyDescent="0.2">
      <c r="A275" s="1488" t="s">
        <v>8711</v>
      </c>
      <c r="B275" s="1488" t="s">
        <v>2003</v>
      </c>
      <c r="C275" s="1488" t="s">
        <v>97</v>
      </c>
      <c r="D275" s="1488"/>
      <c r="E275" s="1489">
        <v>6000</v>
      </c>
      <c r="F275" s="1488" t="s">
        <v>9301</v>
      </c>
      <c r="G275" s="1488" t="s">
        <v>9302</v>
      </c>
      <c r="H275" s="1488" t="s">
        <v>9303</v>
      </c>
      <c r="I275" s="1488"/>
      <c r="J275" s="1488"/>
      <c r="K275" s="1493">
        <v>1</v>
      </c>
      <c r="L275" s="1493">
        <v>8</v>
      </c>
      <c r="M275" s="1484">
        <f t="shared" si="8"/>
        <v>48000</v>
      </c>
      <c r="N275" s="1493">
        <v>0</v>
      </c>
      <c r="O275" s="1493">
        <v>0</v>
      </c>
      <c r="P275" s="1484">
        <f t="shared" si="9"/>
        <v>0</v>
      </c>
      <c r="Q275" s="1199"/>
      <c r="R275" s="1199"/>
      <c r="S275" s="1199"/>
      <c r="T275" s="1199"/>
    </row>
    <row r="276" spans="1:20" s="1503" customFormat="1" ht="12.75" x14ac:dyDescent="0.2">
      <c r="A276" s="1488" t="s">
        <v>8711</v>
      </c>
      <c r="B276" s="1488" t="s">
        <v>2003</v>
      </c>
      <c r="C276" s="1488" t="s">
        <v>97</v>
      </c>
      <c r="D276" s="1488"/>
      <c r="E276" s="1489">
        <v>7000</v>
      </c>
      <c r="F276" s="1488" t="s">
        <v>9301</v>
      </c>
      <c r="G276" s="1488" t="s">
        <v>9302</v>
      </c>
      <c r="H276" s="1488" t="s">
        <v>9304</v>
      </c>
      <c r="I276" s="1488"/>
      <c r="J276" s="1488"/>
      <c r="K276" s="1493">
        <v>1</v>
      </c>
      <c r="L276" s="1493">
        <v>1</v>
      </c>
      <c r="M276" s="1484">
        <f t="shared" si="8"/>
        <v>7000</v>
      </c>
      <c r="N276" s="1493">
        <v>1</v>
      </c>
      <c r="O276" s="1493">
        <v>6</v>
      </c>
      <c r="P276" s="1484">
        <f t="shared" si="9"/>
        <v>42000</v>
      </c>
      <c r="Q276" s="1199"/>
      <c r="R276" s="1199"/>
      <c r="S276" s="1199"/>
      <c r="T276" s="1199"/>
    </row>
    <row r="277" spans="1:20" s="1503" customFormat="1" ht="12.75" x14ac:dyDescent="0.2">
      <c r="A277" s="1488" t="s">
        <v>8711</v>
      </c>
      <c r="B277" s="1488" t="s">
        <v>2003</v>
      </c>
      <c r="C277" s="1488" t="s">
        <v>97</v>
      </c>
      <c r="D277" s="1488"/>
      <c r="E277" s="1489">
        <v>2000</v>
      </c>
      <c r="F277" s="1488" t="s">
        <v>9305</v>
      </c>
      <c r="G277" s="1488" t="s">
        <v>9306</v>
      </c>
      <c r="H277" s="1488" t="s">
        <v>8805</v>
      </c>
      <c r="I277" s="1488"/>
      <c r="J277" s="1488"/>
      <c r="K277" s="1493">
        <v>1</v>
      </c>
      <c r="L277" s="1493">
        <v>12</v>
      </c>
      <c r="M277" s="1484">
        <f t="shared" si="8"/>
        <v>24000</v>
      </c>
      <c r="N277" s="1493">
        <v>1</v>
      </c>
      <c r="O277" s="1493">
        <v>6</v>
      </c>
      <c r="P277" s="1484">
        <f t="shared" si="9"/>
        <v>12000</v>
      </c>
      <c r="Q277" s="1199"/>
      <c r="R277" s="1199"/>
      <c r="S277" s="1199"/>
      <c r="T277" s="1199"/>
    </row>
    <row r="278" spans="1:20" s="1503" customFormat="1" ht="12.75" x14ac:dyDescent="0.2">
      <c r="A278" s="1488" t="s">
        <v>8711</v>
      </c>
      <c r="B278" s="1488" t="s">
        <v>2003</v>
      </c>
      <c r="C278" s="1488" t="s">
        <v>97</v>
      </c>
      <c r="D278" s="1488"/>
      <c r="E278" s="1489">
        <v>13500</v>
      </c>
      <c r="F278" s="1488" t="s">
        <v>9307</v>
      </c>
      <c r="G278" s="1488" t="s">
        <v>9308</v>
      </c>
      <c r="H278" s="1488" t="s">
        <v>1141</v>
      </c>
      <c r="I278" s="1488"/>
      <c r="J278" s="1488"/>
      <c r="K278" s="1493">
        <v>0</v>
      </c>
      <c r="L278" s="1493">
        <v>0</v>
      </c>
      <c r="M278" s="1484">
        <f t="shared" si="8"/>
        <v>0</v>
      </c>
      <c r="N278" s="1493">
        <v>1</v>
      </c>
      <c r="O278" s="1493">
        <v>3</v>
      </c>
      <c r="P278" s="1484">
        <f t="shared" si="9"/>
        <v>40500</v>
      </c>
      <c r="Q278" s="1199"/>
      <c r="R278" s="1199"/>
      <c r="S278" s="1199"/>
      <c r="T278" s="1199"/>
    </row>
    <row r="279" spans="1:20" s="1503" customFormat="1" ht="12.75" x14ac:dyDescent="0.2">
      <c r="A279" s="1488" t="s">
        <v>8711</v>
      </c>
      <c r="B279" s="1488" t="s">
        <v>2003</v>
      </c>
      <c r="C279" s="1488" t="s">
        <v>97</v>
      </c>
      <c r="D279" s="1488"/>
      <c r="E279" s="1489">
        <v>3500</v>
      </c>
      <c r="F279" s="1488" t="s">
        <v>9309</v>
      </c>
      <c r="G279" s="1488" t="s">
        <v>9310</v>
      </c>
      <c r="H279" s="1488" t="s">
        <v>739</v>
      </c>
      <c r="I279" s="1488"/>
      <c r="J279" s="1488"/>
      <c r="K279" s="1493">
        <v>1</v>
      </c>
      <c r="L279" s="1493">
        <v>12</v>
      </c>
      <c r="M279" s="1484">
        <f t="shared" si="8"/>
        <v>42000</v>
      </c>
      <c r="N279" s="1493">
        <v>1</v>
      </c>
      <c r="O279" s="1493">
        <v>6</v>
      </c>
      <c r="P279" s="1484">
        <f t="shared" si="9"/>
        <v>21000</v>
      </c>
      <c r="Q279" s="1199"/>
      <c r="R279" s="1199"/>
      <c r="S279" s="1199"/>
      <c r="T279" s="1199"/>
    </row>
    <row r="280" spans="1:20" s="1503" customFormat="1" ht="12.75" x14ac:dyDescent="0.2">
      <c r="A280" s="1488" t="s">
        <v>8711</v>
      </c>
      <c r="B280" s="1488" t="s">
        <v>2003</v>
      </c>
      <c r="C280" s="1488" t="s">
        <v>97</v>
      </c>
      <c r="D280" s="1488"/>
      <c r="E280" s="1489">
        <v>7000</v>
      </c>
      <c r="F280" s="1488" t="s">
        <v>9311</v>
      </c>
      <c r="G280" s="1488" t="s">
        <v>9312</v>
      </c>
      <c r="H280" s="1488" t="s">
        <v>9078</v>
      </c>
      <c r="I280" s="1488"/>
      <c r="J280" s="1488"/>
      <c r="K280" s="1493">
        <v>1</v>
      </c>
      <c r="L280" s="1493">
        <v>2</v>
      </c>
      <c r="M280" s="1484">
        <f t="shared" si="8"/>
        <v>14000</v>
      </c>
      <c r="N280" s="1493">
        <v>1</v>
      </c>
      <c r="O280" s="1493">
        <v>6</v>
      </c>
      <c r="P280" s="1484">
        <f t="shared" si="9"/>
        <v>42000</v>
      </c>
      <c r="Q280" s="1199"/>
      <c r="R280" s="1199"/>
      <c r="S280" s="1199"/>
      <c r="T280" s="1199"/>
    </row>
    <row r="281" spans="1:20" s="1503" customFormat="1" ht="12.75" x14ac:dyDescent="0.2">
      <c r="A281" s="1488" t="s">
        <v>8711</v>
      </c>
      <c r="B281" s="1488" t="s">
        <v>2003</v>
      </c>
      <c r="C281" s="1488" t="s">
        <v>97</v>
      </c>
      <c r="D281" s="1488"/>
      <c r="E281" s="1489">
        <v>4000</v>
      </c>
      <c r="F281" s="1488" t="s">
        <v>9313</v>
      </c>
      <c r="G281" s="1488" t="s">
        <v>9314</v>
      </c>
      <c r="H281" s="1488" t="s">
        <v>9315</v>
      </c>
      <c r="I281" s="1488"/>
      <c r="J281" s="1488"/>
      <c r="K281" s="1493">
        <v>1</v>
      </c>
      <c r="L281" s="1493">
        <v>12</v>
      </c>
      <c r="M281" s="1484">
        <f t="shared" si="8"/>
        <v>48000</v>
      </c>
      <c r="N281" s="1493">
        <v>1</v>
      </c>
      <c r="O281" s="1493">
        <v>6</v>
      </c>
      <c r="P281" s="1484">
        <f t="shared" si="9"/>
        <v>24000</v>
      </c>
      <c r="Q281" s="1199"/>
      <c r="R281" s="1199"/>
      <c r="S281" s="1199"/>
      <c r="T281" s="1199"/>
    </row>
    <row r="282" spans="1:20" s="1503" customFormat="1" ht="12.75" x14ac:dyDescent="0.2">
      <c r="A282" s="1488" t="s">
        <v>8711</v>
      </c>
      <c r="B282" s="1488" t="s">
        <v>2003</v>
      </c>
      <c r="C282" s="1488" t="s">
        <v>97</v>
      </c>
      <c r="D282" s="1488"/>
      <c r="E282" s="1489">
        <v>4000</v>
      </c>
      <c r="F282" s="1488" t="s">
        <v>9316</v>
      </c>
      <c r="G282" s="1488" t="s">
        <v>9317</v>
      </c>
      <c r="H282" s="1488" t="s">
        <v>9318</v>
      </c>
      <c r="I282" s="1488"/>
      <c r="J282" s="1488"/>
      <c r="K282" s="1493">
        <v>1</v>
      </c>
      <c r="L282" s="1493">
        <v>3</v>
      </c>
      <c r="M282" s="1484">
        <f t="shared" si="8"/>
        <v>12000</v>
      </c>
      <c r="N282" s="1493">
        <v>0</v>
      </c>
      <c r="O282" s="1493">
        <v>0</v>
      </c>
      <c r="P282" s="1484">
        <f t="shared" si="9"/>
        <v>0</v>
      </c>
      <c r="Q282" s="1199"/>
      <c r="R282" s="1199"/>
      <c r="S282" s="1199"/>
      <c r="T282" s="1199"/>
    </row>
    <row r="283" spans="1:20" s="1503" customFormat="1" ht="12.75" x14ac:dyDescent="0.2">
      <c r="A283" s="1488" t="s">
        <v>8711</v>
      </c>
      <c r="B283" s="1488" t="s">
        <v>2004</v>
      </c>
      <c r="C283" s="1488" t="s">
        <v>97</v>
      </c>
      <c r="D283" s="1488"/>
      <c r="E283" s="1489">
        <v>1800</v>
      </c>
      <c r="F283" s="1488" t="s">
        <v>9319</v>
      </c>
      <c r="G283" s="1488" t="s">
        <v>9320</v>
      </c>
      <c r="H283" s="1488" t="s">
        <v>9321</v>
      </c>
      <c r="I283" s="1488"/>
      <c r="J283" s="1488"/>
      <c r="K283" s="1493">
        <v>1</v>
      </c>
      <c r="L283" s="1493">
        <v>1</v>
      </c>
      <c r="M283" s="1484">
        <f t="shared" si="8"/>
        <v>1800</v>
      </c>
      <c r="N283" s="1493">
        <v>0</v>
      </c>
      <c r="O283" s="1493">
        <v>0</v>
      </c>
      <c r="P283" s="1484">
        <f t="shared" si="9"/>
        <v>0</v>
      </c>
      <c r="Q283" s="1199"/>
      <c r="R283" s="1199"/>
      <c r="S283" s="1199"/>
      <c r="T283" s="1199"/>
    </row>
    <row r="284" spans="1:20" s="1503" customFormat="1" ht="12.75" x14ac:dyDescent="0.2">
      <c r="A284" s="1488" t="s">
        <v>8711</v>
      </c>
      <c r="B284" s="1488" t="s">
        <v>2004</v>
      </c>
      <c r="C284" s="1488" t="s">
        <v>97</v>
      </c>
      <c r="D284" s="1488"/>
      <c r="E284" s="1489">
        <v>1800</v>
      </c>
      <c r="F284" s="1488" t="s">
        <v>9322</v>
      </c>
      <c r="G284" s="1488" t="s">
        <v>9323</v>
      </c>
      <c r="H284" s="1488" t="s">
        <v>768</v>
      </c>
      <c r="I284" s="1488"/>
      <c r="J284" s="1488"/>
      <c r="K284" s="1493">
        <v>1</v>
      </c>
      <c r="L284" s="1493">
        <v>12</v>
      </c>
      <c r="M284" s="1484">
        <f t="shared" si="8"/>
        <v>21600</v>
      </c>
      <c r="N284" s="1493">
        <v>1</v>
      </c>
      <c r="O284" s="1493">
        <v>6</v>
      </c>
      <c r="P284" s="1484">
        <f t="shared" si="9"/>
        <v>10800</v>
      </c>
      <c r="Q284" s="1199"/>
      <c r="R284" s="1199"/>
      <c r="S284" s="1199"/>
      <c r="T284" s="1199"/>
    </row>
    <row r="285" spans="1:20" s="1503" customFormat="1" ht="12.75" x14ac:dyDescent="0.2">
      <c r="A285" s="1488" t="s">
        <v>8711</v>
      </c>
      <c r="B285" s="1488" t="s">
        <v>2003</v>
      </c>
      <c r="C285" s="1488" t="s">
        <v>97</v>
      </c>
      <c r="D285" s="1488"/>
      <c r="E285" s="1489">
        <v>5000</v>
      </c>
      <c r="F285" s="1488" t="s">
        <v>9324</v>
      </c>
      <c r="G285" s="1488" t="s">
        <v>9325</v>
      </c>
      <c r="H285" s="1488" t="s">
        <v>9195</v>
      </c>
      <c r="I285" s="1488"/>
      <c r="J285" s="1488"/>
      <c r="K285" s="1493">
        <v>1</v>
      </c>
      <c r="L285" s="1493">
        <v>12</v>
      </c>
      <c r="M285" s="1484">
        <f t="shared" si="8"/>
        <v>60000</v>
      </c>
      <c r="N285" s="1493">
        <v>0</v>
      </c>
      <c r="O285" s="1493">
        <v>0</v>
      </c>
      <c r="P285" s="1484">
        <f t="shared" si="9"/>
        <v>0</v>
      </c>
      <c r="Q285" s="1199"/>
      <c r="R285" s="1199"/>
      <c r="S285" s="1199"/>
      <c r="T285" s="1199"/>
    </row>
    <row r="286" spans="1:20" s="1503" customFormat="1" ht="12.75" x14ac:dyDescent="0.2">
      <c r="A286" s="1488" t="s">
        <v>8711</v>
      </c>
      <c r="B286" s="1488" t="s">
        <v>2004</v>
      </c>
      <c r="C286" s="1488" t="s">
        <v>97</v>
      </c>
      <c r="D286" s="1488"/>
      <c r="E286" s="1489">
        <v>7000</v>
      </c>
      <c r="F286" s="1488" t="s">
        <v>9326</v>
      </c>
      <c r="G286" s="1488" t="s">
        <v>9327</v>
      </c>
      <c r="H286" s="1488" t="s">
        <v>675</v>
      </c>
      <c r="I286" s="1488"/>
      <c r="J286" s="1488"/>
      <c r="K286" s="1493">
        <v>1</v>
      </c>
      <c r="L286" s="1493">
        <v>12</v>
      </c>
      <c r="M286" s="1484">
        <f t="shared" si="8"/>
        <v>84000</v>
      </c>
      <c r="N286" s="1493">
        <v>1</v>
      </c>
      <c r="O286" s="1493">
        <v>6</v>
      </c>
      <c r="P286" s="1484">
        <f t="shared" si="9"/>
        <v>42000</v>
      </c>
      <c r="Q286" s="1199"/>
      <c r="R286" s="1199"/>
      <c r="S286" s="1199"/>
      <c r="T286" s="1199"/>
    </row>
    <row r="287" spans="1:20" s="1503" customFormat="1" ht="12.75" x14ac:dyDescent="0.2">
      <c r="A287" s="1488" t="s">
        <v>8711</v>
      </c>
      <c r="B287" s="1488" t="s">
        <v>2003</v>
      </c>
      <c r="C287" s="1488" t="s">
        <v>97</v>
      </c>
      <c r="D287" s="1488"/>
      <c r="E287" s="1489">
        <v>5500</v>
      </c>
      <c r="F287" s="1488" t="s">
        <v>9328</v>
      </c>
      <c r="G287" s="1488" t="s">
        <v>9329</v>
      </c>
      <c r="H287" s="1488" t="s">
        <v>9330</v>
      </c>
      <c r="I287" s="1488"/>
      <c r="J287" s="1488"/>
      <c r="K287" s="1493">
        <v>1</v>
      </c>
      <c r="L287" s="1493">
        <v>12</v>
      </c>
      <c r="M287" s="1484">
        <f t="shared" si="8"/>
        <v>66000</v>
      </c>
      <c r="N287" s="1493">
        <v>1</v>
      </c>
      <c r="O287" s="1493">
        <v>6</v>
      </c>
      <c r="P287" s="1484">
        <f t="shared" si="9"/>
        <v>33000</v>
      </c>
      <c r="Q287" s="1199"/>
      <c r="R287" s="1199"/>
      <c r="S287" s="1199"/>
      <c r="T287" s="1199"/>
    </row>
    <row r="288" spans="1:20" s="1503" customFormat="1" ht="12.75" x14ac:dyDescent="0.2">
      <c r="A288" s="1488" t="s">
        <v>8711</v>
      </c>
      <c r="B288" s="1488" t="s">
        <v>2003</v>
      </c>
      <c r="C288" s="1488" t="s">
        <v>97</v>
      </c>
      <c r="D288" s="1488"/>
      <c r="E288" s="1489">
        <v>15600</v>
      </c>
      <c r="F288" s="1488" t="s">
        <v>9331</v>
      </c>
      <c r="G288" s="1488" t="s">
        <v>9332</v>
      </c>
      <c r="H288" s="1488" t="s">
        <v>8743</v>
      </c>
      <c r="I288" s="1488"/>
      <c r="J288" s="1488"/>
      <c r="K288" s="1493">
        <v>1</v>
      </c>
      <c r="L288" s="1493">
        <v>1</v>
      </c>
      <c r="M288" s="1484">
        <f t="shared" si="8"/>
        <v>15600</v>
      </c>
      <c r="N288" s="1493">
        <v>0</v>
      </c>
      <c r="O288" s="1493">
        <v>0</v>
      </c>
      <c r="P288" s="1484">
        <f t="shared" si="9"/>
        <v>0</v>
      </c>
      <c r="Q288" s="1199"/>
      <c r="R288" s="1199"/>
      <c r="S288" s="1199"/>
      <c r="T288" s="1199"/>
    </row>
    <row r="289" spans="1:20" s="1503" customFormat="1" ht="12.75" x14ac:dyDescent="0.2">
      <c r="A289" s="1488" t="s">
        <v>8711</v>
      </c>
      <c r="B289" s="1488" t="s">
        <v>2003</v>
      </c>
      <c r="C289" s="1488" t="s">
        <v>97</v>
      </c>
      <c r="D289" s="1488"/>
      <c r="E289" s="1489">
        <v>3500</v>
      </c>
      <c r="F289" s="1488" t="s">
        <v>9333</v>
      </c>
      <c r="G289" s="1488" t="s">
        <v>9334</v>
      </c>
      <c r="H289" s="1488" t="s">
        <v>768</v>
      </c>
      <c r="I289" s="1488"/>
      <c r="J289" s="1488"/>
      <c r="K289" s="1493">
        <v>1</v>
      </c>
      <c r="L289" s="1493">
        <v>12</v>
      </c>
      <c r="M289" s="1484">
        <f t="shared" si="8"/>
        <v>42000</v>
      </c>
      <c r="N289" s="1493">
        <v>1</v>
      </c>
      <c r="O289" s="1493">
        <v>6</v>
      </c>
      <c r="P289" s="1484">
        <f t="shared" si="9"/>
        <v>21000</v>
      </c>
      <c r="Q289" s="1199"/>
      <c r="R289" s="1199"/>
      <c r="S289" s="1199"/>
      <c r="T289" s="1199"/>
    </row>
    <row r="290" spans="1:20" s="1503" customFormat="1" ht="12.75" x14ac:dyDescent="0.2">
      <c r="A290" s="1488" t="s">
        <v>8711</v>
      </c>
      <c r="B290" s="1488" t="s">
        <v>2003</v>
      </c>
      <c r="C290" s="1488" t="s">
        <v>97</v>
      </c>
      <c r="D290" s="1488"/>
      <c r="E290" s="1489">
        <v>15000</v>
      </c>
      <c r="F290" s="1488" t="s">
        <v>9335</v>
      </c>
      <c r="G290" s="1488" t="s">
        <v>9336</v>
      </c>
      <c r="H290" s="1488" t="s">
        <v>712</v>
      </c>
      <c r="I290" s="1488"/>
      <c r="J290" s="1488"/>
      <c r="K290" s="1493">
        <v>1</v>
      </c>
      <c r="L290" s="1493">
        <v>8</v>
      </c>
      <c r="M290" s="1484">
        <f t="shared" si="8"/>
        <v>120000</v>
      </c>
      <c r="N290" s="1493">
        <v>1</v>
      </c>
      <c r="O290" s="1493">
        <v>6</v>
      </c>
      <c r="P290" s="1484">
        <f t="shared" si="9"/>
        <v>90000</v>
      </c>
      <c r="Q290" s="1199"/>
      <c r="R290" s="1199"/>
      <c r="S290" s="1199"/>
      <c r="T290" s="1199"/>
    </row>
    <row r="291" spans="1:20" s="1503" customFormat="1" ht="12.75" x14ac:dyDescent="0.2">
      <c r="A291" s="1488" t="s">
        <v>8711</v>
      </c>
      <c r="B291" s="1488" t="s">
        <v>2003</v>
      </c>
      <c r="C291" s="1488" t="s">
        <v>97</v>
      </c>
      <c r="D291" s="1488"/>
      <c r="E291" s="1489">
        <v>12000</v>
      </c>
      <c r="F291" s="1488" t="s">
        <v>9337</v>
      </c>
      <c r="G291" s="1488" t="s">
        <v>9338</v>
      </c>
      <c r="H291" s="1488" t="s">
        <v>7534</v>
      </c>
      <c r="I291" s="1488"/>
      <c r="J291" s="1488"/>
      <c r="K291" s="1493">
        <v>1</v>
      </c>
      <c r="L291" s="1493">
        <v>12</v>
      </c>
      <c r="M291" s="1484">
        <f t="shared" si="8"/>
        <v>144000</v>
      </c>
      <c r="N291" s="1493">
        <v>1</v>
      </c>
      <c r="O291" s="1493">
        <v>6</v>
      </c>
      <c r="P291" s="1484">
        <f t="shared" si="9"/>
        <v>72000</v>
      </c>
      <c r="Q291" s="1199"/>
      <c r="R291" s="1199"/>
      <c r="S291" s="1199"/>
      <c r="T291" s="1199"/>
    </row>
    <row r="292" spans="1:20" s="1503" customFormat="1" ht="12.75" x14ac:dyDescent="0.2">
      <c r="A292" s="1488" t="s">
        <v>8711</v>
      </c>
      <c r="B292" s="1488" t="s">
        <v>2003</v>
      </c>
      <c r="C292" s="1488" t="s">
        <v>97</v>
      </c>
      <c r="D292" s="1488"/>
      <c r="E292" s="1489">
        <v>6300</v>
      </c>
      <c r="F292" s="1488" t="s">
        <v>9339</v>
      </c>
      <c r="G292" s="1488" t="s">
        <v>9340</v>
      </c>
      <c r="H292" s="1488" t="s">
        <v>654</v>
      </c>
      <c r="I292" s="1488"/>
      <c r="J292" s="1488"/>
      <c r="K292" s="1493">
        <v>1</v>
      </c>
      <c r="L292" s="1493">
        <v>12</v>
      </c>
      <c r="M292" s="1484">
        <f t="shared" si="8"/>
        <v>75600</v>
      </c>
      <c r="N292" s="1493">
        <v>0</v>
      </c>
      <c r="O292" s="1493">
        <v>0</v>
      </c>
      <c r="P292" s="1484">
        <f t="shared" si="9"/>
        <v>0</v>
      </c>
      <c r="Q292" s="1199"/>
      <c r="R292" s="1199"/>
      <c r="S292" s="1199"/>
      <c r="T292" s="1199"/>
    </row>
    <row r="293" spans="1:20" s="1503" customFormat="1" ht="12.75" x14ac:dyDescent="0.2">
      <c r="A293" s="1488" t="s">
        <v>8711</v>
      </c>
      <c r="B293" s="1488" t="s">
        <v>2003</v>
      </c>
      <c r="C293" s="1488" t="s">
        <v>97</v>
      </c>
      <c r="D293" s="1488"/>
      <c r="E293" s="1489">
        <v>14000</v>
      </c>
      <c r="F293" s="1488" t="s">
        <v>9341</v>
      </c>
      <c r="G293" s="1488" t="s">
        <v>9342</v>
      </c>
      <c r="H293" s="1488" t="s">
        <v>8782</v>
      </c>
      <c r="I293" s="1488"/>
      <c r="J293" s="1488"/>
      <c r="K293" s="1493">
        <v>0</v>
      </c>
      <c r="L293" s="1493">
        <v>0</v>
      </c>
      <c r="M293" s="1484">
        <f t="shared" si="8"/>
        <v>0</v>
      </c>
      <c r="N293" s="1493">
        <v>1</v>
      </c>
      <c r="O293" s="1493">
        <v>5</v>
      </c>
      <c r="P293" s="1484">
        <f t="shared" si="9"/>
        <v>70000</v>
      </c>
      <c r="Q293" s="1199"/>
      <c r="R293" s="1199"/>
      <c r="S293" s="1199"/>
      <c r="T293" s="1199"/>
    </row>
    <row r="294" spans="1:20" s="1503" customFormat="1" ht="12.75" x14ac:dyDescent="0.2">
      <c r="A294" s="1488" t="s">
        <v>8711</v>
      </c>
      <c r="B294" s="1488" t="s">
        <v>2004</v>
      </c>
      <c r="C294" s="1488" t="s">
        <v>97</v>
      </c>
      <c r="D294" s="1488"/>
      <c r="E294" s="1489">
        <v>4500</v>
      </c>
      <c r="F294" s="1488" t="s">
        <v>9343</v>
      </c>
      <c r="G294" s="1488" t="s">
        <v>9344</v>
      </c>
      <c r="H294" s="1488" t="s">
        <v>9345</v>
      </c>
      <c r="I294" s="1488"/>
      <c r="J294" s="1488"/>
      <c r="K294" s="1493">
        <v>1</v>
      </c>
      <c r="L294" s="1493">
        <v>12</v>
      </c>
      <c r="M294" s="1484">
        <f t="shared" si="8"/>
        <v>54000</v>
      </c>
      <c r="N294" s="1493">
        <v>1</v>
      </c>
      <c r="O294" s="1493">
        <v>6</v>
      </c>
      <c r="P294" s="1484">
        <f t="shared" si="9"/>
        <v>27000</v>
      </c>
      <c r="Q294" s="1199"/>
      <c r="R294" s="1199"/>
      <c r="S294" s="1199"/>
      <c r="T294" s="1199"/>
    </row>
    <row r="295" spans="1:20" s="1503" customFormat="1" ht="12.75" x14ac:dyDescent="0.2">
      <c r="A295" s="1488" t="s">
        <v>8711</v>
      </c>
      <c r="B295" s="1488" t="s">
        <v>2003</v>
      </c>
      <c r="C295" s="1488" t="s">
        <v>97</v>
      </c>
      <c r="D295" s="1488"/>
      <c r="E295" s="1489">
        <v>2000</v>
      </c>
      <c r="F295" s="1488" t="s">
        <v>9346</v>
      </c>
      <c r="G295" s="1488" t="s">
        <v>9347</v>
      </c>
      <c r="H295" s="1488" t="s">
        <v>8805</v>
      </c>
      <c r="I295" s="1488"/>
      <c r="J295" s="1488"/>
      <c r="K295" s="1493">
        <v>1</v>
      </c>
      <c r="L295" s="1493">
        <v>12</v>
      </c>
      <c r="M295" s="1484">
        <f t="shared" si="8"/>
        <v>24000</v>
      </c>
      <c r="N295" s="1493">
        <v>1</v>
      </c>
      <c r="O295" s="1493">
        <v>6</v>
      </c>
      <c r="P295" s="1484">
        <f t="shared" si="9"/>
        <v>12000</v>
      </c>
      <c r="Q295" s="1199"/>
      <c r="R295" s="1199"/>
      <c r="S295" s="1199"/>
      <c r="T295" s="1199"/>
    </row>
    <row r="296" spans="1:20" s="1503" customFormat="1" ht="12.75" x14ac:dyDescent="0.2">
      <c r="A296" s="1488" t="s">
        <v>8711</v>
      </c>
      <c r="B296" s="1488" t="s">
        <v>2003</v>
      </c>
      <c r="C296" s="1488" t="s">
        <v>97</v>
      </c>
      <c r="D296" s="1488"/>
      <c r="E296" s="1489">
        <v>2500</v>
      </c>
      <c r="F296" s="1488" t="s">
        <v>9348</v>
      </c>
      <c r="G296" s="1488" t="s">
        <v>9349</v>
      </c>
      <c r="H296" s="1488" t="s">
        <v>768</v>
      </c>
      <c r="I296" s="1488"/>
      <c r="J296" s="1488"/>
      <c r="K296" s="1493">
        <v>1</v>
      </c>
      <c r="L296" s="1493">
        <v>12</v>
      </c>
      <c r="M296" s="1484">
        <f t="shared" si="8"/>
        <v>30000</v>
      </c>
      <c r="N296" s="1493">
        <v>1</v>
      </c>
      <c r="O296" s="1493">
        <v>6</v>
      </c>
      <c r="P296" s="1484">
        <f t="shared" si="9"/>
        <v>15000</v>
      </c>
      <c r="Q296" s="1199"/>
      <c r="R296" s="1199"/>
      <c r="S296" s="1199"/>
      <c r="T296" s="1199"/>
    </row>
    <row r="297" spans="1:20" s="1503" customFormat="1" ht="12.75" x14ac:dyDescent="0.2">
      <c r="A297" s="1488" t="s">
        <v>8711</v>
      </c>
      <c r="B297" s="1488" t="s">
        <v>2003</v>
      </c>
      <c r="C297" s="1488" t="s">
        <v>97</v>
      </c>
      <c r="D297" s="1488"/>
      <c r="E297" s="1489">
        <v>7000</v>
      </c>
      <c r="F297" s="1488" t="s">
        <v>9350</v>
      </c>
      <c r="G297" s="1488" t="s">
        <v>9351</v>
      </c>
      <c r="H297" s="1488" t="s">
        <v>9352</v>
      </c>
      <c r="I297" s="1488"/>
      <c r="J297" s="1488"/>
      <c r="K297" s="1493">
        <v>1</v>
      </c>
      <c r="L297" s="1493">
        <v>12</v>
      </c>
      <c r="M297" s="1484">
        <f t="shared" si="8"/>
        <v>84000</v>
      </c>
      <c r="N297" s="1493">
        <v>1</v>
      </c>
      <c r="O297" s="1493">
        <v>6</v>
      </c>
      <c r="P297" s="1484">
        <f t="shared" si="9"/>
        <v>42000</v>
      </c>
      <c r="Q297" s="1199"/>
      <c r="R297" s="1199"/>
      <c r="S297" s="1199"/>
      <c r="T297" s="1199"/>
    </row>
    <row r="298" spans="1:20" s="1503" customFormat="1" ht="12.75" x14ac:dyDescent="0.2">
      <c r="A298" s="1488" t="s">
        <v>8711</v>
      </c>
      <c r="B298" s="1488" t="s">
        <v>2003</v>
      </c>
      <c r="C298" s="1488" t="s">
        <v>97</v>
      </c>
      <c r="D298" s="1488"/>
      <c r="E298" s="1489">
        <v>5000</v>
      </c>
      <c r="F298" s="1488" t="s">
        <v>9353</v>
      </c>
      <c r="G298" s="1488" t="s">
        <v>9354</v>
      </c>
      <c r="H298" s="1488" t="s">
        <v>9355</v>
      </c>
      <c r="I298" s="1488"/>
      <c r="J298" s="1488"/>
      <c r="K298" s="1493">
        <v>1</v>
      </c>
      <c r="L298" s="1493">
        <v>3</v>
      </c>
      <c r="M298" s="1484">
        <f t="shared" si="8"/>
        <v>15000</v>
      </c>
      <c r="N298" s="1493">
        <v>0</v>
      </c>
      <c r="O298" s="1493">
        <v>0</v>
      </c>
      <c r="P298" s="1484">
        <f t="shared" si="9"/>
        <v>0</v>
      </c>
      <c r="Q298" s="1199"/>
      <c r="R298" s="1199"/>
      <c r="S298" s="1199"/>
      <c r="T298" s="1199"/>
    </row>
    <row r="299" spans="1:20" s="1503" customFormat="1" ht="12.75" x14ac:dyDescent="0.2">
      <c r="A299" s="1488" t="s">
        <v>8711</v>
      </c>
      <c r="B299" s="1488" t="s">
        <v>2003</v>
      </c>
      <c r="C299" s="1488" t="s">
        <v>97</v>
      </c>
      <c r="D299" s="1488"/>
      <c r="E299" s="1489">
        <v>7000</v>
      </c>
      <c r="F299" s="1488" t="s">
        <v>9356</v>
      </c>
      <c r="G299" s="1488" t="s">
        <v>9357</v>
      </c>
      <c r="H299" s="1488" t="s">
        <v>792</v>
      </c>
      <c r="I299" s="1488"/>
      <c r="J299" s="1488"/>
      <c r="K299" s="1493">
        <v>1</v>
      </c>
      <c r="L299" s="1493">
        <v>5</v>
      </c>
      <c r="M299" s="1484">
        <f t="shared" si="8"/>
        <v>35000</v>
      </c>
      <c r="N299" s="1493">
        <v>1</v>
      </c>
      <c r="O299" s="1493">
        <v>6</v>
      </c>
      <c r="P299" s="1484">
        <f t="shared" si="9"/>
        <v>42000</v>
      </c>
      <c r="Q299" s="1199"/>
      <c r="R299" s="1199"/>
      <c r="S299" s="1199"/>
      <c r="T299" s="1199"/>
    </row>
    <row r="300" spans="1:20" s="1503" customFormat="1" ht="12.75" x14ac:dyDescent="0.2">
      <c r="A300" s="1488" t="s">
        <v>8711</v>
      </c>
      <c r="B300" s="1488" t="s">
        <v>2003</v>
      </c>
      <c r="C300" s="1488" t="s">
        <v>97</v>
      </c>
      <c r="D300" s="1488"/>
      <c r="E300" s="1489">
        <v>4000</v>
      </c>
      <c r="F300" s="1488" t="s">
        <v>9356</v>
      </c>
      <c r="G300" s="1488" t="s">
        <v>9357</v>
      </c>
      <c r="H300" s="1488" t="s">
        <v>768</v>
      </c>
      <c r="I300" s="1488"/>
      <c r="J300" s="1488"/>
      <c r="K300" s="1493">
        <v>1</v>
      </c>
      <c r="L300" s="1493">
        <v>8</v>
      </c>
      <c r="M300" s="1484">
        <f t="shared" si="8"/>
        <v>32000</v>
      </c>
      <c r="N300" s="1493">
        <v>0</v>
      </c>
      <c r="O300" s="1493">
        <v>0</v>
      </c>
      <c r="P300" s="1484">
        <f t="shared" si="9"/>
        <v>0</v>
      </c>
      <c r="Q300" s="1199"/>
      <c r="R300" s="1199"/>
      <c r="S300" s="1199"/>
      <c r="T300" s="1199"/>
    </row>
    <row r="301" spans="1:20" s="1503" customFormat="1" ht="12.75" x14ac:dyDescent="0.2">
      <c r="A301" s="1488" t="s">
        <v>8711</v>
      </c>
      <c r="B301" s="1488" t="s">
        <v>2003</v>
      </c>
      <c r="C301" s="1488" t="s">
        <v>97</v>
      </c>
      <c r="D301" s="1488"/>
      <c r="E301" s="1489">
        <v>1500</v>
      </c>
      <c r="F301" s="1488" t="s">
        <v>9358</v>
      </c>
      <c r="G301" s="1488" t="s">
        <v>9359</v>
      </c>
      <c r="H301" s="1488" t="s">
        <v>9360</v>
      </c>
      <c r="I301" s="1488"/>
      <c r="J301" s="1488"/>
      <c r="K301" s="1493">
        <v>1</v>
      </c>
      <c r="L301" s="1493">
        <v>10</v>
      </c>
      <c r="M301" s="1484">
        <f t="shared" si="8"/>
        <v>15000</v>
      </c>
      <c r="N301" s="1493">
        <v>0</v>
      </c>
      <c r="O301" s="1493">
        <v>0</v>
      </c>
      <c r="P301" s="1484">
        <f t="shared" si="9"/>
        <v>0</v>
      </c>
      <c r="Q301" s="1199"/>
      <c r="R301" s="1199"/>
      <c r="S301" s="1199"/>
      <c r="T301" s="1199"/>
    </row>
    <row r="302" spans="1:20" s="1503" customFormat="1" ht="12.75" x14ac:dyDescent="0.2">
      <c r="A302" s="1488" t="s">
        <v>8711</v>
      </c>
      <c r="B302" s="1488" t="s">
        <v>2003</v>
      </c>
      <c r="C302" s="1488" t="s">
        <v>97</v>
      </c>
      <c r="D302" s="1488"/>
      <c r="E302" s="1489">
        <v>12000</v>
      </c>
      <c r="F302" s="1488" t="s">
        <v>9361</v>
      </c>
      <c r="G302" s="1488" t="s">
        <v>9362</v>
      </c>
      <c r="H302" s="1488" t="s">
        <v>9363</v>
      </c>
      <c r="I302" s="1488"/>
      <c r="J302" s="1488"/>
      <c r="K302" s="1493">
        <v>1</v>
      </c>
      <c r="L302" s="1493">
        <v>10</v>
      </c>
      <c r="M302" s="1484">
        <f t="shared" si="8"/>
        <v>120000</v>
      </c>
      <c r="N302" s="1493">
        <v>0</v>
      </c>
      <c r="O302" s="1493">
        <v>0</v>
      </c>
      <c r="P302" s="1484">
        <f t="shared" si="9"/>
        <v>0</v>
      </c>
      <c r="Q302" s="1199"/>
      <c r="R302" s="1199"/>
      <c r="S302" s="1199"/>
      <c r="T302" s="1199"/>
    </row>
    <row r="303" spans="1:20" s="1503" customFormat="1" ht="12.75" x14ac:dyDescent="0.2">
      <c r="A303" s="1488" t="s">
        <v>8711</v>
      </c>
      <c r="B303" s="1488" t="s">
        <v>2003</v>
      </c>
      <c r="C303" s="1488" t="s">
        <v>97</v>
      </c>
      <c r="D303" s="1488"/>
      <c r="E303" s="1489">
        <v>3500</v>
      </c>
      <c r="F303" s="1488" t="s">
        <v>9364</v>
      </c>
      <c r="G303" s="1488" t="s">
        <v>9365</v>
      </c>
      <c r="H303" s="1488" t="s">
        <v>739</v>
      </c>
      <c r="I303" s="1488"/>
      <c r="J303" s="1488"/>
      <c r="K303" s="1493">
        <v>1</v>
      </c>
      <c r="L303" s="1493">
        <v>12</v>
      </c>
      <c r="M303" s="1484">
        <f t="shared" si="8"/>
        <v>42000</v>
      </c>
      <c r="N303" s="1493">
        <v>1</v>
      </c>
      <c r="O303" s="1493">
        <v>6</v>
      </c>
      <c r="P303" s="1484">
        <f t="shared" si="9"/>
        <v>21000</v>
      </c>
      <c r="Q303" s="1199"/>
      <c r="R303" s="1199"/>
      <c r="S303" s="1199"/>
      <c r="T303" s="1199"/>
    </row>
    <row r="304" spans="1:20" s="1503" customFormat="1" ht="12.75" x14ac:dyDescent="0.2">
      <c r="A304" s="1488" t="s">
        <v>8711</v>
      </c>
      <c r="B304" s="1488" t="s">
        <v>2003</v>
      </c>
      <c r="C304" s="1488" t="s">
        <v>97</v>
      </c>
      <c r="D304" s="1488"/>
      <c r="E304" s="1489">
        <v>2200</v>
      </c>
      <c r="F304" s="1488" t="s">
        <v>9366</v>
      </c>
      <c r="G304" s="1488" t="s">
        <v>9367</v>
      </c>
      <c r="H304" s="1488" t="s">
        <v>1025</v>
      </c>
      <c r="I304" s="1488"/>
      <c r="J304" s="1488"/>
      <c r="K304" s="1493">
        <v>1</v>
      </c>
      <c r="L304" s="1493">
        <v>12</v>
      </c>
      <c r="M304" s="1484">
        <f t="shared" si="8"/>
        <v>26400</v>
      </c>
      <c r="N304" s="1493">
        <v>1</v>
      </c>
      <c r="O304" s="1493">
        <v>6</v>
      </c>
      <c r="P304" s="1484">
        <f t="shared" si="9"/>
        <v>13200</v>
      </c>
      <c r="Q304" s="1199"/>
      <c r="R304" s="1199"/>
      <c r="S304" s="1199"/>
      <c r="T304" s="1199"/>
    </row>
    <row r="305" spans="1:20" s="1503" customFormat="1" ht="12.75" x14ac:dyDescent="0.2">
      <c r="A305" s="1488" t="s">
        <v>8711</v>
      </c>
      <c r="B305" s="1488" t="s">
        <v>2003</v>
      </c>
      <c r="C305" s="1488" t="s">
        <v>97</v>
      </c>
      <c r="D305" s="1488"/>
      <c r="E305" s="1489">
        <v>10000</v>
      </c>
      <c r="F305" s="1488" t="s">
        <v>9368</v>
      </c>
      <c r="G305" s="1488" t="s">
        <v>9369</v>
      </c>
      <c r="H305" s="1488" t="s">
        <v>9370</v>
      </c>
      <c r="I305" s="1488"/>
      <c r="J305" s="1488"/>
      <c r="K305" s="1493">
        <v>1</v>
      </c>
      <c r="L305" s="1493">
        <v>2</v>
      </c>
      <c r="M305" s="1484">
        <f t="shared" si="8"/>
        <v>20000</v>
      </c>
      <c r="N305" s="1493">
        <v>1</v>
      </c>
      <c r="O305" s="1493">
        <v>2</v>
      </c>
      <c r="P305" s="1484">
        <f t="shared" si="9"/>
        <v>20000</v>
      </c>
      <c r="Q305" s="1199"/>
      <c r="R305" s="1199"/>
      <c r="S305" s="1199"/>
      <c r="T305" s="1199"/>
    </row>
    <row r="306" spans="1:20" s="1503" customFormat="1" ht="12.75" x14ac:dyDescent="0.2">
      <c r="A306" s="1488" t="s">
        <v>8711</v>
      </c>
      <c r="B306" s="1488" t="s">
        <v>2003</v>
      </c>
      <c r="C306" s="1488" t="s">
        <v>97</v>
      </c>
      <c r="D306" s="1488"/>
      <c r="E306" s="1489">
        <v>15000</v>
      </c>
      <c r="F306" s="1488" t="s">
        <v>9371</v>
      </c>
      <c r="G306" s="1488" t="s">
        <v>9372</v>
      </c>
      <c r="H306" s="1488" t="s">
        <v>8976</v>
      </c>
      <c r="I306" s="1488"/>
      <c r="J306" s="1488"/>
      <c r="K306" s="1493">
        <v>0</v>
      </c>
      <c r="L306" s="1493">
        <v>0</v>
      </c>
      <c r="M306" s="1484">
        <f t="shared" si="8"/>
        <v>0</v>
      </c>
      <c r="N306" s="1493">
        <v>1</v>
      </c>
      <c r="O306" s="1493">
        <v>2</v>
      </c>
      <c r="P306" s="1484">
        <f t="shared" si="9"/>
        <v>30000</v>
      </c>
      <c r="Q306" s="1199"/>
      <c r="R306" s="1199"/>
      <c r="S306" s="1199"/>
      <c r="T306" s="1199"/>
    </row>
    <row r="307" spans="1:20" s="1503" customFormat="1" ht="12.75" x14ac:dyDescent="0.2">
      <c r="A307" s="1488" t="s">
        <v>8711</v>
      </c>
      <c r="B307" s="1488" t="s">
        <v>2003</v>
      </c>
      <c r="C307" s="1488" t="s">
        <v>97</v>
      </c>
      <c r="D307" s="1488"/>
      <c r="E307" s="1489">
        <v>7000</v>
      </c>
      <c r="F307" s="1488" t="s">
        <v>9373</v>
      </c>
      <c r="G307" s="1488" t="s">
        <v>9374</v>
      </c>
      <c r="H307" s="1488" t="s">
        <v>9375</v>
      </c>
      <c r="I307" s="1488"/>
      <c r="J307" s="1488"/>
      <c r="K307" s="1493">
        <v>1</v>
      </c>
      <c r="L307" s="1493">
        <v>12</v>
      </c>
      <c r="M307" s="1484">
        <f t="shared" si="8"/>
        <v>84000</v>
      </c>
      <c r="N307" s="1493">
        <v>1</v>
      </c>
      <c r="O307" s="1493">
        <v>6</v>
      </c>
      <c r="P307" s="1484">
        <f t="shared" si="9"/>
        <v>42000</v>
      </c>
      <c r="Q307" s="1199"/>
      <c r="R307" s="1199"/>
      <c r="S307" s="1199"/>
      <c r="T307" s="1199"/>
    </row>
    <row r="308" spans="1:20" s="1503" customFormat="1" ht="12.75" x14ac:dyDescent="0.2">
      <c r="A308" s="1488" t="s">
        <v>8711</v>
      </c>
      <c r="B308" s="1488" t="s">
        <v>2004</v>
      </c>
      <c r="C308" s="1488" t="s">
        <v>97</v>
      </c>
      <c r="D308" s="1488"/>
      <c r="E308" s="1489">
        <v>5000</v>
      </c>
      <c r="F308" s="1488" t="s">
        <v>9376</v>
      </c>
      <c r="G308" s="1488" t="s">
        <v>9377</v>
      </c>
      <c r="H308" s="1488" t="s">
        <v>675</v>
      </c>
      <c r="I308" s="1488"/>
      <c r="J308" s="1488"/>
      <c r="K308" s="1493">
        <v>1</v>
      </c>
      <c r="L308" s="1493">
        <v>12</v>
      </c>
      <c r="M308" s="1484">
        <f t="shared" si="8"/>
        <v>60000</v>
      </c>
      <c r="N308" s="1493">
        <v>1</v>
      </c>
      <c r="O308" s="1493">
        <v>6</v>
      </c>
      <c r="P308" s="1484">
        <f t="shared" si="9"/>
        <v>30000</v>
      </c>
      <c r="Q308" s="1199"/>
      <c r="R308" s="1199"/>
      <c r="S308" s="1199"/>
      <c r="T308" s="1199"/>
    </row>
    <row r="309" spans="1:20" s="1503" customFormat="1" ht="12.75" x14ac:dyDescent="0.2">
      <c r="A309" s="1488" t="s">
        <v>8711</v>
      </c>
      <c r="B309" s="1488" t="s">
        <v>2003</v>
      </c>
      <c r="C309" s="1488" t="s">
        <v>97</v>
      </c>
      <c r="D309" s="1488"/>
      <c r="E309" s="1489">
        <v>5000</v>
      </c>
      <c r="F309" s="1488" t="s">
        <v>9378</v>
      </c>
      <c r="G309" s="1488" t="s">
        <v>9379</v>
      </c>
      <c r="H309" s="1488" t="s">
        <v>9380</v>
      </c>
      <c r="I309" s="1488"/>
      <c r="J309" s="1488"/>
      <c r="K309" s="1493">
        <v>1</v>
      </c>
      <c r="L309" s="1493">
        <v>1</v>
      </c>
      <c r="M309" s="1484">
        <f t="shared" si="8"/>
        <v>5000</v>
      </c>
      <c r="N309" s="1493">
        <v>1</v>
      </c>
      <c r="O309" s="1493">
        <v>6</v>
      </c>
      <c r="P309" s="1484">
        <f t="shared" si="9"/>
        <v>30000</v>
      </c>
      <c r="Q309" s="1199"/>
      <c r="R309" s="1199"/>
      <c r="S309" s="1199"/>
      <c r="T309" s="1199"/>
    </row>
    <row r="310" spans="1:20" s="1503" customFormat="1" ht="12.75" x14ac:dyDescent="0.2">
      <c r="A310" s="1488" t="s">
        <v>8711</v>
      </c>
      <c r="B310" s="1488" t="s">
        <v>2004</v>
      </c>
      <c r="C310" s="1488" t="s">
        <v>97</v>
      </c>
      <c r="D310" s="1488"/>
      <c r="E310" s="1489">
        <v>5000</v>
      </c>
      <c r="F310" s="1488" t="s">
        <v>9381</v>
      </c>
      <c r="G310" s="1488" t="s">
        <v>9382</v>
      </c>
      <c r="H310" s="1488" t="s">
        <v>675</v>
      </c>
      <c r="I310" s="1488"/>
      <c r="J310" s="1488"/>
      <c r="K310" s="1493">
        <v>1</v>
      </c>
      <c r="L310" s="1493">
        <v>12</v>
      </c>
      <c r="M310" s="1484">
        <f t="shared" si="8"/>
        <v>60000</v>
      </c>
      <c r="N310" s="1493">
        <v>1</v>
      </c>
      <c r="O310" s="1493">
        <v>6</v>
      </c>
      <c r="P310" s="1484">
        <f t="shared" si="9"/>
        <v>30000</v>
      </c>
      <c r="Q310" s="1199"/>
      <c r="R310" s="1199"/>
      <c r="S310" s="1199"/>
      <c r="T310" s="1199"/>
    </row>
    <row r="311" spans="1:20" s="1503" customFormat="1" ht="12.75" x14ac:dyDescent="0.2">
      <c r="A311" s="1488" t="s">
        <v>8711</v>
      </c>
      <c r="B311" s="1488" t="s">
        <v>2003</v>
      </c>
      <c r="C311" s="1488" t="s">
        <v>97</v>
      </c>
      <c r="D311" s="1488"/>
      <c r="E311" s="1489">
        <v>6000</v>
      </c>
      <c r="F311" s="1488" t="s">
        <v>9383</v>
      </c>
      <c r="G311" s="1488" t="s">
        <v>9384</v>
      </c>
      <c r="H311" s="1488" t="s">
        <v>9385</v>
      </c>
      <c r="I311" s="1488"/>
      <c r="J311" s="1488"/>
      <c r="K311" s="1493">
        <v>1</v>
      </c>
      <c r="L311" s="1493">
        <v>12</v>
      </c>
      <c r="M311" s="1484">
        <f t="shared" si="8"/>
        <v>72000</v>
      </c>
      <c r="N311" s="1493">
        <v>1</v>
      </c>
      <c r="O311" s="1493">
        <v>6</v>
      </c>
      <c r="P311" s="1484">
        <f t="shared" si="9"/>
        <v>36000</v>
      </c>
      <c r="Q311" s="1199"/>
      <c r="R311" s="1199"/>
      <c r="S311" s="1199"/>
      <c r="T311" s="1199"/>
    </row>
    <row r="312" spans="1:20" s="1503" customFormat="1" ht="12.75" x14ac:dyDescent="0.2">
      <c r="A312" s="1488" t="s">
        <v>8711</v>
      </c>
      <c r="B312" s="1488" t="s">
        <v>2004</v>
      </c>
      <c r="C312" s="1488" t="s">
        <v>97</v>
      </c>
      <c r="D312" s="1488"/>
      <c r="E312" s="1489">
        <v>2500</v>
      </c>
      <c r="F312" s="1488" t="s">
        <v>9386</v>
      </c>
      <c r="G312" s="1488" t="s">
        <v>9387</v>
      </c>
      <c r="H312" s="1488" t="s">
        <v>739</v>
      </c>
      <c r="I312" s="1488"/>
      <c r="J312" s="1488"/>
      <c r="K312" s="1493">
        <v>1</v>
      </c>
      <c r="L312" s="1493">
        <v>12</v>
      </c>
      <c r="M312" s="1484">
        <f t="shared" si="8"/>
        <v>30000</v>
      </c>
      <c r="N312" s="1493">
        <v>1</v>
      </c>
      <c r="O312" s="1493">
        <v>6</v>
      </c>
      <c r="P312" s="1484">
        <f t="shared" si="9"/>
        <v>15000</v>
      </c>
      <c r="Q312" s="1199"/>
      <c r="R312" s="1199"/>
      <c r="S312" s="1199"/>
      <c r="T312" s="1199"/>
    </row>
    <row r="313" spans="1:20" s="1503" customFormat="1" ht="12.75" x14ac:dyDescent="0.2">
      <c r="A313" s="1488" t="s">
        <v>8711</v>
      </c>
      <c r="B313" s="1488" t="s">
        <v>2003</v>
      </c>
      <c r="C313" s="1488" t="s">
        <v>97</v>
      </c>
      <c r="D313" s="1488"/>
      <c r="E313" s="1489">
        <v>7000</v>
      </c>
      <c r="F313" s="1488" t="s">
        <v>9388</v>
      </c>
      <c r="G313" s="1488" t="s">
        <v>9389</v>
      </c>
      <c r="H313" s="1488" t="s">
        <v>1003</v>
      </c>
      <c r="I313" s="1488"/>
      <c r="J313" s="1488"/>
      <c r="K313" s="1493">
        <v>1</v>
      </c>
      <c r="L313" s="1493">
        <v>4</v>
      </c>
      <c r="M313" s="1484">
        <f t="shared" si="8"/>
        <v>28000</v>
      </c>
      <c r="N313" s="1493">
        <v>0</v>
      </c>
      <c r="O313" s="1493">
        <v>0</v>
      </c>
      <c r="P313" s="1484">
        <f t="shared" si="9"/>
        <v>0</v>
      </c>
      <c r="Q313" s="1199"/>
      <c r="R313" s="1199"/>
      <c r="S313" s="1199"/>
      <c r="T313" s="1199"/>
    </row>
    <row r="314" spans="1:20" s="1503" customFormat="1" ht="12.75" x14ac:dyDescent="0.2">
      <c r="A314" s="1488" t="s">
        <v>8711</v>
      </c>
      <c r="B314" s="1488" t="s">
        <v>2003</v>
      </c>
      <c r="C314" s="1488" t="s">
        <v>97</v>
      </c>
      <c r="D314" s="1488"/>
      <c r="E314" s="1489">
        <v>15600</v>
      </c>
      <c r="F314" s="1488" t="s">
        <v>9390</v>
      </c>
      <c r="G314" s="1488" t="s">
        <v>9391</v>
      </c>
      <c r="H314" s="1488" t="s">
        <v>8743</v>
      </c>
      <c r="I314" s="1488"/>
      <c r="J314" s="1488"/>
      <c r="K314" s="1493">
        <v>0</v>
      </c>
      <c r="L314" s="1493">
        <v>0</v>
      </c>
      <c r="M314" s="1484">
        <f t="shared" si="8"/>
        <v>0</v>
      </c>
      <c r="N314" s="1493">
        <v>1</v>
      </c>
      <c r="O314" s="1493">
        <v>2</v>
      </c>
      <c r="P314" s="1484">
        <f t="shared" si="9"/>
        <v>31200</v>
      </c>
      <c r="Q314" s="1199"/>
      <c r="R314" s="1199"/>
      <c r="S314" s="1199"/>
      <c r="T314" s="1199"/>
    </row>
    <row r="315" spans="1:20" s="1503" customFormat="1" ht="12.75" x14ac:dyDescent="0.2">
      <c r="A315" s="1488" t="s">
        <v>8711</v>
      </c>
      <c r="B315" s="1488" t="s">
        <v>2003</v>
      </c>
      <c r="C315" s="1488" t="s">
        <v>97</v>
      </c>
      <c r="D315" s="1488"/>
      <c r="E315" s="1489">
        <v>4500</v>
      </c>
      <c r="F315" s="1488" t="s">
        <v>9392</v>
      </c>
      <c r="G315" s="1488" t="s">
        <v>9393</v>
      </c>
      <c r="H315" s="1488" t="s">
        <v>715</v>
      </c>
      <c r="I315" s="1488"/>
      <c r="J315" s="1488"/>
      <c r="K315" s="1493">
        <v>1</v>
      </c>
      <c r="L315" s="1493">
        <v>7</v>
      </c>
      <c r="M315" s="1484">
        <f t="shared" si="8"/>
        <v>31500</v>
      </c>
      <c r="N315" s="1493">
        <v>0</v>
      </c>
      <c r="O315" s="1493">
        <v>0</v>
      </c>
      <c r="P315" s="1484">
        <f t="shared" si="9"/>
        <v>0</v>
      </c>
      <c r="Q315" s="1199"/>
      <c r="R315" s="1199"/>
      <c r="S315" s="1199"/>
      <c r="T315" s="1199"/>
    </row>
    <row r="316" spans="1:20" s="1503" customFormat="1" ht="12.75" x14ac:dyDescent="0.2">
      <c r="A316" s="1488" t="s">
        <v>8711</v>
      </c>
      <c r="B316" s="1488" t="s">
        <v>2003</v>
      </c>
      <c r="C316" s="1488" t="s">
        <v>97</v>
      </c>
      <c r="D316" s="1488"/>
      <c r="E316" s="1489">
        <v>2000</v>
      </c>
      <c r="F316" s="1488" t="s">
        <v>9394</v>
      </c>
      <c r="G316" s="1488" t="s">
        <v>9395</v>
      </c>
      <c r="H316" s="1488" t="s">
        <v>8805</v>
      </c>
      <c r="I316" s="1488"/>
      <c r="J316" s="1488"/>
      <c r="K316" s="1493">
        <v>1</v>
      </c>
      <c r="L316" s="1493">
        <v>12</v>
      </c>
      <c r="M316" s="1484">
        <f t="shared" si="8"/>
        <v>24000</v>
      </c>
      <c r="N316" s="1493">
        <v>1</v>
      </c>
      <c r="O316" s="1493">
        <v>6</v>
      </c>
      <c r="P316" s="1484">
        <f t="shared" si="9"/>
        <v>12000</v>
      </c>
      <c r="Q316" s="1199"/>
      <c r="R316" s="1199"/>
      <c r="S316" s="1199"/>
      <c r="T316" s="1199"/>
    </row>
    <row r="317" spans="1:20" s="1503" customFormat="1" ht="12.75" x14ac:dyDescent="0.2">
      <c r="A317" s="1488" t="s">
        <v>8711</v>
      </c>
      <c r="B317" s="1488" t="s">
        <v>2004</v>
      </c>
      <c r="C317" s="1488" t="s">
        <v>97</v>
      </c>
      <c r="D317" s="1488"/>
      <c r="E317" s="1489">
        <v>1500</v>
      </c>
      <c r="F317" s="1488" t="s">
        <v>9396</v>
      </c>
      <c r="G317" s="1488" t="s">
        <v>9397</v>
      </c>
      <c r="H317" s="1488" t="s">
        <v>9398</v>
      </c>
      <c r="I317" s="1488"/>
      <c r="J317" s="1488"/>
      <c r="K317" s="1493">
        <v>1</v>
      </c>
      <c r="L317" s="1493">
        <v>12</v>
      </c>
      <c r="M317" s="1484">
        <f t="shared" si="8"/>
        <v>18000</v>
      </c>
      <c r="N317" s="1493">
        <v>1</v>
      </c>
      <c r="O317" s="1493">
        <v>6</v>
      </c>
      <c r="P317" s="1484">
        <f t="shared" si="9"/>
        <v>9000</v>
      </c>
      <c r="Q317" s="1199"/>
      <c r="R317" s="1199"/>
      <c r="S317" s="1199"/>
      <c r="T317" s="1199"/>
    </row>
    <row r="318" spans="1:20" s="1503" customFormat="1" ht="12.75" x14ac:dyDescent="0.2">
      <c r="A318" s="1488" t="s">
        <v>8711</v>
      </c>
      <c r="B318" s="1488" t="s">
        <v>2003</v>
      </c>
      <c r="C318" s="1488" t="s">
        <v>97</v>
      </c>
      <c r="D318" s="1488"/>
      <c r="E318" s="1489">
        <v>8000</v>
      </c>
      <c r="F318" s="1488" t="s">
        <v>9399</v>
      </c>
      <c r="G318" s="1488" t="s">
        <v>9400</v>
      </c>
      <c r="H318" s="1488" t="s">
        <v>686</v>
      </c>
      <c r="I318" s="1488"/>
      <c r="J318" s="1488"/>
      <c r="K318" s="1493">
        <v>1</v>
      </c>
      <c r="L318" s="1493">
        <v>12</v>
      </c>
      <c r="M318" s="1484">
        <f t="shared" si="8"/>
        <v>96000</v>
      </c>
      <c r="N318" s="1493">
        <v>1</v>
      </c>
      <c r="O318" s="1493">
        <v>6</v>
      </c>
      <c r="P318" s="1484">
        <f t="shared" si="9"/>
        <v>48000</v>
      </c>
      <c r="Q318" s="1199"/>
      <c r="R318" s="1199"/>
      <c r="S318" s="1199"/>
      <c r="T318" s="1199"/>
    </row>
    <row r="319" spans="1:20" s="1503" customFormat="1" ht="12.75" x14ac:dyDescent="0.2">
      <c r="A319" s="1488" t="s">
        <v>8711</v>
      </c>
      <c r="B319" s="1488" t="s">
        <v>2003</v>
      </c>
      <c r="C319" s="1488" t="s">
        <v>97</v>
      </c>
      <c r="D319" s="1488"/>
      <c r="E319" s="1489">
        <v>7500</v>
      </c>
      <c r="F319" s="1488" t="s">
        <v>9401</v>
      </c>
      <c r="G319" s="1488" t="s">
        <v>9402</v>
      </c>
      <c r="H319" s="1488" t="s">
        <v>9403</v>
      </c>
      <c r="I319" s="1488"/>
      <c r="J319" s="1488"/>
      <c r="K319" s="1493">
        <v>1</v>
      </c>
      <c r="L319" s="1493">
        <v>12</v>
      </c>
      <c r="M319" s="1484">
        <f t="shared" si="8"/>
        <v>90000</v>
      </c>
      <c r="N319" s="1493">
        <v>1</v>
      </c>
      <c r="O319" s="1493">
        <v>6</v>
      </c>
      <c r="P319" s="1484">
        <f t="shared" si="9"/>
        <v>45000</v>
      </c>
      <c r="Q319" s="1199"/>
      <c r="R319" s="1199"/>
      <c r="S319" s="1199"/>
      <c r="T319" s="1199"/>
    </row>
    <row r="320" spans="1:20" s="1503" customFormat="1" ht="12.75" x14ac:dyDescent="0.2">
      <c r="A320" s="1488" t="s">
        <v>8711</v>
      </c>
      <c r="B320" s="1488" t="s">
        <v>2003</v>
      </c>
      <c r="C320" s="1488" t="s">
        <v>97</v>
      </c>
      <c r="D320" s="1488"/>
      <c r="E320" s="1489">
        <v>7500</v>
      </c>
      <c r="F320" s="1488" t="s">
        <v>9404</v>
      </c>
      <c r="G320" s="1488" t="s">
        <v>9405</v>
      </c>
      <c r="H320" s="1488" t="s">
        <v>9406</v>
      </c>
      <c r="I320" s="1488"/>
      <c r="J320" s="1488"/>
      <c r="K320" s="1493">
        <v>1</v>
      </c>
      <c r="L320" s="1493">
        <v>3</v>
      </c>
      <c r="M320" s="1484">
        <f t="shared" si="8"/>
        <v>22500</v>
      </c>
      <c r="N320" s="1493">
        <v>1</v>
      </c>
      <c r="O320" s="1493">
        <v>2</v>
      </c>
      <c r="P320" s="1484">
        <f t="shared" si="9"/>
        <v>15000</v>
      </c>
      <c r="Q320" s="1199"/>
      <c r="R320" s="1199"/>
      <c r="S320" s="1199"/>
      <c r="T320" s="1199"/>
    </row>
    <row r="321" spans="1:20" s="1503" customFormat="1" ht="12.75" x14ac:dyDescent="0.2">
      <c r="A321" s="1488" t="s">
        <v>8711</v>
      </c>
      <c r="B321" s="1488" t="s">
        <v>2003</v>
      </c>
      <c r="C321" s="1488" t="s">
        <v>97</v>
      </c>
      <c r="D321" s="1488"/>
      <c r="E321" s="1489">
        <v>10000</v>
      </c>
      <c r="F321" s="1488" t="s">
        <v>9407</v>
      </c>
      <c r="G321" s="1488" t="s">
        <v>9408</v>
      </c>
      <c r="H321" s="1488" t="s">
        <v>4612</v>
      </c>
      <c r="I321" s="1488"/>
      <c r="J321" s="1488"/>
      <c r="K321" s="1493">
        <v>1</v>
      </c>
      <c r="L321" s="1493">
        <v>1</v>
      </c>
      <c r="M321" s="1484">
        <f t="shared" si="8"/>
        <v>10000</v>
      </c>
      <c r="N321" s="1493">
        <v>0</v>
      </c>
      <c r="O321" s="1493">
        <v>0</v>
      </c>
      <c r="P321" s="1484">
        <f t="shared" si="9"/>
        <v>0</v>
      </c>
      <c r="Q321" s="1199"/>
      <c r="R321" s="1199"/>
      <c r="S321" s="1199"/>
      <c r="T321" s="1199"/>
    </row>
    <row r="322" spans="1:20" s="1503" customFormat="1" ht="12.75" x14ac:dyDescent="0.2">
      <c r="A322" s="1488" t="s">
        <v>8711</v>
      </c>
      <c r="B322" s="1488" t="s">
        <v>2003</v>
      </c>
      <c r="C322" s="1488" t="s">
        <v>97</v>
      </c>
      <c r="D322" s="1488"/>
      <c r="E322" s="1489">
        <v>10000</v>
      </c>
      <c r="F322" s="1488" t="s">
        <v>9407</v>
      </c>
      <c r="G322" s="1488" t="s">
        <v>9408</v>
      </c>
      <c r="H322" s="1488" t="s">
        <v>9409</v>
      </c>
      <c r="I322" s="1488"/>
      <c r="J322" s="1488"/>
      <c r="K322" s="1493">
        <v>0</v>
      </c>
      <c r="L322" s="1493">
        <v>0</v>
      </c>
      <c r="M322" s="1484">
        <f t="shared" si="8"/>
        <v>0</v>
      </c>
      <c r="N322" s="1493">
        <v>1</v>
      </c>
      <c r="O322" s="1493">
        <v>4</v>
      </c>
      <c r="P322" s="1484">
        <f t="shared" si="9"/>
        <v>40000</v>
      </c>
      <c r="Q322" s="1199"/>
      <c r="R322" s="1199"/>
      <c r="S322" s="1199"/>
      <c r="T322" s="1199"/>
    </row>
    <row r="323" spans="1:20" s="1503" customFormat="1" ht="12.75" x14ac:dyDescent="0.2">
      <c r="A323" s="1488" t="s">
        <v>8711</v>
      </c>
      <c r="B323" s="1488" t="s">
        <v>2004</v>
      </c>
      <c r="C323" s="1488" t="s">
        <v>97</v>
      </c>
      <c r="D323" s="1488"/>
      <c r="E323" s="1489">
        <v>2200</v>
      </c>
      <c r="F323" s="1488" t="s">
        <v>9410</v>
      </c>
      <c r="G323" s="1488" t="s">
        <v>9411</v>
      </c>
      <c r="H323" s="1488" t="s">
        <v>698</v>
      </c>
      <c r="I323" s="1488"/>
      <c r="J323" s="1488"/>
      <c r="K323" s="1493">
        <v>1</v>
      </c>
      <c r="L323" s="1493">
        <v>12</v>
      </c>
      <c r="M323" s="1484">
        <f t="shared" si="8"/>
        <v>26400</v>
      </c>
      <c r="N323" s="1493">
        <v>1</v>
      </c>
      <c r="O323" s="1493">
        <v>6</v>
      </c>
      <c r="P323" s="1484">
        <f t="shared" si="9"/>
        <v>13200</v>
      </c>
      <c r="Q323" s="1199"/>
      <c r="R323" s="1199"/>
      <c r="S323" s="1199"/>
      <c r="T323" s="1199"/>
    </row>
    <row r="324" spans="1:20" s="1503" customFormat="1" ht="12.75" x14ac:dyDescent="0.2">
      <c r="A324" s="1488" t="s">
        <v>8711</v>
      </c>
      <c r="B324" s="1488" t="s">
        <v>2003</v>
      </c>
      <c r="C324" s="1488" t="s">
        <v>97</v>
      </c>
      <c r="D324" s="1488"/>
      <c r="E324" s="1489">
        <v>3500</v>
      </c>
      <c r="F324" s="1488" t="s">
        <v>9412</v>
      </c>
      <c r="G324" s="1488" t="s">
        <v>9413</v>
      </c>
      <c r="H324" s="1488" t="s">
        <v>9414</v>
      </c>
      <c r="I324" s="1488"/>
      <c r="J324" s="1488"/>
      <c r="K324" s="1493">
        <v>1</v>
      </c>
      <c r="L324" s="1493">
        <v>12</v>
      </c>
      <c r="M324" s="1484">
        <f t="shared" si="8"/>
        <v>42000</v>
      </c>
      <c r="N324" s="1493">
        <v>1</v>
      </c>
      <c r="O324" s="1493">
        <v>6</v>
      </c>
      <c r="P324" s="1484">
        <f t="shared" si="9"/>
        <v>21000</v>
      </c>
      <c r="Q324" s="1199"/>
      <c r="R324" s="1199"/>
      <c r="S324" s="1199"/>
      <c r="T324" s="1199"/>
    </row>
    <row r="325" spans="1:20" s="1503" customFormat="1" ht="12.75" x14ac:dyDescent="0.2">
      <c r="A325" s="1488" t="s">
        <v>8711</v>
      </c>
      <c r="B325" s="1488" t="s">
        <v>2003</v>
      </c>
      <c r="C325" s="1488" t="s">
        <v>97</v>
      </c>
      <c r="D325" s="1488"/>
      <c r="E325" s="1489">
        <v>8500</v>
      </c>
      <c r="F325" s="1488" t="s">
        <v>9415</v>
      </c>
      <c r="G325" s="1488" t="s">
        <v>9416</v>
      </c>
      <c r="H325" s="1488" t="s">
        <v>5103</v>
      </c>
      <c r="I325" s="1488"/>
      <c r="J325" s="1488"/>
      <c r="K325" s="1493">
        <v>0</v>
      </c>
      <c r="L325" s="1493">
        <v>0</v>
      </c>
      <c r="M325" s="1484">
        <f t="shared" ref="M325:M388" si="10">L325*E325</f>
        <v>0</v>
      </c>
      <c r="N325" s="1493">
        <v>1</v>
      </c>
      <c r="O325" s="1493">
        <v>6</v>
      </c>
      <c r="P325" s="1484">
        <f t="shared" ref="P325:P388" si="11">O325*E325</f>
        <v>51000</v>
      </c>
      <c r="Q325" s="1199"/>
      <c r="R325" s="1199"/>
      <c r="S325" s="1199"/>
      <c r="T325" s="1199"/>
    </row>
    <row r="326" spans="1:20" s="1503" customFormat="1" ht="12.75" x14ac:dyDescent="0.2">
      <c r="A326" s="1488" t="s">
        <v>8711</v>
      </c>
      <c r="B326" s="1488" t="s">
        <v>2003</v>
      </c>
      <c r="C326" s="1488" t="s">
        <v>97</v>
      </c>
      <c r="D326" s="1488"/>
      <c r="E326" s="1489">
        <v>8000</v>
      </c>
      <c r="F326" s="1488" t="s">
        <v>9417</v>
      </c>
      <c r="G326" s="1488" t="s">
        <v>9418</v>
      </c>
      <c r="H326" s="1488" t="s">
        <v>9419</v>
      </c>
      <c r="I326" s="1488"/>
      <c r="J326" s="1488"/>
      <c r="K326" s="1493">
        <v>1</v>
      </c>
      <c r="L326" s="1493">
        <v>12</v>
      </c>
      <c r="M326" s="1484">
        <f t="shared" si="10"/>
        <v>96000</v>
      </c>
      <c r="N326" s="1493">
        <v>1</v>
      </c>
      <c r="O326" s="1493">
        <v>6</v>
      </c>
      <c r="P326" s="1484">
        <f t="shared" si="11"/>
        <v>48000</v>
      </c>
      <c r="Q326" s="1199"/>
      <c r="R326" s="1199"/>
      <c r="S326" s="1199"/>
      <c r="T326" s="1199"/>
    </row>
    <row r="327" spans="1:20" s="1503" customFormat="1" ht="12.75" x14ac:dyDescent="0.2">
      <c r="A327" s="1488" t="s">
        <v>8711</v>
      </c>
      <c r="B327" s="1488" t="s">
        <v>2003</v>
      </c>
      <c r="C327" s="1488" t="s">
        <v>97</v>
      </c>
      <c r="D327" s="1488"/>
      <c r="E327" s="1489">
        <v>8000</v>
      </c>
      <c r="F327" s="1488" t="s">
        <v>9420</v>
      </c>
      <c r="G327" s="1488" t="s">
        <v>9421</v>
      </c>
      <c r="H327" s="1488" t="s">
        <v>8107</v>
      </c>
      <c r="I327" s="1488"/>
      <c r="J327" s="1488"/>
      <c r="K327" s="1493">
        <v>1</v>
      </c>
      <c r="L327" s="1493">
        <v>3</v>
      </c>
      <c r="M327" s="1484">
        <f t="shared" si="10"/>
        <v>24000</v>
      </c>
      <c r="N327" s="1493">
        <v>1</v>
      </c>
      <c r="O327" s="1493">
        <v>6</v>
      </c>
      <c r="P327" s="1484">
        <f t="shared" si="11"/>
        <v>48000</v>
      </c>
      <c r="Q327" s="1199"/>
      <c r="R327" s="1199"/>
      <c r="S327" s="1199"/>
      <c r="T327" s="1199"/>
    </row>
    <row r="328" spans="1:20" s="1503" customFormat="1" ht="12.75" x14ac:dyDescent="0.2">
      <c r="A328" s="1488" t="s">
        <v>8711</v>
      </c>
      <c r="B328" s="1488" t="s">
        <v>2003</v>
      </c>
      <c r="C328" s="1488" t="s">
        <v>97</v>
      </c>
      <c r="D328" s="1488"/>
      <c r="E328" s="1489">
        <v>1500</v>
      </c>
      <c r="F328" s="1488" t="s">
        <v>9422</v>
      </c>
      <c r="G328" s="1488" t="s">
        <v>9423</v>
      </c>
      <c r="H328" s="1488" t="s">
        <v>9424</v>
      </c>
      <c r="I328" s="1488"/>
      <c r="J328" s="1488"/>
      <c r="K328" s="1493">
        <v>1</v>
      </c>
      <c r="L328" s="1493">
        <v>12</v>
      </c>
      <c r="M328" s="1484">
        <f t="shared" si="10"/>
        <v>18000</v>
      </c>
      <c r="N328" s="1493">
        <v>0</v>
      </c>
      <c r="O328" s="1493">
        <v>0</v>
      </c>
      <c r="P328" s="1484">
        <f t="shared" si="11"/>
        <v>0</v>
      </c>
      <c r="Q328" s="1199"/>
      <c r="R328" s="1199"/>
      <c r="S328" s="1199"/>
      <c r="T328" s="1199"/>
    </row>
    <row r="329" spans="1:20" s="1503" customFormat="1" ht="12.75" x14ac:dyDescent="0.2">
      <c r="A329" s="1488" t="s">
        <v>8711</v>
      </c>
      <c r="B329" s="1488" t="s">
        <v>2003</v>
      </c>
      <c r="C329" s="1488" t="s">
        <v>97</v>
      </c>
      <c r="D329" s="1488"/>
      <c r="E329" s="1489">
        <v>2000</v>
      </c>
      <c r="F329" s="1488" t="s">
        <v>9422</v>
      </c>
      <c r="G329" s="1488" t="s">
        <v>9423</v>
      </c>
      <c r="H329" s="1488" t="s">
        <v>9087</v>
      </c>
      <c r="I329" s="1488"/>
      <c r="J329" s="1488"/>
      <c r="K329" s="1493">
        <v>1</v>
      </c>
      <c r="L329" s="1493">
        <v>1</v>
      </c>
      <c r="M329" s="1484">
        <f t="shared" si="10"/>
        <v>2000</v>
      </c>
      <c r="N329" s="1493">
        <v>1</v>
      </c>
      <c r="O329" s="1493">
        <v>6</v>
      </c>
      <c r="P329" s="1484">
        <f t="shared" si="11"/>
        <v>12000</v>
      </c>
      <c r="Q329" s="1199"/>
      <c r="R329" s="1199"/>
      <c r="S329" s="1199"/>
      <c r="T329" s="1199"/>
    </row>
    <row r="330" spans="1:20" s="1503" customFormat="1" ht="12.75" x14ac:dyDescent="0.2">
      <c r="A330" s="1488" t="s">
        <v>8711</v>
      </c>
      <c r="B330" s="1488" t="s">
        <v>2003</v>
      </c>
      <c r="C330" s="1488" t="s">
        <v>97</v>
      </c>
      <c r="D330" s="1488"/>
      <c r="E330" s="1489">
        <v>3500</v>
      </c>
      <c r="F330" s="1488" t="s">
        <v>9425</v>
      </c>
      <c r="G330" s="1488" t="s">
        <v>9426</v>
      </c>
      <c r="H330" s="1488" t="s">
        <v>768</v>
      </c>
      <c r="I330" s="1488"/>
      <c r="J330" s="1488"/>
      <c r="K330" s="1493">
        <v>1</v>
      </c>
      <c r="L330" s="1493">
        <v>12</v>
      </c>
      <c r="M330" s="1484">
        <f t="shared" si="10"/>
        <v>42000</v>
      </c>
      <c r="N330" s="1493">
        <v>1</v>
      </c>
      <c r="O330" s="1493">
        <v>6</v>
      </c>
      <c r="P330" s="1484">
        <f t="shared" si="11"/>
        <v>21000</v>
      </c>
      <c r="Q330" s="1199"/>
      <c r="R330" s="1199"/>
      <c r="S330" s="1199"/>
      <c r="T330" s="1199"/>
    </row>
    <row r="331" spans="1:20" s="1503" customFormat="1" ht="12.75" x14ac:dyDescent="0.2">
      <c r="A331" s="1488" t="s">
        <v>8711</v>
      </c>
      <c r="B331" s="1488" t="s">
        <v>2003</v>
      </c>
      <c r="C331" s="1488" t="s">
        <v>97</v>
      </c>
      <c r="D331" s="1488"/>
      <c r="E331" s="1489">
        <v>15000</v>
      </c>
      <c r="F331" s="1488" t="s">
        <v>9427</v>
      </c>
      <c r="G331" s="1488" t="s">
        <v>9428</v>
      </c>
      <c r="H331" s="1488" t="s">
        <v>8746</v>
      </c>
      <c r="I331" s="1488"/>
      <c r="J331" s="1488"/>
      <c r="K331" s="1493">
        <v>1</v>
      </c>
      <c r="L331" s="1493">
        <v>7</v>
      </c>
      <c r="M331" s="1484">
        <f t="shared" si="10"/>
        <v>105000</v>
      </c>
      <c r="N331" s="1493">
        <v>1</v>
      </c>
      <c r="O331" s="1493">
        <v>4</v>
      </c>
      <c r="P331" s="1484">
        <f t="shared" si="11"/>
        <v>60000</v>
      </c>
      <c r="Q331" s="1199"/>
      <c r="R331" s="1199"/>
      <c r="S331" s="1199"/>
      <c r="T331" s="1199"/>
    </row>
    <row r="332" spans="1:20" s="1503" customFormat="1" ht="12.75" x14ac:dyDescent="0.2">
      <c r="A332" s="1488" t="s">
        <v>8711</v>
      </c>
      <c r="B332" s="1488" t="s">
        <v>2003</v>
      </c>
      <c r="C332" s="1488" t="s">
        <v>97</v>
      </c>
      <c r="D332" s="1488"/>
      <c r="E332" s="1489">
        <v>10000</v>
      </c>
      <c r="F332" s="1488" t="s">
        <v>9427</v>
      </c>
      <c r="G332" s="1488" t="s">
        <v>9428</v>
      </c>
      <c r="H332" s="1488" t="s">
        <v>9429</v>
      </c>
      <c r="I332" s="1488"/>
      <c r="J332" s="1488"/>
      <c r="K332" s="1493">
        <v>1</v>
      </c>
      <c r="L332" s="1493">
        <v>6</v>
      </c>
      <c r="M332" s="1484">
        <f t="shared" si="10"/>
        <v>60000</v>
      </c>
      <c r="N332" s="1493">
        <v>0</v>
      </c>
      <c r="O332" s="1493">
        <v>0</v>
      </c>
      <c r="P332" s="1484">
        <f t="shared" si="11"/>
        <v>0</v>
      </c>
      <c r="Q332" s="1199"/>
      <c r="R332" s="1199"/>
      <c r="S332" s="1199"/>
      <c r="T332" s="1199"/>
    </row>
    <row r="333" spans="1:20" s="1503" customFormat="1" ht="12.75" x14ac:dyDescent="0.2">
      <c r="A333" s="1488" t="s">
        <v>8711</v>
      </c>
      <c r="B333" s="1488" t="s">
        <v>2004</v>
      </c>
      <c r="C333" s="1488" t="s">
        <v>97</v>
      </c>
      <c r="D333" s="1488"/>
      <c r="E333" s="1489">
        <v>4000</v>
      </c>
      <c r="F333" s="1488" t="s">
        <v>9430</v>
      </c>
      <c r="G333" s="1488" t="s">
        <v>9431</v>
      </c>
      <c r="H333" s="1488" t="s">
        <v>675</v>
      </c>
      <c r="I333" s="1488"/>
      <c r="J333" s="1488"/>
      <c r="K333" s="1493">
        <v>1</v>
      </c>
      <c r="L333" s="1493">
        <v>12</v>
      </c>
      <c r="M333" s="1484">
        <f t="shared" si="10"/>
        <v>48000</v>
      </c>
      <c r="N333" s="1493">
        <v>1</v>
      </c>
      <c r="O333" s="1493">
        <v>6</v>
      </c>
      <c r="P333" s="1484">
        <f t="shared" si="11"/>
        <v>24000</v>
      </c>
      <c r="Q333" s="1199"/>
      <c r="R333" s="1199"/>
      <c r="S333" s="1199"/>
      <c r="T333" s="1199"/>
    </row>
    <row r="334" spans="1:20" s="1503" customFormat="1" ht="12.75" x14ac:dyDescent="0.2">
      <c r="A334" s="1488" t="s">
        <v>8711</v>
      </c>
      <c r="B334" s="1488" t="s">
        <v>2003</v>
      </c>
      <c r="C334" s="1488" t="s">
        <v>97</v>
      </c>
      <c r="D334" s="1488"/>
      <c r="E334" s="1489">
        <v>8000</v>
      </c>
      <c r="F334" s="1488" t="s">
        <v>9432</v>
      </c>
      <c r="G334" s="1488" t="s">
        <v>9433</v>
      </c>
      <c r="H334" s="1488" t="s">
        <v>686</v>
      </c>
      <c r="I334" s="1488"/>
      <c r="J334" s="1488"/>
      <c r="K334" s="1493">
        <v>1</v>
      </c>
      <c r="L334" s="1493">
        <v>12</v>
      </c>
      <c r="M334" s="1484">
        <f t="shared" si="10"/>
        <v>96000</v>
      </c>
      <c r="N334" s="1493">
        <v>1</v>
      </c>
      <c r="O334" s="1493">
        <v>6</v>
      </c>
      <c r="P334" s="1484">
        <f t="shared" si="11"/>
        <v>48000</v>
      </c>
      <c r="Q334" s="1199"/>
      <c r="R334" s="1199"/>
      <c r="S334" s="1199"/>
      <c r="T334" s="1199"/>
    </row>
    <row r="335" spans="1:20" s="1503" customFormat="1" ht="12.75" x14ac:dyDescent="0.2">
      <c r="A335" s="1488" t="s">
        <v>8711</v>
      </c>
      <c r="B335" s="1488" t="s">
        <v>2003</v>
      </c>
      <c r="C335" s="1488" t="s">
        <v>97</v>
      </c>
      <c r="D335" s="1488"/>
      <c r="E335" s="1489">
        <v>6000</v>
      </c>
      <c r="F335" s="1488" t="s">
        <v>9434</v>
      </c>
      <c r="G335" s="1488" t="s">
        <v>9435</v>
      </c>
      <c r="H335" s="1488" t="s">
        <v>651</v>
      </c>
      <c r="I335" s="1488"/>
      <c r="J335" s="1488"/>
      <c r="K335" s="1493">
        <v>1</v>
      </c>
      <c r="L335" s="1493">
        <v>12</v>
      </c>
      <c r="M335" s="1484">
        <f t="shared" si="10"/>
        <v>72000</v>
      </c>
      <c r="N335" s="1493">
        <v>1</v>
      </c>
      <c r="O335" s="1493">
        <v>6</v>
      </c>
      <c r="P335" s="1484">
        <f t="shared" si="11"/>
        <v>36000</v>
      </c>
      <c r="Q335" s="1199"/>
      <c r="R335" s="1199"/>
      <c r="S335" s="1199"/>
      <c r="T335" s="1199"/>
    </row>
    <row r="336" spans="1:20" s="1503" customFormat="1" ht="12.75" x14ac:dyDescent="0.2">
      <c r="A336" s="1488" t="s">
        <v>8711</v>
      </c>
      <c r="B336" s="1488" t="s">
        <v>2003</v>
      </c>
      <c r="C336" s="1488" t="s">
        <v>97</v>
      </c>
      <c r="D336" s="1488"/>
      <c r="E336" s="1489">
        <v>10000</v>
      </c>
      <c r="F336" s="1488" t="s">
        <v>9436</v>
      </c>
      <c r="G336" s="1488" t="s">
        <v>9437</v>
      </c>
      <c r="H336" s="1488" t="s">
        <v>9438</v>
      </c>
      <c r="I336" s="1488"/>
      <c r="J336" s="1488"/>
      <c r="K336" s="1493">
        <v>1</v>
      </c>
      <c r="L336" s="1493">
        <v>12</v>
      </c>
      <c r="M336" s="1484">
        <f t="shared" si="10"/>
        <v>120000</v>
      </c>
      <c r="N336" s="1493">
        <v>1</v>
      </c>
      <c r="O336" s="1493">
        <v>6</v>
      </c>
      <c r="P336" s="1484">
        <f t="shared" si="11"/>
        <v>60000</v>
      </c>
      <c r="Q336" s="1199"/>
      <c r="R336" s="1199"/>
      <c r="S336" s="1199"/>
      <c r="T336" s="1199"/>
    </row>
    <row r="337" spans="1:20" s="1503" customFormat="1" ht="12.75" x14ac:dyDescent="0.2">
      <c r="A337" s="1488" t="s">
        <v>8711</v>
      </c>
      <c r="B337" s="1488" t="s">
        <v>2004</v>
      </c>
      <c r="C337" s="1488" t="s">
        <v>97</v>
      </c>
      <c r="D337" s="1488"/>
      <c r="E337" s="1489">
        <v>5000</v>
      </c>
      <c r="F337" s="1488" t="s">
        <v>9439</v>
      </c>
      <c r="G337" s="1488" t="s">
        <v>9440</v>
      </c>
      <c r="H337" s="1488" t="s">
        <v>675</v>
      </c>
      <c r="I337" s="1488"/>
      <c r="J337" s="1488"/>
      <c r="K337" s="1493">
        <v>1</v>
      </c>
      <c r="L337" s="1493">
        <v>12</v>
      </c>
      <c r="M337" s="1484">
        <f t="shared" si="10"/>
        <v>60000</v>
      </c>
      <c r="N337" s="1493">
        <v>1</v>
      </c>
      <c r="O337" s="1493">
        <v>6</v>
      </c>
      <c r="P337" s="1484">
        <f t="shared" si="11"/>
        <v>30000</v>
      </c>
      <c r="Q337" s="1199"/>
      <c r="R337" s="1199"/>
      <c r="S337" s="1199"/>
      <c r="T337" s="1199"/>
    </row>
    <row r="338" spans="1:20" s="1503" customFormat="1" ht="12.75" x14ac:dyDescent="0.2">
      <c r="A338" s="1488" t="s">
        <v>8711</v>
      </c>
      <c r="B338" s="1488" t="s">
        <v>2003</v>
      </c>
      <c r="C338" s="1488" t="s">
        <v>97</v>
      </c>
      <c r="D338" s="1488"/>
      <c r="E338" s="1489">
        <v>5500</v>
      </c>
      <c r="F338" s="1488" t="s">
        <v>9441</v>
      </c>
      <c r="G338" s="1488" t="s">
        <v>9442</v>
      </c>
      <c r="H338" s="1488" t="s">
        <v>776</v>
      </c>
      <c r="I338" s="1488"/>
      <c r="J338" s="1488"/>
      <c r="K338" s="1493">
        <v>1</v>
      </c>
      <c r="L338" s="1493">
        <v>2</v>
      </c>
      <c r="M338" s="1484">
        <f t="shared" si="10"/>
        <v>11000</v>
      </c>
      <c r="N338" s="1493">
        <v>1</v>
      </c>
      <c r="O338" s="1493">
        <v>6</v>
      </c>
      <c r="P338" s="1484">
        <f t="shared" si="11"/>
        <v>33000</v>
      </c>
      <c r="Q338" s="1199"/>
      <c r="R338" s="1199"/>
      <c r="S338" s="1199"/>
      <c r="T338" s="1199"/>
    </row>
    <row r="339" spans="1:20" s="1503" customFormat="1" ht="12.75" x14ac:dyDescent="0.2">
      <c r="A339" s="1488" t="s">
        <v>8711</v>
      </c>
      <c r="B339" s="1488" t="s">
        <v>2003</v>
      </c>
      <c r="C339" s="1488" t="s">
        <v>97</v>
      </c>
      <c r="D339" s="1488"/>
      <c r="E339" s="1489">
        <v>4500</v>
      </c>
      <c r="F339" s="1488" t="s">
        <v>9441</v>
      </c>
      <c r="G339" s="1488" t="s">
        <v>9442</v>
      </c>
      <c r="H339" s="1488" t="s">
        <v>1657</v>
      </c>
      <c r="I339" s="1488"/>
      <c r="J339" s="1488"/>
      <c r="K339" s="1493">
        <v>1</v>
      </c>
      <c r="L339" s="1493">
        <v>11</v>
      </c>
      <c r="M339" s="1484">
        <f t="shared" si="10"/>
        <v>49500</v>
      </c>
      <c r="N339" s="1493">
        <v>0</v>
      </c>
      <c r="O339" s="1493">
        <v>0</v>
      </c>
      <c r="P339" s="1484">
        <f t="shared" si="11"/>
        <v>0</v>
      </c>
      <c r="Q339" s="1199"/>
      <c r="R339" s="1199"/>
      <c r="S339" s="1199"/>
      <c r="T339" s="1199"/>
    </row>
    <row r="340" spans="1:20" s="1503" customFormat="1" ht="12.75" x14ac:dyDescent="0.2">
      <c r="A340" s="1488" t="s">
        <v>8711</v>
      </c>
      <c r="B340" s="1488" t="s">
        <v>2003</v>
      </c>
      <c r="C340" s="1488" t="s">
        <v>97</v>
      </c>
      <c r="D340" s="1488"/>
      <c r="E340" s="1489">
        <v>12000</v>
      </c>
      <c r="F340" s="1488" t="s">
        <v>9443</v>
      </c>
      <c r="G340" s="1488" t="s">
        <v>9444</v>
      </c>
      <c r="H340" s="1488" t="s">
        <v>8727</v>
      </c>
      <c r="I340" s="1488"/>
      <c r="J340" s="1488"/>
      <c r="K340" s="1493">
        <v>1</v>
      </c>
      <c r="L340" s="1493">
        <v>4</v>
      </c>
      <c r="M340" s="1484">
        <f t="shared" si="10"/>
        <v>48000</v>
      </c>
      <c r="N340" s="1493">
        <v>1</v>
      </c>
      <c r="O340" s="1493">
        <v>6</v>
      </c>
      <c r="P340" s="1484">
        <f t="shared" si="11"/>
        <v>72000</v>
      </c>
      <c r="Q340" s="1199"/>
      <c r="R340" s="1199"/>
      <c r="S340" s="1199"/>
      <c r="T340" s="1199"/>
    </row>
    <row r="341" spans="1:20" s="1503" customFormat="1" ht="12.75" x14ac:dyDescent="0.2">
      <c r="A341" s="1488" t="s">
        <v>8711</v>
      </c>
      <c r="B341" s="1488" t="s">
        <v>2003</v>
      </c>
      <c r="C341" s="1488" t="s">
        <v>97</v>
      </c>
      <c r="D341" s="1488"/>
      <c r="E341" s="1489">
        <v>11000</v>
      </c>
      <c r="F341" s="1488" t="s">
        <v>9443</v>
      </c>
      <c r="G341" s="1488" t="s">
        <v>9444</v>
      </c>
      <c r="H341" s="1488" t="s">
        <v>8727</v>
      </c>
      <c r="I341" s="1488"/>
      <c r="J341" s="1488"/>
      <c r="K341" s="1493">
        <v>1</v>
      </c>
      <c r="L341" s="1493">
        <v>8</v>
      </c>
      <c r="M341" s="1484">
        <f t="shared" si="10"/>
        <v>88000</v>
      </c>
      <c r="N341" s="1493">
        <v>0</v>
      </c>
      <c r="O341" s="1493">
        <v>0</v>
      </c>
      <c r="P341" s="1484">
        <f t="shared" si="11"/>
        <v>0</v>
      </c>
      <c r="Q341" s="1199"/>
      <c r="R341" s="1199"/>
      <c r="S341" s="1199"/>
      <c r="T341" s="1199"/>
    </row>
    <row r="342" spans="1:20" s="1503" customFormat="1" ht="12.75" x14ac:dyDescent="0.2">
      <c r="A342" s="1488" t="s">
        <v>8711</v>
      </c>
      <c r="B342" s="1488" t="s">
        <v>2003</v>
      </c>
      <c r="C342" s="1488" t="s">
        <v>97</v>
      </c>
      <c r="D342" s="1488"/>
      <c r="E342" s="1489">
        <v>6000</v>
      </c>
      <c r="F342" s="1488" t="s">
        <v>9445</v>
      </c>
      <c r="G342" s="1488" t="s">
        <v>9446</v>
      </c>
      <c r="H342" s="1488" t="s">
        <v>5667</v>
      </c>
      <c r="I342" s="1488"/>
      <c r="J342" s="1488"/>
      <c r="K342" s="1493">
        <v>1</v>
      </c>
      <c r="L342" s="1493">
        <v>12</v>
      </c>
      <c r="M342" s="1484">
        <f t="shared" si="10"/>
        <v>72000</v>
      </c>
      <c r="N342" s="1493">
        <v>1</v>
      </c>
      <c r="O342" s="1493">
        <v>6</v>
      </c>
      <c r="P342" s="1484">
        <f t="shared" si="11"/>
        <v>36000</v>
      </c>
      <c r="Q342" s="1199"/>
      <c r="R342" s="1199"/>
      <c r="S342" s="1199"/>
      <c r="T342" s="1199"/>
    </row>
    <row r="343" spans="1:20" s="1503" customFormat="1" ht="12.75" x14ac:dyDescent="0.2">
      <c r="A343" s="1488" t="s">
        <v>8711</v>
      </c>
      <c r="B343" s="1488" t="s">
        <v>2003</v>
      </c>
      <c r="C343" s="1488" t="s">
        <v>97</v>
      </c>
      <c r="D343" s="1488"/>
      <c r="E343" s="1489">
        <v>5000</v>
      </c>
      <c r="F343" s="1488" t="s">
        <v>9447</v>
      </c>
      <c r="G343" s="1488" t="s">
        <v>9448</v>
      </c>
      <c r="H343" s="1488" t="s">
        <v>5092</v>
      </c>
      <c r="I343" s="1488"/>
      <c r="J343" s="1488"/>
      <c r="K343" s="1493">
        <v>1</v>
      </c>
      <c r="L343" s="1493">
        <v>12</v>
      </c>
      <c r="M343" s="1484">
        <f t="shared" si="10"/>
        <v>60000</v>
      </c>
      <c r="N343" s="1493">
        <v>1</v>
      </c>
      <c r="O343" s="1493">
        <v>6</v>
      </c>
      <c r="P343" s="1484">
        <f t="shared" si="11"/>
        <v>30000</v>
      </c>
      <c r="Q343" s="1199"/>
      <c r="R343" s="1199"/>
      <c r="S343" s="1199"/>
      <c r="T343" s="1199"/>
    </row>
    <row r="344" spans="1:20" s="1503" customFormat="1" ht="12.75" x14ac:dyDescent="0.2">
      <c r="A344" s="1488" t="s">
        <v>8711</v>
      </c>
      <c r="B344" s="1488" t="s">
        <v>2003</v>
      </c>
      <c r="C344" s="1488" t="s">
        <v>97</v>
      </c>
      <c r="D344" s="1488"/>
      <c r="E344" s="1489">
        <v>8000</v>
      </c>
      <c r="F344" s="1488" t="s">
        <v>1803</v>
      </c>
      <c r="G344" s="1488" t="s">
        <v>1802</v>
      </c>
      <c r="H344" s="1488" t="s">
        <v>8839</v>
      </c>
      <c r="I344" s="1488"/>
      <c r="J344" s="1488"/>
      <c r="K344" s="1493">
        <v>1</v>
      </c>
      <c r="L344" s="1493">
        <v>2</v>
      </c>
      <c r="M344" s="1484">
        <f t="shared" si="10"/>
        <v>16000</v>
      </c>
      <c r="N344" s="1493">
        <v>0</v>
      </c>
      <c r="O344" s="1493">
        <v>0</v>
      </c>
      <c r="P344" s="1484">
        <f t="shared" si="11"/>
        <v>0</v>
      </c>
      <c r="Q344" s="1199"/>
      <c r="R344" s="1199"/>
      <c r="S344" s="1199"/>
      <c r="T344" s="1199"/>
    </row>
    <row r="345" spans="1:20" s="1503" customFormat="1" ht="12.75" x14ac:dyDescent="0.2">
      <c r="A345" s="1488" t="s">
        <v>8711</v>
      </c>
      <c r="B345" s="1488" t="s">
        <v>2004</v>
      </c>
      <c r="C345" s="1488" t="s">
        <v>97</v>
      </c>
      <c r="D345" s="1488"/>
      <c r="E345" s="1489">
        <v>5000</v>
      </c>
      <c r="F345" s="1488" t="s">
        <v>9449</v>
      </c>
      <c r="G345" s="1488" t="s">
        <v>9450</v>
      </c>
      <c r="H345" s="1488" t="s">
        <v>675</v>
      </c>
      <c r="I345" s="1488"/>
      <c r="J345" s="1488"/>
      <c r="K345" s="1493">
        <v>1</v>
      </c>
      <c r="L345" s="1493">
        <v>10</v>
      </c>
      <c r="M345" s="1484">
        <f t="shared" si="10"/>
        <v>50000</v>
      </c>
      <c r="N345" s="1493">
        <v>0</v>
      </c>
      <c r="O345" s="1493">
        <v>0</v>
      </c>
      <c r="P345" s="1484">
        <f t="shared" si="11"/>
        <v>0</v>
      </c>
      <c r="Q345" s="1199"/>
      <c r="R345" s="1199"/>
      <c r="S345" s="1199"/>
      <c r="T345" s="1199"/>
    </row>
    <row r="346" spans="1:20" s="1503" customFormat="1" ht="12.75" x14ac:dyDescent="0.2">
      <c r="A346" s="1488" t="s">
        <v>8711</v>
      </c>
      <c r="B346" s="1488" t="s">
        <v>2003</v>
      </c>
      <c r="C346" s="1488" t="s">
        <v>97</v>
      </c>
      <c r="D346" s="1488"/>
      <c r="E346" s="1489">
        <v>10000</v>
      </c>
      <c r="F346" s="1488" t="s">
        <v>9451</v>
      </c>
      <c r="G346" s="1488" t="s">
        <v>9452</v>
      </c>
      <c r="H346" s="1488" t="s">
        <v>1816</v>
      </c>
      <c r="I346" s="1488"/>
      <c r="J346" s="1488"/>
      <c r="K346" s="1493">
        <v>1</v>
      </c>
      <c r="L346" s="1493">
        <v>4</v>
      </c>
      <c r="M346" s="1484">
        <f t="shared" si="10"/>
        <v>40000</v>
      </c>
      <c r="N346" s="1493">
        <v>0</v>
      </c>
      <c r="O346" s="1493">
        <v>0</v>
      </c>
      <c r="P346" s="1484">
        <f t="shared" si="11"/>
        <v>0</v>
      </c>
      <c r="Q346" s="1199"/>
      <c r="R346" s="1199"/>
      <c r="S346" s="1199"/>
      <c r="T346" s="1199"/>
    </row>
    <row r="347" spans="1:20" s="1503" customFormat="1" ht="12.75" x14ac:dyDescent="0.2">
      <c r="A347" s="1488" t="s">
        <v>8711</v>
      </c>
      <c r="B347" s="1488" t="s">
        <v>2004</v>
      </c>
      <c r="C347" s="1488" t="s">
        <v>97</v>
      </c>
      <c r="D347" s="1488"/>
      <c r="E347" s="1489">
        <v>2200</v>
      </c>
      <c r="F347" s="1488" t="s">
        <v>9453</v>
      </c>
      <c r="G347" s="1488" t="s">
        <v>9454</v>
      </c>
      <c r="H347" s="1488" t="s">
        <v>1025</v>
      </c>
      <c r="I347" s="1488"/>
      <c r="J347" s="1488"/>
      <c r="K347" s="1493">
        <v>1</v>
      </c>
      <c r="L347" s="1493">
        <v>12</v>
      </c>
      <c r="M347" s="1484">
        <f t="shared" si="10"/>
        <v>26400</v>
      </c>
      <c r="N347" s="1493">
        <v>1</v>
      </c>
      <c r="O347" s="1493">
        <v>6</v>
      </c>
      <c r="P347" s="1484">
        <f t="shared" si="11"/>
        <v>13200</v>
      </c>
      <c r="Q347" s="1199"/>
      <c r="R347" s="1199"/>
      <c r="S347" s="1199"/>
      <c r="T347" s="1199"/>
    </row>
    <row r="348" spans="1:20" s="1503" customFormat="1" ht="12.75" x14ac:dyDescent="0.2">
      <c r="A348" s="1488" t="s">
        <v>8711</v>
      </c>
      <c r="B348" s="1488" t="s">
        <v>2004</v>
      </c>
      <c r="C348" s="1488" t="s">
        <v>97</v>
      </c>
      <c r="D348" s="1488"/>
      <c r="E348" s="1489">
        <v>5500</v>
      </c>
      <c r="F348" s="1488" t="s">
        <v>9455</v>
      </c>
      <c r="G348" s="1488" t="s">
        <v>9456</v>
      </c>
      <c r="H348" s="1488" t="s">
        <v>792</v>
      </c>
      <c r="I348" s="1488"/>
      <c r="J348" s="1488"/>
      <c r="K348" s="1493">
        <v>1</v>
      </c>
      <c r="L348" s="1493">
        <v>12</v>
      </c>
      <c r="M348" s="1484">
        <f t="shared" si="10"/>
        <v>66000</v>
      </c>
      <c r="N348" s="1493">
        <v>1</v>
      </c>
      <c r="O348" s="1493">
        <v>6</v>
      </c>
      <c r="P348" s="1484">
        <f t="shared" si="11"/>
        <v>33000</v>
      </c>
      <c r="Q348" s="1199"/>
      <c r="R348" s="1199"/>
      <c r="S348" s="1199"/>
      <c r="T348" s="1199"/>
    </row>
    <row r="349" spans="1:20" s="1503" customFormat="1" ht="12.75" x14ac:dyDescent="0.2">
      <c r="A349" s="1488" t="s">
        <v>8711</v>
      </c>
      <c r="B349" s="1488" t="s">
        <v>2003</v>
      </c>
      <c r="C349" s="1488" t="s">
        <v>97</v>
      </c>
      <c r="D349" s="1488"/>
      <c r="E349" s="1489">
        <v>15600</v>
      </c>
      <c r="F349" s="1488" t="s">
        <v>9457</v>
      </c>
      <c r="G349" s="1488" t="s">
        <v>9458</v>
      </c>
      <c r="H349" s="1488" t="s">
        <v>8834</v>
      </c>
      <c r="I349" s="1488"/>
      <c r="J349" s="1488"/>
      <c r="K349" s="1493">
        <v>1</v>
      </c>
      <c r="L349" s="1493">
        <v>1</v>
      </c>
      <c r="M349" s="1484">
        <f t="shared" si="10"/>
        <v>15600</v>
      </c>
      <c r="N349" s="1493">
        <v>1</v>
      </c>
      <c r="O349" s="1493">
        <v>3</v>
      </c>
      <c r="P349" s="1484">
        <f t="shared" si="11"/>
        <v>46800</v>
      </c>
      <c r="Q349" s="1199"/>
      <c r="R349" s="1199"/>
      <c r="S349" s="1199"/>
      <c r="T349" s="1199"/>
    </row>
    <row r="350" spans="1:20" s="1503" customFormat="1" ht="12.75" x14ac:dyDescent="0.2">
      <c r="A350" s="1488" t="s">
        <v>8711</v>
      </c>
      <c r="B350" s="1488" t="s">
        <v>2004</v>
      </c>
      <c r="C350" s="1488" t="s">
        <v>97</v>
      </c>
      <c r="D350" s="1488"/>
      <c r="E350" s="1489">
        <v>6500</v>
      </c>
      <c r="F350" s="1488" t="s">
        <v>9459</v>
      </c>
      <c r="G350" s="1488" t="s">
        <v>9460</v>
      </c>
      <c r="H350" s="1488" t="s">
        <v>792</v>
      </c>
      <c r="I350" s="1488"/>
      <c r="J350" s="1488"/>
      <c r="K350" s="1493">
        <v>1</v>
      </c>
      <c r="L350" s="1493">
        <v>12</v>
      </c>
      <c r="M350" s="1484">
        <f t="shared" si="10"/>
        <v>78000</v>
      </c>
      <c r="N350" s="1493">
        <v>1</v>
      </c>
      <c r="O350" s="1493">
        <v>6</v>
      </c>
      <c r="P350" s="1484">
        <f t="shared" si="11"/>
        <v>39000</v>
      </c>
      <c r="Q350" s="1199"/>
      <c r="R350" s="1199"/>
      <c r="S350" s="1199"/>
      <c r="T350" s="1199"/>
    </row>
    <row r="351" spans="1:20" s="1503" customFormat="1" ht="12.75" x14ac:dyDescent="0.2">
      <c r="A351" s="1488" t="s">
        <v>8711</v>
      </c>
      <c r="B351" s="1488" t="s">
        <v>2003</v>
      </c>
      <c r="C351" s="1488" t="s">
        <v>97</v>
      </c>
      <c r="D351" s="1488"/>
      <c r="E351" s="1489">
        <v>3500</v>
      </c>
      <c r="F351" s="1488" t="s">
        <v>9461</v>
      </c>
      <c r="G351" s="1488" t="s">
        <v>9462</v>
      </c>
      <c r="H351" s="1488" t="s">
        <v>768</v>
      </c>
      <c r="I351" s="1488"/>
      <c r="J351" s="1488"/>
      <c r="K351" s="1493">
        <v>1</v>
      </c>
      <c r="L351" s="1493">
        <v>5</v>
      </c>
      <c r="M351" s="1484">
        <f t="shared" si="10"/>
        <v>17500</v>
      </c>
      <c r="N351" s="1493">
        <v>0</v>
      </c>
      <c r="O351" s="1493">
        <v>0</v>
      </c>
      <c r="P351" s="1484">
        <f t="shared" si="11"/>
        <v>0</v>
      </c>
      <c r="Q351" s="1199"/>
      <c r="R351" s="1199"/>
      <c r="S351" s="1199"/>
      <c r="T351" s="1199"/>
    </row>
    <row r="352" spans="1:20" s="1503" customFormat="1" ht="12.75" x14ac:dyDescent="0.2">
      <c r="A352" s="1488" t="s">
        <v>8711</v>
      </c>
      <c r="B352" s="1488" t="s">
        <v>2004</v>
      </c>
      <c r="C352" s="1488" t="s">
        <v>97</v>
      </c>
      <c r="D352" s="1488"/>
      <c r="E352" s="1489">
        <v>4500</v>
      </c>
      <c r="F352" s="1488" t="s">
        <v>9463</v>
      </c>
      <c r="G352" s="1488" t="s">
        <v>9464</v>
      </c>
      <c r="H352" s="1488" t="s">
        <v>9345</v>
      </c>
      <c r="I352" s="1488"/>
      <c r="J352" s="1488"/>
      <c r="K352" s="1493">
        <v>1</v>
      </c>
      <c r="L352" s="1493">
        <v>12</v>
      </c>
      <c r="M352" s="1484">
        <f t="shared" si="10"/>
        <v>54000</v>
      </c>
      <c r="N352" s="1493">
        <v>1</v>
      </c>
      <c r="O352" s="1493">
        <v>2</v>
      </c>
      <c r="P352" s="1484">
        <f t="shared" si="11"/>
        <v>9000</v>
      </c>
      <c r="Q352" s="1199"/>
      <c r="R352" s="1199"/>
      <c r="S352" s="1199"/>
      <c r="T352" s="1199"/>
    </row>
    <row r="353" spans="1:20" s="1503" customFormat="1" ht="12.75" x14ac:dyDescent="0.2">
      <c r="A353" s="1488" t="s">
        <v>8711</v>
      </c>
      <c r="B353" s="1488" t="s">
        <v>2003</v>
      </c>
      <c r="C353" s="1488" t="s">
        <v>97</v>
      </c>
      <c r="D353" s="1488"/>
      <c r="E353" s="1489">
        <v>2000</v>
      </c>
      <c r="F353" s="1488" t="s">
        <v>9465</v>
      </c>
      <c r="G353" s="1488" t="s">
        <v>9466</v>
      </c>
      <c r="H353" s="1488" t="s">
        <v>9467</v>
      </c>
      <c r="I353" s="1488"/>
      <c r="J353" s="1488"/>
      <c r="K353" s="1493">
        <v>1</v>
      </c>
      <c r="L353" s="1493">
        <v>12</v>
      </c>
      <c r="M353" s="1484">
        <f t="shared" si="10"/>
        <v>24000</v>
      </c>
      <c r="N353" s="1493">
        <v>1</v>
      </c>
      <c r="O353" s="1493">
        <v>6</v>
      </c>
      <c r="P353" s="1484">
        <f t="shared" si="11"/>
        <v>12000</v>
      </c>
      <c r="Q353" s="1199"/>
      <c r="R353" s="1199"/>
      <c r="S353" s="1199"/>
      <c r="T353" s="1199"/>
    </row>
    <row r="354" spans="1:20" s="1503" customFormat="1" ht="12.75" x14ac:dyDescent="0.2">
      <c r="A354" s="1488" t="s">
        <v>8711</v>
      </c>
      <c r="B354" s="1488" t="s">
        <v>2003</v>
      </c>
      <c r="C354" s="1488" t="s">
        <v>97</v>
      </c>
      <c r="D354" s="1488"/>
      <c r="E354" s="1489">
        <v>15000</v>
      </c>
      <c r="F354" s="1488" t="s">
        <v>9468</v>
      </c>
      <c r="G354" s="1488" t="s">
        <v>9469</v>
      </c>
      <c r="H354" s="1488" t="s">
        <v>712</v>
      </c>
      <c r="I354" s="1488"/>
      <c r="J354" s="1488"/>
      <c r="K354" s="1493">
        <v>0</v>
      </c>
      <c r="L354" s="1493">
        <v>0</v>
      </c>
      <c r="M354" s="1484">
        <f t="shared" si="10"/>
        <v>0</v>
      </c>
      <c r="N354" s="1493">
        <v>1</v>
      </c>
      <c r="O354" s="1493">
        <v>3</v>
      </c>
      <c r="P354" s="1484">
        <f t="shared" si="11"/>
        <v>45000</v>
      </c>
      <c r="Q354" s="1199"/>
      <c r="R354" s="1199"/>
      <c r="S354" s="1199"/>
      <c r="T354" s="1199"/>
    </row>
    <row r="355" spans="1:20" s="1503" customFormat="1" ht="12.75" x14ac:dyDescent="0.2">
      <c r="A355" s="1488" t="s">
        <v>8711</v>
      </c>
      <c r="B355" s="1488" t="s">
        <v>2003</v>
      </c>
      <c r="C355" s="1488" t="s">
        <v>97</v>
      </c>
      <c r="D355" s="1488"/>
      <c r="E355" s="1489">
        <v>2500</v>
      </c>
      <c r="F355" s="1488" t="s">
        <v>9470</v>
      </c>
      <c r="G355" s="1488" t="s">
        <v>9471</v>
      </c>
      <c r="H355" s="1488" t="s">
        <v>1025</v>
      </c>
      <c r="I355" s="1488"/>
      <c r="J355" s="1488"/>
      <c r="K355" s="1493">
        <v>1</v>
      </c>
      <c r="L355" s="1493">
        <v>12</v>
      </c>
      <c r="M355" s="1484">
        <f t="shared" si="10"/>
        <v>30000</v>
      </c>
      <c r="N355" s="1493">
        <v>1</v>
      </c>
      <c r="O355" s="1493">
        <v>6</v>
      </c>
      <c r="P355" s="1484">
        <f t="shared" si="11"/>
        <v>15000</v>
      </c>
      <c r="Q355" s="1199"/>
      <c r="R355" s="1199"/>
      <c r="S355" s="1199"/>
      <c r="T355" s="1199"/>
    </row>
    <row r="356" spans="1:20" s="1503" customFormat="1" ht="12.75" x14ac:dyDescent="0.2">
      <c r="A356" s="1488" t="s">
        <v>8711</v>
      </c>
      <c r="B356" s="1488" t="s">
        <v>2003</v>
      </c>
      <c r="C356" s="1488" t="s">
        <v>97</v>
      </c>
      <c r="D356" s="1488"/>
      <c r="E356" s="1489">
        <v>8000</v>
      </c>
      <c r="F356" s="1488" t="s">
        <v>9472</v>
      </c>
      <c r="G356" s="1488" t="s">
        <v>9473</v>
      </c>
      <c r="H356" s="1488" t="s">
        <v>5783</v>
      </c>
      <c r="I356" s="1488"/>
      <c r="J356" s="1488"/>
      <c r="K356" s="1493">
        <v>1</v>
      </c>
      <c r="L356" s="1493">
        <v>2</v>
      </c>
      <c r="M356" s="1484">
        <f t="shared" si="10"/>
        <v>16000</v>
      </c>
      <c r="N356" s="1493">
        <v>1</v>
      </c>
      <c r="O356" s="1493">
        <v>6</v>
      </c>
      <c r="P356" s="1484">
        <f t="shared" si="11"/>
        <v>48000</v>
      </c>
      <c r="Q356" s="1199"/>
      <c r="R356" s="1199"/>
      <c r="S356" s="1199"/>
      <c r="T356" s="1199"/>
    </row>
    <row r="357" spans="1:20" s="1503" customFormat="1" ht="12.75" x14ac:dyDescent="0.2">
      <c r="A357" s="1488" t="s">
        <v>8711</v>
      </c>
      <c r="B357" s="1488" t="s">
        <v>2004</v>
      </c>
      <c r="C357" s="1488" t="s">
        <v>97</v>
      </c>
      <c r="D357" s="1488"/>
      <c r="E357" s="1489">
        <v>5000</v>
      </c>
      <c r="F357" s="1488" t="s">
        <v>9474</v>
      </c>
      <c r="G357" s="1488" t="s">
        <v>9475</v>
      </c>
      <c r="H357" s="1488" t="s">
        <v>675</v>
      </c>
      <c r="I357" s="1488"/>
      <c r="J357" s="1488"/>
      <c r="K357" s="1493">
        <v>1</v>
      </c>
      <c r="L357" s="1493">
        <v>12</v>
      </c>
      <c r="M357" s="1484">
        <f t="shared" si="10"/>
        <v>60000</v>
      </c>
      <c r="N357" s="1493">
        <v>1</v>
      </c>
      <c r="O357" s="1493">
        <v>6</v>
      </c>
      <c r="P357" s="1484">
        <f t="shared" si="11"/>
        <v>30000</v>
      </c>
      <c r="Q357" s="1199"/>
      <c r="R357" s="1199"/>
      <c r="S357" s="1199"/>
      <c r="T357" s="1199"/>
    </row>
    <row r="358" spans="1:20" s="1503" customFormat="1" ht="12.75" x14ac:dyDescent="0.2">
      <c r="A358" s="1488" t="s">
        <v>8711</v>
      </c>
      <c r="B358" s="1488" t="s">
        <v>2003</v>
      </c>
      <c r="C358" s="1488" t="s">
        <v>97</v>
      </c>
      <c r="D358" s="1488"/>
      <c r="E358" s="1489">
        <v>8500</v>
      </c>
      <c r="F358" s="1488" t="s">
        <v>9476</v>
      </c>
      <c r="G358" s="1488" t="s">
        <v>9477</v>
      </c>
      <c r="H358" s="1488" t="s">
        <v>9478</v>
      </c>
      <c r="I358" s="1488"/>
      <c r="J358" s="1488"/>
      <c r="K358" s="1493">
        <v>0</v>
      </c>
      <c r="L358" s="1493">
        <v>0</v>
      </c>
      <c r="M358" s="1484">
        <f t="shared" si="10"/>
        <v>0</v>
      </c>
      <c r="N358" s="1493">
        <v>1</v>
      </c>
      <c r="O358" s="1493">
        <v>5</v>
      </c>
      <c r="P358" s="1484">
        <f t="shared" si="11"/>
        <v>42500</v>
      </c>
      <c r="Q358" s="1199"/>
      <c r="R358" s="1199"/>
      <c r="S358" s="1199"/>
      <c r="T358" s="1199"/>
    </row>
    <row r="359" spans="1:20" s="1503" customFormat="1" ht="12.75" x14ac:dyDescent="0.2">
      <c r="A359" s="1488" t="s">
        <v>8711</v>
      </c>
      <c r="B359" s="1488" t="s">
        <v>2003</v>
      </c>
      <c r="C359" s="1488" t="s">
        <v>97</v>
      </c>
      <c r="D359" s="1488"/>
      <c r="E359" s="1489">
        <v>5000</v>
      </c>
      <c r="F359" s="1488" t="s">
        <v>9479</v>
      </c>
      <c r="G359" s="1488" t="s">
        <v>9480</v>
      </c>
      <c r="H359" s="1488" t="s">
        <v>792</v>
      </c>
      <c r="I359" s="1488"/>
      <c r="J359" s="1488"/>
      <c r="K359" s="1493">
        <v>1</v>
      </c>
      <c r="L359" s="1493">
        <v>12</v>
      </c>
      <c r="M359" s="1484">
        <f t="shared" si="10"/>
        <v>60000</v>
      </c>
      <c r="N359" s="1493">
        <v>1</v>
      </c>
      <c r="O359" s="1493">
        <v>6</v>
      </c>
      <c r="P359" s="1484">
        <f t="shared" si="11"/>
        <v>30000</v>
      </c>
      <c r="Q359" s="1199"/>
      <c r="R359" s="1199"/>
      <c r="S359" s="1199"/>
      <c r="T359" s="1199"/>
    </row>
    <row r="360" spans="1:20" s="1503" customFormat="1" ht="12.75" x14ac:dyDescent="0.2">
      <c r="A360" s="1488" t="s">
        <v>8711</v>
      </c>
      <c r="B360" s="1488" t="s">
        <v>2004</v>
      </c>
      <c r="C360" s="1488" t="s">
        <v>97</v>
      </c>
      <c r="D360" s="1488"/>
      <c r="E360" s="1489">
        <v>5500</v>
      </c>
      <c r="F360" s="1488" t="s">
        <v>9481</v>
      </c>
      <c r="G360" s="1488" t="s">
        <v>9482</v>
      </c>
      <c r="H360" s="1488" t="s">
        <v>867</v>
      </c>
      <c r="I360" s="1488"/>
      <c r="J360" s="1488"/>
      <c r="K360" s="1493">
        <v>1</v>
      </c>
      <c r="L360" s="1493">
        <v>7</v>
      </c>
      <c r="M360" s="1484">
        <f t="shared" si="10"/>
        <v>38500</v>
      </c>
      <c r="N360" s="1493">
        <v>0</v>
      </c>
      <c r="O360" s="1493">
        <v>0</v>
      </c>
      <c r="P360" s="1484">
        <f t="shared" si="11"/>
        <v>0</v>
      </c>
      <c r="Q360" s="1199"/>
      <c r="R360" s="1199"/>
      <c r="S360" s="1199"/>
      <c r="T360" s="1199"/>
    </row>
    <row r="361" spans="1:20" s="1503" customFormat="1" ht="12.75" x14ac:dyDescent="0.2">
      <c r="A361" s="1488" t="s">
        <v>8711</v>
      </c>
      <c r="B361" s="1488" t="s">
        <v>2003</v>
      </c>
      <c r="C361" s="1488" t="s">
        <v>97</v>
      </c>
      <c r="D361" s="1488"/>
      <c r="E361" s="1489">
        <v>11000</v>
      </c>
      <c r="F361" s="1488" t="s">
        <v>9483</v>
      </c>
      <c r="G361" s="1488" t="s">
        <v>9484</v>
      </c>
      <c r="H361" s="1488" t="s">
        <v>9485</v>
      </c>
      <c r="I361" s="1488"/>
      <c r="J361" s="1488"/>
      <c r="K361" s="1493">
        <v>1</v>
      </c>
      <c r="L361" s="1493">
        <v>6</v>
      </c>
      <c r="M361" s="1484">
        <f t="shared" si="10"/>
        <v>66000</v>
      </c>
      <c r="N361" s="1493">
        <v>1</v>
      </c>
      <c r="O361" s="1493">
        <v>6</v>
      </c>
      <c r="P361" s="1484">
        <f t="shared" si="11"/>
        <v>66000</v>
      </c>
      <c r="Q361" s="1199"/>
      <c r="R361" s="1199"/>
      <c r="S361" s="1199"/>
      <c r="T361" s="1199"/>
    </row>
    <row r="362" spans="1:20" s="1503" customFormat="1" ht="12.75" x14ac:dyDescent="0.2">
      <c r="A362" s="1488" t="s">
        <v>8711</v>
      </c>
      <c r="B362" s="1488" t="s">
        <v>2003</v>
      </c>
      <c r="C362" s="1488" t="s">
        <v>97</v>
      </c>
      <c r="D362" s="1488"/>
      <c r="E362" s="1489">
        <v>5500</v>
      </c>
      <c r="F362" s="1488" t="s">
        <v>9486</v>
      </c>
      <c r="G362" s="1488" t="s">
        <v>9487</v>
      </c>
      <c r="H362" s="1488" t="s">
        <v>9241</v>
      </c>
      <c r="I362" s="1488"/>
      <c r="J362" s="1488"/>
      <c r="K362" s="1493">
        <v>1</v>
      </c>
      <c r="L362" s="1493">
        <v>12</v>
      </c>
      <c r="M362" s="1484">
        <f t="shared" si="10"/>
        <v>66000</v>
      </c>
      <c r="N362" s="1493">
        <v>1</v>
      </c>
      <c r="O362" s="1493">
        <v>6</v>
      </c>
      <c r="P362" s="1484">
        <f t="shared" si="11"/>
        <v>33000</v>
      </c>
      <c r="Q362" s="1199"/>
      <c r="R362" s="1199"/>
      <c r="S362" s="1199"/>
      <c r="T362" s="1199"/>
    </row>
    <row r="363" spans="1:20" s="1503" customFormat="1" ht="12.75" x14ac:dyDescent="0.2">
      <c r="A363" s="1488" t="s">
        <v>8711</v>
      </c>
      <c r="B363" s="1488" t="s">
        <v>2003</v>
      </c>
      <c r="C363" s="1488" t="s">
        <v>97</v>
      </c>
      <c r="D363" s="1488"/>
      <c r="E363" s="1489">
        <v>15600</v>
      </c>
      <c r="F363" s="1488" t="s">
        <v>9488</v>
      </c>
      <c r="G363" s="1488" t="s">
        <v>9489</v>
      </c>
      <c r="H363" s="1488" t="s">
        <v>8743</v>
      </c>
      <c r="I363" s="1488"/>
      <c r="J363" s="1488"/>
      <c r="K363" s="1493">
        <v>1</v>
      </c>
      <c r="L363" s="1493">
        <v>2</v>
      </c>
      <c r="M363" s="1484">
        <f t="shared" si="10"/>
        <v>31200</v>
      </c>
      <c r="N363" s="1493">
        <v>0</v>
      </c>
      <c r="O363" s="1493">
        <v>0</v>
      </c>
      <c r="P363" s="1484">
        <f t="shared" si="11"/>
        <v>0</v>
      </c>
      <c r="Q363" s="1199"/>
      <c r="R363" s="1199"/>
      <c r="S363" s="1199"/>
      <c r="T363" s="1199"/>
    </row>
    <row r="364" spans="1:20" s="1503" customFormat="1" ht="12.75" x14ac:dyDescent="0.2">
      <c r="A364" s="1488" t="s">
        <v>8711</v>
      </c>
      <c r="B364" s="1488" t="s">
        <v>2003</v>
      </c>
      <c r="C364" s="1488" t="s">
        <v>97</v>
      </c>
      <c r="D364" s="1488"/>
      <c r="E364" s="1489">
        <v>11000</v>
      </c>
      <c r="F364" s="1488" t="s">
        <v>9490</v>
      </c>
      <c r="G364" s="1488" t="s">
        <v>9491</v>
      </c>
      <c r="H364" s="1488" t="s">
        <v>9492</v>
      </c>
      <c r="I364" s="1488"/>
      <c r="J364" s="1488"/>
      <c r="K364" s="1493">
        <v>1</v>
      </c>
      <c r="L364" s="1493">
        <v>12</v>
      </c>
      <c r="M364" s="1484">
        <f t="shared" si="10"/>
        <v>132000</v>
      </c>
      <c r="N364" s="1493">
        <v>1</v>
      </c>
      <c r="O364" s="1493">
        <v>6</v>
      </c>
      <c r="P364" s="1484">
        <f t="shared" si="11"/>
        <v>66000</v>
      </c>
      <c r="Q364" s="1199"/>
      <c r="R364" s="1199"/>
      <c r="S364" s="1199"/>
      <c r="T364" s="1199"/>
    </row>
    <row r="365" spans="1:20" s="1503" customFormat="1" ht="12.75" x14ac:dyDescent="0.2">
      <c r="A365" s="1488" t="s">
        <v>8711</v>
      </c>
      <c r="B365" s="1488" t="s">
        <v>2004</v>
      </c>
      <c r="C365" s="1488" t="s">
        <v>97</v>
      </c>
      <c r="D365" s="1488"/>
      <c r="E365" s="1489">
        <v>5000</v>
      </c>
      <c r="F365" s="1488" t="s">
        <v>9493</v>
      </c>
      <c r="G365" s="1488" t="s">
        <v>9494</v>
      </c>
      <c r="H365" s="1488" t="s">
        <v>675</v>
      </c>
      <c r="I365" s="1488"/>
      <c r="J365" s="1488"/>
      <c r="K365" s="1493">
        <v>1</v>
      </c>
      <c r="L365" s="1493">
        <v>10</v>
      </c>
      <c r="M365" s="1484">
        <f t="shared" si="10"/>
        <v>50000</v>
      </c>
      <c r="N365" s="1493">
        <v>0</v>
      </c>
      <c r="O365" s="1493">
        <v>0</v>
      </c>
      <c r="P365" s="1484">
        <f t="shared" si="11"/>
        <v>0</v>
      </c>
      <c r="Q365" s="1199"/>
      <c r="R365" s="1199"/>
      <c r="S365" s="1199"/>
      <c r="T365" s="1199"/>
    </row>
    <row r="366" spans="1:20" s="1503" customFormat="1" ht="12.75" x14ac:dyDescent="0.2">
      <c r="A366" s="1488" t="s">
        <v>8711</v>
      </c>
      <c r="B366" s="1488" t="s">
        <v>2003</v>
      </c>
      <c r="C366" s="1488" t="s">
        <v>97</v>
      </c>
      <c r="D366" s="1488"/>
      <c r="E366" s="1489">
        <v>12000</v>
      </c>
      <c r="F366" s="1488" t="s">
        <v>9495</v>
      </c>
      <c r="G366" s="1488" t="s">
        <v>9496</v>
      </c>
      <c r="H366" s="1488" t="s">
        <v>8976</v>
      </c>
      <c r="I366" s="1488"/>
      <c r="J366" s="1488"/>
      <c r="K366" s="1493">
        <v>1</v>
      </c>
      <c r="L366" s="1493">
        <v>12</v>
      </c>
      <c r="M366" s="1484">
        <f t="shared" si="10"/>
        <v>144000</v>
      </c>
      <c r="N366" s="1493">
        <v>1</v>
      </c>
      <c r="O366" s="1493">
        <v>6</v>
      </c>
      <c r="P366" s="1484">
        <f t="shared" si="11"/>
        <v>72000</v>
      </c>
      <c r="Q366" s="1199"/>
      <c r="R366" s="1199"/>
      <c r="S366" s="1199"/>
      <c r="T366" s="1199"/>
    </row>
    <row r="367" spans="1:20" s="1503" customFormat="1" ht="12.75" x14ac:dyDescent="0.2">
      <c r="A367" s="1488" t="s">
        <v>8711</v>
      </c>
      <c r="B367" s="1488" t="s">
        <v>2003</v>
      </c>
      <c r="C367" s="1488" t="s">
        <v>97</v>
      </c>
      <c r="D367" s="1488"/>
      <c r="E367" s="1489">
        <v>15600</v>
      </c>
      <c r="F367" s="1488" t="s">
        <v>9497</v>
      </c>
      <c r="G367" s="1488" t="s">
        <v>9498</v>
      </c>
      <c r="H367" s="1488" t="s">
        <v>695</v>
      </c>
      <c r="I367" s="1488"/>
      <c r="J367" s="1488"/>
      <c r="K367" s="1493">
        <v>1</v>
      </c>
      <c r="L367" s="1493">
        <v>2</v>
      </c>
      <c r="M367" s="1484">
        <f t="shared" si="10"/>
        <v>31200</v>
      </c>
      <c r="N367" s="1493">
        <v>0</v>
      </c>
      <c r="O367" s="1493">
        <v>0</v>
      </c>
      <c r="P367" s="1484">
        <f t="shared" si="11"/>
        <v>0</v>
      </c>
      <c r="Q367" s="1199"/>
      <c r="R367" s="1199"/>
      <c r="S367" s="1199"/>
      <c r="T367" s="1199"/>
    </row>
    <row r="368" spans="1:20" s="1503" customFormat="1" ht="12.75" x14ac:dyDescent="0.2">
      <c r="A368" s="1488" t="s">
        <v>8711</v>
      </c>
      <c r="B368" s="1488" t="s">
        <v>2003</v>
      </c>
      <c r="C368" s="1488" t="s">
        <v>97</v>
      </c>
      <c r="D368" s="1488"/>
      <c r="E368" s="1489">
        <v>15000</v>
      </c>
      <c r="F368" s="1488" t="s">
        <v>9499</v>
      </c>
      <c r="G368" s="1488" t="s">
        <v>9500</v>
      </c>
      <c r="H368" s="1488" t="s">
        <v>8746</v>
      </c>
      <c r="I368" s="1488"/>
      <c r="J368" s="1488"/>
      <c r="K368" s="1493">
        <v>1</v>
      </c>
      <c r="L368" s="1493">
        <v>3</v>
      </c>
      <c r="M368" s="1484">
        <f t="shared" si="10"/>
        <v>45000</v>
      </c>
      <c r="N368" s="1493">
        <v>0</v>
      </c>
      <c r="O368" s="1493">
        <v>0</v>
      </c>
      <c r="P368" s="1484">
        <f t="shared" si="11"/>
        <v>0</v>
      </c>
      <c r="Q368" s="1199"/>
      <c r="R368" s="1199"/>
      <c r="S368" s="1199"/>
      <c r="T368" s="1199"/>
    </row>
    <row r="369" spans="1:20" s="1503" customFormat="1" ht="12.75" x14ac:dyDescent="0.2">
      <c r="A369" s="1488" t="s">
        <v>8711</v>
      </c>
      <c r="B369" s="1488" t="s">
        <v>2003</v>
      </c>
      <c r="C369" s="1488" t="s">
        <v>97</v>
      </c>
      <c r="D369" s="1488"/>
      <c r="E369" s="1489">
        <v>2500</v>
      </c>
      <c r="F369" s="1488" t="s">
        <v>9501</v>
      </c>
      <c r="G369" s="1488" t="s">
        <v>9502</v>
      </c>
      <c r="H369" s="1488" t="s">
        <v>768</v>
      </c>
      <c r="I369" s="1488"/>
      <c r="J369" s="1488"/>
      <c r="K369" s="1493">
        <v>1</v>
      </c>
      <c r="L369" s="1493">
        <v>12</v>
      </c>
      <c r="M369" s="1484">
        <f t="shared" si="10"/>
        <v>30000</v>
      </c>
      <c r="N369" s="1493">
        <v>1</v>
      </c>
      <c r="O369" s="1493">
        <v>6</v>
      </c>
      <c r="P369" s="1484">
        <f t="shared" si="11"/>
        <v>15000</v>
      </c>
      <c r="Q369" s="1199"/>
      <c r="R369" s="1199"/>
      <c r="S369" s="1199"/>
      <c r="T369" s="1199"/>
    </row>
    <row r="370" spans="1:20" s="1503" customFormat="1" ht="12.75" x14ac:dyDescent="0.2">
      <c r="A370" s="1488" t="s">
        <v>8711</v>
      </c>
      <c r="B370" s="1488" t="s">
        <v>2003</v>
      </c>
      <c r="C370" s="1488" t="s">
        <v>97</v>
      </c>
      <c r="D370" s="1488"/>
      <c r="E370" s="1489">
        <v>2000</v>
      </c>
      <c r="F370" s="1488" t="s">
        <v>9503</v>
      </c>
      <c r="G370" s="1488" t="s">
        <v>9504</v>
      </c>
      <c r="H370" s="1488" t="s">
        <v>8826</v>
      </c>
      <c r="I370" s="1488"/>
      <c r="J370" s="1488"/>
      <c r="K370" s="1493">
        <v>1</v>
      </c>
      <c r="L370" s="1493">
        <v>6</v>
      </c>
      <c r="M370" s="1484">
        <f t="shared" si="10"/>
        <v>12000</v>
      </c>
      <c r="N370" s="1493">
        <v>1</v>
      </c>
      <c r="O370" s="1493">
        <v>6</v>
      </c>
      <c r="P370" s="1484">
        <f t="shared" si="11"/>
        <v>12000</v>
      </c>
      <c r="Q370" s="1199"/>
      <c r="R370" s="1199"/>
      <c r="S370" s="1199"/>
      <c r="T370" s="1199"/>
    </row>
    <row r="371" spans="1:20" s="1503" customFormat="1" ht="12.75" x14ac:dyDescent="0.2">
      <c r="A371" s="1488" t="s">
        <v>8711</v>
      </c>
      <c r="B371" s="1488" t="s">
        <v>2003</v>
      </c>
      <c r="C371" s="1488" t="s">
        <v>97</v>
      </c>
      <c r="D371" s="1488"/>
      <c r="E371" s="1489">
        <v>5000</v>
      </c>
      <c r="F371" s="1488" t="s">
        <v>9505</v>
      </c>
      <c r="G371" s="1488" t="s">
        <v>9506</v>
      </c>
      <c r="H371" s="1488" t="s">
        <v>9146</v>
      </c>
      <c r="I371" s="1488"/>
      <c r="J371" s="1488"/>
      <c r="K371" s="1493">
        <v>1</v>
      </c>
      <c r="L371" s="1493">
        <v>9</v>
      </c>
      <c r="M371" s="1484">
        <f t="shared" si="10"/>
        <v>45000</v>
      </c>
      <c r="N371" s="1493">
        <v>0</v>
      </c>
      <c r="O371" s="1493">
        <v>0</v>
      </c>
      <c r="P371" s="1484">
        <f t="shared" si="11"/>
        <v>0</v>
      </c>
      <c r="Q371" s="1199"/>
      <c r="R371" s="1199"/>
      <c r="S371" s="1199"/>
      <c r="T371" s="1199"/>
    </row>
    <row r="372" spans="1:20" s="1503" customFormat="1" ht="12.75" x14ac:dyDescent="0.2">
      <c r="A372" s="1488" t="s">
        <v>8711</v>
      </c>
      <c r="B372" s="1488" t="s">
        <v>2003</v>
      </c>
      <c r="C372" s="1488" t="s">
        <v>97</v>
      </c>
      <c r="D372" s="1488"/>
      <c r="E372" s="1489">
        <v>15600</v>
      </c>
      <c r="F372" s="1488" t="s">
        <v>9507</v>
      </c>
      <c r="G372" s="1488" t="s">
        <v>9508</v>
      </c>
      <c r="H372" s="1488" t="s">
        <v>8743</v>
      </c>
      <c r="I372" s="1488"/>
      <c r="J372" s="1488"/>
      <c r="K372" s="1493">
        <v>1</v>
      </c>
      <c r="L372" s="1493">
        <v>10</v>
      </c>
      <c r="M372" s="1484">
        <f t="shared" si="10"/>
        <v>156000</v>
      </c>
      <c r="N372" s="1493">
        <v>1</v>
      </c>
      <c r="O372" s="1493">
        <v>4</v>
      </c>
      <c r="P372" s="1484">
        <f t="shared" si="11"/>
        <v>62400</v>
      </c>
      <c r="Q372" s="1199"/>
      <c r="R372" s="1199"/>
      <c r="S372" s="1199"/>
      <c r="T372" s="1199"/>
    </row>
    <row r="373" spans="1:20" s="1503" customFormat="1" ht="12.75" x14ac:dyDescent="0.2">
      <c r="A373" s="1488" t="s">
        <v>8711</v>
      </c>
      <c r="B373" s="1488" t="s">
        <v>2003</v>
      </c>
      <c r="C373" s="1488" t="s">
        <v>97</v>
      </c>
      <c r="D373" s="1488"/>
      <c r="E373" s="1489">
        <v>6000</v>
      </c>
      <c r="F373" s="1488" t="s">
        <v>9509</v>
      </c>
      <c r="G373" s="1488" t="s">
        <v>9510</v>
      </c>
      <c r="H373" s="1488" t="s">
        <v>651</v>
      </c>
      <c r="I373" s="1488"/>
      <c r="J373" s="1488"/>
      <c r="K373" s="1493">
        <v>1</v>
      </c>
      <c r="L373" s="1493">
        <v>12</v>
      </c>
      <c r="M373" s="1484">
        <f t="shared" si="10"/>
        <v>72000</v>
      </c>
      <c r="N373" s="1493">
        <v>1</v>
      </c>
      <c r="O373" s="1493">
        <v>6</v>
      </c>
      <c r="P373" s="1484">
        <f t="shared" si="11"/>
        <v>36000</v>
      </c>
      <c r="Q373" s="1199"/>
      <c r="R373" s="1199"/>
      <c r="S373" s="1199"/>
      <c r="T373" s="1199"/>
    </row>
    <row r="374" spans="1:20" s="1503" customFormat="1" ht="12.75" x14ac:dyDescent="0.2">
      <c r="A374" s="1488" t="s">
        <v>8711</v>
      </c>
      <c r="B374" s="1488" t="s">
        <v>2003</v>
      </c>
      <c r="C374" s="1488" t="s">
        <v>97</v>
      </c>
      <c r="D374" s="1488"/>
      <c r="E374" s="1489">
        <v>2500</v>
      </c>
      <c r="F374" s="1488" t="s">
        <v>9511</v>
      </c>
      <c r="G374" s="1488" t="s">
        <v>9512</v>
      </c>
      <c r="H374" s="1488" t="s">
        <v>1025</v>
      </c>
      <c r="I374" s="1488"/>
      <c r="J374" s="1488"/>
      <c r="K374" s="1493">
        <v>1</v>
      </c>
      <c r="L374" s="1493">
        <v>6</v>
      </c>
      <c r="M374" s="1484">
        <f t="shared" si="10"/>
        <v>15000</v>
      </c>
      <c r="N374" s="1493">
        <v>1</v>
      </c>
      <c r="O374" s="1493">
        <v>1</v>
      </c>
      <c r="P374" s="1484">
        <f t="shared" si="11"/>
        <v>2500</v>
      </c>
      <c r="Q374" s="1199"/>
      <c r="R374" s="1199"/>
      <c r="S374" s="1199"/>
      <c r="T374" s="1199"/>
    </row>
    <row r="375" spans="1:20" s="1503" customFormat="1" ht="12.75" x14ac:dyDescent="0.2">
      <c r="A375" s="1488" t="s">
        <v>8711</v>
      </c>
      <c r="B375" s="1488" t="s">
        <v>2003</v>
      </c>
      <c r="C375" s="1488" t="s">
        <v>97</v>
      </c>
      <c r="D375" s="1488"/>
      <c r="E375" s="1489">
        <v>8000</v>
      </c>
      <c r="F375" s="1488" t="s">
        <v>9513</v>
      </c>
      <c r="G375" s="1488" t="s">
        <v>9514</v>
      </c>
      <c r="H375" s="1488" t="s">
        <v>4612</v>
      </c>
      <c r="I375" s="1488"/>
      <c r="J375" s="1488"/>
      <c r="K375" s="1493">
        <v>1</v>
      </c>
      <c r="L375" s="1493">
        <v>7</v>
      </c>
      <c r="M375" s="1484">
        <f t="shared" si="10"/>
        <v>56000</v>
      </c>
      <c r="N375" s="1493">
        <v>0</v>
      </c>
      <c r="O375" s="1493">
        <v>0</v>
      </c>
      <c r="P375" s="1484">
        <f t="shared" si="11"/>
        <v>0</v>
      </c>
      <c r="Q375" s="1199"/>
      <c r="R375" s="1199"/>
      <c r="S375" s="1199"/>
      <c r="T375" s="1199"/>
    </row>
    <row r="376" spans="1:20" s="1503" customFormat="1" ht="12.75" x14ac:dyDescent="0.2">
      <c r="A376" s="1488" t="s">
        <v>8711</v>
      </c>
      <c r="B376" s="1488" t="s">
        <v>2003</v>
      </c>
      <c r="C376" s="1488" t="s">
        <v>97</v>
      </c>
      <c r="D376" s="1488"/>
      <c r="E376" s="1489">
        <v>5000</v>
      </c>
      <c r="F376" s="1488" t="s">
        <v>9515</v>
      </c>
      <c r="G376" s="1488" t="s">
        <v>9516</v>
      </c>
      <c r="H376" s="1488" t="s">
        <v>651</v>
      </c>
      <c r="I376" s="1488"/>
      <c r="J376" s="1488"/>
      <c r="K376" s="1493">
        <v>1</v>
      </c>
      <c r="L376" s="1493">
        <v>1</v>
      </c>
      <c r="M376" s="1484">
        <f t="shared" si="10"/>
        <v>5000</v>
      </c>
      <c r="N376" s="1493">
        <v>1</v>
      </c>
      <c r="O376" s="1493">
        <v>6</v>
      </c>
      <c r="P376" s="1484">
        <f t="shared" si="11"/>
        <v>30000</v>
      </c>
      <c r="Q376" s="1199"/>
      <c r="R376" s="1199"/>
      <c r="S376" s="1199"/>
      <c r="T376" s="1199"/>
    </row>
    <row r="377" spans="1:20" s="1503" customFormat="1" ht="12.75" x14ac:dyDescent="0.2">
      <c r="A377" s="1488" t="s">
        <v>8711</v>
      </c>
      <c r="B377" s="1488" t="s">
        <v>2003</v>
      </c>
      <c r="C377" s="1488" t="s">
        <v>97</v>
      </c>
      <c r="D377" s="1488"/>
      <c r="E377" s="1489">
        <v>4500</v>
      </c>
      <c r="F377" s="1488" t="s">
        <v>9517</v>
      </c>
      <c r="G377" s="1488" t="s">
        <v>9518</v>
      </c>
      <c r="H377" s="1488" t="s">
        <v>1202</v>
      </c>
      <c r="I377" s="1488"/>
      <c r="J377" s="1488"/>
      <c r="K377" s="1493">
        <v>1</v>
      </c>
      <c r="L377" s="1493">
        <v>12</v>
      </c>
      <c r="M377" s="1484">
        <f t="shared" si="10"/>
        <v>54000</v>
      </c>
      <c r="N377" s="1493">
        <v>1</v>
      </c>
      <c r="O377" s="1493">
        <v>6</v>
      </c>
      <c r="P377" s="1484">
        <f t="shared" si="11"/>
        <v>27000</v>
      </c>
      <c r="Q377" s="1199"/>
      <c r="R377" s="1199"/>
      <c r="S377" s="1199"/>
      <c r="T377" s="1199"/>
    </row>
    <row r="378" spans="1:20" s="1503" customFormat="1" ht="12.75" x14ac:dyDescent="0.2">
      <c r="A378" s="1488" t="s">
        <v>8711</v>
      </c>
      <c r="B378" s="1488" t="s">
        <v>2003</v>
      </c>
      <c r="C378" s="1488" t="s">
        <v>97</v>
      </c>
      <c r="D378" s="1488"/>
      <c r="E378" s="1489">
        <v>15600</v>
      </c>
      <c r="F378" s="1488" t="s">
        <v>9519</v>
      </c>
      <c r="G378" s="1488" t="s">
        <v>9520</v>
      </c>
      <c r="H378" s="1488" t="s">
        <v>8743</v>
      </c>
      <c r="I378" s="1488"/>
      <c r="J378" s="1488"/>
      <c r="K378" s="1493">
        <v>1</v>
      </c>
      <c r="L378" s="1493">
        <v>3</v>
      </c>
      <c r="M378" s="1484">
        <f t="shared" si="10"/>
        <v>46800</v>
      </c>
      <c r="N378" s="1493">
        <v>0</v>
      </c>
      <c r="O378" s="1493">
        <v>0</v>
      </c>
      <c r="P378" s="1484">
        <f t="shared" si="11"/>
        <v>0</v>
      </c>
      <c r="Q378" s="1199"/>
      <c r="R378" s="1199"/>
      <c r="S378" s="1199"/>
      <c r="T378" s="1199"/>
    </row>
    <row r="379" spans="1:20" s="1503" customFormat="1" ht="12.75" x14ac:dyDescent="0.2">
      <c r="A379" s="1488" t="s">
        <v>8711</v>
      </c>
      <c r="B379" s="1488" t="s">
        <v>2004</v>
      </c>
      <c r="C379" s="1488" t="s">
        <v>97</v>
      </c>
      <c r="D379" s="1488"/>
      <c r="E379" s="1489">
        <v>14000</v>
      </c>
      <c r="F379" s="1488" t="s">
        <v>9521</v>
      </c>
      <c r="G379" s="1488" t="s">
        <v>9522</v>
      </c>
      <c r="H379" s="1488" t="s">
        <v>8782</v>
      </c>
      <c r="I379" s="1488"/>
      <c r="J379" s="1488"/>
      <c r="K379" s="1493">
        <v>1</v>
      </c>
      <c r="L379" s="1493">
        <v>5</v>
      </c>
      <c r="M379" s="1484">
        <f t="shared" si="10"/>
        <v>70000</v>
      </c>
      <c r="N379" s="1493">
        <v>1</v>
      </c>
      <c r="O379" s="1493">
        <v>6</v>
      </c>
      <c r="P379" s="1484">
        <f t="shared" si="11"/>
        <v>84000</v>
      </c>
      <c r="Q379" s="1199"/>
      <c r="R379" s="1199"/>
      <c r="S379" s="1199"/>
      <c r="T379" s="1199"/>
    </row>
    <row r="380" spans="1:20" s="1503" customFormat="1" ht="12.75" x14ac:dyDescent="0.2">
      <c r="A380" s="1488" t="s">
        <v>8711</v>
      </c>
      <c r="B380" s="1488" t="s">
        <v>2004</v>
      </c>
      <c r="C380" s="1488" t="s">
        <v>97</v>
      </c>
      <c r="D380" s="1488"/>
      <c r="E380" s="1489">
        <v>13000</v>
      </c>
      <c r="F380" s="1488" t="s">
        <v>9521</v>
      </c>
      <c r="G380" s="1488" t="s">
        <v>9522</v>
      </c>
      <c r="H380" s="1488" t="s">
        <v>8782</v>
      </c>
      <c r="I380" s="1488"/>
      <c r="J380" s="1488"/>
      <c r="K380" s="1493">
        <v>1</v>
      </c>
      <c r="L380" s="1493">
        <v>7</v>
      </c>
      <c r="M380" s="1484">
        <f t="shared" si="10"/>
        <v>91000</v>
      </c>
      <c r="N380" s="1493">
        <v>0</v>
      </c>
      <c r="O380" s="1493">
        <v>0</v>
      </c>
      <c r="P380" s="1484">
        <f t="shared" si="11"/>
        <v>0</v>
      </c>
      <c r="Q380" s="1199"/>
      <c r="R380" s="1199"/>
      <c r="S380" s="1199"/>
      <c r="T380" s="1199"/>
    </row>
    <row r="381" spans="1:20" s="1503" customFormat="1" ht="12.75" x14ac:dyDescent="0.2">
      <c r="A381" s="1488" t="s">
        <v>8711</v>
      </c>
      <c r="B381" s="1488" t="s">
        <v>2003</v>
      </c>
      <c r="C381" s="1488" t="s">
        <v>97</v>
      </c>
      <c r="D381" s="1488"/>
      <c r="E381" s="1489">
        <v>8000</v>
      </c>
      <c r="F381" s="1488" t="s">
        <v>9523</v>
      </c>
      <c r="G381" s="1488" t="s">
        <v>9524</v>
      </c>
      <c r="H381" s="1488" t="s">
        <v>9525</v>
      </c>
      <c r="I381" s="1488"/>
      <c r="J381" s="1488"/>
      <c r="K381" s="1493">
        <v>1</v>
      </c>
      <c r="L381" s="1493">
        <v>6</v>
      </c>
      <c r="M381" s="1484">
        <f t="shared" si="10"/>
        <v>48000</v>
      </c>
      <c r="N381" s="1493">
        <v>1</v>
      </c>
      <c r="O381" s="1493">
        <v>5</v>
      </c>
      <c r="P381" s="1484">
        <f t="shared" si="11"/>
        <v>40000</v>
      </c>
      <c r="Q381" s="1199"/>
      <c r="R381" s="1199"/>
      <c r="S381" s="1199"/>
      <c r="T381" s="1199"/>
    </row>
    <row r="382" spans="1:20" s="1503" customFormat="1" ht="12.75" x14ac:dyDescent="0.2">
      <c r="A382" s="1488" t="s">
        <v>8711</v>
      </c>
      <c r="B382" s="1488" t="s">
        <v>2004</v>
      </c>
      <c r="C382" s="1488" t="s">
        <v>97</v>
      </c>
      <c r="D382" s="1488"/>
      <c r="E382" s="1489">
        <v>5500</v>
      </c>
      <c r="F382" s="1488" t="s">
        <v>9526</v>
      </c>
      <c r="G382" s="1488" t="s">
        <v>9527</v>
      </c>
      <c r="H382" s="1488" t="s">
        <v>675</v>
      </c>
      <c r="I382" s="1488"/>
      <c r="J382" s="1488"/>
      <c r="K382" s="1493">
        <v>1</v>
      </c>
      <c r="L382" s="1493">
        <v>12</v>
      </c>
      <c r="M382" s="1484">
        <f t="shared" si="10"/>
        <v>66000</v>
      </c>
      <c r="N382" s="1493">
        <v>1</v>
      </c>
      <c r="O382" s="1493">
        <v>6</v>
      </c>
      <c r="P382" s="1484">
        <f t="shared" si="11"/>
        <v>33000</v>
      </c>
      <c r="Q382" s="1199"/>
      <c r="R382" s="1199"/>
      <c r="S382" s="1199"/>
      <c r="T382" s="1199"/>
    </row>
    <row r="383" spans="1:20" s="1503" customFormat="1" ht="12.75" x14ac:dyDescent="0.2">
      <c r="A383" s="1488" t="s">
        <v>8711</v>
      </c>
      <c r="B383" s="1488" t="s">
        <v>2003</v>
      </c>
      <c r="C383" s="1488" t="s">
        <v>97</v>
      </c>
      <c r="D383" s="1488"/>
      <c r="E383" s="1489">
        <v>5000</v>
      </c>
      <c r="F383" s="1488" t="s">
        <v>9528</v>
      </c>
      <c r="G383" s="1488" t="s">
        <v>9529</v>
      </c>
      <c r="H383" s="1488" t="s">
        <v>739</v>
      </c>
      <c r="I383" s="1488"/>
      <c r="J383" s="1488"/>
      <c r="K383" s="1493">
        <v>1</v>
      </c>
      <c r="L383" s="1493">
        <v>4</v>
      </c>
      <c r="M383" s="1484">
        <f t="shared" si="10"/>
        <v>20000</v>
      </c>
      <c r="N383" s="1493">
        <v>0</v>
      </c>
      <c r="O383" s="1493">
        <v>0</v>
      </c>
      <c r="P383" s="1484">
        <f t="shared" si="11"/>
        <v>0</v>
      </c>
      <c r="Q383" s="1199"/>
      <c r="R383" s="1199"/>
      <c r="S383" s="1199"/>
      <c r="T383" s="1199"/>
    </row>
    <row r="384" spans="1:20" s="1503" customFormat="1" ht="12.75" x14ac:dyDescent="0.2">
      <c r="A384" s="1488" t="s">
        <v>8711</v>
      </c>
      <c r="B384" s="1488" t="s">
        <v>2003</v>
      </c>
      <c r="C384" s="1488" t="s">
        <v>97</v>
      </c>
      <c r="D384" s="1488"/>
      <c r="E384" s="1489">
        <v>12000</v>
      </c>
      <c r="F384" s="1488" t="s">
        <v>9530</v>
      </c>
      <c r="G384" s="1488" t="s">
        <v>9531</v>
      </c>
      <c r="H384" s="1488" t="s">
        <v>1141</v>
      </c>
      <c r="I384" s="1488"/>
      <c r="J384" s="1488"/>
      <c r="K384" s="1493">
        <v>1</v>
      </c>
      <c r="L384" s="1493">
        <v>3</v>
      </c>
      <c r="M384" s="1484">
        <f t="shared" si="10"/>
        <v>36000</v>
      </c>
      <c r="N384" s="1493">
        <v>0</v>
      </c>
      <c r="O384" s="1493">
        <v>0</v>
      </c>
      <c r="P384" s="1484">
        <f t="shared" si="11"/>
        <v>0</v>
      </c>
      <c r="Q384" s="1199"/>
      <c r="R384" s="1199"/>
      <c r="S384" s="1199"/>
      <c r="T384" s="1199"/>
    </row>
    <row r="385" spans="1:20" s="1503" customFormat="1" ht="12.75" x14ac:dyDescent="0.2">
      <c r="A385" s="1488" t="s">
        <v>8711</v>
      </c>
      <c r="B385" s="1488" t="s">
        <v>2003</v>
      </c>
      <c r="C385" s="1488" t="s">
        <v>97</v>
      </c>
      <c r="D385" s="1488"/>
      <c r="E385" s="1489">
        <v>2200</v>
      </c>
      <c r="F385" s="1488" t="s">
        <v>9532</v>
      </c>
      <c r="G385" s="1488" t="s">
        <v>9533</v>
      </c>
      <c r="H385" s="1488" t="s">
        <v>1025</v>
      </c>
      <c r="I385" s="1488"/>
      <c r="J385" s="1488"/>
      <c r="K385" s="1493">
        <v>1</v>
      </c>
      <c r="L385" s="1493">
        <v>12</v>
      </c>
      <c r="M385" s="1484">
        <f t="shared" si="10"/>
        <v>26400</v>
      </c>
      <c r="N385" s="1493">
        <v>1</v>
      </c>
      <c r="O385" s="1493">
        <v>6</v>
      </c>
      <c r="P385" s="1484">
        <f t="shared" si="11"/>
        <v>13200</v>
      </c>
      <c r="Q385" s="1199"/>
      <c r="R385" s="1199"/>
      <c r="S385" s="1199"/>
      <c r="T385" s="1199"/>
    </row>
    <row r="386" spans="1:20" s="1503" customFormat="1" ht="12.75" x14ac:dyDescent="0.2">
      <c r="A386" s="1488" t="s">
        <v>8711</v>
      </c>
      <c r="B386" s="1488" t="s">
        <v>2003</v>
      </c>
      <c r="C386" s="1488" t="s">
        <v>97</v>
      </c>
      <c r="D386" s="1488"/>
      <c r="E386" s="1489">
        <v>5000</v>
      </c>
      <c r="F386" s="1488" t="s">
        <v>4820</v>
      </c>
      <c r="G386" s="1488" t="s">
        <v>4821</v>
      </c>
      <c r="H386" s="1488" t="s">
        <v>5667</v>
      </c>
      <c r="I386" s="1488"/>
      <c r="J386" s="1488"/>
      <c r="K386" s="1493">
        <v>1</v>
      </c>
      <c r="L386" s="1493">
        <v>8</v>
      </c>
      <c r="M386" s="1484">
        <f t="shared" si="10"/>
        <v>40000</v>
      </c>
      <c r="N386" s="1493">
        <v>1</v>
      </c>
      <c r="O386" s="1493">
        <v>6</v>
      </c>
      <c r="P386" s="1484">
        <f t="shared" si="11"/>
        <v>30000</v>
      </c>
      <c r="Q386" s="1199"/>
      <c r="R386" s="1199"/>
      <c r="S386" s="1199"/>
      <c r="T386" s="1199"/>
    </row>
    <row r="387" spans="1:20" s="1503" customFormat="1" ht="12.75" x14ac:dyDescent="0.2">
      <c r="A387" s="1488" t="s">
        <v>8711</v>
      </c>
      <c r="B387" s="1488" t="s">
        <v>2003</v>
      </c>
      <c r="C387" s="1488" t="s">
        <v>97</v>
      </c>
      <c r="D387" s="1488"/>
      <c r="E387" s="1489">
        <v>3500</v>
      </c>
      <c r="F387" s="1488" t="s">
        <v>9534</v>
      </c>
      <c r="G387" s="1488" t="s">
        <v>9535</v>
      </c>
      <c r="H387" s="1488" t="s">
        <v>739</v>
      </c>
      <c r="I387" s="1488"/>
      <c r="J387" s="1488"/>
      <c r="K387" s="1493">
        <v>1</v>
      </c>
      <c r="L387" s="1493">
        <v>12</v>
      </c>
      <c r="M387" s="1484">
        <f t="shared" si="10"/>
        <v>42000</v>
      </c>
      <c r="N387" s="1493">
        <v>1</v>
      </c>
      <c r="O387" s="1493">
        <v>6</v>
      </c>
      <c r="P387" s="1484">
        <f t="shared" si="11"/>
        <v>21000</v>
      </c>
      <c r="Q387" s="1199"/>
      <c r="R387" s="1199"/>
      <c r="S387" s="1199"/>
      <c r="T387" s="1199"/>
    </row>
    <row r="388" spans="1:20" s="1503" customFormat="1" ht="12.75" x14ac:dyDescent="0.2">
      <c r="A388" s="1488" t="s">
        <v>8711</v>
      </c>
      <c r="B388" s="1488" t="s">
        <v>2003</v>
      </c>
      <c r="C388" s="1488" t="s">
        <v>97</v>
      </c>
      <c r="D388" s="1488"/>
      <c r="E388" s="1489">
        <v>5500</v>
      </c>
      <c r="F388" s="1488" t="s">
        <v>9536</v>
      </c>
      <c r="G388" s="1488" t="s">
        <v>9537</v>
      </c>
      <c r="H388" s="1488" t="s">
        <v>9538</v>
      </c>
      <c r="I388" s="1488"/>
      <c r="J388" s="1488"/>
      <c r="K388" s="1493">
        <v>1</v>
      </c>
      <c r="L388" s="1493">
        <v>3</v>
      </c>
      <c r="M388" s="1484">
        <f t="shared" si="10"/>
        <v>16500</v>
      </c>
      <c r="N388" s="1493">
        <v>0</v>
      </c>
      <c r="O388" s="1493">
        <v>0</v>
      </c>
      <c r="P388" s="1484">
        <f t="shared" si="11"/>
        <v>0</v>
      </c>
      <c r="Q388" s="1199"/>
      <c r="R388" s="1199"/>
      <c r="S388" s="1199"/>
      <c r="T388" s="1199"/>
    </row>
    <row r="389" spans="1:20" s="1503" customFormat="1" ht="12.75" x14ac:dyDescent="0.2">
      <c r="A389" s="1488" t="s">
        <v>8711</v>
      </c>
      <c r="B389" s="1488" t="s">
        <v>2003</v>
      </c>
      <c r="C389" s="1488" t="s">
        <v>97</v>
      </c>
      <c r="D389" s="1488"/>
      <c r="E389" s="1489">
        <v>7000</v>
      </c>
      <c r="F389" s="1488" t="s">
        <v>9539</v>
      </c>
      <c r="G389" s="1488" t="s">
        <v>9540</v>
      </c>
      <c r="H389" s="1488" t="s">
        <v>686</v>
      </c>
      <c r="I389" s="1488"/>
      <c r="J389" s="1488"/>
      <c r="K389" s="1493">
        <v>1</v>
      </c>
      <c r="L389" s="1493">
        <v>12</v>
      </c>
      <c r="M389" s="1484">
        <f t="shared" ref="M389:M452" si="12">L389*E389</f>
        <v>84000</v>
      </c>
      <c r="N389" s="1493">
        <v>1</v>
      </c>
      <c r="O389" s="1493">
        <v>6</v>
      </c>
      <c r="P389" s="1484">
        <f t="shared" ref="P389:P452" si="13">O389*E389</f>
        <v>42000</v>
      </c>
      <c r="Q389" s="1199"/>
      <c r="R389" s="1199"/>
      <c r="S389" s="1199"/>
      <c r="T389" s="1199"/>
    </row>
    <row r="390" spans="1:20" s="1503" customFormat="1" ht="12.75" x14ac:dyDescent="0.2">
      <c r="A390" s="1488" t="s">
        <v>8711</v>
      </c>
      <c r="B390" s="1488" t="s">
        <v>2004</v>
      </c>
      <c r="C390" s="1488" t="s">
        <v>97</v>
      </c>
      <c r="D390" s="1488"/>
      <c r="E390" s="1489">
        <v>4500</v>
      </c>
      <c r="F390" s="1488" t="s">
        <v>9541</v>
      </c>
      <c r="G390" s="1488" t="s">
        <v>9542</v>
      </c>
      <c r="H390" s="1488" t="s">
        <v>1556</v>
      </c>
      <c r="I390" s="1488"/>
      <c r="J390" s="1488"/>
      <c r="K390" s="1493">
        <v>1</v>
      </c>
      <c r="L390" s="1493">
        <v>12</v>
      </c>
      <c r="M390" s="1484">
        <f t="shared" si="12"/>
        <v>54000</v>
      </c>
      <c r="N390" s="1493">
        <v>1</v>
      </c>
      <c r="O390" s="1493">
        <v>6</v>
      </c>
      <c r="P390" s="1484">
        <f t="shared" si="13"/>
        <v>27000</v>
      </c>
      <c r="Q390" s="1199"/>
      <c r="R390" s="1199"/>
      <c r="S390" s="1199"/>
      <c r="T390" s="1199"/>
    </row>
    <row r="391" spans="1:20" s="1503" customFormat="1" ht="12.75" x14ac:dyDescent="0.2">
      <c r="A391" s="1488" t="s">
        <v>8711</v>
      </c>
      <c r="B391" s="1488" t="s">
        <v>2003</v>
      </c>
      <c r="C391" s="1488" t="s">
        <v>97</v>
      </c>
      <c r="D391" s="1488"/>
      <c r="E391" s="1489">
        <v>12000</v>
      </c>
      <c r="F391" s="1488" t="s">
        <v>9543</v>
      </c>
      <c r="G391" s="1488" t="s">
        <v>9544</v>
      </c>
      <c r="H391" s="1488" t="s">
        <v>1141</v>
      </c>
      <c r="I391" s="1488"/>
      <c r="J391" s="1488"/>
      <c r="K391" s="1493">
        <v>1</v>
      </c>
      <c r="L391" s="1493">
        <v>12</v>
      </c>
      <c r="M391" s="1484">
        <f t="shared" si="12"/>
        <v>144000</v>
      </c>
      <c r="N391" s="1493">
        <v>1</v>
      </c>
      <c r="O391" s="1493">
        <v>6</v>
      </c>
      <c r="P391" s="1484">
        <f t="shared" si="13"/>
        <v>72000</v>
      </c>
      <c r="Q391" s="1199"/>
      <c r="R391" s="1199"/>
      <c r="S391" s="1199"/>
      <c r="T391" s="1199"/>
    </row>
    <row r="392" spans="1:20" s="1503" customFormat="1" ht="12.75" x14ac:dyDescent="0.2">
      <c r="A392" s="1488" t="s">
        <v>8711</v>
      </c>
      <c r="B392" s="1488" t="s">
        <v>2003</v>
      </c>
      <c r="C392" s="1488" t="s">
        <v>97</v>
      </c>
      <c r="D392" s="1488"/>
      <c r="E392" s="1489">
        <v>2800</v>
      </c>
      <c r="F392" s="1488" t="s">
        <v>9545</v>
      </c>
      <c r="G392" s="1488" t="s">
        <v>9546</v>
      </c>
      <c r="H392" s="1488" t="s">
        <v>8805</v>
      </c>
      <c r="I392" s="1488"/>
      <c r="J392" s="1488"/>
      <c r="K392" s="1493">
        <v>1</v>
      </c>
      <c r="L392" s="1493">
        <v>7</v>
      </c>
      <c r="M392" s="1484">
        <f t="shared" si="12"/>
        <v>19600</v>
      </c>
      <c r="N392" s="1493">
        <v>1</v>
      </c>
      <c r="O392" s="1493">
        <v>6</v>
      </c>
      <c r="P392" s="1484">
        <f t="shared" si="13"/>
        <v>16800</v>
      </c>
      <c r="Q392" s="1199"/>
      <c r="R392" s="1199"/>
      <c r="S392" s="1199"/>
      <c r="T392" s="1199"/>
    </row>
    <row r="393" spans="1:20" s="1503" customFormat="1" ht="12.75" x14ac:dyDescent="0.2">
      <c r="A393" s="1488" t="s">
        <v>8711</v>
      </c>
      <c r="B393" s="1488" t="s">
        <v>2003</v>
      </c>
      <c r="C393" s="1488" t="s">
        <v>97</v>
      </c>
      <c r="D393" s="1488"/>
      <c r="E393" s="1489">
        <v>2000</v>
      </c>
      <c r="F393" s="1488" t="s">
        <v>9545</v>
      </c>
      <c r="G393" s="1488" t="s">
        <v>9546</v>
      </c>
      <c r="H393" s="1488" t="s">
        <v>8805</v>
      </c>
      <c r="I393" s="1488"/>
      <c r="J393" s="1488"/>
      <c r="K393" s="1493">
        <v>1</v>
      </c>
      <c r="L393" s="1493">
        <v>5</v>
      </c>
      <c r="M393" s="1484">
        <f t="shared" si="12"/>
        <v>10000</v>
      </c>
      <c r="N393" s="1493">
        <v>0</v>
      </c>
      <c r="O393" s="1493">
        <v>0</v>
      </c>
      <c r="P393" s="1484">
        <f t="shared" si="13"/>
        <v>0</v>
      </c>
      <c r="Q393" s="1199"/>
      <c r="R393" s="1199"/>
      <c r="S393" s="1199"/>
      <c r="T393" s="1199"/>
    </row>
    <row r="394" spans="1:20" s="1503" customFormat="1" ht="12.75" x14ac:dyDescent="0.2">
      <c r="A394" s="1488" t="s">
        <v>8711</v>
      </c>
      <c r="B394" s="1488" t="s">
        <v>2003</v>
      </c>
      <c r="C394" s="1488" t="s">
        <v>97</v>
      </c>
      <c r="D394" s="1488"/>
      <c r="E394" s="1489">
        <v>3000</v>
      </c>
      <c r="F394" s="1488" t="s">
        <v>9547</v>
      </c>
      <c r="G394" s="1488" t="s">
        <v>9548</v>
      </c>
      <c r="H394" s="1488" t="s">
        <v>768</v>
      </c>
      <c r="I394" s="1488"/>
      <c r="J394" s="1488"/>
      <c r="K394" s="1493">
        <v>1</v>
      </c>
      <c r="L394" s="1493">
        <v>12</v>
      </c>
      <c r="M394" s="1484">
        <f t="shared" si="12"/>
        <v>36000</v>
      </c>
      <c r="N394" s="1493">
        <v>1</v>
      </c>
      <c r="O394" s="1493">
        <v>6</v>
      </c>
      <c r="P394" s="1484">
        <f t="shared" si="13"/>
        <v>18000</v>
      </c>
      <c r="Q394" s="1199"/>
      <c r="R394" s="1199"/>
      <c r="S394" s="1199"/>
      <c r="T394" s="1199"/>
    </row>
    <row r="395" spans="1:20" s="1503" customFormat="1" ht="12.75" x14ac:dyDescent="0.2">
      <c r="A395" s="1488" t="s">
        <v>8711</v>
      </c>
      <c r="B395" s="1488" t="s">
        <v>2003</v>
      </c>
      <c r="C395" s="1488" t="s">
        <v>97</v>
      </c>
      <c r="D395" s="1488"/>
      <c r="E395" s="1489">
        <v>8000</v>
      </c>
      <c r="F395" s="1488" t="s">
        <v>9549</v>
      </c>
      <c r="G395" s="1488" t="s">
        <v>9550</v>
      </c>
      <c r="H395" s="1488" t="s">
        <v>9551</v>
      </c>
      <c r="I395" s="1488"/>
      <c r="J395" s="1488"/>
      <c r="K395" s="1493">
        <v>1</v>
      </c>
      <c r="L395" s="1493">
        <v>1</v>
      </c>
      <c r="M395" s="1484">
        <f t="shared" si="12"/>
        <v>8000</v>
      </c>
      <c r="N395" s="1493">
        <v>0</v>
      </c>
      <c r="O395" s="1493">
        <v>0</v>
      </c>
      <c r="P395" s="1484">
        <f t="shared" si="13"/>
        <v>0</v>
      </c>
      <c r="Q395" s="1199"/>
      <c r="R395" s="1199"/>
      <c r="S395" s="1199"/>
      <c r="T395" s="1199"/>
    </row>
    <row r="396" spans="1:20" s="1503" customFormat="1" ht="12.75" x14ac:dyDescent="0.2">
      <c r="A396" s="1488" t="s">
        <v>8711</v>
      </c>
      <c r="B396" s="1488" t="s">
        <v>2003</v>
      </c>
      <c r="C396" s="1488" t="s">
        <v>97</v>
      </c>
      <c r="D396" s="1488"/>
      <c r="E396" s="1489">
        <v>3500</v>
      </c>
      <c r="F396" s="1488" t="s">
        <v>9552</v>
      </c>
      <c r="G396" s="1488" t="s">
        <v>9553</v>
      </c>
      <c r="H396" s="1488" t="s">
        <v>8775</v>
      </c>
      <c r="I396" s="1488"/>
      <c r="J396" s="1488"/>
      <c r="K396" s="1493">
        <v>1</v>
      </c>
      <c r="L396" s="1493">
        <v>12</v>
      </c>
      <c r="M396" s="1484">
        <f t="shared" si="12"/>
        <v>42000</v>
      </c>
      <c r="N396" s="1493">
        <v>1</v>
      </c>
      <c r="O396" s="1493">
        <v>6</v>
      </c>
      <c r="P396" s="1484">
        <f t="shared" si="13"/>
        <v>21000</v>
      </c>
      <c r="Q396" s="1199"/>
      <c r="R396" s="1199"/>
      <c r="S396" s="1199"/>
      <c r="T396" s="1199"/>
    </row>
    <row r="397" spans="1:20" s="1503" customFormat="1" ht="12.75" x14ac:dyDescent="0.2">
      <c r="A397" s="1488" t="s">
        <v>8711</v>
      </c>
      <c r="B397" s="1488" t="s">
        <v>2003</v>
      </c>
      <c r="C397" s="1488" t="s">
        <v>97</v>
      </c>
      <c r="D397" s="1488"/>
      <c r="E397" s="1489">
        <v>5600</v>
      </c>
      <c r="F397" s="1488" t="s">
        <v>9554</v>
      </c>
      <c r="G397" s="1488" t="s">
        <v>9555</v>
      </c>
      <c r="H397" s="1488" t="s">
        <v>5667</v>
      </c>
      <c r="I397" s="1488"/>
      <c r="J397" s="1488"/>
      <c r="K397" s="1493">
        <v>1</v>
      </c>
      <c r="L397" s="1493">
        <v>12</v>
      </c>
      <c r="M397" s="1484">
        <f t="shared" si="12"/>
        <v>67200</v>
      </c>
      <c r="N397" s="1493">
        <v>1</v>
      </c>
      <c r="O397" s="1493">
        <v>6</v>
      </c>
      <c r="P397" s="1484">
        <f t="shared" si="13"/>
        <v>33600</v>
      </c>
      <c r="Q397" s="1199"/>
      <c r="R397" s="1199"/>
      <c r="S397" s="1199"/>
      <c r="T397" s="1199"/>
    </row>
    <row r="398" spans="1:20" s="1503" customFormat="1" ht="12.75" x14ac:dyDescent="0.2">
      <c r="A398" s="1488" t="s">
        <v>8711</v>
      </c>
      <c r="B398" s="1488" t="s">
        <v>2003</v>
      </c>
      <c r="C398" s="1488" t="s">
        <v>97</v>
      </c>
      <c r="D398" s="1488"/>
      <c r="E398" s="1489">
        <v>7500</v>
      </c>
      <c r="F398" s="1488" t="s">
        <v>9556</v>
      </c>
      <c r="G398" s="1488" t="s">
        <v>9557</v>
      </c>
      <c r="H398" s="1488" t="s">
        <v>8857</v>
      </c>
      <c r="I398" s="1488"/>
      <c r="J398" s="1488"/>
      <c r="K398" s="1493">
        <v>1</v>
      </c>
      <c r="L398" s="1493">
        <v>12</v>
      </c>
      <c r="M398" s="1484">
        <f t="shared" si="12"/>
        <v>90000</v>
      </c>
      <c r="N398" s="1493">
        <v>1</v>
      </c>
      <c r="O398" s="1493">
        <v>1</v>
      </c>
      <c r="P398" s="1484">
        <f t="shared" si="13"/>
        <v>7500</v>
      </c>
      <c r="Q398" s="1199"/>
      <c r="R398" s="1199"/>
      <c r="S398" s="1199"/>
      <c r="T398" s="1199"/>
    </row>
    <row r="399" spans="1:20" s="1503" customFormat="1" ht="12.75" x14ac:dyDescent="0.2">
      <c r="A399" s="1488" t="s">
        <v>8711</v>
      </c>
      <c r="B399" s="1488" t="s">
        <v>2003</v>
      </c>
      <c r="C399" s="1488" t="s">
        <v>97</v>
      </c>
      <c r="D399" s="1488"/>
      <c r="E399" s="1489">
        <v>7000</v>
      </c>
      <c r="F399" s="1488" t="s">
        <v>9558</v>
      </c>
      <c r="G399" s="1488" t="s">
        <v>9559</v>
      </c>
      <c r="H399" s="1488" t="s">
        <v>9560</v>
      </c>
      <c r="I399" s="1488"/>
      <c r="J399" s="1488"/>
      <c r="K399" s="1493">
        <v>1</v>
      </c>
      <c r="L399" s="1493">
        <v>12</v>
      </c>
      <c r="M399" s="1484">
        <f t="shared" si="12"/>
        <v>84000</v>
      </c>
      <c r="N399" s="1493">
        <v>1</v>
      </c>
      <c r="O399" s="1493">
        <v>6</v>
      </c>
      <c r="P399" s="1484">
        <f t="shared" si="13"/>
        <v>42000</v>
      </c>
      <c r="Q399" s="1199"/>
      <c r="R399" s="1199"/>
      <c r="S399" s="1199"/>
      <c r="T399" s="1199"/>
    </row>
    <row r="400" spans="1:20" s="1503" customFormat="1" ht="12.75" x14ac:dyDescent="0.2">
      <c r="A400" s="1488" t="s">
        <v>8711</v>
      </c>
      <c r="B400" s="1488" t="s">
        <v>2003</v>
      </c>
      <c r="C400" s="1488" t="s">
        <v>97</v>
      </c>
      <c r="D400" s="1488"/>
      <c r="E400" s="1489">
        <v>8000</v>
      </c>
      <c r="F400" s="1488" t="s">
        <v>9561</v>
      </c>
      <c r="G400" s="1488" t="s">
        <v>9562</v>
      </c>
      <c r="H400" s="1488" t="s">
        <v>9563</v>
      </c>
      <c r="I400" s="1488"/>
      <c r="J400" s="1488"/>
      <c r="K400" s="1493">
        <v>1</v>
      </c>
      <c r="L400" s="1493">
        <v>12</v>
      </c>
      <c r="M400" s="1484">
        <f t="shared" si="12"/>
        <v>96000</v>
      </c>
      <c r="N400" s="1493">
        <v>1</v>
      </c>
      <c r="O400" s="1493">
        <v>6</v>
      </c>
      <c r="P400" s="1484">
        <f t="shared" si="13"/>
        <v>48000</v>
      </c>
      <c r="Q400" s="1199"/>
      <c r="R400" s="1199"/>
      <c r="S400" s="1199"/>
      <c r="T400" s="1199"/>
    </row>
    <row r="401" spans="1:20" s="1503" customFormat="1" ht="12.75" x14ac:dyDescent="0.2">
      <c r="A401" s="1488" t="s">
        <v>8711</v>
      </c>
      <c r="B401" s="1488" t="s">
        <v>2003</v>
      </c>
      <c r="C401" s="1488" t="s">
        <v>97</v>
      </c>
      <c r="D401" s="1488"/>
      <c r="E401" s="1489">
        <v>2500</v>
      </c>
      <c r="F401" s="1488" t="s">
        <v>9564</v>
      </c>
      <c r="G401" s="1488" t="s">
        <v>9565</v>
      </c>
      <c r="H401" s="1488" t="s">
        <v>1025</v>
      </c>
      <c r="I401" s="1488"/>
      <c r="J401" s="1488"/>
      <c r="K401" s="1493">
        <v>1</v>
      </c>
      <c r="L401" s="1493">
        <v>12</v>
      </c>
      <c r="M401" s="1484">
        <f t="shared" si="12"/>
        <v>30000</v>
      </c>
      <c r="N401" s="1493">
        <v>1</v>
      </c>
      <c r="O401" s="1493">
        <v>6</v>
      </c>
      <c r="P401" s="1484">
        <f t="shared" si="13"/>
        <v>15000</v>
      </c>
      <c r="Q401" s="1199"/>
      <c r="R401" s="1199"/>
      <c r="S401" s="1199"/>
      <c r="T401" s="1199"/>
    </row>
    <row r="402" spans="1:20" s="1503" customFormat="1" ht="12.75" x14ac:dyDescent="0.2">
      <c r="A402" s="1488" t="s">
        <v>8711</v>
      </c>
      <c r="B402" s="1488" t="s">
        <v>2003</v>
      </c>
      <c r="C402" s="1488" t="s">
        <v>97</v>
      </c>
      <c r="D402" s="1488"/>
      <c r="E402" s="1489">
        <v>5000</v>
      </c>
      <c r="F402" s="1488" t="s">
        <v>9566</v>
      </c>
      <c r="G402" s="1488" t="s">
        <v>9567</v>
      </c>
      <c r="H402" s="1488" t="s">
        <v>8778</v>
      </c>
      <c r="I402" s="1488"/>
      <c r="J402" s="1488"/>
      <c r="K402" s="1493">
        <v>1</v>
      </c>
      <c r="L402" s="1493">
        <v>2</v>
      </c>
      <c r="M402" s="1484">
        <f t="shared" si="12"/>
        <v>10000</v>
      </c>
      <c r="N402" s="1493">
        <v>0</v>
      </c>
      <c r="O402" s="1493">
        <v>0</v>
      </c>
      <c r="P402" s="1484">
        <f t="shared" si="13"/>
        <v>0</v>
      </c>
      <c r="Q402" s="1199"/>
      <c r="R402" s="1199"/>
      <c r="S402" s="1199"/>
      <c r="T402" s="1199"/>
    </row>
    <row r="403" spans="1:20" s="1503" customFormat="1" ht="12.75" x14ac:dyDescent="0.2">
      <c r="A403" s="1488" t="s">
        <v>8711</v>
      </c>
      <c r="B403" s="1488" t="s">
        <v>2003</v>
      </c>
      <c r="C403" s="1488" t="s">
        <v>97</v>
      </c>
      <c r="D403" s="1488"/>
      <c r="E403" s="1489">
        <v>8000</v>
      </c>
      <c r="F403" s="1488" t="s">
        <v>9568</v>
      </c>
      <c r="G403" s="1488" t="s">
        <v>9569</v>
      </c>
      <c r="H403" s="1488" t="s">
        <v>9570</v>
      </c>
      <c r="I403" s="1488"/>
      <c r="J403" s="1488"/>
      <c r="K403" s="1493">
        <v>1</v>
      </c>
      <c r="L403" s="1493">
        <v>12</v>
      </c>
      <c r="M403" s="1484">
        <f t="shared" si="12"/>
        <v>96000</v>
      </c>
      <c r="N403" s="1493">
        <v>1</v>
      </c>
      <c r="O403" s="1493">
        <v>6</v>
      </c>
      <c r="P403" s="1484">
        <f t="shared" si="13"/>
        <v>48000</v>
      </c>
      <c r="Q403" s="1199"/>
      <c r="R403" s="1199"/>
      <c r="S403" s="1199"/>
      <c r="T403" s="1199"/>
    </row>
    <row r="404" spans="1:20" s="1503" customFormat="1" ht="12.75" x14ac:dyDescent="0.2">
      <c r="A404" s="1488" t="s">
        <v>8711</v>
      </c>
      <c r="B404" s="1488" t="s">
        <v>2003</v>
      </c>
      <c r="C404" s="1488" t="s">
        <v>97</v>
      </c>
      <c r="D404" s="1488"/>
      <c r="E404" s="1489">
        <v>2000</v>
      </c>
      <c r="F404" s="1488" t="s">
        <v>9571</v>
      </c>
      <c r="G404" s="1488" t="s">
        <v>9572</v>
      </c>
      <c r="H404" s="1488" t="s">
        <v>8805</v>
      </c>
      <c r="I404" s="1488"/>
      <c r="J404" s="1488"/>
      <c r="K404" s="1493">
        <v>1</v>
      </c>
      <c r="L404" s="1493">
        <v>12</v>
      </c>
      <c r="M404" s="1484">
        <f t="shared" si="12"/>
        <v>24000</v>
      </c>
      <c r="N404" s="1493">
        <v>1</v>
      </c>
      <c r="O404" s="1493">
        <v>6</v>
      </c>
      <c r="P404" s="1484">
        <f t="shared" si="13"/>
        <v>12000</v>
      </c>
      <c r="Q404" s="1199"/>
      <c r="R404" s="1199"/>
      <c r="S404" s="1199"/>
      <c r="T404" s="1199"/>
    </row>
    <row r="405" spans="1:20" s="1503" customFormat="1" ht="12.75" x14ac:dyDescent="0.2">
      <c r="A405" s="1488" t="s">
        <v>8711</v>
      </c>
      <c r="B405" s="1488" t="s">
        <v>2003</v>
      </c>
      <c r="C405" s="1488" t="s">
        <v>97</v>
      </c>
      <c r="D405" s="1488"/>
      <c r="E405" s="1489">
        <v>14000</v>
      </c>
      <c r="F405" s="1488" t="s">
        <v>9573</v>
      </c>
      <c r="G405" s="1488" t="s">
        <v>9574</v>
      </c>
      <c r="H405" s="1488" t="s">
        <v>712</v>
      </c>
      <c r="I405" s="1488"/>
      <c r="J405" s="1488"/>
      <c r="K405" s="1493">
        <v>1</v>
      </c>
      <c r="L405" s="1493">
        <v>3</v>
      </c>
      <c r="M405" s="1484">
        <f t="shared" si="12"/>
        <v>42000</v>
      </c>
      <c r="N405" s="1493">
        <v>0</v>
      </c>
      <c r="O405" s="1493">
        <v>0</v>
      </c>
      <c r="P405" s="1484">
        <f t="shared" si="13"/>
        <v>0</v>
      </c>
      <c r="Q405" s="1199"/>
      <c r="R405" s="1199"/>
      <c r="S405" s="1199"/>
      <c r="T405" s="1199"/>
    </row>
    <row r="406" spans="1:20" s="1503" customFormat="1" ht="12.75" x14ac:dyDescent="0.2">
      <c r="A406" s="1488" t="s">
        <v>8711</v>
      </c>
      <c r="B406" s="1488" t="s">
        <v>2003</v>
      </c>
      <c r="C406" s="1488" t="s">
        <v>97</v>
      </c>
      <c r="D406" s="1488"/>
      <c r="E406" s="1489">
        <v>3500</v>
      </c>
      <c r="F406" s="1488" t="s">
        <v>9575</v>
      </c>
      <c r="G406" s="1488" t="s">
        <v>9576</v>
      </c>
      <c r="H406" s="1488" t="s">
        <v>739</v>
      </c>
      <c r="I406" s="1488"/>
      <c r="J406" s="1488"/>
      <c r="K406" s="1493">
        <v>1</v>
      </c>
      <c r="L406" s="1493">
        <v>12</v>
      </c>
      <c r="M406" s="1484">
        <f t="shared" si="12"/>
        <v>42000</v>
      </c>
      <c r="N406" s="1493">
        <v>1</v>
      </c>
      <c r="O406" s="1493">
        <v>6</v>
      </c>
      <c r="P406" s="1484">
        <f t="shared" si="13"/>
        <v>21000</v>
      </c>
      <c r="Q406" s="1199"/>
      <c r="R406" s="1199"/>
      <c r="S406" s="1199"/>
      <c r="T406" s="1199"/>
    </row>
    <row r="407" spans="1:20" s="1503" customFormat="1" ht="12.75" x14ac:dyDescent="0.2">
      <c r="A407" s="1488" t="s">
        <v>8711</v>
      </c>
      <c r="B407" s="1488" t="s">
        <v>2003</v>
      </c>
      <c r="C407" s="1488" t="s">
        <v>97</v>
      </c>
      <c r="D407" s="1488"/>
      <c r="E407" s="1489">
        <v>3500</v>
      </c>
      <c r="F407" s="1488" t="s">
        <v>9577</v>
      </c>
      <c r="G407" s="1488" t="s">
        <v>9578</v>
      </c>
      <c r="H407" s="1488" t="s">
        <v>768</v>
      </c>
      <c r="I407" s="1488"/>
      <c r="J407" s="1488"/>
      <c r="K407" s="1493">
        <v>1</v>
      </c>
      <c r="L407" s="1493">
        <v>12</v>
      </c>
      <c r="M407" s="1484">
        <f t="shared" si="12"/>
        <v>42000</v>
      </c>
      <c r="N407" s="1493">
        <v>1</v>
      </c>
      <c r="O407" s="1493">
        <v>6</v>
      </c>
      <c r="P407" s="1484">
        <f t="shared" si="13"/>
        <v>21000</v>
      </c>
      <c r="Q407" s="1199"/>
      <c r="R407" s="1199"/>
      <c r="S407" s="1199"/>
      <c r="T407" s="1199"/>
    </row>
    <row r="408" spans="1:20" s="1503" customFormat="1" ht="12.75" x14ac:dyDescent="0.2">
      <c r="A408" s="1488" t="s">
        <v>8711</v>
      </c>
      <c r="B408" s="1488" t="s">
        <v>2003</v>
      </c>
      <c r="C408" s="1488" t="s">
        <v>97</v>
      </c>
      <c r="D408" s="1488"/>
      <c r="E408" s="1489">
        <v>2800</v>
      </c>
      <c r="F408" s="1488" t="s">
        <v>9579</v>
      </c>
      <c r="G408" s="1488" t="s">
        <v>9580</v>
      </c>
      <c r="H408" s="1488" t="s">
        <v>9581</v>
      </c>
      <c r="I408" s="1488"/>
      <c r="J408" s="1488"/>
      <c r="K408" s="1493">
        <v>1</v>
      </c>
      <c r="L408" s="1493">
        <v>12</v>
      </c>
      <c r="M408" s="1484">
        <f t="shared" si="12"/>
        <v>33600</v>
      </c>
      <c r="N408" s="1493">
        <v>1</v>
      </c>
      <c r="O408" s="1493">
        <v>6</v>
      </c>
      <c r="P408" s="1484">
        <f t="shared" si="13"/>
        <v>16800</v>
      </c>
      <c r="Q408" s="1199"/>
      <c r="R408" s="1199"/>
      <c r="S408" s="1199"/>
      <c r="T408" s="1199"/>
    </row>
    <row r="409" spans="1:20" s="1503" customFormat="1" ht="12.75" x14ac:dyDescent="0.2">
      <c r="A409" s="1488" t="s">
        <v>8711</v>
      </c>
      <c r="B409" s="1488" t="s">
        <v>2003</v>
      </c>
      <c r="C409" s="1488" t="s">
        <v>97</v>
      </c>
      <c r="D409" s="1488"/>
      <c r="E409" s="1489">
        <v>5000</v>
      </c>
      <c r="F409" s="1488" t="s">
        <v>9582</v>
      </c>
      <c r="G409" s="1488" t="s">
        <v>9583</v>
      </c>
      <c r="H409" s="1488" t="s">
        <v>768</v>
      </c>
      <c r="I409" s="1488"/>
      <c r="J409" s="1488"/>
      <c r="K409" s="1493">
        <v>1</v>
      </c>
      <c r="L409" s="1493">
        <v>12</v>
      </c>
      <c r="M409" s="1484">
        <f t="shared" si="12"/>
        <v>60000</v>
      </c>
      <c r="N409" s="1493">
        <v>1</v>
      </c>
      <c r="O409" s="1493">
        <v>6</v>
      </c>
      <c r="P409" s="1484">
        <f t="shared" si="13"/>
        <v>30000</v>
      </c>
      <c r="Q409" s="1199"/>
      <c r="R409" s="1199"/>
      <c r="S409" s="1199"/>
      <c r="T409" s="1199"/>
    </row>
    <row r="410" spans="1:20" s="1503" customFormat="1" ht="12.75" x14ac:dyDescent="0.2">
      <c r="A410" s="1488" t="s">
        <v>8711</v>
      </c>
      <c r="B410" s="1488" t="s">
        <v>2003</v>
      </c>
      <c r="C410" s="1488" t="s">
        <v>97</v>
      </c>
      <c r="D410" s="1488"/>
      <c r="E410" s="1489">
        <v>9000</v>
      </c>
      <c r="F410" s="1488" t="s">
        <v>9584</v>
      </c>
      <c r="G410" s="1488" t="s">
        <v>9585</v>
      </c>
      <c r="H410" s="1488" t="s">
        <v>9285</v>
      </c>
      <c r="I410" s="1488"/>
      <c r="J410" s="1488"/>
      <c r="K410" s="1493">
        <v>1</v>
      </c>
      <c r="L410" s="1493">
        <v>4</v>
      </c>
      <c r="M410" s="1484">
        <f t="shared" si="12"/>
        <v>36000</v>
      </c>
      <c r="N410" s="1493">
        <v>0</v>
      </c>
      <c r="O410" s="1493">
        <v>0</v>
      </c>
      <c r="P410" s="1484">
        <f t="shared" si="13"/>
        <v>0</v>
      </c>
      <c r="Q410" s="1199"/>
      <c r="R410" s="1199"/>
      <c r="S410" s="1199"/>
      <c r="T410" s="1199"/>
    </row>
    <row r="411" spans="1:20" s="1503" customFormat="1" ht="12.75" x14ac:dyDescent="0.2">
      <c r="A411" s="1488" t="s">
        <v>8711</v>
      </c>
      <c r="B411" s="1488" t="s">
        <v>2003</v>
      </c>
      <c r="C411" s="1488" t="s">
        <v>97</v>
      </c>
      <c r="D411" s="1488"/>
      <c r="E411" s="1489">
        <v>1700</v>
      </c>
      <c r="F411" s="1488" t="s">
        <v>9586</v>
      </c>
      <c r="G411" s="1488" t="s">
        <v>9587</v>
      </c>
      <c r="H411" s="1488" t="s">
        <v>768</v>
      </c>
      <c r="I411" s="1488"/>
      <c r="J411" s="1488"/>
      <c r="K411" s="1493">
        <v>1</v>
      </c>
      <c r="L411" s="1493">
        <v>12</v>
      </c>
      <c r="M411" s="1484">
        <f t="shared" si="12"/>
        <v>20400</v>
      </c>
      <c r="N411" s="1493">
        <v>0</v>
      </c>
      <c r="O411" s="1493">
        <v>0</v>
      </c>
      <c r="P411" s="1484">
        <f t="shared" si="13"/>
        <v>0</v>
      </c>
      <c r="Q411" s="1199"/>
      <c r="R411" s="1199"/>
      <c r="S411" s="1199"/>
      <c r="T411" s="1199"/>
    </row>
    <row r="412" spans="1:20" s="1503" customFormat="1" ht="12.75" x14ac:dyDescent="0.2">
      <c r="A412" s="1488" t="s">
        <v>8711</v>
      </c>
      <c r="B412" s="1488" t="s">
        <v>2003</v>
      </c>
      <c r="C412" s="1488" t="s">
        <v>97</v>
      </c>
      <c r="D412" s="1488"/>
      <c r="E412" s="1489">
        <v>2800</v>
      </c>
      <c r="F412" s="1488" t="s">
        <v>9586</v>
      </c>
      <c r="G412" s="1488" t="s">
        <v>9587</v>
      </c>
      <c r="H412" s="1488" t="s">
        <v>768</v>
      </c>
      <c r="I412" s="1488"/>
      <c r="J412" s="1488"/>
      <c r="K412" s="1493">
        <v>1</v>
      </c>
      <c r="L412" s="1493">
        <v>1</v>
      </c>
      <c r="M412" s="1484">
        <f t="shared" si="12"/>
        <v>2800</v>
      </c>
      <c r="N412" s="1493">
        <v>1</v>
      </c>
      <c r="O412" s="1493">
        <v>6</v>
      </c>
      <c r="P412" s="1484">
        <f t="shared" si="13"/>
        <v>16800</v>
      </c>
      <c r="Q412" s="1199"/>
      <c r="R412" s="1199"/>
      <c r="S412" s="1199"/>
      <c r="T412" s="1199"/>
    </row>
    <row r="413" spans="1:20" s="1503" customFormat="1" ht="12.75" x14ac:dyDescent="0.2">
      <c r="A413" s="1488" t="s">
        <v>8711</v>
      </c>
      <c r="B413" s="1488" t="s">
        <v>2003</v>
      </c>
      <c r="C413" s="1488" t="s">
        <v>97</v>
      </c>
      <c r="D413" s="1488"/>
      <c r="E413" s="1489">
        <v>8000</v>
      </c>
      <c r="F413" s="1488" t="s">
        <v>9588</v>
      </c>
      <c r="G413" s="1488" t="s">
        <v>9589</v>
      </c>
      <c r="H413" s="1488" t="s">
        <v>4487</v>
      </c>
      <c r="I413" s="1488"/>
      <c r="J413" s="1488"/>
      <c r="K413" s="1493">
        <v>1</v>
      </c>
      <c r="L413" s="1493">
        <v>12</v>
      </c>
      <c r="M413" s="1484">
        <f t="shared" si="12"/>
        <v>96000</v>
      </c>
      <c r="N413" s="1493">
        <v>1</v>
      </c>
      <c r="O413" s="1493">
        <v>6</v>
      </c>
      <c r="P413" s="1484">
        <f t="shared" si="13"/>
        <v>48000</v>
      </c>
      <c r="Q413" s="1199"/>
      <c r="R413" s="1199"/>
      <c r="S413" s="1199"/>
      <c r="T413" s="1199"/>
    </row>
    <row r="414" spans="1:20" s="1503" customFormat="1" ht="12.75" x14ac:dyDescent="0.2">
      <c r="A414" s="1488" t="s">
        <v>8711</v>
      </c>
      <c r="B414" s="1488" t="s">
        <v>2003</v>
      </c>
      <c r="C414" s="1488" t="s">
        <v>97</v>
      </c>
      <c r="D414" s="1488"/>
      <c r="E414" s="1489">
        <v>5000</v>
      </c>
      <c r="F414" s="1488" t="s">
        <v>9590</v>
      </c>
      <c r="G414" s="1488" t="s">
        <v>9591</v>
      </c>
      <c r="H414" s="1488" t="s">
        <v>8778</v>
      </c>
      <c r="I414" s="1488"/>
      <c r="J414" s="1488"/>
      <c r="K414" s="1493">
        <v>1</v>
      </c>
      <c r="L414" s="1493">
        <v>12</v>
      </c>
      <c r="M414" s="1484">
        <f t="shared" si="12"/>
        <v>60000</v>
      </c>
      <c r="N414" s="1493">
        <v>1</v>
      </c>
      <c r="O414" s="1493">
        <v>6</v>
      </c>
      <c r="P414" s="1484">
        <f t="shared" si="13"/>
        <v>30000</v>
      </c>
      <c r="Q414" s="1199"/>
      <c r="R414" s="1199"/>
      <c r="S414" s="1199"/>
      <c r="T414" s="1199"/>
    </row>
    <row r="415" spans="1:20" s="1503" customFormat="1" ht="12.75" x14ac:dyDescent="0.2">
      <c r="A415" s="1488" t="s">
        <v>8711</v>
      </c>
      <c r="B415" s="1488" t="s">
        <v>2003</v>
      </c>
      <c r="C415" s="1488" t="s">
        <v>97</v>
      </c>
      <c r="D415" s="1488"/>
      <c r="E415" s="1489">
        <v>4500</v>
      </c>
      <c r="F415" s="1488" t="s">
        <v>9592</v>
      </c>
      <c r="G415" s="1488" t="s">
        <v>9593</v>
      </c>
      <c r="H415" s="1488" t="s">
        <v>1565</v>
      </c>
      <c r="I415" s="1488"/>
      <c r="J415" s="1488"/>
      <c r="K415" s="1493">
        <v>1</v>
      </c>
      <c r="L415" s="1493">
        <v>12</v>
      </c>
      <c r="M415" s="1484">
        <f t="shared" si="12"/>
        <v>54000</v>
      </c>
      <c r="N415" s="1493">
        <v>1</v>
      </c>
      <c r="O415" s="1493">
        <v>6</v>
      </c>
      <c r="P415" s="1484">
        <f t="shared" si="13"/>
        <v>27000</v>
      </c>
      <c r="Q415" s="1199"/>
      <c r="R415" s="1199"/>
      <c r="S415" s="1199"/>
      <c r="T415" s="1199"/>
    </row>
    <row r="416" spans="1:20" s="1503" customFormat="1" ht="12.75" x14ac:dyDescent="0.2">
      <c r="A416" s="1488" t="s">
        <v>8711</v>
      </c>
      <c r="B416" s="1488" t="s">
        <v>2003</v>
      </c>
      <c r="C416" s="1488" t="s">
        <v>97</v>
      </c>
      <c r="D416" s="1488"/>
      <c r="E416" s="1489">
        <v>5500</v>
      </c>
      <c r="F416" s="1488" t="s">
        <v>9594</v>
      </c>
      <c r="G416" s="1488" t="s">
        <v>9595</v>
      </c>
      <c r="H416" s="1488" t="s">
        <v>9596</v>
      </c>
      <c r="I416" s="1488"/>
      <c r="J416" s="1488"/>
      <c r="K416" s="1493">
        <v>1</v>
      </c>
      <c r="L416" s="1493">
        <v>12</v>
      </c>
      <c r="M416" s="1484">
        <f t="shared" si="12"/>
        <v>66000</v>
      </c>
      <c r="N416" s="1493">
        <v>1</v>
      </c>
      <c r="O416" s="1493">
        <v>6</v>
      </c>
      <c r="P416" s="1484">
        <f t="shared" si="13"/>
        <v>33000</v>
      </c>
      <c r="Q416" s="1199"/>
      <c r="R416" s="1199"/>
      <c r="S416" s="1199"/>
      <c r="T416" s="1199"/>
    </row>
    <row r="417" spans="1:20" s="1503" customFormat="1" ht="12.75" x14ac:dyDescent="0.2">
      <c r="A417" s="1488" t="s">
        <v>8711</v>
      </c>
      <c r="B417" s="1488" t="s">
        <v>2003</v>
      </c>
      <c r="C417" s="1488" t="s">
        <v>97</v>
      </c>
      <c r="D417" s="1488"/>
      <c r="E417" s="1489">
        <v>6000</v>
      </c>
      <c r="F417" s="1488" t="s">
        <v>9597</v>
      </c>
      <c r="G417" s="1488" t="s">
        <v>9598</v>
      </c>
      <c r="H417" s="1488" t="s">
        <v>9078</v>
      </c>
      <c r="I417" s="1488"/>
      <c r="J417" s="1488"/>
      <c r="K417" s="1493">
        <v>1</v>
      </c>
      <c r="L417" s="1493">
        <v>12</v>
      </c>
      <c r="M417" s="1484">
        <f t="shared" si="12"/>
        <v>72000</v>
      </c>
      <c r="N417" s="1493">
        <v>1</v>
      </c>
      <c r="O417" s="1493">
        <v>6</v>
      </c>
      <c r="P417" s="1484">
        <f t="shared" si="13"/>
        <v>36000</v>
      </c>
      <c r="Q417" s="1199"/>
      <c r="R417" s="1199"/>
      <c r="S417" s="1199"/>
      <c r="T417" s="1199"/>
    </row>
    <row r="418" spans="1:20" s="1503" customFormat="1" ht="12.75" x14ac:dyDescent="0.2">
      <c r="A418" s="1488" t="s">
        <v>8711</v>
      </c>
      <c r="B418" s="1488" t="s">
        <v>2003</v>
      </c>
      <c r="C418" s="1488" t="s">
        <v>97</v>
      </c>
      <c r="D418" s="1488"/>
      <c r="E418" s="1489">
        <v>4000</v>
      </c>
      <c r="F418" s="1488" t="s">
        <v>9599</v>
      </c>
      <c r="G418" s="1488" t="s">
        <v>9600</v>
      </c>
      <c r="H418" s="1488" t="s">
        <v>1025</v>
      </c>
      <c r="I418" s="1488"/>
      <c r="J418" s="1488"/>
      <c r="K418" s="1493">
        <v>1</v>
      </c>
      <c r="L418" s="1493">
        <v>12</v>
      </c>
      <c r="M418" s="1484">
        <f t="shared" si="12"/>
        <v>48000</v>
      </c>
      <c r="N418" s="1493">
        <v>1</v>
      </c>
      <c r="O418" s="1493">
        <v>6</v>
      </c>
      <c r="P418" s="1484">
        <f t="shared" si="13"/>
        <v>24000</v>
      </c>
      <c r="Q418" s="1199"/>
      <c r="R418" s="1199"/>
      <c r="S418" s="1199"/>
      <c r="T418" s="1199"/>
    </row>
    <row r="419" spans="1:20" s="1503" customFormat="1" ht="12.75" x14ac:dyDescent="0.2">
      <c r="A419" s="1488" t="s">
        <v>8711</v>
      </c>
      <c r="B419" s="1488" t="s">
        <v>2003</v>
      </c>
      <c r="C419" s="1488" t="s">
        <v>97</v>
      </c>
      <c r="D419" s="1488"/>
      <c r="E419" s="1489">
        <v>3500</v>
      </c>
      <c r="F419" s="1488" t="s">
        <v>9601</v>
      </c>
      <c r="G419" s="1488" t="s">
        <v>9602</v>
      </c>
      <c r="H419" s="1488" t="s">
        <v>9603</v>
      </c>
      <c r="I419" s="1488"/>
      <c r="J419" s="1488"/>
      <c r="K419" s="1493">
        <v>1</v>
      </c>
      <c r="L419" s="1493">
        <v>12</v>
      </c>
      <c r="M419" s="1484">
        <f t="shared" si="12"/>
        <v>42000</v>
      </c>
      <c r="N419" s="1493">
        <v>1</v>
      </c>
      <c r="O419" s="1493">
        <v>6</v>
      </c>
      <c r="P419" s="1484">
        <f t="shared" si="13"/>
        <v>21000</v>
      </c>
      <c r="Q419" s="1199"/>
      <c r="R419" s="1199"/>
      <c r="S419" s="1199"/>
      <c r="T419" s="1199"/>
    </row>
    <row r="420" spans="1:20" s="1503" customFormat="1" ht="12.75" x14ac:dyDescent="0.2">
      <c r="A420" s="1488" t="s">
        <v>8711</v>
      </c>
      <c r="B420" s="1488" t="s">
        <v>2003</v>
      </c>
      <c r="C420" s="1488" t="s">
        <v>97</v>
      </c>
      <c r="D420" s="1488"/>
      <c r="E420" s="1489">
        <v>7000</v>
      </c>
      <c r="F420" s="1488" t="s">
        <v>9604</v>
      </c>
      <c r="G420" s="1488" t="s">
        <v>9605</v>
      </c>
      <c r="H420" s="1488" t="s">
        <v>923</v>
      </c>
      <c r="I420" s="1488"/>
      <c r="J420" s="1488"/>
      <c r="K420" s="1493">
        <v>1</v>
      </c>
      <c r="L420" s="1493">
        <v>1</v>
      </c>
      <c r="M420" s="1484">
        <f t="shared" si="12"/>
        <v>7000</v>
      </c>
      <c r="N420" s="1493">
        <v>1</v>
      </c>
      <c r="O420" s="1493">
        <v>6</v>
      </c>
      <c r="P420" s="1484">
        <f t="shared" si="13"/>
        <v>42000</v>
      </c>
      <c r="Q420" s="1199"/>
      <c r="R420" s="1199"/>
      <c r="S420" s="1199"/>
      <c r="T420" s="1199"/>
    </row>
    <row r="421" spans="1:20" s="1503" customFormat="1" ht="12.75" x14ac:dyDescent="0.2">
      <c r="A421" s="1488" t="s">
        <v>8711</v>
      </c>
      <c r="B421" s="1488" t="s">
        <v>2004</v>
      </c>
      <c r="C421" s="1488" t="s">
        <v>97</v>
      </c>
      <c r="D421" s="1488"/>
      <c r="E421" s="1489">
        <v>5000</v>
      </c>
      <c r="F421" s="1488" t="s">
        <v>9606</v>
      </c>
      <c r="G421" s="1488" t="s">
        <v>9607</v>
      </c>
      <c r="H421" s="1488" t="s">
        <v>675</v>
      </c>
      <c r="I421" s="1488"/>
      <c r="J421" s="1488"/>
      <c r="K421" s="1493">
        <v>1</v>
      </c>
      <c r="L421" s="1493">
        <v>12</v>
      </c>
      <c r="M421" s="1484">
        <f t="shared" si="12"/>
        <v>60000</v>
      </c>
      <c r="N421" s="1493">
        <v>1</v>
      </c>
      <c r="O421" s="1493">
        <v>6</v>
      </c>
      <c r="P421" s="1484">
        <f t="shared" si="13"/>
        <v>30000</v>
      </c>
      <c r="Q421" s="1199"/>
      <c r="R421" s="1199"/>
      <c r="S421" s="1199"/>
      <c r="T421" s="1199"/>
    </row>
    <row r="422" spans="1:20" s="1503" customFormat="1" ht="12.75" x14ac:dyDescent="0.2">
      <c r="A422" s="1488" t="s">
        <v>8711</v>
      </c>
      <c r="B422" s="1488" t="s">
        <v>2003</v>
      </c>
      <c r="C422" s="1488" t="s">
        <v>97</v>
      </c>
      <c r="D422" s="1488"/>
      <c r="E422" s="1489">
        <v>2500</v>
      </c>
      <c r="F422" s="1488" t="s">
        <v>9608</v>
      </c>
      <c r="G422" s="1488" t="s">
        <v>9609</v>
      </c>
      <c r="H422" s="1488" t="s">
        <v>739</v>
      </c>
      <c r="I422" s="1488"/>
      <c r="J422" s="1488"/>
      <c r="K422" s="1493">
        <v>1</v>
      </c>
      <c r="L422" s="1493">
        <v>12</v>
      </c>
      <c r="M422" s="1484">
        <f t="shared" si="12"/>
        <v>30000</v>
      </c>
      <c r="N422" s="1493">
        <v>1</v>
      </c>
      <c r="O422" s="1493">
        <v>6</v>
      </c>
      <c r="P422" s="1484">
        <f t="shared" si="13"/>
        <v>15000</v>
      </c>
      <c r="Q422" s="1199"/>
      <c r="R422" s="1199"/>
      <c r="S422" s="1199"/>
      <c r="T422" s="1199"/>
    </row>
    <row r="423" spans="1:20" s="1503" customFormat="1" ht="12.75" x14ac:dyDescent="0.2">
      <c r="A423" s="1488" t="s">
        <v>8711</v>
      </c>
      <c r="B423" s="1488" t="s">
        <v>2003</v>
      </c>
      <c r="C423" s="1488" t="s">
        <v>97</v>
      </c>
      <c r="D423" s="1488"/>
      <c r="E423" s="1489">
        <v>6000</v>
      </c>
      <c r="F423" s="1488" t="s">
        <v>9610</v>
      </c>
      <c r="G423" s="1488" t="s">
        <v>9611</v>
      </c>
      <c r="H423" s="1488" t="s">
        <v>1344</v>
      </c>
      <c r="I423" s="1488"/>
      <c r="J423" s="1488"/>
      <c r="K423" s="1493">
        <v>1</v>
      </c>
      <c r="L423" s="1493">
        <v>12</v>
      </c>
      <c r="M423" s="1484">
        <f t="shared" si="12"/>
        <v>72000</v>
      </c>
      <c r="N423" s="1493">
        <v>1</v>
      </c>
      <c r="O423" s="1493">
        <v>6</v>
      </c>
      <c r="P423" s="1484">
        <f t="shared" si="13"/>
        <v>36000</v>
      </c>
      <c r="Q423" s="1199"/>
      <c r="R423" s="1199"/>
      <c r="S423" s="1199"/>
      <c r="T423" s="1199"/>
    </row>
    <row r="424" spans="1:20" s="1503" customFormat="1" ht="12.75" x14ac:dyDescent="0.2">
      <c r="A424" s="1488" t="s">
        <v>8711</v>
      </c>
      <c r="B424" s="1488" t="s">
        <v>2003</v>
      </c>
      <c r="C424" s="1488" t="s">
        <v>97</v>
      </c>
      <c r="D424" s="1488"/>
      <c r="E424" s="1489">
        <v>4000</v>
      </c>
      <c r="F424" s="1488" t="s">
        <v>9612</v>
      </c>
      <c r="G424" s="1488" t="s">
        <v>9613</v>
      </c>
      <c r="H424" s="1488" t="s">
        <v>715</v>
      </c>
      <c r="I424" s="1488"/>
      <c r="J424" s="1488"/>
      <c r="K424" s="1493">
        <v>1</v>
      </c>
      <c r="L424" s="1493">
        <v>3</v>
      </c>
      <c r="M424" s="1484">
        <f t="shared" si="12"/>
        <v>12000</v>
      </c>
      <c r="N424" s="1493">
        <v>1</v>
      </c>
      <c r="O424" s="1493">
        <v>6</v>
      </c>
      <c r="P424" s="1484">
        <f t="shared" si="13"/>
        <v>24000</v>
      </c>
      <c r="Q424" s="1199"/>
      <c r="R424" s="1199"/>
      <c r="S424" s="1199"/>
      <c r="T424" s="1199"/>
    </row>
    <row r="425" spans="1:20" s="1503" customFormat="1" ht="12.75" x14ac:dyDescent="0.2">
      <c r="A425" s="1488" t="s">
        <v>8711</v>
      </c>
      <c r="B425" s="1488" t="s">
        <v>2003</v>
      </c>
      <c r="C425" s="1488" t="s">
        <v>97</v>
      </c>
      <c r="D425" s="1488"/>
      <c r="E425" s="1489">
        <v>3800</v>
      </c>
      <c r="F425" s="1488" t="s">
        <v>9612</v>
      </c>
      <c r="G425" s="1488" t="s">
        <v>9613</v>
      </c>
      <c r="H425" s="1488" t="s">
        <v>768</v>
      </c>
      <c r="I425" s="1488"/>
      <c r="J425" s="1488"/>
      <c r="K425" s="1493">
        <v>1</v>
      </c>
      <c r="L425" s="1493">
        <v>9</v>
      </c>
      <c r="M425" s="1484">
        <f t="shared" si="12"/>
        <v>34200</v>
      </c>
      <c r="N425" s="1493">
        <v>0</v>
      </c>
      <c r="O425" s="1493">
        <v>0</v>
      </c>
      <c r="P425" s="1484">
        <f t="shared" si="13"/>
        <v>0</v>
      </c>
      <c r="Q425" s="1199"/>
      <c r="R425" s="1199"/>
      <c r="S425" s="1199"/>
      <c r="T425" s="1199"/>
    </row>
    <row r="426" spans="1:20" s="1503" customFormat="1" ht="12.75" x14ac:dyDescent="0.2">
      <c r="A426" s="1488" t="s">
        <v>8711</v>
      </c>
      <c r="B426" s="1488" t="s">
        <v>2003</v>
      </c>
      <c r="C426" s="1488" t="s">
        <v>97</v>
      </c>
      <c r="D426" s="1488"/>
      <c r="E426" s="1489">
        <v>6000</v>
      </c>
      <c r="F426" s="1488" t="s">
        <v>9614</v>
      </c>
      <c r="G426" s="1488" t="s">
        <v>9615</v>
      </c>
      <c r="H426" s="1488" t="s">
        <v>641</v>
      </c>
      <c r="I426" s="1488"/>
      <c r="J426" s="1488"/>
      <c r="K426" s="1493">
        <v>1</v>
      </c>
      <c r="L426" s="1493">
        <v>3</v>
      </c>
      <c r="M426" s="1484">
        <f t="shared" si="12"/>
        <v>18000</v>
      </c>
      <c r="N426" s="1493">
        <v>1</v>
      </c>
      <c r="O426" s="1493">
        <v>6</v>
      </c>
      <c r="P426" s="1484">
        <f t="shared" si="13"/>
        <v>36000</v>
      </c>
      <c r="Q426" s="1199"/>
      <c r="R426" s="1199"/>
      <c r="S426" s="1199"/>
      <c r="T426" s="1199"/>
    </row>
    <row r="427" spans="1:20" s="1503" customFormat="1" ht="12.75" x14ac:dyDescent="0.2">
      <c r="A427" s="1488" t="s">
        <v>8711</v>
      </c>
      <c r="B427" s="1488" t="s">
        <v>2003</v>
      </c>
      <c r="C427" s="1488" t="s">
        <v>97</v>
      </c>
      <c r="D427" s="1488"/>
      <c r="E427" s="1489">
        <v>3800</v>
      </c>
      <c r="F427" s="1488" t="s">
        <v>9614</v>
      </c>
      <c r="G427" s="1488" t="s">
        <v>9615</v>
      </c>
      <c r="H427" s="1488" t="s">
        <v>641</v>
      </c>
      <c r="I427" s="1488"/>
      <c r="J427" s="1488"/>
      <c r="K427" s="1493">
        <v>1</v>
      </c>
      <c r="L427" s="1493">
        <v>9</v>
      </c>
      <c r="M427" s="1484">
        <f t="shared" si="12"/>
        <v>34200</v>
      </c>
      <c r="N427" s="1493">
        <v>0</v>
      </c>
      <c r="O427" s="1493">
        <v>0</v>
      </c>
      <c r="P427" s="1484">
        <f t="shared" si="13"/>
        <v>0</v>
      </c>
      <c r="Q427" s="1199"/>
      <c r="R427" s="1199"/>
      <c r="S427" s="1199"/>
      <c r="T427" s="1199"/>
    </row>
    <row r="428" spans="1:20" s="1503" customFormat="1" ht="12.75" x14ac:dyDescent="0.2">
      <c r="A428" s="1488" t="s">
        <v>8711</v>
      </c>
      <c r="B428" s="1488" t="s">
        <v>2004</v>
      </c>
      <c r="C428" s="1488" t="s">
        <v>97</v>
      </c>
      <c r="D428" s="1488"/>
      <c r="E428" s="1489">
        <v>4000</v>
      </c>
      <c r="F428" s="1488" t="s">
        <v>9616</v>
      </c>
      <c r="G428" s="1488" t="s">
        <v>9617</v>
      </c>
      <c r="H428" s="1488" t="s">
        <v>675</v>
      </c>
      <c r="I428" s="1488"/>
      <c r="J428" s="1488"/>
      <c r="K428" s="1493">
        <v>1</v>
      </c>
      <c r="L428" s="1493">
        <v>12</v>
      </c>
      <c r="M428" s="1484">
        <f t="shared" si="12"/>
        <v>48000</v>
      </c>
      <c r="N428" s="1493">
        <v>1</v>
      </c>
      <c r="O428" s="1493">
        <v>6</v>
      </c>
      <c r="P428" s="1484">
        <f t="shared" si="13"/>
        <v>24000</v>
      </c>
      <c r="Q428" s="1199"/>
      <c r="R428" s="1199"/>
      <c r="S428" s="1199"/>
      <c r="T428" s="1199"/>
    </row>
    <row r="429" spans="1:20" s="1503" customFormat="1" ht="12.75" x14ac:dyDescent="0.2">
      <c r="A429" s="1488" t="s">
        <v>8711</v>
      </c>
      <c r="B429" s="1488" t="s">
        <v>2003</v>
      </c>
      <c r="C429" s="1488" t="s">
        <v>97</v>
      </c>
      <c r="D429" s="1488"/>
      <c r="E429" s="1489">
        <v>4000</v>
      </c>
      <c r="F429" s="1488" t="s">
        <v>9618</v>
      </c>
      <c r="G429" s="1488" t="s">
        <v>9619</v>
      </c>
      <c r="H429" s="1488" t="s">
        <v>9620</v>
      </c>
      <c r="I429" s="1488"/>
      <c r="J429" s="1488"/>
      <c r="K429" s="1493">
        <v>1</v>
      </c>
      <c r="L429" s="1493">
        <v>12</v>
      </c>
      <c r="M429" s="1484">
        <f t="shared" si="12"/>
        <v>48000</v>
      </c>
      <c r="N429" s="1493">
        <v>1</v>
      </c>
      <c r="O429" s="1493">
        <v>6</v>
      </c>
      <c r="P429" s="1484">
        <f t="shared" si="13"/>
        <v>24000</v>
      </c>
      <c r="Q429" s="1199"/>
      <c r="R429" s="1199"/>
      <c r="S429" s="1199"/>
      <c r="T429" s="1199"/>
    </row>
    <row r="430" spans="1:20" s="1503" customFormat="1" ht="12.75" x14ac:dyDescent="0.2">
      <c r="A430" s="1488" t="s">
        <v>8711</v>
      </c>
      <c r="B430" s="1488" t="s">
        <v>2003</v>
      </c>
      <c r="C430" s="1488" t="s">
        <v>97</v>
      </c>
      <c r="D430" s="1488"/>
      <c r="E430" s="1489">
        <v>15000</v>
      </c>
      <c r="F430" s="1488" t="s">
        <v>9621</v>
      </c>
      <c r="G430" s="1488" t="s">
        <v>9622</v>
      </c>
      <c r="H430" s="1488" t="s">
        <v>8746</v>
      </c>
      <c r="I430" s="1488"/>
      <c r="J430" s="1488"/>
      <c r="K430" s="1493">
        <v>1</v>
      </c>
      <c r="L430" s="1493">
        <v>11</v>
      </c>
      <c r="M430" s="1484">
        <f t="shared" si="12"/>
        <v>165000</v>
      </c>
      <c r="N430" s="1493">
        <v>1</v>
      </c>
      <c r="O430" s="1493">
        <v>6</v>
      </c>
      <c r="P430" s="1484">
        <f t="shared" si="13"/>
        <v>90000</v>
      </c>
      <c r="Q430" s="1199"/>
      <c r="R430" s="1199"/>
      <c r="S430" s="1199"/>
      <c r="T430" s="1199"/>
    </row>
    <row r="431" spans="1:20" s="1503" customFormat="1" ht="12.75" x14ac:dyDescent="0.2">
      <c r="A431" s="1488" t="s">
        <v>8711</v>
      </c>
      <c r="B431" s="1488" t="s">
        <v>2004</v>
      </c>
      <c r="C431" s="1488" t="s">
        <v>97</v>
      </c>
      <c r="D431" s="1488"/>
      <c r="E431" s="1489">
        <v>4500</v>
      </c>
      <c r="F431" s="1488" t="s">
        <v>9623</v>
      </c>
      <c r="G431" s="1488" t="s">
        <v>9624</v>
      </c>
      <c r="H431" s="1488" t="s">
        <v>675</v>
      </c>
      <c r="I431" s="1488"/>
      <c r="J431" s="1488"/>
      <c r="K431" s="1493">
        <v>1</v>
      </c>
      <c r="L431" s="1493">
        <v>12</v>
      </c>
      <c r="M431" s="1484">
        <f t="shared" si="12"/>
        <v>54000</v>
      </c>
      <c r="N431" s="1493">
        <v>1</v>
      </c>
      <c r="O431" s="1493">
        <v>6</v>
      </c>
      <c r="P431" s="1484">
        <f t="shared" si="13"/>
        <v>27000</v>
      </c>
      <c r="Q431" s="1199"/>
      <c r="R431" s="1199"/>
      <c r="S431" s="1199"/>
      <c r="T431" s="1199"/>
    </row>
    <row r="432" spans="1:20" s="1503" customFormat="1" ht="12.75" x14ac:dyDescent="0.2">
      <c r="A432" s="1488" t="s">
        <v>8711</v>
      </c>
      <c r="B432" s="1488" t="s">
        <v>2003</v>
      </c>
      <c r="C432" s="1488" t="s">
        <v>97</v>
      </c>
      <c r="D432" s="1488"/>
      <c r="E432" s="1489">
        <v>9000</v>
      </c>
      <c r="F432" s="1488" t="s">
        <v>9625</v>
      </c>
      <c r="G432" s="1488" t="s">
        <v>9626</v>
      </c>
      <c r="H432" s="1488" t="s">
        <v>9627</v>
      </c>
      <c r="I432" s="1488"/>
      <c r="J432" s="1488"/>
      <c r="K432" s="1493">
        <v>1</v>
      </c>
      <c r="L432" s="1493">
        <v>12</v>
      </c>
      <c r="M432" s="1484">
        <f t="shared" si="12"/>
        <v>108000</v>
      </c>
      <c r="N432" s="1493">
        <v>1</v>
      </c>
      <c r="O432" s="1493">
        <v>6</v>
      </c>
      <c r="P432" s="1484">
        <f t="shared" si="13"/>
        <v>54000</v>
      </c>
      <c r="Q432" s="1199"/>
      <c r="R432" s="1199"/>
      <c r="S432" s="1199"/>
      <c r="T432" s="1199"/>
    </row>
    <row r="433" spans="1:20" s="1503" customFormat="1" ht="12.75" x14ac:dyDescent="0.2">
      <c r="A433" s="1488" t="s">
        <v>8711</v>
      </c>
      <c r="B433" s="1488" t="s">
        <v>2003</v>
      </c>
      <c r="C433" s="1488" t="s">
        <v>97</v>
      </c>
      <c r="D433" s="1488"/>
      <c r="E433" s="1489">
        <v>3500</v>
      </c>
      <c r="F433" s="1488" t="s">
        <v>9628</v>
      </c>
      <c r="G433" s="1488" t="s">
        <v>9629</v>
      </c>
      <c r="H433" s="1488" t="s">
        <v>9603</v>
      </c>
      <c r="I433" s="1488"/>
      <c r="J433" s="1488"/>
      <c r="K433" s="1493">
        <v>1</v>
      </c>
      <c r="L433" s="1493">
        <v>12</v>
      </c>
      <c r="M433" s="1484">
        <f t="shared" si="12"/>
        <v>42000</v>
      </c>
      <c r="N433" s="1493">
        <v>1</v>
      </c>
      <c r="O433" s="1493">
        <v>6</v>
      </c>
      <c r="P433" s="1484">
        <f t="shared" si="13"/>
        <v>21000</v>
      </c>
      <c r="Q433" s="1199"/>
      <c r="R433" s="1199"/>
      <c r="S433" s="1199"/>
      <c r="T433" s="1199"/>
    </row>
    <row r="434" spans="1:20" s="1503" customFormat="1" ht="12.75" x14ac:dyDescent="0.2">
      <c r="A434" s="1488" t="s">
        <v>8711</v>
      </c>
      <c r="B434" s="1488" t="s">
        <v>2004</v>
      </c>
      <c r="C434" s="1488" t="s">
        <v>97</v>
      </c>
      <c r="D434" s="1488"/>
      <c r="E434" s="1489">
        <v>2200</v>
      </c>
      <c r="F434" s="1488" t="s">
        <v>9630</v>
      </c>
      <c r="G434" s="1488" t="s">
        <v>9631</v>
      </c>
      <c r="H434" s="1488" t="s">
        <v>698</v>
      </c>
      <c r="I434" s="1488"/>
      <c r="J434" s="1488"/>
      <c r="K434" s="1493">
        <v>1</v>
      </c>
      <c r="L434" s="1493">
        <v>12</v>
      </c>
      <c r="M434" s="1484">
        <f t="shared" si="12"/>
        <v>26400</v>
      </c>
      <c r="N434" s="1493">
        <v>1</v>
      </c>
      <c r="O434" s="1493">
        <v>6</v>
      </c>
      <c r="P434" s="1484">
        <f t="shared" si="13"/>
        <v>13200</v>
      </c>
      <c r="Q434" s="1199"/>
      <c r="R434" s="1199"/>
      <c r="S434" s="1199"/>
      <c r="T434" s="1199"/>
    </row>
    <row r="435" spans="1:20" s="1503" customFormat="1" ht="12.75" x14ac:dyDescent="0.2">
      <c r="A435" s="1488" t="s">
        <v>8711</v>
      </c>
      <c r="B435" s="1488" t="s">
        <v>2003</v>
      </c>
      <c r="C435" s="1488" t="s">
        <v>97</v>
      </c>
      <c r="D435" s="1488"/>
      <c r="E435" s="1489">
        <v>2500</v>
      </c>
      <c r="F435" s="1488" t="s">
        <v>9632</v>
      </c>
      <c r="G435" s="1488" t="s">
        <v>9633</v>
      </c>
      <c r="H435" s="1488" t="s">
        <v>739</v>
      </c>
      <c r="I435" s="1488"/>
      <c r="J435" s="1488"/>
      <c r="K435" s="1493">
        <v>1</v>
      </c>
      <c r="L435" s="1493">
        <v>5</v>
      </c>
      <c r="M435" s="1484">
        <f t="shared" si="12"/>
        <v>12500</v>
      </c>
      <c r="N435" s="1493">
        <v>1</v>
      </c>
      <c r="O435" s="1493">
        <v>6</v>
      </c>
      <c r="P435" s="1484">
        <f t="shared" si="13"/>
        <v>15000</v>
      </c>
      <c r="Q435" s="1199"/>
      <c r="R435" s="1199"/>
      <c r="S435" s="1199"/>
      <c r="T435" s="1199"/>
    </row>
    <row r="436" spans="1:20" s="1503" customFormat="1" ht="12.75" x14ac:dyDescent="0.2">
      <c r="A436" s="1488" t="s">
        <v>8711</v>
      </c>
      <c r="B436" s="1488" t="s">
        <v>2003</v>
      </c>
      <c r="C436" s="1488" t="s">
        <v>97</v>
      </c>
      <c r="D436" s="1488"/>
      <c r="E436" s="1489">
        <v>5000</v>
      </c>
      <c r="F436" s="1488" t="s">
        <v>9634</v>
      </c>
      <c r="G436" s="1488" t="s">
        <v>9635</v>
      </c>
      <c r="H436" s="1488" t="s">
        <v>739</v>
      </c>
      <c r="I436" s="1488"/>
      <c r="J436" s="1488"/>
      <c r="K436" s="1493">
        <v>1</v>
      </c>
      <c r="L436" s="1493">
        <v>12</v>
      </c>
      <c r="M436" s="1484">
        <f t="shared" si="12"/>
        <v>60000</v>
      </c>
      <c r="N436" s="1493">
        <v>1</v>
      </c>
      <c r="O436" s="1493">
        <v>6</v>
      </c>
      <c r="P436" s="1484">
        <f t="shared" si="13"/>
        <v>30000</v>
      </c>
      <c r="Q436" s="1199"/>
      <c r="R436" s="1199"/>
      <c r="S436" s="1199"/>
      <c r="T436" s="1199"/>
    </row>
    <row r="437" spans="1:20" s="1503" customFormat="1" ht="12.75" x14ac:dyDescent="0.2">
      <c r="A437" s="1488" t="s">
        <v>8711</v>
      </c>
      <c r="B437" s="1488" t="s">
        <v>2004</v>
      </c>
      <c r="C437" s="1488" t="s">
        <v>97</v>
      </c>
      <c r="D437" s="1488"/>
      <c r="E437" s="1489">
        <v>3500</v>
      </c>
      <c r="F437" s="1488" t="s">
        <v>9636</v>
      </c>
      <c r="G437" s="1488" t="s">
        <v>9637</v>
      </c>
      <c r="H437" s="1488" t="s">
        <v>9638</v>
      </c>
      <c r="I437" s="1488"/>
      <c r="J437" s="1488"/>
      <c r="K437" s="1493">
        <v>1</v>
      </c>
      <c r="L437" s="1493">
        <v>12</v>
      </c>
      <c r="M437" s="1484">
        <f t="shared" si="12"/>
        <v>42000</v>
      </c>
      <c r="N437" s="1493">
        <v>1</v>
      </c>
      <c r="O437" s="1493">
        <v>6</v>
      </c>
      <c r="P437" s="1484">
        <f t="shared" si="13"/>
        <v>21000</v>
      </c>
      <c r="Q437" s="1199"/>
      <c r="R437" s="1199"/>
      <c r="S437" s="1199"/>
      <c r="T437" s="1199"/>
    </row>
    <row r="438" spans="1:20" s="1503" customFormat="1" ht="12.75" x14ac:dyDescent="0.2">
      <c r="A438" s="1488" t="s">
        <v>8711</v>
      </c>
      <c r="B438" s="1488" t="s">
        <v>2003</v>
      </c>
      <c r="C438" s="1488" t="s">
        <v>97</v>
      </c>
      <c r="D438" s="1488"/>
      <c r="E438" s="1489">
        <v>3500</v>
      </c>
      <c r="F438" s="1488" t="s">
        <v>9639</v>
      </c>
      <c r="G438" s="1488" t="s">
        <v>9640</v>
      </c>
      <c r="H438" s="1488" t="s">
        <v>739</v>
      </c>
      <c r="I438" s="1488"/>
      <c r="J438" s="1488"/>
      <c r="K438" s="1493">
        <v>0</v>
      </c>
      <c r="L438" s="1493">
        <v>0</v>
      </c>
      <c r="M438" s="1484">
        <f t="shared" si="12"/>
        <v>0</v>
      </c>
      <c r="N438" s="1493">
        <v>1</v>
      </c>
      <c r="O438" s="1493">
        <v>5</v>
      </c>
      <c r="P438" s="1484">
        <f t="shared" si="13"/>
        <v>17500</v>
      </c>
      <c r="Q438" s="1199"/>
      <c r="R438" s="1199"/>
      <c r="S438" s="1199"/>
      <c r="T438" s="1199"/>
    </row>
    <row r="439" spans="1:20" s="1503" customFormat="1" ht="12.75" x14ac:dyDescent="0.2">
      <c r="A439" s="1488" t="s">
        <v>8711</v>
      </c>
      <c r="B439" s="1488" t="s">
        <v>2003</v>
      </c>
      <c r="C439" s="1488" t="s">
        <v>97</v>
      </c>
      <c r="D439" s="1488"/>
      <c r="E439" s="1489">
        <v>4500</v>
      </c>
      <c r="F439" s="1488" t="s">
        <v>9641</v>
      </c>
      <c r="G439" s="1488" t="s">
        <v>9642</v>
      </c>
      <c r="H439" s="1488" t="s">
        <v>9643</v>
      </c>
      <c r="I439" s="1488"/>
      <c r="J439" s="1488"/>
      <c r="K439" s="1493">
        <v>1</v>
      </c>
      <c r="L439" s="1493">
        <v>12</v>
      </c>
      <c r="M439" s="1484">
        <f t="shared" si="12"/>
        <v>54000</v>
      </c>
      <c r="N439" s="1493">
        <v>1</v>
      </c>
      <c r="O439" s="1493">
        <v>6</v>
      </c>
      <c r="P439" s="1484">
        <f t="shared" si="13"/>
        <v>27000</v>
      </c>
      <c r="Q439" s="1199"/>
      <c r="R439" s="1199"/>
      <c r="S439" s="1199"/>
      <c r="T439" s="1199"/>
    </row>
    <row r="440" spans="1:20" s="1503" customFormat="1" ht="12.75" x14ac:dyDescent="0.2">
      <c r="A440" s="1488" t="s">
        <v>8711</v>
      </c>
      <c r="B440" s="1488" t="s">
        <v>2003</v>
      </c>
      <c r="C440" s="1488" t="s">
        <v>97</v>
      </c>
      <c r="D440" s="1488"/>
      <c r="E440" s="1489">
        <v>2500</v>
      </c>
      <c r="F440" s="1488" t="s">
        <v>9644</v>
      </c>
      <c r="G440" s="1488" t="s">
        <v>9645</v>
      </c>
      <c r="H440" s="1488" t="s">
        <v>9646</v>
      </c>
      <c r="I440" s="1488"/>
      <c r="J440" s="1488"/>
      <c r="K440" s="1493">
        <v>1</v>
      </c>
      <c r="L440" s="1493">
        <v>12</v>
      </c>
      <c r="M440" s="1484">
        <f t="shared" si="12"/>
        <v>30000</v>
      </c>
      <c r="N440" s="1493">
        <v>1</v>
      </c>
      <c r="O440" s="1493">
        <v>6</v>
      </c>
      <c r="P440" s="1484">
        <f t="shared" si="13"/>
        <v>15000</v>
      </c>
      <c r="Q440" s="1199"/>
      <c r="R440" s="1199"/>
      <c r="S440" s="1199"/>
      <c r="T440" s="1199"/>
    </row>
    <row r="441" spans="1:20" s="1503" customFormat="1" ht="12.75" x14ac:dyDescent="0.2">
      <c r="A441" s="1488" t="s">
        <v>8711</v>
      </c>
      <c r="B441" s="1488" t="s">
        <v>2003</v>
      </c>
      <c r="C441" s="1488" t="s">
        <v>97</v>
      </c>
      <c r="D441" s="1488"/>
      <c r="E441" s="1489">
        <v>10000</v>
      </c>
      <c r="F441" s="1488" t="s">
        <v>9647</v>
      </c>
      <c r="G441" s="1488" t="s">
        <v>9648</v>
      </c>
      <c r="H441" s="1488" t="s">
        <v>792</v>
      </c>
      <c r="I441" s="1488"/>
      <c r="J441" s="1488"/>
      <c r="K441" s="1493">
        <v>1</v>
      </c>
      <c r="L441" s="1493">
        <v>12</v>
      </c>
      <c r="M441" s="1484">
        <f t="shared" si="12"/>
        <v>120000</v>
      </c>
      <c r="N441" s="1493">
        <v>1</v>
      </c>
      <c r="O441" s="1493">
        <v>6</v>
      </c>
      <c r="P441" s="1484">
        <f t="shared" si="13"/>
        <v>60000</v>
      </c>
      <c r="Q441" s="1199"/>
      <c r="R441" s="1199"/>
      <c r="S441" s="1199"/>
      <c r="T441" s="1199"/>
    </row>
    <row r="442" spans="1:20" s="1503" customFormat="1" ht="12.75" x14ac:dyDescent="0.2">
      <c r="A442" s="1488" t="s">
        <v>8711</v>
      </c>
      <c r="B442" s="1488" t="s">
        <v>2003</v>
      </c>
      <c r="C442" s="1488" t="s">
        <v>97</v>
      </c>
      <c r="D442" s="1488"/>
      <c r="E442" s="1489">
        <v>2500</v>
      </c>
      <c r="F442" s="1488" t="s">
        <v>9649</v>
      </c>
      <c r="G442" s="1488" t="s">
        <v>9650</v>
      </c>
      <c r="H442" s="1488" t="s">
        <v>768</v>
      </c>
      <c r="I442" s="1488"/>
      <c r="J442" s="1488"/>
      <c r="K442" s="1493">
        <v>1</v>
      </c>
      <c r="L442" s="1493">
        <v>12</v>
      </c>
      <c r="M442" s="1484">
        <f t="shared" si="12"/>
        <v>30000</v>
      </c>
      <c r="N442" s="1493">
        <v>1</v>
      </c>
      <c r="O442" s="1493">
        <v>6</v>
      </c>
      <c r="P442" s="1484">
        <f t="shared" si="13"/>
        <v>15000</v>
      </c>
      <c r="Q442" s="1199"/>
      <c r="R442" s="1199"/>
      <c r="S442" s="1199"/>
      <c r="T442" s="1199"/>
    </row>
    <row r="443" spans="1:20" s="1503" customFormat="1" ht="12.75" x14ac:dyDescent="0.2">
      <c r="A443" s="1488" t="s">
        <v>8711</v>
      </c>
      <c r="B443" s="1488" t="s">
        <v>2003</v>
      </c>
      <c r="C443" s="1488" t="s">
        <v>97</v>
      </c>
      <c r="D443" s="1488"/>
      <c r="E443" s="1489">
        <v>15000</v>
      </c>
      <c r="F443" s="1488" t="s">
        <v>9651</v>
      </c>
      <c r="G443" s="1488" t="s">
        <v>9652</v>
      </c>
      <c r="H443" s="1488" t="s">
        <v>712</v>
      </c>
      <c r="I443" s="1488"/>
      <c r="J443" s="1488"/>
      <c r="K443" s="1493">
        <v>1</v>
      </c>
      <c r="L443" s="1493">
        <v>2</v>
      </c>
      <c r="M443" s="1484">
        <f t="shared" si="12"/>
        <v>30000</v>
      </c>
      <c r="N443" s="1493">
        <v>1</v>
      </c>
      <c r="O443" s="1493">
        <v>3</v>
      </c>
      <c r="P443" s="1484">
        <f t="shared" si="13"/>
        <v>45000</v>
      </c>
      <c r="Q443" s="1199"/>
      <c r="R443" s="1199"/>
      <c r="S443" s="1199"/>
      <c r="T443" s="1199"/>
    </row>
    <row r="444" spans="1:20" s="1503" customFormat="1" ht="12.75" x14ac:dyDescent="0.2">
      <c r="A444" s="1488" t="s">
        <v>8711</v>
      </c>
      <c r="B444" s="1488" t="s">
        <v>2004</v>
      </c>
      <c r="C444" s="1488" t="s">
        <v>97</v>
      </c>
      <c r="D444" s="1488"/>
      <c r="E444" s="1489">
        <v>5000</v>
      </c>
      <c r="F444" s="1488" t="s">
        <v>9653</v>
      </c>
      <c r="G444" s="1488" t="s">
        <v>9654</v>
      </c>
      <c r="H444" s="1488" t="s">
        <v>675</v>
      </c>
      <c r="I444" s="1488"/>
      <c r="J444" s="1488"/>
      <c r="K444" s="1493">
        <v>1</v>
      </c>
      <c r="L444" s="1493">
        <v>12</v>
      </c>
      <c r="M444" s="1484">
        <f t="shared" si="12"/>
        <v>60000</v>
      </c>
      <c r="N444" s="1493">
        <v>1</v>
      </c>
      <c r="O444" s="1493">
        <v>6</v>
      </c>
      <c r="P444" s="1484">
        <f t="shared" si="13"/>
        <v>30000</v>
      </c>
      <c r="Q444" s="1199"/>
      <c r="R444" s="1199"/>
      <c r="S444" s="1199"/>
      <c r="T444" s="1199"/>
    </row>
    <row r="445" spans="1:20" s="1503" customFormat="1" ht="12.75" x14ac:dyDescent="0.2">
      <c r="A445" s="1488" t="s">
        <v>8711</v>
      </c>
      <c r="B445" s="1488" t="s">
        <v>2003</v>
      </c>
      <c r="C445" s="1488" t="s">
        <v>97</v>
      </c>
      <c r="D445" s="1488"/>
      <c r="E445" s="1489">
        <v>7000</v>
      </c>
      <c r="F445" s="1488" t="s">
        <v>9655</v>
      </c>
      <c r="G445" s="1488" t="s">
        <v>9656</v>
      </c>
      <c r="H445" s="1488" t="s">
        <v>686</v>
      </c>
      <c r="I445" s="1488"/>
      <c r="J445" s="1488"/>
      <c r="K445" s="1493">
        <v>1</v>
      </c>
      <c r="L445" s="1493">
        <v>7</v>
      </c>
      <c r="M445" s="1484">
        <f t="shared" si="12"/>
        <v>49000</v>
      </c>
      <c r="N445" s="1493">
        <v>0</v>
      </c>
      <c r="O445" s="1493">
        <v>0</v>
      </c>
      <c r="P445" s="1484">
        <f t="shared" si="13"/>
        <v>0</v>
      </c>
      <c r="Q445" s="1199"/>
      <c r="R445" s="1199"/>
      <c r="S445" s="1199"/>
      <c r="T445" s="1199"/>
    </row>
    <row r="446" spans="1:20" s="1503" customFormat="1" ht="12.75" x14ac:dyDescent="0.2">
      <c r="A446" s="1488" t="s">
        <v>8711</v>
      </c>
      <c r="B446" s="1488" t="s">
        <v>2003</v>
      </c>
      <c r="C446" s="1488" t="s">
        <v>97</v>
      </c>
      <c r="D446" s="1488"/>
      <c r="E446" s="1489">
        <v>5000</v>
      </c>
      <c r="F446" s="1488" t="s">
        <v>9657</v>
      </c>
      <c r="G446" s="1488" t="s">
        <v>9658</v>
      </c>
      <c r="H446" s="1488" t="s">
        <v>654</v>
      </c>
      <c r="I446" s="1488"/>
      <c r="J446" s="1488"/>
      <c r="K446" s="1493">
        <v>1</v>
      </c>
      <c r="L446" s="1493">
        <v>12</v>
      </c>
      <c r="M446" s="1484">
        <f t="shared" si="12"/>
        <v>60000</v>
      </c>
      <c r="N446" s="1493">
        <v>1</v>
      </c>
      <c r="O446" s="1493">
        <v>6</v>
      </c>
      <c r="P446" s="1484">
        <f t="shared" si="13"/>
        <v>30000</v>
      </c>
      <c r="Q446" s="1199"/>
      <c r="R446" s="1199"/>
      <c r="S446" s="1199"/>
      <c r="T446" s="1199"/>
    </row>
    <row r="447" spans="1:20" s="1503" customFormat="1" ht="12.75" x14ac:dyDescent="0.2">
      <c r="A447" s="1488" t="s">
        <v>8711</v>
      </c>
      <c r="B447" s="1488" t="s">
        <v>2004</v>
      </c>
      <c r="C447" s="1488" t="s">
        <v>97</v>
      </c>
      <c r="D447" s="1488"/>
      <c r="E447" s="1489">
        <v>5000</v>
      </c>
      <c r="F447" s="1488" t="s">
        <v>9659</v>
      </c>
      <c r="G447" s="1488" t="s">
        <v>9660</v>
      </c>
      <c r="H447" s="1488" t="s">
        <v>675</v>
      </c>
      <c r="I447" s="1488"/>
      <c r="J447" s="1488"/>
      <c r="K447" s="1493">
        <v>1</v>
      </c>
      <c r="L447" s="1493">
        <v>12</v>
      </c>
      <c r="M447" s="1484">
        <f t="shared" si="12"/>
        <v>60000</v>
      </c>
      <c r="N447" s="1493">
        <v>1</v>
      </c>
      <c r="O447" s="1493">
        <v>6</v>
      </c>
      <c r="P447" s="1484">
        <f t="shared" si="13"/>
        <v>30000</v>
      </c>
      <c r="Q447" s="1199"/>
      <c r="R447" s="1199"/>
      <c r="S447" s="1199"/>
      <c r="T447" s="1199"/>
    </row>
    <row r="448" spans="1:20" s="1503" customFormat="1" ht="12.75" x14ac:dyDescent="0.2">
      <c r="A448" s="1488" t="s">
        <v>8711</v>
      </c>
      <c r="B448" s="1488" t="s">
        <v>2003</v>
      </c>
      <c r="C448" s="1488" t="s">
        <v>97</v>
      </c>
      <c r="D448" s="1488"/>
      <c r="E448" s="1489">
        <v>6000</v>
      </c>
      <c r="F448" s="1488" t="s">
        <v>9661</v>
      </c>
      <c r="G448" s="1488" t="s">
        <v>9662</v>
      </c>
      <c r="H448" s="1488" t="s">
        <v>9663</v>
      </c>
      <c r="I448" s="1488"/>
      <c r="J448" s="1488"/>
      <c r="K448" s="1493">
        <v>1</v>
      </c>
      <c r="L448" s="1493">
        <v>12</v>
      </c>
      <c r="M448" s="1484">
        <f t="shared" si="12"/>
        <v>72000</v>
      </c>
      <c r="N448" s="1493">
        <v>0</v>
      </c>
      <c r="O448" s="1493">
        <v>0</v>
      </c>
      <c r="P448" s="1484">
        <f t="shared" si="13"/>
        <v>0</v>
      </c>
      <c r="Q448" s="1199"/>
      <c r="R448" s="1199"/>
      <c r="S448" s="1199"/>
      <c r="T448" s="1199"/>
    </row>
    <row r="449" spans="1:20" s="1503" customFormat="1" ht="12.75" x14ac:dyDescent="0.2">
      <c r="A449" s="1488" t="s">
        <v>8711</v>
      </c>
      <c r="B449" s="1488" t="s">
        <v>2003</v>
      </c>
      <c r="C449" s="1488" t="s">
        <v>97</v>
      </c>
      <c r="D449" s="1488"/>
      <c r="E449" s="1489">
        <v>5500</v>
      </c>
      <c r="F449" s="1488" t="s">
        <v>9664</v>
      </c>
      <c r="G449" s="1488" t="s">
        <v>9665</v>
      </c>
      <c r="H449" s="1488" t="s">
        <v>9666</v>
      </c>
      <c r="I449" s="1488"/>
      <c r="J449" s="1488"/>
      <c r="K449" s="1493">
        <v>1</v>
      </c>
      <c r="L449" s="1493">
        <v>12</v>
      </c>
      <c r="M449" s="1484">
        <f t="shared" si="12"/>
        <v>66000</v>
      </c>
      <c r="N449" s="1493">
        <v>1</v>
      </c>
      <c r="O449" s="1493">
        <v>6</v>
      </c>
      <c r="P449" s="1484">
        <f t="shared" si="13"/>
        <v>33000</v>
      </c>
      <c r="Q449" s="1199"/>
      <c r="R449" s="1199"/>
      <c r="S449" s="1199"/>
      <c r="T449" s="1199"/>
    </row>
    <row r="450" spans="1:20" s="1503" customFormat="1" ht="12.75" x14ac:dyDescent="0.2">
      <c r="A450" s="1488" t="s">
        <v>8711</v>
      </c>
      <c r="B450" s="1488" t="s">
        <v>2003</v>
      </c>
      <c r="C450" s="1488" t="s">
        <v>97</v>
      </c>
      <c r="D450" s="1488"/>
      <c r="E450" s="1489">
        <v>10000</v>
      </c>
      <c r="F450" s="1488" t="s">
        <v>9667</v>
      </c>
      <c r="G450" s="1488" t="s">
        <v>9668</v>
      </c>
      <c r="H450" s="1488" t="s">
        <v>9669</v>
      </c>
      <c r="I450" s="1488"/>
      <c r="J450" s="1488"/>
      <c r="K450" s="1493">
        <v>1</v>
      </c>
      <c r="L450" s="1493">
        <v>12</v>
      </c>
      <c r="M450" s="1484">
        <f t="shared" si="12"/>
        <v>120000</v>
      </c>
      <c r="N450" s="1493">
        <v>1</v>
      </c>
      <c r="O450" s="1493">
        <v>6</v>
      </c>
      <c r="P450" s="1484">
        <f t="shared" si="13"/>
        <v>60000</v>
      </c>
      <c r="Q450" s="1199"/>
      <c r="R450" s="1199"/>
      <c r="S450" s="1199"/>
      <c r="T450" s="1199"/>
    </row>
    <row r="451" spans="1:20" s="1503" customFormat="1" ht="12.75" x14ac:dyDescent="0.2">
      <c r="A451" s="1488" t="s">
        <v>8711</v>
      </c>
      <c r="B451" s="1488" t="s">
        <v>2003</v>
      </c>
      <c r="C451" s="1488" t="s">
        <v>97</v>
      </c>
      <c r="D451" s="1488"/>
      <c r="E451" s="1489">
        <v>5000</v>
      </c>
      <c r="F451" s="1488" t="s">
        <v>9670</v>
      </c>
      <c r="G451" s="1488" t="s">
        <v>9671</v>
      </c>
      <c r="H451" s="1488" t="s">
        <v>9672</v>
      </c>
      <c r="I451" s="1488"/>
      <c r="J451" s="1488"/>
      <c r="K451" s="1493">
        <v>1</v>
      </c>
      <c r="L451" s="1493">
        <v>1</v>
      </c>
      <c r="M451" s="1484">
        <f t="shared" si="12"/>
        <v>5000</v>
      </c>
      <c r="N451" s="1493">
        <v>1</v>
      </c>
      <c r="O451" s="1493">
        <v>6</v>
      </c>
      <c r="P451" s="1484">
        <f t="shared" si="13"/>
        <v>30000</v>
      </c>
      <c r="Q451" s="1199"/>
      <c r="R451" s="1199"/>
      <c r="S451" s="1199"/>
      <c r="T451" s="1199"/>
    </row>
    <row r="452" spans="1:20" s="1503" customFormat="1" ht="12.75" x14ac:dyDescent="0.2">
      <c r="A452" s="1488" t="s">
        <v>8711</v>
      </c>
      <c r="B452" s="1488" t="s">
        <v>2004</v>
      </c>
      <c r="C452" s="1488" t="s">
        <v>97</v>
      </c>
      <c r="D452" s="1488"/>
      <c r="E452" s="1489">
        <v>7000</v>
      </c>
      <c r="F452" s="1488" t="s">
        <v>9673</v>
      </c>
      <c r="G452" s="1488" t="s">
        <v>9674</v>
      </c>
      <c r="H452" s="1488" t="s">
        <v>675</v>
      </c>
      <c r="I452" s="1488"/>
      <c r="J452" s="1488"/>
      <c r="K452" s="1493">
        <v>1</v>
      </c>
      <c r="L452" s="1493">
        <v>12</v>
      </c>
      <c r="M452" s="1484">
        <f t="shared" si="12"/>
        <v>84000</v>
      </c>
      <c r="N452" s="1493">
        <v>1</v>
      </c>
      <c r="O452" s="1493">
        <v>6</v>
      </c>
      <c r="P452" s="1484">
        <f t="shared" si="13"/>
        <v>42000</v>
      </c>
      <c r="Q452" s="1199"/>
      <c r="R452" s="1199"/>
      <c r="S452" s="1199"/>
      <c r="T452" s="1199"/>
    </row>
    <row r="453" spans="1:20" s="1503" customFormat="1" ht="12.75" x14ac:dyDescent="0.2">
      <c r="A453" s="1488" t="s">
        <v>8711</v>
      </c>
      <c r="B453" s="1488" t="s">
        <v>2003</v>
      </c>
      <c r="C453" s="1488" t="s">
        <v>97</v>
      </c>
      <c r="D453" s="1488"/>
      <c r="E453" s="1489">
        <v>4000</v>
      </c>
      <c r="F453" s="1488" t="s">
        <v>9675</v>
      </c>
      <c r="G453" s="1488" t="s">
        <v>9676</v>
      </c>
      <c r="H453" s="1488" t="s">
        <v>739</v>
      </c>
      <c r="I453" s="1488"/>
      <c r="J453" s="1488"/>
      <c r="K453" s="1493">
        <v>1</v>
      </c>
      <c r="L453" s="1493">
        <v>12</v>
      </c>
      <c r="M453" s="1484">
        <f t="shared" ref="M453:M516" si="14">L453*E453</f>
        <v>48000</v>
      </c>
      <c r="N453" s="1493">
        <v>1</v>
      </c>
      <c r="O453" s="1493">
        <v>6</v>
      </c>
      <c r="P453" s="1484">
        <f t="shared" ref="P453:P516" si="15">O453*E453</f>
        <v>24000</v>
      </c>
      <c r="Q453" s="1199"/>
      <c r="R453" s="1199"/>
      <c r="S453" s="1199"/>
      <c r="T453" s="1199"/>
    </row>
    <row r="454" spans="1:20" s="1503" customFormat="1" ht="12.75" x14ac:dyDescent="0.2">
      <c r="A454" s="1488" t="s">
        <v>8711</v>
      </c>
      <c r="B454" s="1488" t="s">
        <v>2003</v>
      </c>
      <c r="C454" s="1488" t="s">
        <v>97</v>
      </c>
      <c r="D454" s="1488"/>
      <c r="E454" s="1489">
        <v>7000</v>
      </c>
      <c r="F454" s="1488" t="s">
        <v>9677</v>
      </c>
      <c r="G454" s="1488" t="s">
        <v>9678</v>
      </c>
      <c r="H454" s="1488" t="s">
        <v>2912</v>
      </c>
      <c r="I454" s="1488"/>
      <c r="J454" s="1488"/>
      <c r="K454" s="1493">
        <v>1</v>
      </c>
      <c r="L454" s="1493">
        <v>5</v>
      </c>
      <c r="M454" s="1484">
        <f t="shared" si="14"/>
        <v>35000</v>
      </c>
      <c r="N454" s="1493">
        <v>1</v>
      </c>
      <c r="O454" s="1493">
        <v>6</v>
      </c>
      <c r="P454" s="1484">
        <f t="shared" si="15"/>
        <v>42000</v>
      </c>
      <c r="Q454" s="1199"/>
      <c r="R454" s="1199"/>
      <c r="S454" s="1199"/>
      <c r="T454" s="1199"/>
    </row>
    <row r="455" spans="1:20" s="1503" customFormat="1" ht="12.75" x14ac:dyDescent="0.2">
      <c r="A455" s="1488" t="s">
        <v>8711</v>
      </c>
      <c r="B455" s="1488" t="s">
        <v>2003</v>
      </c>
      <c r="C455" s="1488" t="s">
        <v>97</v>
      </c>
      <c r="D455" s="1488"/>
      <c r="E455" s="1489">
        <v>2500</v>
      </c>
      <c r="F455" s="1488" t="s">
        <v>9679</v>
      </c>
      <c r="G455" s="1488" t="s">
        <v>9680</v>
      </c>
      <c r="H455" s="1488" t="s">
        <v>1025</v>
      </c>
      <c r="I455" s="1488"/>
      <c r="J455" s="1488"/>
      <c r="K455" s="1493">
        <v>1</v>
      </c>
      <c r="L455" s="1493">
        <v>12</v>
      </c>
      <c r="M455" s="1484">
        <f t="shared" si="14"/>
        <v>30000</v>
      </c>
      <c r="N455" s="1493">
        <v>1</v>
      </c>
      <c r="O455" s="1493">
        <v>6</v>
      </c>
      <c r="P455" s="1484">
        <f t="shared" si="15"/>
        <v>15000</v>
      </c>
      <c r="Q455" s="1199"/>
      <c r="R455" s="1199"/>
      <c r="S455" s="1199"/>
      <c r="T455" s="1199"/>
    </row>
    <row r="456" spans="1:20" s="1503" customFormat="1" ht="12.75" x14ac:dyDescent="0.2">
      <c r="A456" s="1488" t="s">
        <v>8711</v>
      </c>
      <c r="B456" s="1488" t="s">
        <v>9681</v>
      </c>
      <c r="C456" s="1488" t="s">
        <v>97</v>
      </c>
      <c r="D456" s="1488"/>
      <c r="E456" s="1489">
        <v>15600</v>
      </c>
      <c r="F456" s="1488" t="s">
        <v>9682</v>
      </c>
      <c r="G456" s="1488" t="s">
        <v>9683</v>
      </c>
      <c r="H456" s="1488" t="s">
        <v>8834</v>
      </c>
      <c r="I456" s="1488"/>
      <c r="J456" s="1488"/>
      <c r="K456" s="1493">
        <v>1</v>
      </c>
      <c r="L456" s="1493">
        <v>2</v>
      </c>
      <c r="M456" s="1484">
        <f t="shared" si="14"/>
        <v>31200</v>
      </c>
      <c r="N456" s="1493">
        <v>0</v>
      </c>
      <c r="O456" s="1493">
        <v>0</v>
      </c>
      <c r="P456" s="1484">
        <f t="shared" si="15"/>
        <v>0</v>
      </c>
      <c r="Q456" s="1199"/>
      <c r="R456" s="1199"/>
      <c r="S456" s="1199"/>
      <c r="T456" s="1199"/>
    </row>
    <row r="457" spans="1:20" s="1503" customFormat="1" ht="12.75" x14ac:dyDescent="0.2">
      <c r="A457" s="1488" t="s">
        <v>8711</v>
      </c>
      <c r="B457" s="1488" t="s">
        <v>2003</v>
      </c>
      <c r="C457" s="1488" t="s">
        <v>97</v>
      </c>
      <c r="D457" s="1488"/>
      <c r="E457" s="1489">
        <v>1500</v>
      </c>
      <c r="F457" s="1488" t="s">
        <v>9684</v>
      </c>
      <c r="G457" s="1488" t="s">
        <v>9685</v>
      </c>
      <c r="H457" s="1488" t="s">
        <v>9686</v>
      </c>
      <c r="I457" s="1488"/>
      <c r="J457" s="1488"/>
      <c r="K457" s="1493">
        <v>1</v>
      </c>
      <c r="L457" s="1493">
        <v>12</v>
      </c>
      <c r="M457" s="1484">
        <f t="shared" si="14"/>
        <v>18000</v>
      </c>
      <c r="N457" s="1493">
        <v>1</v>
      </c>
      <c r="O457" s="1493">
        <v>6</v>
      </c>
      <c r="P457" s="1484">
        <f t="shared" si="15"/>
        <v>9000</v>
      </c>
      <c r="Q457" s="1199"/>
      <c r="R457" s="1199"/>
      <c r="S457" s="1199"/>
      <c r="T457" s="1199"/>
    </row>
    <row r="458" spans="1:20" s="1503" customFormat="1" ht="12.75" x14ac:dyDescent="0.2">
      <c r="A458" s="1488" t="s">
        <v>8711</v>
      </c>
      <c r="B458" s="1488" t="s">
        <v>2003</v>
      </c>
      <c r="C458" s="1488" t="s">
        <v>97</v>
      </c>
      <c r="D458" s="1488"/>
      <c r="E458" s="1489">
        <v>3500</v>
      </c>
      <c r="F458" s="1488" t="s">
        <v>9687</v>
      </c>
      <c r="G458" s="1488" t="s">
        <v>9688</v>
      </c>
      <c r="H458" s="1488" t="s">
        <v>8775</v>
      </c>
      <c r="I458" s="1488"/>
      <c r="J458" s="1488"/>
      <c r="K458" s="1493">
        <v>1</v>
      </c>
      <c r="L458" s="1493">
        <v>12</v>
      </c>
      <c r="M458" s="1484">
        <f t="shared" si="14"/>
        <v>42000</v>
      </c>
      <c r="N458" s="1493">
        <v>1</v>
      </c>
      <c r="O458" s="1493">
        <v>6</v>
      </c>
      <c r="P458" s="1484">
        <f t="shared" si="15"/>
        <v>21000</v>
      </c>
      <c r="Q458" s="1199"/>
      <c r="R458" s="1199"/>
      <c r="S458" s="1199"/>
      <c r="T458" s="1199"/>
    </row>
    <row r="459" spans="1:20" s="1503" customFormat="1" ht="12.75" x14ac:dyDescent="0.2">
      <c r="A459" s="1488" t="s">
        <v>8711</v>
      </c>
      <c r="B459" s="1488" t="s">
        <v>2003</v>
      </c>
      <c r="C459" s="1488" t="s">
        <v>97</v>
      </c>
      <c r="D459" s="1488"/>
      <c r="E459" s="1489">
        <v>7500</v>
      </c>
      <c r="F459" s="1488" t="s">
        <v>9689</v>
      </c>
      <c r="G459" s="1488" t="s">
        <v>9690</v>
      </c>
      <c r="H459" s="1488" t="s">
        <v>9691</v>
      </c>
      <c r="I459" s="1488"/>
      <c r="J459" s="1488"/>
      <c r="K459" s="1493">
        <v>1</v>
      </c>
      <c r="L459" s="1493">
        <v>8</v>
      </c>
      <c r="M459" s="1484">
        <f t="shared" si="14"/>
        <v>60000</v>
      </c>
      <c r="N459" s="1493">
        <v>0</v>
      </c>
      <c r="O459" s="1493">
        <v>0</v>
      </c>
      <c r="P459" s="1484">
        <f t="shared" si="15"/>
        <v>0</v>
      </c>
      <c r="Q459" s="1199"/>
      <c r="R459" s="1199"/>
      <c r="S459" s="1199"/>
      <c r="T459" s="1199"/>
    </row>
    <row r="460" spans="1:20" s="1503" customFormat="1" ht="12.75" x14ac:dyDescent="0.2">
      <c r="A460" s="1488" t="s">
        <v>8711</v>
      </c>
      <c r="B460" s="1488" t="s">
        <v>2003</v>
      </c>
      <c r="C460" s="1488" t="s">
        <v>97</v>
      </c>
      <c r="D460" s="1488"/>
      <c r="E460" s="1489">
        <v>7000</v>
      </c>
      <c r="F460" s="1488" t="s">
        <v>9692</v>
      </c>
      <c r="G460" s="1488" t="s">
        <v>9693</v>
      </c>
      <c r="H460" s="1488" t="s">
        <v>9694</v>
      </c>
      <c r="I460" s="1488"/>
      <c r="J460" s="1488"/>
      <c r="K460" s="1493">
        <v>1</v>
      </c>
      <c r="L460" s="1493">
        <v>12</v>
      </c>
      <c r="M460" s="1484">
        <f t="shared" si="14"/>
        <v>84000</v>
      </c>
      <c r="N460" s="1493">
        <v>1</v>
      </c>
      <c r="O460" s="1493">
        <v>6</v>
      </c>
      <c r="P460" s="1484">
        <f t="shared" si="15"/>
        <v>42000</v>
      </c>
      <c r="Q460" s="1199"/>
      <c r="R460" s="1199"/>
      <c r="S460" s="1199"/>
      <c r="T460" s="1199"/>
    </row>
    <row r="461" spans="1:20" s="1503" customFormat="1" ht="12.75" x14ac:dyDescent="0.2">
      <c r="A461" s="1488" t="s">
        <v>8711</v>
      </c>
      <c r="B461" s="1488" t="s">
        <v>2003</v>
      </c>
      <c r="C461" s="1488" t="s">
        <v>97</v>
      </c>
      <c r="D461" s="1488"/>
      <c r="E461" s="1489">
        <v>15000</v>
      </c>
      <c r="F461" s="1488" t="s">
        <v>9695</v>
      </c>
      <c r="G461" s="1488" t="s">
        <v>9696</v>
      </c>
      <c r="H461" s="1488" t="s">
        <v>8782</v>
      </c>
      <c r="I461" s="1488"/>
      <c r="J461" s="1488"/>
      <c r="K461" s="1493">
        <v>1</v>
      </c>
      <c r="L461" s="1493">
        <v>6</v>
      </c>
      <c r="M461" s="1484">
        <f t="shared" si="14"/>
        <v>90000</v>
      </c>
      <c r="N461" s="1493">
        <v>1</v>
      </c>
      <c r="O461" s="1493">
        <v>6</v>
      </c>
      <c r="P461" s="1484">
        <f t="shared" si="15"/>
        <v>90000</v>
      </c>
      <c r="Q461" s="1199"/>
      <c r="R461" s="1199"/>
      <c r="S461" s="1199"/>
      <c r="T461" s="1199"/>
    </row>
    <row r="462" spans="1:20" s="1503" customFormat="1" ht="12.75" x14ac:dyDescent="0.2">
      <c r="A462" s="1488" t="s">
        <v>8711</v>
      </c>
      <c r="B462" s="1488" t="s">
        <v>2003</v>
      </c>
      <c r="C462" s="1488" t="s">
        <v>97</v>
      </c>
      <c r="D462" s="1488"/>
      <c r="E462" s="1489">
        <v>4500</v>
      </c>
      <c r="F462" s="1488" t="s">
        <v>9697</v>
      </c>
      <c r="G462" s="1488" t="s">
        <v>9698</v>
      </c>
      <c r="H462" s="1488" t="s">
        <v>9699</v>
      </c>
      <c r="I462" s="1488"/>
      <c r="J462" s="1488"/>
      <c r="K462" s="1493">
        <v>1</v>
      </c>
      <c r="L462" s="1493">
        <v>1</v>
      </c>
      <c r="M462" s="1484">
        <f t="shared" si="14"/>
        <v>4500</v>
      </c>
      <c r="N462" s="1493">
        <v>0</v>
      </c>
      <c r="O462" s="1493">
        <v>0</v>
      </c>
      <c r="P462" s="1484">
        <f t="shared" si="15"/>
        <v>0</v>
      </c>
      <c r="Q462" s="1199"/>
      <c r="R462" s="1199"/>
      <c r="S462" s="1199"/>
      <c r="T462" s="1199"/>
    </row>
    <row r="463" spans="1:20" s="1503" customFormat="1" ht="12.75" x14ac:dyDescent="0.2">
      <c r="A463" s="1488" t="s">
        <v>8711</v>
      </c>
      <c r="B463" s="1488" t="s">
        <v>2003</v>
      </c>
      <c r="C463" s="1488" t="s">
        <v>97</v>
      </c>
      <c r="D463" s="1488"/>
      <c r="E463" s="1489">
        <v>2000</v>
      </c>
      <c r="F463" s="1488" t="s">
        <v>9700</v>
      </c>
      <c r="G463" s="1488" t="s">
        <v>9701</v>
      </c>
      <c r="H463" s="1488" t="s">
        <v>9702</v>
      </c>
      <c r="I463" s="1488"/>
      <c r="J463" s="1488"/>
      <c r="K463" s="1493">
        <v>1</v>
      </c>
      <c r="L463" s="1493">
        <v>12</v>
      </c>
      <c r="M463" s="1484">
        <f t="shared" si="14"/>
        <v>24000</v>
      </c>
      <c r="N463" s="1493">
        <v>1</v>
      </c>
      <c r="O463" s="1493">
        <v>6</v>
      </c>
      <c r="P463" s="1484">
        <f t="shared" si="15"/>
        <v>12000</v>
      </c>
      <c r="Q463" s="1199"/>
      <c r="R463" s="1199"/>
      <c r="S463" s="1199"/>
      <c r="T463" s="1199"/>
    </row>
    <row r="464" spans="1:20" s="1503" customFormat="1" ht="12.75" x14ac:dyDescent="0.2">
      <c r="A464" s="1488" t="s">
        <v>8711</v>
      </c>
      <c r="B464" s="1488" t="s">
        <v>2003</v>
      </c>
      <c r="C464" s="1488" t="s">
        <v>97</v>
      </c>
      <c r="D464" s="1488"/>
      <c r="E464" s="1489">
        <v>10000</v>
      </c>
      <c r="F464" s="1488" t="s">
        <v>9703</v>
      </c>
      <c r="G464" s="1488" t="s">
        <v>9704</v>
      </c>
      <c r="H464" s="1488" t="s">
        <v>2912</v>
      </c>
      <c r="I464" s="1488"/>
      <c r="J464" s="1488"/>
      <c r="K464" s="1493">
        <v>1</v>
      </c>
      <c r="L464" s="1493">
        <v>6</v>
      </c>
      <c r="M464" s="1484">
        <f t="shared" si="14"/>
        <v>60000</v>
      </c>
      <c r="N464" s="1493">
        <v>0</v>
      </c>
      <c r="O464" s="1493">
        <v>0</v>
      </c>
      <c r="P464" s="1484">
        <f t="shared" si="15"/>
        <v>0</v>
      </c>
      <c r="Q464" s="1199"/>
      <c r="R464" s="1199"/>
      <c r="S464" s="1199"/>
      <c r="T464" s="1199"/>
    </row>
    <row r="465" spans="1:20" s="1503" customFormat="1" ht="12.75" x14ac:dyDescent="0.2">
      <c r="A465" s="1488" t="s">
        <v>8711</v>
      </c>
      <c r="B465" s="1488" t="s">
        <v>2003</v>
      </c>
      <c r="C465" s="1488" t="s">
        <v>97</v>
      </c>
      <c r="D465" s="1488"/>
      <c r="E465" s="1489">
        <v>14000</v>
      </c>
      <c r="F465" s="1488" t="s">
        <v>9705</v>
      </c>
      <c r="G465" s="1488" t="s">
        <v>9706</v>
      </c>
      <c r="H465" s="1488" t="s">
        <v>8782</v>
      </c>
      <c r="I465" s="1488"/>
      <c r="J465" s="1488"/>
      <c r="K465" s="1493">
        <v>1</v>
      </c>
      <c r="L465" s="1493">
        <v>2</v>
      </c>
      <c r="M465" s="1484">
        <f t="shared" si="14"/>
        <v>28000</v>
      </c>
      <c r="N465" s="1493">
        <v>1</v>
      </c>
      <c r="O465" s="1493">
        <v>3</v>
      </c>
      <c r="P465" s="1484">
        <f t="shared" si="15"/>
        <v>42000</v>
      </c>
      <c r="Q465" s="1199"/>
      <c r="R465" s="1199"/>
      <c r="S465" s="1199"/>
      <c r="T465" s="1199"/>
    </row>
    <row r="466" spans="1:20" s="1503" customFormat="1" ht="12.75" x14ac:dyDescent="0.2">
      <c r="A466" s="1488" t="s">
        <v>8711</v>
      </c>
      <c r="B466" s="1488" t="s">
        <v>2004</v>
      </c>
      <c r="C466" s="1488" t="s">
        <v>97</v>
      </c>
      <c r="D466" s="1488"/>
      <c r="E466" s="1489">
        <v>4500</v>
      </c>
      <c r="F466" s="1488" t="s">
        <v>9707</v>
      </c>
      <c r="G466" s="1488" t="s">
        <v>9708</v>
      </c>
      <c r="H466" s="1488" t="s">
        <v>8979</v>
      </c>
      <c r="I466" s="1488"/>
      <c r="J466" s="1488"/>
      <c r="K466" s="1493">
        <v>1</v>
      </c>
      <c r="L466" s="1493">
        <v>12</v>
      </c>
      <c r="M466" s="1484">
        <f t="shared" si="14"/>
        <v>54000</v>
      </c>
      <c r="N466" s="1493">
        <v>1</v>
      </c>
      <c r="O466" s="1493">
        <v>3</v>
      </c>
      <c r="P466" s="1484">
        <f t="shared" si="15"/>
        <v>13500</v>
      </c>
      <c r="Q466" s="1199"/>
      <c r="R466" s="1199"/>
      <c r="S466" s="1199"/>
      <c r="T466" s="1199"/>
    </row>
    <row r="467" spans="1:20" s="1503" customFormat="1" ht="12.75" x14ac:dyDescent="0.2">
      <c r="A467" s="1488" t="s">
        <v>8711</v>
      </c>
      <c r="B467" s="1488" t="s">
        <v>2003</v>
      </c>
      <c r="C467" s="1488" t="s">
        <v>97</v>
      </c>
      <c r="D467" s="1488"/>
      <c r="E467" s="1489">
        <v>8000</v>
      </c>
      <c r="F467" s="1488" t="s">
        <v>9709</v>
      </c>
      <c r="G467" s="1488" t="s">
        <v>9710</v>
      </c>
      <c r="H467" s="1488" t="s">
        <v>8839</v>
      </c>
      <c r="I467" s="1488"/>
      <c r="J467" s="1488"/>
      <c r="K467" s="1493">
        <v>1</v>
      </c>
      <c r="L467" s="1493">
        <v>12</v>
      </c>
      <c r="M467" s="1484">
        <f t="shared" si="14"/>
        <v>96000</v>
      </c>
      <c r="N467" s="1493">
        <v>1</v>
      </c>
      <c r="O467" s="1493">
        <v>6</v>
      </c>
      <c r="P467" s="1484">
        <f t="shared" si="15"/>
        <v>48000</v>
      </c>
      <c r="Q467" s="1199"/>
      <c r="R467" s="1199"/>
      <c r="S467" s="1199"/>
      <c r="T467" s="1199"/>
    </row>
    <row r="468" spans="1:20" s="1503" customFormat="1" ht="12.75" x14ac:dyDescent="0.2">
      <c r="A468" s="1488" t="s">
        <v>8711</v>
      </c>
      <c r="B468" s="1488" t="s">
        <v>2003</v>
      </c>
      <c r="C468" s="1488" t="s">
        <v>97</v>
      </c>
      <c r="D468" s="1488"/>
      <c r="E468" s="1489">
        <v>7000</v>
      </c>
      <c r="F468" s="1488" t="s">
        <v>9711</v>
      </c>
      <c r="G468" s="1488" t="s">
        <v>9712</v>
      </c>
      <c r="H468" s="1488" t="s">
        <v>9713</v>
      </c>
      <c r="I468" s="1488"/>
      <c r="J468" s="1488"/>
      <c r="K468" s="1493">
        <v>1</v>
      </c>
      <c r="L468" s="1493">
        <v>12</v>
      </c>
      <c r="M468" s="1484">
        <f t="shared" si="14"/>
        <v>84000</v>
      </c>
      <c r="N468" s="1493">
        <v>1</v>
      </c>
      <c r="O468" s="1493">
        <v>6</v>
      </c>
      <c r="P468" s="1484">
        <f t="shared" si="15"/>
        <v>42000</v>
      </c>
      <c r="Q468" s="1199"/>
      <c r="R468" s="1199"/>
      <c r="S468" s="1199"/>
      <c r="T468" s="1199"/>
    </row>
    <row r="469" spans="1:20" s="1503" customFormat="1" ht="12.75" x14ac:dyDescent="0.2">
      <c r="A469" s="1488" t="s">
        <v>8711</v>
      </c>
      <c r="B469" s="1488" t="s">
        <v>2004</v>
      </c>
      <c r="C469" s="1488" t="s">
        <v>97</v>
      </c>
      <c r="D469" s="1488"/>
      <c r="E469" s="1489">
        <v>15000</v>
      </c>
      <c r="F469" s="1488" t="s">
        <v>9714</v>
      </c>
      <c r="G469" s="1488" t="s">
        <v>9715</v>
      </c>
      <c r="H469" s="1488" t="s">
        <v>8976</v>
      </c>
      <c r="I469" s="1488"/>
      <c r="J469" s="1488"/>
      <c r="K469" s="1493">
        <v>0</v>
      </c>
      <c r="L469" s="1493">
        <v>0</v>
      </c>
      <c r="M469" s="1484">
        <f t="shared" si="14"/>
        <v>0</v>
      </c>
      <c r="N469" s="1493">
        <v>1</v>
      </c>
      <c r="O469" s="1493">
        <v>3</v>
      </c>
      <c r="P469" s="1484">
        <f t="shared" si="15"/>
        <v>45000</v>
      </c>
      <c r="Q469" s="1199"/>
      <c r="R469" s="1199"/>
      <c r="S469" s="1199"/>
      <c r="T469" s="1199"/>
    </row>
    <row r="470" spans="1:20" s="1503" customFormat="1" ht="12.75" x14ac:dyDescent="0.2">
      <c r="A470" s="1488" t="s">
        <v>8711</v>
      </c>
      <c r="B470" s="1488" t="s">
        <v>2003</v>
      </c>
      <c r="C470" s="1488" t="s">
        <v>97</v>
      </c>
      <c r="D470" s="1488"/>
      <c r="E470" s="1489">
        <v>4000</v>
      </c>
      <c r="F470" s="1488" t="s">
        <v>9716</v>
      </c>
      <c r="G470" s="1488" t="s">
        <v>9717</v>
      </c>
      <c r="H470" s="1488" t="s">
        <v>9718</v>
      </c>
      <c r="I470" s="1488"/>
      <c r="J470" s="1488"/>
      <c r="K470" s="1493">
        <v>1</v>
      </c>
      <c r="L470" s="1493">
        <v>7</v>
      </c>
      <c r="M470" s="1484">
        <f t="shared" si="14"/>
        <v>28000</v>
      </c>
      <c r="N470" s="1493">
        <v>0</v>
      </c>
      <c r="O470" s="1493">
        <v>0</v>
      </c>
      <c r="P470" s="1484">
        <f t="shared" si="15"/>
        <v>0</v>
      </c>
      <c r="Q470" s="1199"/>
      <c r="R470" s="1199"/>
      <c r="S470" s="1199"/>
      <c r="T470" s="1199"/>
    </row>
    <row r="471" spans="1:20" s="1503" customFormat="1" ht="12.75" x14ac:dyDescent="0.2">
      <c r="A471" s="1488" t="s">
        <v>8711</v>
      </c>
      <c r="B471" s="1488" t="s">
        <v>2003</v>
      </c>
      <c r="C471" s="1488" t="s">
        <v>97</v>
      </c>
      <c r="D471" s="1488"/>
      <c r="E471" s="1489">
        <v>3500</v>
      </c>
      <c r="F471" s="1488" t="s">
        <v>9719</v>
      </c>
      <c r="G471" s="1488" t="s">
        <v>9720</v>
      </c>
      <c r="H471" s="1488" t="s">
        <v>9603</v>
      </c>
      <c r="I471" s="1488"/>
      <c r="J471" s="1488"/>
      <c r="K471" s="1493">
        <v>1</v>
      </c>
      <c r="L471" s="1493">
        <v>12</v>
      </c>
      <c r="M471" s="1484">
        <f t="shared" si="14"/>
        <v>42000</v>
      </c>
      <c r="N471" s="1493">
        <v>1</v>
      </c>
      <c r="O471" s="1493">
        <v>6</v>
      </c>
      <c r="P471" s="1484">
        <f t="shared" si="15"/>
        <v>21000</v>
      </c>
      <c r="Q471" s="1199"/>
      <c r="R471" s="1199"/>
      <c r="S471" s="1199"/>
      <c r="T471" s="1199"/>
    </row>
    <row r="472" spans="1:20" s="1503" customFormat="1" ht="12.75" x14ac:dyDescent="0.2">
      <c r="A472" s="1488" t="s">
        <v>8711</v>
      </c>
      <c r="B472" s="1488" t="s">
        <v>2003</v>
      </c>
      <c r="C472" s="1488" t="s">
        <v>97</v>
      </c>
      <c r="D472" s="1488"/>
      <c r="E472" s="1489">
        <v>7000</v>
      </c>
      <c r="F472" s="1488" t="s">
        <v>9721</v>
      </c>
      <c r="G472" s="1488" t="s">
        <v>9722</v>
      </c>
      <c r="H472" s="1488" t="s">
        <v>8766</v>
      </c>
      <c r="I472" s="1488"/>
      <c r="J472" s="1488"/>
      <c r="K472" s="1493">
        <v>1</v>
      </c>
      <c r="L472" s="1493">
        <v>5</v>
      </c>
      <c r="M472" s="1484">
        <f t="shared" si="14"/>
        <v>35000</v>
      </c>
      <c r="N472" s="1493">
        <v>1</v>
      </c>
      <c r="O472" s="1493">
        <v>3</v>
      </c>
      <c r="P472" s="1484">
        <f t="shared" si="15"/>
        <v>21000</v>
      </c>
      <c r="Q472" s="1199"/>
      <c r="R472" s="1199"/>
      <c r="S472" s="1199"/>
      <c r="T472" s="1199"/>
    </row>
    <row r="473" spans="1:20" s="1503" customFormat="1" ht="12.75" x14ac:dyDescent="0.2">
      <c r="A473" s="1488" t="s">
        <v>8711</v>
      </c>
      <c r="B473" s="1488" t="s">
        <v>2004</v>
      </c>
      <c r="C473" s="1488" t="s">
        <v>97</v>
      </c>
      <c r="D473" s="1488"/>
      <c r="E473" s="1489">
        <v>5000</v>
      </c>
      <c r="F473" s="1488" t="s">
        <v>9723</v>
      </c>
      <c r="G473" s="1488" t="s">
        <v>9724</v>
      </c>
      <c r="H473" s="1488" t="s">
        <v>675</v>
      </c>
      <c r="I473" s="1488"/>
      <c r="J473" s="1488"/>
      <c r="K473" s="1493">
        <v>1</v>
      </c>
      <c r="L473" s="1493">
        <v>12</v>
      </c>
      <c r="M473" s="1484">
        <f t="shared" si="14"/>
        <v>60000</v>
      </c>
      <c r="N473" s="1493">
        <v>1</v>
      </c>
      <c r="O473" s="1493">
        <v>6</v>
      </c>
      <c r="P473" s="1484">
        <f t="shared" si="15"/>
        <v>30000</v>
      </c>
      <c r="Q473" s="1199"/>
      <c r="R473" s="1199"/>
      <c r="S473" s="1199"/>
      <c r="T473" s="1199"/>
    </row>
    <row r="474" spans="1:20" s="1503" customFormat="1" ht="12.75" x14ac:dyDescent="0.2">
      <c r="A474" s="1488" t="s">
        <v>8711</v>
      </c>
      <c r="B474" s="1488" t="s">
        <v>2003</v>
      </c>
      <c r="C474" s="1488" t="s">
        <v>97</v>
      </c>
      <c r="D474" s="1488"/>
      <c r="E474" s="1489">
        <v>15600</v>
      </c>
      <c r="F474" s="1488" t="s">
        <v>9725</v>
      </c>
      <c r="G474" s="1488" t="s">
        <v>9726</v>
      </c>
      <c r="H474" s="1488" t="s">
        <v>657</v>
      </c>
      <c r="I474" s="1488"/>
      <c r="J474" s="1488"/>
      <c r="K474" s="1493">
        <v>1</v>
      </c>
      <c r="L474" s="1493">
        <v>2</v>
      </c>
      <c r="M474" s="1484">
        <f t="shared" si="14"/>
        <v>31200</v>
      </c>
      <c r="N474" s="1493">
        <v>0</v>
      </c>
      <c r="O474" s="1493">
        <v>0</v>
      </c>
      <c r="P474" s="1484">
        <f t="shared" si="15"/>
        <v>0</v>
      </c>
      <c r="Q474" s="1199"/>
      <c r="R474" s="1199"/>
      <c r="S474" s="1199"/>
      <c r="T474" s="1199"/>
    </row>
    <row r="475" spans="1:20" s="1503" customFormat="1" ht="12.75" x14ac:dyDescent="0.2">
      <c r="A475" s="1488" t="s">
        <v>8711</v>
      </c>
      <c r="B475" s="1488" t="s">
        <v>2003</v>
      </c>
      <c r="C475" s="1488" t="s">
        <v>97</v>
      </c>
      <c r="D475" s="1488"/>
      <c r="E475" s="1489">
        <v>8000</v>
      </c>
      <c r="F475" s="1488" t="s">
        <v>9727</v>
      </c>
      <c r="G475" s="1488" t="s">
        <v>9728</v>
      </c>
      <c r="H475" s="1488" t="s">
        <v>783</v>
      </c>
      <c r="I475" s="1488"/>
      <c r="J475" s="1488"/>
      <c r="K475" s="1493">
        <v>1</v>
      </c>
      <c r="L475" s="1493">
        <v>12</v>
      </c>
      <c r="M475" s="1484">
        <f t="shared" si="14"/>
        <v>96000</v>
      </c>
      <c r="N475" s="1493">
        <v>1</v>
      </c>
      <c r="O475" s="1493">
        <v>6</v>
      </c>
      <c r="P475" s="1484">
        <f t="shared" si="15"/>
        <v>48000</v>
      </c>
      <c r="Q475" s="1199"/>
      <c r="R475" s="1199"/>
      <c r="S475" s="1199"/>
      <c r="T475" s="1199"/>
    </row>
    <row r="476" spans="1:20" s="1503" customFormat="1" ht="12.75" x14ac:dyDescent="0.2">
      <c r="A476" s="1488" t="s">
        <v>8711</v>
      </c>
      <c r="B476" s="1488" t="s">
        <v>2004</v>
      </c>
      <c r="C476" s="1488" t="s">
        <v>97</v>
      </c>
      <c r="D476" s="1488"/>
      <c r="E476" s="1489">
        <v>7500</v>
      </c>
      <c r="F476" s="1488" t="s">
        <v>9729</v>
      </c>
      <c r="G476" s="1488" t="s">
        <v>9730</v>
      </c>
      <c r="H476" s="1488" t="s">
        <v>675</v>
      </c>
      <c r="I476" s="1488"/>
      <c r="J476" s="1488"/>
      <c r="K476" s="1493">
        <v>1</v>
      </c>
      <c r="L476" s="1493">
        <v>12</v>
      </c>
      <c r="M476" s="1484">
        <f t="shared" si="14"/>
        <v>90000</v>
      </c>
      <c r="N476" s="1493">
        <v>1</v>
      </c>
      <c r="O476" s="1493">
        <v>6</v>
      </c>
      <c r="P476" s="1484">
        <f t="shared" si="15"/>
        <v>45000</v>
      </c>
      <c r="Q476" s="1199"/>
      <c r="R476" s="1199"/>
      <c r="S476" s="1199"/>
      <c r="T476" s="1199"/>
    </row>
    <row r="477" spans="1:20" s="1503" customFormat="1" ht="12.75" x14ac:dyDescent="0.2">
      <c r="A477" s="1488" t="s">
        <v>8711</v>
      </c>
      <c r="B477" s="1488" t="s">
        <v>2003</v>
      </c>
      <c r="C477" s="1488" t="s">
        <v>97</v>
      </c>
      <c r="D477" s="1488"/>
      <c r="E477" s="1489">
        <v>3500</v>
      </c>
      <c r="F477" s="1488" t="s">
        <v>9731</v>
      </c>
      <c r="G477" s="1488" t="s">
        <v>9732</v>
      </c>
      <c r="H477" s="1488" t="s">
        <v>9603</v>
      </c>
      <c r="I477" s="1488"/>
      <c r="J477" s="1488"/>
      <c r="K477" s="1493">
        <v>1</v>
      </c>
      <c r="L477" s="1493">
        <v>12</v>
      </c>
      <c r="M477" s="1484">
        <f t="shared" si="14"/>
        <v>42000</v>
      </c>
      <c r="N477" s="1493">
        <v>1</v>
      </c>
      <c r="O477" s="1493">
        <v>6</v>
      </c>
      <c r="P477" s="1484">
        <f t="shared" si="15"/>
        <v>21000</v>
      </c>
      <c r="Q477" s="1199"/>
      <c r="R477" s="1199"/>
      <c r="S477" s="1199"/>
      <c r="T477" s="1199"/>
    </row>
    <row r="478" spans="1:20" s="1503" customFormat="1" ht="12.75" x14ac:dyDescent="0.2">
      <c r="A478" s="1488" t="s">
        <v>8711</v>
      </c>
      <c r="B478" s="1488" t="s">
        <v>2003</v>
      </c>
      <c r="C478" s="1488" t="s">
        <v>97</v>
      </c>
      <c r="D478" s="1488"/>
      <c r="E478" s="1489">
        <v>2200</v>
      </c>
      <c r="F478" s="1488" t="s">
        <v>9733</v>
      </c>
      <c r="G478" s="1488" t="s">
        <v>9734</v>
      </c>
      <c r="H478" s="1488" t="s">
        <v>991</v>
      </c>
      <c r="I478" s="1488"/>
      <c r="J478" s="1488"/>
      <c r="K478" s="1493">
        <v>1</v>
      </c>
      <c r="L478" s="1493">
        <v>12</v>
      </c>
      <c r="M478" s="1484">
        <f t="shared" si="14"/>
        <v>26400</v>
      </c>
      <c r="N478" s="1493">
        <v>1</v>
      </c>
      <c r="O478" s="1493">
        <v>6</v>
      </c>
      <c r="P478" s="1484">
        <f t="shared" si="15"/>
        <v>13200</v>
      </c>
      <c r="Q478" s="1199"/>
      <c r="R478" s="1199"/>
      <c r="S478" s="1199"/>
      <c r="T478" s="1199"/>
    </row>
    <row r="479" spans="1:20" s="1503" customFormat="1" ht="12.75" x14ac:dyDescent="0.2">
      <c r="A479" s="1488" t="s">
        <v>8711</v>
      </c>
      <c r="B479" s="1488" t="s">
        <v>2003</v>
      </c>
      <c r="C479" s="1488" t="s">
        <v>97</v>
      </c>
      <c r="D479" s="1488"/>
      <c r="E479" s="1489">
        <v>2000</v>
      </c>
      <c r="F479" s="1488" t="s">
        <v>9735</v>
      </c>
      <c r="G479" s="1488" t="s">
        <v>9736</v>
      </c>
      <c r="H479" s="1488" t="s">
        <v>8805</v>
      </c>
      <c r="I479" s="1488"/>
      <c r="J479" s="1488"/>
      <c r="K479" s="1493">
        <v>1</v>
      </c>
      <c r="L479" s="1493">
        <v>12</v>
      </c>
      <c r="M479" s="1484">
        <f t="shared" si="14"/>
        <v>24000</v>
      </c>
      <c r="N479" s="1493">
        <v>1</v>
      </c>
      <c r="O479" s="1493">
        <v>6</v>
      </c>
      <c r="P479" s="1484">
        <f t="shared" si="15"/>
        <v>12000</v>
      </c>
      <c r="Q479" s="1199"/>
      <c r="R479" s="1199"/>
      <c r="S479" s="1199"/>
      <c r="T479" s="1199"/>
    </row>
    <row r="480" spans="1:20" s="1503" customFormat="1" ht="12.75" x14ac:dyDescent="0.2">
      <c r="A480" s="1488" t="s">
        <v>8711</v>
      </c>
      <c r="B480" s="1488" t="s">
        <v>2003</v>
      </c>
      <c r="C480" s="1488" t="s">
        <v>97</v>
      </c>
      <c r="D480" s="1488"/>
      <c r="E480" s="1489">
        <v>5000</v>
      </c>
      <c r="F480" s="1488" t="s">
        <v>9737</v>
      </c>
      <c r="G480" s="1488" t="s">
        <v>9738</v>
      </c>
      <c r="H480" s="1488" t="s">
        <v>8778</v>
      </c>
      <c r="I480" s="1488"/>
      <c r="J480" s="1488"/>
      <c r="K480" s="1493">
        <v>1</v>
      </c>
      <c r="L480" s="1493">
        <v>12</v>
      </c>
      <c r="M480" s="1484">
        <f t="shared" si="14"/>
        <v>60000</v>
      </c>
      <c r="N480" s="1493">
        <v>1</v>
      </c>
      <c r="O480" s="1493">
        <v>6</v>
      </c>
      <c r="P480" s="1484">
        <f t="shared" si="15"/>
        <v>30000</v>
      </c>
      <c r="Q480" s="1199"/>
      <c r="R480" s="1199"/>
      <c r="S480" s="1199"/>
      <c r="T480" s="1199"/>
    </row>
    <row r="481" spans="1:20" s="1503" customFormat="1" ht="12.75" x14ac:dyDescent="0.2">
      <c r="A481" s="1488" t="s">
        <v>8711</v>
      </c>
      <c r="B481" s="1488" t="s">
        <v>2004</v>
      </c>
      <c r="C481" s="1488" t="s">
        <v>97</v>
      </c>
      <c r="D481" s="1488"/>
      <c r="E481" s="1489">
        <v>2200</v>
      </c>
      <c r="F481" s="1488" t="s">
        <v>9739</v>
      </c>
      <c r="G481" s="1488" t="s">
        <v>9740</v>
      </c>
      <c r="H481" s="1488" t="s">
        <v>1025</v>
      </c>
      <c r="I481" s="1488"/>
      <c r="J481" s="1488"/>
      <c r="K481" s="1493">
        <v>1</v>
      </c>
      <c r="L481" s="1493">
        <v>12</v>
      </c>
      <c r="M481" s="1484">
        <f t="shared" si="14"/>
        <v>26400</v>
      </c>
      <c r="N481" s="1493">
        <v>1</v>
      </c>
      <c r="O481" s="1493">
        <v>6</v>
      </c>
      <c r="P481" s="1484">
        <f t="shared" si="15"/>
        <v>13200</v>
      </c>
      <c r="Q481" s="1199"/>
      <c r="R481" s="1199"/>
      <c r="S481" s="1199"/>
      <c r="T481" s="1199"/>
    </row>
    <row r="482" spans="1:20" s="1503" customFormat="1" ht="12.75" x14ac:dyDescent="0.2">
      <c r="A482" s="1488" t="s">
        <v>8711</v>
      </c>
      <c r="B482" s="1488" t="s">
        <v>2003</v>
      </c>
      <c r="C482" s="1488" t="s">
        <v>97</v>
      </c>
      <c r="D482" s="1488"/>
      <c r="E482" s="1489">
        <v>2000</v>
      </c>
      <c r="F482" s="1488" t="s">
        <v>9741</v>
      </c>
      <c r="G482" s="1488" t="s">
        <v>9742</v>
      </c>
      <c r="H482" s="1488" t="s">
        <v>8805</v>
      </c>
      <c r="I482" s="1488"/>
      <c r="J482" s="1488"/>
      <c r="K482" s="1493">
        <v>1</v>
      </c>
      <c r="L482" s="1493">
        <v>12</v>
      </c>
      <c r="M482" s="1484">
        <f t="shared" si="14"/>
        <v>24000</v>
      </c>
      <c r="N482" s="1493">
        <v>1</v>
      </c>
      <c r="O482" s="1493">
        <v>6</v>
      </c>
      <c r="P482" s="1484">
        <f t="shared" si="15"/>
        <v>12000</v>
      </c>
      <c r="Q482" s="1199"/>
      <c r="R482" s="1199"/>
      <c r="S482" s="1199"/>
      <c r="T482" s="1199"/>
    </row>
    <row r="483" spans="1:20" s="1503" customFormat="1" ht="12.75" x14ac:dyDescent="0.2">
      <c r="A483" s="1488" t="s">
        <v>8711</v>
      </c>
      <c r="B483" s="1488" t="s">
        <v>2003</v>
      </c>
      <c r="C483" s="1488" t="s">
        <v>97</v>
      </c>
      <c r="D483" s="1488"/>
      <c r="E483" s="1489">
        <v>2500</v>
      </c>
      <c r="F483" s="1488" t="s">
        <v>9743</v>
      </c>
      <c r="G483" s="1488" t="s">
        <v>9744</v>
      </c>
      <c r="H483" s="1488" t="s">
        <v>739</v>
      </c>
      <c r="I483" s="1488"/>
      <c r="J483" s="1488"/>
      <c r="K483" s="1493">
        <v>1</v>
      </c>
      <c r="L483" s="1493">
        <v>12</v>
      </c>
      <c r="M483" s="1484">
        <f t="shared" si="14"/>
        <v>30000</v>
      </c>
      <c r="N483" s="1493">
        <v>1</v>
      </c>
      <c r="O483" s="1493">
        <v>6</v>
      </c>
      <c r="P483" s="1484">
        <f t="shared" si="15"/>
        <v>15000</v>
      </c>
      <c r="Q483" s="1199"/>
      <c r="R483" s="1199"/>
      <c r="S483" s="1199"/>
      <c r="T483" s="1199"/>
    </row>
    <row r="484" spans="1:20" s="1503" customFormat="1" ht="12.75" x14ac:dyDescent="0.2">
      <c r="A484" s="1488" t="s">
        <v>8711</v>
      </c>
      <c r="B484" s="1488" t="s">
        <v>2003</v>
      </c>
      <c r="C484" s="1488" t="s">
        <v>97</v>
      </c>
      <c r="D484" s="1488"/>
      <c r="E484" s="1489">
        <v>5000</v>
      </c>
      <c r="F484" s="1488" t="s">
        <v>9745</v>
      </c>
      <c r="G484" s="1488" t="s">
        <v>9746</v>
      </c>
      <c r="H484" s="1488" t="s">
        <v>9146</v>
      </c>
      <c r="I484" s="1488"/>
      <c r="J484" s="1488"/>
      <c r="K484" s="1493">
        <v>1</v>
      </c>
      <c r="L484" s="1493">
        <v>1</v>
      </c>
      <c r="M484" s="1484">
        <f t="shared" si="14"/>
        <v>5000</v>
      </c>
      <c r="N484" s="1493">
        <v>0</v>
      </c>
      <c r="O484" s="1493">
        <v>0</v>
      </c>
      <c r="P484" s="1484">
        <f t="shared" si="15"/>
        <v>0</v>
      </c>
      <c r="Q484" s="1199"/>
      <c r="R484" s="1199"/>
      <c r="S484" s="1199"/>
      <c r="T484" s="1199"/>
    </row>
    <row r="485" spans="1:20" s="1503" customFormat="1" ht="12.75" x14ac:dyDescent="0.2">
      <c r="A485" s="1488" t="s">
        <v>8711</v>
      </c>
      <c r="B485" s="1488" t="s">
        <v>2003</v>
      </c>
      <c r="C485" s="1488" t="s">
        <v>97</v>
      </c>
      <c r="D485" s="1488"/>
      <c r="E485" s="1489">
        <v>7000</v>
      </c>
      <c r="F485" s="1488" t="s">
        <v>9747</v>
      </c>
      <c r="G485" s="1488" t="s">
        <v>9748</v>
      </c>
      <c r="H485" s="1488" t="s">
        <v>776</v>
      </c>
      <c r="I485" s="1488"/>
      <c r="J485" s="1488"/>
      <c r="K485" s="1493">
        <v>1</v>
      </c>
      <c r="L485" s="1493">
        <v>12</v>
      </c>
      <c r="M485" s="1484">
        <f t="shared" si="14"/>
        <v>84000</v>
      </c>
      <c r="N485" s="1493">
        <v>0</v>
      </c>
      <c r="O485" s="1493">
        <v>0</v>
      </c>
      <c r="P485" s="1484">
        <f t="shared" si="15"/>
        <v>0</v>
      </c>
      <c r="Q485" s="1199"/>
      <c r="R485" s="1199"/>
      <c r="S485" s="1199"/>
      <c r="T485" s="1199"/>
    </row>
    <row r="486" spans="1:20" s="1503" customFormat="1" ht="12.75" x14ac:dyDescent="0.2">
      <c r="A486" s="1488" t="s">
        <v>8711</v>
      </c>
      <c r="B486" s="1488" t="s">
        <v>2003</v>
      </c>
      <c r="C486" s="1488" t="s">
        <v>97</v>
      </c>
      <c r="D486" s="1488"/>
      <c r="E486" s="1489">
        <v>7000</v>
      </c>
      <c r="F486" s="1488" t="s">
        <v>9749</v>
      </c>
      <c r="G486" s="1488" t="s">
        <v>9750</v>
      </c>
      <c r="H486" s="1488" t="s">
        <v>2912</v>
      </c>
      <c r="I486" s="1488"/>
      <c r="J486" s="1488"/>
      <c r="K486" s="1493">
        <v>1</v>
      </c>
      <c r="L486" s="1493">
        <v>3</v>
      </c>
      <c r="M486" s="1484">
        <f t="shared" si="14"/>
        <v>21000</v>
      </c>
      <c r="N486" s="1493">
        <v>1</v>
      </c>
      <c r="O486" s="1493">
        <v>6</v>
      </c>
      <c r="P486" s="1484">
        <f t="shared" si="15"/>
        <v>42000</v>
      </c>
      <c r="Q486" s="1199"/>
      <c r="R486" s="1199"/>
      <c r="S486" s="1199"/>
      <c r="T486" s="1199"/>
    </row>
    <row r="487" spans="1:20" s="1503" customFormat="1" ht="12.75" x14ac:dyDescent="0.2">
      <c r="A487" s="1488" t="s">
        <v>8711</v>
      </c>
      <c r="B487" s="1488" t="s">
        <v>2003</v>
      </c>
      <c r="C487" s="1488" t="s">
        <v>97</v>
      </c>
      <c r="D487" s="1488"/>
      <c r="E487" s="1489">
        <v>4500</v>
      </c>
      <c r="F487" s="1488" t="s">
        <v>9751</v>
      </c>
      <c r="G487" s="1488" t="s">
        <v>9752</v>
      </c>
      <c r="H487" s="1488" t="s">
        <v>675</v>
      </c>
      <c r="I487" s="1488"/>
      <c r="J487" s="1488"/>
      <c r="K487" s="1493">
        <v>1</v>
      </c>
      <c r="L487" s="1493">
        <v>12</v>
      </c>
      <c r="M487" s="1484">
        <f t="shared" si="14"/>
        <v>54000</v>
      </c>
      <c r="N487" s="1493">
        <v>1</v>
      </c>
      <c r="O487" s="1493">
        <v>6</v>
      </c>
      <c r="P487" s="1484">
        <f t="shared" si="15"/>
        <v>27000</v>
      </c>
      <c r="Q487" s="1199"/>
      <c r="R487" s="1199"/>
      <c r="S487" s="1199"/>
      <c r="T487" s="1199"/>
    </row>
    <row r="488" spans="1:20" s="1503" customFormat="1" ht="12.75" x14ac:dyDescent="0.2">
      <c r="A488" s="1488" t="s">
        <v>8711</v>
      </c>
      <c r="B488" s="1488" t="s">
        <v>2003</v>
      </c>
      <c r="C488" s="1488" t="s">
        <v>97</v>
      </c>
      <c r="D488" s="1488"/>
      <c r="E488" s="1489">
        <v>3500</v>
      </c>
      <c r="F488" s="1488" t="s">
        <v>9753</v>
      </c>
      <c r="G488" s="1488" t="s">
        <v>9754</v>
      </c>
      <c r="H488" s="1488" t="s">
        <v>1459</v>
      </c>
      <c r="I488" s="1488"/>
      <c r="J488" s="1488"/>
      <c r="K488" s="1493">
        <v>1</v>
      </c>
      <c r="L488" s="1493">
        <v>4</v>
      </c>
      <c r="M488" s="1484">
        <f t="shared" si="14"/>
        <v>14000</v>
      </c>
      <c r="N488" s="1493">
        <v>1</v>
      </c>
      <c r="O488" s="1493">
        <v>6</v>
      </c>
      <c r="P488" s="1484">
        <f t="shared" si="15"/>
        <v>21000</v>
      </c>
      <c r="Q488" s="1199"/>
      <c r="R488" s="1199"/>
      <c r="S488" s="1199"/>
      <c r="T488" s="1199"/>
    </row>
    <row r="489" spans="1:20" s="1503" customFormat="1" ht="12.75" x14ac:dyDescent="0.2">
      <c r="A489" s="1488" t="s">
        <v>8711</v>
      </c>
      <c r="B489" s="1488" t="s">
        <v>2003</v>
      </c>
      <c r="C489" s="1488" t="s">
        <v>97</v>
      </c>
      <c r="D489" s="1488"/>
      <c r="E489" s="1489">
        <v>5500</v>
      </c>
      <c r="F489" s="1488" t="s">
        <v>9755</v>
      </c>
      <c r="G489" s="1488" t="s">
        <v>9756</v>
      </c>
      <c r="H489" s="1488" t="s">
        <v>9757</v>
      </c>
      <c r="I489" s="1488"/>
      <c r="J489" s="1488"/>
      <c r="K489" s="1493">
        <v>1</v>
      </c>
      <c r="L489" s="1493">
        <v>4</v>
      </c>
      <c r="M489" s="1484">
        <f t="shared" si="14"/>
        <v>22000</v>
      </c>
      <c r="N489" s="1493">
        <v>0</v>
      </c>
      <c r="O489" s="1493">
        <v>0</v>
      </c>
      <c r="P489" s="1484">
        <f t="shared" si="15"/>
        <v>0</v>
      </c>
      <c r="Q489" s="1199"/>
      <c r="R489" s="1199"/>
      <c r="S489" s="1199"/>
      <c r="T489" s="1199"/>
    </row>
    <row r="490" spans="1:20" s="1503" customFormat="1" ht="12.75" x14ac:dyDescent="0.2">
      <c r="A490" s="1488" t="s">
        <v>8711</v>
      </c>
      <c r="B490" s="1488" t="s">
        <v>2004</v>
      </c>
      <c r="C490" s="1488" t="s">
        <v>97</v>
      </c>
      <c r="D490" s="1488"/>
      <c r="E490" s="1489">
        <v>15600</v>
      </c>
      <c r="F490" s="1488" t="s">
        <v>1710</v>
      </c>
      <c r="G490" s="1488" t="s">
        <v>1709</v>
      </c>
      <c r="H490" s="1488" t="s">
        <v>8781</v>
      </c>
      <c r="I490" s="1488"/>
      <c r="J490" s="1488"/>
      <c r="K490" s="1493">
        <v>1</v>
      </c>
      <c r="L490" s="1493">
        <v>1</v>
      </c>
      <c r="M490" s="1484">
        <f t="shared" si="14"/>
        <v>15600</v>
      </c>
      <c r="N490" s="1493">
        <v>0</v>
      </c>
      <c r="O490" s="1493">
        <v>0</v>
      </c>
      <c r="P490" s="1484">
        <f t="shared" si="15"/>
        <v>0</v>
      </c>
      <c r="Q490" s="1199"/>
      <c r="R490" s="1199"/>
      <c r="S490" s="1199"/>
      <c r="T490" s="1199"/>
    </row>
    <row r="491" spans="1:20" s="1503" customFormat="1" ht="12.75" x14ac:dyDescent="0.2">
      <c r="A491" s="1488" t="s">
        <v>8711</v>
      </c>
      <c r="B491" s="1488" t="s">
        <v>2004</v>
      </c>
      <c r="C491" s="1488" t="s">
        <v>97</v>
      </c>
      <c r="D491" s="1488"/>
      <c r="E491" s="1489">
        <v>4500</v>
      </c>
      <c r="F491" s="1488" t="s">
        <v>9758</v>
      </c>
      <c r="G491" s="1488" t="s">
        <v>9759</v>
      </c>
      <c r="H491" s="1488" t="s">
        <v>8999</v>
      </c>
      <c r="I491" s="1488"/>
      <c r="J491" s="1488"/>
      <c r="K491" s="1493">
        <v>1</v>
      </c>
      <c r="L491" s="1493">
        <v>12</v>
      </c>
      <c r="M491" s="1484">
        <f t="shared" si="14"/>
        <v>54000</v>
      </c>
      <c r="N491" s="1493">
        <v>1</v>
      </c>
      <c r="O491" s="1493">
        <v>6</v>
      </c>
      <c r="P491" s="1484">
        <f t="shared" si="15"/>
        <v>27000</v>
      </c>
      <c r="Q491" s="1199"/>
      <c r="R491" s="1199"/>
      <c r="S491" s="1199"/>
      <c r="T491" s="1199"/>
    </row>
    <row r="492" spans="1:20" s="1503" customFormat="1" ht="12.75" x14ac:dyDescent="0.2">
      <c r="A492" s="1488" t="s">
        <v>8711</v>
      </c>
      <c r="B492" s="1488" t="s">
        <v>2003</v>
      </c>
      <c r="C492" s="1488" t="s">
        <v>97</v>
      </c>
      <c r="D492" s="1488"/>
      <c r="E492" s="1489">
        <v>8000</v>
      </c>
      <c r="F492" s="1488" t="s">
        <v>9760</v>
      </c>
      <c r="G492" s="1488" t="s">
        <v>9761</v>
      </c>
      <c r="H492" s="1488" t="s">
        <v>9762</v>
      </c>
      <c r="I492" s="1488"/>
      <c r="J492" s="1488"/>
      <c r="K492" s="1493">
        <v>1</v>
      </c>
      <c r="L492" s="1493">
        <v>1</v>
      </c>
      <c r="M492" s="1484">
        <f t="shared" si="14"/>
        <v>8000</v>
      </c>
      <c r="N492" s="1493">
        <v>0</v>
      </c>
      <c r="O492" s="1493">
        <v>0</v>
      </c>
      <c r="P492" s="1484">
        <f t="shared" si="15"/>
        <v>0</v>
      </c>
      <c r="Q492" s="1199"/>
      <c r="R492" s="1199"/>
      <c r="S492" s="1199"/>
      <c r="T492" s="1199"/>
    </row>
    <row r="493" spans="1:20" s="1503" customFormat="1" ht="12.75" x14ac:dyDescent="0.2">
      <c r="A493" s="1488" t="s">
        <v>8711</v>
      </c>
      <c r="B493" s="1488" t="s">
        <v>2004</v>
      </c>
      <c r="C493" s="1488" t="s">
        <v>97</v>
      </c>
      <c r="D493" s="1488"/>
      <c r="E493" s="1489">
        <v>2500</v>
      </c>
      <c r="F493" s="1488" t="s">
        <v>9763</v>
      </c>
      <c r="G493" s="1488" t="s">
        <v>9764</v>
      </c>
      <c r="H493" s="1488" t="s">
        <v>4044</v>
      </c>
      <c r="I493" s="1488"/>
      <c r="J493" s="1488"/>
      <c r="K493" s="1493">
        <v>1</v>
      </c>
      <c r="L493" s="1493">
        <v>12</v>
      </c>
      <c r="M493" s="1484">
        <f t="shared" si="14"/>
        <v>30000</v>
      </c>
      <c r="N493" s="1493">
        <v>1</v>
      </c>
      <c r="O493" s="1493">
        <v>6</v>
      </c>
      <c r="P493" s="1484">
        <f t="shared" si="15"/>
        <v>15000</v>
      </c>
      <c r="Q493" s="1199"/>
      <c r="R493" s="1199"/>
      <c r="S493" s="1199"/>
      <c r="T493" s="1199"/>
    </row>
    <row r="494" spans="1:20" s="1503" customFormat="1" ht="12.75" x14ac:dyDescent="0.2">
      <c r="A494" s="1488" t="s">
        <v>8711</v>
      </c>
      <c r="B494" s="1488" t="s">
        <v>2003</v>
      </c>
      <c r="C494" s="1488" t="s">
        <v>97</v>
      </c>
      <c r="D494" s="1488"/>
      <c r="E494" s="1489">
        <v>6500</v>
      </c>
      <c r="F494" s="1488" t="s">
        <v>9765</v>
      </c>
      <c r="G494" s="1488" t="s">
        <v>9766</v>
      </c>
      <c r="H494" s="1488" t="s">
        <v>9767</v>
      </c>
      <c r="I494" s="1488"/>
      <c r="J494" s="1488"/>
      <c r="K494" s="1493">
        <v>1</v>
      </c>
      <c r="L494" s="1493">
        <v>12</v>
      </c>
      <c r="M494" s="1484">
        <f t="shared" si="14"/>
        <v>78000</v>
      </c>
      <c r="N494" s="1493">
        <v>1</v>
      </c>
      <c r="O494" s="1493">
        <v>1</v>
      </c>
      <c r="P494" s="1484">
        <f t="shared" si="15"/>
        <v>6500</v>
      </c>
      <c r="Q494" s="1199"/>
      <c r="R494" s="1199"/>
      <c r="S494" s="1199"/>
      <c r="T494" s="1199"/>
    </row>
    <row r="495" spans="1:20" s="1503" customFormat="1" ht="12.75" x14ac:dyDescent="0.2">
      <c r="A495" s="1488" t="s">
        <v>8711</v>
      </c>
      <c r="B495" s="1488" t="s">
        <v>2003</v>
      </c>
      <c r="C495" s="1488" t="s">
        <v>97</v>
      </c>
      <c r="D495" s="1488"/>
      <c r="E495" s="1489">
        <v>7000</v>
      </c>
      <c r="F495" s="1488" t="s">
        <v>9768</v>
      </c>
      <c r="G495" s="1488" t="s">
        <v>9769</v>
      </c>
      <c r="H495" s="1488" t="s">
        <v>5667</v>
      </c>
      <c r="I495" s="1488"/>
      <c r="J495" s="1488"/>
      <c r="K495" s="1493">
        <v>1</v>
      </c>
      <c r="L495" s="1493">
        <v>12</v>
      </c>
      <c r="M495" s="1484">
        <f t="shared" si="14"/>
        <v>84000</v>
      </c>
      <c r="N495" s="1493">
        <v>1</v>
      </c>
      <c r="O495" s="1493">
        <v>6</v>
      </c>
      <c r="P495" s="1484">
        <f t="shared" si="15"/>
        <v>42000</v>
      </c>
      <c r="Q495" s="1199"/>
      <c r="R495" s="1199"/>
      <c r="S495" s="1199"/>
      <c r="T495" s="1199"/>
    </row>
    <row r="496" spans="1:20" s="1503" customFormat="1" ht="12.75" x14ac:dyDescent="0.2">
      <c r="A496" s="1488" t="s">
        <v>8711</v>
      </c>
      <c r="B496" s="1488" t="s">
        <v>2003</v>
      </c>
      <c r="C496" s="1488" t="s">
        <v>97</v>
      </c>
      <c r="D496" s="1488"/>
      <c r="E496" s="1489">
        <v>5500</v>
      </c>
      <c r="F496" s="1488" t="s">
        <v>9770</v>
      </c>
      <c r="G496" s="1488" t="s">
        <v>9771</v>
      </c>
      <c r="H496" s="1488" t="s">
        <v>9666</v>
      </c>
      <c r="I496" s="1488"/>
      <c r="J496" s="1488"/>
      <c r="K496" s="1493">
        <v>1</v>
      </c>
      <c r="L496" s="1493">
        <v>12</v>
      </c>
      <c r="M496" s="1484">
        <f t="shared" si="14"/>
        <v>66000</v>
      </c>
      <c r="N496" s="1493">
        <v>1</v>
      </c>
      <c r="O496" s="1493">
        <v>6</v>
      </c>
      <c r="P496" s="1484">
        <f t="shared" si="15"/>
        <v>33000</v>
      </c>
      <c r="Q496" s="1199"/>
      <c r="R496" s="1199"/>
      <c r="S496" s="1199"/>
      <c r="T496" s="1199"/>
    </row>
    <row r="497" spans="1:20" s="1503" customFormat="1" ht="12.75" x14ac:dyDescent="0.2">
      <c r="A497" s="1488" t="s">
        <v>8711</v>
      </c>
      <c r="B497" s="1488" t="s">
        <v>2003</v>
      </c>
      <c r="C497" s="1488" t="s">
        <v>97</v>
      </c>
      <c r="D497" s="1488"/>
      <c r="E497" s="1489">
        <v>3500</v>
      </c>
      <c r="F497" s="1488" t="s">
        <v>9772</v>
      </c>
      <c r="G497" s="1488" t="s">
        <v>9773</v>
      </c>
      <c r="H497" s="1488" t="s">
        <v>768</v>
      </c>
      <c r="I497" s="1488"/>
      <c r="J497" s="1488"/>
      <c r="K497" s="1493">
        <v>1</v>
      </c>
      <c r="L497" s="1493">
        <v>12</v>
      </c>
      <c r="M497" s="1484">
        <f t="shared" si="14"/>
        <v>42000</v>
      </c>
      <c r="N497" s="1493">
        <v>1</v>
      </c>
      <c r="O497" s="1493">
        <v>6</v>
      </c>
      <c r="P497" s="1484">
        <f t="shared" si="15"/>
        <v>21000</v>
      </c>
      <c r="Q497" s="1199"/>
      <c r="R497" s="1199"/>
      <c r="S497" s="1199"/>
      <c r="T497" s="1199"/>
    </row>
    <row r="498" spans="1:20" s="1503" customFormat="1" ht="12.75" x14ac:dyDescent="0.2">
      <c r="A498" s="1488" t="s">
        <v>8711</v>
      </c>
      <c r="B498" s="1488" t="s">
        <v>2003</v>
      </c>
      <c r="C498" s="1488" t="s">
        <v>97</v>
      </c>
      <c r="D498" s="1488"/>
      <c r="E498" s="1489">
        <v>1500</v>
      </c>
      <c r="F498" s="1488" t="s">
        <v>9774</v>
      </c>
      <c r="G498" s="1488" t="s">
        <v>9775</v>
      </c>
      <c r="H498" s="1488" t="s">
        <v>9776</v>
      </c>
      <c r="I498" s="1488"/>
      <c r="J498" s="1488"/>
      <c r="K498" s="1493">
        <v>1</v>
      </c>
      <c r="L498" s="1493">
        <v>12</v>
      </c>
      <c r="M498" s="1484">
        <f t="shared" si="14"/>
        <v>18000</v>
      </c>
      <c r="N498" s="1493">
        <v>0</v>
      </c>
      <c r="O498" s="1493">
        <v>0</v>
      </c>
      <c r="P498" s="1484">
        <f t="shared" si="15"/>
        <v>0</v>
      </c>
      <c r="Q498" s="1199"/>
      <c r="R498" s="1199"/>
      <c r="S498" s="1199"/>
      <c r="T498" s="1199"/>
    </row>
    <row r="499" spans="1:20" s="1503" customFormat="1" ht="12.75" x14ac:dyDescent="0.2">
      <c r="A499" s="1488" t="s">
        <v>8711</v>
      </c>
      <c r="B499" s="1488" t="s">
        <v>2003</v>
      </c>
      <c r="C499" s="1488" t="s">
        <v>97</v>
      </c>
      <c r="D499" s="1488"/>
      <c r="E499" s="1489">
        <v>2000</v>
      </c>
      <c r="F499" s="1488" t="s">
        <v>9774</v>
      </c>
      <c r="G499" s="1488" t="s">
        <v>9775</v>
      </c>
      <c r="H499" s="1488" t="s">
        <v>9777</v>
      </c>
      <c r="I499" s="1488"/>
      <c r="J499" s="1488"/>
      <c r="K499" s="1493">
        <v>1</v>
      </c>
      <c r="L499" s="1493">
        <v>1</v>
      </c>
      <c r="M499" s="1484">
        <f t="shared" si="14"/>
        <v>2000</v>
      </c>
      <c r="N499" s="1493">
        <v>1</v>
      </c>
      <c r="O499" s="1493">
        <v>6</v>
      </c>
      <c r="P499" s="1484">
        <f t="shared" si="15"/>
        <v>12000</v>
      </c>
      <c r="Q499" s="1199"/>
      <c r="R499" s="1199"/>
      <c r="S499" s="1199"/>
      <c r="T499" s="1199"/>
    </row>
    <row r="500" spans="1:20" s="1503" customFormat="1" ht="12.75" x14ac:dyDescent="0.2">
      <c r="A500" s="1488" t="s">
        <v>8711</v>
      </c>
      <c r="B500" s="1488" t="s">
        <v>2003</v>
      </c>
      <c r="C500" s="1488" t="s">
        <v>97</v>
      </c>
      <c r="D500" s="1488"/>
      <c r="E500" s="1489">
        <v>6500</v>
      </c>
      <c r="F500" s="1488" t="s">
        <v>9778</v>
      </c>
      <c r="G500" s="1488" t="s">
        <v>9779</v>
      </c>
      <c r="H500" s="1488" t="s">
        <v>9241</v>
      </c>
      <c r="I500" s="1488"/>
      <c r="J500" s="1488"/>
      <c r="K500" s="1493">
        <v>1</v>
      </c>
      <c r="L500" s="1493">
        <v>12</v>
      </c>
      <c r="M500" s="1484">
        <f t="shared" si="14"/>
        <v>78000</v>
      </c>
      <c r="N500" s="1493">
        <v>1</v>
      </c>
      <c r="O500" s="1493">
        <v>6</v>
      </c>
      <c r="P500" s="1484">
        <f t="shared" si="15"/>
        <v>39000</v>
      </c>
      <c r="Q500" s="1199"/>
      <c r="R500" s="1199"/>
      <c r="S500" s="1199"/>
      <c r="T500" s="1199"/>
    </row>
    <row r="501" spans="1:20" s="1503" customFormat="1" ht="12.75" x14ac:dyDescent="0.2">
      <c r="A501" s="1488" t="s">
        <v>8711</v>
      </c>
      <c r="B501" s="1488" t="s">
        <v>2004</v>
      </c>
      <c r="C501" s="1488" t="s">
        <v>97</v>
      </c>
      <c r="D501" s="1488"/>
      <c r="E501" s="1489">
        <v>7000</v>
      </c>
      <c r="F501" s="1488" t="s">
        <v>9780</v>
      </c>
      <c r="G501" s="1488" t="s">
        <v>9781</v>
      </c>
      <c r="H501" s="1488" t="s">
        <v>675</v>
      </c>
      <c r="I501" s="1488"/>
      <c r="J501" s="1488"/>
      <c r="K501" s="1493">
        <v>1</v>
      </c>
      <c r="L501" s="1493">
        <v>12</v>
      </c>
      <c r="M501" s="1484">
        <f t="shared" si="14"/>
        <v>84000</v>
      </c>
      <c r="N501" s="1493">
        <v>1</v>
      </c>
      <c r="O501" s="1493">
        <v>6</v>
      </c>
      <c r="P501" s="1484">
        <f t="shared" si="15"/>
        <v>42000</v>
      </c>
      <c r="Q501" s="1199"/>
      <c r="R501" s="1199"/>
      <c r="S501" s="1199"/>
      <c r="T501" s="1199"/>
    </row>
    <row r="502" spans="1:20" s="1503" customFormat="1" ht="12.75" x14ac:dyDescent="0.2">
      <c r="A502" s="1488" t="s">
        <v>8711</v>
      </c>
      <c r="B502" s="1488" t="s">
        <v>2004</v>
      </c>
      <c r="C502" s="1488" t="s">
        <v>97</v>
      </c>
      <c r="D502" s="1488"/>
      <c r="E502" s="1489">
        <v>2300</v>
      </c>
      <c r="F502" s="1488" t="s">
        <v>9782</v>
      </c>
      <c r="G502" s="1488" t="s">
        <v>9783</v>
      </c>
      <c r="H502" s="1488" t="s">
        <v>4847</v>
      </c>
      <c r="I502" s="1488"/>
      <c r="J502" s="1488"/>
      <c r="K502" s="1493">
        <v>1</v>
      </c>
      <c r="L502" s="1493">
        <v>12</v>
      </c>
      <c r="M502" s="1484">
        <f t="shared" si="14"/>
        <v>27600</v>
      </c>
      <c r="N502" s="1493">
        <v>1</v>
      </c>
      <c r="O502" s="1493">
        <v>6</v>
      </c>
      <c r="P502" s="1484">
        <f t="shared" si="15"/>
        <v>13800</v>
      </c>
      <c r="Q502" s="1199"/>
      <c r="R502" s="1199"/>
      <c r="S502" s="1199"/>
      <c r="T502" s="1199"/>
    </row>
    <row r="503" spans="1:20" s="1503" customFormat="1" ht="12.75" x14ac:dyDescent="0.2">
      <c r="A503" s="1488" t="s">
        <v>8711</v>
      </c>
      <c r="B503" s="1488" t="s">
        <v>2003</v>
      </c>
      <c r="C503" s="1488" t="s">
        <v>97</v>
      </c>
      <c r="D503" s="1488"/>
      <c r="E503" s="1489">
        <v>5500</v>
      </c>
      <c r="F503" s="1488" t="s">
        <v>9784</v>
      </c>
      <c r="G503" s="1488" t="s">
        <v>9785</v>
      </c>
      <c r="H503" s="1488" t="s">
        <v>9786</v>
      </c>
      <c r="I503" s="1488"/>
      <c r="J503" s="1488"/>
      <c r="K503" s="1493">
        <v>1</v>
      </c>
      <c r="L503" s="1493">
        <v>12</v>
      </c>
      <c r="M503" s="1484">
        <f t="shared" si="14"/>
        <v>66000</v>
      </c>
      <c r="N503" s="1493">
        <v>1</v>
      </c>
      <c r="O503" s="1493">
        <v>6</v>
      </c>
      <c r="P503" s="1484">
        <f t="shared" si="15"/>
        <v>33000</v>
      </c>
      <c r="Q503" s="1199"/>
      <c r="R503" s="1199"/>
      <c r="S503" s="1199"/>
      <c r="T503" s="1199"/>
    </row>
    <row r="504" spans="1:20" s="1503" customFormat="1" ht="12.75" x14ac:dyDescent="0.2">
      <c r="A504" s="1488" t="s">
        <v>8711</v>
      </c>
      <c r="B504" s="1488" t="s">
        <v>2003</v>
      </c>
      <c r="C504" s="1488" t="s">
        <v>97</v>
      </c>
      <c r="D504" s="1488"/>
      <c r="E504" s="1489">
        <v>5500</v>
      </c>
      <c r="F504" s="1488" t="s">
        <v>9787</v>
      </c>
      <c r="G504" s="1488" t="s">
        <v>9788</v>
      </c>
      <c r="H504" s="1488" t="s">
        <v>9666</v>
      </c>
      <c r="I504" s="1488"/>
      <c r="J504" s="1488"/>
      <c r="K504" s="1493">
        <v>1</v>
      </c>
      <c r="L504" s="1493">
        <v>10</v>
      </c>
      <c r="M504" s="1484">
        <f t="shared" si="14"/>
        <v>55000</v>
      </c>
      <c r="N504" s="1493">
        <v>0</v>
      </c>
      <c r="O504" s="1493">
        <v>0</v>
      </c>
      <c r="P504" s="1484">
        <f t="shared" si="15"/>
        <v>0</v>
      </c>
      <c r="Q504" s="1199"/>
      <c r="R504" s="1199"/>
      <c r="S504" s="1199"/>
      <c r="T504" s="1199"/>
    </row>
    <row r="505" spans="1:20" s="1503" customFormat="1" ht="12.75" x14ac:dyDescent="0.2">
      <c r="A505" s="1488" t="s">
        <v>8711</v>
      </c>
      <c r="B505" s="1488" t="s">
        <v>2003</v>
      </c>
      <c r="C505" s="1488" t="s">
        <v>97</v>
      </c>
      <c r="D505" s="1488"/>
      <c r="E505" s="1489">
        <v>15600</v>
      </c>
      <c r="F505" s="1488" t="s">
        <v>9789</v>
      </c>
      <c r="G505" s="1488" t="s">
        <v>9790</v>
      </c>
      <c r="H505" s="1488" t="s">
        <v>8782</v>
      </c>
      <c r="I505" s="1488"/>
      <c r="J505" s="1488"/>
      <c r="K505" s="1493">
        <v>0</v>
      </c>
      <c r="L505" s="1493">
        <v>0</v>
      </c>
      <c r="M505" s="1484">
        <f t="shared" si="14"/>
        <v>0</v>
      </c>
      <c r="N505" s="1493">
        <v>1</v>
      </c>
      <c r="O505" s="1493">
        <v>3</v>
      </c>
      <c r="P505" s="1484">
        <f t="shared" si="15"/>
        <v>46800</v>
      </c>
      <c r="Q505" s="1199"/>
      <c r="R505" s="1199"/>
      <c r="S505" s="1199"/>
      <c r="T505" s="1199"/>
    </row>
    <row r="506" spans="1:20" s="1503" customFormat="1" ht="12.75" x14ac:dyDescent="0.2">
      <c r="A506" s="1488" t="s">
        <v>8711</v>
      </c>
      <c r="B506" s="1488" t="s">
        <v>2003</v>
      </c>
      <c r="C506" s="1488" t="s">
        <v>97</v>
      </c>
      <c r="D506" s="1488"/>
      <c r="E506" s="1489">
        <v>3500</v>
      </c>
      <c r="F506" s="1488" t="s">
        <v>9791</v>
      </c>
      <c r="G506" s="1488" t="s">
        <v>9792</v>
      </c>
      <c r="H506" s="1488" t="s">
        <v>9793</v>
      </c>
      <c r="I506" s="1488"/>
      <c r="J506" s="1488"/>
      <c r="K506" s="1493">
        <v>1</v>
      </c>
      <c r="L506" s="1493">
        <v>12</v>
      </c>
      <c r="M506" s="1484">
        <f t="shared" si="14"/>
        <v>42000</v>
      </c>
      <c r="N506" s="1493">
        <v>1</v>
      </c>
      <c r="O506" s="1493">
        <v>6</v>
      </c>
      <c r="P506" s="1484">
        <f t="shared" si="15"/>
        <v>21000</v>
      </c>
      <c r="Q506" s="1199"/>
      <c r="R506" s="1199"/>
      <c r="S506" s="1199"/>
      <c r="T506" s="1199"/>
    </row>
    <row r="507" spans="1:20" s="1503" customFormat="1" ht="12.75" x14ac:dyDescent="0.2">
      <c r="A507" s="1488" t="s">
        <v>8711</v>
      </c>
      <c r="B507" s="1488" t="s">
        <v>2003</v>
      </c>
      <c r="C507" s="1488" t="s">
        <v>97</v>
      </c>
      <c r="D507" s="1488"/>
      <c r="E507" s="1489">
        <v>15600</v>
      </c>
      <c r="F507" s="1488" t="s">
        <v>9794</v>
      </c>
      <c r="G507" s="1488" t="s">
        <v>9795</v>
      </c>
      <c r="H507" s="1488" t="s">
        <v>657</v>
      </c>
      <c r="I507" s="1488"/>
      <c r="J507" s="1488"/>
      <c r="K507" s="1493">
        <v>1</v>
      </c>
      <c r="L507" s="1493">
        <v>5</v>
      </c>
      <c r="M507" s="1484">
        <f t="shared" si="14"/>
        <v>78000</v>
      </c>
      <c r="N507" s="1493">
        <v>0</v>
      </c>
      <c r="O507" s="1493">
        <v>0</v>
      </c>
      <c r="P507" s="1484">
        <f t="shared" si="15"/>
        <v>0</v>
      </c>
      <c r="Q507" s="1199"/>
      <c r="R507" s="1199"/>
      <c r="S507" s="1199"/>
      <c r="T507" s="1199"/>
    </row>
    <row r="508" spans="1:20" s="1503" customFormat="1" ht="12.75" x14ac:dyDescent="0.2">
      <c r="A508" s="1488" t="s">
        <v>8711</v>
      </c>
      <c r="B508" s="1488" t="s">
        <v>2003</v>
      </c>
      <c r="C508" s="1488" t="s">
        <v>97</v>
      </c>
      <c r="D508" s="1488"/>
      <c r="E508" s="1489">
        <v>15000</v>
      </c>
      <c r="F508" s="1488" t="s">
        <v>9794</v>
      </c>
      <c r="G508" s="1488" t="s">
        <v>9795</v>
      </c>
      <c r="H508" s="1488" t="s">
        <v>712</v>
      </c>
      <c r="I508" s="1488"/>
      <c r="J508" s="1488"/>
      <c r="K508" s="1493">
        <v>0</v>
      </c>
      <c r="L508" s="1493">
        <v>0</v>
      </c>
      <c r="M508" s="1484">
        <f t="shared" si="14"/>
        <v>0</v>
      </c>
      <c r="N508" s="1493">
        <v>1</v>
      </c>
      <c r="O508" s="1493">
        <v>3</v>
      </c>
      <c r="P508" s="1484">
        <f t="shared" si="15"/>
        <v>45000</v>
      </c>
      <c r="Q508" s="1199"/>
      <c r="R508" s="1199"/>
      <c r="S508" s="1199"/>
      <c r="T508" s="1199"/>
    </row>
    <row r="509" spans="1:20" s="1503" customFormat="1" ht="12.75" x14ac:dyDescent="0.2">
      <c r="A509" s="1488" t="s">
        <v>8711</v>
      </c>
      <c r="B509" s="1488" t="s">
        <v>2003</v>
      </c>
      <c r="C509" s="1488" t="s">
        <v>97</v>
      </c>
      <c r="D509" s="1488"/>
      <c r="E509" s="1489">
        <v>15600</v>
      </c>
      <c r="F509" s="1488" t="s">
        <v>9794</v>
      </c>
      <c r="G509" s="1488" t="s">
        <v>9795</v>
      </c>
      <c r="H509" s="1488" t="s">
        <v>657</v>
      </c>
      <c r="I509" s="1488"/>
      <c r="J509" s="1488"/>
      <c r="K509" s="1493">
        <v>0</v>
      </c>
      <c r="L509" s="1493">
        <v>0</v>
      </c>
      <c r="M509" s="1484">
        <f t="shared" si="14"/>
        <v>0</v>
      </c>
      <c r="N509" s="1493">
        <v>1</v>
      </c>
      <c r="O509" s="1493">
        <v>1</v>
      </c>
      <c r="P509" s="1484">
        <f t="shared" si="15"/>
        <v>15600</v>
      </c>
      <c r="Q509" s="1199"/>
      <c r="R509" s="1199"/>
      <c r="S509" s="1199"/>
      <c r="T509" s="1199"/>
    </row>
    <row r="510" spans="1:20" s="1503" customFormat="1" ht="12.75" x14ac:dyDescent="0.2">
      <c r="A510" s="1488" t="s">
        <v>8711</v>
      </c>
      <c r="B510" s="1488" t="s">
        <v>2003</v>
      </c>
      <c r="C510" s="1488" t="s">
        <v>97</v>
      </c>
      <c r="D510" s="1488"/>
      <c r="E510" s="1489">
        <v>8000</v>
      </c>
      <c r="F510" s="1488" t="s">
        <v>9796</v>
      </c>
      <c r="G510" s="1488" t="s">
        <v>9797</v>
      </c>
      <c r="H510" s="1488" t="s">
        <v>9300</v>
      </c>
      <c r="I510" s="1488"/>
      <c r="J510" s="1488"/>
      <c r="K510" s="1493">
        <v>1</v>
      </c>
      <c r="L510" s="1493">
        <v>12</v>
      </c>
      <c r="M510" s="1484">
        <f t="shared" si="14"/>
        <v>96000</v>
      </c>
      <c r="N510" s="1493">
        <v>1</v>
      </c>
      <c r="O510" s="1493">
        <v>6</v>
      </c>
      <c r="P510" s="1484">
        <f t="shared" si="15"/>
        <v>48000</v>
      </c>
      <c r="Q510" s="1199"/>
      <c r="R510" s="1199"/>
      <c r="S510" s="1199"/>
      <c r="T510" s="1199"/>
    </row>
    <row r="511" spans="1:20" s="1503" customFormat="1" ht="12.75" x14ac:dyDescent="0.2">
      <c r="A511" s="1488" t="s">
        <v>8711</v>
      </c>
      <c r="B511" s="1488" t="s">
        <v>2004</v>
      </c>
      <c r="C511" s="1488" t="s">
        <v>97</v>
      </c>
      <c r="D511" s="1488"/>
      <c r="E511" s="1489">
        <v>5000</v>
      </c>
      <c r="F511" s="1488" t="s">
        <v>9798</v>
      </c>
      <c r="G511" s="1488" t="s">
        <v>9799</v>
      </c>
      <c r="H511" s="1488" t="s">
        <v>675</v>
      </c>
      <c r="I511" s="1488"/>
      <c r="J511" s="1488"/>
      <c r="K511" s="1493">
        <v>1</v>
      </c>
      <c r="L511" s="1493">
        <v>12</v>
      </c>
      <c r="M511" s="1484">
        <f t="shared" si="14"/>
        <v>60000</v>
      </c>
      <c r="N511" s="1493">
        <v>1</v>
      </c>
      <c r="O511" s="1493">
        <v>6</v>
      </c>
      <c r="P511" s="1484">
        <f t="shared" si="15"/>
        <v>30000</v>
      </c>
      <c r="Q511" s="1199"/>
      <c r="R511" s="1199"/>
      <c r="S511" s="1199"/>
      <c r="T511" s="1199"/>
    </row>
    <row r="512" spans="1:20" s="1503" customFormat="1" ht="12.75" x14ac:dyDescent="0.2">
      <c r="A512" s="1488" t="s">
        <v>8711</v>
      </c>
      <c r="B512" s="1488" t="s">
        <v>2003</v>
      </c>
      <c r="C512" s="1488" t="s">
        <v>97</v>
      </c>
      <c r="D512" s="1488"/>
      <c r="E512" s="1489">
        <v>8000</v>
      </c>
      <c r="F512" s="1488" t="s">
        <v>9800</v>
      </c>
      <c r="G512" s="1488" t="s">
        <v>9801</v>
      </c>
      <c r="H512" s="1488" t="s">
        <v>9802</v>
      </c>
      <c r="I512" s="1488"/>
      <c r="J512" s="1488"/>
      <c r="K512" s="1493">
        <v>1</v>
      </c>
      <c r="L512" s="1493">
        <v>2</v>
      </c>
      <c r="M512" s="1484">
        <f t="shared" si="14"/>
        <v>16000</v>
      </c>
      <c r="N512" s="1493">
        <v>0</v>
      </c>
      <c r="O512" s="1493">
        <v>0</v>
      </c>
      <c r="P512" s="1484">
        <f t="shared" si="15"/>
        <v>0</v>
      </c>
      <c r="Q512" s="1199"/>
      <c r="R512" s="1199"/>
      <c r="S512" s="1199"/>
      <c r="T512" s="1199"/>
    </row>
    <row r="513" spans="1:20" s="1503" customFormat="1" ht="12.75" x14ac:dyDescent="0.2">
      <c r="A513" s="1488" t="s">
        <v>8711</v>
      </c>
      <c r="B513" s="1488" t="s">
        <v>2003</v>
      </c>
      <c r="C513" s="1488" t="s">
        <v>97</v>
      </c>
      <c r="D513" s="1488"/>
      <c r="E513" s="1489">
        <v>3500</v>
      </c>
      <c r="F513" s="1488" t="s">
        <v>9803</v>
      </c>
      <c r="G513" s="1488" t="s">
        <v>9804</v>
      </c>
      <c r="H513" s="1488" t="s">
        <v>8775</v>
      </c>
      <c r="I513" s="1488"/>
      <c r="J513" s="1488"/>
      <c r="K513" s="1493">
        <v>1</v>
      </c>
      <c r="L513" s="1493">
        <v>1</v>
      </c>
      <c r="M513" s="1484">
        <f t="shared" si="14"/>
        <v>3500</v>
      </c>
      <c r="N513" s="1493">
        <v>0</v>
      </c>
      <c r="O513" s="1493">
        <v>0</v>
      </c>
      <c r="P513" s="1484">
        <f t="shared" si="15"/>
        <v>0</v>
      </c>
      <c r="Q513" s="1199"/>
      <c r="R513" s="1199"/>
      <c r="S513" s="1199"/>
      <c r="T513" s="1199"/>
    </row>
    <row r="514" spans="1:20" s="1503" customFormat="1" ht="12.75" x14ac:dyDescent="0.2">
      <c r="A514" s="1488" t="s">
        <v>8711</v>
      </c>
      <c r="B514" s="1488" t="s">
        <v>2003</v>
      </c>
      <c r="C514" s="1488" t="s">
        <v>97</v>
      </c>
      <c r="D514" s="1488"/>
      <c r="E514" s="1489">
        <v>5000</v>
      </c>
      <c r="F514" s="1488" t="s">
        <v>9803</v>
      </c>
      <c r="G514" s="1488" t="s">
        <v>9804</v>
      </c>
      <c r="H514" s="1488" t="s">
        <v>9805</v>
      </c>
      <c r="I514" s="1488"/>
      <c r="J514" s="1488"/>
      <c r="K514" s="1493">
        <v>1</v>
      </c>
      <c r="L514" s="1493">
        <v>12</v>
      </c>
      <c r="M514" s="1484">
        <f t="shared" si="14"/>
        <v>60000</v>
      </c>
      <c r="N514" s="1493">
        <v>1</v>
      </c>
      <c r="O514" s="1493">
        <v>6</v>
      </c>
      <c r="P514" s="1484">
        <f t="shared" si="15"/>
        <v>30000</v>
      </c>
      <c r="Q514" s="1199"/>
      <c r="R514" s="1199"/>
      <c r="S514" s="1199"/>
      <c r="T514" s="1199"/>
    </row>
    <row r="515" spans="1:20" s="1503" customFormat="1" ht="12.75" x14ac:dyDescent="0.2">
      <c r="A515" s="1488" t="s">
        <v>8711</v>
      </c>
      <c r="B515" s="1488" t="s">
        <v>2004</v>
      </c>
      <c r="C515" s="1488" t="s">
        <v>97</v>
      </c>
      <c r="D515" s="1488"/>
      <c r="E515" s="1489">
        <v>5000</v>
      </c>
      <c r="F515" s="1488" t="s">
        <v>9806</v>
      </c>
      <c r="G515" s="1488" t="s">
        <v>9807</v>
      </c>
      <c r="H515" s="1488" t="s">
        <v>675</v>
      </c>
      <c r="I515" s="1488"/>
      <c r="J515" s="1488"/>
      <c r="K515" s="1493">
        <v>1</v>
      </c>
      <c r="L515" s="1493">
        <v>12</v>
      </c>
      <c r="M515" s="1484">
        <f t="shared" si="14"/>
        <v>60000</v>
      </c>
      <c r="N515" s="1493">
        <v>1</v>
      </c>
      <c r="O515" s="1493">
        <v>6</v>
      </c>
      <c r="P515" s="1484">
        <f t="shared" si="15"/>
        <v>30000</v>
      </c>
      <c r="Q515" s="1199"/>
      <c r="R515" s="1199"/>
      <c r="S515" s="1199"/>
      <c r="T515" s="1199"/>
    </row>
    <row r="516" spans="1:20" s="1503" customFormat="1" ht="12.75" x14ac:dyDescent="0.2">
      <c r="A516" s="1488" t="s">
        <v>8711</v>
      </c>
      <c r="B516" s="1488" t="s">
        <v>2003</v>
      </c>
      <c r="C516" s="1488" t="s">
        <v>97</v>
      </c>
      <c r="D516" s="1488"/>
      <c r="E516" s="1489">
        <v>1500</v>
      </c>
      <c r="F516" s="1488" t="s">
        <v>9808</v>
      </c>
      <c r="G516" s="1488" t="s">
        <v>9809</v>
      </c>
      <c r="H516" s="1488" t="s">
        <v>9810</v>
      </c>
      <c r="I516" s="1488"/>
      <c r="J516" s="1488"/>
      <c r="K516" s="1493">
        <v>1</v>
      </c>
      <c r="L516" s="1493">
        <v>12</v>
      </c>
      <c r="M516" s="1484">
        <f t="shared" si="14"/>
        <v>18000</v>
      </c>
      <c r="N516" s="1493">
        <v>0</v>
      </c>
      <c r="O516" s="1493">
        <v>0</v>
      </c>
      <c r="P516" s="1484">
        <f t="shared" si="15"/>
        <v>0</v>
      </c>
      <c r="Q516" s="1199"/>
      <c r="R516" s="1199"/>
      <c r="S516" s="1199"/>
      <c r="T516" s="1199"/>
    </row>
    <row r="517" spans="1:20" s="1503" customFormat="1" ht="12.75" x14ac:dyDescent="0.2">
      <c r="A517" s="1488" t="s">
        <v>8711</v>
      </c>
      <c r="B517" s="1488" t="s">
        <v>2003</v>
      </c>
      <c r="C517" s="1488" t="s">
        <v>97</v>
      </c>
      <c r="D517" s="1488"/>
      <c r="E517" s="1489">
        <v>2000</v>
      </c>
      <c r="F517" s="1488" t="s">
        <v>9808</v>
      </c>
      <c r="G517" s="1488" t="s">
        <v>9809</v>
      </c>
      <c r="H517" s="1488" t="s">
        <v>9777</v>
      </c>
      <c r="I517" s="1488"/>
      <c r="J517" s="1488"/>
      <c r="K517" s="1493">
        <v>1</v>
      </c>
      <c r="L517" s="1493">
        <v>1</v>
      </c>
      <c r="M517" s="1484">
        <f t="shared" ref="M517:M580" si="16">L517*E517</f>
        <v>2000</v>
      </c>
      <c r="N517" s="1493">
        <v>1</v>
      </c>
      <c r="O517" s="1493">
        <v>6</v>
      </c>
      <c r="P517" s="1484">
        <f t="shared" ref="P517:P580" si="17">O517*E517</f>
        <v>12000</v>
      </c>
      <c r="Q517" s="1199"/>
      <c r="R517" s="1199"/>
      <c r="S517" s="1199"/>
      <c r="T517" s="1199"/>
    </row>
    <row r="518" spans="1:20" s="1503" customFormat="1" ht="12.75" x14ac:dyDescent="0.2">
      <c r="A518" s="1488" t="s">
        <v>8711</v>
      </c>
      <c r="B518" s="1488" t="s">
        <v>2003</v>
      </c>
      <c r="C518" s="1488" t="s">
        <v>97</v>
      </c>
      <c r="D518" s="1488"/>
      <c r="E518" s="1489">
        <v>4000</v>
      </c>
      <c r="F518" s="1488" t="s">
        <v>9811</v>
      </c>
      <c r="G518" s="1488" t="s">
        <v>9812</v>
      </c>
      <c r="H518" s="1488" t="s">
        <v>739</v>
      </c>
      <c r="I518" s="1488"/>
      <c r="J518" s="1488"/>
      <c r="K518" s="1493">
        <v>1</v>
      </c>
      <c r="L518" s="1493">
        <v>3</v>
      </c>
      <c r="M518" s="1484">
        <f t="shared" si="16"/>
        <v>12000</v>
      </c>
      <c r="N518" s="1493">
        <v>1</v>
      </c>
      <c r="O518" s="1493">
        <v>6</v>
      </c>
      <c r="P518" s="1484">
        <f t="shared" si="17"/>
        <v>24000</v>
      </c>
      <c r="Q518" s="1199"/>
      <c r="R518" s="1199"/>
      <c r="S518" s="1199"/>
      <c r="T518" s="1199"/>
    </row>
    <row r="519" spans="1:20" s="1503" customFormat="1" ht="12.75" x14ac:dyDescent="0.2">
      <c r="A519" s="1488" t="s">
        <v>8711</v>
      </c>
      <c r="B519" s="1488" t="s">
        <v>2003</v>
      </c>
      <c r="C519" s="1488" t="s">
        <v>97</v>
      </c>
      <c r="D519" s="1488"/>
      <c r="E519" s="1489">
        <v>12000</v>
      </c>
      <c r="F519" s="1488" t="s">
        <v>9813</v>
      </c>
      <c r="G519" s="1488" t="s">
        <v>9814</v>
      </c>
      <c r="H519" s="1488" t="s">
        <v>8746</v>
      </c>
      <c r="I519" s="1488"/>
      <c r="J519" s="1488"/>
      <c r="K519" s="1493">
        <v>1</v>
      </c>
      <c r="L519" s="1493">
        <v>8</v>
      </c>
      <c r="M519" s="1484">
        <f t="shared" si="16"/>
        <v>96000</v>
      </c>
      <c r="N519" s="1493">
        <v>0</v>
      </c>
      <c r="O519" s="1493">
        <v>0</v>
      </c>
      <c r="P519" s="1484">
        <f t="shared" si="17"/>
        <v>0</v>
      </c>
      <c r="Q519" s="1199"/>
      <c r="R519" s="1199"/>
      <c r="S519" s="1199"/>
      <c r="T519" s="1199"/>
    </row>
    <row r="520" spans="1:20" s="1503" customFormat="1" ht="12.75" x14ac:dyDescent="0.2">
      <c r="A520" s="1488" t="s">
        <v>8711</v>
      </c>
      <c r="B520" s="1488" t="s">
        <v>2004</v>
      </c>
      <c r="C520" s="1488" t="s">
        <v>97</v>
      </c>
      <c r="D520" s="1488"/>
      <c r="E520" s="1489">
        <v>15000</v>
      </c>
      <c r="F520" s="1488" t="s">
        <v>9815</v>
      </c>
      <c r="G520" s="1488" t="s">
        <v>9816</v>
      </c>
      <c r="H520" s="1488" t="s">
        <v>8746</v>
      </c>
      <c r="I520" s="1488"/>
      <c r="J520" s="1488"/>
      <c r="K520" s="1493">
        <v>1</v>
      </c>
      <c r="L520" s="1493">
        <v>10</v>
      </c>
      <c r="M520" s="1484">
        <f t="shared" si="16"/>
        <v>150000</v>
      </c>
      <c r="N520" s="1493">
        <v>1</v>
      </c>
      <c r="O520" s="1493">
        <v>6</v>
      </c>
      <c r="P520" s="1484">
        <f t="shared" si="17"/>
        <v>90000</v>
      </c>
      <c r="Q520" s="1199"/>
      <c r="R520" s="1199"/>
      <c r="S520" s="1199"/>
      <c r="T520" s="1199"/>
    </row>
    <row r="521" spans="1:20" s="1503" customFormat="1" ht="12.75" x14ac:dyDescent="0.2">
      <c r="A521" s="1488" t="s">
        <v>8711</v>
      </c>
      <c r="B521" s="1488" t="s">
        <v>2004</v>
      </c>
      <c r="C521" s="1488" t="s">
        <v>97</v>
      </c>
      <c r="D521" s="1488"/>
      <c r="E521" s="1489">
        <v>2300</v>
      </c>
      <c r="F521" s="1488" t="s">
        <v>9817</v>
      </c>
      <c r="G521" s="1488" t="s">
        <v>9818</v>
      </c>
      <c r="H521" s="1488" t="s">
        <v>768</v>
      </c>
      <c r="I521" s="1488"/>
      <c r="J521" s="1488"/>
      <c r="K521" s="1493">
        <v>1</v>
      </c>
      <c r="L521" s="1493">
        <v>12</v>
      </c>
      <c r="M521" s="1484">
        <f t="shared" si="16"/>
        <v>27600</v>
      </c>
      <c r="N521" s="1493">
        <v>1</v>
      </c>
      <c r="O521" s="1493">
        <v>6</v>
      </c>
      <c r="P521" s="1484">
        <f t="shared" si="17"/>
        <v>13800</v>
      </c>
      <c r="Q521" s="1199"/>
      <c r="R521" s="1199"/>
      <c r="S521" s="1199"/>
      <c r="T521" s="1199"/>
    </row>
    <row r="522" spans="1:20" s="1503" customFormat="1" ht="12.75" x14ac:dyDescent="0.2">
      <c r="A522" s="1488" t="s">
        <v>8711</v>
      </c>
      <c r="B522" s="1488" t="s">
        <v>2003</v>
      </c>
      <c r="C522" s="1488" t="s">
        <v>97</v>
      </c>
      <c r="D522" s="1488"/>
      <c r="E522" s="1489">
        <v>9000</v>
      </c>
      <c r="F522" s="1488" t="s">
        <v>9819</v>
      </c>
      <c r="G522" s="1488" t="s">
        <v>9820</v>
      </c>
      <c r="H522" s="1488" t="s">
        <v>9438</v>
      </c>
      <c r="I522" s="1488"/>
      <c r="J522" s="1488"/>
      <c r="K522" s="1493">
        <v>1</v>
      </c>
      <c r="L522" s="1493">
        <v>12</v>
      </c>
      <c r="M522" s="1484">
        <f t="shared" si="16"/>
        <v>108000</v>
      </c>
      <c r="N522" s="1493">
        <v>1</v>
      </c>
      <c r="O522" s="1493">
        <v>6</v>
      </c>
      <c r="P522" s="1484">
        <f t="shared" si="17"/>
        <v>54000</v>
      </c>
      <c r="Q522" s="1199"/>
      <c r="R522" s="1199"/>
      <c r="S522" s="1199"/>
      <c r="T522" s="1199"/>
    </row>
    <row r="523" spans="1:20" s="1503" customFormat="1" ht="12.75" x14ac:dyDescent="0.2">
      <c r="A523" s="1488" t="s">
        <v>8711</v>
      </c>
      <c r="B523" s="1488" t="s">
        <v>2003</v>
      </c>
      <c r="C523" s="1488" t="s">
        <v>97</v>
      </c>
      <c r="D523" s="1488"/>
      <c r="E523" s="1489">
        <v>7000</v>
      </c>
      <c r="F523" s="1488" t="s">
        <v>9821</v>
      </c>
      <c r="G523" s="1488" t="s">
        <v>9822</v>
      </c>
      <c r="H523" s="1488" t="s">
        <v>9823</v>
      </c>
      <c r="I523" s="1488"/>
      <c r="J523" s="1488"/>
      <c r="K523" s="1493">
        <v>1</v>
      </c>
      <c r="L523" s="1493">
        <v>2</v>
      </c>
      <c r="M523" s="1484">
        <f t="shared" si="16"/>
        <v>14000</v>
      </c>
      <c r="N523" s="1493">
        <v>1</v>
      </c>
      <c r="O523" s="1493">
        <v>6</v>
      </c>
      <c r="P523" s="1484">
        <f t="shared" si="17"/>
        <v>42000</v>
      </c>
      <c r="Q523" s="1199"/>
      <c r="R523" s="1199"/>
      <c r="S523" s="1199"/>
      <c r="T523" s="1199"/>
    </row>
    <row r="524" spans="1:20" s="1503" customFormat="1" ht="12.75" x14ac:dyDescent="0.2">
      <c r="A524" s="1488" t="s">
        <v>8711</v>
      </c>
      <c r="B524" s="1488" t="s">
        <v>2003</v>
      </c>
      <c r="C524" s="1488" t="s">
        <v>97</v>
      </c>
      <c r="D524" s="1488"/>
      <c r="E524" s="1489">
        <v>5000</v>
      </c>
      <c r="F524" s="1488" t="s">
        <v>9824</v>
      </c>
      <c r="G524" s="1488" t="s">
        <v>9825</v>
      </c>
      <c r="H524" s="1488" t="s">
        <v>739</v>
      </c>
      <c r="I524" s="1488"/>
      <c r="J524" s="1488"/>
      <c r="K524" s="1493">
        <v>1</v>
      </c>
      <c r="L524" s="1493">
        <v>12</v>
      </c>
      <c r="M524" s="1484">
        <f t="shared" si="16"/>
        <v>60000</v>
      </c>
      <c r="N524" s="1493">
        <v>1</v>
      </c>
      <c r="O524" s="1493">
        <v>6</v>
      </c>
      <c r="P524" s="1484">
        <f t="shared" si="17"/>
        <v>30000</v>
      </c>
      <c r="Q524" s="1199"/>
      <c r="R524" s="1199"/>
      <c r="S524" s="1199"/>
      <c r="T524" s="1199"/>
    </row>
    <row r="525" spans="1:20" s="1503" customFormat="1" ht="12.75" x14ac:dyDescent="0.2">
      <c r="A525" s="1488" t="s">
        <v>8711</v>
      </c>
      <c r="B525" s="1488" t="s">
        <v>2003</v>
      </c>
      <c r="C525" s="1488" t="s">
        <v>97</v>
      </c>
      <c r="D525" s="1488"/>
      <c r="E525" s="1489">
        <v>15000</v>
      </c>
      <c r="F525" s="1488" t="s">
        <v>9826</v>
      </c>
      <c r="G525" s="1488" t="s">
        <v>9827</v>
      </c>
      <c r="H525" s="1488" t="s">
        <v>8746</v>
      </c>
      <c r="I525" s="1488"/>
      <c r="J525" s="1488"/>
      <c r="K525" s="1493">
        <v>1</v>
      </c>
      <c r="L525" s="1493">
        <v>5</v>
      </c>
      <c r="M525" s="1484">
        <f t="shared" si="16"/>
        <v>75000</v>
      </c>
      <c r="N525" s="1493">
        <v>1</v>
      </c>
      <c r="O525" s="1493">
        <v>3</v>
      </c>
      <c r="P525" s="1484">
        <f t="shared" si="17"/>
        <v>45000</v>
      </c>
      <c r="Q525" s="1199"/>
      <c r="R525" s="1199"/>
      <c r="S525" s="1199"/>
      <c r="T525" s="1199"/>
    </row>
    <row r="526" spans="1:20" s="1503" customFormat="1" ht="12.75" x14ac:dyDescent="0.2">
      <c r="A526" s="1488" t="s">
        <v>8711</v>
      </c>
      <c r="B526" s="1488" t="s">
        <v>2003</v>
      </c>
      <c r="C526" s="1488" t="s">
        <v>97</v>
      </c>
      <c r="D526" s="1488"/>
      <c r="E526" s="1489">
        <v>15600</v>
      </c>
      <c r="F526" s="1488" t="s">
        <v>9826</v>
      </c>
      <c r="G526" s="1488" t="s">
        <v>9827</v>
      </c>
      <c r="H526" s="1488" t="s">
        <v>8781</v>
      </c>
      <c r="I526" s="1488"/>
      <c r="J526" s="1488"/>
      <c r="K526" s="1493">
        <v>0</v>
      </c>
      <c r="L526" s="1493">
        <v>0</v>
      </c>
      <c r="M526" s="1484">
        <f t="shared" si="16"/>
        <v>0</v>
      </c>
      <c r="N526" s="1493">
        <v>1</v>
      </c>
      <c r="O526" s="1493">
        <v>3</v>
      </c>
      <c r="P526" s="1484">
        <f t="shared" si="17"/>
        <v>46800</v>
      </c>
      <c r="Q526" s="1199"/>
      <c r="R526" s="1199"/>
      <c r="S526" s="1199"/>
      <c r="T526" s="1199"/>
    </row>
    <row r="527" spans="1:20" s="1503" customFormat="1" ht="12.75" x14ac:dyDescent="0.2">
      <c r="A527" s="1488" t="s">
        <v>8711</v>
      </c>
      <c r="B527" s="1488" t="s">
        <v>2003</v>
      </c>
      <c r="C527" s="1488" t="s">
        <v>97</v>
      </c>
      <c r="D527" s="1488"/>
      <c r="E527" s="1489">
        <v>3500</v>
      </c>
      <c r="F527" s="1488" t="s">
        <v>9828</v>
      </c>
      <c r="G527" s="1488" t="s">
        <v>9829</v>
      </c>
      <c r="H527" s="1488" t="s">
        <v>739</v>
      </c>
      <c r="I527" s="1488"/>
      <c r="J527" s="1488"/>
      <c r="K527" s="1493">
        <v>1</v>
      </c>
      <c r="L527" s="1493">
        <v>2</v>
      </c>
      <c r="M527" s="1484">
        <f t="shared" si="16"/>
        <v>7000</v>
      </c>
      <c r="N527" s="1493">
        <v>0</v>
      </c>
      <c r="O527" s="1493">
        <v>0</v>
      </c>
      <c r="P527" s="1484">
        <f t="shared" si="17"/>
        <v>0</v>
      </c>
      <c r="Q527" s="1199"/>
      <c r="R527" s="1199"/>
      <c r="S527" s="1199"/>
      <c r="T527" s="1199"/>
    </row>
    <row r="528" spans="1:20" s="1503" customFormat="1" ht="12.75" x14ac:dyDescent="0.2">
      <c r="A528" s="1488" t="s">
        <v>8711</v>
      </c>
      <c r="B528" s="1488" t="s">
        <v>2003</v>
      </c>
      <c r="C528" s="1488" t="s">
        <v>97</v>
      </c>
      <c r="D528" s="1488"/>
      <c r="E528" s="1489">
        <v>3500</v>
      </c>
      <c r="F528" s="1488" t="s">
        <v>9830</v>
      </c>
      <c r="G528" s="1488" t="s">
        <v>9831</v>
      </c>
      <c r="H528" s="1488" t="s">
        <v>923</v>
      </c>
      <c r="I528" s="1488"/>
      <c r="J528" s="1488"/>
      <c r="K528" s="1493">
        <v>1</v>
      </c>
      <c r="L528" s="1493">
        <v>12</v>
      </c>
      <c r="M528" s="1484">
        <f t="shared" si="16"/>
        <v>42000</v>
      </c>
      <c r="N528" s="1493">
        <v>0</v>
      </c>
      <c r="O528" s="1493">
        <v>0</v>
      </c>
      <c r="P528" s="1484">
        <f t="shared" si="17"/>
        <v>0</v>
      </c>
      <c r="Q528" s="1199"/>
      <c r="R528" s="1199"/>
      <c r="S528" s="1199"/>
      <c r="T528" s="1199"/>
    </row>
    <row r="529" spans="1:20" s="1503" customFormat="1" ht="12.75" x14ac:dyDescent="0.2">
      <c r="A529" s="1488" t="s">
        <v>8711</v>
      </c>
      <c r="B529" s="1488" t="s">
        <v>2003</v>
      </c>
      <c r="C529" s="1488" t="s">
        <v>97</v>
      </c>
      <c r="D529" s="1488"/>
      <c r="E529" s="1489">
        <v>6000</v>
      </c>
      <c r="F529" s="1488" t="s">
        <v>9830</v>
      </c>
      <c r="G529" s="1488" t="s">
        <v>9831</v>
      </c>
      <c r="H529" s="1488" t="s">
        <v>923</v>
      </c>
      <c r="I529" s="1488"/>
      <c r="J529" s="1488"/>
      <c r="K529" s="1493">
        <v>1</v>
      </c>
      <c r="L529" s="1493">
        <v>1</v>
      </c>
      <c r="M529" s="1484">
        <f t="shared" si="16"/>
        <v>6000</v>
      </c>
      <c r="N529" s="1493">
        <v>1</v>
      </c>
      <c r="O529" s="1493">
        <v>6</v>
      </c>
      <c r="P529" s="1484">
        <f t="shared" si="17"/>
        <v>36000</v>
      </c>
      <c r="Q529" s="1199"/>
      <c r="R529" s="1199"/>
      <c r="S529" s="1199"/>
      <c r="T529" s="1199"/>
    </row>
    <row r="530" spans="1:20" s="1503" customFormat="1" ht="12.75" x14ac:dyDescent="0.2">
      <c r="A530" s="1488" t="s">
        <v>8711</v>
      </c>
      <c r="B530" s="1488" t="s">
        <v>2003</v>
      </c>
      <c r="C530" s="1488" t="s">
        <v>97</v>
      </c>
      <c r="D530" s="1488"/>
      <c r="E530" s="1489">
        <v>2200</v>
      </c>
      <c r="F530" s="1488" t="s">
        <v>9832</v>
      </c>
      <c r="G530" s="1488" t="s">
        <v>9833</v>
      </c>
      <c r="H530" s="1488" t="s">
        <v>1025</v>
      </c>
      <c r="I530" s="1488"/>
      <c r="J530" s="1488"/>
      <c r="K530" s="1493">
        <v>1</v>
      </c>
      <c r="L530" s="1493">
        <v>12</v>
      </c>
      <c r="M530" s="1484">
        <f t="shared" si="16"/>
        <v>26400</v>
      </c>
      <c r="N530" s="1493">
        <v>1</v>
      </c>
      <c r="O530" s="1493">
        <v>6</v>
      </c>
      <c r="P530" s="1484">
        <f t="shared" si="17"/>
        <v>13200</v>
      </c>
      <c r="Q530" s="1199"/>
      <c r="R530" s="1199"/>
      <c r="S530" s="1199"/>
      <c r="T530" s="1199"/>
    </row>
    <row r="531" spans="1:20" s="1503" customFormat="1" ht="12.75" x14ac:dyDescent="0.2">
      <c r="A531" s="1488" t="s">
        <v>8711</v>
      </c>
      <c r="B531" s="1488" t="s">
        <v>2003</v>
      </c>
      <c r="C531" s="1488" t="s">
        <v>97</v>
      </c>
      <c r="D531" s="1488"/>
      <c r="E531" s="1489">
        <v>15000</v>
      </c>
      <c r="F531" s="1488" t="s">
        <v>9834</v>
      </c>
      <c r="G531" s="1488" t="s">
        <v>9835</v>
      </c>
      <c r="H531" s="1488" t="s">
        <v>712</v>
      </c>
      <c r="I531" s="1488"/>
      <c r="J531" s="1488"/>
      <c r="K531" s="1493">
        <v>1</v>
      </c>
      <c r="L531" s="1493">
        <v>12</v>
      </c>
      <c r="M531" s="1484">
        <f t="shared" si="16"/>
        <v>180000</v>
      </c>
      <c r="N531" s="1493">
        <v>1</v>
      </c>
      <c r="O531" s="1493">
        <v>3</v>
      </c>
      <c r="P531" s="1484">
        <f t="shared" si="17"/>
        <v>45000</v>
      </c>
      <c r="Q531" s="1199"/>
      <c r="R531" s="1199"/>
      <c r="S531" s="1199"/>
      <c r="T531" s="1199"/>
    </row>
    <row r="532" spans="1:20" s="1503" customFormat="1" ht="12.75" x14ac:dyDescent="0.2">
      <c r="A532" s="1488" t="s">
        <v>8711</v>
      </c>
      <c r="B532" s="1488" t="s">
        <v>2003</v>
      </c>
      <c r="C532" s="1488" t="s">
        <v>97</v>
      </c>
      <c r="D532" s="1488"/>
      <c r="E532" s="1489">
        <v>15000</v>
      </c>
      <c r="F532" s="1488" t="s">
        <v>9834</v>
      </c>
      <c r="G532" s="1488" t="s">
        <v>9835</v>
      </c>
      <c r="H532" s="1488" t="s">
        <v>8976</v>
      </c>
      <c r="I532" s="1488"/>
      <c r="J532" s="1488"/>
      <c r="K532" s="1493">
        <v>0</v>
      </c>
      <c r="L532" s="1493">
        <v>0</v>
      </c>
      <c r="M532" s="1484">
        <f t="shared" si="16"/>
        <v>0</v>
      </c>
      <c r="N532" s="1493">
        <v>1</v>
      </c>
      <c r="O532" s="1493">
        <v>2</v>
      </c>
      <c r="P532" s="1484">
        <f t="shared" si="17"/>
        <v>30000</v>
      </c>
      <c r="Q532" s="1199"/>
      <c r="R532" s="1199"/>
      <c r="S532" s="1199"/>
      <c r="T532" s="1199"/>
    </row>
    <row r="533" spans="1:20" s="1503" customFormat="1" ht="12.75" x14ac:dyDescent="0.2">
      <c r="A533" s="1488" t="s">
        <v>8711</v>
      </c>
      <c r="B533" s="1488" t="s">
        <v>2003</v>
      </c>
      <c r="C533" s="1488" t="s">
        <v>97</v>
      </c>
      <c r="D533" s="1488"/>
      <c r="E533" s="1489">
        <v>4500</v>
      </c>
      <c r="F533" s="1488" t="s">
        <v>9836</v>
      </c>
      <c r="G533" s="1488" t="s">
        <v>9837</v>
      </c>
      <c r="H533" s="1488" t="s">
        <v>9838</v>
      </c>
      <c r="I533" s="1488"/>
      <c r="J533" s="1488"/>
      <c r="K533" s="1493">
        <v>1</v>
      </c>
      <c r="L533" s="1493">
        <v>2</v>
      </c>
      <c r="M533" s="1484">
        <f t="shared" si="16"/>
        <v>9000</v>
      </c>
      <c r="N533" s="1493">
        <v>0</v>
      </c>
      <c r="O533" s="1493">
        <v>0</v>
      </c>
      <c r="P533" s="1484">
        <f t="shared" si="17"/>
        <v>0</v>
      </c>
      <c r="Q533" s="1199"/>
      <c r="R533" s="1199"/>
      <c r="S533" s="1199"/>
      <c r="T533" s="1199"/>
    </row>
    <row r="534" spans="1:20" s="1503" customFormat="1" ht="12.75" x14ac:dyDescent="0.2">
      <c r="A534" s="1488" t="s">
        <v>8711</v>
      </c>
      <c r="B534" s="1488" t="s">
        <v>2003</v>
      </c>
      <c r="C534" s="1488" t="s">
        <v>97</v>
      </c>
      <c r="D534" s="1488"/>
      <c r="E534" s="1489">
        <v>6500</v>
      </c>
      <c r="F534" s="1488" t="s">
        <v>9839</v>
      </c>
      <c r="G534" s="1488" t="s">
        <v>9840</v>
      </c>
      <c r="H534" s="1488" t="s">
        <v>651</v>
      </c>
      <c r="I534" s="1488"/>
      <c r="J534" s="1488"/>
      <c r="K534" s="1493">
        <v>1</v>
      </c>
      <c r="L534" s="1493">
        <v>8</v>
      </c>
      <c r="M534" s="1484">
        <f t="shared" si="16"/>
        <v>52000</v>
      </c>
      <c r="N534" s="1493">
        <v>1</v>
      </c>
      <c r="O534" s="1493">
        <v>6</v>
      </c>
      <c r="P534" s="1484">
        <f t="shared" si="17"/>
        <v>39000</v>
      </c>
      <c r="Q534" s="1199"/>
      <c r="R534" s="1199"/>
      <c r="S534" s="1199"/>
      <c r="T534" s="1199"/>
    </row>
    <row r="535" spans="1:20" s="1503" customFormat="1" ht="12.75" x14ac:dyDescent="0.2">
      <c r="A535" s="1488" t="s">
        <v>8711</v>
      </c>
      <c r="B535" s="1488" t="s">
        <v>2003</v>
      </c>
      <c r="C535" s="1488" t="s">
        <v>97</v>
      </c>
      <c r="D535" s="1488"/>
      <c r="E535" s="1489">
        <v>13500</v>
      </c>
      <c r="F535" s="1488" t="s">
        <v>9841</v>
      </c>
      <c r="G535" s="1488" t="s">
        <v>9842</v>
      </c>
      <c r="H535" s="1488" t="s">
        <v>8727</v>
      </c>
      <c r="I535" s="1488"/>
      <c r="J535" s="1488"/>
      <c r="K535" s="1493">
        <v>1</v>
      </c>
      <c r="L535" s="1493">
        <v>5</v>
      </c>
      <c r="M535" s="1484">
        <f t="shared" si="16"/>
        <v>67500</v>
      </c>
      <c r="N535" s="1493">
        <v>0</v>
      </c>
      <c r="O535" s="1493">
        <v>0</v>
      </c>
      <c r="P535" s="1484">
        <f t="shared" si="17"/>
        <v>0</v>
      </c>
      <c r="Q535" s="1199"/>
      <c r="R535" s="1199"/>
      <c r="S535" s="1199"/>
      <c r="T535" s="1199"/>
    </row>
    <row r="536" spans="1:20" s="1503" customFormat="1" ht="12.75" x14ac:dyDescent="0.2">
      <c r="A536" s="1488" t="s">
        <v>8711</v>
      </c>
      <c r="B536" s="1488" t="s">
        <v>2003</v>
      </c>
      <c r="C536" s="1488" t="s">
        <v>97</v>
      </c>
      <c r="D536" s="1488"/>
      <c r="E536" s="1489">
        <v>9000</v>
      </c>
      <c r="F536" s="1488" t="s">
        <v>9843</v>
      </c>
      <c r="G536" s="1488" t="s">
        <v>9844</v>
      </c>
      <c r="H536" s="1488" t="s">
        <v>9285</v>
      </c>
      <c r="I536" s="1488"/>
      <c r="J536" s="1488"/>
      <c r="K536" s="1493">
        <v>1</v>
      </c>
      <c r="L536" s="1493">
        <v>1</v>
      </c>
      <c r="M536" s="1484">
        <f t="shared" si="16"/>
        <v>9000</v>
      </c>
      <c r="N536" s="1493">
        <v>1</v>
      </c>
      <c r="O536" s="1493">
        <v>6</v>
      </c>
      <c r="P536" s="1484">
        <f t="shared" si="17"/>
        <v>54000</v>
      </c>
      <c r="Q536" s="1199"/>
      <c r="R536" s="1199"/>
      <c r="S536" s="1199"/>
      <c r="T536" s="1199"/>
    </row>
    <row r="537" spans="1:20" s="1503" customFormat="1" ht="12.75" x14ac:dyDescent="0.2">
      <c r="A537" s="1488" t="s">
        <v>8711</v>
      </c>
      <c r="B537" s="1488" t="s">
        <v>2003</v>
      </c>
      <c r="C537" s="1488" t="s">
        <v>97</v>
      </c>
      <c r="D537" s="1488"/>
      <c r="E537" s="1489">
        <v>15600</v>
      </c>
      <c r="F537" s="1488" t="s">
        <v>9845</v>
      </c>
      <c r="G537" s="1488" t="s">
        <v>9846</v>
      </c>
      <c r="H537" s="1488" t="s">
        <v>657</v>
      </c>
      <c r="I537" s="1488"/>
      <c r="J537" s="1488"/>
      <c r="K537" s="1493">
        <v>0</v>
      </c>
      <c r="L537" s="1493">
        <v>0</v>
      </c>
      <c r="M537" s="1484">
        <f t="shared" si="16"/>
        <v>0</v>
      </c>
      <c r="N537" s="1493">
        <v>1</v>
      </c>
      <c r="O537" s="1493">
        <v>4</v>
      </c>
      <c r="P537" s="1484">
        <f t="shared" si="17"/>
        <v>62400</v>
      </c>
      <c r="Q537" s="1199"/>
      <c r="R537" s="1199"/>
      <c r="S537" s="1199"/>
      <c r="T537" s="1199"/>
    </row>
    <row r="538" spans="1:20" s="1503" customFormat="1" ht="12.75" x14ac:dyDescent="0.2">
      <c r="A538" s="1488" t="s">
        <v>8711</v>
      </c>
      <c r="B538" s="1488" t="s">
        <v>2004</v>
      </c>
      <c r="C538" s="1488" t="s">
        <v>97</v>
      </c>
      <c r="D538" s="1488"/>
      <c r="E538" s="1489">
        <v>5000</v>
      </c>
      <c r="F538" s="1488" t="s">
        <v>9847</v>
      </c>
      <c r="G538" s="1488" t="s">
        <v>9848</v>
      </c>
      <c r="H538" s="1488" t="s">
        <v>675</v>
      </c>
      <c r="I538" s="1488"/>
      <c r="J538" s="1488"/>
      <c r="K538" s="1493">
        <v>1</v>
      </c>
      <c r="L538" s="1493">
        <v>12</v>
      </c>
      <c r="M538" s="1484">
        <f t="shared" si="16"/>
        <v>60000</v>
      </c>
      <c r="N538" s="1493">
        <v>1</v>
      </c>
      <c r="O538" s="1493">
        <v>6</v>
      </c>
      <c r="P538" s="1484">
        <f t="shared" si="17"/>
        <v>30000</v>
      </c>
      <c r="Q538" s="1199"/>
      <c r="R538" s="1199"/>
      <c r="S538" s="1199"/>
      <c r="T538" s="1199"/>
    </row>
    <row r="539" spans="1:20" s="1503" customFormat="1" ht="12.75" x14ac:dyDescent="0.2">
      <c r="A539" s="1488" t="s">
        <v>8711</v>
      </c>
      <c r="B539" s="1488" t="s">
        <v>2003</v>
      </c>
      <c r="C539" s="1488" t="s">
        <v>97</v>
      </c>
      <c r="D539" s="1488"/>
      <c r="E539" s="1489">
        <v>3000</v>
      </c>
      <c r="F539" s="1488" t="s">
        <v>9849</v>
      </c>
      <c r="G539" s="1488" t="s">
        <v>9850</v>
      </c>
      <c r="H539" s="1488" t="s">
        <v>739</v>
      </c>
      <c r="I539" s="1488"/>
      <c r="J539" s="1488"/>
      <c r="K539" s="1493">
        <v>1</v>
      </c>
      <c r="L539" s="1493">
        <v>12</v>
      </c>
      <c r="M539" s="1484">
        <f t="shared" si="16"/>
        <v>36000</v>
      </c>
      <c r="N539" s="1493">
        <v>1</v>
      </c>
      <c r="O539" s="1493">
        <v>6</v>
      </c>
      <c r="P539" s="1484">
        <f t="shared" si="17"/>
        <v>18000</v>
      </c>
      <c r="Q539" s="1199"/>
      <c r="R539" s="1199"/>
      <c r="S539" s="1199"/>
      <c r="T539" s="1199"/>
    </row>
    <row r="540" spans="1:20" s="1503" customFormat="1" ht="12.75" x14ac:dyDescent="0.2">
      <c r="A540" s="1488" t="s">
        <v>8711</v>
      </c>
      <c r="B540" s="1488" t="s">
        <v>2003</v>
      </c>
      <c r="C540" s="1488" t="s">
        <v>97</v>
      </c>
      <c r="D540" s="1488"/>
      <c r="E540" s="1489">
        <v>8500</v>
      </c>
      <c r="F540" s="1488" t="s">
        <v>9851</v>
      </c>
      <c r="G540" s="1488" t="s">
        <v>9852</v>
      </c>
      <c r="H540" s="1488" t="s">
        <v>9853</v>
      </c>
      <c r="I540" s="1488"/>
      <c r="J540" s="1488"/>
      <c r="K540" s="1493">
        <v>1</v>
      </c>
      <c r="L540" s="1493">
        <v>2</v>
      </c>
      <c r="M540" s="1484">
        <f t="shared" si="16"/>
        <v>17000</v>
      </c>
      <c r="N540" s="1493">
        <v>1</v>
      </c>
      <c r="O540" s="1493">
        <v>6</v>
      </c>
      <c r="P540" s="1484">
        <f t="shared" si="17"/>
        <v>51000</v>
      </c>
      <c r="Q540" s="1199"/>
      <c r="R540" s="1199"/>
      <c r="S540" s="1199"/>
      <c r="T540" s="1199"/>
    </row>
    <row r="541" spans="1:20" s="1503" customFormat="1" ht="12.75" x14ac:dyDescent="0.2">
      <c r="A541" s="1488" t="s">
        <v>8711</v>
      </c>
      <c r="B541" s="1488" t="s">
        <v>2004</v>
      </c>
      <c r="C541" s="1488" t="s">
        <v>97</v>
      </c>
      <c r="D541" s="1488"/>
      <c r="E541" s="1489">
        <v>5500</v>
      </c>
      <c r="F541" s="1488" t="s">
        <v>9854</v>
      </c>
      <c r="G541" s="1488" t="s">
        <v>9855</v>
      </c>
      <c r="H541" s="1488" t="s">
        <v>9856</v>
      </c>
      <c r="I541" s="1488"/>
      <c r="J541" s="1488"/>
      <c r="K541" s="1493">
        <v>1</v>
      </c>
      <c r="L541" s="1493">
        <v>12</v>
      </c>
      <c r="M541" s="1484">
        <f t="shared" si="16"/>
        <v>66000</v>
      </c>
      <c r="N541" s="1493">
        <v>1</v>
      </c>
      <c r="O541" s="1493">
        <v>6</v>
      </c>
      <c r="P541" s="1484">
        <f t="shared" si="17"/>
        <v>33000</v>
      </c>
      <c r="Q541" s="1199"/>
      <c r="R541" s="1199"/>
      <c r="S541" s="1199"/>
      <c r="T541" s="1199"/>
    </row>
    <row r="542" spans="1:20" s="1503" customFormat="1" ht="12.75" x14ac:dyDescent="0.2">
      <c r="A542" s="1488" t="s">
        <v>8711</v>
      </c>
      <c r="B542" s="1488" t="s">
        <v>2004</v>
      </c>
      <c r="C542" s="1488" t="s">
        <v>97</v>
      </c>
      <c r="D542" s="1488"/>
      <c r="E542" s="1489">
        <v>2200</v>
      </c>
      <c r="F542" s="1488" t="s">
        <v>9857</v>
      </c>
      <c r="G542" s="1488" t="s">
        <v>9858</v>
      </c>
      <c r="H542" s="1488" t="s">
        <v>1025</v>
      </c>
      <c r="I542" s="1488"/>
      <c r="J542" s="1488"/>
      <c r="K542" s="1493">
        <v>1</v>
      </c>
      <c r="L542" s="1493">
        <v>12</v>
      </c>
      <c r="M542" s="1484">
        <f t="shared" si="16"/>
        <v>26400</v>
      </c>
      <c r="N542" s="1493">
        <v>1</v>
      </c>
      <c r="O542" s="1493">
        <v>6</v>
      </c>
      <c r="P542" s="1484">
        <f t="shared" si="17"/>
        <v>13200</v>
      </c>
      <c r="Q542" s="1199"/>
      <c r="R542" s="1199"/>
      <c r="S542" s="1199"/>
      <c r="T542" s="1199"/>
    </row>
    <row r="543" spans="1:20" s="1503" customFormat="1" ht="12.75" x14ac:dyDescent="0.2">
      <c r="A543" s="1488" t="s">
        <v>8711</v>
      </c>
      <c r="B543" s="1488" t="s">
        <v>2003</v>
      </c>
      <c r="C543" s="1488" t="s">
        <v>97</v>
      </c>
      <c r="D543" s="1488"/>
      <c r="E543" s="1489">
        <v>15000</v>
      </c>
      <c r="F543" s="1488" t="s">
        <v>9859</v>
      </c>
      <c r="G543" s="1488" t="s">
        <v>9860</v>
      </c>
      <c r="H543" s="1488" t="s">
        <v>8782</v>
      </c>
      <c r="I543" s="1488"/>
      <c r="J543" s="1488"/>
      <c r="K543" s="1493">
        <v>1</v>
      </c>
      <c r="L543" s="1493">
        <v>12</v>
      </c>
      <c r="M543" s="1484">
        <f t="shared" si="16"/>
        <v>180000</v>
      </c>
      <c r="N543" s="1493">
        <v>1</v>
      </c>
      <c r="O543" s="1493">
        <v>6</v>
      </c>
      <c r="P543" s="1484">
        <f t="shared" si="17"/>
        <v>90000</v>
      </c>
      <c r="Q543" s="1199"/>
      <c r="R543" s="1199"/>
      <c r="S543" s="1199"/>
      <c r="T543" s="1199"/>
    </row>
    <row r="544" spans="1:20" s="1503" customFormat="1" ht="12.75" x14ac:dyDescent="0.2">
      <c r="A544" s="1488" t="s">
        <v>8711</v>
      </c>
      <c r="B544" s="1488" t="s">
        <v>2003</v>
      </c>
      <c r="C544" s="1488" t="s">
        <v>97</v>
      </c>
      <c r="D544" s="1488"/>
      <c r="E544" s="1489">
        <v>15600</v>
      </c>
      <c r="F544" s="1488" t="s">
        <v>9861</v>
      </c>
      <c r="G544" s="1488" t="s">
        <v>9862</v>
      </c>
      <c r="H544" s="1488" t="s">
        <v>8781</v>
      </c>
      <c r="I544" s="1488"/>
      <c r="J544" s="1488"/>
      <c r="K544" s="1493">
        <v>0</v>
      </c>
      <c r="L544" s="1493">
        <v>0</v>
      </c>
      <c r="M544" s="1484">
        <f t="shared" si="16"/>
        <v>0</v>
      </c>
      <c r="N544" s="1493">
        <v>1</v>
      </c>
      <c r="O544" s="1493">
        <v>2</v>
      </c>
      <c r="P544" s="1484">
        <f t="shared" si="17"/>
        <v>31200</v>
      </c>
      <c r="Q544" s="1199"/>
      <c r="R544" s="1199"/>
      <c r="S544" s="1199"/>
      <c r="T544" s="1199"/>
    </row>
    <row r="545" spans="1:20" s="1503" customFormat="1" ht="12.75" x14ac:dyDescent="0.2">
      <c r="A545" s="1488" t="s">
        <v>8711</v>
      </c>
      <c r="B545" s="1488" t="s">
        <v>2003</v>
      </c>
      <c r="C545" s="1488" t="s">
        <v>97</v>
      </c>
      <c r="D545" s="1488"/>
      <c r="E545" s="1489">
        <v>15600</v>
      </c>
      <c r="F545" s="1488" t="s">
        <v>9861</v>
      </c>
      <c r="G545" s="1488" t="s">
        <v>9862</v>
      </c>
      <c r="H545" s="1488" t="s">
        <v>8834</v>
      </c>
      <c r="I545" s="1488"/>
      <c r="J545" s="1488"/>
      <c r="K545" s="1493">
        <v>0</v>
      </c>
      <c r="L545" s="1493">
        <v>0</v>
      </c>
      <c r="M545" s="1484">
        <f t="shared" si="16"/>
        <v>0</v>
      </c>
      <c r="N545" s="1493">
        <v>1</v>
      </c>
      <c r="O545" s="1493">
        <v>1</v>
      </c>
      <c r="P545" s="1484">
        <f t="shared" si="17"/>
        <v>15600</v>
      </c>
      <c r="Q545" s="1199"/>
      <c r="R545" s="1199"/>
      <c r="S545" s="1199"/>
      <c r="T545" s="1199"/>
    </row>
    <row r="546" spans="1:20" s="1503" customFormat="1" ht="12.75" x14ac:dyDescent="0.2">
      <c r="A546" s="1488" t="s">
        <v>8711</v>
      </c>
      <c r="B546" s="1488" t="s">
        <v>2003</v>
      </c>
      <c r="C546" s="1488" t="s">
        <v>97</v>
      </c>
      <c r="D546" s="1488"/>
      <c r="E546" s="1489">
        <v>15600</v>
      </c>
      <c r="F546" s="1488" t="s">
        <v>9861</v>
      </c>
      <c r="G546" s="1488" t="s">
        <v>9863</v>
      </c>
      <c r="H546" s="1488" t="s">
        <v>8834</v>
      </c>
      <c r="I546" s="1488"/>
      <c r="J546" s="1488"/>
      <c r="K546" s="1493">
        <v>1</v>
      </c>
      <c r="L546" s="1493">
        <v>1</v>
      </c>
      <c r="M546" s="1484">
        <f t="shared" si="16"/>
        <v>15600</v>
      </c>
      <c r="N546" s="1493">
        <v>0</v>
      </c>
      <c r="O546" s="1493">
        <v>0</v>
      </c>
      <c r="P546" s="1484">
        <f t="shared" si="17"/>
        <v>0</v>
      </c>
      <c r="Q546" s="1199"/>
      <c r="R546" s="1199"/>
      <c r="S546" s="1199"/>
      <c r="T546" s="1199"/>
    </row>
    <row r="547" spans="1:20" s="1503" customFormat="1" ht="12.75" x14ac:dyDescent="0.2">
      <c r="A547" s="1488" t="s">
        <v>8711</v>
      </c>
      <c r="B547" s="1488" t="s">
        <v>2003</v>
      </c>
      <c r="C547" s="1488" t="s">
        <v>97</v>
      </c>
      <c r="D547" s="1488"/>
      <c r="E547" s="1489">
        <v>4000</v>
      </c>
      <c r="F547" s="1488" t="s">
        <v>9864</v>
      </c>
      <c r="G547" s="1488" t="s">
        <v>9865</v>
      </c>
      <c r="H547" s="1488" t="s">
        <v>739</v>
      </c>
      <c r="I547" s="1488"/>
      <c r="J547" s="1488"/>
      <c r="K547" s="1493">
        <v>1</v>
      </c>
      <c r="L547" s="1493">
        <v>5</v>
      </c>
      <c r="M547" s="1484">
        <f t="shared" si="16"/>
        <v>20000</v>
      </c>
      <c r="N547" s="1493">
        <v>1</v>
      </c>
      <c r="O547" s="1493">
        <v>6</v>
      </c>
      <c r="P547" s="1484">
        <f t="shared" si="17"/>
        <v>24000</v>
      </c>
      <c r="Q547" s="1199"/>
      <c r="R547" s="1199"/>
      <c r="S547" s="1199"/>
      <c r="T547" s="1199"/>
    </row>
    <row r="548" spans="1:20" s="1503" customFormat="1" ht="12.75" x14ac:dyDescent="0.2">
      <c r="A548" s="1488" t="s">
        <v>8711</v>
      </c>
      <c r="B548" s="1488" t="s">
        <v>2003</v>
      </c>
      <c r="C548" s="1488" t="s">
        <v>97</v>
      </c>
      <c r="D548" s="1488"/>
      <c r="E548" s="1489">
        <v>3000</v>
      </c>
      <c r="F548" s="1488" t="s">
        <v>9864</v>
      </c>
      <c r="G548" s="1488" t="s">
        <v>9865</v>
      </c>
      <c r="H548" s="1488" t="s">
        <v>768</v>
      </c>
      <c r="I548" s="1488"/>
      <c r="J548" s="1488"/>
      <c r="K548" s="1493">
        <v>1</v>
      </c>
      <c r="L548" s="1493">
        <v>8</v>
      </c>
      <c r="M548" s="1484">
        <f t="shared" si="16"/>
        <v>24000</v>
      </c>
      <c r="N548" s="1493">
        <v>0</v>
      </c>
      <c r="O548" s="1493">
        <v>0</v>
      </c>
      <c r="P548" s="1484">
        <f t="shared" si="17"/>
        <v>0</v>
      </c>
      <c r="Q548" s="1199"/>
      <c r="R548" s="1199"/>
      <c r="S548" s="1199"/>
      <c r="T548" s="1199"/>
    </row>
    <row r="549" spans="1:20" s="1503" customFormat="1" ht="12.75" x14ac:dyDescent="0.2">
      <c r="A549" s="1488" t="s">
        <v>8711</v>
      </c>
      <c r="B549" s="1488" t="s">
        <v>2004</v>
      </c>
      <c r="C549" s="1488" t="s">
        <v>97</v>
      </c>
      <c r="D549" s="1488"/>
      <c r="E549" s="1489">
        <v>4500</v>
      </c>
      <c r="F549" s="1488" t="s">
        <v>9866</v>
      </c>
      <c r="G549" s="1488" t="s">
        <v>9867</v>
      </c>
      <c r="H549" s="1488" t="s">
        <v>9868</v>
      </c>
      <c r="I549" s="1488"/>
      <c r="J549" s="1488"/>
      <c r="K549" s="1493">
        <v>1</v>
      </c>
      <c r="L549" s="1493">
        <v>12</v>
      </c>
      <c r="M549" s="1484">
        <f t="shared" si="16"/>
        <v>54000</v>
      </c>
      <c r="N549" s="1493">
        <v>1</v>
      </c>
      <c r="O549" s="1493">
        <v>6</v>
      </c>
      <c r="P549" s="1484">
        <f t="shared" si="17"/>
        <v>27000</v>
      </c>
      <c r="Q549" s="1199"/>
      <c r="R549" s="1199"/>
      <c r="S549" s="1199"/>
      <c r="T549" s="1199"/>
    </row>
    <row r="550" spans="1:20" s="1503" customFormat="1" ht="12.75" x14ac:dyDescent="0.2">
      <c r="A550" s="1488" t="s">
        <v>8711</v>
      </c>
      <c r="B550" s="1488" t="s">
        <v>2003</v>
      </c>
      <c r="C550" s="1488" t="s">
        <v>97</v>
      </c>
      <c r="D550" s="1488"/>
      <c r="E550" s="1489">
        <v>2000</v>
      </c>
      <c r="F550" s="1488" t="s">
        <v>9869</v>
      </c>
      <c r="G550" s="1488" t="s">
        <v>9870</v>
      </c>
      <c r="H550" s="1488" t="s">
        <v>8761</v>
      </c>
      <c r="I550" s="1488"/>
      <c r="J550" s="1488"/>
      <c r="K550" s="1493">
        <v>1</v>
      </c>
      <c r="L550" s="1493">
        <v>12</v>
      </c>
      <c r="M550" s="1484">
        <f t="shared" si="16"/>
        <v>24000</v>
      </c>
      <c r="N550" s="1493">
        <v>1</v>
      </c>
      <c r="O550" s="1493">
        <v>6</v>
      </c>
      <c r="P550" s="1484">
        <f t="shared" si="17"/>
        <v>12000</v>
      </c>
      <c r="Q550" s="1199"/>
      <c r="R550" s="1199"/>
      <c r="S550" s="1199"/>
      <c r="T550" s="1199"/>
    </row>
    <row r="551" spans="1:20" s="1503" customFormat="1" ht="12.75" x14ac:dyDescent="0.2">
      <c r="A551" s="1488" t="s">
        <v>8711</v>
      </c>
      <c r="B551" s="1488" t="s">
        <v>2003</v>
      </c>
      <c r="C551" s="1488" t="s">
        <v>97</v>
      </c>
      <c r="D551" s="1488"/>
      <c r="E551" s="1489">
        <v>8000</v>
      </c>
      <c r="F551" s="1488" t="s">
        <v>9871</v>
      </c>
      <c r="G551" s="1488" t="s">
        <v>9872</v>
      </c>
      <c r="H551" s="1488" t="s">
        <v>686</v>
      </c>
      <c r="I551" s="1488"/>
      <c r="J551" s="1488"/>
      <c r="K551" s="1493">
        <v>1</v>
      </c>
      <c r="L551" s="1493">
        <v>12</v>
      </c>
      <c r="M551" s="1484">
        <f t="shared" si="16"/>
        <v>96000</v>
      </c>
      <c r="N551" s="1493">
        <v>1</v>
      </c>
      <c r="O551" s="1493">
        <v>6</v>
      </c>
      <c r="P551" s="1484">
        <f t="shared" si="17"/>
        <v>48000</v>
      </c>
      <c r="Q551" s="1199"/>
      <c r="R551" s="1199"/>
      <c r="S551" s="1199"/>
      <c r="T551" s="1199"/>
    </row>
    <row r="552" spans="1:20" s="1503" customFormat="1" ht="12.75" x14ac:dyDescent="0.2">
      <c r="A552" s="1488" t="s">
        <v>8711</v>
      </c>
      <c r="B552" s="1488" t="s">
        <v>2003</v>
      </c>
      <c r="C552" s="1488" t="s">
        <v>97</v>
      </c>
      <c r="D552" s="1488"/>
      <c r="E552" s="1489">
        <v>14000</v>
      </c>
      <c r="F552" s="1488" t="s">
        <v>9873</v>
      </c>
      <c r="G552" s="1488" t="s">
        <v>9874</v>
      </c>
      <c r="H552" s="1488" t="s">
        <v>8782</v>
      </c>
      <c r="I552" s="1488"/>
      <c r="J552" s="1488"/>
      <c r="K552" s="1493">
        <v>1</v>
      </c>
      <c r="L552" s="1493">
        <v>5</v>
      </c>
      <c r="M552" s="1484">
        <f t="shared" si="16"/>
        <v>70000</v>
      </c>
      <c r="N552" s="1493">
        <v>1</v>
      </c>
      <c r="O552" s="1493">
        <v>6</v>
      </c>
      <c r="P552" s="1484">
        <f t="shared" si="17"/>
        <v>84000</v>
      </c>
      <c r="Q552" s="1199"/>
      <c r="R552" s="1199"/>
      <c r="S552" s="1199"/>
      <c r="T552" s="1199"/>
    </row>
    <row r="553" spans="1:20" s="1503" customFormat="1" ht="12.75" x14ac:dyDescent="0.2">
      <c r="A553" s="1488" t="s">
        <v>8711</v>
      </c>
      <c r="B553" s="1488" t="s">
        <v>2003</v>
      </c>
      <c r="C553" s="1488" t="s">
        <v>97</v>
      </c>
      <c r="D553" s="1488"/>
      <c r="E553" s="1489">
        <v>12000</v>
      </c>
      <c r="F553" s="1488" t="s">
        <v>9873</v>
      </c>
      <c r="G553" s="1488" t="s">
        <v>9874</v>
      </c>
      <c r="H553" s="1488" t="s">
        <v>8782</v>
      </c>
      <c r="I553" s="1488"/>
      <c r="J553" s="1488"/>
      <c r="K553" s="1493">
        <v>1</v>
      </c>
      <c r="L553" s="1493">
        <v>7</v>
      </c>
      <c r="M553" s="1484">
        <f t="shared" si="16"/>
        <v>84000</v>
      </c>
      <c r="N553" s="1493">
        <v>0</v>
      </c>
      <c r="O553" s="1493">
        <v>0</v>
      </c>
      <c r="P553" s="1484">
        <f t="shared" si="17"/>
        <v>0</v>
      </c>
      <c r="Q553" s="1199"/>
      <c r="R553" s="1199"/>
      <c r="S553" s="1199"/>
      <c r="T553" s="1199"/>
    </row>
    <row r="554" spans="1:20" s="1503" customFormat="1" ht="12.75" x14ac:dyDescent="0.2">
      <c r="A554" s="1488" t="s">
        <v>8711</v>
      </c>
      <c r="B554" s="1488" t="s">
        <v>2003</v>
      </c>
      <c r="C554" s="1488" t="s">
        <v>97</v>
      </c>
      <c r="D554" s="1488"/>
      <c r="E554" s="1489">
        <v>3500</v>
      </c>
      <c r="F554" s="1488" t="s">
        <v>9875</v>
      </c>
      <c r="G554" s="1488" t="s">
        <v>9876</v>
      </c>
      <c r="H554" s="1488" t="s">
        <v>8775</v>
      </c>
      <c r="I554" s="1488"/>
      <c r="J554" s="1488"/>
      <c r="K554" s="1493">
        <v>1</v>
      </c>
      <c r="L554" s="1493">
        <v>12</v>
      </c>
      <c r="M554" s="1484">
        <f t="shared" si="16"/>
        <v>42000</v>
      </c>
      <c r="N554" s="1493">
        <v>1</v>
      </c>
      <c r="O554" s="1493">
        <v>6</v>
      </c>
      <c r="P554" s="1484">
        <f t="shared" si="17"/>
        <v>21000</v>
      </c>
      <c r="Q554" s="1199"/>
      <c r="R554" s="1199"/>
      <c r="S554" s="1199"/>
      <c r="T554" s="1199"/>
    </row>
    <row r="555" spans="1:20" s="1503" customFormat="1" ht="12.75" x14ac:dyDescent="0.2">
      <c r="A555" s="1488" t="s">
        <v>8711</v>
      </c>
      <c r="B555" s="1488" t="s">
        <v>2003</v>
      </c>
      <c r="C555" s="1488" t="s">
        <v>97</v>
      </c>
      <c r="D555" s="1488"/>
      <c r="E555" s="1489">
        <v>7000</v>
      </c>
      <c r="F555" s="1488" t="s">
        <v>9877</v>
      </c>
      <c r="G555" s="1488" t="s">
        <v>9878</v>
      </c>
      <c r="H555" s="1488" t="s">
        <v>2912</v>
      </c>
      <c r="I555" s="1488"/>
      <c r="J555" s="1488"/>
      <c r="K555" s="1493">
        <v>1</v>
      </c>
      <c r="L555" s="1493">
        <v>6</v>
      </c>
      <c r="M555" s="1484">
        <f t="shared" si="16"/>
        <v>42000</v>
      </c>
      <c r="N555" s="1493">
        <v>1</v>
      </c>
      <c r="O555" s="1493">
        <v>1</v>
      </c>
      <c r="P555" s="1484">
        <f t="shared" si="17"/>
        <v>7000</v>
      </c>
      <c r="Q555" s="1199"/>
      <c r="R555" s="1199"/>
      <c r="S555" s="1199"/>
      <c r="T555" s="1199"/>
    </row>
    <row r="556" spans="1:20" s="1503" customFormat="1" ht="12.75" x14ac:dyDescent="0.2">
      <c r="A556" s="1488" t="s">
        <v>8711</v>
      </c>
      <c r="B556" s="1488" t="s">
        <v>2003</v>
      </c>
      <c r="C556" s="1488" t="s">
        <v>97</v>
      </c>
      <c r="D556" s="1488"/>
      <c r="E556" s="1489">
        <v>15000</v>
      </c>
      <c r="F556" s="1488" t="s">
        <v>9879</v>
      </c>
      <c r="G556" s="1488" t="s">
        <v>9880</v>
      </c>
      <c r="H556" s="1488" t="s">
        <v>712</v>
      </c>
      <c r="I556" s="1488"/>
      <c r="J556" s="1488"/>
      <c r="K556" s="1493">
        <v>1</v>
      </c>
      <c r="L556" s="1493">
        <v>5</v>
      </c>
      <c r="M556" s="1484">
        <f t="shared" si="16"/>
        <v>75000</v>
      </c>
      <c r="N556" s="1493">
        <v>1</v>
      </c>
      <c r="O556" s="1493">
        <v>6</v>
      </c>
      <c r="P556" s="1484">
        <f t="shared" si="17"/>
        <v>90000</v>
      </c>
      <c r="Q556" s="1199"/>
      <c r="R556" s="1199"/>
      <c r="S556" s="1199"/>
      <c r="T556" s="1199"/>
    </row>
    <row r="557" spans="1:20" s="1503" customFormat="1" ht="12.75" x14ac:dyDescent="0.2">
      <c r="A557" s="1488" t="s">
        <v>8711</v>
      </c>
      <c r="B557" s="1488" t="s">
        <v>2003</v>
      </c>
      <c r="C557" s="1488" t="s">
        <v>97</v>
      </c>
      <c r="D557" s="1488"/>
      <c r="E557" s="1489">
        <v>13000</v>
      </c>
      <c r="F557" s="1488" t="s">
        <v>9879</v>
      </c>
      <c r="G557" s="1488" t="s">
        <v>9880</v>
      </c>
      <c r="H557" s="1488" t="s">
        <v>712</v>
      </c>
      <c r="I557" s="1488"/>
      <c r="J557" s="1488"/>
      <c r="K557" s="1493">
        <v>1</v>
      </c>
      <c r="L557" s="1493">
        <v>7</v>
      </c>
      <c r="M557" s="1484">
        <f t="shared" si="16"/>
        <v>91000</v>
      </c>
      <c r="N557" s="1493">
        <v>0</v>
      </c>
      <c r="O557" s="1493">
        <v>0</v>
      </c>
      <c r="P557" s="1484">
        <f t="shared" si="17"/>
        <v>0</v>
      </c>
      <c r="Q557" s="1199"/>
      <c r="R557" s="1199"/>
      <c r="S557" s="1199"/>
      <c r="T557" s="1199"/>
    </row>
    <row r="558" spans="1:20" s="1503" customFormat="1" ht="12.75" x14ac:dyDescent="0.2">
      <c r="A558" s="1488" t="s">
        <v>8711</v>
      </c>
      <c r="B558" s="1488" t="s">
        <v>2003</v>
      </c>
      <c r="C558" s="1488" t="s">
        <v>97</v>
      </c>
      <c r="D558" s="1488"/>
      <c r="E558" s="1489">
        <v>3000</v>
      </c>
      <c r="F558" s="1488" t="s">
        <v>9881</v>
      </c>
      <c r="G558" s="1488" t="s">
        <v>9882</v>
      </c>
      <c r="H558" s="1488" t="s">
        <v>9883</v>
      </c>
      <c r="I558" s="1488"/>
      <c r="J558" s="1488"/>
      <c r="K558" s="1493">
        <v>1</v>
      </c>
      <c r="L558" s="1493">
        <v>6</v>
      </c>
      <c r="M558" s="1484">
        <f t="shared" si="16"/>
        <v>18000</v>
      </c>
      <c r="N558" s="1493">
        <v>1</v>
      </c>
      <c r="O558" s="1493">
        <v>6</v>
      </c>
      <c r="P558" s="1484">
        <f t="shared" si="17"/>
        <v>18000</v>
      </c>
      <c r="Q558" s="1199"/>
      <c r="R558" s="1199"/>
      <c r="S558" s="1199"/>
      <c r="T558" s="1199"/>
    </row>
    <row r="559" spans="1:20" s="1503" customFormat="1" ht="12.75" x14ac:dyDescent="0.2">
      <c r="A559" s="1488" t="s">
        <v>8711</v>
      </c>
      <c r="B559" s="1488" t="s">
        <v>2003</v>
      </c>
      <c r="C559" s="1488" t="s">
        <v>97</v>
      </c>
      <c r="D559" s="1488"/>
      <c r="E559" s="1489">
        <v>1500</v>
      </c>
      <c r="F559" s="1488" t="s">
        <v>9884</v>
      </c>
      <c r="G559" s="1488" t="s">
        <v>9885</v>
      </c>
      <c r="H559" s="1488" t="s">
        <v>5767</v>
      </c>
      <c r="I559" s="1488"/>
      <c r="J559" s="1488"/>
      <c r="K559" s="1493">
        <v>1</v>
      </c>
      <c r="L559" s="1493">
        <v>10</v>
      </c>
      <c r="M559" s="1484">
        <f t="shared" si="16"/>
        <v>15000</v>
      </c>
      <c r="N559" s="1493">
        <v>0</v>
      </c>
      <c r="O559" s="1493">
        <v>0</v>
      </c>
      <c r="P559" s="1484">
        <f t="shared" si="17"/>
        <v>0</v>
      </c>
      <c r="Q559" s="1199"/>
      <c r="R559" s="1199"/>
      <c r="S559" s="1199"/>
      <c r="T559" s="1199"/>
    </row>
    <row r="560" spans="1:20" s="1503" customFormat="1" ht="12.75" x14ac:dyDescent="0.2">
      <c r="A560" s="1488" t="s">
        <v>8711</v>
      </c>
      <c r="B560" s="1488" t="s">
        <v>2003</v>
      </c>
      <c r="C560" s="1488" t="s">
        <v>97</v>
      </c>
      <c r="D560" s="1488"/>
      <c r="E560" s="1489">
        <v>2000</v>
      </c>
      <c r="F560" s="1488" t="s">
        <v>9884</v>
      </c>
      <c r="G560" s="1488" t="s">
        <v>9885</v>
      </c>
      <c r="H560" s="1488" t="s">
        <v>4847</v>
      </c>
      <c r="I560" s="1488"/>
      <c r="J560" s="1488"/>
      <c r="K560" s="1493">
        <v>1</v>
      </c>
      <c r="L560" s="1493">
        <v>1</v>
      </c>
      <c r="M560" s="1484">
        <f t="shared" si="16"/>
        <v>2000</v>
      </c>
      <c r="N560" s="1493">
        <v>1</v>
      </c>
      <c r="O560" s="1493">
        <v>6</v>
      </c>
      <c r="P560" s="1484">
        <f t="shared" si="17"/>
        <v>12000</v>
      </c>
      <c r="Q560" s="1199"/>
      <c r="R560" s="1199"/>
      <c r="S560" s="1199"/>
      <c r="T560" s="1199"/>
    </row>
    <row r="561" spans="1:20" s="1503" customFormat="1" ht="12.75" x14ac:dyDescent="0.2">
      <c r="A561" s="1488" t="s">
        <v>8711</v>
      </c>
      <c r="B561" s="1488" t="s">
        <v>2003</v>
      </c>
      <c r="C561" s="1488" t="s">
        <v>97</v>
      </c>
      <c r="D561" s="1488"/>
      <c r="E561" s="1489">
        <v>5500</v>
      </c>
      <c r="F561" s="1488" t="s">
        <v>9886</v>
      </c>
      <c r="G561" s="1488" t="s">
        <v>9887</v>
      </c>
      <c r="H561" s="1488" t="s">
        <v>9888</v>
      </c>
      <c r="I561" s="1488"/>
      <c r="J561" s="1488"/>
      <c r="K561" s="1493">
        <v>1</v>
      </c>
      <c r="L561" s="1493">
        <v>12</v>
      </c>
      <c r="M561" s="1484">
        <f t="shared" si="16"/>
        <v>66000</v>
      </c>
      <c r="N561" s="1493">
        <v>1</v>
      </c>
      <c r="O561" s="1493">
        <v>1</v>
      </c>
      <c r="P561" s="1484">
        <f t="shared" si="17"/>
        <v>5500</v>
      </c>
      <c r="Q561" s="1199"/>
      <c r="R561" s="1199"/>
      <c r="S561" s="1199"/>
      <c r="T561" s="1199"/>
    </row>
    <row r="562" spans="1:20" s="1503" customFormat="1" ht="12.75" x14ac:dyDescent="0.2">
      <c r="A562" s="1488" t="s">
        <v>8711</v>
      </c>
      <c r="B562" s="1488" t="s">
        <v>2003</v>
      </c>
      <c r="C562" s="1488" t="s">
        <v>97</v>
      </c>
      <c r="D562" s="1488"/>
      <c r="E562" s="1489">
        <v>1700</v>
      </c>
      <c r="F562" s="1488" t="s">
        <v>9889</v>
      </c>
      <c r="G562" s="1488" t="s">
        <v>9890</v>
      </c>
      <c r="H562" s="1488" t="s">
        <v>9891</v>
      </c>
      <c r="I562" s="1488"/>
      <c r="J562" s="1488"/>
      <c r="K562" s="1493">
        <v>1</v>
      </c>
      <c r="L562" s="1493">
        <v>12</v>
      </c>
      <c r="M562" s="1484">
        <f t="shared" si="16"/>
        <v>20400</v>
      </c>
      <c r="N562" s="1493">
        <v>0</v>
      </c>
      <c r="O562" s="1493">
        <v>0</v>
      </c>
      <c r="P562" s="1484">
        <f t="shared" si="17"/>
        <v>0</v>
      </c>
      <c r="Q562" s="1199"/>
      <c r="R562" s="1199"/>
      <c r="S562" s="1199"/>
      <c r="T562" s="1199"/>
    </row>
    <row r="563" spans="1:20" s="1503" customFormat="1" ht="12.75" x14ac:dyDescent="0.2">
      <c r="A563" s="1488" t="s">
        <v>8711</v>
      </c>
      <c r="B563" s="1488" t="s">
        <v>2003</v>
      </c>
      <c r="C563" s="1488" t="s">
        <v>97</v>
      </c>
      <c r="D563" s="1488"/>
      <c r="E563" s="1489">
        <v>2000</v>
      </c>
      <c r="F563" s="1488" t="s">
        <v>9889</v>
      </c>
      <c r="G563" s="1488" t="s">
        <v>9890</v>
      </c>
      <c r="H563" s="1488" t="s">
        <v>9891</v>
      </c>
      <c r="I563" s="1488"/>
      <c r="J563" s="1488"/>
      <c r="K563" s="1493">
        <v>1</v>
      </c>
      <c r="L563" s="1493">
        <v>1</v>
      </c>
      <c r="M563" s="1484">
        <f t="shared" si="16"/>
        <v>2000</v>
      </c>
      <c r="N563" s="1493">
        <v>1</v>
      </c>
      <c r="O563" s="1493">
        <v>6</v>
      </c>
      <c r="P563" s="1484">
        <f t="shared" si="17"/>
        <v>12000</v>
      </c>
      <c r="Q563" s="1199"/>
      <c r="R563" s="1199"/>
      <c r="S563" s="1199"/>
      <c r="T563" s="1199"/>
    </row>
    <row r="564" spans="1:20" s="1503" customFormat="1" ht="12.75" x14ac:dyDescent="0.2">
      <c r="A564" s="1488" t="s">
        <v>8711</v>
      </c>
      <c r="B564" s="1488" t="s">
        <v>2003</v>
      </c>
      <c r="C564" s="1488" t="s">
        <v>97</v>
      </c>
      <c r="D564" s="1488"/>
      <c r="E564" s="1489">
        <v>1800</v>
      </c>
      <c r="F564" s="1488" t="s">
        <v>9892</v>
      </c>
      <c r="G564" s="1488" t="s">
        <v>9893</v>
      </c>
      <c r="H564" s="1488" t="s">
        <v>8734</v>
      </c>
      <c r="I564" s="1488"/>
      <c r="J564" s="1488"/>
      <c r="K564" s="1493">
        <v>1</v>
      </c>
      <c r="L564" s="1493">
        <v>12</v>
      </c>
      <c r="M564" s="1484">
        <f t="shared" si="16"/>
        <v>21600</v>
      </c>
      <c r="N564" s="1493">
        <v>0</v>
      </c>
      <c r="O564" s="1493">
        <v>0</v>
      </c>
      <c r="P564" s="1484">
        <f t="shared" si="17"/>
        <v>0</v>
      </c>
      <c r="Q564" s="1199"/>
      <c r="R564" s="1199"/>
      <c r="S564" s="1199"/>
      <c r="T564" s="1199"/>
    </row>
    <row r="565" spans="1:20" s="1503" customFormat="1" ht="12.75" x14ac:dyDescent="0.2">
      <c r="A565" s="1488" t="s">
        <v>8711</v>
      </c>
      <c r="B565" s="1488" t="s">
        <v>2003</v>
      </c>
      <c r="C565" s="1488" t="s">
        <v>97</v>
      </c>
      <c r="D565" s="1488"/>
      <c r="E565" s="1489">
        <v>2000</v>
      </c>
      <c r="F565" s="1488" t="s">
        <v>9892</v>
      </c>
      <c r="G565" s="1488" t="s">
        <v>9893</v>
      </c>
      <c r="H565" s="1488" t="s">
        <v>8734</v>
      </c>
      <c r="I565" s="1488"/>
      <c r="J565" s="1488"/>
      <c r="K565" s="1493">
        <v>1</v>
      </c>
      <c r="L565" s="1493">
        <v>1</v>
      </c>
      <c r="M565" s="1484">
        <f t="shared" si="16"/>
        <v>2000</v>
      </c>
      <c r="N565" s="1493">
        <v>1</v>
      </c>
      <c r="O565" s="1493">
        <v>6</v>
      </c>
      <c r="P565" s="1484">
        <f t="shared" si="17"/>
        <v>12000</v>
      </c>
      <c r="Q565" s="1199"/>
      <c r="R565" s="1199"/>
      <c r="S565" s="1199"/>
      <c r="T565" s="1199"/>
    </row>
    <row r="566" spans="1:20" s="1503" customFormat="1" ht="12.75" x14ac:dyDescent="0.2">
      <c r="A566" s="1488" t="s">
        <v>8711</v>
      </c>
      <c r="B566" s="1488" t="s">
        <v>2003</v>
      </c>
      <c r="C566" s="1488" t="s">
        <v>97</v>
      </c>
      <c r="D566" s="1488"/>
      <c r="E566" s="1489">
        <v>5000</v>
      </c>
      <c r="F566" s="1488" t="s">
        <v>9894</v>
      </c>
      <c r="G566" s="1488" t="s">
        <v>9895</v>
      </c>
      <c r="H566" s="1488" t="s">
        <v>1459</v>
      </c>
      <c r="I566" s="1488"/>
      <c r="J566" s="1488"/>
      <c r="K566" s="1493">
        <v>1</v>
      </c>
      <c r="L566" s="1493">
        <v>7</v>
      </c>
      <c r="M566" s="1484">
        <f t="shared" si="16"/>
        <v>35000</v>
      </c>
      <c r="N566" s="1493">
        <v>1</v>
      </c>
      <c r="O566" s="1493">
        <v>6</v>
      </c>
      <c r="P566" s="1484">
        <f t="shared" si="17"/>
        <v>30000</v>
      </c>
      <c r="Q566" s="1199"/>
      <c r="R566" s="1199"/>
      <c r="S566" s="1199"/>
      <c r="T566" s="1199"/>
    </row>
    <row r="567" spans="1:20" s="1503" customFormat="1" ht="12.75" x14ac:dyDescent="0.2">
      <c r="A567" s="1488" t="s">
        <v>8711</v>
      </c>
      <c r="B567" s="1488" t="s">
        <v>2003</v>
      </c>
      <c r="C567" s="1488" t="s">
        <v>97</v>
      </c>
      <c r="D567" s="1488"/>
      <c r="E567" s="1489">
        <v>3500</v>
      </c>
      <c r="F567" s="1488" t="s">
        <v>9894</v>
      </c>
      <c r="G567" s="1488" t="s">
        <v>9895</v>
      </c>
      <c r="H567" s="1488" t="s">
        <v>8775</v>
      </c>
      <c r="I567" s="1488"/>
      <c r="J567" s="1488"/>
      <c r="K567" s="1493">
        <v>1</v>
      </c>
      <c r="L567" s="1493">
        <v>5</v>
      </c>
      <c r="M567" s="1484">
        <f t="shared" si="16"/>
        <v>17500</v>
      </c>
      <c r="N567" s="1493">
        <v>0</v>
      </c>
      <c r="O567" s="1493">
        <v>0</v>
      </c>
      <c r="P567" s="1484">
        <f t="shared" si="17"/>
        <v>0</v>
      </c>
      <c r="Q567" s="1199"/>
      <c r="R567" s="1199"/>
      <c r="S567" s="1199"/>
      <c r="T567" s="1199"/>
    </row>
    <row r="568" spans="1:20" s="1503" customFormat="1" ht="12.75" x14ac:dyDescent="0.2">
      <c r="A568" s="1488" t="s">
        <v>8711</v>
      </c>
      <c r="B568" s="1488" t="s">
        <v>2003</v>
      </c>
      <c r="C568" s="1488" t="s">
        <v>97</v>
      </c>
      <c r="D568" s="1488"/>
      <c r="E568" s="1489">
        <v>10000</v>
      </c>
      <c r="F568" s="1488" t="s">
        <v>9896</v>
      </c>
      <c r="G568" s="1488" t="s">
        <v>9897</v>
      </c>
      <c r="H568" s="1488" t="s">
        <v>2912</v>
      </c>
      <c r="I568" s="1488"/>
      <c r="J568" s="1488"/>
      <c r="K568" s="1493">
        <v>1</v>
      </c>
      <c r="L568" s="1493">
        <v>12</v>
      </c>
      <c r="M568" s="1484">
        <f t="shared" si="16"/>
        <v>120000</v>
      </c>
      <c r="N568" s="1493">
        <v>1</v>
      </c>
      <c r="O568" s="1493">
        <v>6</v>
      </c>
      <c r="P568" s="1484">
        <f t="shared" si="17"/>
        <v>60000</v>
      </c>
      <c r="Q568" s="1199"/>
      <c r="R568" s="1199"/>
      <c r="S568" s="1199"/>
      <c r="T568" s="1199"/>
    </row>
    <row r="569" spans="1:20" s="1503" customFormat="1" ht="12.75" x14ac:dyDescent="0.2">
      <c r="A569" s="1488" t="s">
        <v>8711</v>
      </c>
      <c r="B569" s="1488" t="s">
        <v>2003</v>
      </c>
      <c r="C569" s="1488" t="s">
        <v>97</v>
      </c>
      <c r="D569" s="1488"/>
      <c r="E569" s="1489">
        <v>2800</v>
      </c>
      <c r="F569" s="1488" t="s">
        <v>9898</v>
      </c>
      <c r="G569" s="1488" t="s">
        <v>9899</v>
      </c>
      <c r="H569" s="1488" t="s">
        <v>768</v>
      </c>
      <c r="I569" s="1488"/>
      <c r="J569" s="1488"/>
      <c r="K569" s="1493">
        <v>1</v>
      </c>
      <c r="L569" s="1493">
        <v>12</v>
      </c>
      <c r="M569" s="1484">
        <f t="shared" si="16"/>
        <v>33600</v>
      </c>
      <c r="N569" s="1493">
        <v>1</v>
      </c>
      <c r="O569" s="1493">
        <v>6</v>
      </c>
      <c r="P569" s="1484">
        <f t="shared" si="17"/>
        <v>16800</v>
      </c>
      <c r="Q569" s="1199"/>
      <c r="R569" s="1199"/>
      <c r="S569" s="1199"/>
      <c r="T569" s="1199"/>
    </row>
    <row r="570" spans="1:20" s="1503" customFormat="1" ht="12.75" x14ac:dyDescent="0.2">
      <c r="A570" s="1488" t="s">
        <v>8711</v>
      </c>
      <c r="B570" s="1488" t="s">
        <v>2003</v>
      </c>
      <c r="C570" s="1488" t="s">
        <v>97</v>
      </c>
      <c r="D570" s="1488"/>
      <c r="E570" s="1489">
        <v>1600</v>
      </c>
      <c r="F570" s="1488" t="s">
        <v>9900</v>
      </c>
      <c r="G570" s="1488" t="s">
        <v>9901</v>
      </c>
      <c r="H570" s="1488" t="s">
        <v>9902</v>
      </c>
      <c r="I570" s="1488"/>
      <c r="J570" s="1488"/>
      <c r="K570" s="1493">
        <v>1</v>
      </c>
      <c r="L570" s="1493">
        <v>12</v>
      </c>
      <c r="M570" s="1484">
        <f t="shared" si="16"/>
        <v>19200</v>
      </c>
      <c r="N570" s="1493">
        <v>0</v>
      </c>
      <c r="O570" s="1493">
        <v>0</v>
      </c>
      <c r="P570" s="1484">
        <f t="shared" si="17"/>
        <v>0</v>
      </c>
      <c r="Q570" s="1199"/>
      <c r="R570" s="1199"/>
      <c r="S570" s="1199"/>
      <c r="T570" s="1199"/>
    </row>
    <row r="571" spans="1:20" s="1503" customFormat="1" ht="12.75" x14ac:dyDescent="0.2">
      <c r="A571" s="1488" t="s">
        <v>8711</v>
      </c>
      <c r="B571" s="1488" t="s">
        <v>2003</v>
      </c>
      <c r="C571" s="1488" t="s">
        <v>97</v>
      </c>
      <c r="D571" s="1488"/>
      <c r="E571" s="1489">
        <v>2000</v>
      </c>
      <c r="F571" s="1488" t="s">
        <v>9900</v>
      </c>
      <c r="G571" s="1488" t="s">
        <v>9901</v>
      </c>
      <c r="H571" s="1488" t="s">
        <v>9902</v>
      </c>
      <c r="I571" s="1488"/>
      <c r="J571" s="1488"/>
      <c r="K571" s="1493">
        <v>1</v>
      </c>
      <c r="L571" s="1493">
        <v>1</v>
      </c>
      <c r="M571" s="1484">
        <f t="shared" si="16"/>
        <v>2000</v>
      </c>
      <c r="N571" s="1493">
        <v>1</v>
      </c>
      <c r="O571" s="1493">
        <v>6</v>
      </c>
      <c r="P571" s="1484">
        <f t="shared" si="17"/>
        <v>12000</v>
      </c>
      <c r="Q571" s="1199"/>
      <c r="R571" s="1199"/>
      <c r="S571" s="1199"/>
      <c r="T571" s="1199"/>
    </row>
    <row r="572" spans="1:20" s="1503" customFormat="1" ht="12.75" x14ac:dyDescent="0.2">
      <c r="A572" s="1488" t="s">
        <v>8711</v>
      </c>
      <c r="B572" s="1488" t="s">
        <v>2004</v>
      </c>
      <c r="C572" s="1488" t="s">
        <v>97</v>
      </c>
      <c r="D572" s="1488"/>
      <c r="E572" s="1489">
        <v>4000</v>
      </c>
      <c r="F572" s="1488" t="s">
        <v>9903</v>
      </c>
      <c r="G572" s="1488" t="s">
        <v>9904</v>
      </c>
      <c r="H572" s="1488" t="s">
        <v>675</v>
      </c>
      <c r="I572" s="1488"/>
      <c r="J572" s="1488"/>
      <c r="K572" s="1493">
        <v>1</v>
      </c>
      <c r="L572" s="1493">
        <v>12</v>
      </c>
      <c r="M572" s="1484">
        <f t="shared" si="16"/>
        <v>48000</v>
      </c>
      <c r="N572" s="1493">
        <v>1</v>
      </c>
      <c r="O572" s="1493">
        <v>6</v>
      </c>
      <c r="P572" s="1484">
        <f t="shared" si="17"/>
        <v>24000</v>
      </c>
      <c r="Q572" s="1199"/>
      <c r="R572" s="1199"/>
      <c r="S572" s="1199"/>
      <c r="T572" s="1199"/>
    </row>
    <row r="573" spans="1:20" s="1503" customFormat="1" ht="12.75" x14ac:dyDescent="0.2">
      <c r="A573" s="1488" t="s">
        <v>8711</v>
      </c>
      <c r="B573" s="1488" t="s">
        <v>2003</v>
      </c>
      <c r="C573" s="1488" t="s">
        <v>97</v>
      </c>
      <c r="D573" s="1488"/>
      <c r="E573" s="1489">
        <v>3500</v>
      </c>
      <c r="F573" s="1488" t="s">
        <v>9905</v>
      </c>
      <c r="G573" s="1488" t="s">
        <v>9906</v>
      </c>
      <c r="H573" s="1488" t="s">
        <v>9907</v>
      </c>
      <c r="I573" s="1488"/>
      <c r="J573" s="1488"/>
      <c r="K573" s="1493">
        <v>1</v>
      </c>
      <c r="L573" s="1493">
        <v>6</v>
      </c>
      <c r="M573" s="1484">
        <f t="shared" si="16"/>
        <v>21000</v>
      </c>
      <c r="N573" s="1493">
        <v>1</v>
      </c>
      <c r="O573" s="1493">
        <v>6</v>
      </c>
      <c r="P573" s="1484">
        <f t="shared" si="17"/>
        <v>21000</v>
      </c>
      <c r="Q573" s="1199"/>
      <c r="R573" s="1199"/>
      <c r="S573" s="1199"/>
      <c r="T573" s="1199"/>
    </row>
    <row r="574" spans="1:20" s="1503" customFormat="1" ht="12.75" x14ac:dyDescent="0.2">
      <c r="A574" s="1488" t="s">
        <v>8711</v>
      </c>
      <c r="B574" s="1488" t="s">
        <v>2004</v>
      </c>
      <c r="C574" s="1488" t="s">
        <v>97</v>
      </c>
      <c r="D574" s="1488"/>
      <c r="E574" s="1489">
        <v>4000</v>
      </c>
      <c r="F574" s="1488" t="s">
        <v>9908</v>
      </c>
      <c r="G574" s="1488" t="s">
        <v>9909</v>
      </c>
      <c r="H574" s="1488" t="s">
        <v>675</v>
      </c>
      <c r="I574" s="1488"/>
      <c r="J574" s="1488"/>
      <c r="K574" s="1493">
        <v>1</v>
      </c>
      <c r="L574" s="1493">
        <v>12</v>
      </c>
      <c r="M574" s="1484">
        <f t="shared" si="16"/>
        <v>48000</v>
      </c>
      <c r="N574" s="1493">
        <v>1</v>
      </c>
      <c r="O574" s="1493">
        <v>6</v>
      </c>
      <c r="P574" s="1484">
        <f t="shared" si="17"/>
        <v>24000</v>
      </c>
      <c r="Q574" s="1199"/>
      <c r="R574" s="1199"/>
      <c r="S574" s="1199"/>
      <c r="T574" s="1199"/>
    </row>
    <row r="575" spans="1:20" s="1503" customFormat="1" ht="12.75" x14ac:dyDescent="0.2">
      <c r="A575" s="1488" t="s">
        <v>8711</v>
      </c>
      <c r="B575" s="1488" t="s">
        <v>2003</v>
      </c>
      <c r="C575" s="1488" t="s">
        <v>97</v>
      </c>
      <c r="D575" s="1488"/>
      <c r="E575" s="1489">
        <v>1500</v>
      </c>
      <c r="F575" s="1488" t="s">
        <v>9910</v>
      </c>
      <c r="G575" s="1488" t="s">
        <v>9911</v>
      </c>
      <c r="H575" s="1488" t="s">
        <v>9777</v>
      </c>
      <c r="I575" s="1488"/>
      <c r="J575" s="1488"/>
      <c r="K575" s="1493">
        <v>1</v>
      </c>
      <c r="L575" s="1493">
        <v>12</v>
      </c>
      <c r="M575" s="1484">
        <f t="shared" si="16"/>
        <v>18000</v>
      </c>
      <c r="N575" s="1493">
        <v>0</v>
      </c>
      <c r="O575" s="1493">
        <v>0</v>
      </c>
      <c r="P575" s="1484">
        <f t="shared" si="17"/>
        <v>0</v>
      </c>
      <c r="Q575" s="1199"/>
      <c r="R575" s="1199"/>
      <c r="S575" s="1199"/>
      <c r="T575" s="1199"/>
    </row>
    <row r="576" spans="1:20" s="1503" customFormat="1" ht="12.75" x14ac:dyDescent="0.2">
      <c r="A576" s="1488" t="s">
        <v>8711</v>
      </c>
      <c r="B576" s="1488" t="s">
        <v>2003</v>
      </c>
      <c r="C576" s="1488" t="s">
        <v>97</v>
      </c>
      <c r="D576" s="1488"/>
      <c r="E576" s="1489">
        <v>2000</v>
      </c>
      <c r="F576" s="1488" t="s">
        <v>9910</v>
      </c>
      <c r="G576" s="1488" t="s">
        <v>9911</v>
      </c>
      <c r="H576" s="1488" t="s">
        <v>9777</v>
      </c>
      <c r="I576" s="1488"/>
      <c r="J576" s="1488"/>
      <c r="K576" s="1493">
        <v>1</v>
      </c>
      <c r="L576" s="1493">
        <v>1</v>
      </c>
      <c r="M576" s="1484">
        <f t="shared" si="16"/>
        <v>2000</v>
      </c>
      <c r="N576" s="1493">
        <v>1</v>
      </c>
      <c r="O576" s="1493">
        <v>6</v>
      </c>
      <c r="P576" s="1484">
        <f t="shared" si="17"/>
        <v>12000</v>
      </c>
      <c r="Q576" s="1199"/>
      <c r="R576" s="1199"/>
      <c r="S576" s="1199"/>
      <c r="T576" s="1199"/>
    </row>
    <row r="577" spans="1:20" s="1503" customFormat="1" ht="12.75" x14ac:dyDescent="0.2">
      <c r="A577" s="1488" t="s">
        <v>8711</v>
      </c>
      <c r="B577" s="1488" t="s">
        <v>2003</v>
      </c>
      <c r="C577" s="1488" t="s">
        <v>97</v>
      </c>
      <c r="D577" s="1488"/>
      <c r="E577" s="1489">
        <v>6300</v>
      </c>
      <c r="F577" s="1488" t="s">
        <v>9912</v>
      </c>
      <c r="G577" s="1488" t="s">
        <v>9913</v>
      </c>
      <c r="H577" s="1488" t="s">
        <v>9914</v>
      </c>
      <c r="I577" s="1488"/>
      <c r="J577" s="1488"/>
      <c r="K577" s="1493">
        <v>1</v>
      </c>
      <c r="L577" s="1493">
        <v>12</v>
      </c>
      <c r="M577" s="1484">
        <f t="shared" si="16"/>
        <v>75600</v>
      </c>
      <c r="N577" s="1493">
        <v>1</v>
      </c>
      <c r="O577" s="1493">
        <v>6</v>
      </c>
      <c r="P577" s="1484">
        <f t="shared" si="17"/>
        <v>37800</v>
      </c>
      <c r="Q577" s="1199"/>
      <c r="R577" s="1199"/>
      <c r="S577" s="1199"/>
      <c r="T577" s="1199"/>
    </row>
    <row r="578" spans="1:20" s="1503" customFormat="1" ht="12.75" x14ac:dyDescent="0.2">
      <c r="A578" s="1488" t="s">
        <v>8711</v>
      </c>
      <c r="B578" s="1488" t="s">
        <v>2003</v>
      </c>
      <c r="C578" s="1488" t="s">
        <v>97</v>
      </c>
      <c r="D578" s="1488"/>
      <c r="E578" s="1489">
        <v>6500</v>
      </c>
      <c r="F578" s="1488" t="s">
        <v>9915</v>
      </c>
      <c r="G578" s="1488" t="s">
        <v>9916</v>
      </c>
      <c r="H578" s="1488" t="s">
        <v>4487</v>
      </c>
      <c r="I578" s="1488"/>
      <c r="J578" s="1488"/>
      <c r="K578" s="1493">
        <v>1</v>
      </c>
      <c r="L578" s="1493">
        <v>12</v>
      </c>
      <c r="M578" s="1484">
        <f t="shared" si="16"/>
        <v>78000</v>
      </c>
      <c r="N578" s="1493">
        <v>1</v>
      </c>
      <c r="O578" s="1493">
        <v>6</v>
      </c>
      <c r="P578" s="1484">
        <f t="shared" si="17"/>
        <v>39000</v>
      </c>
      <c r="Q578" s="1199"/>
      <c r="R578" s="1199"/>
      <c r="S578" s="1199"/>
      <c r="T578" s="1199"/>
    </row>
    <row r="579" spans="1:20" s="1503" customFormat="1" ht="12.75" x14ac:dyDescent="0.2">
      <c r="A579" s="1488" t="s">
        <v>8711</v>
      </c>
      <c r="B579" s="1488" t="s">
        <v>2003</v>
      </c>
      <c r="C579" s="1488" t="s">
        <v>97</v>
      </c>
      <c r="D579" s="1488"/>
      <c r="E579" s="1489">
        <v>8000</v>
      </c>
      <c r="F579" s="1488" t="s">
        <v>9917</v>
      </c>
      <c r="G579" s="1488" t="s">
        <v>9918</v>
      </c>
      <c r="H579" s="1488" t="s">
        <v>8839</v>
      </c>
      <c r="I579" s="1488"/>
      <c r="J579" s="1488"/>
      <c r="K579" s="1493">
        <v>1</v>
      </c>
      <c r="L579" s="1493">
        <v>12</v>
      </c>
      <c r="M579" s="1484">
        <f t="shared" si="16"/>
        <v>96000</v>
      </c>
      <c r="N579" s="1493">
        <v>1</v>
      </c>
      <c r="O579" s="1493">
        <v>6</v>
      </c>
      <c r="P579" s="1484">
        <f t="shared" si="17"/>
        <v>48000</v>
      </c>
      <c r="Q579" s="1199"/>
      <c r="R579" s="1199"/>
      <c r="S579" s="1199"/>
      <c r="T579" s="1199"/>
    </row>
    <row r="580" spans="1:20" s="1503" customFormat="1" ht="12.75" x14ac:dyDescent="0.2">
      <c r="A580" s="1488" t="s">
        <v>8711</v>
      </c>
      <c r="B580" s="1488" t="s">
        <v>2003</v>
      </c>
      <c r="C580" s="1488" t="s">
        <v>97</v>
      </c>
      <c r="D580" s="1488"/>
      <c r="E580" s="1489">
        <v>12000</v>
      </c>
      <c r="F580" s="1488" t="s">
        <v>9919</v>
      </c>
      <c r="G580" s="1488" t="s">
        <v>9920</v>
      </c>
      <c r="H580" s="1488" t="s">
        <v>4612</v>
      </c>
      <c r="I580" s="1488"/>
      <c r="J580" s="1488"/>
      <c r="K580" s="1493">
        <v>1</v>
      </c>
      <c r="L580" s="1493">
        <v>2</v>
      </c>
      <c r="M580" s="1484">
        <f t="shared" si="16"/>
        <v>24000</v>
      </c>
      <c r="N580" s="1493">
        <v>1</v>
      </c>
      <c r="O580" s="1493">
        <v>6</v>
      </c>
      <c r="P580" s="1484">
        <f t="shared" si="17"/>
        <v>72000</v>
      </c>
      <c r="Q580" s="1199"/>
      <c r="R580" s="1199"/>
      <c r="S580" s="1199"/>
      <c r="T580" s="1199"/>
    </row>
    <row r="581" spans="1:20" s="1503" customFormat="1" ht="12.75" x14ac:dyDescent="0.2">
      <c r="A581" s="1488" t="s">
        <v>8711</v>
      </c>
      <c r="B581" s="1488" t="s">
        <v>2003</v>
      </c>
      <c r="C581" s="1488" t="s">
        <v>97</v>
      </c>
      <c r="D581" s="1488"/>
      <c r="E581" s="1489">
        <v>11000</v>
      </c>
      <c r="F581" s="1488" t="s">
        <v>9919</v>
      </c>
      <c r="G581" s="1488" t="s">
        <v>9920</v>
      </c>
      <c r="H581" s="1488" t="s">
        <v>4612</v>
      </c>
      <c r="I581" s="1488"/>
      <c r="J581" s="1488"/>
      <c r="K581" s="1493">
        <v>1</v>
      </c>
      <c r="L581" s="1493">
        <v>6</v>
      </c>
      <c r="M581" s="1484">
        <f t="shared" ref="M581:M644" si="18">L581*E581</f>
        <v>66000</v>
      </c>
      <c r="N581" s="1493">
        <v>0</v>
      </c>
      <c r="O581" s="1493">
        <v>0</v>
      </c>
      <c r="P581" s="1484">
        <f t="shared" ref="P581:P644" si="19">O581*E581</f>
        <v>0</v>
      </c>
      <c r="Q581" s="1199"/>
      <c r="R581" s="1199"/>
      <c r="S581" s="1199"/>
      <c r="T581" s="1199"/>
    </row>
    <row r="582" spans="1:20" s="1503" customFormat="1" ht="12.75" x14ac:dyDescent="0.2">
      <c r="A582" s="1488" t="s">
        <v>8711</v>
      </c>
      <c r="B582" s="1488" t="s">
        <v>2003</v>
      </c>
      <c r="C582" s="1488" t="s">
        <v>97</v>
      </c>
      <c r="D582" s="1488"/>
      <c r="E582" s="1489">
        <v>3500</v>
      </c>
      <c r="F582" s="1488" t="s">
        <v>9921</v>
      </c>
      <c r="G582" s="1488" t="s">
        <v>9922</v>
      </c>
      <c r="H582" s="1488" t="s">
        <v>768</v>
      </c>
      <c r="I582" s="1488"/>
      <c r="J582" s="1488"/>
      <c r="K582" s="1493">
        <v>1</v>
      </c>
      <c r="L582" s="1493">
        <v>2</v>
      </c>
      <c r="M582" s="1484">
        <f t="shared" si="18"/>
        <v>7000</v>
      </c>
      <c r="N582" s="1493">
        <v>0</v>
      </c>
      <c r="O582" s="1493">
        <v>0</v>
      </c>
      <c r="P582" s="1484">
        <f t="shared" si="19"/>
        <v>0</v>
      </c>
      <c r="Q582" s="1199"/>
      <c r="R582" s="1199"/>
      <c r="S582" s="1199"/>
      <c r="T582" s="1199"/>
    </row>
    <row r="583" spans="1:20" s="1503" customFormat="1" ht="12.75" x14ac:dyDescent="0.2">
      <c r="A583" s="1488" t="s">
        <v>8711</v>
      </c>
      <c r="B583" s="1488" t="s">
        <v>2003</v>
      </c>
      <c r="C583" s="1488" t="s">
        <v>97</v>
      </c>
      <c r="D583" s="1488"/>
      <c r="E583" s="1489">
        <v>13000</v>
      </c>
      <c r="F583" s="1488" t="s">
        <v>9923</v>
      </c>
      <c r="G583" s="1488" t="s">
        <v>9924</v>
      </c>
      <c r="H583" s="1488" t="s">
        <v>9925</v>
      </c>
      <c r="I583" s="1488"/>
      <c r="J583" s="1488"/>
      <c r="K583" s="1493">
        <v>1</v>
      </c>
      <c r="L583" s="1493">
        <v>12</v>
      </c>
      <c r="M583" s="1484">
        <f t="shared" si="18"/>
        <v>156000</v>
      </c>
      <c r="N583" s="1493">
        <v>1</v>
      </c>
      <c r="O583" s="1493">
        <v>6</v>
      </c>
      <c r="P583" s="1484">
        <f t="shared" si="19"/>
        <v>78000</v>
      </c>
      <c r="Q583" s="1199"/>
      <c r="R583" s="1199"/>
      <c r="S583" s="1199"/>
      <c r="T583" s="1199"/>
    </row>
    <row r="584" spans="1:20" s="1503" customFormat="1" ht="12.75" x14ac:dyDescent="0.2">
      <c r="A584" s="1488" t="s">
        <v>8711</v>
      </c>
      <c r="B584" s="1488" t="s">
        <v>2003</v>
      </c>
      <c r="C584" s="1488" t="s">
        <v>97</v>
      </c>
      <c r="D584" s="1488"/>
      <c r="E584" s="1489">
        <v>2500</v>
      </c>
      <c r="F584" s="1488" t="s">
        <v>9926</v>
      </c>
      <c r="G584" s="1488" t="s">
        <v>9927</v>
      </c>
      <c r="H584" s="1488" t="s">
        <v>9928</v>
      </c>
      <c r="I584" s="1488"/>
      <c r="J584" s="1488"/>
      <c r="K584" s="1493">
        <v>1</v>
      </c>
      <c r="L584" s="1493">
        <v>12</v>
      </c>
      <c r="M584" s="1484">
        <f t="shared" si="18"/>
        <v>30000</v>
      </c>
      <c r="N584" s="1493">
        <v>1</v>
      </c>
      <c r="O584" s="1493">
        <v>6</v>
      </c>
      <c r="P584" s="1484">
        <f t="shared" si="19"/>
        <v>15000</v>
      </c>
      <c r="Q584" s="1199"/>
      <c r="R584" s="1199"/>
      <c r="S584" s="1199"/>
      <c r="T584" s="1199"/>
    </row>
    <row r="585" spans="1:20" s="1503" customFormat="1" ht="12.75" x14ac:dyDescent="0.2">
      <c r="A585" s="1488" t="s">
        <v>8711</v>
      </c>
      <c r="B585" s="1488" t="s">
        <v>2003</v>
      </c>
      <c r="C585" s="1488" t="s">
        <v>97</v>
      </c>
      <c r="D585" s="1488"/>
      <c r="E585" s="1489">
        <v>15600</v>
      </c>
      <c r="F585" s="1488" t="s">
        <v>9929</v>
      </c>
      <c r="G585" s="1488" t="s">
        <v>9930</v>
      </c>
      <c r="H585" s="1488" t="s">
        <v>8781</v>
      </c>
      <c r="I585" s="1488"/>
      <c r="J585" s="1488"/>
      <c r="K585" s="1493">
        <v>1</v>
      </c>
      <c r="L585" s="1493">
        <v>4</v>
      </c>
      <c r="M585" s="1484">
        <f t="shared" si="18"/>
        <v>62400</v>
      </c>
      <c r="N585" s="1493">
        <v>0</v>
      </c>
      <c r="O585" s="1493">
        <v>0</v>
      </c>
      <c r="P585" s="1484">
        <f t="shared" si="19"/>
        <v>0</v>
      </c>
      <c r="Q585" s="1199"/>
      <c r="R585" s="1199"/>
      <c r="S585" s="1199"/>
      <c r="T585" s="1199"/>
    </row>
    <row r="586" spans="1:20" s="1503" customFormat="1" ht="12.75" x14ac:dyDescent="0.2">
      <c r="A586" s="1488" t="s">
        <v>8711</v>
      </c>
      <c r="B586" s="1488" t="s">
        <v>2003</v>
      </c>
      <c r="C586" s="1488" t="s">
        <v>97</v>
      </c>
      <c r="D586" s="1488"/>
      <c r="E586" s="1489">
        <v>3000</v>
      </c>
      <c r="F586" s="1488" t="s">
        <v>9931</v>
      </c>
      <c r="G586" s="1488" t="s">
        <v>9932</v>
      </c>
      <c r="H586" s="1488" t="s">
        <v>9933</v>
      </c>
      <c r="I586" s="1488"/>
      <c r="J586" s="1488"/>
      <c r="K586" s="1493">
        <v>1</v>
      </c>
      <c r="L586" s="1493">
        <v>1</v>
      </c>
      <c r="M586" s="1484">
        <f t="shared" si="18"/>
        <v>3000</v>
      </c>
      <c r="N586" s="1493">
        <v>0</v>
      </c>
      <c r="O586" s="1493">
        <v>0</v>
      </c>
      <c r="P586" s="1484">
        <f t="shared" si="19"/>
        <v>0</v>
      </c>
      <c r="Q586" s="1199"/>
      <c r="R586" s="1199"/>
      <c r="S586" s="1199"/>
      <c r="T586" s="1199"/>
    </row>
    <row r="587" spans="1:20" s="1503" customFormat="1" ht="12.75" x14ac:dyDescent="0.2">
      <c r="A587" s="1488" t="s">
        <v>8711</v>
      </c>
      <c r="B587" s="1488" t="s">
        <v>2003</v>
      </c>
      <c r="C587" s="1488" t="s">
        <v>97</v>
      </c>
      <c r="D587" s="1488"/>
      <c r="E587" s="1489">
        <v>8000</v>
      </c>
      <c r="F587" s="1488" t="s">
        <v>9934</v>
      </c>
      <c r="G587" s="1488" t="s">
        <v>9935</v>
      </c>
      <c r="H587" s="1488" t="s">
        <v>1952</v>
      </c>
      <c r="I587" s="1488"/>
      <c r="J587" s="1488"/>
      <c r="K587" s="1493">
        <v>1</v>
      </c>
      <c r="L587" s="1493">
        <v>1</v>
      </c>
      <c r="M587" s="1484">
        <f t="shared" si="18"/>
        <v>8000</v>
      </c>
      <c r="N587" s="1493">
        <v>1</v>
      </c>
      <c r="O587" s="1493">
        <v>6</v>
      </c>
      <c r="P587" s="1484">
        <f t="shared" si="19"/>
        <v>48000</v>
      </c>
      <c r="Q587" s="1199"/>
      <c r="R587" s="1199"/>
      <c r="S587" s="1199"/>
      <c r="T587" s="1199"/>
    </row>
    <row r="588" spans="1:20" s="1503" customFormat="1" ht="12.75" x14ac:dyDescent="0.2">
      <c r="A588" s="1488" t="s">
        <v>8711</v>
      </c>
      <c r="B588" s="1488" t="s">
        <v>2003</v>
      </c>
      <c r="C588" s="1488" t="s">
        <v>97</v>
      </c>
      <c r="D588" s="1488"/>
      <c r="E588" s="1489">
        <v>15000</v>
      </c>
      <c r="F588" s="1488" t="s">
        <v>9936</v>
      </c>
      <c r="G588" s="1488" t="s">
        <v>9937</v>
      </c>
      <c r="H588" s="1488" t="s">
        <v>8746</v>
      </c>
      <c r="I588" s="1488"/>
      <c r="J588" s="1488"/>
      <c r="K588" s="1493">
        <v>1</v>
      </c>
      <c r="L588" s="1493">
        <v>10</v>
      </c>
      <c r="M588" s="1484">
        <f t="shared" si="18"/>
        <v>150000</v>
      </c>
      <c r="N588" s="1493">
        <v>0</v>
      </c>
      <c r="O588" s="1493">
        <v>0</v>
      </c>
      <c r="P588" s="1484">
        <f t="shared" si="19"/>
        <v>0</v>
      </c>
      <c r="Q588" s="1199"/>
      <c r="R588" s="1199"/>
      <c r="S588" s="1199"/>
      <c r="T588" s="1199"/>
    </row>
    <row r="589" spans="1:20" s="1503" customFormat="1" ht="12.75" x14ac:dyDescent="0.2">
      <c r="A589" s="1488" t="s">
        <v>8711</v>
      </c>
      <c r="B589" s="1488" t="s">
        <v>2003</v>
      </c>
      <c r="C589" s="1488" t="s">
        <v>97</v>
      </c>
      <c r="D589" s="1488"/>
      <c r="E589" s="1489">
        <v>7000</v>
      </c>
      <c r="F589" s="1488" t="s">
        <v>9936</v>
      </c>
      <c r="G589" s="1488" t="s">
        <v>9937</v>
      </c>
      <c r="H589" s="1488" t="s">
        <v>5667</v>
      </c>
      <c r="I589" s="1488"/>
      <c r="J589" s="1488"/>
      <c r="K589" s="1493">
        <v>1</v>
      </c>
      <c r="L589" s="1493">
        <v>1</v>
      </c>
      <c r="M589" s="1484">
        <f t="shared" si="18"/>
        <v>7000</v>
      </c>
      <c r="N589" s="1493">
        <v>1</v>
      </c>
      <c r="O589" s="1493">
        <v>6</v>
      </c>
      <c r="P589" s="1484">
        <f t="shared" si="19"/>
        <v>42000</v>
      </c>
      <c r="Q589" s="1199"/>
      <c r="R589" s="1199"/>
      <c r="S589" s="1199"/>
      <c r="T589" s="1199"/>
    </row>
    <row r="590" spans="1:20" s="1503" customFormat="1" ht="12.75" x14ac:dyDescent="0.2">
      <c r="A590" s="1488" t="s">
        <v>8711</v>
      </c>
      <c r="B590" s="1488" t="s">
        <v>2003</v>
      </c>
      <c r="C590" s="1488" t="s">
        <v>97</v>
      </c>
      <c r="D590" s="1488"/>
      <c r="E590" s="1489">
        <v>15000</v>
      </c>
      <c r="F590" s="1488" t="s">
        <v>9938</v>
      </c>
      <c r="G590" s="1488" t="s">
        <v>9939</v>
      </c>
      <c r="H590" s="1488" t="s">
        <v>8746</v>
      </c>
      <c r="I590" s="1488"/>
      <c r="J590" s="1488"/>
      <c r="K590" s="1493">
        <v>1</v>
      </c>
      <c r="L590" s="1493">
        <v>11</v>
      </c>
      <c r="M590" s="1484">
        <f t="shared" si="18"/>
        <v>165000</v>
      </c>
      <c r="N590" s="1493">
        <v>1</v>
      </c>
      <c r="O590" s="1493">
        <v>4</v>
      </c>
      <c r="P590" s="1484">
        <f t="shared" si="19"/>
        <v>60000</v>
      </c>
      <c r="Q590" s="1199"/>
      <c r="R590" s="1199"/>
      <c r="S590" s="1199"/>
      <c r="T590" s="1199"/>
    </row>
    <row r="591" spans="1:20" s="1503" customFormat="1" ht="12.75" x14ac:dyDescent="0.2">
      <c r="A591" s="1488" t="s">
        <v>8711</v>
      </c>
      <c r="B591" s="1488" t="s">
        <v>2003</v>
      </c>
      <c r="C591" s="1488" t="s">
        <v>97</v>
      </c>
      <c r="D591" s="1488"/>
      <c r="E591" s="1489">
        <v>3500</v>
      </c>
      <c r="F591" s="1488" t="s">
        <v>9940</v>
      </c>
      <c r="G591" s="1488" t="s">
        <v>9941</v>
      </c>
      <c r="H591" s="1488" t="s">
        <v>1025</v>
      </c>
      <c r="I591" s="1488"/>
      <c r="J591" s="1488"/>
      <c r="K591" s="1493">
        <v>1</v>
      </c>
      <c r="L591" s="1493">
        <v>10</v>
      </c>
      <c r="M591" s="1484">
        <f t="shared" si="18"/>
        <v>35000</v>
      </c>
      <c r="N591" s="1493">
        <v>0</v>
      </c>
      <c r="O591" s="1493">
        <v>0</v>
      </c>
      <c r="P591" s="1484">
        <f t="shared" si="19"/>
        <v>0</v>
      </c>
      <c r="Q591" s="1199"/>
      <c r="R591" s="1199"/>
      <c r="S591" s="1199"/>
      <c r="T591" s="1199"/>
    </row>
    <row r="592" spans="1:20" s="1503" customFormat="1" ht="12.75" x14ac:dyDescent="0.2">
      <c r="A592" s="1488" t="s">
        <v>8711</v>
      </c>
      <c r="B592" s="1488" t="s">
        <v>2003</v>
      </c>
      <c r="C592" s="1488" t="s">
        <v>97</v>
      </c>
      <c r="D592" s="1488"/>
      <c r="E592" s="1489">
        <v>5000</v>
      </c>
      <c r="F592" s="1488" t="s">
        <v>9942</v>
      </c>
      <c r="G592" s="1488" t="s">
        <v>9943</v>
      </c>
      <c r="H592" s="1488" t="s">
        <v>9944</v>
      </c>
      <c r="I592" s="1488"/>
      <c r="J592" s="1488"/>
      <c r="K592" s="1493">
        <v>1</v>
      </c>
      <c r="L592" s="1493">
        <v>12</v>
      </c>
      <c r="M592" s="1484">
        <f t="shared" si="18"/>
        <v>60000</v>
      </c>
      <c r="N592" s="1493">
        <v>1</v>
      </c>
      <c r="O592" s="1493">
        <v>6</v>
      </c>
      <c r="P592" s="1484">
        <f t="shared" si="19"/>
        <v>30000</v>
      </c>
      <c r="Q592" s="1199"/>
      <c r="R592" s="1199"/>
      <c r="S592" s="1199"/>
      <c r="T592" s="1199"/>
    </row>
    <row r="593" spans="1:20" s="1503" customFormat="1" ht="12.75" x14ac:dyDescent="0.2">
      <c r="A593" s="1488" t="s">
        <v>8711</v>
      </c>
      <c r="B593" s="1488" t="s">
        <v>2003</v>
      </c>
      <c r="C593" s="1488" t="s">
        <v>97</v>
      </c>
      <c r="D593" s="1488"/>
      <c r="E593" s="1489">
        <v>6000</v>
      </c>
      <c r="F593" s="1488" t="s">
        <v>9945</v>
      </c>
      <c r="G593" s="1488" t="s">
        <v>9946</v>
      </c>
      <c r="H593" s="1488" t="s">
        <v>686</v>
      </c>
      <c r="I593" s="1488"/>
      <c r="J593" s="1488"/>
      <c r="K593" s="1493">
        <v>1</v>
      </c>
      <c r="L593" s="1493">
        <v>2</v>
      </c>
      <c r="M593" s="1484">
        <f t="shared" si="18"/>
        <v>12000</v>
      </c>
      <c r="N593" s="1493">
        <v>1</v>
      </c>
      <c r="O593" s="1493">
        <v>6</v>
      </c>
      <c r="P593" s="1484">
        <f t="shared" si="19"/>
        <v>36000</v>
      </c>
      <c r="Q593" s="1199"/>
      <c r="R593" s="1199"/>
      <c r="S593" s="1199"/>
      <c r="T593" s="1199"/>
    </row>
    <row r="594" spans="1:20" s="1503" customFormat="1" ht="12.75" x14ac:dyDescent="0.2">
      <c r="A594" s="1488" t="s">
        <v>8711</v>
      </c>
      <c r="B594" s="1488" t="s">
        <v>2004</v>
      </c>
      <c r="C594" s="1488" t="s">
        <v>97</v>
      </c>
      <c r="D594" s="1488"/>
      <c r="E594" s="1489">
        <v>5500</v>
      </c>
      <c r="F594" s="1488" t="s">
        <v>9947</v>
      </c>
      <c r="G594" s="1488" t="s">
        <v>9948</v>
      </c>
      <c r="H594" s="1488" t="s">
        <v>675</v>
      </c>
      <c r="I594" s="1488"/>
      <c r="J594" s="1488"/>
      <c r="K594" s="1493">
        <v>1</v>
      </c>
      <c r="L594" s="1493">
        <v>7</v>
      </c>
      <c r="M594" s="1484">
        <f t="shared" si="18"/>
        <v>38500</v>
      </c>
      <c r="N594" s="1493">
        <v>0</v>
      </c>
      <c r="O594" s="1493">
        <v>0</v>
      </c>
      <c r="P594" s="1484">
        <f t="shared" si="19"/>
        <v>0</v>
      </c>
      <c r="Q594" s="1199"/>
      <c r="R594" s="1199"/>
      <c r="S594" s="1199"/>
      <c r="T594" s="1199"/>
    </row>
    <row r="595" spans="1:20" s="1503" customFormat="1" ht="12.75" x14ac:dyDescent="0.2">
      <c r="A595" s="1488" t="s">
        <v>8711</v>
      </c>
      <c r="B595" s="1488" t="s">
        <v>2003</v>
      </c>
      <c r="C595" s="1488" t="s">
        <v>97</v>
      </c>
      <c r="D595" s="1488"/>
      <c r="E595" s="1489">
        <v>12000</v>
      </c>
      <c r="F595" s="1488" t="s">
        <v>9949</v>
      </c>
      <c r="G595" s="1488" t="s">
        <v>9950</v>
      </c>
      <c r="H595" s="1488" t="s">
        <v>695</v>
      </c>
      <c r="I595" s="1488"/>
      <c r="J595" s="1488"/>
      <c r="K595" s="1493">
        <v>1</v>
      </c>
      <c r="L595" s="1493">
        <v>8</v>
      </c>
      <c r="M595" s="1484">
        <f t="shared" si="18"/>
        <v>96000</v>
      </c>
      <c r="N595" s="1493">
        <v>1</v>
      </c>
      <c r="O595" s="1493">
        <v>1</v>
      </c>
      <c r="P595" s="1484">
        <f t="shared" si="19"/>
        <v>12000</v>
      </c>
      <c r="Q595" s="1199"/>
      <c r="R595" s="1199"/>
      <c r="S595" s="1199"/>
      <c r="T595" s="1199"/>
    </row>
    <row r="596" spans="1:20" s="1503" customFormat="1" ht="12.75" x14ac:dyDescent="0.2">
      <c r="A596" s="1488" t="s">
        <v>8711</v>
      </c>
      <c r="B596" s="1488" t="s">
        <v>2003</v>
      </c>
      <c r="C596" s="1488" t="s">
        <v>97</v>
      </c>
      <c r="D596" s="1488"/>
      <c r="E596" s="1489">
        <v>15000</v>
      </c>
      <c r="F596" s="1488" t="s">
        <v>9949</v>
      </c>
      <c r="G596" s="1488" t="s">
        <v>9950</v>
      </c>
      <c r="H596" s="1488" t="s">
        <v>712</v>
      </c>
      <c r="I596" s="1488"/>
      <c r="J596" s="1488"/>
      <c r="K596" s="1493">
        <v>0</v>
      </c>
      <c r="L596" s="1493">
        <v>0</v>
      </c>
      <c r="M596" s="1484">
        <f t="shared" si="18"/>
        <v>0</v>
      </c>
      <c r="N596" s="1493">
        <v>1</v>
      </c>
      <c r="O596" s="1493">
        <v>6</v>
      </c>
      <c r="P596" s="1484">
        <f t="shared" si="19"/>
        <v>90000</v>
      </c>
      <c r="Q596" s="1199"/>
      <c r="R596" s="1199"/>
      <c r="S596" s="1199"/>
      <c r="T596" s="1199"/>
    </row>
    <row r="597" spans="1:20" s="1503" customFormat="1" ht="12.75" x14ac:dyDescent="0.2">
      <c r="A597" s="1488" t="s">
        <v>8711</v>
      </c>
      <c r="B597" s="1488" t="s">
        <v>2003</v>
      </c>
      <c r="C597" s="1488" t="s">
        <v>97</v>
      </c>
      <c r="D597" s="1488"/>
      <c r="E597" s="1489">
        <v>5000</v>
      </c>
      <c r="F597" s="1488" t="s">
        <v>9951</v>
      </c>
      <c r="G597" s="1488" t="s">
        <v>9952</v>
      </c>
      <c r="H597" s="1488" t="s">
        <v>9953</v>
      </c>
      <c r="I597" s="1488"/>
      <c r="J597" s="1488"/>
      <c r="K597" s="1493">
        <v>1</v>
      </c>
      <c r="L597" s="1493">
        <v>8</v>
      </c>
      <c r="M597" s="1484">
        <f t="shared" si="18"/>
        <v>40000</v>
      </c>
      <c r="N597" s="1493">
        <v>0</v>
      </c>
      <c r="O597" s="1493">
        <v>0</v>
      </c>
      <c r="P597" s="1484">
        <f t="shared" si="19"/>
        <v>0</v>
      </c>
      <c r="Q597" s="1199"/>
      <c r="R597" s="1199"/>
      <c r="S597" s="1199"/>
      <c r="T597" s="1199"/>
    </row>
    <row r="598" spans="1:20" s="1503" customFormat="1" ht="12.75" x14ac:dyDescent="0.2">
      <c r="A598" s="1488" t="s">
        <v>8711</v>
      </c>
      <c r="B598" s="1488" t="s">
        <v>2003</v>
      </c>
      <c r="C598" s="1488" t="s">
        <v>97</v>
      </c>
      <c r="D598" s="1488"/>
      <c r="E598" s="1489">
        <v>8000</v>
      </c>
      <c r="F598" s="1488" t="s">
        <v>9954</v>
      </c>
      <c r="G598" s="1488" t="s">
        <v>9955</v>
      </c>
      <c r="H598" s="1488" t="s">
        <v>792</v>
      </c>
      <c r="I598" s="1488"/>
      <c r="J598" s="1488"/>
      <c r="K598" s="1493">
        <v>1</v>
      </c>
      <c r="L598" s="1493">
        <v>12</v>
      </c>
      <c r="M598" s="1484">
        <f t="shared" si="18"/>
        <v>96000</v>
      </c>
      <c r="N598" s="1493">
        <v>0</v>
      </c>
      <c r="O598" s="1493">
        <v>0</v>
      </c>
      <c r="P598" s="1484">
        <f t="shared" si="19"/>
        <v>0</v>
      </c>
      <c r="Q598" s="1199"/>
      <c r="R598" s="1199"/>
      <c r="S598" s="1199"/>
      <c r="T598" s="1199"/>
    </row>
    <row r="599" spans="1:20" s="1503" customFormat="1" ht="12.75" x14ac:dyDescent="0.2">
      <c r="A599" s="1488" t="s">
        <v>8711</v>
      </c>
      <c r="B599" s="1488" t="s">
        <v>2003</v>
      </c>
      <c r="C599" s="1488" t="s">
        <v>97</v>
      </c>
      <c r="D599" s="1488"/>
      <c r="E599" s="1489">
        <v>5500</v>
      </c>
      <c r="F599" s="1488" t="s">
        <v>9956</v>
      </c>
      <c r="G599" s="1488" t="s">
        <v>9957</v>
      </c>
      <c r="H599" s="1488" t="s">
        <v>9958</v>
      </c>
      <c r="I599" s="1488"/>
      <c r="J599" s="1488"/>
      <c r="K599" s="1493">
        <v>1</v>
      </c>
      <c r="L599" s="1493">
        <v>2</v>
      </c>
      <c r="M599" s="1484">
        <f t="shared" si="18"/>
        <v>11000</v>
      </c>
      <c r="N599" s="1493">
        <v>0</v>
      </c>
      <c r="O599" s="1493">
        <v>0</v>
      </c>
      <c r="P599" s="1484">
        <f t="shared" si="19"/>
        <v>0</v>
      </c>
      <c r="Q599" s="1199"/>
      <c r="R599" s="1199"/>
      <c r="S599" s="1199"/>
      <c r="T599" s="1199"/>
    </row>
    <row r="600" spans="1:20" s="1503" customFormat="1" ht="12.75" x14ac:dyDescent="0.2">
      <c r="A600" s="1488" t="s">
        <v>8711</v>
      </c>
      <c r="B600" s="1488" t="s">
        <v>2003</v>
      </c>
      <c r="C600" s="1488" t="s">
        <v>97</v>
      </c>
      <c r="D600" s="1488"/>
      <c r="E600" s="1489">
        <v>4500</v>
      </c>
      <c r="F600" s="1488" t="s">
        <v>9956</v>
      </c>
      <c r="G600" s="1488" t="s">
        <v>9957</v>
      </c>
      <c r="H600" s="1488" t="s">
        <v>739</v>
      </c>
      <c r="I600" s="1488"/>
      <c r="J600" s="1488"/>
      <c r="K600" s="1493">
        <v>1</v>
      </c>
      <c r="L600" s="1493">
        <v>10</v>
      </c>
      <c r="M600" s="1484">
        <f t="shared" si="18"/>
        <v>45000</v>
      </c>
      <c r="N600" s="1493">
        <v>0</v>
      </c>
      <c r="O600" s="1493">
        <v>0</v>
      </c>
      <c r="P600" s="1484">
        <f t="shared" si="19"/>
        <v>0</v>
      </c>
      <c r="Q600" s="1199"/>
      <c r="R600" s="1199"/>
      <c r="S600" s="1199"/>
      <c r="T600" s="1199"/>
    </row>
    <row r="601" spans="1:20" s="1503" customFormat="1" ht="12.75" x14ac:dyDescent="0.2">
      <c r="A601" s="1488" t="s">
        <v>8711</v>
      </c>
      <c r="B601" s="1488" t="s">
        <v>2003</v>
      </c>
      <c r="C601" s="1488" t="s">
        <v>97</v>
      </c>
      <c r="D601" s="1488"/>
      <c r="E601" s="1489">
        <v>4000</v>
      </c>
      <c r="F601" s="1488" t="s">
        <v>9959</v>
      </c>
      <c r="G601" s="1488" t="s">
        <v>9960</v>
      </c>
      <c r="H601" s="1488" t="s">
        <v>9961</v>
      </c>
      <c r="I601" s="1488"/>
      <c r="J601" s="1488"/>
      <c r="K601" s="1493">
        <v>1</v>
      </c>
      <c r="L601" s="1493">
        <v>12</v>
      </c>
      <c r="M601" s="1484">
        <f t="shared" si="18"/>
        <v>48000</v>
      </c>
      <c r="N601" s="1493">
        <v>1</v>
      </c>
      <c r="O601" s="1493">
        <v>6</v>
      </c>
      <c r="P601" s="1484">
        <f t="shared" si="19"/>
        <v>24000</v>
      </c>
      <c r="Q601" s="1199"/>
      <c r="R601" s="1199"/>
      <c r="S601" s="1199"/>
      <c r="T601" s="1199"/>
    </row>
    <row r="602" spans="1:20" s="1503" customFormat="1" ht="12.75" x14ac:dyDescent="0.2">
      <c r="A602" s="1488" t="s">
        <v>8711</v>
      </c>
      <c r="B602" s="1488" t="s">
        <v>2003</v>
      </c>
      <c r="C602" s="1488" t="s">
        <v>97</v>
      </c>
      <c r="D602" s="1488"/>
      <c r="E602" s="1489">
        <v>10000</v>
      </c>
      <c r="F602" s="1488" t="s">
        <v>9962</v>
      </c>
      <c r="G602" s="1488" t="s">
        <v>9963</v>
      </c>
      <c r="H602" s="1488" t="s">
        <v>9853</v>
      </c>
      <c r="I602" s="1488"/>
      <c r="J602" s="1488"/>
      <c r="K602" s="1493">
        <v>0</v>
      </c>
      <c r="L602" s="1493">
        <v>0</v>
      </c>
      <c r="M602" s="1484">
        <f t="shared" si="18"/>
        <v>0</v>
      </c>
      <c r="N602" s="1493">
        <v>1</v>
      </c>
      <c r="O602" s="1493">
        <v>6</v>
      </c>
      <c r="P602" s="1484">
        <f t="shared" si="19"/>
        <v>60000</v>
      </c>
      <c r="Q602" s="1199"/>
      <c r="R602" s="1199"/>
      <c r="S602" s="1199"/>
      <c r="T602" s="1199"/>
    </row>
    <row r="603" spans="1:20" s="1503" customFormat="1" ht="12.75" x14ac:dyDescent="0.2">
      <c r="A603" s="1488" t="s">
        <v>8711</v>
      </c>
      <c r="B603" s="1488" t="s">
        <v>2003</v>
      </c>
      <c r="C603" s="1488" t="s">
        <v>97</v>
      </c>
      <c r="D603" s="1488"/>
      <c r="E603" s="1489">
        <v>4500</v>
      </c>
      <c r="F603" s="1488" t="s">
        <v>9964</v>
      </c>
      <c r="G603" s="1488" t="s">
        <v>9965</v>
      </c>
      <c r="H603" s="1488" t="s">
        <v>9241</v>
      </c>
      <c r="I603" s="1488"/>
      <c r="J603" s="1488"/>
      <c r="K603" s="1493">
        <v>1</v>
      </c>
      <c r="L603" s="1493">
        <v>12</v>
      </c>
      <c r="M603" s="1484">
        <f t="shared" si="18"/>
        <v>54000</v>
      </c>
      <c r="N603" s="1493">
        <v>1</v>
      </c>
      <c r="O603" s="1493">
        <v>6</v>
      </c>
      <c r="P603" s="1484">
        <f t="shared" si="19"/>
        <v>27000</v>
      </c>
      <c r="Q603" s="1199"/>
      <c r="R603" s="1199"/>
      <c r="S603" s="1199"/>
      <c r="T603" s="1199"/>
    </row>
    <row r="604" spans="1:20" s="1503" customFormat="1" ht="12.75" x14ac:dyDescent="0.2">
      <c r="A604" s="1488" t="s">
        <v>8711</v>
      </c>
      <c r="B604" s="1488" t="s">
        <v>2003</v>
      </c>
      <c r="C604" s="1488" t="s">
        <v>97</v>
      </c>
      <c r="D604" s="1488"/>
      <c r="E604" s="1489">
        <v>7000</v>
      </c>
      <c r="F604" s="1488" t="s">
        <v>9966</v>
      </c>
      <c r="G604" s="1488" t="s">
        <v>9967</v>
      </c>
      <c r="H604" s="1488" t="s">
        <v>9968</v>
      </c>
      <c r="I604" s="1488"/>
      <c r="J604" s="1488"/>
      <c r="K604" s="1493">
        <v>1</v>
      </c>
      <c r="L604" s="1493">
        <v>1</v>
      </c>
      <c r="M604" s="1484">
        <f t="shared" si="18"/>
        <v>7000</v>
      </c>
      <c r="N604" s="1493">
        <v>1</v>
      </c>
      <c r="O604" s="1493">
        <v>6</v>
      </c>
      <c r="P604" s="1484">
        <f t="shared" si="19"/>
        <v>42000</v>
      </c>
      <c r="Q604" s="1199"/>
      <c r="R604" s="1199"/>
      <c r="S604" s="1199"/>
      <c r="T604" s="1199"/>
    </row>
    <row r="605" spans="1:20" s="1503" customFormat="1" ht="12.75" x14ac:dyDescent="0.2">
      <c r="A605" s="1488" t="s">
        <v>8711</v>
      </c>
      <c r="B605" s="1488" t="s">
        <v>2003</v>
      </c>
      <c r="C605" s="1488" t="s">
        <v>97</v>
      </c>
      <c r="D605" s="1488"/>
      <c r="E605" s="1489">
        <v>15600</v>
      </c>
      <c r="F605" s="1488" t="s">
        <v>9969</v>
      </c>
      <c r="G605" s="1488" t="s">
        <v>9970</v>
      </c>
      <c r="H605" s="1488" t="s">
        <v>657</v>
      </c>
      <c r="I605" s="1488"/>
      <c r="J605" s="1488"/>
      <c r="K605" s="1493">
        <v>1</v>
      </c>
      <c r="L605" s="1493">
        <v>4</v>
      </c>
      <c r="M605" s="1484">
        <f t="shared" si="18"/>
        <v>62400</v>
      </c>
      <c r="N605" s="1493">
        <v>0</v>
      </c>
      <c r="O605" s="1493">
        <v>0</v>
      </c>
      <c r="P605" s="1484">
        <f t="shared" si="19"/>
        <v>0</v>
      </c>
      <c r="Q605" s="1199"/>
      <c r="R605" s="1199"/>
      <c r="S605" s="1199"/>
      <c r="T605" s="1199"/>
    </row>
    <row r="606" spans="1:20" s="1503" customFormat="1" ht="12.75" x14ac:dyDescent="0.2">
      <c r="A606" s="1488" t="s">
        <v>8711</v>
      </c>
      <c r="B606" s="1488" t="s">
        <v>2003</v>
      </c>
      <c r="C606" s="1488" t="s">
        <v>97</v>
      </c>
      <c r="D606" s="1488"/>
      <c r="E606" s="1489">
        <v>7000</v>
      </c>
      <c r="F606" s="1488" t="s">
        <v>9971</v>
      </c>
      <c r="G606" s="1488" t="s">
        <v>9972</v>
      </c>
      <c r="H606" s="1488" t="s">
        <v>4612</v>
      </c>
      <c r="I606" s="1488"/>
      <c r="J606" s="1488"/>
      <c r="K606" s="1493">
        <v>1</v>
      </c>
      <c r="L606" s="1493">
        <v>12</v>
      </c>
      <c r="M606" s="1484">
        <f t="shared" si="18"/>
        <v>84000</v>
      </c>
      <c r="N606" s="1493">
        <v>1</v>
      </c>
      <c r="O606" s="1493">
        <v>6</v>
      </c>
      <c r="P606" s="1484">
        <f t="shared" si="19"/>
        <v>42000</v>
      </c>
      <c r="Q606" s="1199"/>
      <c r="R606" s="1199"/>
      <c r="S606" s="1199"/>
      <c r="T606" s="1199"/>
    </row>
    <row r="607" spans="1:20" s="1503" customFormat="1" ht="12.75" x14ac:dyDescent="0.2">
      <c r="A607" s="1488" t="s">
        <v>8711</v>
      </c>
      <c r="B607" s="1488" t="s">
        <v>2004</v>
      </c>
      <c r="C607" s="1488" t="s">
        <v>97</v>
      </c>
      <c r="D607" s="1488"/>
      <c r="E607" s="1489">
        <v>2800</v>
      </c>
      <c r="F607" s="1488" t="s">
        <v>9973</v>
      </c>
      <c r="G607" s="1488" t="s">
        <v>9974</v>
      </c>
      <c r="H607" s="1488" t="s">
        <v>1025</v>
      </c>
      <c r="I607" s="1488"/>
      <c r="J607" s="1488"/>
      <c r="K607" s="1493">
        <v>1</v>
      </c>
      <c r="L607" s="1493">
        <v>12</v>
      </c>
      <c r="M607" s="1484">
        <f t="shared" si="18"/>
        <v>33600</v>
      </c>
      <c r="N607" s="1493">
        <v>1</v>
      </c>
      <c r="O607" s="1493">
        <v>6</v>
      </c>
      <c r="P607" s="1484">
        <f t="shared" si="19"/>
        <v>16800</v>
      </c>
      <c r="Q607" s="1199"/>
      <c r="R607" s="1199"/>
      <c r="S607" s="1199"/>
      <c r="T607" s="1199"/>
    </row>
    <row r="608" spans="1:20" s="1503" customFormat="1" ht="12.75" x14ac:dyDescent="0.2">
      <c r="A608" s="1488" t="s">
        <v>8711</v>
      </c>
      <c r="B608" s="1488" t="s">
        <v>2003</v>
      </c>
      <c r="C608" s="1488" t="s">
        <v>97</v>
      </c>
      <c r="D608" s="1488"/>
      <c r="E608" s="1489">
        <v>3200</v>
      </c>
      <c r="F608" s="1488" t="s">
        <v>9975</v>
      </c>
      <c r="G608" s="1488" t="s">
        <v>9976</v>
      </c>
      <c r="H608" s="1488" t="s">
        <v>7629</v>
      </c>
      <c r="I608" s="1488"/>
      <c r="J608" s="1488"/>
      <c r="K608" s="1493">
        <v>1</v>
      </c>
      <c r="L608" s="1493">
        <v>12</v>
      </c>
      <c r="M608" s="1484">
        <f t="shared" si="18"/>
        <v>38400</v>
      </c>
      <c r="N608" s="1493">
        <v>1</v>
      </c>
      <c r="O608" s="1493">
        <v>6</v>
      </c>
      <c r="P608" s="1484">
        <f t="shared" si="19"/>
        <v>19200</v>
      </c>
      <c r="Q608" s="1199"/>
      <c r="R608" s="1199"/>
      <c r="S608" s="1199"/>
      <c r="T608" s="1199"/>
    </row>
    <row r="609" spans="1:20" s="1503" customFormat="1" ht="12.75" x14ac:dyDescent="0.2">
      <c r="A609" s="1488" t="s">
        <v>8711</v>
      </c>
      <c r="B609" s="1488" t="s">
        <v>2003</v>
      </c>
      <c r="C609" s="1488" t="s">
        <v>97</v>
      </c>
      <c r="D609" s="1488"/>
      <c r="E609" s="1489">
        <v>9000</v>
      </c>
      <c r="F609" s="1488" t="s">
        <v>9977</v>
      </c>
      <c r="G609" s="1488" t="s">
        <v>9978</v>
      </c>
      <c r="H609" s="1488" t="s">
        <v>9438</v>
      </c>
      <c r="I609" s="1488"/>
      <c r="J609" s="1488"/>
      <c r="K609" s="1493">
        <v>1</v>
      </c>
      <c r="L609" s="1493">
        <v>12</v>
      </c>
      <c r="M609" s="1484">
        <f t="shared" si="18"/>
        <v>108000</v>
      </c>
      <c r="N609" s="1493">
        <v>1</v>
      </c>
      <c r="O609" s="1493">
        <v>6</v>
      </c>
      <c r="P609" s="1484">
        <f t="shared" si="19"/>
        <v>54000</v>
      </c>
      <c r="Q609" s="1199"/>
      <c r="R609" s="1199"/>
      <c r="S609" s="1199"/>
      <c r="T609" s="1199"/>
    </row>
    <row r="610" spans="1:20" s="1503" customFormat="1" ht="12.75" x14ac:dyDescent="0.2">
      <c r="A610" s="1488" t="s">
        <v>8711</v>
      </c>
      <c r="B610" s="1488" t="s">
        <v>2003</v>
      </c>
      <c r="C610" s="1488" t="s">
        <v>97</v>
      </c>
      <c r="D610" s="1488"/>
      <c r="E610" s="1489">
        <v>6000</v>
      </c>
      <c r="F610" s="1488" t="s">
        <v>9979</v>
      </c>
      <c r="G610" s="1488" t="s">
        <v>9980</v>
      </c>
      <c r="H610" s="1488" t="s">
        <v>651</v>
      </c>
      <c r="I610" s="1488"/>
      <c r="J610" s="1488"/>
      <c r="K610" s="1493">
        <v>1</v>
      </c>
      <c r="L610" s="1493">
        <v>12</v>
      </c>
      <c r="M610" s="1484">
        <f t="shared" si="18"/>
        <v>72000</v>
      </c>
      <c r="N610" s="1493">
        <v>1</v>
      </c>
      <c r="O610" s="1493">
        <v>6</v>
      </c>
      <c r="P610" s="1484">
        <f t="shared" si="19"/>
        <v>36000</v>
      </c>
      <c r="Q610" s="1199"/>
      <c r="R610" s="1199"/>
      <c r="S610" s="1199"/>
      <c r="T610" s="1199"/>
    </row>
    <row r="611" spans="1:20" s="1503" customFormat="1" ht="12.75" x14ac:dyDescent="0.2">
      <c r="A611" s="1488" t="s">
        <v>8711</v>
      </c>
      <c r="B611" s="1488" t="s">
        <v>2004</v>
      </c>
      <c r="C611" s="1488" t="s">
        <v>97</v>
      </c>
      <c r="D611" s="1488"/>
      <c r="E611" s="1489">
        <v>2300</v>
      </c>
      <c r="F611" s="1488" t="s">
        <v>9981</v>
      </c>
      <c r="G611" s="1488" t="s">
        <v>9982</v>
      </c>
      <c r="H611" s="1488" t="s">
        <v>9983</v>
      </c>
      <c r="I611" s="1488"/>
      <c r="J611" s="1488"/>
      <c r="K611" s="1493">
        <v>1</v>
      </c>
      <c r="L611" s="1493">
        <v>12</v>
      </c>
      <c r="M611" s="1484">
        <f t="shared" si="18"/>
        <v>27600</v>
      </c>
      <c r="N611" s="1493">
        <v>1</v>
      </c>
      <c r="O611" s="1493">
        <v>6</v>
      </c>
      <c r="P611" s="1484">
        <f t="shared" si="19"/>
        <v>13800</v>
      </c>
      <c r="Q611" s="1199"/>
      <c r="R611" s="1199"/>
      <c r="S611" s="1199"/>
      <c r="T611" s="1199"/>
    </row>
    <row r="612" spans="1:20" s="1503" customFormat="1" ht="12.75" x14ac:dyDescent="0.2">
      <c r="A612" s="1488" t="s">
        <v>8711</v>
      </c>
      <c r="B612" s="1488" t="s">
        <v>2003</v>
      </c>
      <c r="C612" s="1488" t="s">
        <v>97</v>
      </c>
      <c r="D612" s="1488"/>
      <c r="E612" s="1489">
        <v>2200</v>
      </c>
      <c r="F612" s="1488" t="s">
        <v>9984</v>
      </c>
      <c r="G612" s="1488" t="s">
        <v>9985</v>
      </c>
      <c r="H612" s="1488" t="s">
        <v>1025</v>
      </c>
      <c r="I612" s="1488"/>
      <c r="J612" s="1488"/>
      <c r="K612" s="1493">
        <v>1</v>
      </c>
      <c r="L612" s="1493">
        <v>12</v>
      </c>
      <c r="M612" s="1484">
        <f t="shared" si="18"/>
        <v>26400</v>
      </c>
      <c r="N612" s="1493">
        <v>1</v>
      </c>
      <c r="O612" s="1493">
        <v>6</v>
      </c>
      <c r="P612" s="1484">
        <f t="shared" si="19"/>
        <v>13200</v>
      </c>
      <c r="Q612" s="1199"/>
      <c r="R612" s="1199"/>
      <c r="S612" s="1199"/>
      <c r="T612" s="1199"/>
    </row>
    <row r="613" spans="1:20" s="1503" customFormat="1" ht="12.75" x14ac:dyDescent="0.2">
      <c r="A613" s="1488" t="s">
        <v>8711</v>
      </c>
      <c r="B613" s="1488" t="s">
        <v>2004</v>
      </c>
      <c r="C613" s="1488" t="s">
        <v>97</v>
      </c>
      <c r="D613" s="1488"/>
      <c r="E613" s="1489">
        <v>5000</v>
      </c>
      <c r="F613" s="1488" t="s">
        <v>9986</v>
      </c>
      <c r="G613" s="1488" t="s">
        <v>9987</v>
      </c>
      <c r="H613" s="1488" t="s">
        <v>675</v>
      </c>
      <c r="I613" s="1488"/>
      <c r="J613" s="1488"/>
      <c r="K613" s="1493">
        <v>1</v>
      </c>
      <c r="L613" s="1493">
        <v>12</v>
      </c>
      <c r="M613" s="1484">
        <f t="shared" si="18"/>
        <v>60000</v>
      </c>
      <c r="N613" s="1493">
        <v>1</v>
      </c>
      <c r="O613" s="1493">
        <v>6</v>
      </c>
      <c r="P613" s="1484">
        <f t="shared" si="19"/>
        <v>30000</v>
      </c>
      <c r="Q613" s="1199"/>
      <c r="R613" s="1199"/>
      <c r="S613" s="1199"/>
      <c r="T613" s="1199"/>
    </row>
    <row r="614" spans="1:20" s="1503" customFormat="1" ht="12.75" x14ac:dyDescent="0.2">
      <c r="A614" s="1488" t="s">
        <v>8711</v>
      </c>
      <c r="B614" s="1488" t="s">
        <v>2003</v>
      </c>
      <c r="C614" s="1488" t="s">
        <v>97</v>
      </c>
      <c r="D614" s="1488"/>
      <c r="E614" s="1489">
        <v>5000</v>
      </c>
      <c r="F614" s="1488" t="s">
        <v>9988</v>
      </c>
      <c r="G614" s="1488" t="s">
        <v>9989</v>
      </c>
      <c r="H614" s="1488" t="s">
        <v>7490</v>
      </c>
      <c r="I614" s="1488"/>
      <c r="J614" s="1488"/>
      <c r="K614" s="1493">
        <v>1</v>
      </c>
      <c r="L614" s="1493">
        <v>7</v>
      </c>
      <c r="M614" s="1484">
        <f t="shared" si="18"/>
        <v>35000</v>
      </c>
      <c r="N614" s="1493">
        <v>1</v>
      </c>
      <c r="O614" s="1493">
        <v>6</v>
      </c>
      <c r="P614" s="1484">
        <f t="shared" si="19"/>
        <v>30000</v>
      </c>
      <c r="Q614" s="1199"/>
      <c r="R614" s="1199"/>
      <c r="S614" s="1199"/>
      <c r="T614" s="1199"/>
    </row>
    <row r="615" spans="1:20" s="1503" customFormat="1" ht="12.75" x14ac:dyDescent="0.2">
      <c r="A615" s="1488" t="s">
        <v>8711</v>
      </c>
      <c r="B615" s="1488" t="s">
        <v>2003</v>
      </c>
      <c r="C615" s="1488" t="s">
        <v>97</v>
      </c>
      <c r="D615" s="1488"/>
      <c r="E615" s="1489">
        <v>4000</v>
      </c>
      <c r="F615" s="1488" t="s">
        <v>9990</v>
      </c>
      <c r="G615" s="1488" t="s">
        <v>9991</v>
      </c>
      <c r="H615" s="1488" t="s">
        <v>5667</v>
      </c>
      <c r="I615" s="1488"/>
      <c r="J615" s="1488"/>
      <c r="K615" s="1493">
        <v>1</v>
      </c>
      <c r="L615" s="1493">
        <v>12</v>
      </c>
      <c r="M615" s="1484">
        <f t="shared" si="18"/>
        <v>48000</v>
      </c>
      <c r="N615" s="1493">
        <v>1</v>
      </c>
      <c r="O615" s="1493">
        <v>6</v>
      </c>
      <c r="P615" s="1484">
        <f t="shared" si="19"/>
        <v>24000</v>
      </c>
      <c r="Q615" s="1199"/>
      <c r="R615" s="1199"/>
      <c r="S615" s="1199"/>
      <c r="T615" s="1199"/>
    </row>
    <row r="616" spans="1:20" s="1503" customFormat="1" ht="12.75" x14ac:dyDescent="0.2">
      <c r="A616" s="1488" t="s">
        <v>8711</v>
      </c>
      <c r="B616" s="1488" t="s">
        <v>2003</v>
      </c>
      <c r="C616" s="1488" t="s">
        <v>97</v>
      </c>
      <c r="D616" s="1488"/>
      <c r="E616" s="1489">
        <v>10000</v>
      </c>
      <c r="F616" s="1488" t="s">
        <v>9992</v>
      </c>
      <c r="G616" s="1488" t="s">
        <v>9993</v>
      </c>
      <c r="H616" s="1488" t="s">
        <v>9994</v>
      </c>
      <c r="I616" s="1488"/>
      <c r="J616" s="1488"/>
      <c r="K616" s="1493">
        <v>1</v>
      </c>
      <c r="L616" s="1493">
        <v>8</v>
      </c>
      <c r="M616" s="1484">
        <f t="shared" si="18"/>
        <v>80000</v>
      </c>
      <c r="N616" s="1493">
        <v>1</v>
      </c>
      <c r="O616" s="1493">
        <v>6</v>
      </c>
      <c r="P616" s="1484">
        <f t="shared" si="19"/>
        <v>60000</v>
      </c>
      <c r="Q616" s="1199"/>
      <c r="R616" s="1199"/>
      <c r="S616" s="1199"/>
      <c r="T616" s="1199"/>
    </row>
    <row r="617" spans="1:20" s="1503" customFormat="1" ht="12.75" x14ac:dyDescent="0.2">
      <c r="A617" s="1488" t="s">
        <v>8711</v>
      </c>
      <c r="B617" s="1488" t="s">
        <v>2003</v>
      </c>
      <c r="C617" s="1488" t="s">
        <v>97</v>
      </c>
      <c r="D617" s="1488"/>
      <c r="E617" s="1489">
        <v>14000</v>
      </c>
      <c r="F617" s="1488" t="s">
        <v>9995</v>
      </c>
      <c r="G617" s="1488" t="s">
        <v>9996</v>
      </c>
      <c r="H617" s="1488" t="s">
        <v>8976</v>
      </c>
      <c r="I617" s="1488"/>
      <c r="J617" s="1488"/>
      <c r="K617" s="1493">
        <v>1</v>
      </c>
      <c r="L617" s="1493">
        <v>6</v>
      </c>
      <c r="M617" s="1484">
        <f t="shared" si="18"/>
        <v>84000</v>
      </c>
      <c r="N617" s="1493">
        <v>1</v>
      </c>
      <c r="O617" s="1493">
        <v>6</v>
      </c>
      <c r="P617" s="1484">
        <f t="shared" si="19"/>
        <v>84000</v>
      </c>
      <c r="Q617" s="1199"/>
      <c r="R617" s="1199"/>
      <c r="S617" s="1199"/>
      <c r="T617" s="1199"/>
    </row>
    <row r="618" spans="1:20" s="1503" customFormat="1" ht="12.75" x14ac:dyDescent="0.2">
      <c r="A618" s="1488" t="s">
        <v>8711</v>
      </c>
      <c r="B618" s="1488" t="s">
        <v>2003</v>
      </c>
      <c r="C618" s="1488" t="s">
        <v>97</v>
      </c>
      <c r="D618" s="1488"/>
      <c r="E618" s="1489">
        <v>6300</v>
      </c>
      <c r="F618" s="1488" t="s">
        <v>9997</v>
      </c>
      <c r="G618" s="1488" t="s">
        <v>9998</v>
      </c>
      <c r="H618" s="1488" t="s">
        <v>9999</v>
      </c>
      <c r="I618" s="1488"/>
      <c r="J618" s="1488"/>
      <c r="K618" s="1493">
        <v>1</v>
      </c>
      <c r="L618" s="1493">
        <v>12</v>
      </c>
      <c r="M618" s="1484">
        <f t="shared" si="18"/>
        <v>75600</v>
      </c>
      <c r="N618" s="1493">
        <v>1</v>
      </c>
      <c r="O618" s="1493">
        <v>6</v>
      </c>
      <c r="P618" s="1484">
        <f t="shared" si="19"/>
        <v>37800</v>
      </c>
      <c r="Q618" s="1199"/>
      <c r="R618" s="1199"/>
      <c r="S618" s="1199"/>
      <c r="T618" s="1199"/>
    </row>
    <row r="619" spans="1:20" s="1503" customFormat="1" ht="12.75" x14ac:dyDescent="0.2">
      <c r="A619" s="1488" t="s">
        <v>8711</v>
      </c>
      <c r="B619" s="1488" t="s">
        <v>2003</v>
      </c>
      <c r="C619" s="1488" t="s">
        <v>97</v>
      </c>
      <c r="D619" s="1488"/>
      <c r="E619" s="1489">
        <v>6500</v>
      </c>
      <c r="F619" s="1488" t="s">
        <v>10000</v>
      </c>
      <c r="G619" s="1488" t="s">
        <v>4920</v>
      </c>
      <c r="H619" s="1488" t="s">
        <v>5667</v>
      </c>
      <c r="I619" s="1488"/>
      <c r="J619" s="1488"/>
      <c r="K619" s="1493">
        <v>1</v>
      </c>
      <c r="L619" s="1493">
        <v>2</v>
      </c>
      <c r="M619" s="1484">
        <f t="shared" si="18"/>
        <v>13000</v>
      </c>
      <c r="N619" s="1493">
        <v>1</v>
      </c>
      <c r="O619" s="1493">
        <v>6</v>
      </c>
      <c r="P619" s="1484">
        <f t="shared" si="19"/>
        <v>39000</v>
      </c>
      <c r="Q619" s="1199"/>
      <c r="R619" s="1199"/>
      <c r="S619" s="1199"/>
      <c r="T619" s="1199"/>
    </row>
    <row r="620" spans="1:20" s="1503" customFormat="1" ht="12.75" x14ac:dyDescent="0.2">
      <c r="A620" s="1488" t="s">
        <v>8711</v>
      </c>
      <c r="B620" s="1488" t="s">
        <v>2004</v>
      </c>
      <c r="C620" s="1488" t="s">
        <v>97</v>
      </c>
      <c r="D620" s="1488"/>
      <c r="E620" s="1489">
        <v>5000</v>
      </c>
      <c r="F620" s="1488" t="s">
        <v>10001</v>
      </c>
      <c r="G620" s="1488" t="s">
        <v>10002</v>
      </c>
      <c r="H620" s="1488" t="s">
        <v>675</v>
      </c>
      <c r="I620" s="1488"/>
      <c r="J620" s="1488"/>
      <c r="K620" s="1493">
        <v>1</v>
      </c>
      <c r="L620" s="1493">
        <v>12</v>
      </c>
      <c r="M620" s="1484">
        <f t="shared" si="18"/>
        <v>60000</v>
      </c>
      <c r="N620" s="1493">
        <v>1</v>
      </c>
      <c r="O620" s="1493">
        <v>6</v>
      </c>
      <c r="P620" s="1484">
        <f t="shared" si="19"/>
        <v>30000</v>
      </c>
      <c r="Q620" s="1199"/>
      <c r="R620" s="1199"/>
      <c r="S620" s="1199"/>
      <c r="T620" s="1199"/>
    </row>
    <row r="621" spans="1:20" s="1503" customFormat="1" ht="12.75" x14ac:dyDescent="0.2">
      <c r="A621" s="1488" t="s">
        <v>8711</v>
      </c>
      <c r="B621" s="1488" t="s">
        <v>2003</v>
      </c>
      <c r="C621" s="1488" t="s">
        <v>97</v>
      </c>
      <c r="D621" s="1488"/>
      <c r="E621" s="1489">
        <v>3500</v>
      </c>
      <c r="F621" s="1488" t="s">
        <v>10003</v>
      </c>
      <c r="G621" s="1488" t="s">
        <v>10004</v>
      </c>
      <c r="H621" s="1488" t="s">
        <v>10005</v>
      </c>
      <c r="I621" s="1488"/>
      <c r="J621" s="1488"/>
      <c r="K621" s="1493">
        <v>1</v>
      </c>
      <c r="L621" s="1493">
        <v>1</v>
      </c>
      <c r="M621" s="1484">
        <f t="shared" si="18"/>
        <v>3500</v>
      </c>
      <c r="N621" s="1493">
        <v>0</v>
      </c>
      <c r="O621" s="1493">
        <v>0</v>
      </c>
      <c r="P621" s="1484">
        <f t="shared" si="19"/>
        <v>0</v>
      </c>
      <c r="Q621" s="1199"/>
      <c r="R621" s="1199"/>
      <c r="S621" s="1199"/>
      <c r="T621" s="1199"/>
    </row>
    <row r="622" spans="1:20" s="1503" customFormat="1" ht="12.75" x14ac:dyDescent="0.2">
      <c r="A622" s="1488" t="s">
        <v>8711</v>
      </c>
      <c r="B622" s="1488" t="s">
        <v>2003</v>
      </c>
      <c r="C622" s="1488" t="s">
        <v>97</v>
      </c>
      <c r="D622" s="1488"/>
      <c r="E622" s="1489">
        <v>6500</v>
      </c>
      <c r="F622" s="1488" t="s">
        <v>10006</v>
      </c>
      <c r="G622" s="1488" t="s">
        <v>10007</v>
      </c>
      <c r="H622" s="1488" t="s">
        <v>7534</v>
      </c>
      <c r="I622" s="1488"/>
      <c r="J622" s="1488"/>
      <c r="K622" s="1493">
        <v>1</v>
      </c>
      <c r="L622" s="1493">
        <v>6</v>
      </c>
      <c r="M622" s="1484">
        <f t="shared" si="18"/>
        <v>39000</v>
      </c>
      <c r="N622" s="1493">
        <v>0</v>
      </c>
      <c r="O622" s="1493">
        <v>0</v>
      </c>
      <c r="P622" s="1484">
        <f t="shared" si="19"/>
        <v>0</v>
      </c>
      <c r="Q622" s="1199"/>
      <c r="R622" s="1199"/>
      <c r="S622" s="1199"/>
      <c r="T622" s="1199"/>
    </row>
    <row r="623" spans="1:20" s="1503" customFormat="1" ht="12.75" x14ac:dyDescent="0.2">
      <c r="A623" s="1488" t="s">
        <v>8711</v>
      </c>
      <c r="B623" s="1488" t="s">
        <v>2003</v>
      </c>
      <c r="C623" s="1488" t="s">
        <v>97</v>
      </c>
      <c r="D623" s="1488"/>
      <c r="E623" s="1489">
        <v>3000</v>
      </c>
      <c r="F623" s="1488" t="s">
        <v>10008</v>
      </c>
      <c r="G623" s="1488" t="s">
        <v>10009</v>
      </c>
      <c r="H623" s="1488" t="s">
        <v>10010</v>
      </c>
      <c r="I623" s="1488"/>
      <c r="J623" s="1488"/>
      <c r="K623" s="1493">
        <v>1</v>
      </c>
      <c r="L623" s="1493">
        <v>2</v>
      </c>
      <c r="M623" s="1484">
        <f t="shared" si="18"/>
        <v>6000</v>
      </c>
      <c r="N623" s="1493">
        <v>0</v>
      </c>
      <c r="O623" s="1493">
        <v>0</v>
      </c>
      <c r="P623" s="1484">
        <f t="shared" si="19"/>
        <v>0</v>
      </c>
      <c r="Q623" s="1199"/>
      <c r="R623" s="1199"/>
      <c r="S623" s="1199"/>
      <c r="T623" s="1199"/>
    </row>
    <row r="624" spans="1:20" s="1503" customFormat="1" ht="12.75" x14ac:dyDescent="0.2">
      <c r="A624" s="1488" t="s">
        <v>8711</v>
      </c>
      <c r="B624" s="1488" t="s">
        <v>2003</v>
      </c>
      <c r="C624" s="1488" t="s">
        <v>97</v>
      </c>
      <c r="D624" s="1488"/>
      <c r="E624" s="1489">
        <v>5000</v>
      </c>
      <c r="F624" s="1488" t="s">
        <v>10011</v>
      </c>
      <c r="G624" s="1488" t="s">
        <v>10012</v>
      </c>
      <c r="H624" s="1488" t="s">
        <v>654</v>
      </c>
      <c r="I624" s="1488"/>
      <c r="J624" s="1488"/>
      <c r="K624" s="1493">
        <v>1</v>
      </c>
      <c r="L624" s="1493">
        <v>12</v>
      </c>
      <c r="M624" s="1484">
        <f t="shared" si="18"/>
        <v>60000</v>
      </c>
      <c r="N624" s="1493">
        <v>0</v>
      </c>
      <c r="O624" s="1493">
        <v>0</v>
      </c>
      <c r="P624" s="1484">
        <f t="shared" si="19"/>
        <v>0</v>
      </c>
      <c r="Q624" s="1199"/>
      <c r="R624" s="1199"/>
      <c r="S624" s="1199"/>
      <c r="T624" s="1199"/>
    </row>
    <row r="625" spans="1:20" s="1503" customFormat="1" ht="12.75" x14ac:dyDescent="0.2">
      <c r="A625" s="1488" t="s">
        <v>8711</v>
      </c>
      <c r="B625" s="1488" t="s">
        <v>2003</v>
      </c>
      <c r="C625" s="1488" t="s">
        <v>97</v>
      </c>
      <c r="D625" s="1488"/>
      <c r="E625" s="1489">
        <v>7000</v>
      </c>
      <c r="F625" s="1488" t="s">
        <v>10011</v>
      </c>
      <c r="G625" s="1488" t="s">
        <v>10012</v>
      </c>
      <c r="H625" s="1488" t="s">
        <v>651</v>
      </c>
      <c r="I625" s="1488"/>
      <c r="J625" s="1488"/>
      <c r="K625" s="1493">
        <v>1</v>
      </c>
      <c r="L625" s="1493">
        <v>1</v>
      </c>
      <c r="M625" s="1484">
        <f t="shared" si="18"/>
        <v>7000</v>
      </c>
      <c r="N625" s="1493">
        <v>1</v>
      </c>
      <c r="O625" s="1493">
        <v>6</v>
      </c>
      <c r="P625" s="1484">
        <f t="shared" si="19"/>
        <v>42000</v>
      </c>
      <c r="Q625" s="1199"/>
      <c r="R625" s="1199"/>
      <c r="S625" s="1199"/>
      <c r="T625" s="1199"/>
    </row>
    <row r="626" spans="1:20" s="1503" customFormat="1" ht="12.75" x14ac:dyDescent="0.2">
      <c r="A626" s="1488" t="s">
        <v>8711</v>
      </c>
      <c r="B626" s="1488" t="s">
        <v>2003</v>
      </c>
      <c r="C626" s="1488" t="s">
        <v>97</v>
      </c>
      <c r="D626" s="1488"/>
      <c r="E626" s="1489">
        <v>7000</v>
      </c>
      <c r="F626" s="1488" t="s">
        <v>10013</v>
      </c>
      <c r="G626" s="1488" t="s">
        <v>10014</v>
      </c>
      <c r="H626" s="1488" t="s">
        <v>1816</v>
      </c>
      <c r="I626" s="1488"/>
      <c r="J626" s="1488"/>
      <c r="K626" s="1493">
        <v>1</v>
      </c>
      <c r="L626" s="1493">
        <v>12</v>
      </c>
      <c r="M626" s="1484">
        <f t="shared" si="18"/>
        <v>84000</v>
      </c>
      <c r="N626" s="1493">
        <v>1</v>
      </c>
      <c r="O626" s="1493">
        <v>6</v>
      </c>
      <c r="P626" s="1484">
        <f t="shared" si="19"/>
        <v>42000</v>
      </c>
      <c r="Q626" s="1199"/>
      <c r="R626" s="1199"/>
      <c r="S626" s="1199"/>
      <c r="T626" s="1199"/>
    </row>
    <row r="627" spans="1:20" s="1503" customFormat="1" ht="12.75" x14ac:dyDescent="0.2">
      <c r="A627" s="1488" t="s">
        <v>8711</v>
      </c>
      <c r="B627" s="1488" t="s">
        <v>2003</v>
      </c>
      <c r="C627" s="1488" t="s">
        <v>97</v>
      </c>
      <c r="D627" s="1488"/>
      <c r="E627" s="1489">
        <v>12000</v>
      </c>
      <c r="F627" s="1488" t="s">
        <v>10015</v>
      </c>
      <c r="G627" s="1488" t="s">
        <v>10016</v>
      </c>
      <c r="H627" s="1488" t="s">
        <v>1141</v>
      </c>
      <c r="I627" s="1488"/>
      <c r="J627" s="1488"/>
      <c r="K627" s="1493">
        <v>0</v>
      </c>
      <c r="L627" s="1493">
        <v>0</v>
      </c>
      <c r="M627" s="1484">
        <f t="shared" si="18"/>
        <v>0</v>
      </c>
      <c r="N627" s="1493">
        <v>1</v>
      </c>
      <c r="O627" s="1493">
        <v>2</v>
      </c>
      <c r="P627" s="1484">
        <f t="shared" si="19"/>
        <v>24000</v>
      </c>
      <c r="Q627" s="1199"/>
      <c r="R627" s="1199"/>
      <c r="S627" s="1199"/>
      <c r="T627" s="1199"/>
    </row>
    <row r="628" spans="1:20" s="1503" customFormat="1" ht="12.75" x14ac:dyDescent="0.2">
      <c r="A628" s="1488" t="s">
        <v>8711</v>
      </c>
      <c r="B628" s="1488" t="s">
        <v>2003</v>
      </c>
      <c r="C628" s="1488" t="s">
        <v>97</v>
      </c>
      <c r="D628" s="1488"/>
      <c r="E628" s="1489">
        <v>15000</v>
      </c>
      <c r="F628" s="1488" t="s">
        <v>10017</v>
      </c>
      <c r="G628" s="1488" t="s">
        <v>10018</v>
      </c>
      <c r="H628" s="1488" t="s">
        <v>712</v>
      </c>
      <c r="I628" s="1488"/>
      <c r="J628" s="1488"/>
      <c r="K628" s="1493">
        <v>1</v>
      </c>
      <c r="L628" s="1493">
        <v>6</v>
      </c>
      <c r="M628" s="1484">
        <f t="shared" si="18"/>
        <v>90000</v>
      </c>
      <c r="N628" s="1493">
        <v>1</v>
      </c>
      <c r="O628" s="1493">
        <v>6</v>
      </c>
      <c r="P628" s="1484">
        <f t="shared" si="19"/>
        <v>90000</v>
      </c>
      <c r="Q628" s="1199"/>
      <c r="R628" s="1199"/>
      <c r="S628" s="1199"/>
      <c r="T628" s="1199"/>
    </row>
    <row r="629" spans="1:20" s="1503" customFormat="1" ht="12.75" x14ac:dyDescent="0.2">
      <c r="A629" s="1488" t="s">
        <v>8711</v>
      </c>
      <c r="B629" s="1488" t="s">
        <v>2004</v>
      </c>
      <c r="C629" s="1488" t="s">
        <v>97</v>
      </c>
      <c r="D629" s="1488"/>
      <c r="E629" s="1489">
        <v>8000</v>
      </c>
      <c r="F629" s="1488" t="s">
        <v>10019</v>
      </c>
      <c r="G629" s="1488" t="s">
        <v>10020</v>
      </c>
      <c r="H629" s="1488" t="s">
        <v>2912</v>
      </c>
      <c r="I629" s="1488"/>
      <c r="J629" s="1488"/>
      <c r="K629" s="1493">
        <v>1</v>
      </c>
      <c r="L629" s="1493">
        <v>12</v>
      </c>
      <c r="M629" s="1484">
        <f t="shared" si="18"/>
        <v>96000</v>
      </c>
      <c r="N629" s="1493">
        <v>1</v>
      </c>
      <c r="O629" s="1493">
        <v>6</v>
      </c>
      <c r="P629" s="1484">
        <f t="shared" si="19"/>
        <v>48000</v>
      </c>
      <c r="Q629" s="1199"/>
      <c r="R629" s="1199"/>
      <c r="S629" s="1199"/>
      <c r="T629" s="1199"/>
    </row>
    <row r="630" spans="1:20" s="1503" customFormat="1" ht="12.75" x14ac:dyDescent="0.2">
      <c r="A630" s="1488" t="s">
        <v>8711</v>
      </c>
      <c r="B630" s="1488" t="s">
        <v>2003</v>
      </c>
      <c r="C630" s="1488" t="s">
        <v>97</v>
      </c>
      <c r="D630" s="1488"/>
      <c r="E630" s="1489">
        <v>3500</v>
      </c>
      <c r="F630" s="1488" t="s">
        <v>10021</v>
      </c>
      <c r="G630" s="1488" t="s">
        <v>10022</v>
      </c>
      <c r="H630" s="1488" t="s">
        <v>739</v>
      </c>
      <c r="I630" s="1488"/>
      <c r="J630" s="1488"/>
      <c r="K630" s="1493">
        <v>1</v>
      </c>
      <c r="L630" s="1493">
        <v>12</v>
      </c>
      <c r="M630" s="1484">
        <f t="shared" si="18"/>
        <v>42000</v>
      </c>
      <c r="N630" s="1493">
        <v>1</v>
      </c>
      <c r="O630" s="1493">
        <v>6</v>
      </c>
      <c r="P630" s="1484">
        <f t="shared" si="19"/>
        <v>21000</v>
      </c>
      <c r="Q630" s="1199"/>
      <c r="R630" s="1199"/>
      <c r="S630" s="1199"/>
      <c r="T630" s="1199"/>
    </row>
    <row r="631" spans="1:20" s="1503" customFormat="1" ht="12.75" x14ac:dyDescent="0.2">
      <c r="A631" s="1488" t="s">
        <v>8711</v>
      </c>
      <c r="B631" s="1488" t="s">
        <v>2003</v>
      </c>
      <c r="C631" s="1488" t="s">
        <v>97</v>
      </c>
      <c r="D631" s="1488"/>
      <c r="E631" s="1489">
        <v>8000</v>
      </c>
      <c r="F631" s="1488" t="s">
        <v>10023</v>
      </c>
      <c r="G631" s="1488" t="s">
        <v>10024</v>
      </c>
      <c r="H631" s="1488" t="s">
        <v>10025</v>
      </c>
      <c r="I631" s="1488"/>
      <c r="J631" s="1488"/>
      <c r="K631" s="1493">
        <v>1</v>
      </c>
      <c r="L631" s="1493">
        <v>12</v>
      </c>
      <c r="M631" s="1484">
        <f t="shared" si="18"/>
        <v>96000</v>
      </c>
      <c r="N631" s="1493">
        <v>1</v>
      </c>
      <c r="O631" s="1493">
        <v>6</v>
      </c>
      <c r="P631" s="1484">
        <f t="shared" si="19"/>
        <v>48000</v>
      </c>
      <c r="Q631" s="1199"/>
      <c r="R631" s="1199"/>
      <c r="S631" s="1199"/>
      <c r="T631" s="1199"/>
    </row>
    <row r="632" spans="1:20" s="1503" customFormat="1" ht="12.75" x14ac:dyDescent="0.2">
      <c r="A632" s="1488" t="s">
        <v>8711</v>
      </c>
      <c r="B632" s="1488" t="s">
        <v>2003</v>
      </c>
      <c r="C632" s="1488" t="s">
        <v>97</v>
      </c>
      <c r="D632" s="1488"/>
      <c r="E632" s="1489">
        <v>3000</v>
      </c>
      <c r="F632" s="1488" t="s">
        <v>10026</v>
      </c>
      <c r="G632" s="1488" t="s">
        <v>10027</v>
      </c>
      <c r="H632" s="1488" t="s">
        <v>5735</v>
      </c>
      <c r="I632" s="1488"/>
      <c r="J632" s="1488"/>
      <c r="K632" s="1493">
        <v>1</v>
      </c>
      <c r="L632" s="1493">
        <v>12</v>
      </c>
      <c r="M632" s="1484">
        <f t="shared" si="18"/>
        <v>36000</v>
      </c>
      <c r="N632" s="1493">
        <v>1</v>
      </c>
      <c r="O632" s="1493">
        <v>6</v>
      </c>
      <c r="P632" s="1484">
        <f t="shared" si="19"/>
        <v>18000</v>
      </c>
      <c r="Q632" s="1199"/>
      <c r="R632" s="1199"/>
      <c r="S632" s="1199"/>
      <c r="T632" s="1199"/>
    </row>
    <row r="633" spans="1:20" s="1503" customFormat="1" ht="12.75" x14ac:dyDescent="0.2">
      <c r="A633" s="1488" t="s">
        <v>8711</v>
      </c>
      <c r="B633" s="1488" t="s">
        <v>2003</v>
      </c>
      <c r="C633" s="1488" t="s">
        <v>97</v>
      </c>
      <c r="D633" s="1488"/>
      <c r="E633" s="1489">
        <v>2000</v>
      </c>
      <c r="F633" s="1488" t="s">
        <v>10028</v>
      </c>
      <c r="G633" s="1488" t="s">
        <v>10029</v>
      </c>
      <c r="H633" s="1488" t="s">
        <v>768</v>
      </c>
      <c r="I633" s="1488"/>
      <c r="J633" s="1488"/>
      <c r="K633" s="1493">
        <v>1</v>
      </c>
      <c r="L633" s="1493">
        <v>12</v>
      </c>
      <c r="M633" s="1484">
        <f t="shared" si="18"/>
        <v>24000</v>
      </c>
      <c r="N633" s="1493">
        <v>1</v>
      </c>
      <c r="O633" s="1493">
        <v>6</v>
      </c>
      <c r="P633" s="1484">
        <f t="shared" si="19"/>
        <v>12000</v>
      </c>
      <c r="Q633" s="1199"/>
      <c r="R633" s="1199"/>
      <c r="S633" s="1199"/>
      <c r="T633" s="1199"/>
    </row>
    <row r="634" spans="1:20" s="1503" customFormat="1" ht="12.75" x14ac:dyDescent="0.2">
      <c r="A634" s="1488" t="s">
        <v>8711</v>
      </c>
      <c r="B634" s="1488" t="s">
        <v>2003</v>
      </c>
      <c r="C634" s="1488" t="s">
        <v>97</v>
      </c>
      <c r="D634" s="1488"/>
      <c r="E634" s="1489">
        <v>5000</v>
      </c>
      <c r="F634" s="1488" t="s">
        <v>10030</v>
      </c>
      <c r="G634" s="1488" t="s">
        <v>10031</v>
      </c>
      <c r="H634" s="1488" t="s">
        <v>739</v>
      </c>
      <c r="I634" s="1488"/>
      <c r="J634" s="1488"/>
      <c r="K634" s="1493">
        <v>1</v>
      </c>
      <c r="L634" s="1493">
        <v>12</v>
      </c>
      <c r="M634" s="1484">
        <f t="shared" si="18"/>
        <v>60000</v>
      </c>
      <c r="N634" s="1493">
        <v>1</v>
      </c>
      <c r="O634" s="1493">
        <v>6</v>
      </c>
      <c r="P634" s="1484">
        <f t="shared" si="19"/>
        <v>30000</v>
      </c>
      <c r="Q634" s="1199"/>
      <c r="R634" s="1199"/>
      <c r="S634" s="1199"/>
      <c r="T634" s="1199"/>
    </row>
    <row r="635" spans="1:20" s="1503" customFormat="1" ht="12.75" x14ac:dyDescent="0.2">
      <c r="A635" s="1488" t="s">
        <v>8711</v>
      </c>
      <c r="B635" s="1488" t="s">
        <v>2003</v>
      </c>
      <c r="C635" s="1488" t="s">
        <v>97</v>
      </c>
      <c r="D635" s="1488"/>
      <c r="E635" s="1489">
        <v>15000</v>
      </c>
      <c r="F635" s="1488" t="s">
        <v>10032</v>
      </c>
      <c r="G635" s="1488" t="s">
        <v>10033</v>
      </c>
      <c r="H635" s="1488" t="s">
        <v>8746</v>
      </c>
      <c r="I635" s="1488"/>
      <c r="J635" s="1488"/>
      <c r="K635" s="1493">
        <v>1</v>
      </c>
      <c r="L635" s="1493">
        <v>1</v>
      </c>
      <c r="M635" s="1484">
        <f t="shared" si="18"/>
        <v>15000</v>
      </c>
      <c r="N635" s="1493">
        <v>1</v>
      </c>
      <c r="O635" s="1493">
        <v>4</v>
      </c>
      <c r="P635" s="1484">
        <f t="shared" si="19"/>
        <v>60000</v>
      </c>
      <c r="Q635" s="1199"/>
      <c r="R635" s="1199"/>
      <c r="S635" s="1199"/>
      <c r="T635" s="1199"/>
    </row>
    <row r="636" spans="1:20" s="1503" customFormat="1" ht="12.75" x14ac:dyDescent="0.2">
      <c r="A636" s="1488" t="s">
        <v>8711</v>
      </c>
      <c r="B636" s="1488" t="s">
        <v>2003</v>
      </c>
      <c r="C636" s="1488" t="s">
        <v>97</v>
      </c>
      <c r="D636" s="1488"/>
      <c r="E636" s="1489">
        <v>15600</v>
      </c>
      <c r="F636" s="1488" t="s">
        <v>10032</v>
      </c>
      <c r="G636" s="1488" t="s">
        <v>10033</v>
      </c>
      <c r="H636" s="1488" t="s">
        <v>8834</v>
      </c>
      <c r="I636" s="1488"/>
      <c r="J636" s="1488"/>
      <c r="K636" s="1493">
        <v>0</v>
      </c>
      <c r="L636" s="1493">
        <v>0</v>
      </c>
      <c r="M636" s="1484">
        <f t="shared" si="18"/>
        <v>0</v>
      </c>
      <c r="N636" s="1493">
        <v>1</v>
      </c>
      <c r="O636" s="1493">
        <v>1</v>
      </c>
      <c r="P636" s="1484">
        <f t="shared" si="19"/>
        <v>15600</v>
      </c>
      <c r="Q636" s="1199"/>
      <c r="R636" s="1199"/>
      <c r="S636" s="1199"/>
      <c r="T636" s="1199"/>
    </row>
    <row r="637" spans="1:20" s="1503" customFormat="1" ht="12.75" x14ac:dyDescent="0.2">
      <c r="A637" s="1488" t="s">
        <v>8711</v>
      </c>
      <c r="B637" s="1488" t="s">
        <v>2003</v>
      </c>
      <c r="C637" s="1488" t="s">
        <v>97</v>
      </c>
      <c r="D637" s="1488"/>
      <c r="E637" s="1489">
        <v>8000</v>
      </c>
      <c r="F637" s="1488" t="s">
        <v>10034</v>
      </c>
      <c r="G637" s="1488" t="s">
        <v>10035</v>
      </c>
      <c r="H637" s="1488" t="s">
        <v>10036</v>
      </c>
      <c r="I637" s="1488"/>
      <c r="J637" s="1488"/>
      <c r="K637" s="1493">
        <v>1</v>
      </c>
      <c r="L637" s="1493">
        <v>5</v>
      </c>
      <c r="M637" s="1484">
        <f t="shared" si="18"/>
        <v>40000</v>
      </c>
      <c r="N637" s="1493">
        <v>1</v>
      </c>
      <c r="O637" s="1493">
        <v>1</v>
      </c>
      <c r="P637" s="1484">
        <f t="shared" si="19"/>
        <v>8000</v>
      </c>
      <c r="Q637" s="1199"/>
      <c r="R637" s="1199"/>
      <c r="S637" s="1199"/>
      <c r="T637" s="1199"/>
    </row>
    <row r="638" spans="1:20" s="1503" customFormat="1" ht="12.75" x14ac:dyDescent="0.2">
      <c r="A638" s="1488" t="s">
        <v>8711</v>
      </c>
      <c r="B638" s="1488" t="s">
        <v>2003</v>
      </c>
      <c r="C638" s="1488" t="s">
        <v>97</v>
      </c>
      <c r="D638" s="1488"/>
      <c r="E638" s="1489">
        <v>3200</v>
      </c>
      <c r="F638" s="1488" t="s">
        <v>10037</v>
      </c>
      <c r="G638" s="1488" t="s">
        <v>10038</v>
      </c>
      <c r="H638" s="1488" t="s">
        <v>686</v>
      </c>
      <c r="I638" s="1488"/>
      <c r="J638" s="1488"/>
      <c r="K638" s="1493">
        <v>1</v>
      </c>
      <c r="L638" s="1493">
        <v>2</v>
      </c>
      <c r="M638" s="1484">
        <f t="shared" si="18"/>
        <v>6400</v>
      </c>
      <c r="N638" s="1493">
        <v>1</v>
      </c>
      <c r="O638" s="1493">
        <v>6</v>
      </c>
      <c r="P638" s="1484">
        <f t="shared" si="19"/>
        <v>19200</v>
      </c>
      <c r="Q638" s="1199"/>
      <c r="R638" s="1199"/>
      <c r="S638" s="1199"/>
      <c r="T638" s="1199"/>
    </row>
    <row r="639" spans="1:20" s="1503" customFormat="1" ht="12.75" x14ac:dyDescent="0.2">
      <c r="A639" s="1488" t="s">
        <v>8711</v>
      </c>
      <c r="B639" s="1488" t="s">
        <v>2003</v>
      </c>
      <c r="C639" s="1488" t="s">
        <v>97</v>
      </c>
      <c r="D639" s="1488"/>
      <c r="E639" s="1489">
        <v>3000</v>
      </c>
      <c r="F639" s="1488" t="s">
        <v>10039</v>
      </c>
      <c r="G639" s="1488" t="s">
        <v>10040</v>
      </c>
      <c r="H639" s="1488" t="s">
        <v>10041</v>
      </c>
      <c r="I639" s="1488"/>
      <c r="J639" s="1488"/>
      <c r="K639" s="1493">
        <v>1</v>
      </c>
      <c r="L639" s="1493">
        <v>12</v>
      </c>
      <c r="M639" s="1484">
        <f t="shared" si="18"/>
        <v>36000</v>
      </c>
      <c r="N639" s="1493">
        <v>1</v>
      </c>
      <c r="O639" s="1493">
        <v>6</v>
      </c>
      <c r="P639" s="1484">
        <f t="shared" si="19"/>
        <v>18000</v>
      </c>
      <c r="Q639" s="1199"/>
      <c r="R639" s="1199"/>
      <c r="S639" s="1199"/>
      <c r="T639" s="1199"/>
    </row>
    <row r="640" spans="1:20" s="1503" customFormat="1" ht="12.75" x14ac:dyDescent="0.2">
      <c r="A640" s="1488" t="s">
        <v>8711</v>
      </c>
      <c r="B640" s="1488" t="s">
        <v>2003</v>
      </c>
      <c r="C640" s="1488" t="s">
        <v>97</v>
      </c>
      <c r="D640" s="1488"/>
      <c r="E640" s="1489">
        <v>11000</v>
      </c>
      <c r="F640" s="1488" t="s">
        <v>10042</v>
      </c>
      <c r="G640" s="1488" t="s">
        <v>10043</v>
      </c>
      <c r="H640" s="1488" t="s">
        <v>792</v>
      </c>
      <c r="I640" s="1488"/>
      <c r="J640" s="1488"/>
      <c r="K640" s="1493">
        <v>1</v>
      </c>
      <c r="L640" s="1493">
        <v>5</v>
      </c>
      <c r="M640" s="1484">
        <f t="shared" si="18"/>
        <v>55000</v>
      </c>
      <c r="N640" s="1493">
        <v>0</v>
      </c>
      <c r="O640" s="1493">
        <v>0</v>
      </c>
      <c r="P640" s="1484">
        <f t="shared" si="19"/>
        <v>0</v>
      </c>
      <c r="Q640" s="1199"/>
      <c r="R640" s="1199"/>
      <c r="S640" s="1199"/>
      <c r="T640" s="1199"/>
    </row>
    <row r="641" spans="1:20" s="1503" customFormat="1" ht="12.75" x14ac:dyDescent="0.2">
      <c r="A641" s="1488" t="s">
        <v>8711</v>
      </c>
      <c r="B641" s="1488" t="s">
        <v>2003</v>
      </c>
      <c r="C641" s="1488" t="s">
        <v>97</v>
      </c>
      <c r="D641" s="1488"/>
      <c r="E641" s="1489">
        <v>5500</v>
      </c>
      <c r="F641" s="1488" t="s">
        <v>10044</v>
      </c>
      <c r="G641" s="1488" t="s">
        <v>10045</v>
      </c>
      <c r="H641" s="1488" t="s">
        <v>10046</v>
      </c>
      <c r="I641" s="1488"/>
      <c r="J641" s="1488"/>
      <c r="K641" s="1493">
        <v>1</v>
      </c>
      <c r="L641" s="1493">
        <v>12</v>
      </c>
      <c r="M641" s="1484">
        <f t="shared" si="18"/>
        <v>66000</v>
      </c>
      <c r="N641" s="1493">
        <v>1</v>
      </c>
      <c r="O641" s="1493">
        <v>6</v>
      </c>
      <c r="P641" s="1484">
        <f t="shared" si="19"/>
        <v>33000</v>
      </c>
      <c r="Q641" s="1199"/>
      <c r="R641" s="1199"/>
      <c r="S641" s="1199"/>
      <c r="T641" s="1199"/>
    </row>
    <row r="642" spans="1:20" s="1503" customFormat="1" ht="12.75" x14ac:dyDescent="0.2">
      <c r="A642" s="1488" t="s">
        <v>8711</v>
      </c>
      <c r="B642" s="1488" t="s">
        <v>2003</v>
      </c>
      <c r="C642" s="1488" t="s">
        <v>97</v>
      </c>
      <c r="D642" s="1488"/>
      <c r="E642" s="1489">
        <v>7000</v>
      </c>
      <c r="F642" s="1488" t="s">
        <v>10047</v>
      </c>
      <c r="G642" s="1488" t="s">
        <v>10048</v>
      </c>
      <c r="H642" s="1488" t="s">
        <v>686</v>
      </c>
      <c r="I642" s="1488"/>
      <c r="J642" s="1488"/>
      <c r="K642" s="1493">
        <v>1</v>
      </c>
      <c r="L642" s="1493">
        <v>12</v>
      </c>
      <c r="M642" s="1484">
        <f t="shared" si="18"/>
        <v>84000</v>
      </c>
      <c r="N642" s="1493">
        <v>1</v>
      </c>
      <c r="O642" s="1493">
        <v>6</v>
      </c>
      <c r="P642" s="1484">
        <f t="shared" si="19"/>
        <v>42000</v>
      </c>
      <c r="Q642" s="1199"/>
      <c r="R642" s="1199"/>
      <c r="S642" s="1199"/>
      <c r="T642" s="1199"/>
    </row>
    <row r="643" spans="1:20" s="1503" customFormat="1" ht="12.75" x14ac:dyDescent="0.2">
      <c r="A643" s="1488" t="s">
        <v>8711</v>
      </c>
      <c r="B643" s="1488" t="s">
        <v>2004</v>
      </c>
      <c r="C643" s="1488" t="s">
        <v>97</v>
      </c>
      <c r="D643" s="1488"/>
      <c r="E643" s="1489">
        <v>5500</v>
      </c>
      <c r="F643" s="1488" t="s">
        <v>10049</v>
      </c>
      <c r="G643" s="1488" t="s">
        <v>10050</v>
      </c>
      <c r="H643" s="1488" t="s">
        <v>2912</v>
      </c>
      <c r="I643" s="1488"/>
      <c r="J643" s="1488"/>
      <c r="K643" s="1493">
        <v>1</v>
      </c>
      <c r="L643" s="1493">
        <v>1</v>
      </c>
      <c r="M643" s="1484">
        <f t="shared" si="18"/>
        <v>5500</v>
      </c>
      <c r="N643" s="1493">
        <v>0</v>
      </c>
      <c r="O643" s="1493">
        <v>0</v>
      </c>
      <c r="P643" s="1484">
        <f t="shared" si="19"/>
        <v>0</v>
      </c>
      <c r="Q643" s="1199"/>
      <c r="R643" s="1199"/>
      <c r="S643" s="1199"/>
      <c r="T643" s="1199"/>
    </row>
    <row r="644" spans="1:20" s="1503" customFormat="1" ht="12.75" x14ac:dyDescent="0.2">
      <c r="A644" s="1488" t="s">
        <v>8711</v>
      </c>
      <c r="B644" s="1488" t="s">
        <v>2003</v>
      </c>
      <c r="C644" s="1488" t="s">
        <v>97</v>
      </c>
      <c r="D644" s="1488"/>
      <c r="E644" s="1489">
        <v>12000</v>
      </c>
      <c r="F644" s="1488" t="s">
        <v>10051</v>
      </c>
      <c r="G644" s="1488" t="s">
        <v>10052</v>
      </c>
      <c r="H644" s="1488" t="s">
        <v>8727</v>
      </c>
      <c r="I644" s="1488"/>
      <c r="J644" s="1488"/>
      <c r="K644" s="1493">
        <v>1</v>
      </c>
      <c r="L644" s="1493">
        <v>4</v>
      </c>
      <c r="M644" s="1484">
        <f t="shared" si="18"/>
        <v>48000</v>
      </c>
      <c r="N644" s="1493">
        <v>0</v>
      </c>
      <c r="O644" s="1493">
        <v>0</v>
      </c>
      <c r="P644" s="1484">
        <f t="shared" si="19"/>
        <v>0</v>
      </c>
      <c r="Q644" s="1199"/>
      <c r="R644" s="1199"/>
      <c r="S644" s="1199"/>
      <c r="T644" s="1199"/>
    </row>
    <row r="645" spans="1:20" s="1503" customFormat="1" ht="12.75" x14ac:dyDescent="0.2">
      <c r="A645" s="1488" t="s">
        <v>8711</v>
      </c>
      <c r="B645" s="1488" t="s">
        <v>2003</v>
      </c>
      <c r="C645" s="1488" t="s">
        <v>97</v>
      </c>
      <c r="D645" s="1488"/>
      <c r="E645" s="1489">
        <v>10000</v>
      </c>
      <c r="F645" s="1488" t="s">
        <v>10051</v>
      </c>
      <c r="G645" s="1488" t="s">
        <v>10052</v>
      </c>
      <c r="H645" s="1488" t="s">
        <v>1141</v>
      </c>
      <c r="I645" s="1488"/>
      <c r="J645" s="1488"/>
      <c r="K645" s="1493">
        <v>1</v>
      </c>
      <c r="L645" s="1493">
        <v>7</v>
      </c>
      <c r="M645" s="1484">
        <f t="shared" ref="M645:M708" si="20">L645*E645</f>
        <v>70000</v>
      </c>
      <c r="N645" s="1493">
        <v>0</v>
      </c>
      <c r="O645" s="1493">
        <v>0</v>
      </c>
      <c r="P645" s="1484">
        <f t="shared" ref="P645:P708" si="21">O645*E645</f>
        <v>0</v>
      </c>
      <c r="Q645" s="1199"/>
      <c r="R645" s="1199"/>
      <c r="S645" s="1199"/>
      <c r="T645" s="1199"/>
    </row>
    <row r="646" spans="1:20" s="1503" customFormat="1" ht="12.75" x14ac:dyDescent="0.2">
      <c r="A646" s="1488" t="s">
        <v>8711</v>
      </c>
      <c r="B646" s="1488" t="s">
        <v>2003</v>
      </c>
      <c r="C646" s="1488" t="s">
        <v>97</v>
      </c>
      <c r="D646" s="1488"/>
      <c r="E646" s="1489">
        <v>3000</v>
      </c>
      <c r="F646" s="1488" t="s">
        <v>10053</v>
      </c>
      <c r="G646" s="1488" t="s">
        <v>10054</v>
      </c>
      <c r="H646" s="1488" t="s">
        <v>739</v>
      </c>
      <c r="I646" s="1488"/>
      <c r="J646" s="1488"/>
      <c r="K646" s="1493">
        <v>1</v>
      </c>
      <c r="L646" s="1493">
        <v>12</v>
      </c>
      <c r="M646" s="1484">
        <f t="shared" si="20"/>
        <v>36000</v>
      </c>
      <c r="N646" s="1493">
        <v>0</v>
      </c>
      <c r="O646" s="1493">
        <v>0</v>
      </c>
      <c r="P646" s="1484">
        <f t="shared" si="21"/>
        <v>0</v>
      </c>
      <c r="Q646" s="1199"/>
      <c r="R646" s="1199"/>
      <c r="S646" s="1199"/>
      <c r="T646" s="1199"/>
    </row>
    <row r="647" spans="1:20" s="1503" customFormat="1" ht="12.75" x14ac:dyDescent="0.2">
      <c r="A647" s="1488" t="s">
        <v>8711</v>
      </c>
      <c r="B647" s="1488" t="s">
        <v>2004</v>
      </c>
      <c r="C647" s="1488" t="s">
        <v>97</v>
      </c>
      <c r="D647" s="1488"/>
      <c r="E647" s="1489">
        <v>4000</v>
      </c>
      <c r="F647" s="1488" t="s">
        <v>10055</v>
      </c>
      <c r="G647" s="1488" t="s">
        <v>10056</v>
      </c>
      <c r="H647" s="1488" t="s">
        <v>675</v>
      </c>
      <c r="I647" s="1488"/>
      <c r="J647" s="1488"/>
      <c r="K647" s="1493">
        <v>1</v>
      </c>
      <c r="L647" s="1493">
        <v>12</v>
      </c>
      <c r="M647" s="1484">
        <f t="shared" si="20"/>
        <v>48000</v>
      </c>
      <c r="N647" s="1493">
        <v>1</v>
      </c>
      <c r="O647" s="1493">
        <v>6</v>
      </c>
      <c r="P647" s="1484">
        <f t="shared" si="21"/>
        <v>24000</v>
      </c>
      <c r="Q647" s="1199"/>
      <c r="R647" s="1199"/>
      <c r="S647" s="1199"/>
      <c r="T647" s="1199"/>
    </row>
    <row r="648" spans="1:20" s="1503" customFormat="1" ht="12.75" x14ac:dyDescent="0.2">
      <c r="A648" s="1488" t="s">
        <v>8711</v>
      </c>
      <c r="B648" s="1488" t="s">
        <v>2003</v>
      </c>
      <c r="C648" s="1488" t="s">
        <v>97</v>
      </c>
      <c r="D648" s="1488"/>
      <c r="E648" s="1489">
        <v>15600</v>
      </c>
      <c r="F648" s="1488" t="s">
        <v>10057</v>
      </c>
      <c r="G648" s="1488" t="s">
        <v>10058</v>
      </c>
      <c r="H648" s="1488" t="s">
        <v>8834</v>
      </c>
      <c r="I648" s="1488"/>
      <c r="J648" s="1488"/>
      <c r="K648" s="1493">
        <v>1</v>
      </c>
      <c r="L648" s="1493">
        <v>9</v>
      </c>
      <c r="M648" s="1484">
        <f t="shared" si="20"/>
        <v>140400</v>
      </c>
      <c r="N648" s="1493">
        <v>0</v>
      </c>
      <c r="O648" s="1493">
        <v>0</v>
      </c>
      <c r="P648" s="1484">
        <f t="shared" si="21"/>
        <v>0</v>
      </c>
      <c r="Q648" s="1199"/>
      <c r="R648" s="1199"/>
      <c r="S648" s="1199"/>
      <c r="T648" s="1199"/>
    </row>
    <row r="649" spans="1:20" s="1503" customFormat="1" ht="12.75" x14ac:dyDescent="0.2">
      <c r="A649" s="1488" t="s">
        <v>8711</v>
      </c>
      <c r="B649" s="1488" t="s">
        <v>2003</v>
      </c>
      <c r="C649" s="1488" t="s">
        <v>97</v>
      </c>
      <c r="D649" s="1488"/>
      <c r="E649" s="1489">
        <v>15600</v>
      </c>
      <c r="F649" s="1488" t="s">
        <v>10057</v>
      </c>
      <c r="G649" s="1488" t="s">
        <v>10058</v>
      </c>
      <c r="H649" s="1488" t="s">
        <v>8834</v>
      </c>
      <c r="I649" s="1488"/>
      <c r="J649" s="1488"/>
      <c r="K649" s="1493">
        <v>0</v>
      </c>
      <c r="L649" s="1493">
        <v>0</v>
      </c>
      <c r="M649" s="1484">
        <f t="shared" si="20"/>
        <v>0</v>
      </c>
      <c r="N649" s="1493">
        <v>1</v>
      </c>
      <c r="O649" s="1493">
        <v>3</v>
      </c>
      <c r="P649" s="1484">
        <f t="shared" si="21"/>
        <v>46800</v>
      </c>
      <c r="Q649" s="1199"/>
      <c r="R649" s="1199"/>
      <c r="S649" s="1199"/>
      <c r="T649" s="1199"/>
    </row>
    <row r="650" spans="1:20" s="1503" customFormat="1" ht="12.75" x14ac:dyDescent="0.2">
      <c r="A650" s="1488" t="s">
        <v>8711</v>
      </c>
      <c r="B650" s="1488" t="s">
        <v>2003</v>
      </c>
      <c r="C650" s="1488" t="s">
        <v>97</v>
      </c>
      <c r="D650" s="1488"/>
      <c r="E650" s="1489">
        <v>15600</v>
      </c>
      <c r="F650" s="1488" t="s">
        <v>10057</v>
      </c>
      <c r="G650" s="1488" t="s">
        <v>10058</v>
      </c>
      <c r="H650" s="1488" t="s">
        <v>8834</v>
      </c>
      <c r="I650" s="1488"/>
      <c r="J650" s="1488"/>
      <c r="K650" s="1493">
        <v>0</v>
      </c>
      <c r="L650" s="1493">
        <v>0</v>
      </c>
      <c r="M650" s="1484">
        <f t="shared" si="20"/>
        <v>0</v>
      </c>
      <c r="N650" s="1493">
        <v>1</v>
      </c>
      <c r="O650" s="1493">
        <v>1</v>
      </c>
      <c r="P650" s="1484">
        <f t="shared" si="21"/>
        <v>15600</v>
      </c>
      <c r="Q650" s="1199"/>
      <c r="R650" s="1199"/>
      <c r="S650" s="1199"/>
      <c r="T650" s="1199"/>
    </row>
    <row r="651" spans="1:20" s="1503" customFormat="1" ht="12.75" x14ac:dyDescent="0.2">
      <c r="A651" s="1488" t="s">
        <v>8711</v>
      </c>
      <c r="B651" s="1488" t="s">
        <v>2003</v>
      </c>
      <c r="C651" s="1488" t="s">
        <v>97</v>
      </c>
      <c r="D651" s="1488"/>
      <c r="E651" s="1489">
        <v>3000</v>
      </c>
      <c r="F651" s="1488" t="s">
        <v>10059</v>
      </c>
      <c r="G651" s="1488" t="s">
        <v>10060</v>
      </c>
      <c r="H651" s="1488" t="s">
        <v>768</v>
      </c>
      <c r="I651" s="1488"/>
      <c r="J651" s="1488"/>
      <c r="K651" s="1493">
        <v>1</v>
      </c>
      <c r="L651" s="1493">
        <v>12</v>
      </c>
      <c r="M651" s="1484">
        <f t="shared" si="20"/>
        <v>36000</v>
      </c>
      <c r="N651" s="1493">
        <v>1</v>
      </c>
      <c r="O651" s="1493">
        <v>6</v>
      </c>
      <c r="P651" s="1484">
        <f t="shared" si="21"/>
        <v>18000</v>
      </c>
      <c r="Q651" s="1199"/>
      <c r="R651" s="1199"/>
      <c r="S651" s="1199"/>
      <c r="T651" s="1199"/>
    </row>
    <row r="652" spans="1:20" s="1503" customFormat="1" ht="12.75" x14ac:dyDescent="0.2">
      <c r="A652" s="1488" t="s">
        <v>8711</v>
      </c>
      <c r="B652" s="1488" t="s">
        <v>2003</v>
      </c>
      <c r="C652" s="1488" t="s">
        <v>97</v>
      </c>
      <c r="D652" s="1488"/>
      <c r="E652" s="1489">
        <v>15600</v>
      </c>
      <c r="F652" s="1488" t="s">
        <v>10061</v>
      </c>
      <c r="G652" s="1488" t="s">
        <v>10062</v>
      </c>
      <c r="H652" s="1488" t="s">
        <v>8743</v>
      </c>
      <c r="I652" s="1488"/>
      <c r="J652" s="1488"/>
      <c r="K652" s="1493">
        <v>1</v>
      </c>
      <c r="L652" s="1493">
        <v>3</v>
      </c>
      <c r="M652" s="1484">
        <f t="shared" si="20"/>
        <v>46800</v>
      </c>
      <c r="N652" s="1493">
        <v>0</v>
      </c>
      <c r="O652" s="1493">
        <v>0</v>
      </c>
      <c r="P652" s="1484">
        <f t="shared" si="21"/>
        <v>0</v>
      </c>
      <c r="Q652" s="1199"/>
      <c r="R652" s="1199"/>
      <c r="S652" s="1199"/>
      <c r="T652" s="1199"/>
    </row>
    <row r="653" spans="1:20" s="1503" customFormat="1" ht="12.75" x14ac:dyDescent="0.2">
      <c r="A653" s="1488" t="s">
        <v>8711</v>
      </c>
      <c r="B653" s="1488" t="s">
        <v>2004</v>
      </c>
      <c r="C653" s="1488" t="s">
        <v>97</v>
      </c>
      <c r="D653" s="1488"/>
      <c r="E653" s="1489">
        <v>4000</v>
      </c>
      <c r="F653" s="1488" t="s">
        <v>10063</v>
      </c>
      <c r="G653" s="1488" t="s">
        <v>10064</v>
      </c>
      <c r="H653" s="1488" t="s">
        <v>675</v>
      </c>
      <c r="I653" s="1488"/>
      <c r="J653" s="1488"/>
      <c r="K653" s="1493">
        <v>1</v>
      </c>
      <c r="L653" s="1493">
        <v>12</v>
      </c>
      <c r="M653" s="1484">
        <f t="shared" si="20"/>
        <v>48000</v>
      </c>
      <c r="N653" s="1493">
        <v>1</v>
      </c>
      <c r="O653" s="1493">
        <v>6</v>
      </c>
      <c r="P653" s="1484">
        <f t="shared" si="21"/>
        <v>24000</v>
      </c>
      <c r="Q653" s="1199"/>
      <c r="R653" s="1199"/>
      <c r="S653" s="1199"/>
      <c r="T653" s="1199"/>
    </row>
    <row r="654" spans="1:20" s="1503" customFormat="1" ht="12.75" x14ac:dyDescent="0.2">
      <c r="A654" s="1488" t="s">
        <v>8711</v>
      </c>
      <c r="B654" s="1488" t="s">
        <v>2003</v>
      </c>
      <c r="C654" s="1488" t="s">
        <v>97</v>
      </c>
      <c r="D654" s="1488"/>
      <c r="E654" s="1489">
        <v>1800</v>
      </c>
      <c r="F654" s="1488" t="s">
        <v>10065</v>
      </c>
      <c r="G654" s="1488" t="s">
        <v>10066</v>
      </c>
      <c r="H654" s="1488" t="s">
        <v>698</v>
      </c>
      <c r="I654" s="1488"/>
      <c r="J654" s="1488"/>
      <c r="K654" s="1493">
        <v>1</v>
      </c>
      <c r="L654" s="1493">
        <v>12</v>
      </c>
      <c r="M654" s="1484">
        <f t="shared" si="20"/>
        <v>21600</v>
      </c>
      <c r="N654" s="1493">
        <v>1</v>
      </c>
      <c r="O654" s="1493">
        <v>6</v>
      </c>
      <c r="P654" s="1484">
        <f t="shared" si="21"/>
        <v>10800</v>
      </c>
      <c r="Q654" s="1199"/>
      <c r="R654" s="1199"/>
      <c r="S654" s="1199"/>
      <c r="T654" s="1199"/>
    </row>
    <row r="655" spans="1:20" s="1503" customFormat="1" ht="12.75" x14ac:dyDescent="0.2">
      <c r="A655" s="1488" t="s">
        <v>8711</v>
      </c>
      <c r="B655" s="1488" t="s">
        <v>2004</v>
      </c>
      <c r="C655" s="1488" t="s">
        <v>97</v>
      </c>
      <c r="D655" s="1488"/>
      <c r="E655" s="1489">
        <v>4000</v>
      </c>
      <c r="F655" s="1488" t="s">
        <v>10067</v>
      </c>
      <c r="G655" s="1488" t="s">
        <v>10068</v>
      </c>
      <c r="H655" s="1488" t="s">
        <v>10069</v>
      </c>
      <c r="I655" s="1488"/>
      <c r="J655" s="1488"/>
      <c r="K655" s="1493">
        <v>1</v>
      </c>
      <c r="L655" s="1493">
        <v>7</v>
      </c>
      <c r="M655" s="1484">
        <f t="shared" si="20"/>
        <v>28000</v>
      </c>
      <c r="N655" s="1493">
        <v>0</v>
      </c>
      <c r="O655" s="1493">
        <v>0</v>
      </c>
      <c r="P655" s="1484">
        <f t="shared" si="21"/>
        <v>0</v>
      </c>
      <c r="Q655" s="1199"/>
      <c r="R655" s="1199"/>
      <c r="S655" s="1199"/>
      <c r="T655" s="1199"/>
    </row>
    <row r="656" spans="1:20" s="1503" customFormat="1" ht="12.75" x14ac:dyDescent="0.2">
      <c r="A656" s="1488" t="s">
        <v>8711</v>
      </c>
      <c r="B656" s="1488" t="s">
        <v>2004</v>
      </c>
      <c r="C656" s="1488" t="s">
        <v>97</v>
      </c>
      <c r="D656" s="1488"/>
      <c r="E656" s="1489">
        <v>5000</v>
      </c>
      <c r="F656" s="1488" t="s">
        <v>10070</v>
      </c>
      <c r="G656" s="1488" t="s">
        <v>10071</v>
      </c>
      <c r="H656" s="1488" t="s">
        <v>675</v>
      </c>
      <c r="I656" s="1488"/>
      <c r="J656" s="1488"/>
      <c r="K656" s="1493">
        <v>1</v>
      </c>
      <c r="L656" s="1493">
        <v>12</v>
      </c>
      <c r="M656" s="1484">
        <f t="shared" si="20"/>
        <v>60000</v>
      </c>
      <c r="N656" s="1493">
        <v>1</v>
      </c>
      <c r="O656" s="1493">
        <v>6</v>
      </c>
      <c r="P656" s="1484">
        <f t="shared" si="21"/>
        <v>30000</v>
      </c>
      <c r="Q656" s="1199"/>
      <c r="R656" s="1199"/>
      <c r="S656" s="1199"/>
      <c r="T656" s="1199"/>
    </row>
    <row r="657" spans="1:20" s="1503" customFormat="1" ht="12.75" x14ac:dyDescent="0.2">
      <c r="A657" s="1488" t="s">
        <v>8711</v>
      </c>
      <c r="B657" s="1488" t="s">
        <v>2004</v>
      </c>
      <c r="C657" s="1488" t="s">
        <v>97</v>
      </c>
      <c r="D657" s="1488"/>
      <c r="E657" s="1489">
        <v>5000</v>
      </c>
      <c r="F657" s="1488" t="s">
        <v>10072</v>
      </c>
      <c r="G657" s="1488" t="s">
        <v>10073</v>
      </c>
      <c r="H657" s="1488" t="s">
        <v>675</v>
      </c>
      <c r="I657" s="1488"/>
      <c r="J657" s="1488"/>
      <c r="K657" s="1493">
        <v>1</v>
      </c>
      <c r="L657" s="1493">
        <v>12</v>
      </c>
      <c r="M657" s="1484">
        <f t="shared" si="20"/>
        <v>60000</v>
      </c>
      <c r="N657" s="1493">
        <v>1</v>
      </c>
      <c r="O657" s="1493">
        <v>6</v>
      </c>
      <c r="P657" s="1484">
        <f t="shared" si="21"/>
        <v>30000</v>
      </c>
      <c r="Q657" s="1199"/>
      <c r="R657" s="1199"/>
      <c r="S657" s="1199"/>
      <c r="T657" s="1199"/>
    </row>
    <row r="658" spans="1:20" s="1503" customFormat="1" ht="12.75" x14ac:dyDescent="0.2">
      <c r="A658" s="1488" t="s">
        <v>8711</v>
      </c>
      <c r="B658" s="1488" t="s">
        <v>2003</v>
      </c>
      <c r="C658" s="1488" t="s">
        <v>97</v>
      </c>
      <c r="D658" s="1488"/>
      <c r="E658" s="1489">
        <v>2800</v>
      </c>
      <c r="F658" s="1488" t="s">
        <v>10074</v>
      </c>
      <c r="G658" s="1488" t="s">
        <v>10075</v>
      </c>
      <c r="H658" s="1488" t="s">
        <v>739</v>
      </c>
      <c r="I658" s="1488"/>
      <c r="J658" s="1488"/>
      <c r="K658" s="1493">
        <v>1</v>
      </c>
      <c r="L658" s="1493">
        <v>12</v>
      </c>
      <c r="M658" s="1484">
        <f t="shared" si="20"/>
        <v>33600</v>
      </c>
      <c r="N658" s="1493">
        <v>1</v>
      </c>
      <c r="O658" s="1493">
        <v>6</v>
      </c>
      <c r="P658" s="1484">
        <f t="shared" si="21"/>
        <v>16800</v>
      </c>
      <c r="Q658" s="1199"/>
      <c r="R658" s="1199"/>
      <c r="S658" s="1199"/>
      <c r="T658" s="1199"/>
    </row>
    <row r="659" spans="1:20" s="1503" customFormat="1" ht="12.75" x14ac:dyDescent="0.2">
      <c r="A659" s="1488" t="s">
        <v>8711</v>
      </c>
      <c r="B659" s="1488" t="s">
        <v>2003</v>
      </c>
      <c r="C659" s="1488" t="s">
        <v>97</v>
      </c>
      <c r="D659" s="1488"/>
      <c r="E659" s="1489">
        <v>8000</v>
      </c>
      <c r="F659" s="1488" t="s">
        <v>10076</v>
      </c>
      <c r="G659" s="1488" t="s">
        <v>10077</v>
      </c>
      <c r="H659" s="1488" t="s">
        <v>8104</v>
      </c>
      <c r="I659" s="1488"/>
      <c r="J659" s="1488"/>
      <c r="K659" s="1493">
        <v>1</v>
      </c>
      <c r="L659" s="1493">
        <v>5</v>
      </c>
      <c r="M659" s="1484">
        <f t="shared" si="20"/>
        <v>40000</v>
      </c>
      <c r="N659" s="1493">
        <v>1</v>
      </c>
      <c r="O659" s="1493">
        <v>6</v>
      </c>
      <c r="P659" s="1484">
        <f t="shared" si="21"/>
        <v>48000</v>
      </c>
      <c r="Q659" s="1199"/>
      <c r="R659" s="1199"/>
      <c r="S659" s="1199"/>
      <c r="T659" s="1199"/>
    </row>
    <row r="660" spans="1:20" s="1503" customFormat="1" ht="12.75" x14ac:dyDescent="0.2">
      <c r="A660" s="1488" t="s">
        <v>8711</v>
      </c>
      <c r="B660" s="1488" t="s">
        <v>2003</v>
      </c>
      <c r="C660" s="1488" t="s">
        <v>97</v>
      </c>
      <c r="D660" s="1488"/>
      <c r="E660" s="1489">
        <v>8000</v>
      </c>
      <c r="F660" s="1488" t="s">
        <v>10078</v>
      </c>
      <c r="G660" s="1488" t="s">
        <v>10079</v>
      </c>
      <c r="H660" s="1488" t="s">
        <v>9168</v>
      </c>
      <c r="I660" s="1488"/>
      <c r="J660" s="1488"/>
      <c r="K660" s="1493">
        <v>1</v>
      </c>
      <c r="L660" s="1493">
        <v>12</v>
      </c>
      <c r="M660" s="1484">
        <f t="shared" si="20"/>
        <v>96000</v>
      </c>
      <c r="N660" s="1493">
        <v>1</v>
      </c>
      <c r="O660" s="1493">
        <v>6</v>
      </c>
      <c r="P660" s="1484">
        <f t="shared" si="21"/>
        <v>48000</v>
      </c>
      <c r="Q660" s="1199"/>
      <c r="R660" s="1199"/>
      <c r="S660" s="1199"/>
      <c r="T660" s="1199"/>
    </row>
    <row r="661" spans="1:20" s="1503" customFormat="1" ht="12.75" x14ac:dyDescent="0.2">
      <c r="A661" s="1488" t="s">
        <v>8711</v>
      </c>
      <c r="B661" s="1488" t="s">
        <v>2003</v>
      </c>
      <c r="C661" s="1488" t="s">
        <v>97</v>
      </c>
      <c r="D661" s="1488"/>
      <c r="E661" s="1489">
        <v>4000</v>
      </c>
      <c r="F661" s="1488" t="s">
        <v>10080</v>
      </c>
      <c r="G661" s="1488" t="s">
        <v>10081</v>
      </c>
      <c r="H661" s="1488" t="s">
        <v>9620</v>
      </c>
      <c r="I661" s="1488"/>
      <c r="J661" s="1488"/>
      <c r="K661" s="1493">
        <v>1</v>
      </c>
      <c r="L661" s="1493">
        <v>12</v>
      </c>
      <c r="M661" s="1484">
        <f t="shared" si="20"/>
        <v>48000</v>
      </c>
      <c r="N661" s="1493">
        <v>1</v>
      </c>
      <c r="O661" s="1493">
        <v>6</v>
      </c>
      <c r="P661" s="1484">
        <f t="shared" si="21"/>
        <v>24000</v>
      </c>
      <c r="Q661" s="1199"/>
      <c r="R661" s="1199"/>
      <c r="S661" s="1199"/>
      <c r="T661" s="1199"/>
    </row>
    <row r="662" spans="1:20" s="1503" customFormat="1" ht="12.75" x14ac:dyDescent="0.2">
      <c r="A662" s="1488" t="s">
        <v>8711</v>
      </c>
      <c r="B662" s="1488" t="s">
        <v>2003</v>
      </c>
      <c r="C662" s="1488" t="s">
        <v>97</v>
      </c>
      <c r="D662" s="1488"/>
      <c r="E662" s="1489">
        <v>9000</v>
      </c>
      <c r="F662" s="1488" t="s">
        <v>10082</v>
      </c>
      <c r="G662" s="1488" t="s">
        <v>10083</v>
      </c>
      <c r="H662" s="1488" t="s">
        <v>686</v>
      </c>
      <c r="I662" s="1488"/>
      <c r="J662" s="1488"/>
      <c r="K662" s="1493">
        <v>1</v>
      </c>
      <c r="L662" s="1493">
        <v>12</v>
      </c>
      <c r="M662" s="1484">
        <f t="shared" si="20"/>
        <v>108000</v>
      </c>
      <c r="N662" s="1493">
        <v>1</v>
      </c>
      <c r="O662" s="1493">
        <v>6</v>
      </c>
      <c r="P662" s="1484">
        <f t="shared" si="21"/>
        <v>54000</v>
      </c>
      <c r="Q662" s="1199"/>
      <c r="R662" s="1199"/>
      <c r="S662" s="1199"/>
      <c r="T662" s="1199"/>
    </row>
    <row r="663" spans="1:20" s="1503" customFormat="1" ht="12.75" x14ac:dyDescent="0.2">
      <c r="A663" s="1488" t="s">
        <v>8711</v>
      </c>
      <c r="B663" s="1488" t="s">
        <v>2003</v>
      </c>
      <c r="C663" s="1488" t="s">
        <v>97</v>
      </c>
      <c r="D663" s="1488"/>
      <c r="E663" s="1489">
        <v>2200</v>
      </c>
      <c r="F663" s="1488" t="s">
        <v>10084</v>
      </c>
      <c r="G663" s="1488" t="s">
        <v>10085</v>
      </c>
      <c r="H663" s="1488" t="s">
        <v>1025</v>
      </c>
      <c r="I663" s="1488"/>
      <c r="J663" s="1488"/>
      <c r="K663" s="1493">
        <v>1</v>
      </c>
      <c r="L663" s="1493">
        <v>12</v>
      </c>
      <c r="M663" s="1484">
        <f t="shared" si="20"/>
        <v>26400</v>
      </c>
      <c r="N663" s="1493">
        <v>1</v>
      </c>
      <c r="O663" s="1493">
        <v>6</v>
      </c>
      <c r="P663" s="1484">
        <f t="shared" si="21"/>
        <v>13200</v>
      </c>
      <c r="Q663" s="1199"/>
      <c r="R663" s="1199"/>
      <c r="S663" s="1199"/>
      <c r="T663" s="1199"/>
    </row>
    <row r="664" spans="1:20" s="1503" customFormat="1" ht="12.75" x14ac:dyDescent="0.2">
      <c r="A664" s="1488" t="s">
        <v>8711</v>
      </c>
      <c r="B664" s="1488" t="s">
        <v>2003</v>
      </c>
      <c r="C664" s="1488" t="s">
        <v>97</v>
      </c>
      <c r="D664" s="1488"/>
      <c r="E664" s="1489">
        <v>5200</v>
      </c>
      <c r="F664" s="1488" t="s">
        <v>10086</v>
      </c>
      <c r="G664" s="1488" t="s">
        <v>10087</v>
      </c>
      <c r="H664" s="1488" t="s">
        <v>2912</v>
      </c>
      <c r="I664" s="1488"/>
      <c r="J664" s="1488"/>
      <c r="K664" s="1493">
        <v>1</v>
      </c>
      <c r="L664" s="1493">
        <v>12</v>
      </c>
      <c r="M664" s="1484">
        <f t="shared" si="20"/>
        <v>62400</v>
      </c>
      <c r="N664" s="1493">
        <v>1</v>
      </c>
      <c r="O664" s="1493">
        <v>2</v>
      </c>
      <c r="P664" s="1484">
        <f t="shared" si="21"/>
        <v>10400</v>
      </c>
      <c r="Q664" s="1199"/>
      <c r="R664" s="1199"/>
      <c r="S664" s="1199"/>
      <c r="T664" s="1199"/>
    </row>
    <row r="665" spans="1:20" s="1503" customFormat="1" ht="12.75" x14ac:dyDescent="0.2">
      <c r="A665" s="1488" t="s">
        <v>8711</v>
      </c>
      <c r="B665" s="1488" t="s">
        <v>2003</v>
      </c>
      <c r="C665" s="1488" t="s">
        <v>97</v>
      </c>
      <c r="D665" s="1488"/>
      <c r="E665" s="1489">
        <v>7000</v>
      </c>
      <c r="F665" s="1488" t="s">
        <v>10086</v>
      </c>
      <c r="G665" s="1488" t="s">
        <v>10087</v>
      </c>
      <c r="H665" s="1488" t="s">
        <v>2912</v>
      </c>
      <c r="I665" s="1488"/>
      <c r="J665" s="1488"/>
      <c r="K665" s="1493">
        <v>0</v>
      </c>
      <c r="L665" s="1493">
        <v>0</v>
      </c>
      <c r="M665" s="1484">
        <f t="shared" si="20"/>
        <v>0</v>
      </c>
      <c r="N665" s="1493">
        <v>1</v>
      </c>
      <c r="O665" s="1493">
        <v>4</v>
      </c>
      <c r="P665" s="1484">
        <f t="shared" si="21"/>
        <v>28000</v>
      </c>
      <c r="Q665" s="1199"/>
      <c r="R665" s="1199"/>
      <c r="S665" s="1199"/>
      <c r="T665" s="1199"/>
    </row>
    <row r="666" spans="1:20" s="1503" customFormat="1" ht="12.75" x14ac:dyDescent="0.2">
      <c r="A666" s="1488" t="s">
        <v>8711</v>
      </c>
      <c r="B666" s="1488" t="s">
        <v>2004</v>
      </c>
      <c r="C666" s="1488" t="s">
        <v>97</v>
      </c>
      <c r="D666" s="1488"/>
      <c r="E666" s="1489">
        <v>4000</v>
      </c>
      <c r="F666" s="1488" t="s">
        <v>10088</v>
      </c>
      <c r="G666" s="1488" t="s">
        <v>10089</v>
      </c>
      <c r="H666" s="1488" t="s">
        <v>675</v>
      </c>
      <c r="I666" s="1488"/>
      <c r="J666" s="1488"/>
      <c r="K666" s="1493">
        <v>1</v>
      </c>
      <c r="L666" s="1493">
        <v>12</v>
      </c>
      <c r="M666" s="1484">
        <f t="shared" si="20"/>
        <v>48000</v>
      </c>
      <c r="N666" s="1493">
        <v>1</v>
      </c>
      <c r="O666" s="1493">
        <v>6</v>
      </c>
      <c r="P666" s="1484">
        <f t="shared" si="21"/>
        <v>24000</v>
      </c>
      <c r="Q666" s="1199"/>
      <c r="R666" s="1199"/>
      <c r="S666" s="1199"/>
      <c r="T666" s="1199"/>
    </row>
    <row r="667" spans="1:20" s="1503" customFormat="1" ht="12.75" x14ac:dyDescent="0.2">
      <c r="A667" s="1488" t="s">
        <v>8711</v>
      </c>
      <c r="B667" s="1488" t="s">
        <v>2003</v>
      </c>
      <c r="C667" s="1488" t="s">
        <v>97</v>
      </c>
      <c r="D667" s="1488"/>
      <c r="E667" s="1489">
        <v>7000</v>
      </c>
      <c r="F667" s="1488" t="s">
        <v>10090</v>
      </c>
      <c r="G667" s="1488" t="s">
        <v>10091</v>
      </c>
      <c r="H667" s="1488" t="s">
        <v>2912</v>
      </c>
      <c r="I667" s="1488"/>
      <c r="J667" s="1488"/>
      <c r="K667" s="1493">
        <v>1</v>
      </c>
      <c r="L667" s="1493">
        <v>12</v>
      </c>
      <c r="M667" s="1484">
        <f t="shared" si="20"/>
        <v>84000</v>
      </c>
      <c r="N667" s="1493">
        <v>1</v>
      </c>
      <c r="O667" s="1493">
        <v>5</v>
      </c>
      <c r="P667" s="1484">
        <f t="shared" si="21"/>
        <v>35000</v>
      </c>
      <c r="Q667" s="1199"/>
      <c r="R667" s="1199"/>
      <c r="S667" s="1199"/>
      <c r="T667" s="1199"/>
    </row>
    <row r="668" spans="1:20" s="1503" customFormat="1" ht="12.75" x14ac:dyDescent="0.2">
      <c r="A668" s="1488" t="s">
        <v>8711</v>
      </c>
      <c r="B668" s="1488" t="s">
        <v>2004</v>
      </c>
      <c r="C668" s="1488" t="s">
        <v>97</v>
      </c>
      <c r="D668" s="1488"/>
      <c r="E668" s="1489">
        <v>2200</v>
      </c>
      <c r="F668" s="1488" t="s">
        <v>10092</v>
      </c>
      <c r="G668" s="1488" t="s">
        <v>10093</v>
      </c>
      <c r="H668" s="1488" t="s">
        <v>1025</v>
      </c>
      <c r="I668" s="1488"/>
      <c r="J668" s="1488"/>
      <c r="K668" s="1493">
        <v>1</v>
      </c>
      <c r="L668" s="1493">
        <v>12</v>
      </c>
      <c r="M668" s="1484">
        <f t="shared" si="20"/>
        <v>26400</v>
      </c>
      <c r="N668" s="1493">
        <v>1</v>
      </c>
      <c r="O668" s="1493">
        <v>6</v>
      </c>
      <c r="P668" s="1484">
        <f t="shared" si="21"/>
        <v>13200</v>
      </c>
      <c r="Q668" s="1199"/>
      <c r="R668" s="1199"/>
      <c r="S668" s="1199"/>
      <c r="T668" s="1199"/>
    </row>
    <row r="669" spans="1:20" s="1503" customFormat="1" ht="12.75" x14ac:dyDescent="0.2">
      <c r="A669" s="1488" t="s">
        <v>8711</v>
      </c>
      <c r="B669" s="1488" t="s">
        <v>2003</v>
      </c>
      <c r="C669" s="1488" t="s">
        <v>97</v>
      </c>
      <c r="D669" s="1488"/>
      <c r="E669" s="1489">
        <v>6500</v>
      </c>
      <c r="F669" s="1488" t="s">
        <v>10094</v>
      </c>
      <c r="G669" s="1488" t="s">
        <v>10095</v>
      </c>
      <c r="H669" s="1488" t="s">
        <v>651</v>
      </c>
      <c r="I669" s="1488"/>
      <c r="J669" s="1488"/>
      <c r="K669" s="1493">
        <v>1</v>
      </c>
      <c r="L669" s="1493">
        <v>1</v>
      </c>
      <c r="M669" s="1484">
        <f t="shared" si="20"/>
        <v>6500</v>
      </c>
      <c r="N669" s="1493">
        <v>1</v>
      </c>
      <c r="O669" s="1493">
        <v>6</v>
      </c>
      <c r="P669" s="1484">
        <f t="shared" si="21"/>
        <v>39000</v>
      </c>
      <c r="Q669" s="1199"/>
      <c r="R669" s="1199"/>
      <c r="S669" s="1199"/>
      <c r="T669" s="1199"/>
    </row>
    <row r="670" spans="1:20" s="1503" customFormat="1" ht="12.75" x14ac:dyDescent="0.2">
      <c r="A670" s="1488" t="s">
        <v>8711</v>
      </c>
      <c r="B670" s="1488" t="s">
        <v>2004</v>
      </c>
      <c r="C670" s="1488" t="s">
        <v>97</v>
      </c>
      <c r="D670" s="1488"/>
      <c r="E670" s="1489">
        <v>1400</v>
      </c>
      <c r="F670" s="1488" t="s">
        <v>10096</v>
      </c>
      <c r="G670" s="1488" t="s">
        <v>10097</v>
      </c>
      <c r="H670" s="1488" t="s">
        <v>698</v>
      </c>
      <c r="I670" s="1488"/>
      <c r="J670" s="1488"/>
      <c r="K670" s="1493">
        <v>1</v>
      </c>
      <c r="L670" s="1493">
        <v>12</v>
      </c>
      <c r="M670" s="1484">
        <f t="shared" si="20"/>
        <v>16800</v>
      </c>
      <c r="N670" s="1493">
        <v>0</v>
      </c>
      <c r="O670" s="1493">
        <v>0</v>
      </c>
      <c r="P670" s="1484">
        <f t="shared" si="21"/>
        <v>0</v>
      </c>
      <c r="Q670" s="1199"/>
      <c r="R670" s="1199"/>
      <c r="S670" s="1199"/>
      <c r="T670" s="1199"/>
    </row>
    <row r="671" spans="1:20" s="1503" customFormat="1" ht="12.75" x14ac:dyDescent="0.2">
      <c r="A671" s="1488" t="s">
        <v>8711</v>
      </c>
      <c r="B671" s="1488" t="s">
        <v>2004</v>
      </c>
      <c r="C671" s="1488" t="s">
        <v>97</v>
      </c>
      <c r="D671" s="1488"/>
      <c r="E671" s="1489">
        <v>2000</v>
      </c>
      <c r="F671" s="1488" t="s">
        <v>10096</v>
      </c>
      <c r="G671" s="1488" t="s">
        <v>10097</v>
      </c>
      <c r="H671" s="1488" t="s">
        <v>698</v>
      </c>
      <c r="I671" s="1488"/>
      <c r="J671" s="1488"/>
      <c r="K671" s="1493">
        <v>1</v>
      </c>
      <c r="L671" s="1493">
        <v>1</v>
      </c>
      <c r="M671" s="1484">
        <f t="shared" si="20"/>
        <v>2000</v>
      </c>
      <c r="N671" s="1493">
        <v>1</v>
      </c>
      <c r="O671" s="1493">
        <v>6</v>
      </c>
      <c r="P671" s="1484">
        <f t="shared" si="21"/>
        <v>12000</v>
      </c>
      <c r="Q671" s="1199"/>
      <c r="R671" s="1199"/>
      <c r="S671" s="1199"/>
      <c r="T671" s="1199"/>
    </row>
    <row r="672" spans="1:20" s="1503" customFormat="1" ht="12.75" x14ac:dyDescent="0.2">
      <c r="A672" s="1488" t="s">
        <v>8711</v>
      </c>
      <c r="B672" s="1488" t="s">
        <v>2004</v>
      </c>
      <c r="C672" s="1488" t="s">
        <v>97</v>
      </c>
      <c r="D672" s="1488"/>
      <c r="E672" s="1489">
        <v>2000</v>
      </c>
      <c r="F672" s="1488" t="s">
        <v>10098</v>
      </c>
      <c r="G672" s="1488" t="s">
        <v>10099</v>
      </c>
      <c r="H672" s="1488" t="s">
        <v>4847</v>
      </c>
      <c r="I672" s="1488"/>
      <c r="J672" s="1488"/>
      <c r="K672" s="1493">
        <v>1</v>
      </c>
      <c r="L672" s="1493">
        <v>12</v>
      </c>
      <c r="M672" s="1484">
        <f t="shared" si="20"/>
        <v>24000</v>
      </c>
      <c r="N672" s="1493">
        <v>1</v>
      </c>
      <c r="O672" s="1493">
        <v>6</v>
      </c>
      <c r="P672" s="1484">
        <f t="shared" si="21"/>
        <v>12000</v>
      </c>
      <c r="Q672" s="1199"/>
      <c r="R672" s="1199"/>
      <c r="S672" s="1199"/>
      <c r="T672" s="1199"/>
    </row>
    <row r="673" spans="1:20" s="1503" customFormat="1" ht="12.75" x14ac:dyDescent="0.2">
      <c r="A673" s="1488" t="s">
        <v>8711</v>
      </c>
      <c r="B673" s="1488" t="s">
        <v>2003</v>
      </c>
      <c r="C673" s="1488" t="s">
        <v>97</v>
      </c>
      <c r="D673" s="1488"/>
      <c r="E673" s="1489">
        <v>8000</v>
      </c>
      <c r="F673" s="1488" t="s">
        <v>10100</v>
      </c>
      <c r="G673" s="1488" t="s">
        <v>10101</v>
      </c>
      <c r="H673" s="1488" t="s">
        <v>10102</v>
      </c>
      <c r="I673" s="1488"/>
      <c r="J673" s="1488"/>
      <c r="K673" s="1493">
        <v>1</v>
      </c>
      <c r="L673" s="1493">
        <v>12</v>
      </c>
      <c r="M673" s="1484">
        <f t="shared" si="20"/>
        <v>96000</v>
      </c>
      <c r="N673" s="1493">
        <v>1</v>
      </c>
      <c r="O673" s="1493">
        <v>6</v>
      </c>
      <c r="P673" s="1484">
        <f t="shared" si="21"/>
        <v>48000</v>
      </c>
      <c r="Q673" s="1199"/>
      <c r="R673" s="1199"/>
      <c r="S673" s="1199"/>
      <c r="T673" s="1199"/>
    </row>
    <row r="674" spans="1:20" s="1503" customFormat="1" ht="12.75" x14ac:dyDescent="0.2">
      <c r="A674" s="1488" t="s">
        <v>8711</v>
      </c>
      <c r="B674" s="1488" t="s">
        <v>2003</v>
      </c>
      <c r="C674" s="1488" t="s">
        <v>97</v>
      </c>
      <c r="D674" s="1488"/>
      <c r="E674" s="1489">
        <v>7000</v>
      </c>
      <c r="F674" s="1488" t="s">
        <v>10103</v>
      </c>
      <c r="G674" s="1488" t="s">
        <v>10104</v>
      </c>
      <c r="H674" s="1488" t="s">
        <v>10105</v>
      </c>
      <c r="I674" s="1488"/>
      <c r="J674" s="1488"/>
      <c r="K674" s="1493">
        <v>1</v>
      </c>
      <c r="L674" s="1493">
        <v>5</v>
      </c>
      <c r="M674" s="1484">
        <f t="shared" si="20"/>
        <v>35000</v>
      </c>
      <c r="N674" s="1493">
        <v>0</v>
      </c>
      <c r="O674" s="1493">
        <v>0</v>
      </c>
      <c r="P674" s="1484">
        <f t="shared" si="21"/>
        <v>0</v>
      </c>
      <c r="Q674" s="1199"/>
      <c r="R674" s="1199"/>
      <c r="S674" s="1199"/>
      <c r="T674" s="1199"/>
    </row>
    <row r="675" spans="1:20" s="1503" customFormat="1" ht="12.75" x14ac:dyDescent="0.2">
      <c r="A675" s="1488" t="s">
        <v>8711</v>
      </c>
      <c r="B675" s="1488" t="s">
        <v>2003</v>
      </c>
      <c r="C675" s="1488" t="s">
        <v>97</v>
      </c>
      <c r="D675" s="1488"/>
      <c r="E675" s="1489">
        <v>2000</v>
      </c>
      <c r="F675" s="1488" t="s">
        <v>10106</v>
      </c>
      <c r="G675" s="1488" t="s">
        <v>10107</v>
      </c>
      <c r="H675" s="1488" t="s">
        <v>8805</v>
      </c>
      <c r="I675" s="1488"/>
      <c r="J675" s="1488"/>
      <c r="K675" s="1493">
        <v>1</v>
      </c>
      <c r="L675" s="1493">
        <v>12</v>
      </c>
      <c r="M675" s="1484">
        <f t="shared" si="20"/>
        <v>24000</v>
      </c>
      <c r="N675" s="1493">
        <v>1</v>
      </c>
      <c r="O675" s="1493">
        <v>6</v>
      </c>
      <c r="P675" s="1484">
        <f t="shared" si="21"/>
        <v>12000</v>
      </c>
      <c r="Q675" s="1199"/>
      <c r="R675" s="1199"/>
      <c r="S675" s="1199"/>
      <c r="T675" s="1199"/>
    </row>
    <row r="676" spans="1:20" s="1503" customFormat="1" ht="12.75" x14ac:dyDescent="0.2">
      <c r="A676" s="1488" t="s">
        <v>8711</v>
      </c>
      <c r="B676" s="1488" t="s">
        <v>2003</v>
      </c>
      <c r="C676" s="1488" t="s">
        <v>97</v>
      </c>
      <c r="D676" s="1488"/>
      <c r="E676" s="1489">
        <v>2000</v>
      </c>
      <c r="F676" s="1488" t="s">
        <v>10108</v>
      </c>
      <c r="G676" s="1488" t="s">
        <v>10109</v>
      </c>
      <c r="H676" s="1488" t="s">
        <v>8805</v>
      </c>
      <c r="I676" s="1488"/>
      <c r="J676" s="1488"/>
      <c r="K676" s="1493">
        <v>1</v>
      </c>
      <c r="L676" s="1493">
        <v>12</v>
      </c>
      <c r="M676" s="1484">
        <f t="shared" si="20"/>
        <v>24000</v>
      </c>
      <c r="N676" s="1493">
        <v>1</v>
      </c>
      <c r="O676" s="1493">
        <v>6</v>
      </c>
      <c r="P676" s="1484">
        <f t="shared" si="21"/>
        <v>12000</v>
      </c>
      <c r="Q676" s="1199"/>
      <c r="R676" s="1199"/>
      <c r="S676" s="1199"/>
      <c r="T676" s="1199"/>
    </row>
    <row r="677" spans="1:20" s="1503" customFormat="1" ht="12.75" x14ac:dyDescent="0.2">
      <c r="A677" s="1488" t="s">
        <v>8711</v>
      </c>
      <c r="B677" s="1488" t="s">
        <v>2003</v>
      </c>
      <c r="C677" s="1488" t="s">
        <v>97</v>
      </c>
      <c r="D677" s="1488"/>
      <c r="E677" s="1489">
        <v>3700</v>
      </c>
      <c r="F677" s="1488" t="s">
        <v>10110</v>
      </c>
      <c r="G677" s="1488" t="s">
        <v>10111</v>
      </c>
      <c r="H677" s="1488" t="s">
        <v>739</v>
      </c>
      <c r="I677" s="1488"/>
      <c r="J677" s="1488"/>
      <c r="K677" s="1493">
        <v>1</v>
      </c>
      <c r="L677" s="1493">
        <v>12</v>
      </c>
      <c r="M677" s="1484">
        <f t="shared" si="20"/>
        <v>44400</v>
      </c>
      <c r="N677" s="1493">
        <v>1</v>
      </c>
      <c r="O677" s="1493">
        <v>6</v>
      </c>
      <c r="P677" s="1484">
        <f t="shared" si="21"/>
        <v>22200</v>
      </c>
      <c r="Q677" s="1199"/>
      <c r="R677" s="1199"/>
      <c r="S677" s="1199"/>
      <c r="T677" s="1199"/>
    </row>
    <row r="678" spans="1:20" s="1503" customFormat="1" ht="12.75" x14ac:dyDescent="0.2">
      <c r="A678" s="1488" t="s">
        <v>8711</v>
      </c>
      <c r="B678" s="1488" t="s">
        <v>2004</v>
      </c>
      <c r="C678" s="1488" t="s">
        <v>97</v>
      </c>
      <c r="D678" s="1488"/>
      <c r="E678" s="1489">
        <v>8000</v>
      </c>
      <c r="F678" s="1488" t="s">
        <v>10112</v>
      </c>
      <c r="G678" s="1488" t="s">
        <v>10113</v>
      </c>
      <c r="H678" s="1488" t="s">
        <v>1373</v>
      </c>
      <c r="I678" s="1488"/>
      <c r="J678" s="1488"/>
      <c r="K678" s="1493">
        <v>1</v>
      </c>
      <c r="L678" s="1493">
        <v>10</v>
      </c>
      <c r="M678" s="1484">
        <f t="shared" si="20"/>
        <v>80000</v>
      </c>
      <c r="N678" s="1493">
        <v>0</v>
      </c>
      <c r="O678" s="1493">
        <v>0</v>
      </c>
      <c r="P678" s="1484">
        <f t="shared" si="21"/>
        <v>0</v>
      </c>
      <c r="Q678" s="1199"/>
      <c r="R678" s="1199"/>
      <c r="S678" s="1199"/>
      <c r="T678" s="1199"/>
    </row>
    <row r="679" spans="1:20" s="1503" customFormat="1" ht="12.75" x14ac:dyDescent="0.2">
      <c r="A679" s="1488" t="s">
        <v>8711</v>
      </c>
      <c r="B679" s="1488" t="s">
        <v>2003</v>
      </c>
      <c r="C679" s="1488" t="s">
        <v>97</v>
      </c>
      <c r="D679" s="1488"/>
      <c r="E679" s="1489">
        <v>14000</v>
      </c>
      <c r="F679" s="1488" t="s">
        <v>10114</v>
      </c>
      <c r="G679" s="1488" t="s">
        <v>10115</v>
      </c>
      <c r="H679" s="1488" t="s">
        <v>8976</v>
      </c>
      <c r="I679" s="1488"/>
      <c r="J679" s="1488"/>
      <c r="K679" s="1493">
        <v>1</v>
      </c>
      <c r="L679" s="1493">
        <v>5</v>
      </c>
      <c r="M679" s="1484">
        <f t="shared" si="20"/>
        <v>70000</v>
      </c>
      <c r="N679" s="1493">
        <v>0</v>
      </c>
      <c r="O679" s="1493">
        <v>0</v>
      </c>
      <c r="P679" s="1484">
        <f t="shared" si="21"/>
        <v>0</v>
      </c>
      <c r="Q679" s="1199"/>
      <c r="R679" s="1199"/>
      <c r="S679" s="1199"/>
      <c r="T679" s="1199"/>
    </row>
    <row r="680" spans="1:20" s="1503" customFormat="1" ht="12.75" x14ac:dyDescent="0.2">
      <c r="A680" s="1488" t="s">
        <v>8711</v>
      </c>
      <c r="B680" s="1488" t="s">
        <v>2003</v>
      </c>
      <c r="C680" s="1488" t="s">
        <v>97</v>
      </c>
      <c r="D680" s="1488"/>
      <c r="E680" s="1489">
        <v>12000</v>
      </c>
      <c r="F680" s="1488" t="s">
        <v>10116</v>
      </c>
      <c r="G680" s="1488" t="s">
        <v>10117</v>
      </c>
      <c r="H680" s="1488" t="s">
        <v>8727</v>
      </c>
      <c r="I680" s="1488"/>
      <c r="J680" s="1488"/>
      <c r="K680" s="1493">
        <v>1</v>
      </c>
      <c r="L680" s="1493">
        <v>5</v>
      </c>
      <c r="M680" s="1484">
        <f t="shared" si="20"/>
        <v>60000</v>
      </c>
      <c r="N680" s="1493">
        <v>1</v>
      </c>
      <c r="O680" s="1493">
        <v>6</v>
      </c>
      <c r="P680" s="1484">
        <f t="shared" si="21"/>
        <v>72000</v>
      </c>
      <c r="Q680" s="1199"/>
      <c r="R680" s="1199"/>
      <c r="S680" s="1199"/>
      <c r="T680" s="1199"/>
    </row>
    <row r="681" spans="1:20" s="1503" customFormat="1" ht="12.75" x14ac:dyDescent="0.2">
      <c r="A681" s="1488" t="s">
        <v>8711</v>
      </c>
      <c r="B681" s="1488" t="s">
        <v>2003</v>
      </c>
      <c r="C681" s="1488" t="s">
        <v>97</v>
      </c>
      <c r="D681" s="1488"/>
      <c r="E681" s="1489">
        <v>7000</v>
      </c>
      <c r="F681" s="1488" t="s">
        <v>10116</v>
      </c>
      <c r="G681" s="1488" t="s">
        <v>10117</v>
      </c>
      <c r="H681" s="1488" t="s">
        <v>10118</v>
      </c>
      <c r="I681" s="1488"/>
      <c r="J681" s="1488"/>
      <c r="K681" s="1493">
        <v>1</v>
      </c>
      <c r="L681" s="1493">
        <v>8</v>
      </c>
      <c r="M681" s="1484">
        <f t="shared" si="20"/>
        <v>56000</v>
      </c>
      <c r="N681" s="1493">
        <v>0</v>
      </c>
      <c r="O681" s="1493">
        <v>0</v>
      </c>
      <c r="P681" s="1484">
        <f t="shared" si="21"/>
        <v>0</v>
      </c>
      <c r="Q681" s="1199"/>
      <c r="R681" s="1199"/>
      <c r="S681" s="1199"/>
      <c r="T681" s="1199"/>
    </row>
    <row r="682" spans="1:20" s="1503" customFormat="1" ht="12.75" x14ac:dyDescent="0.2">
      <c r="A682" s="1488" t="s">
        <v>8711</v>
      </c>
      <c r="B682" s="1488" t="s">
        <v>2003</v>
      </c>
      <c r="C682" s="1488" t="s">
        <v>97</v>
      </c>
      <c r="D682" s="1488"/>
      <c r="E682" s="1489">
        <v>3500</v>
      </c>
      <c r="F682" s="1488" t="s">
        <v>10119</v>
      </c>
      <c r="G682" s="1488" t="s">
        <v>10120</v>
      </c>
      <c r="H682" s="1488" t="s">
        <v>768</v>
      </c>
      <c r="I682" s="1488"/>
      <c r="J682" s="1488"/>
      <c r="K682" s="1493">
        <v>1</v>
      </c>
      <c r="L682" s="1493">
        <v>12</v>
      </c>
      <c r="M682" s="1484">
        <f t="shared" si="20"/>
        <v>42000</v>
      </c>
      <c r="N682" s="1493">
        <v>1</v>
      </c>
      <c r="O682" s="1493">
        <v>6</v>
      </c>
      <c r="P682" s="1484">
        <f t="shared" si="21"/>
        <v>21000</v>
      </c>
      <c r="Q682" s="1199"/>
      <c r="R682" s="1199"/>
      <c r="S682" s="1199"/>
      <c r="T682" s="1199"/>
    </row>
    <row r="683" spans="1:20" s="1503" customFormat="1" ht="12.75" x14ac:dyDescent="0.2">
      <c r="A683" s="1488" t="s">
        <v>8711</v>
      </c>
      <c r="B683" s="1488" t="s">
        <v>2003</v>
      </c>
      <c r="C683" s="1488" t="s">
        <v>97</v>
      </c>
      <c r="D683" s="1488"/>
      <c r="E683" s="1489">
        <v>3500</v>
      </c>
      <c r="F683" s="1488" t="s">
        <v>10121</v>
      </c>
      <c r="G683" s="1488" t="s">
        <v>10122</v>
      </c>
      <c r="H683" s="1488" t="s">
        <v>10123</v>
      </c>
      <c r="I683" s="1488"/>
      <c r="J683" s="1488"/>
      <c r="K683" s="1493">
        <v>1</v>
      </c>
      <c r="L683" s="1493">
        <v>12</v>
      </c>
      <c r="M683" s="1484">
        <f t="shared" si="20"/>
        <v>42000</v>
      </c>
      <c r="N683" s="1493">
        <v>1</v>
      </c>
      <c r="O683" s="1493">
        <v>6</v>
      </c>
      <c r="P683" s="1484">
        <f t="shared" si="21"/>
        <v>21000</v>
      </c>
      <c r="Q683" s="1199"/>
      <c r="R683" s="1199"/>
      <c r="S683" s="1199"/>
      <c r="T683" s="1199"/>
    </row>
    <row r="684" spans="1:20" s="1503" customFormat="1" ht="12.75" x14ac:dyDescent="0.2">
      <c r="A684" s="1488" t="s">
        <v>8711</v>
      </c>
      <c r="B684" s="1488" t="s">
        <v>2003</v>
      </c>
      <c r="C684" s="1488" t="s">
        <v>97</v>
      </c>
      <c r="D684" s="1488"/>
      <c r="E684" s="1489">
        <v>2000</v>
      </c>
      <c r="F684" s="1488" t="s">
        <v>10124</v>
      </c>
      <c r="G684" s="1488" t="s">
        <v>10125</v>
      </c>
      <c r="H684" s="1488" t="s">
        <v>8805</v>
      </c>
      <c r="I684" s="1488"/>
      <c r="J684" s="1488"/>
      <c r="K684" s="1493">
        <v>1</v>
      </c>
      <c r="L684" s="1493">
        <v>12</v>
      </c>
      <c r="M684" s="1484">
        <f t="shared" si="20"/>
        <v>24000</v>
      </c>
      <c r="N684" s="1493">
        <v>1</v>
      </c>
      <c r="O684" s="1493">
        <v>6</v>
      </c>
      <c r="P684" s="1484">
        <f t="shared" si="21"/>
        <v>12000</v>
      </c>
      <c r="Q684" s="1199"/>
      <c r="R684" s="1199"/>
      <c r="S684" s="1199"/>
      <c r="T684" s="1199"/>
    </row>
    <row r="685" spans="1:20" s="1503" customFormat="1" ht="12.75" x14ac:dyDescent="0.2">
      <c r="A685" s="1488" t="s">
        <v>8711</v>
      </c>
      <c r="B685" s="1488" t="s">
        <v>2003</v>
      </c>
      <c r="C685" s="1488" t="s">
        <v>97</v>
      </c>
      <c r="D685" s="1488"/>
      <c r="E685" s="1489">
        <v>2000</v>
      </c>
      <c r="F685" s="1488" t="s">
        <v>10126</v>
      </c>
      <c r="G685" s="1488" t="s">
        <v>10127</v>
      </c>
      <c r="H685" s="1488" t="s">
        <v>8761</v>
      </c>
      <c r="I685" s="1488"/>
      <c r="J685" s="1488"/>
      <c r="K685" s="1493">
        <v>1</v>
      </c>
      <c r="L685" s="1493">
        <v>12</v>
      </c>
      <c r="M685" s="1484">
        <f t="shared" si="20"/>
        <v>24000</v>
      </c>
      <c r="N685" s="1493">
        <v>1</v>
      </c>
      <c r="O685" s="1493">
        <v>6</v>
      </c>
      <c r="P685" s="1484">
        <f t="shared" si="21"/>
        <v>12000</v>
      </c>
      <c r="Q685" s="1199"/>
      <c r="R685" s="1199"/>
      <c r="S685" s="1199"/>
      <c r="T685" s="1199"/>
    </row>
    <row r="686" spans="1:20" s="1503" customFormat="1" ht="12.75" x14ac:dyDescent="0.2">
      <c r="A686" s="1488" t="s">
        <v>8711</v>
      </c>
      <c r="B686" s="1488" t="s">
        <v>2003</v>
      </c>
      <c r="C686" s="1488" t="s">
        <v>97</v>
      </c>
      <c r="D686" s="1488"/>
      <c r="E686" s="1489">
        <v>4500</v>
      </c>
      <c r="F686" s="1488" t="s">
        <v>10128</v>
      </c>
      <c r="G686" s="1488" t="s">
        <v>10129</v>
      </c>
      <c r="H686" s="1488" t="s">
        <v>739</v>
      </c>
      <c r="I686" s="1488"/>
      <c r="J686" s="1488"/>
      <c r="K686" s="1493">
        <v>1</v>
      </c>
      <c r="L686" s="1493">
        <v>12</v>
      </c>
      <c r="M686" s="1484">
        <f t="shared" si="20"/>
        <v>54000</v>
      </c>
      <c r="N686" s="1493">
        <v>1</v>
      </c>
      <c r="O686" s="1493">
        <v>6</v>
      </c>
      <c r="P686" s="1484">
        <f t="shared" si="21"/>
        <v>27000</v>
      </c>
      <c r="Q686" s="1199"/>
      <c r="R686" s="1199"/>
      <c r="S686" s="1199"/>
      <c r="T686" s="1199"/>
    </row>
    <row r="687" spans="1:20" s="1503" customFormat="1" ht="12.75" x14ac:dyDescent="0.2">
      <c r="A687" s="1488" t="s">
        <v>8711</v>
      </c>
      <c r="B687" s="1488" t="s">
        <v>2003</v>
      </c>
      <c r="C687" s="1488" t="s">
        <v>97</v>
      </c>
      <c r="D687" s="1488"/>
      <c r="E687" s="1489">
        <v>5000</v>
      </c>
      <c r="F687" s="1488" t="s">
        <v>10130</v>
      </c>
      <c r="G687" s="1488" t="s">
        <v>10131</v>
      </c>
      <c r="H687" s="1488" t="s">
        <v>10132</v>
      </c>
      <c r="I687" s="1488"/>
      <c r="J687" s="1488"/>
      <c r="K687" s="1493">
        <v>1</v>
      </c>
      <c r="L687" s="1493">
        <v>5</v>
      </c>
      <c r="M687" s="1484">
        <f t="shared" si="20"/>
        <v>25000</v>
      </c>
      <c r="N687" s="1493">
        <v>1</v>
      </c>
      <c r="O687" s="1493">
        <v>6</v>
      </c>
      <c r="P687" s="1484">
        <f t="shared" si="21"/>
        <v>30000</v>
      </c>
      <c r="Q687" s="1199"/>
      <c r="R687" s="1199"/>
      <c r="S687" s="1199"/>
      <c r="T687" s="1199"/>
    </row>
    <row r="688" spans="1:20" s="1503" customFormat="1" ht="12.75" x14ac:dyDescent="0.2">
      <c r="A688" s="1488" t="s">
        <v>8711</v>
      </c>
      <c r="B688" s="1488" t="s">
        <v>2003</v>
      </c>
      <c r="C688" s="1488" t="s">
        <v>97</v>
      </c>
      <c r="D688" s="1488"/>
      <c r="E688" s="1489">
        <v>3500</v>
      </c>
      <c r="F688" s="1488" t="s">
        <v>10130</v>
      </c>
      <c r="G688" s="1488" t="s">
        <v>10131</v>
      </c>
      <c r="H688" s="1488" t="s">
        <v>10123</v>
      </c>
      <c r="I688" s="1488"/>
      <c r="J688" s="1488"/>
      <c r="K688" s="1493">
        <v>1</v>
      </c>
      <c r="L688" s="1493">
        <v>8</v>
      </c>
      <c r="M688" s="1484">
        <f t="shared" si="20"/>
        <v>28000</v>
      </c>
      <c r="N688" s="1493">
        <v>0</v>
      </c>
      <c r="O688" s="1493">
        <v>0</v>
      </c>
      <c r="P688" s="1484">
        <f t="shared" si="21"/>
        <v>0</v>
      </c>
      <c r="Q688" s="1199"/>
      <c r="R688" s="1199"/>
      <c r="S688" s="1199"/>
      <c r="T688" s="1199"/>
    </row>
    <row r="689" spans="1:20" s="1503" customFormat="1" ht="12.75" x14ac:dyDescent="0.2">
      <c r="A689" s="1488" t="s">
        <v>8711</v>
      </c>
      <c r="B689" s="1488" t="s">
        <v>2003</v>
      </c>
      <c r="C689" s="1488" t="s">
        <v>97</v>
      </c>
      <c r="D689" s="1488"/>
      <c r="E689" s="1489">
        <v>3300</v>
      </c>
      <c r="F689" s="1488" t="s">
        <v>10133</v>
      </c>
      <c r="G689" s="1488" t="s">
        <v>10134</v>
      </c>
      <c r="H689" s="1488" t="s">
        <v>4044</v>
      </c>
      <c r="I689" s="1488"/>
      <c r="J689" s="1488"/>
      <c r="K689" s="1493">
        <v>1</v>
      </c>
      <c r="L689" s="1493">
        <v>12</v>
      </c>
      <c r="M689" s="1484">
        <f t="shared" si="20"/>
        <v>39600</v>
      </c>
      <c r="N689" s="1493">
        <v>1</v>
      </c>
      <c r="O689" s="1493">
        <v>6</v>
      </c>
      <c r="P689" s="1484">
        <f t="shared" si="21"/>
        <v>19800</v>
      </c>
      <c r="Q689" s="1199"/>
      <c r="R689" s="1199"/>
      <c r="S689" s="1199"/>
      <c r="T689" s="1199"/>
    </row>
    <row r="690" spans="1:20" s="1503" customFormat="1" ht="12.75" x14ac:dyDescent="0.2">
      <c r="A690" s="1488" t="s">
        <v>8711</v>
      </c>
      <c r="B690" s="1488" t="s">
        <v>2003</v>
      </c>
      <c r="C690" s="1488" t="s">
        <v>97</v>
      </c>
      <c r="D690" s="1488"/>
      <c r="E690" s="1489">
        <v>15000</v>
      </c>
      <c r="F690" s="1488" t="s">
        <v>10135</v>
      </c>
      <c r="G690" s="1488" t="s">
        <v>10136</v>
      </c>
      <c r="H690" s="1488" t="s">
        <v>712</v>
      </c>
      <c r="I690" s="1488"/>
      <c r="J690" s="1488"/>
      <c r="K690" s="1493">
        <v>0</v>
      </c>
      <c r="L690" s="1493">
        <v>0</v>
      </c>
      <c r="M690" s="1484">
        <f t="shared" si="20"/>
        <v>0</v>
      </c>
      <c r="N690" s="1493">
        <v>1</v>
      </c>
      <c r="O690" s="1493">
        <v>3</v>
      </c>
      <c r="P690" s="1484">
        <f t="shared" si="21"/>
        <v>45000</v>
      </c>
      <c r="Q690" s="1199"/>
      <c r="R690" s="1199"/>
      <c r="S690" s="1199"/>
      <c r="T690" s="1199"/>
    </row>
    <row r="691" spans="1:20" s="1503" customFormat="1" ht="12.75" x14ac:dyDescent="0.2">
      <c r="A691" s="1488" t="s">
        <v>8711</v>
      </c>
      <c r="B691" s="1488" t="s">
        <v>2003</v>
      </c>
      <c r="C691" s="1488" t="s">
        <v>97</v>
      </c>
      <c r="D691" s="1488"/>
      <c r="E691" s="1489">
        <v>2800</v>
      </c>
      <c r="F691" s="1488" t="s">
        <v>10137</v>
      </c>
      <c r="G691" s="1488" t="s">
        <v>10138</v>
      </c>
      <c r="H691" s="1488" t="s">
        <v>1025</v>
      </c>
      <c r="I691" s="1488"/>
      <c r="J691" s="1488"/>
      <c r="K691" s="1493">
        <v>1</v>
      </c>
      <c r="L691" s="1493">
        <v>6</v>
      </c>
      <c r="M691" s="1484">
        <f t="shared" si="20"/>
        <v>16800</v>
      </c>
      <c r="N691" s="1493">
        <v>1</v>
      </c>
      <c r="O691" s="1493">
        <v>6</v>
      </c>
      <c r="P691" s="1484">
        <f t="shared" si="21"/>
        <v>16800</v>
      </c>
      <c r="Q691" s="1199"/>
      <c r="R691" s="1199"/>
      <c r="S691" s="1199"/>
      <c r="T691" s="1199"/>
    </row>
    <row r="692" spans="1:20" s="1503" customFormat="1" ht="12.75" x14ac:dyDescent="0.2">
      <c r="A692" s="1488" t="s">
        <v>8711</v>
      </c>
      <c r="B692" s="1488" t="s">
        <v>2003</v>
      </c>
      <c r="C692" s="1488" t="s">
        <v>97</v>
      </c>
      <c r="D692" s="1488"/>
      <c r="E692" s="1489">
        <v>5000</v>
      </c>
      <c r="F692" s="1488" t="s">
        <v>10139</v>
      </c>
      <c r="G692" s="1488" t="s">
        <v>10140</v>
      </c>
      <c r="H692" s="1488" t="s">
        <v>654</v>
      </c>
      <c r="I692" s="1488"/>
      <c r="J692" s="1488"/>
      <c r="K692" s="1493">
        <v>1</v>
      </c>
      <c r="L692" s="1493">
        <v>12</v>
      </c>
      <c r="M692" s="1484">
        <f t="shared" si="20"/>
        <v>60000</v>
      </c>
      <c r="N692" s="1493">
        <v>1</v>
      </c>
      <c r="O692" s="1493">
        <v>6</v>
      </c>
      <c r="P692" s="1484">
        <f t="shared" si="21"/>
        <v>30000</v>
      </c>
      <c r="Q692" s="1199"/>
      <c r="R692" s="1199"/>
      <c r="S692" s="1199"/>
      <c r="T692" s="1199"/>
    </row>
    <row r="693" spans="1:20" s="1503" customFormat="1" ht="12.75" x14ac:dyDescent="0.2">
      <c r="A693" s="1488" t="s">
        <v>8711</v>
      </c>
      <c r="B693" s="1488" t="s">
        <v>2003</v>
      </c>
      <c r="C693" s="1488" t="s">
        <v>97</v>
      </c>
      <c r="D693" s="1488"/>
      <c r="E693" s="1489">
        <v>4000</v>
      </c>
      <c r="F693" s="1488" t="s">
        <v>10141</v>
      </c>
      <c r="G693" s="1488" t="s">
        <v>10142</v>
      </c>
      <c r="H693" s="1488" t="s">
        <v>768</v>
      </c>
      <c r="I693" s="1488"/>
      <c r="J693" s="1488"/>
      <c r="K693" s="1493">
        <v>1</v>
      </c>
      <c r="L693" s="1493">
        <v>12</v>
      </c>
      <c r="M693" s="1484">
        <f t="shared" si="20"/>
        <v>48000</v>
      </c>
      <c r="N693" s="1493">
        <v>1</v>
      </c>
      <c r="O693" s="1493">
        <v>6</v>
      </c>
      <c r="P693" s="1484">
        <f t="shared" si="21"/>
        <v>24000</v>
      </c>
      <c r="Q693" s="1199"/>
      <c r="R693" s="1199"/>
      <c r="S693" s="1199"/>
      <c r="T693" s="1199"/>
    </row>
    <row r="694" spans="1:20" s="1503" customFormat="1" ht="12.75" x14ac:dyDescent="0.2">
      <c r="A694" s="1488" t="s">
        <v>8711</v>
      </c>
      <c r="B694" s="1488" t="s">
        <v>2003</v>
      </c>
      <c r="C694" s="1488" t="s">
        <v>97</v>
      </c>
      <c r="D694" s="1488"/>
      <c r="E694" s="1489">
        <v>1600</v>
      </c>
      <c r="F694" s="1488" t="s">
        <v>10143</v>
      </c>
      <c r="G694" s="1488" t="s">
        <v>10144</v>
      </c>
      <c r="H694" s="1488" t="s">
        <v>10145</v>
      </c>
      <c r="I694" s="1488"/>
      <c r="J694" s="1488"/>
      <c r="K694" s="1493">
        <v>1</v>
      </c>
      <c r="L694" s="1493">
        <v>12</v>
      </c>
      <c r="M694" s="1484">
        <f t="shared" si="20"/>
        <v>19200</v>
      </c>
      <c r="N694" s="1493">
        <v>0</v>
      </c>
      <c r="O694" s="1493">
        <v>0</v>
      </c>
      <c r="P694" s="1484">
        <f t="shared" si="21"/>
        <v>0</v>
      </c>
      <c r="Q694" s="1199"/>
      <c r="R694" s="1199"/>
      <c r="S694" s="1199"/>
      <c r="T694" s="1199"/>
    </row>
    <row r="695" spans="1:20" s="1503" customFormat="1" ht="12.75" x14ac:dyDescent="0.2">
      <c r="A695" s="1488" t="s">
        <v>8711</v>
      </c>
      <c r="B695" s="1488" t="s">
        <v>2003</v>
      </c>
      <c r="C695" s="1488" t="s">
        <v>97</v>
      </c>
      <c r="D695" s="1488"/>
      <c r="E695" s="1489">
        <v>2000</v>
      </c>
      <c r="F695" s="1488" t="s">
        <v>10143</v>
      </c>
      <c r="G695" s="1488" t="s">
        <v>10144</v>
      </c>
      <c r="H695" s="1488" t="s">
        <v>10146</v>
      </c>
      <c r="I695" s="1488"/>
      <c r="J695" s="1488"/>
      <c r="K695" s="1493">
        <v>1</v>
      </c>
      <c r="L695" s="1493">
        <v>1</v>
      </c>
      <c r="M695" s="1484">
        <f t="shared" si="20"/>
        <v>2000</v>
      </c>
      <c r="N695" s="1493">
        <v>1</v>
      </c>
      <c r="O695" s="1493">
        <v>6</v>
      </c>
      <c r="P695" s="1484">
        <f t="shared" si="21"/>
        <v>12000</v>
      </c>
      <c r="Q695" s="1199"/>
      <c r="R695" s="1199"/>
      <c r="S695" s="1199"/>
      <c r="T695" s="1199"/>
    </row>
    <row r="696" spans="1:20" s="1503" customFormat="1" ht="12.75" x14ac:dyDescent="0.2">
      <c r="A696" s="1488" t="s">
        <v>8711</v>
      </c>
      <c r="B696" s="1488" t="s">
        <v>2003</v>
      </c>
      <c r="C696" s="1488" t="s">
        <v>97</v>
      </c>
      <c r="D696" s="1488"/>
      <c r="E696" s="1489">
        <v>8000</v>
      </c>
      <c r="F696" s="1488" t="s">
        <v>10147</v>
      </c>
      <c r="G696" s="1488" t="s">
        <v>10148</v>
      </c>
      <c r="H696" s="1488" t="s">
        <v>10149</v>
      </c>
      <c r="I696" s="1488"/>
      <c r="J696" s="1488"/>
      <c r="K696" s="1493">
        <v>0</v>
      </c>
      <c r="L696" s="1493">
        <v>0</v>
      </c>
      <c r="M696" s="1484">
        <f t="shared" si="20"/>
        <v>0</v>
      </c>
      <c r="N696" s="1493">
        <v>1</v>
      </c>
      <c r="O696" s="1493">
        <v>5</v>
      </c>
      <c r="P696" s="1484">
        <f t="shared" si="21"/>
        <v>40000</v>
      </c>
      <c r="Q696" s="1199"/>
      <c r="R696" s="1199"/>
      <c r="S696" s="1199"/>
      <c r="T696" s="1199"/>
    </row>
    <row r="697" spans="1:20" s="1503" customFormat="1" ht="12.75" x14ac:dyDescent="0.2">
      <c r="A697" s="1488" t="s">
        <v>8711</v>
      </c>
      <c r="B697" s="1488" t="s">
        <v>2003</v>
      </c>
      <c r="C697" s="1488" t="s">
        <v>97</v>
      </c>
      <c r="D697" s="1488"/>
      <c r="E697" s="1489">
        <v>7000</v>
      </c>
      <c r="F697" s="1488" t="s">
        <v>10150</v>
      </c>
      <c r="G697" s="1488" t="s">
        <v>10151</v>
      </c>
      <c r="H697" s="1488" t="s">
        <v>10152</v>
      </c>
      <c r="I697" s="1488"/>
      <c r="J697" s="1488"/>
      <c r="K697" s="1493">
        <v>1</v>
      </c>
      <c r="L697" s="1493">
        <v>12</v>
      </c>
      <c r="M697" s="1484">
        <f t="shared" si="20"/>
        <v>84000</v>
      </c>
      <c r="N697" s="1493">
        <v>1</v>
      </c>
      <c r="O697" s="1493">
        <v>6</v>
      </c>
      <c r="P697" s="1484">
        <f t="shared" si="21"/>
        <v>42000</v>
      </c>
      <c r="Q697" s="1199"/>
      <c r="R697" s="1199"/>
      <c r="S697" s="1199"/>
      <c r="T697" s="1199"/>
    </row>
    <row r="698" spans="1:20" s="1503" customFormat="1" ht="12.75" x14ac:dyDescent="0.2">
      <c r="A698" s="1488" t="s">
        <v>8711</v>
      </c>
      <c r="B698" s="1488" t="s">
        <v>2003</v>
      </c>
      <c r="C698" s="1488" t="s">
        <v>97</v>
      </c>
      <c r="D698" s="1488"/>
      <c r="E698" s="1489">
        <v>3000</v>
      </c>
      <c r="F698" s="1488" t="s">
        <v>10153</v>
      </c>
      <c r="G698" s="1488" t="s">
        <v>10154</v>
      </c>
      <c r="H698" s="1488" t="s">
        <v>768</v>
      </c>
      <c r="I698" s="1488"/>
      <c r="J698" s="1488"/>
      <c r="K698" s="1493">
        <v>1</v>
      </c>
      <c r="L698" s="1493">
        <v>12</v>
      </c>
      <c r="M698" s="1484">
        <f t="shared" si="20"/>
        <v>36000</v>
      </c>
      <c r="N698" s="1493">
        <v>1</v>
      </c>
      <c r="O698" s="1493">
        <v>6</v>
      </c>
      <c r="P698" s="1484">
        <f t="shared" si="21"/>
        <v>18000</v>
      </c>
      <c r="Q698" s="1199"/>
      <c r="R698" s="1199"/>
      <c r="S698" s="1199"/>
      <c r="T698" s="1199"/>
    </row>
    <row r="699" spans="1:20" s="1503" customFormat="1" ht="12.75" x14ac:dyDescent="0.2">
      <c r="A699" s="1488" t="s">
        <v>8711</v>
      </c>
      <c r="B699" s="1488" t="s">
        <v>2003</v>
      </c>
      <c r="C699" s="1488" t="s">
        <v>97</v>
      </c>
      <c r="D699" s="1488"/>
      <c r="E699" s="1489">
        <v>4500</v>
      </c>
      <c r="F699" s="1488" t="s">
        <v>10155</v>
      </c>
      <c r="G699" s="1488" t="s">
        <v>10156</v>
      </c>
      <c r="H699" s="1488" t="s">
        <v>10157</v>
      </c>
      <c r="I699" s="1488"/>
      <c r="J699" s="1488"/>
      <c r="K699" s="1493">
        <v>1</v>
      </c>
      <c r="L699" s="1493">
        <v>12</v>
      </c>
      <c r="M699" s="1484">
        <f t="shared" si="20"/>
        <v>54000</v>
      </c>
      <c r="N699" s="1493">
        <v>1</v>
      </c>
      <c r="O699" s="1493">
        <v>6</v>
      </c>
      <c r="P699" s="1484">
        <f t="shared" si="21"/>
        <v>27000</v>
      </c>
      <c r="Q699" s="1199"/>
      <c r="R699" s="1199"/>
      <c r="S699" s="1199"/>
      <c r="T699" s="1199"/>
    </row>
    <row r="700" spans="1:20" s="1503" customFormat="1" ht="12.75" x14ac:dyDescent="0.2">
      <c r="A700" s="1488" t="s">
        <v>8711</v>
      </c>
      <c r="B700" s="1488" t="s">
        <v>2003</v>
      </c>
      <c r="C700" s="1488" t="s">
        <v>97</v>
      </c>
      <c r="D700" s="1488"/>
      <c r="E700" s="1489">
        <v>3000</v>
      </c>
      <c r="F700" s="1488" t="s">
        <v>10158</v>
      </c>
      <c r="G700" s="1488" t="s">
        <v>10159</v>
      </c>
      <c r="H700" s="1488" t="s">
        <v>698</v>
      </c>
      <c r="I700" s="1488"/>
      <c r="J700" s="1488"/>
      <c r="K700" s="1493">
        <v>1</v>
      </c>
      <c r="L700" s="1493">
        <v>12</v>
      </c>
      <c r="M700" s="1484">
        <f t="shared" si="20"/>
        <v>36000</v>
      </c>
      <c r="N700" s="1493">
        <v>1</v>
      </c>
      <c r="O700" s="1493">
        <v>6</v>
      </c>
      <c r="P700" s="1484">
        <f t="shared" si="21"/>
        <v>18000</v>
      </c>
      <c r="Q700" s="1199"/>
      <c r="R700" s="1199"/>
      <c r="S700" s="1199"/>
      <c r="T700" s="1199"/>
    </row>
    <row r="701" spans="1:20" s="1503" customFormat="1" ht="12.75" x14ac:dyDescent="0.2">
      <c r="A701" s="1488" t="s">
        <v>8711</v>
      </c>
      <c r="B701" s="1488" t="s">
        <v>2003</v>
      </c>
      <c r="C701" s="1488" t="s">
        <v>97</v>
      </c>
      <c r="D701" s="1488"/>
      <c r="E701" s="1489">
        <v>3200</v>
      </c>
      <c r="F701" s="1488" t="s">
        <v>10160</v>
      </c>
      <c r="G701" s="1488" t="s">
        <v>10161</v>
      </c>
      <c r="H701" s="1488" t="s">
        <v>2912</v>
      </c>
      <c r="I701" s="1488"/>
      <c r="J701" s="1488"/>
      <c r="K701" s="1493">
        <v>1</v>
      </c>
      <c r="L701" s="1493">
        <v>5</v>
      </c>
      <c r="M701" s="1484">
        <f t="shared" si="20"/>
        <v>16000</v>
      </c>
      <c r="N701" s="1493">
        <v>0</v>
      </c>
      <c r="O701" s="1493">
        <v>0</v>
      </c>
      <c r="P701" s="1484">
        <f t="shared" si="21"/>
        <v>0</v>
      </c>
      <c r="Q701" s="1199"/>
      <c r="R701" s="1199"/>
      <c r="S701" s="1199"/>
      <c r="T701" s="1199"/>
    </row>
    <row r="702" spans="1:20" s="1503" customFormat="1" ht="12.75" x14ac:dyDescent="0.2">
      <c r="A702" s="1488" t="s">
        <v>8711</v>
      </c>
      <c r="B702" s="1488" t="s">
        <v>2004</v>
      </c>
      <c r="C702" s="1488" t="s">
        <v>97</v>
      </c>
      <c r="D702" s="1488"/>
      <c r="E702" s="1489">
        <v>5000</v>
      </c>
      <c r="F702" s="1488" t="s">
        <v>10162</v>
      </c>
      <c r="G702" s="1488" t="s">
        <v>10163</v>
      </c>
      <c r="H702" s="1488" t="s">
        <v>675</v>
      </c>
      <c r="I702" s="1488"/>
      <c r="J702" s="1488"/>
      <c r="K702" s="1493">
        <v>1</v>
      </c>
      <c r="L702" s="1493">
        <v>12</v>
      </c>
      <c r="M702" s="1484">
        <f t="shared" si="20"/>
        <v>60000</v>
      </c>
      <c r="N702" s="1493">
        <v>1</v>
      </c>
      <c r="O702" s="1493">
        <v>6</v>
      </c>
      <c r="P702" s="1484">
        <f t="shared" si="21"/>
        <v>30000</v>
      </c>
      <c r="Q702" s="1199"/>
      <c r="R702" s="1199"/>
      <c r="S702" s="1199"/>
      <c r="T702" s="1199"/>
    </row>
    <row r="703" spans="1:20" s="1503" customFormat="1" ht="12.75" x14ac:dyDescent="0.2">
      <c r="A703" s="1488" t="s">
        <v>8711</v>
      </c>
      <c r="B703" s="1488" t="s">
        <v>2003</v>
      </c>
      <c r="C703" s="1488" t="s">
        <v>97</v>
      </c>
      <c r="D703" s="1488"/>
      <c r="E703" s="1489">
        <v>4500</v>
      </c>
      <c r="F703" s="1488" t="s">
        <v>10164</v>
      </c>
      <c r="G703" s="1488" t="s">
        <v>10165</v>
      </c>
      <c r="H703" s="1488" t="s">
        <v>686</v>
      </c>
      <c r="I703" s="1488"/>
      <c r="J703" s="1488"/>
      <c r="K703" s="1493">
        <v>1</v>
      </c>
      <c r="L703" s="1493">
        <v>12</v>
      </c>
      <c r="M703" s="1484">
        <f t="shared" si="20"/>
        <v>54000</v>
      </c>
      <c r="N703" s="1493">
        <v>1</v>
      </c>
      <c r="O703" s="1493">
        <v>6</v>
      </c>
      <c r="P703" s="1484">
        <f t="shared" si="21"/>
        <v>27000</v>
      </c>
      <c r="Q703" s="1199"/>
      <c r="R703" s="1199"/>
      <c r="S703" s="1199"/>
      <c r="T703" s="1199"/>
    </row>
    <row r="704" spans="1:20" s="1503" customFormat="1" ht="12.75" x14ac:dyDescent="0.2">
      <c r="A704" s="1488" t="s">
        <v>8711</v>
      </c>
      <c r="B704" s="1488" t="s">
        <v>2003</v>
      </c>
      <c r="C704" s="1488" t="s">
        <v>97</v>
      </c>
      <c r="D704" s="1488"/>
      <c r="E704" s="1489">
        <v>3500</v>
      </c>
      <c r="F704" s="1488" t="s">
        <v>10166</v>
      </c>
      <c r="G704" s="1488" t="s">
        <v>10167</v>
      </c>
      <c r="H704" s="1488" t="s">
        <v>751</v>
      </c>
      <c r="I704" s="1488"/>
      <c r="J704" s="1488"/>
      <c r="K704" s="1493">
        <v>1</v>
      </c>
      <c r="L704" s="1493">
        <v>12</v>
      </c>
      <c r="M704" s="1484">
        <f t="shared" si="20"/>
        <v>42000</v>
      </c>
      <c r="N704" s="1493">
        <v>1</v>
      </c>
      <c r="O704" s="1493">
        <v>6</v>
      </c>
      <c r="P704" s="1484">
        <f t="shared" si="21"/>
        <v>21000</v>
      </c>
      <c r="Q704" s="1199"/>
      <c r="R704" s="1199"/>
      <c r="S704" s="1199"/>
      <c r="T704" s="1199"/>
    </row>
    <row r="705" spans="1:20" s="1503" customFormat="1" ht="12.75" x14ac:dyDescent="0.2">
      <c r="A705" s="1488" t="s">
        <v>8711</v>
      </c>
      <c r="B705" s="1488" t="s">
        <v>2003</v>
      </c>
      <c r="C705" s="1488" t="s">
        <v>97</v>
      </c>
      <c r="D705" s="1488"/>
      <c r="E705" s="1489">
        <v>3000</v>
      </c>
      <c r="F705" s="1488" t="s">
        <v>10168</v>
      </c>
      <c r="G705" s="1488" t="s">
        <v>10169</v>
      </c>
      <c r="H705" s="1488" t="s">
        <v>768</v>
      </c>
      <c r="I705" s="1488"/>
      <c r="J705" s="1488"/>
      <c r="K705" s="1493">
        <v>1</v>
      </c>
      <c r="L705" s="1493">
        <v>12</v>
      </c>
      <c r="M705" s="1484">
        <f t="shared" si="20"/>
        <v>36000</v>
      </c>
      <c r="N705" s="1493">
        <v>1</v>
      </c>
      <c r="O705" s="1493">
        <v>6</v>
      </c>
      <c r="P705" s="1484">
        <f t="shared" si="21"/>
        <v>18000</v>
      </c>
      <c r="Q705" s="1199"/>
      <c r="R705" s="1199"/>
      <c r="S705" s="1199"/>
      <c r="T705" s="1199"/>
    </row>
    <row r="706" spans="1:20" s="1503" customFormat="1" ht="12.75" x14ac:dyDescent="0.2">
      <c r="A706" s="1488" t="s">
        <v>8711</v>
      </c>
      <c r="B706" s="1488" t="s">
        <v>2003</v>
      </c>
      <c r="C706" s="1488" t="s">
        <v>97</v>
      </c>
      <c r="D706" s="1488"/>
      <c r="E706" s="1489">
        <v>2000</v>
      </c>
      <c r="F706" s="1488" t="s">
        <v>10170</v>
      </c>
      <c r="G706" s="1488" t="s">
        <v>10171</v>
      </c>
      <c r="H706" s="1488" t="s">
        <v>739</v>
      </c>
      <c r="I706" s="1488"/>
      <c r="J706" s="1488"/>
      <c r="K706" s="1493">
        <v>1</v>
      </c>
      <c r="L706" s="1493">
        <v>4</v>
      </c>
      <c r="M706" s="1484">
        <f t="shared" si="20"/>
        <v>8000</v>
      </c>
      <c r="N706" s="1493">
        <v>0</v>
      </c>
      <c r="O706" s="1493">
        <v>0</v>
      </c>
      <c r="P706" s="1484">
        <f t="shared" si="21"/>
        <v>0</v>
      </c>
      <c r="Q706" s="1199"/>
      <c r="R706" s="1199"/>
      <c r="S706" s="1199"/>
      <c r="T706" s="1199"/>
    </row>
    <row r="707" spans="1:20" s="1503" customFormat="1" ht="12.75" x14ac:dyDescent="0.2">
      <c r="A707" s="1488" t="s">
        <v>8711</v>
      </c>
      <c r="B707" s="1488" t="s">
        <v>2003</v>
      </c>
      <c r="C707" s="1488" t="s">
        <v>97</v>
      </c>
      <c r="D707" s="1488"/>
      <c r="E707" s="1489">
        <v>8000</v>
      </c>
      <c r="F707" s="1488" t="s">
        <v>10172</v>
      </c>
      <c r="G707" s="1488" t="s">
        <v>10173</v>
      </c>
      <c r="H707" s="1488" t="s">
        <v>654</v>
      </c>
      <c r="I707" s="1488"/>
      <c r="J707" s="1488"/>
      <c r="K707" s="1493">
        <v>1</v>
      </c>
      <c r="L707" s="1493">
        <v>12</v>
      </c>
      <c r="M707" s="1484">
        <f t="shared" si="20"/>
        <v>96000</v>
      </c>
      <c r="N707" s="1493">
        <v>1</v>
      </c>
      <c r="O707" s="1493">
        <v>6</v>
      </c>
      <c r="P707" s="1484">
        <f t="shared" si="21"/>
        <v>48000</v>
      </c>
      <c r="Q707" s="1199"/>
      <c r="R707" s="1199"/>
      <c r="S707" s="1199"/>
      <c r="T707" s="1199"/>
    </row>
    <row r="708" spans="1:20" s="1503" customFormat="1" ht="12.75" x14ac:dyDescent="0.2">
      <c r="A708" s="1488" t="s">
        <v>8711</v>
      </c>
      <c r="B708" s="1488" t="s">
        <v>2003</v>
      </c>
      <c r="C708" s="1488" t="s">
        <v>97</v>
      </c>
      <c r="D708" s="1488"/>
      <c r="E708" s="1489">
        <v>15000</v>
      </c>
      <c r="F708" s="1488" t="s">
        <v>10174</v>
      </c>
      <c r="G708" s="1488" t="s">
        <v>10175</v>
      </c>
      <c r="H708" s="1488" t="s">
        <v>8746</v>
      </c>
      <c r="I708" s="1488"/>
      <c r="J708" s="1488"/>
      <c r="K708" s="1493">
        <v>1</v>
      </c>
      <c r="L708" s="1493">
        <v>1</v>
      </c>
      <c r="M708" s="1484">
        <f t="shared" si="20"/>
        <v>15000</v>
      </c>
      <c r="N708" s="1493">
        <v>0</v>
      </c>
      <c r="O708" s="1493">
        <v>0</v>
      </c>
      <c r="P708" s="1484">
        <f t="shared" si="21"/>
        <v>0</v>
      </c>
      <c r="Q708" s="1199"/>
      <c r="R708" s="1199"/>
      <c r="S708" s="1199"/>
      <c r="T708" s="1199"/>
    </row>
    <row r="709" spans="1:20" s="1503" customFormat="1" ht="12.75" x14ac:dyDescent="0.2">
      <c r="A709" s="1488" t="s">
        <v>8711</v>
      </c>
      <c r="B709" s="1488" t="s">
        <v>2003</v>
      </c>
      <c r="C709" s="1488" t="s">
        <v>97</v>
      </c>
      <c r="D709" s="1488"/>
      <c r="E709" s="1489">
        <v>15600</v>
      </c>
      <c r="F709" s="1488" t="s">
        <v>10176</v>
      </c>
      <c r="G709" s="1488" t="s">
        <v>10177</v>
      </c>
      <c r="H709" s="1488" t="s">
        <v>8743</v>
      </c>
      <c r="I709" s="1488"/>
      <c r="J709" s="1488"/>
      <c r="K709" s="1493">
        <v>1</v>
      </c>
      <c r="L709" s="1493">
        <v>8</v>
      </c>
      <c r="M709" s="1484">
        <f t="shared" ref="M709:M772" si="22">L709*E709</f>
        <v>124800</v>
      </c>
      <c r="N709" s="1493">
        <v>1</v>
      </c>
      <c r="O709" s="1493">
        <v>3</v>
      </c>
      <c r="P709" s="1484">
        <f t="shared" ref="P709:P772" si="23">O709*E709</f>
        <v>46800</v>
      </c>
      <c r="Q709" s="1199"/>
      <c r="R709" s="1199"/>
      <c r="S709" s="1199"/>
      <c r="T709" s="1199"/>
    </row>
    <row r="710" spans="1:20" s="1503" customFormat="1" ht="12.75" x14ac:dyDescent="0.2">
      <c r="A710" s="1488" t="s">
        <v>8711</v>
      </c>
      <c r="B710" s="1488" t="s">
        <v>2003</v>
      </c>
      <c r="C710" s="1488" t="s">
        <v>97</v>
      </c>
      <c r="D710" s="1488"/>
      <c r="E710" s="1489">
        <v>5500</v>
      </c>
      <c r="F710" s="1488" t="s">
        <v>10178</v>
      </c>
      <c r="G710" s="1488" t="s">
        <v>10179</v>
      </c>
      <c r="H710" s="1488" t="s">
        <v>9958</v>
      </c>
      <c r="I710" s="1488"/>
      <c r="J710" s="1488"/>
      <c r="K710" s="1493">
        <v>1</v>
      </c>
      <c r="L710" s="1493">
        <v>4</v>
      </c>
      <c r="M710" s="1484">
        <f t="shared" si="22"/>
        <v>22000</v>
      </c>
      <c r="N710" s="1493">
        <v>1</v>
      </c>
      <c r="O710" s="1493">
        <v>6</v>
      </c>
      <c r="P710" s="1484">
        <f t="shared" si="23"/>
        <v>33000</v>
      </c>
      <c r="Q710" s="1199"/>
      <c r="R710" s="1199"/>
      <c r="S710" s="1199"/>
      <c r="T710" s="1199"/>
    </row>
    <row r="711" spans="1:20" s="1503" customFormat="1" ht="12.75" x14ac:dyDescent="0.2">
      <c r="A711" s="1488" t="s">
        <v>8711</v>
      </c>
      <c r="B711" s="1488" t="s">
        <v>2003</v>
      </c>
      <c r="C711" s="1488" t="s">
        <v>97</v>
      </c>
      <c r="D711" s="1488"/>
      <c r="E711" s="1489">
        <v>15000</v>
      </c>
      <c r="F711" s="1488" t="s">
        <v>10180</v>
      </c>
      <c r="G711" s="1488" t="s">
        <v>10181</v>
      </c>
      <c r="H711" s="1488" t="s">
        <v>8976</v>
      </c>
      <c r="I711" s="1488"/>
      <c r="J711" s="1488"/>
      <c r="K711" s="1493">
        <v>1</v>
      </c>
      <c r="L711" s="1493">
        <v>12</v>
      </c>
      <c r="M711" s="1484">
        <f t="shared" si="22"/>
        <v>180000</v>
      </c>
      <c r="N711" s="1493">
        <v>1</v>
      </c>
      <c r="O711" s="1493">
        <v>6</v>
      </c>
      <c r="P711" s="1484">
        <f t="shared" si="23"/>
        <v>90000</v>
      </c>
      <c r="Q711" s="1199"/>
      <c r="R711" s="1199"/>
      <c r="S711" s="1199"/>
      <c r="T711" s="1199"/>
    </row>
    <row r="712" spans="1:20" s="1503" customFormat="1" ht="12.75" x14ac:dyDescent="0.2">
      <c r="A712" s="1488" t="s">
        <v>8711</v>
      </c>
      <c r="B712" s="1488" t="s">
        <v>2003</v>
      </c>
      <c r="C712" s="1488" t="s">
        <v>97</v>
      </c>
      <c r="D712" s="1488"/>
      <c r="E712" s="1489">
        <v>3500</v>
      </c>
      <c r="F712" s="1488" t="s">
        <v>10182</v>
      </c>
      <c r="G712" s="1488" t="s">
        <v>10183</v>
      </c>
      <c r="H712" s="1488" t="s">
        <v>6977</v>
      </c>
      <c r="I712" s="1488"/>
      <c r="J712" s="1488"/>
      <c r="K712" s="1493">
        <v>1</v>
      </c>
      <c r="L712" s="1493">
        <v>9</v>
      </c>
      <c r="M712" s="1484">
        <f t="shared" si="22"/>
        <v>31500</v>
      </c>
      <c r="N712" s="1493">
        <v>0</v>
      </c>
      <c r="O712" s="1493">
        <v>0</v>
      </c>
      <c r="P712" s="1484">
        <f t="shared" si="23"/>
        <v>0</v>
      </c>
      <c r="Q712" s="1199"/>
      <c r="R712" s="1199"/>
      <c r="S712" s="1199"/>
      <c r="T712" s="1199"/>
    </row>
    <row r="713" spans="1:20" s="1503" customFormat="1" ht="12.75" x14ac:dyDescent="0.2">
      <c r="A713" s="1488" t="s">
        <v>8711</v>
      </c>
      <c r="B713" s="1488" t="s">
        <v>2003</v>
      </c>
      <c r="C713" s="1488" t="s">
        <v>97</v>
      </c>
      <c r="D713" s="1488"/>
      <c r="E713" s="1489">
        <v>4500</v>
      </c>
      <c r="F713" s="1488" t="s">
        <v>10184</v>
      </c>
      <c r="G713" s="1488" t="s">
        <v>10185</v>
      </c>
      <c r="H713" s="1488" t="s">
        <v>10186</v>
      </c>
      <c r="I713" s="1488"/>
      <c r="J713" s="1488"/>
      <c r="K713" s="1493">
        <v>0</v>
      </c>
      <c r="L713" s="1493">
        <v>0</v>
      </c>
      <c r="M713" s="1484">
        <f t="shared" si="22"/>
        <v>0</v>
      </c>
      <c r="N713" s="1493">
        <v>1</v>
      </c>
      <c r="O713" s="1493">
        <v>6</v>
      </c>
      <c r="P713" s="1484">
        <f t="shared" si="23"/>
        <v>27000</v>
      </c>
      <c r="Q713" s="1199"/>
      <c r="R713" s="1199"/>
      <c r="S713" s="1199"/>
      <c r="T713" s="1199"/>
    </row>
    <row r="714" spans="1:20" s="1503" customFormat="1" ht="12.75" x14ac:dyDescent="0.2">
      <c r="A714" s="1488" t="s">
        <v>8711</v>
      </c>
      <c r="B714" s="1488" t="s">
        <v>2004</v>
      </c>
      <c r="C714" s="1488" t="s">
        <v>97</v>
      </c>
      <c r="D714" s="1488"/>
      <c r="E714" s="1489">
        <v>2300</v>
      </c>
      <c r="F714" s="1488" t="s">
        <v>10187</v>
      </c>
      <c r="G714" s="1488" t="s">
        <v>10188</v>
      </c>
      <c r="H714" s="1488" t="s">
        <v>739</v>
      </c>
      <c r="I714" s="1488"/>
      <c r="J714" s="1488"/>
      <c r="K714" s="1493">
        <v>1</v>
      </c>
      <c r="L714" s="1493">
        <v>12</v>
      </c>
      <c r="M714" s="1484">
        <f t="shared" si="22"/>
        <v>27600</v>
      </c>
      <c r="N714" s="1493">
        <v>1</v>
      </c>
      <c r="O714" s="1493">
        <v>6</v>
      </c>
      <c r="P714" s="1484">
        <f t="shared" si="23"/>
        <v>13800</v>
      </c>
      <c r="Q714" s="1199"/>
      <c r="R714" s="1199"/>
      <c r="S714" s="1199"/>
      <c r="T714" s="1199"/>
    </row>
    <row r="715" spans="1:20" s="1503" customFormat="1" ht="12.75" x14ac:dyDescent="0.2">
      <c r="A715" s="1488" t="s">
        <v>8711</v>
      </c>
      <c r="B715" s="1488" t="s">
        <v>2003</v>
      </c>
      <c r="C715" s="1488" t="s">
        <v>97</v>
      </c>
      <c r="D715" s="1488"/>
      <c r="E715" s="1489">
        <v>2000</v>
      </c>
      <c r="F715" s="1488" t="s">
        <v>10189</v>
      </c>
      <c r="G715" s="1488" t="s">
        <v>10190</v>
      </c>
      <c r="H715" s="1488" t="s">
        <v>8805</v>
      </c>
      <c r="I715" s="1488"/>
      <c r="J715" s="1488"/>
      <c r="K715" s="1493">
        <v>1</v>
      </c>
      <c r="L715" s="1493">
        <v>12</v>
      </c>
      <c r="M715" s="1484">
        <f t="shared" si="22"/>
        <v>24000</v>
      </c>
      <c r="N715" s="1493">
        <v>1</v>
      </c>
      <c r="O715" s="1493">
        <v>6</v>
      </c>
      <c r="P715" s="1484">
        <f t="shared" si="23"/>
        <v>12000</v>
      </c>
      <c r="Q715" s="1199"/>
      <c r="R715" s="1199"/>
      <c r="S715" s="1199"/>
      <c r="T715" s="1199"/>
    </row>
    <row r="716" spans="1:20" s="1503" customFormat="1" ht="12.75" x14ac:dyDescent="0.2">
      <c r="A716" s="1488" t="s">
        <v>8711</v>
      </c>
      <c r="B716" s="1488" t="s">
        <v>2003</v>
      </c>
      <c r="C716" s="1488" t="s">
        <v>97</v>
      </c>
      <c r="D716" s="1488"/>
      <c r="E716" s="1489">
        <v>2000</v>
      </c>
      <c r="F716" s="1488" t="s">
        <v>10191</v>
      </c>
      <c r="G716" s="1488" t="s">
        <v>10192</v>
      </c>
      <c r="H716" s="1488" t="s">
        <v>8805</v>
      </c>
      <c r="I716" s="1488"/>
      <c r="J716" s="1488"/>
      <c r="K716" s="1493">
        <v>1</v>
      </c>
      <c r="L716" s="1493">
        <v>12</v>
      </c>
      <c r="M716" s="1484">
        <f t="shared" si="22"/>
        <v>24000</v>
      </c>
      <c r="N716" s="1493">
        <v>1</v>
      </c>
      <c r="O716" s="1493">
        <v>6</v>
      </c>
      <c r="P716" s="1484">
        <f t="shared" si="23"/>
        <v>12000</v>
      </c>
      <c r="Q716" s="1199"/>
      <c r="R716" s="1199"/>
      <c r="S716" s="1199"/>
      <c r="T716" s="1199"/>
    </row>
    <row r="717" spans="1:20" s="1503" customFormat="1" ht="12.75" x14ac:dyDescent="0.2">
      <c r="A717" s="1488" t="s">
        <v>8711</v>
      </c>
      <c r="B717" s="1488" t="s">
        <v>2003</v>
      </c>
      <c r="C717" s="1488" t="s">
        <v>97</v>
      </c>
      <c r="D717" s="1488"/>
      <c r="E717" s="1489">
        <v>7000</v>
      </c>
      <c r="F717" s="1488" t="s">
        <v>10193</v>
      </c>
      <c r="G717" s="1488" t="s">
        <v>10194</v>
      </c>
      <c r="H717" s="1488" t="s">
        <v>792</v>
      </c>
      <c r="I717" s="1488"/>
      <c r="J717" s="1488"/>
      <c r="K717" s="1493">
        <v>1</v>
      </c>
      <c r="L717" s="1493">
        <v>12</v>
      </c>
      <c r="M717" s="1484">
        <f t="shared" si="22"/>
        <v>84000</v>
      </c>
      <c r="N717" s="1493">
        <v>1</v>
      </c>
      <c r="O717" s="1493">
        <v>6</v>
      </c>
      <c r="P717" s="1484">
        <f t="shared" si="23"/>
        <v>42000</v>
      </c>
      <c r="Q717" s="1199"/>
      <c r="R717" s="1199"/>
      <c r="S717" s="1199"/>
      <c r="T717" s="1199"/>
    </row>
    <row r="718" spans="1:20" s="1503" customFormat="1" ht="12.75" x14ac:dyDescent="0.2">
      <c r="A718" s="1488" t="s">
        <v>8711</v>
      </c>
      <c r="B718" s="1488" t="s">
        <v>2003</v>
      </c>
      <c r="C718" s="1488" t="s">
        <v>97</v>
      </c>
      <c r="D718" s="1488"/>
      <c r="E718" s="1489">
        <v>11221</v>
      </c>
      <c r="F718" s="1488" t="s">
        <v>10195</v>
      </c>
      <c r="G718" s="1488" t="s">
        <v>10196</v>
      </c>
      <c r="H718" s="1488" t="s">
        <v>712</v>
      </c>
      <c r="I718" s="1488"/>
      <c r="J718" s="1488"/>
      <c r="K718" s="1493">
        <v>1</v>
      </c>
      <c r="L718" s="1493">
        <v>10</v>
      </c>
      <c r="M718" s="1484">
        <f t="shared" si="22"/>
        <v>112210</v>
      </c>
      <c r="N718" s="1493">
        <v>1</v>
      </c>
      <c r="O718" s="1493">
        <v>6</v>
      </c>
      <c r="P718" s="1484">
        <f t="shared" si="23"/>
        <v>67326</v>
      </c>
      <c r="Q718" s="1199"/>
      <c r="R718" s="1199"/>
      <c r="S718" s="1199"/>
      <c r="T718" s="1199"/>
    </row>
    <row r="719" spans="1:20" s="1503" customFormat="1" ht="12.75" x14ac:dyDescent="0.2">
      <c r="A719" s="1488" t="s">
        <v>8711</v>
      </c>
      <c r="B719" s="1488" t="s">
        <v>2003</v>
      </c>
      <c r="C719" s="1488" t="s">
        <v>97</v>
      </c>
      <c r="D719" s="1488"/>
      <c r="E719" s="1489">
        <v>2000</v>
      </c>
      <c r="F719" s="1488" t="s">
        <v>10197</v>
      </c>
      <c r="G719" s="1488" t="s">
        <v>10198</v>
      </c>
      <c r="H719" s="1488" t="s">
        <v>8805</v>
      </c>
      <c r="I719" s="1488"/>
      <c r="J719" s="1488"/>
      <c r="K719" s="1493">
        <v>1</v>
      </c>
      <c r="L719" s="1493">
        <v>12</v>
      </c>
      <c r="M719" s="1484">
        <f t="shared" si="22"/>
        <v>24000</v>
      </c>
      <c r="N719" s="1493">
        <v>1</v>
      </c>
      <c r="O719" s="1493">
        <v>6</v>
      </c>
      <c r="P719" s="1484">
        <f t="shared" si="23"/>
        <v>12000</v>
      </c>
      <c r="Q719" s="1199"/>
      <c r="R719" s="1199"/>
      <c r="S719" s="1199"/>
      <c r="T719" s="1199"/>
    </row>
    <row r="720" spans="1:20" s="1503" customFormat="1" ht="12.75" x14ac:dyDescent="0.2">
      <c r="A720" s="1488" t="s">
        <v>8711</v>
      </c>
      <c r="B720" s="1488" t="s">
        <v>2003</v>
      </c>
      <c r="C720" s="1488" t="s">
        <v>97</v>
      </c>
      <c r="D720" s="1488"/>
      <c r="E720" s="1489">
        <v>2800</v>
      </c>
      <c r="F720" s="1488" t="s">
        <v>10199</v>
      </c>
      <c r="G720" s="1488" t="s">
        <v>10200</v>
      </c>
      <c r="H720" s="1488" t="s">
        <v>8805</v>
      </c>
      <c r="I720" s="1488"/>
      <c r="J720" s="1488"/>
      <c r="K720" s="1493">
        <v>1</v>
      </c>
      <c r="L720" s="1493">
        <v>7</v>
      </c>
      <c r="M720" s="1484">
        <f t="shared" si="22"/>
        <v>19600</v>
      </c>
      <c r="N720" s="1493">
        <v>1</v>
      </c>
      <c r="O720" s="1493">
        <v>6</v>
      </c>
      <c r="P720" s="1484">
        <f t="shared" si="23"/>
        <v>16800</v>
      </c>
      <c r="Q720" s="1199"/>
      <c r="R720" s="1199"/>
      <c r="S720" s="1199"/>
      <c r="T720" s="1199"/>
    </row>
    <row r="721" spans="1:20" s="1503" customFormat="1" ht="12.75" x14ac:dyDescent="0.2">
      <c r="A721" s="1488" t="s">
        <v>8711</v>
      </c>
      <c r="B721" s="1488" t="s">
        <v>2003</v>
      </c>
      <c r="C721" s="1488" t="s">
        <v>97</v>
      </c>
      <c r="D721" s="1488"/>
      <c r="E721" s="1489">
        <v>2000</v>
      </c>
      <c r="F721" s="1488" t="s">
        <v>10199</v>
      </c>
      <c r="G721" s="1488" t="s">
        <v>10200</v>
      </c>
      <c r="H721" s="1488" t="s">
        <v>8805</v>
      </c>
      <c r="I721" s="1488"/>
      <c r="J721" s="1488"/>
      <c r="K721" s="1493">
        <v>1</v>
      </c>
      <c r="L721" s="1493">
        <v>5</v>
      </c>
      <c r="M721" s="1484">
        <f t="shared" si="22"/>
        <v>10000</v>
      </c>
      <c r="N721" s="1493">
        <v>0</v>
      </c>
      <c r="O721" s="1493">
        <v>0</v>
      </c>
      <c r="P721" s="1484">
        <f t="shared" si="23"/>
        <v>0</v>
      </c>
      <c r="Q721" s="1199"/>
      <c r="R721" s="1199"/>
      <c r="S721" s="1199"/>
      <c r="T721" s="1199"/>
    </row>
    <row r="722" spans="1:20" s="1503" customFormat="1" ht="12.75" x14ac:dyDescent="0.2">
      <c r="A722" s="1488" t="s">
        <v>8711</v>
      </c>
      <c r="B722" s="1488" t="s">
        <v>2003</v>
      </c>
      <c r="C722" s="1488" t="s">
        <v>97</v>
      </c>
      <c r="D722" s="1488"/>
      <c r="E722" s="1489">
        <v>6500</v>
      </c>
      <c r="F722" s="1488" t="s">
        <v>10201</v>
      </c>
      <c r="G722" s="1488" t="s">
        <v>10202</v>
      </c>
      <c r="H722" s="1488" t="s">
        <v>9419</v>
      </c>
      <c r="I722" s="1488"/>
      <c r="J722" s="1488"/>
      <c r="K722" s="1493">
        <v>1</v>
      </c>
      <c r="L722" s="1493">
        <v>12</v>
      </c>
      <c r="M722" s="1484">
        <f t="shared" si="22"/>
        <v>78000</v>
      </c>
      <c r="N722" s="1493">
        <v>1</v>
      </c>
      <c r="O722" s="1493">
        <v>6</v>
      </c>
      <c r="P722" s="1484">
        <f t="shared" si="23"/>
        <v>39000</v>
      </c>
      <c r="Q722" s="1199"/>
      <c r="R722" s="1199"/>
      <c r="S722" s="1199"/>
      <c r="T722" s="1199"/>
    </row>
    <row r="723" spans="1:20" s="1503" customFormat="1" ht="12.75" x14ac:dyDescent="0.2">
      <c r="A723" s="1488" t="s">
        <v>8711</v>
      </c>
      <c r="B723" s="1488" t="s">
        <v>2004</v>
      </c>
      <c r="C723" s="1488" t="s">
        <v>97</v>
      </c>
      <c r="D723" s="1488"/>
      <c r="E723" s="1489">
        <v>2300</v>
      </c>
      <c r="F723" s="1488" t="s">
        <v>10203</v>
      </c>
      <c r="G723" s="1488" t="s">
        <v>10204</v>
      </c>
      <c r="H723" s="1488" t="s">
        <v>768</v>
      </c>
      <c r="I723" s="1488"/>
      <c r="J723" s="1488"/>
      <c r="K723" s="1493">
        <v>1</v>
      </c>
      <c r="L723" s="1493">
        <v>12</v>
      </c>
      <c r="M723" s="1484">
        <f t="shared" si="22"/>
        <v>27600</v>
      </c>
      <c r="N723" s="1493">
        <v>1</v>
      </c>
      <c r="O723" s="1493">
        <v>6</v>
      </c>
      <c r="P723" s="1484">
        <f t="shared" si="23"/>
        <v>13800</v>
      </c>
      <c r="Q723" s="1199"/>
      <c r="R723" s="1199"/>
      <c r="S723" s="1199"/>
      <c r="T723" s="1199"/>
    </row>
    <row r="724" spans="1:20" s="1503" customFormat="1" ht="12.75" x14ac:dyDescent="0.2">
      <c r="A724" s="1488" t="s">
        <v>8711</v>
      </c>
      <c r="B724" s="1488" t="s">
        <v>2004</v>
      </c>
      <c r="C724" s="1488" t="s">
        <v>97</v>
      </c>
      <c r="D724" s="1488"/>
      <c r="E724" s="1489">
        <v>4500</v>
      </c>
      <c r="F724" s="1488" t="s">
        <v>10205</v>
      </c>
      <c r="G724" s="1488" t="s">
        <v>10206</v>
      </c>
      <c r="H724" s="1488" t="s">
        <v>807</v>
      </c>
      <c r="I724" s="1488"/>
      <c r="J724" s="1488"/>
      <c r="K724" s="1493">
        <v>1</v>
      </c>
      <c r="L724" s="1493">
        <v>12</v>
      </c>
      <c r="M724" s="1484">
        <f t="shared" si="22"/>
        <v>54000</v>
      </c>
      <c r="N724" s="1493">
        <v>1</v>
      </c>
      <c r="O724" s="1493">
        <v>6</v>
      </c>
      <c r="P724" s="1484">
        <f t="shared" si="23"/>
        <v>27000</v>
      </c>
      <c r="Q724" s="1199"/>
      <c r="R724" s="1199"/>
      <c r="S724" s="1199"/>
      <c r="T724" s="1199"/>
    </row>
    <row r="725" spans="1:20" s="1503" customFormat="1" ht="12.75" x14ac:dyDescent="0.2">
      <c r="A725" s="1488" t="s">
        <v>8711</v>
      </c>
      <c r="B725" s="1488" t="s">
        <v>2004</v>
      </c>
      <c r="C725" s="1488" t="s">
        <v>97</v>
      </c>
      <c r="D725" s="1488"/>
      <c r="E725" s="1489">
        <v>4500</v>
      </c>
      <c r="F725" s="1488" t="s">
        <v>10207</v>
      </c>
      <c r="G725" s="1488" t="s">
        <v>10208</v>
      </c>
      <c r="H725" s="1488" t="s">
        <v>10209</v>
      </c>
      <c r="I725" s="1488"/>
      <c r="J725" s="1488"/>
      <c r="K725" s="1493">
        <v>1</v>
      </c>
      <c r="L725" s="1493">
        <v>12</v>
      </c>
      <c r="M725" s="1484">
        <f t="shared" si="22"/>
        <v>54000</v>
      </c>
      <c r="N725" s="1493">
        <v>1</v>
      </c>
      <c r="O725" s="1493">
        <v>6</v>
      </c>
      <c r="P725" s="1484">
        <f t="shared" si="23"/>
        <v>27000</v>
      </c>
      <c r="Q725" s="1199"/>
      <c r="R725" s="1199"/>
      <c r="S725" s="1199"/>
      <c r="T725" s="1199"/>
    </row>
    <row r="726" spans="1:20" s="1503" customFormat="1" ht="12.75" x14ac:dyDescent="0.2">
      <c r="A726" s="1488" t="s">
        <v>8711</v>
      </c>
      <c r="B726" s="1488" t="s">
        <v>2004</v>
      </c>
      <c r="C726" s="1488" t="s">
        <v>97</v>
      </c>
      <c r="D726" s="1488"/>
      <c r="E726" s="1489">
        <v>5000</v>
      </c>
      <c r="F726" s="1488" t="s">
        <v>10210</v>
      </c>
      <c r="G726" s="1488" t="s">
        <v>10211</v>
      </c>
      <c r="H726" s="1488" t="s">
        <v>4764</v>
      </c>
      <c r="I726" s="1488"/>
      <c r="J726" s="1488"/>
      <c r="K726" s="1493">
        <v>1</v>
      </c>
      <c r="L726" s="1493">
        <v>3</v>
      </c>
      <c r="M726" s="1484">
        <f t="shared" si="22"/>
        <v>15000</v>
      </c>
      <c r="N726" s="1493">
        <v>0</v>
      </c>
      <c r="O726" s="1493">
        <v>0</v>
      </c>
      <c r="P726" s="1484">
        <f t="shared" si="23"/>
        <v>0</v>
      </c>
      <c r="Q726" s="1199"/>
      <c r="R726" s="1199"/>
      <c r="S726" s="1199"/>
      <c r="T726" s="1199"/>
    </row>
    <row r="727" spans="1:20" s="1503" customFormat="1" ht="12.75" x14ac:dyDescent="0.2">
      <c r="A727" s="1488" t="s">
        <v>8711</v>
      </c>
      <c r="B727" s="1488" t="s">
        <v>2003</v>
      </c>
      <c r="C727" s="1488" t="s">
        <v>97</v>
      </c>
      <c r="D727" s="1488"/>
      <c r="E727" s="1489">
        <v>2200</v>
      </c>
      <c r="F727" s="1488" t="s">
        <v>10212</v>
      </c>
      <c r="G727" s="1488" t="s">
        <v>10213</v>
      </c>
      <c r="H727" s="1488" t="s">
        <v>1025</v>
      </c>
      <c r="I727" s="1488"/>
      <c r="J727" s="1488"/>
      <c r="K727" s="1493">
        <v>1</v>
      </c>
      <c r="L727" s="1493">
        <v>12</v>
      </c>
      <c r="M727" s="1484">
        <f t="shared" si="22"/>
        <v>26400</v>
      </c>
      <c r="N727" s="1493">
        <v>1</v>
      </c>
      <c r="O727" s="1493">
        <v>6</v>
      </c>
      <c r="P727" s="1484">
        <f t="shared" si="23"/>
        <v>13200</v>
      </c>
      <c r="Q727" s="1199"/>
      <c r="R727" s="1199"/>
      <c r="S727" s="1199"/>
      <c r="T727" s="1199"/>
    </row>
    <row r="728" spans="1:20" s="1503" customFormat="1" ht="12.75" x14ac:dyDescent="0.2">
      <c r="A728" s="1488" t="s">
        <v>8711</v>
      </c>
      <c r="B728" s="1488" t="s">
        <v>2003</v>
      </c>
      <c r="C728" s="1488" t="s">
        <v>97</v>
      </c>
      <c r="D728" s="1488"/>
      <c r="E728" s="1489">
        <v>2000</v>
      </c>
      <c r="F728" s="1488" t="s">
        <v>10214</v>
      </c>
      <c r="G728" s="1488" t="s">
        <v>10215</v>
      </c>
      <c r="H728" s="1488" t="s">
        <v>9192</v>
      </c>
      <c r="I728" s="1488"/>
      <c r="J728" s="1488"/>
      <c r="K728" s="1493">
        <v>1</v>
      </c>
      <c r="L728" s="1493">
        <v>12</v>
      </c>
      <c r="M728" s="1484">
        <f t="shared" si="22"/>
        <v>24000</v>
      </c>
      <c r="N728" s="1493">
        <v>1</v>
      </c>
      <c r="O728" s="1493">
        <v>6</v>
      </c>
      <c r="P728" s="1484">
        <f t="shared" si="23"/>
        <v>12000</v>
      </c>
      <c r="Q728" s="1199"/>
      <c r="R728" s="1199"/>
      <c r="S728" s="1199"/>
      <c r="T728" s="1199"/>
    </row>
    <row r="729" spans="1:20" s="1503" customFormat="1" ht="12.75" x14ac:dyDescent="0.2">
      <c r="A729" s="1488" t="s">
        <v>8711</v>
      </c>
      <c r="B729" s="1488" t="s">
        <v>2003</v>
      </c>
      <c r="C729" s="1488" t="s">
        <v>97</v>
      </c>
      <c r="D729" s="1488"/>
      <c r="E729" s="1489">
        <v>2000</v>
      </c>
      <c r="F729" s="1488" t="s">
        <v>10216</v>
      </c>
      <c r="G729" s="1488" t="s">
        <v>10217</v>
      </c>
      <c r="H729" s="1488" t="s">
        <v>8761</v>
      </c>
      <c r="I729" s="1488"/>
      <c r="J729" s="1488"/>
      <c r="K729" s="1493">
        <v>1</v>
      </c>
      <c r="L729" s="1493">
        <v>12</v>
      </c>
      <c r="M729" s="1484">
        <f t="shared" si="22"/>
        <v>24000</v>
      </c>
      <c r="N729" s="1493">
        <v>1</v>
      </c>
      <c r="O729" s="1493">
        <v>6</v>
      </c>
      <c r="P729" s="1484">
        <f t="shared" si="23"/>
        <v>12000</v>
      </c>
      <c r="Q729" s="1199"/>
      <c r="R729" s="1199"/>
      <c r="S729" s="1199"/>
      <c r="T729" s="1199"/>
    </row>
    <row r="730" spans="1:20" s="1503" customFormat="1" ht="12.75" x14ac:dyDescent="0.2">
      <c r="A730" s="1488" t="s">
        <v>8711</v>
      </c>
      <c r="B730" s="1488" t="s">
        <v>2003</v>
      </c>
      <c r="C730" s="1488" t="s">
        <v>97</v>
      </c>
      <c r="D730" s="1488"/>
      <c r="E730" s="1489">
        <v>5000</v>
      </c>
      <c r="F730" s="1488" t="s">
        <v>10218</v>
      </c>
      <c r="G730" s="1488" t="s">
        <v>10219</v>
      </c>
      <c r="H730" s="1488" t="s">
        <v>9355</v>
      </c>
      <c r="I730" s="1488"/>
      <c r="J730" s="1488"/>
      <c r="K730" s="1493">
        <v>1</v>
      </c>
      <c r="L730" s="1493">
        <v>12</v>
      </c>
      <c r="M730" s="1484">
        <f t="shared" si="22"/>
        <v>60000</v>
      </c>
      <c r="N730" s="1493">
        <v>1</v>
      </c>
      <c r="O730" s="1493">
        <v>6</v>
      </c>
      <c r="P730" s="1484">
        <f t="shared" si="23"/>
        <v>30000</v>
      </c>
      <c r="Q730" s="1199"/>
      <c r="R730" s="1199"/>
      <c r="S730" s="1199"/>
      <c r="T730" s="1199"/>
    </row>
    <row r="731" spans="1:20" s="1503" customFormat="1" ht="12.75" x14ac:dyDescent="0.2">
      <c r="A731" s="1488" t="s">
        <v>8711</v>
      </c>
      <c r="B731" s="1488" t="s">
        <v>2003</v>
      </c>
      <c r="C731" s="1488" t="s">
        <v>97</v>
      </c>
      <c r="D731" s="1488"/>
      <c r="E731" s="1489">
        <v>3500</v>
      </c>
      <c r="F731" s="1488" t="s">
        <v>10220</v>
      </c>
      <c r="G731" s="1488" t="s">
        <v>10221</v>
      </c>
      <c r="H731" s="1488" t="s">
        <v>739</v>
      </c>
      <c r="I731" s="1488"/>
      <c r="J731" s="1488"/>
      <c r="K731" s="1493">
        <v>1</v>
      </c>
      <c r="L731" s="1493">
        <v>12</v>
      </c>
      <c r="M731" s="1484">
        <f t="shared" si="22"/>
        <v>42000</v>
      </c>
      <c r="N731" s="1493">
        <v>1</v>
      </c>
      <c r="O731" s="1493">
        <v>6</v>
      </c>
      <c r="P731" s="1484">
        <f t="shared" si="23"/>
        <v>21000</v>
      </c>
      <c r="Q731" s="1199"/>
      <c r="R731" s="1199"/>
      <c r="S731" s="1199"/>
      <c r="T731" s="1199"/>
    </row>
    <row r="732" spans="1:20" s="1503" customFormat="1" ht="12.75" x14ac:dyDescent="0.2">
      <c r="A732" s="1488" t="s">
        <v>8711</v>
      </c>
      <c r="B732" s="1488" t="s">
        <v>2003</v>
      </c>
      <c r="C732" s="1488" t="s">
        <v>97</v>
      </c>
      <c r="D732" s="1488"/>
      <c r="E732" s="1489">
        <v>3300</v>
      </c>
      <c r="F732" s="1488" t="s">
        <v>10222</v>
      </c>
      <c r="G732" s="1488" t="s">
        <v>10223</v>
      </c>
      <c r="H732" s="1488" t="s">
        <v>768</v>
      </c>
      <c r="I732" s="1488"/>
      <c r="J732" s="1488"/>
      <c r="K732" s="1493">
        <v>1</v>
      </c>
      <c r="L732" s="1493">
        <v>12</v>
      </c>
      <c r="M732" s="1484">
        <f t="shared" si="22"/>
        <v>39600</v>
      </c>
      <c r="N732" s="1493">
        <v>1</v>
      </c>
      <c r="O732" s="1493">
        <v>6</v>
      </c>
      <c r="P732" s="1484">
        <f t="shared" si="23"/>
        <v>19800</v>
      </c>
      <c r="Q732" s="1199"/>
      <c r="R732" s="1199"/>
      <c r="S732" s="1199"/>
      <c r="T732" s="1199"/>
    </row>
    <row r="733" spans="1:20" s="1503" customFormat="1" ht="12.75" x14ac:dyDescent="0.2">
      <c r="A733" s="1488" t="s">
        <v>8711</v>
      </c>
      <c r="B733" s="1488" t="s">
        <v>2004</v>
      </c>
      <c r="C733" s="1488" t="s">
        <v>97</v>
      </c>
      <c r="D733" s="1488"/>
      <c r="E733" s="1489">
        <v>5000</v>
      </c>
      <c r="F733" s="1488" t="s">
        <v>10224</v>
      </c>
      <c r="G733" s="1488" t="s">
        <v>10225</v>
      </c>
      <c r="H733" s="1488" t="s">
        <v>675</v>
      </c>
      <c r="I733" s="1488"/>
      <c r="J733" s="1488"/>
      <c r="K733" s="1493">
        <v>1</v>
      </c>
      <c r="L733" s="1493">
        <v>12</v>
      </c>
      <c r="M733" s="1484">
        <f t="shared" si="22"/>
        <v>60000</v>
      </c>
      <c r="N733" s="1493">
        <v>1</v>
      </c>
      <c r="O733" s="1493">
        <v>6</v>
      </c>
      <c r="P733" s="1484">
        <f t="shared" si="23"/>
        <v>30000</v>
      </c>
      <c r="Q733" s="1199"/>
      <c r="R733" s="1199"/>
      <c r="S733" s="1199"/>
      <c r="T733" s="1199"/>
    </row>
    <row r="734" spans="1:20" s="1503" customFormat="1" ht="12.75" x14ac:dyDescent="0.2">
      <c r="A734" s="1488" t="s">
        <v>8711</v>
      </c>
      <c r="B734" s="1488" t="s">
        <v>2003</v>
      </c>
      <c r="C734" s="1488" t="s">
        <v>97</v>
      </c>
      <c r="D734" s="1488"/>
      <c r="E734" s="1489">
        <v>15600</v>
      </c>
      <c r="F734" s="1488" t="s">
        <v>10226</v>
      </c>
      <c r="G734" s="1488" t="s">
        <v>10227</v>
      </c>
      <c r="H734" s="1488" t="s">
        <v>8976</v>
      </c>
      <c r="I734" s="1488"/>
      <c r="J734" s="1488"/>
      <c r="K734" s="1493">
        <v>1</v>
      </c>
      <c r="L734" s="1493">
        <v>3</v>
      </c>
      <c r="M734" s="1484">
        <f t="shared" si="22"/>
        <v>46800</v>
      </c>
      <c r="N734" s="1493">
        <v>0</v>
      </c>
      <c r="O734" s="1493">
        <v>0</v>
      </c>
      <c r="P734" s="1484">
        <f t="shared" si="23"/>
        <v>0</v>
      </c>
      <c r="Q734" s="1199"/>
      <c r="R734" s="1199"/>
      <c r="S734" s="1199"/>
      <c r="T734" s="1199"/>
    </row>
    <row r="735" spans="1:20" s="1503" customFormat="1" ht="12.75" x14ac:dyDescent="0.2">
      <c r="A735" s="1488" t="s">
        <v>8711</v>
      </c>
      <c r="B735" s="1488" t="s">
        <v>2003</v>
      </c>
      <c r="C735" s="1488" t="s">
        <v>97</v>
      </c>
      <c r="D735" s="1488"/>
      <c r="E735" s="1489">
        <v>2500</v>
      </c>
      <c r="F735" s="1488" t="s">
        <v>10228</v>
      </c>
      <c r="G735" s="1488" t="s">
        <v>10229</v>
      </c>
      <c r="H735" s="1488" t="s">
        <v>9184</v>
      </c>
      <c r="I735" s="1488"/>
      <c r="J735" s="1488"/>
      <c r="K735" s="1493">
        <v>1</v>
      </c>
      <c r="L735" s="1493">
        <v>12</v>
      </c>
      <c r="M735" s="1484">
        <f t="shared" si="22"/>
        <v>30000</v>
      </c>
      <c r="N735" s="1493">
        <v>1</v>
      </c>
      <c r="O735" s="1493">
        <v>6</v>
      </c>
      <c r="P735" s="1484">
        <f t="shared" si="23"/>
        <v>15000</v>
      </c>
      <c r="Q735" s="1199"/>
      <c r="R735" s="1199"/>
      <c r="S735" s="1199"/>
      <c r="T735" s="1199"/>
    </row>
    <row r="736" spans="1:20" s="1503" customFormat="1" ht="12.75" x14ac:dyDescent="0.2">
      <c r="A736" s="1488" t="s">
        <v>8711</v>
      </c>
      <c r="B736" s="1488" t="s">
        <v>2003</v>
      </c>
      <c r="C736" s="1488" t="s">
        <v>97</v>
      </c>
      <c r="D736" s="1488"/>
      <c r="E736" s="1489">
        <v>12000</v>
      </c>
      <c r="F736" s="1488" t="s">
        <v>10230</v>
      </c>
      <c r="G736" s="1488" t="s">
        <v>10231</v>
      </c>
      <c r="H736" s="1488" t="s">
        <v>8727</v>
      </c>
      <c r="I736" s="1488"/>
      <c r="J736" s="1488"/>
      <c r="K736" s="1493">
        <v>1</v>
      </c>
      <c r="L736" s="1493">
        <v>8</v>
      </c>
      <c r="M736" s="1484">
        <f t="shared" si="22"/>
        <v>96000</v>
      </c>
      <c r="N736" s="1493">
        <v>1</v>
      </c>
      <c r="O736" s="1493">
        <v>5</v>
      </c>
      <c r="P736" s="1484">
        <f t="shared" si="23"/>
        <v>60000</v>
      </c>
      <c r="Q736" s="1199"/>
      <c r="R736" s="1199"/>
      <c r="S736" s="1199"/>
      <c r="T736" s="1199"/>
    </row>
    <row r="737" spans="1:20" s="1503" customFormat="1" ht="12.75" x14ac:dyDescent="0.2">
      <c r="A737" s="1488" t="s">
        <v>8711</v>
      </c>
      <c r="B737" s="1488" t="s">
        <v>2003</v>
      </c>
      <c r="C737" s="1488" t="s">
        <v>97</v>
      </c>
      <c r="D737" s="1488"/>
      <c r="E737" s="1489">
        <v>2000</v>
      </c>
      <c r="F737" s="1488" t="s">
        <v>10232</v>
      </c>
      <c r="G737" s="1488" t="s">
        <v>10233</v>
      </c>
      <c r="H737" s="1488" t="s">
        <v>8734</v>
      </c>
      <c r="I737" s="1488"/>
      <c r="J737" s="1488"/>
      <c r="K737" s="1493">
        <v>1</v>
      </c>
      <c r="L737" s="1493">
        <v>12</v>
      </c>
      <c r="M737" s="1484">
        <f t="shared" si="22"/>
        <v>24000</v>
      </c>
      <c r="N737" s="1493">
        <v>1</v>
      </c>
      <c r="O737" s="1493">
        <v>3</v>
      </c>
      <c r="P737" s="1484">
        <f t="shared" si="23"/>
        <v>6000</v>
      </c>
      <c r="Q737" s="1199"/>
      <c r="R737" s="1199"/>
      <c r="S737" s="1199"/>
      <c r="T737" s="1199"/>
    </row>
    <row r="738" spans="1:20" s="1503" customFormat="1" ht="12.75" x14ac:dyDescent="0.2">
      <c r="A738" s="1488" t="s">
        <v>8711</v>
      </c>
      <c r="B738" s="1488" t="s">
        <v>2003</v>
      </c>
      <c r="C738" s="1488" t="s">
        <v>97</v>
      </c>
      <c r="D738" s="1488"/>
      <c r="E738" s="1489">
        <v>3500</v>
      </c>
      <c r="F738" s="1488" t="s">
        <v>10234</v>
      </c>
      <c r="G738" s="1488" t="s">
        <v>10235</v>
      </c>
      <c r="H738" s="1488" t="s">
        <v>9603</v>
      </c>
      <c r="I738" s="1488"/>
      <c r="J738" s="1488"/>
      <c r="K738" s="1493">
        <v>1</v>
      </c>
      <c r="L738" s="1493">
        <v>12</v>
      </c>
      <c r="M738" s="1484">
        <f t="shared" si="22"/>
        <v>42000</v>
      </c>
      <c r="N738" s="1493">
        <v>1</v>
      </c>
      <c r="O738" s="1493">
        <v>6</v>
      </c>
      <c r="P738" s="1484">
        <f t="shared" si="23"/>
        <v>21000</v>
      </c>
      <c r="Q738" s="1199"/>
      <c r="R738" s="1199"/>
      <c r="S738" s="1199"/>
      <c r="T738" s="1199"/>
    </row>
    <row r="739" spans="1:20" s="1503" customFormat="1" ht="12.75" x14ac:dyDescent="0.2">
      <c r="A739" s="1488" t="s">
        <v>8711</v>
      </c>
      <c r="B739" s="1488" t="s">
        <v>2003</v>
      </c>
      <c r="C739" s="1488" t="s">
        <v>97</v>
      </c>
      <c r="D739" s="1488"/>
      <c r="E739" s="1489">
        <v>5000</v>
      </c>
      <c r="F739" s="1488" t="s">
        <v>10236</v>
      </c>
      <c r="G739" s="1488" t="s">
        <v>10237</v>
      </c>
      <c r="H739" s="1488" t="s">
        <v>768</v>
      </c>
      <c r="I739" s="1488"/>
      <c r="J739" s="1488"/>
      <c r="K739" s="1493">
        <v>1</v>
      </c>
      <c r="L739" s="1493">
        <v>12</v>
      </c>
      <c r="M739" s="1484">
        <f t="shared" si="22"/>
        <v>60000</v>
      </c>
      <c r="N739" s="1493">
        <v>1</v>
      </c>
      <c r="O739" s="1493">
        <v>6</v>
      </c>
      <c r="P739" s="1484">
        <f t="shared" si="23"/>
        <v>30000</v>
      </c>
      <c r="Q739" s="1199"/>
      <c r="R739" s="1199"/>
      <c r="S739" s="1199"/>
      <c r="T739" s="1199"/>
    </row>
    <row r="740" spans="1:20" s="1503" customFormat="1" ht="12.75" x14ac:dyDescent="0.2">
      <c r="A740" s="1488" t="s">
        <v>8711</v>
      </c>
      <c r="B740" s="1488" t="s">
        <v>2004</v>
      </c>
      <c r="C740" s="1488" t="s">
        <v>97</v>
      </c>
      <c r="D740" s="1488"/>
      <c r="E740" s="1489">
        <v>4000</v>
      </c>
      <c r="F740" s="1488" t="s">
        <v>10238</v>
      </c>
      <c r="G740" s="1488" t="s">
        <v>10239</v>
      </c>
      <c r="H740" s="1488" t="s">
        <v>675</v>
      </c>
      <c r="I740" s="1488"/>
      <c r="J740" s="1488"/>
      <c r="K740" s="1493">
        <v>1</v>
      </c>
      <c r="L740" s="1493">
        <v>12</v>
      </c>
      <c r="M740" s="1484">
        <f t="shared" si="22"/>
        <v>48000</v>
      </c>
      <c r="N740" s="1493">
        <v>1</v>
      </c>
      <c r="O740" s="1493">
        <v>6</v>
      </c>
      <c r="P740" s="1484">
        <f t="shared" si="23"/>
        <v>24000</v>
      </c>
      <c r="Q740" s="1199"/>
      <c r="R740" s="1199"/>
      <c r="S740" s="1199"/>
      <c r="T740" s="1199"/>
    </row>
    <row r="741" spans="1:20" s="1503" customFormat="1" ht="12.75" x14ac:dyDescent="0.2">
      <c r="A741" s="1488" t="s">
        <v>8711</v>
      </c>
      <c r="B741" s="1488" t="s">
        <v>2003</v>
      </c>
      <c r="C741" s="1488" t="s">
        <v>97</v>
      </c>
      <c r="D741" s="1488"/>
      <c r="E741" s="1489">
        <v>15600</v>
      </c>
      <c r="F741" s="1488" t="s">
        <v>10240</v>
      </c>
      <c r="G741" s="1488" t="s">
        <v>10241</v>
      </c>
      <c r="H741" s="1488" t="s">
        <v>10242</v>
      </c>
      <c r="I741" s="1488"/>
      <c r="J741" s="1488"/>
      <c r="K741" s="1493">
        <v>1</v>
      </c>
      <c r="L741" s="1493">
        <v>6</v>
      </c>
      <c r="M741" s="1484">
        <f t="shared" si="22"/>
        <v>93600</v>
      </c>
      <c r="N741" s="1493">
        <v>0</v>
      </c>
      <c r="O741" s="1493">
        <v>0</v>
      </c>
      <c r="P741" s="1484">
        <f t="shared" si="23"/>
        <v>0</v>
      </c>
      <c r="Q741" s="1199"/>
      <c r="R741" s="1199"/>
      <c r="S741" s="1199"/>
      <c r="T741" s="1199"/>
    </row>
    <row r="742" spans="1:20" s="1503" customFormat="1" ht="12.75" x14ac:dyDescent="0.2">
      <c r="A742" s="1488" t="s">
        <v>8711</v>
      </c>
      <c r="B742" s="1488" t="s">
        <v>2003</v>
      </c>
      <c r="C742" s="1488" t="s">
        <v>97</v>
      </c>
      <c r="D742" s="1488"/>
      <c r="E742" s="1489">
        <v>8000</v>
      </c>
      <c r="F742" s="1488" t="s">
        <v>10243</v>
      </c>
      <c r="G742" s="1488" t="s">
        <v>10244</v>
      </c>
      <c r="H742" s="1488" t="s">
        <v>9300</v>
      </c>
      <c r="I742" s="1488"/>
      <c r="J742" s="1488"/>
      <c r="K742" s="1493">
        <v>1</v>
      </c>
      <c r="L742" s="1493">
        <v>12</v>
      </c>
      <c r="M742" s="1484">
        <f t="shared" si="22"/>
        <v>96000</v>
      </c>
      <c r="N742" s="1493">
        <v>1</v>
      </c>
      <c r="O742" s="1493">
        <v>6</v>
      </c>
      <c r="P742" s="1484">
        <f t="shared" si="23"/>
        <v>48000</v>
      </c>
      <c r="Q742" s="1199"/>
      <c r="R742" s="1199"/>
      <c r="S742" s="1199"/>
      <c r="T742" s="1199"/>
    </row>
    <row r="743" spans="1:20" s="1503" customFormat="1" ht="12.75" x14ac:dyDescent="0.2">
      <c r="A743" s="1488" t="s">
        <v>8711</v>
      </c>
      <c r="B743" s="1488" t="s">
        <v>2003</v>
      </c>
      <c r="C743" s="1488" t="s">
        <v>97</v>
      </c>
      <c r="D743" s="1488"/>
      <c r="E743" s="1489">
        <v>5000</v>
      </c>
      <c r="F743" s="1488" t="s">
        <v>10245</v>
      </c>
      <c r="G743" s="1488" t="s">
        <v>10246</v>
      </c>
      <c r="H743" s="1488" t="s">
        <v>4612</v>
      </c>
      <c r="I743" s="1488"/>
      <c r="J743" s="1488"/>
      <c r="K743" s="1493">
        <v>1</v>
      </c>
      <c r="L743" s="1493">
        <v>2</v>
      </c>
      <c r="M743" s="1484">
        <f t="shared" si="22"/>
        <v>10000</v>
      </c>
      <c r="N743" s="1493">
        <v>1</v>
      </c>
      <c r="O743" s="1493">
        <v>6</v>
      </c>
      <c r="P743" s="1484">
        <f t="shared" si="23"/>
        <v>30000</v>
      </c>
      <c r="Q743" s="1199"/>
      <c r="R743" s="1199"/>
      <c r="S743" s="1199"/>
      <c r="T743" s="1199"/>
    </row>
    <row r="744" spans="1:20" s="1503" customFormat="1" ht="12.75" x14ac:dyDescent="0.2">
      <c r="A744" s="1488" t="s">
        <v>8711</v>
      </c>
      <c r="B744" s="1488" t="s">
        <v>2003</v>
      </c>
      <c r="C744" s="1488" t="s">
        <v>97</v>
      </c>
      <c r="D744" s="1488"/>
      <c r="E744" s="1489">
        <v>10000</v>
      </c>
      <c r="F744" s="1488" t="s">
        <v>10247</v>
      </c>
      <c r="G744" s="1488" t="s">
        <v>10248</v>
      </c>
      <c r="H744" s="1488" t="s">
        <v>4612</v>
      </c>
      <c r="I744" s="1488"/>
      <c r="J744" s="1488"/>
      <c r="K744" s="1493">
        <v>1</v>
      </c>
      <c r="L744" s="1493">
        <v>2</v>
      </c>
      <c r="M744" s="1484">
        <f t="shared" si="22"/>
        <v>20000</v>
      </c>
      <c r="N744" s="1493">
        <v>1</v>
      </c>
      <c r="O744" s="1493">
        <v>3</v>
      </c>
      <c r="P744" s="1484">
        <f t="shared" si="23"/>
        <v>30000</v>
      </c>
      <c r="Q744" s="1199"/>
      <c r="R744" s="1199"/>
      <c r="S744" s="1199"/>
      <c r="T744" s="1199"/>
    </row>
    <row r="745" spans="1:20" s="1503" customFormat="1" ht="12.75" x14ac:dyDescent="0.2">
      <c r="A745" s="1488" t="s">
        <v>8711</v>
      </c>
      <c r="B745" s="1488" t="s">
        <v>2003</v>
      </c>
      <c r="C745" s="1488" t="s">
        <v>97</v>
      </c>
      <c r="D745" s="1488"/>
      <c r="E745" s="1489">
        <v>5500</v>
      </c>
      <c r="F745" s="1488" t="s">
        <v>10249</v>
      </c>
      <c r="G745" s="1488" t="s">
        <v>10250</v>
      </c>
      <c r="H745" s="1488" t="s">
        <v>8789</v>
      </c>
      <c r="I745" s="1488"/>
      <c r="J745" s="1488"/>
      <c r="K745" s="1493">
        <v>1</v>
      </c>
      <c r="L745" s="1493">
        <v>12</v>
      </c>
      <c r="M745" s="1484">
        <f t="shared" si="22"/>
        <v>66000</v>
      </c>
      <c r="N745" s="1493">
        <v>1</v>
      </c>
      <c r="O745" s="1493">
        <v>6</v>
      </c>
      <c r="P745" s="1484">
        <f t="shared" si="23"/>
        <v>33000</v>
      </c>
      <c r="Q745" s="1199"/>
      <c r="R745" s="1199"/>
      <c r="S745" s="1199"/>
      <c r="T745" s="1199"/>
    </row>
    <row r="746" spans="1:20" s="1503" customFormat="1" ht="12.75" x14ac:dyDescent="0.2">
      <c r="A746" s="1488" t="s">
        <v>8711</v>
      </c>
      <c r="B746" s="1488" t="s">
        <v>2004</v>
      </c>
      <c r="C746" s="1488" t="s">
        <v>97</v>
      </c>
      <c r="D746" s="1488"/>
      <c r="E746" s="1489">
        <v>5000</v>
      </c>
      <c r="F746" s="1488" t="s">
        <v>10251</v>
      </c>
      <c r="G746" s="1488" t="s">
        <v>10252</v>
      </c>
      <c r="H746" s="1488" t="s">
        <v>675</v>
      </c>
      <c r="I746" s="1488"/>
      <c r="J746" s="1488"/>
      <c r="K746" s="1493">
        <v>1</v>
      </c>
      <c r="L746" s="1493">
        <v>12</v>
      </c>
      <c r="M746" s="1484">
        <f t="shared" si="22"/>
        <v>60000</v>
      </c>
      <c r="N746" s="1493">
        <v>1</v>
      </c>
      <c r="O746" s="1493">
        <v>6</v>
      </c>
      <c r="P746" s="1484">
        <f t="shared" si="23"/>
        <v>30000</v>
      </c>
      <c r="Q746" s="1199"/>
      <c r="R746" s="1199"/>
      <c r="S746" s="1199"/>
      <c r="T746" s="1199"/>
    </row>
    <row r="747" spans="1:20" s="1503" customFormat="1" ht="12.75" x14ac:dyDescent="0.2">
      <c r="A747" s="1488" t="s">
        <v>8711</v>
      </c>
      <c r="B747" s="1488" t="s">
        <v>2004</v>
      </c>
      <c r="C747" s="1488" t="s">
        <v>97</v>
      </c>
      <c r="D747" s="1488"/>
      <c r="E747" s="1489">
        <v>7000</v>
      </c>
      <c r="F747" s="1488" t="s">
        <v>10253</v>
      </c>
      <c r="G747" s="1488" t="s">
        <v>10254</v>
      </c>
      <c r="H747" s="1488" t="s">
        <v>675</v>
      </c>
      <c r="I747" s="1488"/>
      <c r="J747" s="1488"/>
      <c r="K747" s="1493">
        <v>1</v>
      </c>
      <c r="L747" s="1493">
        <v>12</v>
      </c>
      <c r="M747" s="1484">
        <f t="shared" si="22"/>
        <v>84000</v>
      </c>
      <c r="N747" s="1493">
        <v>1</v>
      </c>
      <c r="O747" s="1493">
        <v>6</v>
      </c>
      <c r="P747" s="1484">
        <f t="shared" si="23"/>
        <v>42000</v>
      </c>
      <c r="Q747" s="1199"/>
      <c r="R747" s="1199"/>
      <c r="S747" s="1199"/>
      <c r="T747" s="1199"/>
    </row>
    <row r="748" spans="1:20" s="1503" customFormat="1" ht="12.75" x14ac:dyDescent="0.2">
      <c r="A748" s="1488" t="s">
        <v>8711</v>
      </c>
      <c r="B748" s="1488" t="s">
        <v>2003</v>
      </c>
      <c r="C748" s="1488" t="s">
        <v>97</v>
      </c>
      <c r="D748" s="1488"/>
      <c r="E748" s="1489">
        <v>12000</v>
      </c>
      <c r="F748" s="1488" t="s">
        <v>10255</v>
      </c>
      <c r="G748" s="1488" t="s">
        <v>10256</v>
      </c>
      <c r="H748" s="1488" t="s">
        <v>10257</v>
      </c>
      <c r="I748" s="1488"/>
      <c r="J748" s="1488"/>
      <c r="K748" s="1493">
        <v>1</v>
      </c>
      <c r="L748" s="1493">
        <v>1</v>
      </c>
      <c r="M748" s="1484">
        <f t="shared" si="22"/>
        <v>12000</v>
      </c>
      <c r="N748" s="1493">
        <v>0</v>
      </c>
      <c r="O748" s="1493">
        <v>0</v>
      </c>
      <c r="P748" s="1484">
        <f t="shared" si="23"/>
        <v>0</v>
      </c>
      <c r="Q748" s="1199"/>
      <c r="R748" s="1199"/>
      <c r="S748" s="1199"/>
      <c r="T748" s="1199"/>
    </row>
    <row r="749" spans="1:20" s="1503" customFormat="1" ht="12.75" x14ac:dyDescent="0.2">
      <c r="A749" s="1488" t="s">
        <v>8711</v>
      </c>
      <c r="B749" s="1488" t="s">
        <v>2003</v>
      </c>
      <c r="C749" s="1488" t="s">
        <v>97</v>
      </c>
      <c r="D749" s="1488"/>
      <c r="E749" s="1489">
        <v>2000</v>
      </c>
      <c r="F749" s="1488" t="s">
        <v>10258</v>
      </c>
      <c r="G749" s="1488" t="s">
        <v>10259</v>
      </c>
      <c r="H749" s="1488" t="s">
        <v>8761</v>
      </c>
      <c r="I749" s="1488"/>
      <c r="J749" s="1488"/>
      <c r="K749" s="1493">
        <v>1</v>
      </c>
      <c r="L749" s="1493">
        <v>12</v>
      </c>
      <c r="M749" s="1484">
        <f t="shared" si="22"/>
        <v>24000</v>
      </c>
      <c r="N749" s="1493">
        <v>1</v>
      </c>
      <c r="O749" s="1493">
        <v>6</v>
      </c>
      <c r="P749" s="1484">
        <f t="shared" si="23"/>
        <v>12000</v>
      </c>
      <c r="Q749" s="1199"/>
      <c r="R749" s="1199"/>
      <c r="S749" s="1199"/>
      <c r="T749" s="1199"/>
    </row>
    <row r="750" spans="1:20" s="1503" customFormat="1" ht="12.75" x14ac:dyDescent="0.2">
      <c r="A750" s="1488" t="s">
        <v>8711</v>
      </c>
      <c r="B750" s="1488" t="s">
        <v>2003</v>
      </c>
      <c r="C750" s="1488" t="s">
        <v>97</v>
      </c>
      <c r="D750" s="1488"/>
      <c r="E750" s="1489">
        <v>13500</v>
      </c>
      <c r="F750" s="1488" t="s">
        <v>10260</v>
      </c>
      <c r="G750" s="1488" t="s">
        <v>10261</v>
      </c>
      <c r="H750" s="1488" t="s">
        <v>1141</v>
      </c>
      <c r="I750" s="1488"/>
      <c r="J750" s="1488"/>
      <c r="K750" s="1493">
        <v>1</v>
      </c>
      <c r="L750" s="1493">
        <v>1</v>
      </c>
      <c r="M750" s="1484">
        <f t="shared" si="22"/>
        <v>13500</v>
      </c>
      <c r="N750" s="1493">
        <v>0</v>
      </c>
      <c r="O750" s="1493">
        <v>0</v>
      </c>
      <c r="P750" s="1484">
        <f t="shared" si="23"/>
        <v>0</v>
      </c>
      <c r="Q750" s="1199"/>
      <c r="R750" s="1199"/>
      <c r="S750" s="1199"/>
      <c r="T750" s="1199"/>
    </row>
    <row r="751" spans="1:20" s="1503" customFormat="1" ht="12.75" x14ac:dyDescent="0.2">
      <c r="A751" s="1488" t="s">
        <v>8711</v>
      </c>
      <c r="B751" s="1488" t="s">
        <v>2003</v>
      </c>
      <c r="C751" s="1488" t="s">
        <v>97</v>
      </c>
      <c r="D751" s="1488"/>
      <c r="E751" s="1489">
        <v>2000</v>
      </c>
      <c r="F751" s="1488" t="s">
        <v>10262</v>
      </c>
      <c r="G751" s="1488" t="s">
        <v>10263</v>
      </c>
      <c r="H751" s="1488" t="s">
        <v>10264</v>
      </c>
      <c r="I751" s="1488"/>
      <c r="J751" s="1488"/>
      <c r="K751" s="1493">
        <v>1</v>
      </c>
      <c r="L751" s="1493">
        <v>12</v>
      </c>
      <c r="M751" s="1484">
        <f t="shared" si="22"/>
        <v>24000</v>
      </c>
      <c r="N751" s="1493">
        <v>1</v>
      </c>
      <c r="O751" s="1493">
        <v>6</v>
      </c>
      <c r="P751" s="1484">
        <f t="shared" si="23"/>
        <v>12000</v>
      </c>
      <c r="Q751" s="1199"/>
      <c r="R751" s="1199"/>
      <c r="S751" s="1199"/>
      <c r="T751" s="1199"/>
    </row>
    <row r="752" spans="1:20" s="1503" customFormat="1" ht="12.75" x14ac:dyDescent="0.2">
      <c r="A752" s="1488" t="s">
        <v>8711</v>
      </c>
      <c r="B752" s="1488" t="s">
        <v>2003</v>
      </c>
      <c r="C752" s="1488" t="s">
        <v>97</v>
      </c>
      <c r="D752" s="1488"/>
      <c r="E752" s="1489">
        <v>2000</v>
      </c>
      <c r="F752" s="1488" t="s">
        <v>10265</v>
      </c>
      <c r="G752" s="1488" t="s">
        <v>10266</v>
      </c>
      <c r="H752" s="1488" t="s">
        <v>10267</v>
      </c>
      <c r="I752" s="1488"/>
      <c r="J752" s="1488"/>
      <c r="K752" s="1493">
        <v>1</v>
      </c>
      <c r="L752" s="1493">
        <v>12</v>
      </c>
      <c r="M752" s="1484">
        <f t="shared" si="22"/>
        <v>24000</v>
      </c>
      <c r="N752" s="1493">
        <v>1</v>
      </c>
      <c r="O752" s="1493">
        <v>6</v>
      </c>
      <c r="P752" s="1484">
        <f t="shared" si="23"/>
        <v>12000</v>
      </c>
      <c r="Q752" s="1199"/>
      <c r="R752" s="1199"/>
      <c r="S752" s="1199"/>
      <c r="T752" s="1199"/>
    </row>
    <row r="753" spans="1:20" s="1503" customFormat="1" ht="12.75" x14ac:dyDescent="0.2">
      <c r="A753" s="1488" t="s">
        <v>8711</v>
      </c>
      <c r="B753" s="1488" t="s">
        <v>2003</v>
      </c>
      <c r="C753" s="1488" t="s">
        <v>97</v>
      </c>
      <c r="D753" s="1488"/>
      <c r="E753" s="1489">
        <v>8000</v>
      </c>
      <c r="F753" s="1488" t="s">
        <v>10268</v>
      </c>
      <c r="G753" s="1488" t="s">
        <v>10269</v>
      </c>
      <c r="H753" s="1488" t="s">
        <v>10270</v>
      </c>
      <c r="I753" s="1488"/>
      <c r="J753" s="1488"/>
      <c r="K753" s="1493">
        <v>1</v>
      </c>
      <c r="L753" s="1493">
        <v>3</v>
      </c>
      <c r="M753" s="1484">
        <f t="shared" si="22"/>
        <v>24000</v>
      </c>
      <c r="N753" s="1493">
        <v>0</v>
      </c>
      <c r="O753" s="1493">
        <v>0</v>
      </c>
      <c r="P753" s="1484">
        <f t="shared" si="23"/>
        <v>0</v>
      </c>
      <c r="Q753" s="1199"/>
      <c r="R753" s="1199"/>
      <c r="S753" s="1199"/>
      <c r="T753" s="1199"/>
    </row>
    <row r="754" spans="1:20" s="1503" customFormat="1" ht="12.75" x14ac:dyDescent="0.2">
      <c r="A754" s="1488" t="s">
        <v>8711</v>
      </c>
      <c r="B754" s="1488" t="s">
        <v>2003</v>
      </c>
      <c r="C754" s="1488" t="s">
        <v>97</v>
      </c>
      <c r="D754" s="1488"/>
      <c r="E754" s="1489">
        <v>7000</v>
      </c>
      <c r="F754" s="1488" t="s">
        <v>10271</v>
      </c>
      <c r="G754" s="1488" t="s">
        <v>10272</v>
      </c>
      <c r="H754" s="1488" t="s">
        <v>686</v>
      </c>
      <c r="I754" s="1488"/>
      <c r="J754" s="1488"/>
      <c r="K754" s="1493">
        <v>1</v>
      </c>
      <c r="L754" s="1493">
        <v>12</v>
      </c>
      <c r="M754" s="1484">
        <f t="shared" si="22"/>
        <v>84000</v>
      </c>
      <c r="N754" s="1493">
        <v>1</v>
      </c>
      <c r="O754" s="1493">
        <v>6</v>
      </c>
      <c r="P754" s="1484">
        <f t="shared" si="23"/>
        <v>42000</v>
      </c>
      <c r="Q754" s="1199"/>
      <c r="R754" s="1199"/>
      <c r="S754" s="1199"/>
      <c r="T754" s="1199"/>
    </row>
    <row r="755" spans="1:20" s="1503" customFormat="1" ht="12.75" x14ac:dyDescent="0.2">
      <c r="A755" s="1488" t="s">
        <v>8711</v>
      </c>
      <c r="B755" s="1488" t="s">
        <v>2003</v>
      </c>
      <c r="C755" s="1488" t="s">
        <v>97</v>
      </c>
      <c r="D755" s="1488"/>
      <c r="E755" s="1489">
        <v>15600</v>
      </c>
      <c r="F755" s="1488" t="s">
        <v>10273</v>
      </c>
      <c r="G755" s="1488" t="s">
        <v>10274</v>
      </c>
      <c r="H755" s="1488" t="s">
        <v>657</v>
      </c>
      <c r="I755" s="1488"/>
      <c r="J755" s="1488"/>
      <c r="K755" s="1493">
        <v>1</v>
      </c>
      <c r="L755" s="1493">
        <v>5</v>
      </c>
      <c r="M755" s="1484">
        <f t="shared" si="22"/>
        <v>78000</v>
      </c>
      <c r="N755" s="1493">
        <v>0</v>
      </c>
      <c r="O755" s="1493">
        <v>0</v>
      </c>
      <c r="P755" s="1484">
        <f t="shared" si="23"/>
        <v>0</v>
      </c>
      <c r="Q755" s="1199"/>
      <c r="R755" s="1199"/>
      <c r="S755" s="1199"/>
      <c r="T755" s="1199"/>
    </row>
    <row r="756" spans="1:20" s="1503" customFormat="1" ht="12.75" x14ac:dyDescent="0.2">
      <c r="A756" s="1488" t="s">
        <v>8711</v>
      </c>
      <c r="B756" s="1488" t="s">
        <v>2003</v>
      </c>
      <c r="C756" s="1488" t="s">
        <v>97</v>
      </c>
      <c r="D756" s="1488"/>
      <c r="E756" s="1489">
        <v>3000</v>
      </c>
      <c r="F756" s="1488" t="s">
        <v>10275</v>
      </c>
      <c r="G756" s="1488" t="s">
        <v>10276</v>
      </c>
      <c r="H756" s="1488" t="s">
        <v>768</v>
      </c>
      <c r="I756" s="1488"/>
      <c r="J756" s="1488"/>
      <c r="K756" s="1493">
        <v>1</v>
      </c>
      <c r="L756" s="1493">
        <v>3</v>
      </c>
      <c r="M756" s="1484">
        <f t="shared" si="22"/>
        <v>9000</v>
      </c>
      <c r="N756" s="1493">
        <v>1</v>
      </c>
      <c r="O756" s="1493">
        <v>6</v>
      </c>
      <c r="P756" s="1484">
        <f t="shared" si="23"/>
        <v>18000</v>
      </c>
      <c r="Q756" s="1199"/>
      <c r="R756" s="1199"/>
      <c r="S756" s="1199"/>
      <c r="T756" s="1199"/>
    </row>
    <row r="757" spans="1:20" s="1503" customFormat="1" ht="12.75" x14ac:dyDescent="0.2">
      <c r="A757" s="1488" t="s">
        <v>8711</v>
      </c>
      <c r="B757" s="1488" t="s">
        <v>2004</v>
      </c>
      <c r="C757" s="1488" t="s">
        <v>97</v>
      </c>
      <c r="D757" s="1488"/>
      <c r="E757" s="1489">
        <v>5500</v>
      </c>
      <c r="F757" s="1488" t="s">
        <v>10277</v>
      </c>
      <c r="G757" s="1488" t="s">
        <v>10278</v>
      </c>
      <c r="H757" s="1488" t="s">
        <v>792</v>
      </c>
      <c r="I757" s="1488"/>
      <c r="J757" s="1488"/>
      <c r="K757" s="1493">
        <v>1</v>
      </c>
      <c r="L757" s="1493">
        <v>12</v>
      </c>
      <c r="M757" s="1484">
        <f t="shared" si="22"/>
        <v>66000</v>
      </c>
      <c r="N757" s="1493">
        <v>1</v>
      </c>
      <c r="O757" s="1493">
        <v>6</v>
      </c>
      <c r="P757" s="1484">
        <f t="shared" si="23"/>
        <v>33000</v>
      </c>
      <c r="Q757" s="1199"/>
      <c r="R757" s="1199"/>
      <c r="S757" s="1199"/>
      <c r="T757" s="1199"/>
    </row>
    <row r="758" spans="1:20" s="1503" customFormat="1" ht="12.75" x14ac:dyDescent="0.2">
      <c r="A758" s="1488" t="s">
        <v>8711</v>
      </c>
      <c r="B758" s="1488" t="s">
        <v>2003</v>
      </c>
      <c r="C758" s="1488" t="s">
        <v>97</v>
      </c>
      <c r="D758" s="1488"/>
      <c r="E758" s="1489">
        <v>5500</v>
      </c>
      <c r="F758" s="1488" t="s">
        <v>10279</v>
      </c>
      <c r="G758" s="1488" t="s">
        <v>10280</v>
      </c>
      <c r="H758" s="1488" t="s">
        <v>10281</v>
      </c>
      <c r="I758" s="1488"/>
      <c r="J758" s="1488"/>
      <c r="K758" s="1493">
        <v>1</v>
      </c>
      <c r="L758" s="1493">
        <v>7</v>
      </c>
      <c r="M758" s="1484">
        <f t="shared" si="22"/>
        <v>38500</v>
      </c>
      <c r="N758" s="1493">
        <v>0</v>
      </c>
      <c r="O758" s="1493">
        <v>0</v>
      </c>
      <c r="P758" s="1484">
        <f t="shared" si="23"/>
        <v>0</v>
      </c>
      <c r="Q758" s="1199"/>
      <c r="R758" s="1199"/>
      <c r="S758" s="1199"/>
      <c r="T758" s="1199"/>
    </row>
    <row r="759" spans="1:20" s="1503" customFormat="1" ht="12.75" x14ac:dyDescent="0.2">
      <c r="A759" s="1488" t="s">
        <v>8711</v>
      </c>
      <c r="B759" s="1488" t="s">
        <v>2003</v>
      </c>
      <c r="C759" s="1488" t="s">
        <v>97</v>
      </c>
      <c r="D759" s="1488"/>
      <c r="E759" s="1489">
        <v>2000</v>
      </c>
      <c r="F759" s="1488" t="s">
        <v>10282</v>
      </c>
      <c r="G759" s="1488" t="s">
        <v>10283</v>
      </c>
      <c r="H759" s="1488" t="s">
        <v>8761</v>
      </c>
      <c r="I759" s="1488"/>
      <c r="J759" s="1488"/>
      <c r="K759" s="1493">
        <v>1</v>
      </c>
      <c r="L759" s="1493">
        <v>12</v>
      </c>
      <c r="M759" s="1484">
        <f t="shared" si="22"/>
        <v>24000</v>
      </c>
      <c r="N759" s="1493">
        <v>1</v>
      </c>
      <c r="O759" s="1493">
        <v>6</v>
      </c>
      <c r="P759" s="1484">
        <f t="shared" si="23"/>
        <v>12000</v>
      </c>
      <c r="Q759" s="1199"/>
      <c r="R759" s="1199"/>
      <c r="S759" s="1199"/>
      <c r="T759" s="1199"/>
    </row>
    <row r="760" spans="1:20" s="1503" customFormat="1" ht="12.75" x14ac:dyDescent="0.2">
      <c r="A760" s="1488" t="s">
        <v>8711</v>
      </c>
      <c r="B760" s="1488" t="s">
        <v>2003</v>
      </c>
      <c r="C760" s="1488" t="s">
        <v>97</v>
      </c>
      <c r="D760" s="1488"/>
      <c r="E760" s="1489">
        <v>4000</v>
      </c>
      <c r="F760" s="1488" t="s">
        <v>10284</v>
      </c>
      <c r="G760" s="1488" t="s">
        <v>10285</v>
      </c>
      <c r="H760" s="1488" t="s">
        <v>768</v>
      </c>
      <c r="I760" s="1488"/>
      <c r="J760" s="1488"/>
      <c r="K760" s="1493">
        <v>1</v>
      </c>
      <c r="L760" s="1493">
        <v>12</v>
      </c>
      <c r="M760" s="1484">
        <f t="shared" si="22"/>
        <v>48000</v>
      </c>
      <c r="N760" s="1493">
        <v>1</v>
      </c>
      <c r="O760" s="1493">
        <v>6</v>
      </c>
      <c r="P760" s="1484">
        <f t="shared" si="23"/>
        <v>24000</v>
      </c>
      <c r="Q760" s="1199"/>
      <c r="R760" s="1199"/>
      <c r="S760" s="1199"/>
      <c r="T760" s="1199"/>
    </row>
    <row r="761" spans="1:20" s="1503" customFormat="1" ht="12.75" x14ac:dyDescent="0.2">
      <c r="A761" s="1488" t="s">
        <v>8711</v>
      </c>
      <c r="B761" s="1488" t="s">
        <v>2003</v>
      </c>
      <c r="C761" s="1488" t="s">
        <v>97</v>
      </c>
      <c r="D761" s="1488"/>
      <c r="E761" s="1489">
        <v>2500</v>
      </c>
      <c r="F761" s="1488" t="s">
        <v>10286</v>
      </c>
      <c r="G761" s="1488" t="s">
        <v>10287</v>
      </c>
      <c r="H761" s="1488" t="s">
        <v>768</v>
      </c>
      <c r="I761" s="1488"/>
      <c r="J761" s="1488"/>
      <c r="K761" s="1493">
        <v>1</v>
      </c>
      <c r="L761" s="1493">
        <v>12</v>
      </c>
      <c r="M761" s="1484">
        <f t="shared" si="22"/>
        <v>30000</v>
      </c>
      <c r="N761" s="1493">
        <v>1</v>
      </c>
      <c r="O761" s="1493">
        <v>6</v>
      </c>
      <c r="P761" s="1484">
        <f t="shared" si="23"/>
        <v>15000</v>
      </c>
      <c r="Q761" s="1199"/>
      <c r="R761" s="1199"/>
      <c r="S761" s="1199"/>
      <c r="T761" s="1199"/>
    </row>
    <row r="762" spans="1:20" s="1503" customFormat="1" ht="12.75" x14ac:dyDescent="0.2">
      <c r="A762" s="1488" t="s">
        <v>8711</v>
      </c>
      <c r="B762" s="1488" t="s">
        <v>2003</v>
      </c>
      <c r="C762" s="1488" t="s">
        <v>97</v>
      </c>
      <c r="D762" s="1488"/>
      <c r="E762" s="1489">
        <v>15000</v>
      </c>
      <c r="F762" s="1488" t="s">
        <v>10288</v>
      </c>
      <c r="G762" s="1488" t="s">
        <v>10289</v>
      </c>
      <c r="H762" s="1488" t="s">
        <v>8746</v>
      </c>
      <c r="I762" s="1488"/>
      <c r="J762" s="1488"/>
      <c r="K762" s="1493">
        <v>1</v>
      </c>
      <c r="L762" s="1493">
        <v>5</v>
      </c>
      <c r="M762" s="1484">
        <f t="shared" si="22"/>
        <v>75000</v>
      </c>
      <c r="N762" s="1493">
        <v>1</v>
      </c>
      <c r="O762" s="1493">
        <v>5</v>
      </c>
      <c r="P762" s="1484">
        <f t="shared" si="23"/>
        <v>75000</v>
      </c>
      <c r="Q762" s="1199"/>
      <c r="R762" s="1199"/>
      <c r="S762" s="1199"/>
      <c r="T762" s="1199"/>
    </row>
    <row r="763" spans="1:20" s="1503" customFormat="1" ht="12.75" x14ac:dyDescent="0.2">
      <c r="A763" s="1488" t="s">
        <v>8711</v>
      </c>
      <c r="B763" s="1488" t="s">
        <v>2003</v>
      </c>
      <c r="C763" s="1488" t="s">
        <v>97</v>
      </c>
      <c r="D763" s="1488"/>
      <c r="E763" s="1489">
        <v>12000</v>
      </c>
      <c r="F763" s="1488" t="s">
        <v>10288</v>
      </c>
      <c r="G763" s="1488" t="s">
        <v>10289</v>
      </c>
      <c r="H763" s="1488" t="s">
        <v>8746</v>
      </c>
      <c r="I763" s="1488"/>
      <c r="J763" s="1488"/>
      <c r="K763" s="1493">
        <v>1</v>
      </c>
      <c r="L763" s="1493">
        <v>7</v>
      </c>
      <c r="M763" s="1484">
        <f t="shared" si="22"/>
        <v>84000</v>
      </c>
      <c r="N763" s="1493">
        <v>0</v>
      </c>
      <c r="O763" s="1493">
        <v>0</v>
      </c>
      <c r="P763" s="1484">
        <f t="shared" si="23"/>
        <v>0</v>
      </c>
      <c r="Q763" s="1199"/>
      <c r="R763" s="1199"/>
      <c r="S763" s="1199"/>
      <c r="T763" s="1199"/>
    </row>
    <row r="764" spans="1:20" s="1503" customFormat="1" ht="12.75" x14ac:dyDescent="0.2">
      <c r="A764" s="1488" t="s">
        <v>8711</v>
      </c>
      <c r="B764" s="1488" t="s">
        <v>2003</v>
      </c>
      <c r="C764" s="1488" t="s">
        <v>97</v>
      </c>
      <c r="D764" s="1488"/>
      <c r="E764" s="1489">
        <v>8000</v>
      </c>
      <c r="F764" s="1488" t="s">
        <v>7575</v>
      </c>
      <c r="G764" s="1488" t="s">
        <v>7576</v>
      </c>
      <c r="H764" s="1488" t="s">
        <v>10290</v>
      </c>
      <c r="I764" s="1488"/>
      <c r="J764" s="1488"/>
      <c r="K764" s="1493">
        <v>1</v>
      </c>
      <c r="L764" s="1493">
        <v>3</v>
      </c>
      <c r="M764" s="1484">
        <f t="shared" si="22"/>
        <v>24000</v>
      </c>
      <c r="N764" s="1493">
        <v>1</v>
      </c>
      <c r="O764" s="1493">
        <v>6</v>
      </c>
      <c r="P764" s="1484">
        <f t="shared" si="23"/>
        <v>48000</v>
      </c>
      <c r="Q764" s="1199"/>
      <c r="R764" s="1199"/>
      <c r="S764" s="1199"/>
      <c r="T764" s="1199"/>
    </row>
    <row r="765" spans="1:20" s="1503" customFormat="1" ht="12.75" x14ac:dyDescent="0.2">
      <c r="A765" s="1488" t="s">
        <v>8711</v>
      </c>
      <c r="B765" s="1488" t="s">
        <v>2003</v>
      </c>
      <c r="C765" s="1488" t="s">
        <v>97</v>
      </c>
      <c r="D765" s="1488"/>
      <c r="E765" s="1489">
        <v>3000</v>
      </c>
      <c r="F765" s="1488" t="s">
        <v>10291</v>
      </c>
      <c r="G765" s="1488" t="s">
        <v>10292</v>
      </c>
      <c r="H765" s="1488" t="s">
        <v>698</v>
      </c>
      <c r="I765" s="1488"/>
      <c r="J765" s="1488"/>
      <c r="K765" s="1493">
        <v>1</v>
      </c>
      <c r="L765" s="1493">
        <v>12</v>
      </c>
      <c r="M765" s="1484">
        <f t="shared" si="22"/>
        <v>36000</v>
      </c>
      <c r="N765" s="1493">
        <v>1</v>
      </c>
      <c r="O765" s="1493">
        <v>6</v>
      </c>
      <c r="P765" s="1484">
        <f t="shared" si="23"/>
        <v>18000</v>
      </c>
      <c r="Q765" s="1199"/>
      <c r="R765" s="1199"/>
      <c r="S765" s="1199"/>
      <c r="T765" s="1199"/>
    </row>
    <row r="766" spans="1:20" s="1503" customFormat="1" ht="12.75" x14ac:dyDescent="0.2">
      <c r="A766" s="1488" t="s">
        <v>8711</v>
      </c>
      <c r="B766" s="1488" t="s">
        <v>2003</v>
      </c>
      <c r="C766" s="1488" t="s">
        <v>97</v>
      </c>
      <c r="D766" s="1488"/>
      <c r="E766" s="1489">
        <v>3500</v>
      </c>
      <c r="F766" s="1488" t="s">
        <v>10293</v>
      </c>
      <c r="G766" s="1488" t="s">
        <v>10294</v>
      </c>
      <c r="H766" s="1488" t="s">
        <v>839</v>
      </c>
      <c r="I766" s="1488"/>
      <c r="J766" s="1488"/>
      <c r="K766" s="1493">
        <v>1</v>
      </c>
      <c r="L766" s="1493">
        <v>3</v>
      </c>
      <c r="M766" s="1484">
        <f t="shared" si="22"/>
        <v>10500</v>
      </c>
      <c r="N766" s="1493">
        <v>0</v>
      </c>
      <c r="O766" s="1493">
        <v>0</v>
      </c>
      <c r="P766" s="1484">
        <f t="shared" si="23"/>
        <v>0</v>
      </c>
      <c r="Q766" s="1199"/>
      <c r="R766" s="1199"/>
      <c r="S766" s="1199"/>
      <c r="T766" s="1199"/>
    </row>
    <row r="767" spans="1:20" s="1503" customFormat="1" ht="12.75" x14ac:dyDescent="0.2">
      <c r="A767" s="1488" t="s">
        <v>8711</v>
      </c>
      <c r="B767" s="1488" t="s">
        <v>2003</v>
      </c>
      <c r="C767" s="1488" t="s">
        <v>97</v>
      </c>
      <c r="D767" s="1488"/>
      <c r="E767" s="1489">
        <v>6500</v>
      </c>
      <c r="F767" s="1488" t="s">
        <v>10295</v>
      </c>
      <c r="G767" s="1488" t="s">
        <v>10296</v>
      </c>
      <c r="H767" s="1488" t="s">
        <v>5752</v>
      </c>
      <c r="I767" s="1488"/>
      <c r="J767" s="1488"/>
      <c r="K767" s="1493">
        <v>1</v>
      </c>
      <c r="L767" s="1493">
        <v>12</v>
      </c>
      <c r="M767" s="1484">
        <f t="shared" si="22"/>
        <v>78000</v>
      </c>
      <c r="N767" s="1493">
        <v>1</v>
      </c>
      <c r="O767" s="1493">
        <v>6</v>
      </c>
      <c r="P767" s="1484">
        <f t="shared" si="23"/>
        <v>39000</v>
      </c>
      <c r="Q767" s="1199"/>
      <c r="R767" s="1199"/>
      <c r="S767" s="1199"/>
      <c r="T767" s="1199"/>
    </row>
    <row r="768" spans="1:20" s="1503" customFormat="1" ht="12.75" x14ac:dyDescent="0.2">
      <c r="A768" s="1488" t="s">
        <v>8711</v>
      </c>
      <c r="B768" s="1488" t="s">
        <v>2003</v>
      </c>
      <c r="C768" s="1488" t="s">
        <v>97</v>
      </c>
      <c r="D768" s="1488"/>
      <c r="E768" s="1489">
        <v>3000</v>
      </c>
      <c r="F768" s="1488" t="s">
        <v>10297</v>
      </c>
      <c r="G768" s="1488" t="s">
        <v>10298</v>
      </c>
      <c r="H768" s="1488" t="s">
        <v>768</v>
      </c>
      <c r="I768" s="1488"/>
      <c r="J768" s="1488"/>
      <c r="K768" s="1493">
        <v>1</v>
      </c>
      <c r="L768" s="1493">
        <v>12</v>
      </c>
      <c r="M768" s="1484">
        <f t="shared" si="22"/>
        <v>36000</v>
      </c>
      <c r="N768" s="1493">
        <v>1</v>
      </c>
      <c r="O768" s="1493">
        <v>6</v>
      </c>
      <c r="P768" s="1484">
        <f t="shared" si="23"/>
        <v>18000</v>
      </c>
      <c r="Q768" s="1199"/>
      <c r="R768" s="1199"/>
      <c r="S768" s="1199"/>
      <c r="T768" s="1199"/>
    </row>
    <row r="769" spans="1:20" s="1503" customFormat="1" ht="12.75" x14ac:dyDescent="0.2">
      <c r="A769" s="1488" t="s">
        <v>8711</v>
      </c>
      <c r="B769" s="1488" t="s">
        <v>2003</v>
      </c>
      <c r="C769" s="1488" t="s">
        <v>97</v>
      </c>
      <c r="D769" s="1488"/>
      <c r="E769" s="1489">
        <v>8000</v>
      </c>
      <c r="F769" s="1488" t="s">
        <v>10299</v>
      </c>
      <c r="G769" s="1488" t="s">
        <v>10300</v>
      </c>
      <c r="H769" s="1488" t="s">
        <v>2912</v>
      </c>
      <c r="I769" s="1488"/>
      <c r="J769" s="1488"/>
      <c r="K769" s="1493">
        <v>1</v>
      </c>
      <c r="L769" s="1493">
        <v>12</v>
      </c>
      <c r="M769" s="1484">
        <f t="shared" si="22"/>
        <v>96000</v>
      </c>
      <c r="N769" s="1493">
        <v>1</v>
      </c>
      <c r="O769" s="1493">
        <v>6</v>
      </c>
      <c r="P769" s="1484">
        <f t="shared" si="23"/>
        <v>48000</v>
      </c>
      <c r="Q769" s="1199"/>
      <c r="R769" s="1199"/>
      <c r="S769" s="1199"/>
      <c r="T769" s="1199"/>
    </row>
    <row r="770" spans="1:20" s="1503" customFormat="1" ht="12.75" x14ac:dyDescent="0.2">
      <c r="A770" s="1488" t="s">
        <v>8711</v>
      </c>
      <c r="B770" s="1488" t="s">
        <v>2003</v>
      </c>
      <c r="C770" s="1488" t="s">
        <v>97</v>
      </c>
      <c r="D770" s="1488"/>
      <c r="E770" s="1489">
        <v>6000</v>
      </c>
      <c r="F770" s="1488" t="s">
        <v>10301</v>
      </c>
      <c r="G770" s="1488" t="s">
        <v>10302</v>
      </c>
      <c r="H770" s="1488" t="s">
        <v>1344</v>
      </c>
      <c r="I770" s="1488"/>
      <c r="J770" s="1488"/>
      <c r="K770" s="1493">
        <v>1</v>
      </c>
      <c r="L770" s="1493">
        <v>2</v>
      </c>
      <c r="M770" s="1484">
        <f t="shared" si="22"/>
        <v>12000</v>
      </c>
      <c r="N770" s="1493">
        <v>1</v>
      </c>
      <c r="O770" s="1493">
        <v>6</v>
      </c>
      <c r="P770" s="1484">
        <f t="shared" si="23"/>
        <v>36000</v>
      </c>
      <c r="Q770" s="1199"/>
      <c r="R770" s="1199"/>
      <c r="S770" s="1199"/>
      <c r="T770" s="1199"/>
    </row>
    <row r="771" spans="1:20" s="1503" customFormat="1" ht="12.75" x14ac:dyDescent="0.2">
      <c r="A771" s="1488" t="s">
        <v>8711</v>
      </c>
      <c r="B771" s="1488" t="s">
        <v>2003</v>
      </c>
      <c r="C771" s="1488" t="s">
        <v>97</v>
      </c>
      <c r="D771" s="1488"/>
      <c r="E771" s="1489">
        <v>4000</v>
      </c>
      <c r="F771" s="1488" t="s">
        <v>10303</v>
      </c>
      <c r="G771" s="1488" t="s">
        <v>10304</v>
      </c>
      <c r="H771" s="1488" t="s">
        <v>9092</v>
      </c>
      <c r="I771" s="1488"/>
      <c r="J771" s="1488"/>
      <c r="K771" s="1493">
        <v>1</v>
      </c>
      <c r="L771" s="1493">
        <v>12</v>
      </c>
      <c r="M771" s="1484">
        <f t="shared" si="22"/>
        <v>48000</v>
      </c>
      <c r="N771" s="1493">
        <v>1</v>
      </c>
      <c r="O771" s="1493">
        <v>6</v>
      </c>
      <c r="P771" s="1484">
        <f t="shared" si="23"/>
        <v>24000</v>
      </c>
      <c r="Q771" s="1199"/>
      <c r="R771" s="1199"/>
      <c r="S771" s="1199"/>
      <c r="T771" s="1199"/>
    </row>
    <row r="772" spans="1:20" s="1503" customFormat="1" ht="12.75" x14ac:dyDescent="0.2">
      <c r="A772" s="1488" t="s">
        <v>8711</v>
      </c>
      <c r="B772" s="1488" t="s">
        <v>2003</v>
      </c>
      <c r="C772" s="1488" t="s">
        <v>97</v>
      </c>
      <c r="D772" s="1488"/>
      <c r="E772" s="1489">
        <v>6500</v>
      </c>
      <c r="F772" s="1488" t="s">
        <v>10305</v>
      </c>
      <c r="G772" s="1488" t="s">
        <v>10306</v>
      </c>
      <c r="H772" s="1488" t="s">
        <v>651</v>
      </c>
      <c r="I772" s="1488"/>
      <c r="J772" s="1488"/>
      <c r="K772" s="1493">
        <v>1</v>
      </c>
      <c r="L772" s="1493">
        <v>8</v>
      </c>
      <c r="M772" s="1484">
        <f t="shared" si="22"/>
        <v>52000</v>
      </c>
      <c r="N772" s="1493">
        <v>1</v>
      </c>
      <c r="O772" s="1493">
        <v>6</v>
      </c>
      <c r="P772" s="1484">
        <f t="shared" si="23"/>
        <v>39000</v>
      </c>
      <c r="Q772" s="1199"/>
      <c r="R772" s="1199"/>
      <c r="S772" s="1199"/>
      <c r="T772" s="1199"/>
    </row>
    <row r="773" spans="1:20" s="1503" customFormat="1" ht="12.75" x14ac:dyDescent="0.2">
      <c r="A773" s="1488" t="s">
        <v>8711</v>
      </c>
      <c r="B773" s="1488" t="s">
        <v>2003</v>
      </c>
      <c r="C773" s="1488" t="s">
        <v>97</v>
      </c>
      <c r="D773" s="1488"/>
      <c r="E773" s="1489">
        <v>15000</v>
      </c>
      <c r="F773" s="1488" t="s">
        <v>10307</v>
      </c>
      <c r="G773" s="1488" t="s">
        <v>10308</v>
      </c>
      <c r="H773" s="1488" t="s">
        <v>8746</v>
      </c>
      <c r="I773" s="1488"/>
      <c r="J773" s="1488"/>
      <c r="K773" s="1493">
        <v>1</v>
      </c>
      <c r="L773" s="1493">
        <v>12</v>
      </c>
      <c r="M773" s="1484">
        <f t="shared" ref="M773:M836" si="24">L773*E773</f>
        <v>180000</v>
      </c>
      <c r="N773" s="1493">
        <v>1</v>
      </c>
      <c r="O773" s="1493">
        <v>6</v>
      </c>
      <c r="P773" s="1484">
        <f t="shared" ref="P773:P836" si="25">O773*E773</f>
        <v>90000</v>
      </c>
      <c r="Q773" s="1199"/>
      <c r="R773" s="1199"/>
      <c r="S773" s="1199"/>
      <c r="T773" s="1199"/>
    </row>
    <row r="774" spans="1:20" s="1503" customFormat="1" ht="12.75" x14ac:dyDescent="0.2">
      <c r="A774" s="1488" t="s">
        <v>8711</v>
      </c>
      <c r="B774" s="1488" t="s">
        <v>2004</v>
      </c>
      <c r="C774" s="1488" t="s">
        <v>97</v>
      </c>
      <c r="D774" s="1488"/>
      <c r="E774" s="1489">
        <v>5500</v>
      </c>
      <c r="F774" s="1488" t="s">
        <v>10309</v>
      </c>
      <c r="G774" s="1488" t="s">
        <v>10310</v>
      </c>
      <c r="H774" s="1488" t="s">
        <v>9241</v>
      </c>
      <c r="I774" s="1488"/>
      <c r="J774" s="1488"/>
      <c r="K774" s="1493">
        <v>1</v>
      </c>
      <c r="L774" s="1493">
        <v>12</v>
      </c>
      <c r="M774" s="1484">
        <f t="shared" si="24"/>
        <v>66000</v>
      </c>
      <c r="N774" s="1493">
        <v>1</v>
      </c>
      <c r="O774" s="1493">
        <v>6</v>
      </c>
      <c r="P774" s="1484">
        <f t="shared" si="25"/>
        <v>33000</v>
      </c>
      <c r="Q774" s="1199"/>
      <c r="R774" s="1199"/>
      <c r="S774" s="1199"/>
      <c r="T774" s="1199"/>
    </row>
    <row r="775" spans="1:20" s="1503" customFormat="1" ht="12.75" x14ac:dyDescent="0.2">
      <c r="A775" s="1488" t="s">
        <v>8711</v>
      </c>
      <c r="B775" s="1488" t="s">
        <v>2004</v>
      </c>
      <c r="C775" s="1488" t="s">
        <v>97</v>
      </c>
      <c r="D775" s="1488"/>
      <c r="E775" s="1489">
        <v>2800</v>
      </c>
      <c r="F775" s="1488" t="s">
        <v>10311</v>
      </c>
      <c r="G775" s="1488" t="s">
        <v>10312</v>
      </c>
      <c r="H775" s="1488" t="s">
        <v>10313</v>
      </c>
      <c r="I775" s="1488"/>
      <c r="J775" s="1488"/>
      <c r="K775" s="1493">
        <v>1</v>
      </c>
      <c r="L775" s="1493">
        <v>12</v>
      </c>
      <c r="M775" s="1484">
        <f t="shared" si="24"/>
        <v>33600</v>
      </c>
      <c r="N775" s="1493">
        <v>1</v>
      </c>
      <c r="O775" s="1493">
        <v>6</v>
      </c>
      <c r="P775" s="1484">
        <f t="shared" si="25"/>
        <v>16800</v>
      </c>
      <c r="Q775" s="1199"/>
      <c r="R775" s="1199"/>
      <c r="S775" s="1199"/>
      <c r="T775" s="1199"/>
    </row>
    <row r="776" spans="1:20" s="1503" customFormat="1" ht="12.75" x14ac:dyDescent="0.2">
      <c r="A776" s="1488" t="s">
        <v>8711</v>
      </c>
      <c r="B776" s="1488" t="s">
        <v>2004</v>
      </c>
      <c r="C776" s="1488" t="s">
        <v>97</v>
      </c>
      <c r="D776" s="1488"/>
      <c r="E776" s="1489">
        <v>5000</v>
      </c>
      <c r="F776" s="1488" t="s">
        <v>10314</v>
      </c>
      <c r="G776" s="1488" t="s">
        <v>10315</v>
      </c>
      <c r="H776" s="1488" t="s">
        <v>675</v>
      </c>
      <c r="I776" s="1488"/>
      <c r="J776" s="1488"/>
      <c r="K776" s="1493">
        <v>1</v>
      </c>
      <c r="L776" s="1493">
        <v>12</v>
      </c>
      <c r="M776" s="1484">
        <f t="shared" si="24"/>
        <v>60000</v>
      </c>
      <c r="N776" s="1493">
        <v>1</v>
      </c>
      <c r="O776" s="1493">
        <v>6</v>
      </c>
      <c r="P776" s="1484">
        <f t="shared" si="25"/>
        <v>30000</v>
      </c>
      <c r="Q776" s="1199"/>
      <c r="R776" s="1199"/>
      <c r="S776" s="1199"/>
      <c r="T776" s="1199"/>
    </row>
    <row r="777" spans="1:20" s="1503" customFormat="1" ht="12.75" x14ac:dyDescent="0.2">
      <c r="A777" s="1488" t="s">
        <v>8711</v>
      </c>
      <c r="B777" s="1488" t="s">
        <v>2003</v>
      </c>
      <c r="C777" s="1488" t="s">
        <v>97</v>
      </c>
      <c r="D777" s="1488"/>
      <c r="E777" s="1489">
        <v>3500</v>
      </c>
      <c r="F777" s="1488" t="s">
        <v>10316</v>
      </c>
      <c r="G777" s="1488" t="s">
        <v>10317</v>
      </c>
      <c r="H777" s="1488" t="s">
        <v>739</v>
      </c>
      <c r="I777" s="1488"/>
      <c r="J777" s="1488"/>
      <c r="K777" s="1493">
        <v>1</v>
      </c>
      <c r="L777" s="1493">
        <v>5</v>
      </c>
      <c r="M777" s="1484">
        <f t="shared" si="24"/>
        <v>17500</v>
      </c>
      <c r="N777" s="1493">
        <v>1</v>
      </c>
      <c r="O777" s="1493">
        <v>1</v>
      </c>
      <c r="P777" s="1484">
        <f t="shared" si="25"/>
        <v>3500</v>
      </c>
      <c r="Q777" s="1199"/>
      <c r="R777" s="1199"/>
      <c r="S777" s="1199"/>
      <c r="T777" s="1199"/>
    </row>
    <row r="778" spans="1:20" s="1503" customFormat="1" ht="12.75" x14ac:dyDescent="0.2">
      <c r="A778" s="1488" t="s">
        <v>8711</v>
      </c>
      <c r="B778" s="1488" t="s">
        <v>2003</v>
      </c>
      <c r="C778" s="1488" t="s">
        <v>97</v>
      </c>
      <c r="D778" s="1488"/>
      <c r="E778" s="1489">
        <v>5000</v>
      </c>
      <c r="F778" s="1488" t="s">
        <v>10318</v>
      </c>
      <c r="G778" s="1488" t="s">
        <v>10319</v>
      </c>
      <c r="H778" s="1488" t="s">
        <v>9672</v>
      </c>
      <c r="I778" s="1488"/>
      <c r="J778" s="1488"/>
      <c r="K778" s="1493">
        <v>1</v>
      </c>
      <c r="L778" s="1493">
        <v>1</v>
      </c>
      <c r="M778" s="1484">
        <f t="shared" si="24"/>
        <v>5000</v>
      </c>
      <c r="N778" s="1493">
        <v>1</v>
      </c>
      <c r="O778" s="1493">
        <v>6</v>
      </c>
      <c r="P778" s="1484">
        <f t="shared" si="25"/>
        <v>30000</v>
      </c>
      <c r="Q778" s="1199"/>
      <c r="R778" s="1199"/>
      <c r="S778" s="1199"/>
      <c r="T778" s="1199"/>
    </row>
    <row r="779" spans="1:20" s="1503" customFormat="1" ht="12.75" x14ac:dyDescent="0.2">
      <c r="A779" s="1488" t="s">
        <v>8711</v>
      </c>
      <c r="B779" s="1488" t="s">
        <v>2003</v>
      </c>
      <c r="C779" s="1488" t="s">
        <v>97</v>
      </c>
      <c r="D779" s="1488"/>
      <c r="E779" s="1489">
        <v>5000</v>
      </c>
      <c r="F779" s="1488" t="s">
        <v>10320</v>
      </c>
      <c r="G779" s="1488" t="s">
        <v>10321</v>
      </c>
      <c r="H779" s="1488" t="s">
        <v>8778</v>
      </c>
      <c r="I779" s="1488"/>
      <c r="J779" s="1488"/>
      <c r="K779" s="1493">
        <v>1</v>
      </c>
      <c r="L779" s="1493">
        <v>12</v>
      </c>
      <c r="M779" s="1484">
        <f t="shared" si="24"/>
        <v>60000</v>
      </c>
      <c r="N779" s="1493">
        <v>1</v>
      </c>
      <c r="O779" s="1493">
        <v>5</v>
      </c>
      <c r="P779" s="1484">
        <f t="shared" si="25"/>
        <v>25000</v>
      </c>
      <c r="Q779" s="1199"/>
      <c r="R779" s="1199"/>
      <c r="S779" s="1199"/>
      <c r="T779" s="1199"/>
    </row>
    <row r="780" spans="1:20" s="1503" customFormat="1" ht="12.75" x14ac:dyDescent="0.2">
      <c r="A780" s="1488" t="s">
        <v>8711</v>
      </c>
      <c r="B780" s="1488" t="s">
        <v>2003</v>
      </c>
      <c r="C780" s="1488" t="s">
        <v>97</v>
      </c>
      <c r="D780" s="1488"/>
      <c r="E780" s="1489">
        <v>3000</v>
      </c>
      <c r="F780" s="1488" t="s">
        <v>10322</v>
      </c>
      <c r="G780" s="1488" t="s">
        <v>10323</v>
      </c>
      <c r="H780" s="1488" t="s">
        <v>768</v>
      </c>
      <c r="I780" s="1488"/>
      <c r="J780" s="1488"/>
      <c r="K780" s="1493">
        <v>1</v>
      </c>
      <c r="L780" s="1493">
        <v>12</v>
      </c>
      <c r="M780" s="1484">
        <f t="shared" si="24"/>
        <v>36000</v>
      </c>
      <c r="N780" s="1493">
        <v>1</v>
      </c>
      <c r="O780" s="1493">
        <v>6</v>
      </c>
      <c r="P780" s="1484">
        <f t="shared" si="25"/>
        <v>18000</v>
      </c>
      <c r="Q780" s="1199"/>
      <c r="R780" s="1199"/>
      <c r="S780" s="1199"/>
      <c r="T780" s="1199"/>
    </row>
    <row r="781" spans="1:20" s="1503" customFormat="1" ht="12.75" x14ac:dyDescent="0.2">
      <c r="A781" s="1488" t="s">
        <v>8711</v>
      </c>
      <c r="B781" s="1488" t="s">
        <v>2004</v>
      </c>
      <c r="C781" s="1488" t="s">
        <v>97</v>
      </c>
      <c r="D781" s="1488"/>
      <c r="E781" s="1489">
        <v>2300</v>
      </c>
      <c r="F781" s="1488" t="s">
        <v>10324</v>
      </c>
      <c r="G781" s="1488" t="s">
        <v>10325</v>
      </c>
      <c r="H781" s="1488" t="s">
        <v>768</v>
      </c>
      <c r="I781" s="1488"/>
      <c r="J781" s="1488"/>
      <c r="K781" s="1493">
        <v>1</v>
      </c>
      <c r="L781" s="1493">
        <v>12</v>
      </c>
      <c r="M781" s="1484">
        <f t="shared" si="24"/>
        <v>27600</v>
      </c>
      <c r="N781" s="1493">
        <v>1</v>
      </c>
      <c r="O781" s="1493">
        <v>6</v>
      </c>
      <c r="P781" s="1484">
        <f t="shared" si="25"/>
        <v>13800</v>
      </c>
      <c r="Q781" s="1199"/>
      <c r="R781" s="1199"/>
      <c r="S781" s="1199"/>
      <c r="T781" s="1199"/>
    </row>
    <row r="782" spans="1:20" s="1503" customFormat="1" ht="12.75" x14ac:dyDescent="0.2">
      <c r="A782" s="1488" t="s">
        <v>8711</v>
      </c>
      <c r="B782" s="1488" t="s">
        <v>2003</v>
      </c>
      <c r="C782" s="1488" t="s">
        <v>97</v>
      </c>
      <c r="D782" s="1488"/>
      <c r="E782" s="1489">
        <v>3500</v>
      </c>
      <c r="F782" s="1488" t="s">
        <v>10326</v>
      </c>
      <c r="G782" s="1488" t="s">
        <v>10327</v>
      </c>
      <c r="H782" s="1488" t="s">
        <v>1459</v>
      </c>
      <c r="I782" s="1488"/>
      <c r="J782" s="1488"/>
      <c r="K782" s="1493">
        <v>1</v>
      </c>
      <c r="L782" s="1493">
        <v>12</v>
      </c>
      <c r="M782" s="1484">
        <f t="shared" si="24"/>
        <v>42000</v>
      </c>
      <c r="N782" s="1493">
        <v>1</v>
      </c>
      <c r="O782" s="1493">
        <v>6</v>
      </c>
      <c r="P782" s="1484">
        <f t="shared" si="25"/>
        <v>21000</v>
      </c>
      <c r="Q782" s="1199"/>
      <c r="R782" s="1199"/>
      <c r="S782" s="1199"/>
      <c r="T782" s="1199"/>
    </row>
    <row r="783" spans="1:20" s="1503" customFormat="1" ht="12.75" x14ac:dyDescent="0.2">
      <c r="A783" s="1488" t="s">
        <v>8711</v>
      </c>
      <c r="B783" s="1488" t="s">
        <v>2003</v>
      </c>
      <c r="C783" s="1488" t="s">
        <v>97</v>
      </c>
      <c r="D783" s="1488"/>
      <c r="E783" s="1489">
        <v>4500</v>
      </c>
      <c r="F783" s="1488" t="s">
        <v>10328</v>
      </c>
      <c r="G783" s="1488" t="s">
        <v>10329</v>
      </c>
      <c r="H783" s="1488" t="s">
        <v>10330</v>
      </c>
      <c r="I783" s="1488"/>
      <c r="J783" s="1488"/>
      <c r="K783" s="1493">
        <v>1</v>
      </c>
      <c r="L783" s="1493">
        <v>12</v>
      </c>
      <c r="M783" s="1484">
        <f t="shared" si="24"/>
        <v>54000</v>
      </c>
      <c r="N783" s="1493">
        <v>1</v>
      </c>
      <c r="O783" s="1493">
        <v>6</v>
      </c>
      <c r="P783" s="1484">
        <f t="shared" si="25"/>
        <v>27000</v>
      </c>
      <c r="Q783" s="1199"/>
      <c r="R783" s="1199"/>
      <c r="S783" s="1199"/>
      <c r="T783" s="1199"/>
    </row>
    <row r="784" spans="1:20" s="1503" customFormat="1" ht="12.75" x14ac:dyDescent="0.2">
      <c r="A784" s="1488" t="s">
        <v>8711</v>
      </c>
      <c r="B784" s="1488" t="s">
        <v>2004</v>
      </c>
      <c r="C784" s="1488" t="s">
        <v>97</v>
      </c>
      <c r="D784" s="1488"/>
      <c r="E784" s="1489">
        <v>3100</v>
      </c>
      <c r="F784" s="1488" t="s">
        <v>10331</v>
      </c>
      <c r="G784" s="1488" t="s">
        <v>10332</v>
      </c>
      <c r="H784" s="1488" t="s">
        <v>739</v>
      </c>
      <c r="I784" s="1488"/>
      <c r="J784" s="1488"/>
      <c r="K784" s="1493">
        <v>1</v>
      </c>
      <c r="L784" s="1493">
        <v>12</v>
      </c>
      <c r="M784" s="1484">
        <f t="shared" si="24"/>
        <v>37200</v>
      </c>
      <c r="N784" s="1493">
        <v>1</v>
      </c>
      <c r="O784" s="1493">
        <v>6</v>
      </c>
      <c r="P784" s="1484">
        <f t="shared" si="25"/>
        <v>18600</v>
      </c>
      <c r="Q784" s="1199"/>
      <c r="R784" s="1199"/>
      <c r="S784" s="1199"/>
      <c r="T784" s="1199"/>
    </row>
    <row r="785" spans="1:20" s="1503" customFormat="1" ht="12.75" x14ac:dyDescent="0.2">
      <c r="A785" s="1488" t="s">
        <v>8711</v>
      </c>
      <c r="B785" s="1488" t="s">
        <v>2003</v>
      </c>
      <c r="C785" s="1488" t="s">
        <v>97</v>
      </c>
      <c r="D785" s="1488"/>
      <c r="E785" s="1489">
        <v>6500</v>
      </c>
      <c r="F785" s="1488" t="s">
        <v>10333</v>
      </c>
      <c r="G785" s="1488" t="s">
        <v>10334</v>
      </c>
      <c r="H785" s="1488" t="s">
        <v>8789</v>
      </c>
      <c r="I785" s="1488"/>
      <c r="J785" s="1488"/>
      <c r="K785" s="1493">
        <v>1</v>
      </c>
      <c r="L785" s="1493">
        <v>12</v>
      </c>
      <c r="M785" s="1484">
        <f t="shared" si="24"/>
        <v>78000</v>
      </c>
      <c r="N785" s="1493">
        <v>1</v>
      </c>
      <c r="O785" s="1493">
        <v>6</v>
      </c>
      <c r="P785" s="1484">
        <f t="shared" si="25"/>
        <v>39000</v>
      </c>
      <c r="Q785" s="1199"/>
      <c r="R785" s="1199"/>
      <c r="S785" s="1199"/>
      <c r="T785" s="1199"/>
    </row>
    <row r="786" spans="1:20" s="1503" customFormat="1" ht="12.75" x14ac:dyDescent="0.2">
      <c r="A786" s="1488" t="s">
        <v>8711</v>
      </c>
      <c r="B786" s="1488" t="s">
        <v>2003</v>
      </c>
      <c r="C786" s="1488" t="s">
        <v>97</v>
      </c>
      <c r="D786" s="1488"/>
      <c r="E786" s="1489">
        <v>3500</v>
      </c>
      <c r="F786" s="1488" t="s">
        <v>10335</v>
      </c>
      <c r="G786" s="1488" t="s">
        <v>10336</v>
      </c>
      <c r="H786" s="1488" t="s">
        <v>768</v>
      </c>
      <c r="I786" s="1488"/>
      <c r="J786" s="1488"/>
      <c r="K786" s="1493">
        <v>1</v>
      </c>
      <c r="L786" s="1493">
        <v>12</v>
      </c>
      <c r="M786" s="1484">
        <f t="shared" si="24"/>
        <v>42000</v>
      </c>
      <c r="N786" s="1493">
        <v>1</v>
      </c>
      <c r="O786" s="1493">
        <v>6</v>
      </c>
      <c r="P786" s="1484">
        <f t="shared" si="25"/>
        <v>21000</v>
      </c>
      <c r="Q786" s="1199"/>
      <c r="R786" s="1199"/>
      <c r="S786" s="1199"/>
      <c r="T786" s="1199"/>
    </row>
    <row r="787" spans="1:20" s="1503" customFormat="1" ht="12.75" x14ac:dyDescent="0.2">
      <c r="A787" s="1488" t="s">
        <v>8711</v>
      </c>
      <c r="B787" s="1488" t="s">
        <v>2003</v>
      </c>
      <c r="C787" s="1488" t="s">
        <v>97</v>
      </c>
      <c r="D787" s="1488"/>
      <c r="E787" s="1489">
        <v>5000</v>
      </c>
      <c r="F787" s="1488" t="s">
        <v>10337</v>
      </c>
      <c r="G787" s="1488" t="s">
        <v>10338</v>
      </c>
      <c r="H787" s="1488" t="s">
        <v>10339</v>
      </c>
      <c r="I787" s="1488"/>
      <c r="J787" s="1488"/>
      <c r="K787" s="1493">
        <v>1</v>
      </c>
      <c r="L787" s="1493">
        <v>12</v>
      </c>
      <c r="M787" s="1484">
        <f t="shared" si="24"/>
        <v>60000</v>
      </c>
      <c r="N787" s="1493">
        <v>1</v>
      </c>
      <c r="O787" s="1493">
        <v>6</v>
      </c>
      <c r="P787" s="1484">
        <f t="shared" si="25"/>
        <v>30000</v>
      </c>
      <c r="Q787" s="1199"/>
      <c r="R787" s="1199"/>
      <c r="S787" s="1199"/>
      <c r="T787" s="1199"/>
    </row>
    <row r="788" spans="1:20" s="1503" customFormat="1" ht="12.75" x14ac:dyDescent="0.2">
      <c r="A788" s="1488" t="s">
        <v>8711</v>
      </c>
      <c r="B788" s="1488" t="s">
        <v>2003</v>
      </c>
      <c r="C788" s="1488" t="s">
        <v>97</v>
      </c>
      <c r="D788" s="1488"/>
      <c r="E788" s="1489">
        <v>9000</v>
      </c>
      <c r="F788" s="1488" t="s">
        <v>10340</v>
      </c>
      <c r="G788" s="1488" t="s">
        <v>10341</v>
      </c>
      <c r="H788" s="1488" t="s">
        <v>654</v>
      </c>
      <c r="I788" s="1488"/>
      <c r="J788" s="1488"/>
      <c r="K788" s="1493">
        <v>1</v>
      </c>
      <c r="L788" s="1493">
        <v>1</v>
      </c>
      <c r="M788" s="1484">
        <f t="shared" si="24"/>
        <v>9000</v>
      </c>
      <c r="N788" s="1493">
        <v>0</v>
      </c>
      <c r="O788" s="1493">
        <v>0</v>
      </c>
      <c r="P788" s="1484">
        <f t="shared" si="25"/>
        <v>0</v>
      </c>
      <c r="Q788" s="1199"/>
      <c r="R788" s="1199"/>
      <c r="S788" s="1199"/>
      <c r="T788" s="1199"/>
    </row>
    <row r="789" spans="1:20" s="1503" customFormat="1" ht="12.75" x14ac:dyDescent="0.2">
      <c r="A789" s="1488" t="s">
        <v>8711</v>
      </c>
      <c r="B789" s="1488" t="s">
        <v>2003</v>
      </c>
      <c r="C789" s="1488" t="s">
        <v>97</v>
      </c>
      <c r="D789" s="1488"/>
      <c r="E789" s="1489">
        <v>14000</v>
      </c>
      <c r="F789" s="1488" t="s">
        <v>10342</v>
      </c>
      <c r="G789" s="1488" t="s">
        <v>10343</v>
      </c>
      <c r="H789" s="1488" t="s">
        <v>8746</v>
      </c>
      <c r="I789" s="1488"/>
      <c r="J789" s="1488"/>
      <c r="K789" s="1493">
        <v>1</v>
      </c>
      <c r="L789" s="1493">
        <v>3</v>
      </c>
      <c r="M789" s="1484">
        <f t="shared" si="24"/>
        <v>42000</v>
      </c>
      <c r="N789" s="1493">
        <v>0</v>
      </c>
      <c r="O789" s="1493">
        <v>0</v>
      </c>
      <c r="P789" s="1484">
        <f t="shared" si="25"/>
        <v>0</v>
      </c>
      <c r="Q789" s="1199"/>
      <c r="R789" s="1199"/>
      <c r="S789" s="1199"/>
      <c r="T789" s="1199"/>
    </row>
    <row r="790" spans="1:20" s="1503" customFormat="1" ht="12.75" x14ac:dyDescent="0.2">
      <c r="A790" s="1488" t="s">
        <v>8711</v>
      </c>
      <c r="B790" s="1488" t="s">
        <v>2003</v>
      </c>
      <c r="C790" s="1488" t="s">
        <v>97</v>
      </c>
      <c r="D790" s="1488"/>
      <c r="E790" s="1489">
        <v>12000</v>
      </c>
      <c r="F790" s="1488" t="s">
        <v>10344</v>
      </c>
      <c r="G790" s="1488" t="s">
        <v>10345</v>
      </c>
      <c r="H790" s="1488" t="s">
        <v>1141</v>
      </c>
      <c r="I790" s="1488"/>
      <c r="J790" s="1488"/>
      <c r="K790" s="1493">
        <v>0</v>
      </c>
      <c r="L790" s="1493">
        <v>0</v>
      </c>
      <c r="M790" s="1484">
        <f t="shared" si="24"/>
        <v>0</v>
      </c>
      <c r="N790" s="1493">
        <v>1</v>
      </c>
      <c r="O790" s="1493">
        <v>2</v>
      </c>
      <c r="P790" s="1484">
        <f t="shared" si="25"/>
        <v>24000</v>
      </c>
      <c r="Q790" s="1199"/>
      <c r="R790" s="1199"/>
      <c r="S790" s="1199"/>
      <c r="T790" s="1199"/>
    </row>
    <row r="791" spans="1:20" s="1503" customFormat="1" ht="12.75" x14ac:dyDescent="0.2">
      <c r="A791" s="1488" t="s">
        <v>8711</v>
      </c>
      <c r="B791" s="1488" t="s">
        <v>2003</v>
      </c>
      <c r="C791" s="1488" t="s">
        <v>97</v>
      </c>
      <c r="D791" s="1488"/>
      <c r="E791" s="1489">
        <v>2200</v>
      </c>
      <c r="F791" s="1488" t="s">
        <v>10346</v>
      </c>
      <c r="G791" s="1488" t="s">
        <v>10347</v>
      </c>
      <c r="H791" s="1488" t="s">
        <v>698</v>
      </c>
      <c r="I791" s="1488"/>
      <c r="J791" s="1488"/>
      <c r="K791" s="1493">
        <v>1</v>
      </c>
      <c r="L791" s="1493">
        <v>12</v>
      </c>
      <c r="M791" s="1484">
        <f t="shared" si="24"/>
        <v>26400</v>
      </c>
      <c r="N791" s="1493">
        <v>1</v>
      </c>
      <c r="O791" s="1493">
        <v>6</v>
      </c>
      <c r="P791" s="1484">
        <f t="shared" si="25"/>
        <v>13200</v>
      </c>
      <c r="Q791" s="1199"/>
      <c r="R791" s="1199"/>
      <c r="S791" s="1199"/>
      <c r="T791" s="1199"/>
    </row>
    <row r="792" spans="1:20" s="1503" customFormat="1" ht="12.75" x14ac:dyDescent="0.2">
      <c r="A792" s="1488" t="s">
        <v>8711</v>
      </c>
      <c r="B792" s="1488" t="s">
        <v>2003</v>
      </c>
      <c r="C792" s="1488" t="s">
        <v>97</v>
      </c>
      <c r="D792" s="1488"/>
      <c r="E792" s="1489">
        <v>4000</v>
      </c>
      <c r="F792" s="1488" t="s">
        <v>10348</v>
      </c>
      <c r="G792" s="1488" t="s">
        <v>10349</v>
      </c>
      <c r="H792" s="1488" t="s">
        <v>792</v>
      </c>
      <c r="I792" s="1488"/>
      <c r="J792" s="1488"/>
      <c r="K792" s="1493">
        <v>1</v>
      </c>
      <c r="L792" s="1493">
        <v>12</v>
      </c>
      <c r="M792" s="1484">
        <f t="shared" si="24"/>
        <v>48000</v>
      </c>
      <c r="N792" s="1493">
        <v>1</v>
      </c>
      <c r="O792" s="1493">
        <v>2</v>
      </c>
      <c r="P792" s="1484">
        <f t="shared" si="25"/>
        <v>8000</v>
      </c>
      <c r="Q792" s="1199"/>
      <c r="R792" s="1199"/>
      <c r="S792" s="1199"/>
      <c r="T792" s="1199"/>
    </row>
    <row r="793" spans="1:20" s="1503" customFormat="1" ht="12.75" x14ac:dyDescent="0.2">
      <c r="A793" s="1488" t="s">
        <v>8711</v>
      </c>
      <c r="B793" s="1488" t="s">
        <v>2003</v>
      </c>
      <c r="C793" s="1488" t="s">
        <v>97</v>
      </c>
      <c r="D793" s="1488"/>
      <c r="E793" s="1489">
        <v>3500</v>
      </c>
      <c r="F793" s="1488" t="s">
        <v>10350</v>
      </c>
      <c r="G793" s="1488" t="s">
        <v>10351</v>
      </c>
      <c r="H793" s="1488" t="s">
        <v>8775</v>
      </c>
      <c r="I793" s="1488"/>
      <c r="J793" s="1488"/>
      <c r="K793" s="1493">
        <v>1</v>
      </c>
      <c r="L793" s="1493">
        <v>12</v>
      </c>
      <c r="M793" s="1484">
        <f t="shared" si="24"/>
        <v>42000</v>
      </c>
      <c r="N793" s="1493">
        <v>1</v>
      </c>
      <c r="O793" s="1493">
        <v>6</v>
      </c>
      <c r="P793" s="1484">
        <f t="shared" si="25"/>
        <v>21000</v>
      </c>
      <c r="Q793" s="1199"/>
      <c r="R793" s="1199"/>
      <c r="S793" s="1199"/>
      <c r="T793" s="1199"/>
    </row>
    <row r="794" spans="1:20" s="1503" customFormat="1" ht="12.75" x14ac:dyDescent="0.2">
      <c r="A794" s="1488" t="s">
        <v>8711</v>
      </c>
      <c r="B794" s="1488" t="s">
        <v>2003</v>
      </c>
      <c r="C794" s="1488" t="s">
        <v>97</v>
      </c>
      <c r="D794" s="1488"/>
      <c r="E794" s="1489">
        <v>4500</v>
      </c>
      <c r="F794" s="1488" t="s">
        <v>10352</v>
      </c>
      <c r="G794" s="1488" t="s">
        <v>10353</v>
      </c>
      <c r="H794" s="1488" t="s">
        <v>641</v>
      </c>
      <c r="I794" s="1488"/>
      <c r="J794" s="1488"/>
      <c r="K794" s="1493">
        <v>1</v>
      </c>
      <c r="L794" s="1493">
        <v>12</v>
      </c>
      <c r="M794" s="1484">
        <f t="shared" si="24"/>
        <v>54000</v>
      </c>
      <c r="N794" s="1493">
        <v>1</v>
      </c>
      <c r="O794" s="1493">
        <v>6</v>
      </c>
      <c r="P794" s="1484">
        <f t="shared" si="25"/>
        <v>27000</v>
      </c>
      <c r="Q794" s="1199"/>
      <c r="R794" s="1199"/>
      <c r="S794" s="1199"/>
      <c r="T794" s="1199"/>
    </row>
    <row r="795" spans="1:20" s="1503" customFormat="1" ht="12.75" x14ac:dyDescent="0.2">
      <c r="A795" s="1488" t="s">
        <v>8711</v>
      </c>
      <c r="B795" s="1488" t="s">
        <v>2003</v>
      </c>
      <c r="C795" s="1488" t="s">
        <v>97</v>
      </c>
      <c r="D795" s="1488"/>
      <c r="E795" s="1489">
        <v>2500</v>
      </c>
      <c r="F795" s="1488" t="s">
        <v>10354</v>
      </c>
      <c r="G795" s="1488" t="s">
        <v>10355</v>
      </c>
      <c r="H795" s="1488" t="s">
        <v>10356</v>
      </c>
      <c r="I795" s="1488"/>
      <c r="J795" s="1488"/>
      <c r="K795" s="1493">
        <v>1</v>
      </c>
      <c r="L795" s="1493">
        <v>12</v>
      </c>
      <c r="M795" s="1484">
        <f t="shared" si="24"/>
        <v>30000</v>
      </c>
      <c r="N795" s="1493">
        <v>1</v>
      </c>
      <c r="O795" s="1493">
        <v>6</v>
      </c>
      <c r="P795" s="1484">
        <f t="shared" si="25"/>
        <v>15000</v>
      </c>
      <c r="Q795" s="1199"/>
      <c r="R795" s="1199"/>
      <c r="S795" s="1199"/>
      <c r="T795" s="1199"/>
    </row>
    <row r="796" spans="1:20" s="1503" customFormat="1" ht="12.75" x14ac:dyDescent="0.2">
      <c r="A796" s="1488" t="s">
        <v>8711</v>
      </c>
      <c r="B796" s="1488" t="s">
        <v>2003</v>
      </c>
      <c r="C796" s="1488" t="s">
        <v>97</v>
      </c>
      <c r="D796" s="1488"/>
      <c r="E796" s="1489">
        <v>14000</v>
      </c>
      <c r="F796" s="1488" t="s">
        <v>1520</v>
      </c>
      <c r="G796" s="1488" t="s">
        <v>1519</v>
      </c>
      <c r="H796" s="1488" t="s">
        <v>8976</v>
      </c>
      <c r="I796" s="1488"/>
      <c r="J796" s="1488"/>
      <c r="K796" s="1493">
        <v>1</v>
      </c>
      <c r="L796" s="1493">
        <v>8</v>
      </c>
      <c r="M796" s="1484">
        <f t="shared" si="24"/>
        <v>112000</v>
      </c>
      <c r="N796" s="1493">
        <v>0</v>
      </c>
      <c r="O796" s="1493">
        <v>0</v>
      </c>
      <c r="P796" s="1484">
        <f t="shared" si="25"/>
        <v>0</v>
      </c>
      <c r="Q796" s="1199"/>
      <c r="R796" s="1199"/>
      <c r="S796" s="1199"/>
      <c r="T796" s="1199"/>
    </row>
    <row r="797" spans="1:20" s="1503" customFormat="1" ht="12.75" x14ac:dyDescent="0.2">
      <c r="A797" s="1488" t="s">
        <v>8711</v>
      </c>
      <c r="B797" s="1488" t="s">
        <v>2003</v>
      </c>
      <c r="C797" s="1488" t="s">
        <v>97</v>
      </c>
      <c r="D797" s="1488"/>
      <c r="E797" s="1489">
        <v>15600</v>
      </c>
      <c r="F797" s="1488" t="s">
        <v>1520</v>
      </c>
      <c r="G797" s="1488" t="s">
        <v>1519</v>
      </c>
      <c r="H797" s="1488" t="s">
        <v>10357</v>
      </c>
      <c r="I797" s="1488"/>
      <c r="J797" s="1488"/>
      <c r="K797" s="1493">
        <v>1</v>
      </c>
      <c r="L797" s="1493">
        <v>4</v>
      </c>
      <c r="M797" s="1484">
        <f t="shared" si="24"/>
        <v>62400</v>
      </c>
      <c r="N797" s="1493">
        <v>1</v>
      </c>
      <c r="O797" s="1493">
        <v>3</v>
      </c>
      <c r="P797" s="1484">
        <f t="shared" si="25"/>
        <v>46800</v>
      </c>
      <c r="Q797" s="1199"/>
      <c r="R797" s="1199"/>
      <c r="S797" s="1199"/>
      <c r="T797" s="1199"/>
    </row>
    <row r="798" spans="1:20" s="1503" customFormat="1" ht="12.75" x14ac:dyDescent="0.2">
      <c r="A798" s="1488" t="s">
        <v>8711</v>
      </c>
      <c r="B798" s="1488" t="s">
        <v>2003</v>
      </c>
      <c r="C798" s="1488" t="s">
        <v>97</v>
      </c>
      <c r="D798" s="1488"/>
      <c r="E798" s="1489">
        <v>15000</v>
      </c>
      <c r="F798" s="1488" t="s">
        <v>1520</v>
      </c>
      <c r="G798" s="1488" t="s">
        <v>1519</v>
      </c>
      <c r="H798" s="1488" t="s">
        <v>712</v>
      </c>
      <c r="I798" s="1488"/>
      <c r="J798" s="1488"/>
      <c r="K798" s="1493">
        <v>1</v>
      </c>
      <c r="L798" s="1493">
        <v>2</v>
      </c>
      <c r="M798" s="1484">
        <f t="shared" si="24"/>
        <v>30000</v>
      </c>
      <c r="N798" s="1493">
        <v>0</v>
      </c>
      <c r="O798" s="1493">
        <v>0</v>
      </c>
      <c r="P798" s="1484">
        <f t="shared" si="25"/>
        <v>0</v>
      </c>
      <c r="Q798" s="1199"/>
      <c r="R798" s="1199"/>
      <c r="S798" s="1199"/>
      <c r="T798" s="1199"/>
    </row>
    <row r="799" spans="1:20" s="1503" customFormat="1" ht="12.75" x14ac:dyDescent="0.2">
      <c r="A799" s="1488" t="s">
        <v>8711</v>
      </c>
      <c r="B799" s="1488" t="s">
        <v>2003</v>
      </c>
      <c r="C799" s="1488" t="s">
        <v>97</v>
      </c>
      <c r="D799" s="1488"/>
      <c r="E799" s="1489">
        <v>6000</v>
      </c>
      <c r="F799" s="1488" t="s">
        <v>10358</v>
      </c>
      <c r="G799" s="1488" t="s">
        <v>10359</v>
      </c>
      <c r="H799" s="1488" t="s">
        <v>10360</v>
      </c>
      <c r="I799" s="1488"/>
      <c r="J799" s="1488"/>
      <c r="K799" s="1493">
        <v>1</v>
      </c>
      <c r="L799" s="1493">
        <v>12</v>
      </c>
      <c r="M799" s="1484">
        <f t="shared" si="24"/>
        <v>72000</v>
      </c>
      <c r="N799" s="1493">
        <v>1</v>
      </c>
      <c r="O799" s="1493">
        <v>6</v>
      </c>
      <c r="P799" s="1484">
        <f t="shared" si="25"/>
        <v>36000</v>
      </c>
      <c r="Q799" s="1199"/>
      <c r="R799" s="1199"/>
      <c r="S799" s="1199"/>
      <c r="T799" s="1199"/>
    </row>
    <row r="800" spans="1:20" s="1503" customFormat="1" ht="12.75" x14ac:dyDescent="0.2">
      <c r="A800" s="1488" t="s">
        <v>8711</v>
      </c>
      <c r="B800" s="1488" t="s">
        <v>2003</v>
      </c>
      <c r="C800" s="1488" t="s">
        <v>97</v>
      </c>
      <c r="D800" s="1488"/>
      <c r="E800" s="1489">
        <v>6000</v>
      </c>
      <c r="F800" s="1488" t="s">
        <v>10361</v>
      </c>
      <c r="G800" s="1488" t="s">
        <v>10362</v>
      </c>
      <c r="H800" s="1488" t="s">
        <v>651</v>
      </c>
      <c r="I800" s="1488"/>
      <c r="J800" s="1488"/>
      <c r="K800" s="1493">
        <v>1</v>
      </c>
      <c r="L800" s="1493">
        <v>12</v>
      </c>
      <c r="M800" s="1484">
        <f t="shared" si="24"/>
        <v>72000</v>
      </c>
      <c r="N800" s="1493">
        <v>1</v>
      </c>
      <c r="O800" s="1493">
        <v>3</v>
      </c>
      <c r="P800" s="1484">
        <f t="shared" si="25"/>
        <v>18000</v>
      </c>
      <c r="Q800" s="1199"/>
      <c r="R800" s="1199"/>
      <c r="S800" s="1199"/>
      <c r="T800" s="1199"/>
    </row>
    <row r="801" spans="1:20" s="1503" customFormat="1" ht="12.75" x14ac:dyDescent="0.2">
      <c r="A801" s="1488" t="s">
        <v>8711</v>
      </c>
      <c r="B801" s="1488" t="s">
        <v>2004</v>
      </c>
      <c r="C801" s="1488" t="s">
        <v>97</v>
      </c>
      <c r="D801" s="1488"/>
      <c r="E801" s="1489">
        <v>15000</v>
      </c>
      <c r="F801" s="1488" t="s">
        <v>10363</v>
      </c>
      <c r="G801" s="1488" t="s">
        <v>10364</v>
      </c>
      <c r="H801" s="1488" t="s">
        <v>8746</v>
      </c>
      <c r="I801" s="1488"/>
      <c r="J801" s="1488"/>
      <c r="K801" s="1493">
        <v>1</v>
      </c>
      <c r="L801" s="1493">
        <v>10</v>
      </c>
      <c r="M801" s="1484">
        <f t="shared" si="24"/>
        <v>150000</v>
      </c>
      <c r="N801" s="1493">
        <v>0</v>
      </c>
      <c r="O801" s="1493">
        <v>0</v>
      </c>
      <c r="P801" s="1484">
        <f t="shared" si="25"/>
        <v>0</v>
      </c>
      <c r="Q801" s="1199"/>
      <c r="R801" s="1199"/>
      <c r="S801" s="1199"/>
      <c r="T801" s="1199"/>
    </row>
    <row r="802" spans="1:20" s="1503" customFormat="1" ht="12.75" x14ac:dyDescent="0.2">
      <c r="A802" s="1488" t="s">
        <v>8711</v>
      </c>
      <c r="B802" s="1488" t="s">
        <v>2004</v>
      </c>
      <c r="C802" s="1488" t="s">
        <v>97</v>
      </c>
      <c r="D802" s="1488"/>
      <c r="E802" s="1489">
        <v>5000</v>
      </c>
      <c r="F802" s="1488" t="s">
        <v>10365</v>
      </c>
      <c r="G802" s="1488" t="s">
        <v>10366</v>
      </c>
      <c r="H802" s="1488" t="s">
        <v>675</v>
      </c>
      <c r="I802" s="1488"/>
      <c r="J802" s="1488"/>
      <c r="K802" s="1493">
        <v>1</v>
      </c>
      <c r="L802" s="1493">
        <v>12</v>
      </c>
      <c r="M802" s="1484">
        <f t="shared" si="24"/>
        <v>60000</v>
      </c>
      <c r="N802" s="1493">
        <v>1</v>
      </c>
      <c r="O802" s="1493">
        <v>6</v>
      </c>
      <c r="P802" s="1484">
        <f t="shared" si="25"/>
        <v>30000</v>
      </c>
      <c r="Q802" s="1199"/>
      <c r="R802" s="1199"/>
      <c r="S802" s="1199"/>
      <c r="T802" s="1199"/>
    </row>
    <row r="803" spans="1:20" s="1503" customFormat="1" ht="12.75" x14ac:dyDescent="0.2">
      <c r="A803" s="1488" t="s">
        <v>8711</v>
      </c>
      <c r="B803" s="1488" t="s">
        <v>2003</v>
      </c>
      <c r="C803" s="1488" t="s">
        <v>97</v>
      </c>
      <c r="D803" s="1488"/>
      <c r="E803" s="1489">
        <v>15000</v>
      </c>
      <c r="F803" s="1488" t="s">
        <v>10367</v>
      </c>
      <c r="G803" s="1488" t="s">
        <v>10368</v>
      </c>
      <c r="H803" s="1488" t="s">
        <v>8746</v>
      </c>
      <c r="I803" s="1488"/>
      <c r="J803" s="1488"/>
      <c r="K803" s="1493">
        <v>1</v>
      </c>
      <c r="L803" s="1493">
        <v>7</v>
      </c>
      <c r="M803" s="1484">
        <f t="shared" si="24"/>
        <v>105000</v>
      </c>
      <c r="N803" s="1493">
        <v>1</v>
      </c>
      <c r="O803" s="1493">
        <v>6</v>
      </c>
      <c r="P803" s="1484">
        <f t="shared" si="25"/>
        <v>90000</v>
      </c>
      <c r="Q803" s="1199"/>
      <c r="R803" s="1199"/>
      <c r="S803" s="1199"/>
      <c r="T803" s="1199"/>
    </row>
    <row r="804" spans="1:20" s="1503" customFormat="1" ht="12.75" x14ac:dyDescent="0.2">
      <c r="A804" s="1488" t="s">
        <v>8711</v>
      </c>
      <c r="B804" s="1488" t="s">
        <v>2003</v>
      </c>
      <c r="C804" s="1488" t="s">
        <v>97</v>
      </c>
      <c r="D804" s="1488"/>
      <c r="E804" s="1489">
        <v>15600</v>
      </c>
      <c r="F804" s="1488" t="s">
        <v>10369</v>
      </c>
      <c r="G804" s="1488" t="s">
        <v>10370</v>
      </c>
      <c r="H804" s="1488" t="s">
        <v>8834</v>
      </c>
      <c r="I804" s="1488"/>
      <c r="J804" s="1488"/>
      <c r="K804" s="1493">
        <v>1</v>
      </c>
      <c r="L804" s="1493">
        <v>1</v>
      </c>
      <c r="M804" s="1484">
        <f t="shared" si="24"/>
        <v>15600</v>
      </c>
      <c r="N804" s="1493">
        <v>0</v>
      </c>
      <c r="O804" s="1493">
        <v>0</v>
      </c>
      <c r="P804" s="1484">
        <f t="shared" si="25"/>
        <v>0</v>
      </c>
      <c r="Q804" s="1199"/>
      <c r="R804" s="1199"/>
      <c r="S804" s="1199"/>
      <c r="T804" s="1199"/>
    </row>
    <row r="805" spans="1:20" s="1503" customFormat="1" ht="12.75" x14ac:dyDescent="0.2">
      <c r="A805" s="1488" t="s">
        <v>8711</v>
      </c>
      <c r="B805" s="1488" t="s">
        <v>2004</v>
      </c>
      <c r="C805" s="1488" t="s">
        <v>97</v>
      </c>
      <c r="D805" s="1488"/>
      <c r="E805" s="1489">
        <v>3100</v>
      </c>
      <c r="F805" s="1488" t="s">
        <v>10371</v>
      </c>
      <c r="G805" s="1488" t="s">
        <v>10372</v>
      </c>
      <c r="H805" s="1488" t="s">
        <v>739</v>
      </c>
      <c r="I805" s="1488"/>
      <c r="J805" s="1488"/>
      <c r="K805" s="1493">
        <v>1</v>
      </c>
      <c r="L805" s="1493">
        <v>12</v>
      </c>
      <c r="M805" s="1484">
        <f t="shared" si="24"/>
        <v>37200</v>
      </c>
      <c r="N805" s="1493">
        <v>1</v>
      </c>
      <c r="O805" s="1493">
        <v>6</v>
      </c>
      <c r="P805" s="1484">
        <f t="shared" si="25"/>
        <v>18600</v>
      </c>
      <c r="Q805" s="1199"/>
      <c r="R805" s="1199"/>
      <c r="S805" s="1199"/>
      <c r="T805" s="1199"/>
    </row>
    <row r="806" spans="1:20" s="1503" customFormat="1" ht="12.75" x14ac:dyDescent="0.2">
      <c r="A806" s="1488" t="s">
        <v>8711</v>
      </c>
      <c r="B806" s="1488" t="s">
        <v>2003</v>
      </c>
      <c r="C806" s="1488" t="s">
        <v>97</v>
      </c>
      <c r="D806" s="1488"/>
      <c r="E806" s="1489">
        <v>7250</v>
      </c>
      <c r="F806" s="1488" t="s">
        <v>10373</v>
      </c>
      <c r="G806" s="1488" t="s">
        <v>10374</v>
      </c>
      <c r="H806" s="1488" t="s">
        <v>9438</v>
      </c>
      <c r="I806" s="1488"/>
      <c r="J806" s="1488"/>
      <c r="K806" s="1493">
        <v>1</v>
      </c>
      <c r="L806" s="1493">
        <v>12</v>
      </c>
      <c r="M806" s="1484">
        <f t="shared" si="24"/>
        <v>87000</v>
      </c>
      <c r="N806" s="1493">
        <v>1</v>
      </c>
      <c r="O806" s="1493">
        <v>6</v>
      </c>
      <c r="P806" s="1484">
        <f t="shared" si="25"/>
        <v>43500</v>
      </c>
      <c r="Q806" s="1199"/>
      <c r="R806" s="1199"/>
      <c r="S806" s="1199"/>
      <c r="T806" s="1199"/>
    </row>
    <row r="807" spans="1:20" s="1503" customFormat="1" ht="12.75" x14ac:dyDescent="0.2">
      <c r="A807" s="1488" t="s">
        <v>8711</v>
      </c>
      <c r="B807" s="1488" t="s">
        <v>2003</v>
      </c>
      <c r="C807" s="1488" t="s">
        <v>97</v>
      </c>
      <c r="D807" s="1488"/>
      <c r="E807" s="1489">
        <v>7500</v>
      </c>
      <c r="F807" s="1488" t="s">
        <v>10375</v>
      </c>
      <c r="G807" s="1488" t="s">
        <v>10376</v>
      </c>
      <c r="H807" s="1488" t="s">
        <v>10377</v>
      </c>
      <c r="I807" s="1488"/>
      <c r="J807" s="1488"/>
      <c r="K807" s="1493">
        <v>1</v>
      </c>
      <c r="L807" s="1493">
        <v>12</v>
      </c>
      <c r="M807" s="1484">
        <f t="shared" si="24"/>
        <v>90000</v>
      </c>
      <c r="N807" s="1493">
        <v>1</v>
      </c>
      <c r="O807" s="1493">
        <v>6</v>
      </c>
      <c r="P807" s="1484">
        <f t="shared" si="25"/>
        <v>45000</v>
      </c>
      <c r="Q807" s="1199"/>
      <c r="R807" s="1199"/>
      <c r="S807" s="1199"/>
      <c r="T807" s="1199"/>
    </row>
    <row r="808" spans="1:20" s="1503" customFormat="1" ht="12.75" x14ac:dyDescent="0.2">
      <c r="A808" s="1488" t="s">
        <v>8711</v>
      </c>
      <c r="B808" s="1488" t="s">
        <v>2003</v>
      </c>
      <c r="C808" s="1488" t="s">
        <v>97</v>
      </c>
      <c r="D808" s="1488"/>
      <c r="E808" s="1489">
        <v>3000</v>
      </c>
      <c r="F808" s="1488" t="s">
        <v>10378</v>
      </c>
      <c r="G808" s="1488" t="s">
        <v>10379</v>
      </c>
      <c r="H808" s="1488" t="s">
        <v>768</v>
      </c>
      <c r="I808" s="1488"/>
      <c r="J808" s="1488"/>
      <c r="K808" s="1493">
        <v>1</v>
      </c>
      <c r="L808" s="1493">
        <v>5</v>
      </c>
      <c r="M808" s="1484">
        <f t="shared" si="24"/>
        <v>15000</v>
      </c>
      <c r="N808" s="1493">
        <v>0</v>
      </c>
      <c r="O808" s="1493">
        <v>0</v>
      </c>
      <c r="P808" s="1484">
        <f t="shared" si="25"/>
        <v>0</v>
      </c>
      <c r="Q808" s="1199"/>
      <c r="R808" s="1199"/>
      <c r="S808" s="1199"/>
      <c r="T808" s="1199"/>
    </row>
    <row r="809" spans="1:20" s="1503" customFormat="1" ht="12.75" x14ac:dyDescent="0.2">
      <c r="A809" s="1488" t="s">
        <v>8711</v>
      </c>
      <c r="B809" s="1488" t="s">
        <v>2003</v>
      </c>
      <c r="C809" s="1488" t="s">
        <v>97</v>
      </c>
      <c r="D809" s="1488"/>
      <c r="E809" s="1489">
        <v>14000</v>
      </c>
      <c r="F809" s="1488" t="s">
        <v>10380</v>
      </c>
      <c r="G809" s="1488" t="s">
        <v>10381</v>
      </c>
      <c r="H809" s="1488" t="s">
        <v>8782</v>
      </c>
      <c r="I809" s="1488"/>
      <c r="J809" s="1488"/>
      <c r="K809" s="1493">
        <v>1</v>
      </c>
      <c r="L809" s="1493">
        <v>12</v>
      </c>
      <c r="M809" s="1484">
        <f t="shared" si="24"/>
        <v>168000</v>
      </c>
      <c r="N809" s="1493">
        <v>1</v>
      </c>
      <c r="O809" s="1493">
        <v>1</v>
      </c>
      <c r="P809" s="1484">
        <f t="shared" si="25"/>
        <v>14000</v>
      </c>
      <c r="Q809" s="1199"/>
      <c r="R809" s="1199"/>
      <c r="S809" s="1199"/>
      <c r="T809" s="1199"/>
    </row>
    <row r="810" spans="1:20" s="1503" customFormat="1" ht="12.75" x14ac:dyDescent="0.2">
      <c r="A810" s="1488" t="s">
        <v>8711</v>
      </c>
      <c r="B810" s="1488" t="s">
        <v>2003</v>
      </c>
      <c r="C810" s="1488" t="s">
        <v>97</v>
      </c>
      <c r="D810" s="1488"/>
      <c r="E810" s="1489">
        <v>8000</v>
      </c>
      <c r="F810" s="1488" t="s">
        <v>10382</v>
      </c>
      <c r="G810" s="1488" t="s">
        <v>10383</v>
      </c>
      <c r="H810" s="1488" t="s">
        <v>1952</v>
      </c>
      <c r="I810" s="1488"/>
      <c r="J810" s="1488"/>
      <c r="K810" s="1493">
        <v>1</v>
      </c>
      <c r="L810" s="1493">
        <v>8</v>
      </c>
      <c r="M810" s="1484">
        <f t="shared" si="24"/>
        <v>64000</v>
      </c>
      <c r="N810" s="1493">
        <v>1</v>
      </c>
      <c r="O810" s="1493">
        <v>6</v>
      </c>
      <c r="P810" s="1484">
        <f t="shared" si="25"/>
        <v>48000</v>
      </c>
      <c r="Q810" s="1199"/>
      <c r="R810" s="1199"/>
      <c r="S810" s="1199"/>
      <c r="T810" s="1199"/>
    </row>
    <row r="811" spans="1:20" s="1503" customFormat="1" ht="12.75" x14ac:dyDescent="0.2">
      <c r="A811" s="1488" t="s">
        <v>8711</v>
      </c>
      <c r="B811" s="1488" t="s">
        <v>2003</v>
      </c>
      <c r="C811" s="1488" t="s">
        <v>97</v>
      </c>
      <c r="D811" s="1488"/>
      <c r="E811" s="1489">
        <v>5500</v>
      </c>
      <c r="F811" s="1488" t="s">
        <v>10384</v>
      </c>
      <c r="G811" s="1488" t="s">
        <v>10385</v>
      </c>
      <c r="H811" s="1488" t="s">
        <v>5667</v>
      </c>
      <c r="I811" s="1488"/>
      <c r="J811" s="1488"/>
      <c r="K811" s="1493">
        <v>1</v>
      </c>
      <c r="L811" s="1493">
        <v>12</v>
      </c>
      <c r="M811" s="1484">
        <f t="shared" si="24"/>
        <v>66000</v>
      </c>
      <c r="N811" s="1493">
        <v>1</v>
      </c>
      <c r="O811" s="1493">
        <v>6</v>
      </c>
      <c r="P811" s="1484">
        <f t="shared" si="25"/>
        <v>33000</v>
      </c>
      <c r="Q811" s="1199"/>
      <c r="R811" s="1199"/>
      <c r="S811" s="1199"/>
      <c r="T811" s="1199"/>
    </row>
    <row r="812" spans="1:20" s="1503" customFormat="1" ht="12.75" x14ac:dyDescent="0.2">
      <c r="A812" s="1488" t="s">
        <v>8711</v>
      </c>
      <c r="B812" s="1488" t="s">
        <v>2003</v>
      </c>
      <c r="C812" s="1488" t="s">
        <v>97</v>
      </c>
      <c r="D812" s="1488"/>
      <c r="E812" s="1489">
        <v>5000</v>
      </c>
      <c r="F812" s="1488" t="s">
        <v>10386</v>
      </c>
      <c r="G812" s="1488" t="s">
        <v>10387</v>
      </c>
      <c r="H812" s="1488" t="s">
        <v>9672</v>
      </c>
      <c r="I812" s="1488"/>
      <c r="J812" s="1488"/>
      <c r="K812" s="1493">
        <v>1</v>
      </c>
      <c r="L812" s="1493">
        <v>12</v>
      </c>
      <c r="M812" s="1484">
        <f t="shared" si="24"/>
        <v>60000</v>
      </c>
      <c r="N812" s="1493">
        <v>1</v>
      </c>
      <c r="O812" s="1493">
        <v>6</v>
      </c>
      <c r="P812" s="1484">
        <f t="shared" si="25"/>
        <v>30000</v>
      </c>
      <c r="Q812" s="1199"/>
      <c r="R812" s="1199"/>
      <c r="S812" s="1199"/>
      <c r="T812" s="1199"/>
    </row>
    <row r="813" spans="1:20" s="1503" customFormat="1" ht="12.75" x14ac:dyDescent="0.2">
      <c r="A813" s="1488" t="s">
        <v>8711</v>
      </c>
      <c r="B813" s="1488" t="s">
        <v>2003</v>
      </c>
      <c r="C813" s="1488" t="s">
        <v>97</v>
      </c>
      <c r="D813" s="1488"/>
      <c r="E813" s="1489">
        <v>7000</v>
      </c>
      <c r="F813" s="1488" t="s">
        <v>10388</v>
      </c>
      <c r="G813" s="1488" t="s">
        <v>10389</v>
      </c>
      <c r="H813" s="1488" t="s">
        <v>2912</v>
      </c>
      <c r="I813" s="1488"/>
      <c r="J813" s="1488"/>
      <c r="K813" s="1493">
        <v>1</v>
      </c>
      <c r="L813" s="1493">
        <v>12</v>
      </c>
      <c r="M813" s="1484">
        <f t="shared" si="24"/>
        <v>84000</v>
      </c>
      <c r="N813" s="1493">
        <v>1</v>
      </c>
      <c r="O813" s="1493">
        <v>6</v>
      </c>
      <c r="P813" s="1484">
        <f t="shared" si="25"/>
        <v>42000</v>
      </c>
      <c r="Q813" s="1199"/>
      <c r="R813" s="1199"/>
      <c r="S813" s="1199"/>
      <c r="T813" s="1199"/>
    </row>
    <row r="814" spans="1:20" s="1503" customFormat="1" ht="12.75" x14ac:dyDescent="0.2">
      <c r="A814" s="1488" t="s">
        <v>8711</v>
      </c>
      <c r="B814" s="1488" t="s">
        <v>2003</v>
      </c>
      <c r="C814" s="1488" t="s">
        <v>97</v>
      </c>
      <c r="D814" s="1488"/>
      <c r="E814" s="1489">
        <v>3500</v>
      </c>
      <c r="F814" s="1488" t="s">
        <v>10390</v>
      </c>
      <c r="G814" s="1488" t="s">
        <v>10391</v>
      </c>
      <c r="H814" s="1488" t="s">
        <v>10392</v>
      </c>
      <c r="I814" s="1488"/>
      <c r="J814" s="1488"/>
      <c r="K814" s="1493">
        <v>0</v>
      </c>
      <c r="L814" s="1493">
        <v>0</v>
      </c>
      <c r="M814" s="1484">
        <f t="shared" si="24"/>
        <v>0</v>
      </c>
      <c r="N814" s="1493">
        <v>1</v>
      </c>
      <c r="O814" s="1493">
        <v>6</v>
      </c>
      <c r="P814" s="1484">
        <f t="shared" si="25"/>
        <v>21000</v>
      </c>
      <c r="Q814" s="1199"/>
      <c r="R814" s="1199"/>
      <c r="S814" s="1199"/>
      <c r="T814" s="1199"/>
    </row>
    <row r="815" spans="1:20" s="1503" customFormat="1" ht="12.75" x14ac:dyDescent="0.2">
      <c r="A815" s="1488" t="s">
        <v>8711</v>
      </c>
      <c r="B815" s="1488" t="s">
        <v>2003</v>
      </c>
      <c r="C815" s="1488" t="s">
        <v>97</v>
      </c>
      <c r="D815" s="1488"/>
      <c r="E815" s="1489">
        <v>8000</v>
      </c>
      <c r="F815" s="1488" t="s">
        <v>10393</v>
      </c>
      <c r="G815" s="1488" t="s">
        <v>10394</v>
      </c>
      <c r="H815" s="1488" t="s">
        <v>10395</v>
      </c>
      <c r="I815" s="1488"/>
      <c r="J815" s="1488"/>
      <c r="K815" s="1493">
        <v>1</v>
      </c>
      <c r="L815" s="1493">
        <v>8</v>
      </c>
      <c r="M815" s="1484">
        <f t="shared" si="24"/>
        <v>64000</v>
      </c>
      <c r="N815" s="1493">
        <v>1</v>
      </c>
      <c r="O815" s="1493">
        <v>6</v>
      </c>
      <c r="P815" s="1484">
        <f t="shared" si="25"/>
        <v>48000</v>
      </c>
      <c r="Q815" s="1199"/>
      <c r="R815" s="1199"/>
      <c r="S815" s="1199"/>
      <c r="T815" s="1199"/>
    </row>
    <row r="816" spans="1:20" s="1503" customFormat="1" ht="12.75" x14ac:dyDescent="0.2">
      <c r="A816" s="1488" t="s">
        <v>8711</v>
      </c>
      <c r="B816" s="1488" t="s">
        <v>2003</v>
      </c>
      <c r="C816" s="1488" t="s">
        <v>97</v>
      </c>
      <c r="D816" s="1488"/>
      <c r="E816" s="1489">
        <v>6600</v>
      </c>
      <c r="F816" s="1488" t="s">
        <v>10393</v>
      </c>
      <c r="G816" s="1488" t="s">
        <v>10394</v>
      </c>
      <c r="H816" s="1488" t="s">
        <v>10396</v>
      </c>
      <c r="I816" s="1488"/>
      <c r="J816" s="1488"/>
      <c r="K816" s="1493">
        <v>1</v>
      </c>
      <c r="L816" s="1493">
        <v>5</v>
      </c>
      <c r="M816" s="1484">
        <f t="shared" si="24"/>
        <v>33000</v>
      </c>
      <c r="N816" s="1493">
        <v>0</v>
      </c>
      <c r="O816" s="1493">
        <v>0</v>
      </c>
      <c r="P816" s="1484">
        <f t="shared" si="25"/>
        <v>0</v>
      </c>
      <c r="Q816" s="1199"/>
      <c r="R816" s="1199"/>
      <c r="S816" s="1199"/>
      <c r="T816" s="1199"/>
    </row>
    <row r="817" spans="1:20" s="1503" customFormat="1" ht="12.75" x14ac:dyDescent="0.2">
      <c r="A817" s="1488" t="s">
        <v>8711</v>
      </c>
      <c r="B817" s="1488" t="s">
        <v>2003</v>
      </c>
      <c r="C817" s="1488" t="s">
        <v>97</v>
      </c>
      <c r="D817" s="1488"/>
      <c r="E817" s="1489">
        <v>15000</v>
      </c>
      <c r="F817" s="1488" t="s">
        <v>10397</v>
      </c>
      <c r="G817" s="1488" t="s">
        <v>10398</v>
      </c>
      <c r="H817" s="1488" t="s">
        <v>8746</v>
      </c>
      <c r="I817" s="1488"/>
      <c r="J817" s="1488"/>
      <c r="K817" s="1493">
        <v>1</v>
      </c>
      <c r="L817" s="1493">
        <v>8</v>
      </c>
      <c r="M817" s="1484">
        <f t="shared" si="24"/>
        <v>120000</v>
      </c>
      <c r="N817" s="1493">
        <v>1</v>
      </c>
      <c r="O817" s="1493">
        <v>6</v>
      </c>
      <c r="P817" s="1484">
        <f t="shared" si="25"/>
        <v>90000</v>
      </c>
      <c r="Q817" s="1199"/>
      <c r="R817" s="1199"/>
      <c r="S817" s="1199"/>
      <c r="T817" s="1199"/>
    </row>
    <row r="818" spans="1:20" s="1503" customFormat="1" ht="12.75" x14ac:dyDescent="0.2">
      <c r="A818" s="1488" t="s">
        <v>8711</v>
      </c>
      <c r="B818" s="1488" t="s">
        <v>2003</v>
      </c>
      <c r="C818" s="1488" t="s">
        <v>97</v>
      </c>
      <c r="D818" s="1488"/>
      <c r="E818" s="1489">
        <v>5000</v>
      </c>
      <c r="F818" s="1488" t="s">
        <v>10399</v>
      </c>
      <c r="G818" s="1488" t="s">
        <v>10400</v>
      </c>
      <c r="H818" s="1488" t="s">
        <v>5092</v>
      </c>
      <c r="I818" s="1488"/>
      <c r="J818" s="1488"/>
      <c r="K818" s="1493">
        <v>1</v>
      </c>
      <c r="L818" s="1493">
        <v>6</v>
      </c>
      <c r="M818" s="1484">
        <f t="shared" si="24"/>
        <v>30000</v>
      </c>
      <c r="N818" s="1493">
        <v>1</v>
      </c>
      <c r="O818" s="1493">
        <v>6</v>
      </c>
      <c r="P818" s="1484">
        <f t="shared" si="25"/>
        <v>30000</v>
      </c>
      <c r="Q818" s="1199"/>
      <c r="R818" s="1199"/>
      <c r="S818" s="1199"/>
      <c r="T818" s="1199"/>
    </row>
    <row r="819" spans="1:20" s="1503" customFormat="1" ht="12.75" x14ac:dyDescent="0.2">
      <c r="A819" s="1488" t="s">
        <v>8711</v>
      </c>
      <c r="B819" s="1488" t="s">
        <v>2003</v>
      </c>
      <c r="C819" s="1488" t="s">
        <v>97</v>
      </c>
      <c r="D819" s="1488"/>
      <c r="E819" s="1489">
        <v>11000</v>
      </c>
      <c r="F819" s="1488" t="s">
        <v>10401</v>
      </c>
      <c r="G819" s="1488" t="s">
        <v>10402</v>
      </c>
      <c r="H819" s="1488" t="s">
        <v>10403</v>
      </c>
      <c r="I819" s="1488"/>
      <c r="J819" s="1488"/>
      <c r="K819" s="1493">
        <v>1</v>
      </c>
      <c r="L819" s="1493">
        <v>2</v>
      </c>
      <c r="M819" s="1484">
        <f t="shared" si="24"/>
        <v>22000</v>
      </c>
      <c r="N819" s="1493">
        <v>0</v>
      </c>
      <c r="O819" s="1493">
        <v>0</v>
      </c>
      <c r="P819" s="1484">
        <f t="shared" si="25"/>
        <v>0</v>
      </c>
      <c r="Q819" s="1199"/>
      <c r="R819" s="1199"/>
      <c r="S819" s="1199"/>
      <c r="T819" s="1199"/>
    </row>
    <row r="820" spans="1:20" s="1503" customFormat="1" ht="12.75" x14ac:dyDescent="0.2">
      <c r="A820" s="1488" t="s">
        <v>8711</v>
      </c>
      <c r="B820" s="1488" t="s">
        <v>2004</v>
      </c>
      <c r="C820" s="1488" t="s">
        <v>97</v>
      </c>
      <c r="D820" s="1488"/>
      <c r="E820" s="1489">
        <v>2200</v>
      </c>
      <c r="F820" s="1488" t="s">
        <v>10404</v>
      </c>
      <c r="G820" s="1488" t="s">
        <v>10405</v>
      </c>
      <c r="H820" s="1488" t="s">
        <v>2844</v>
      </c>
      <c r="I820" s="1488"/>
      <c r="J820" s="1488"/>
      <c r="K820" s="1493">
        <v>1</v>
      </c>
      <c r="L820" s="1493">
        <v>6</v>
      </c>
      <c r="M820" s="1484">
        <f t="shared" si="24"/>
        <v>13200</v>
      </c>
      <c r="N820" s="1493">
        <v>0</v>
      </c>
      <c r="O820" s="1493">
        <v>0</v>
      </c>
      <c r="P820" s="1484">
        <f t="shared" si="25"/>
        <v>0</v>
      </c>
      <c r="Q820" s="1199"/>
      <c r="R820" s="1199"/>
      <c r="S820" s="1199"/>
      <c r="T820" s="1199"/>
    </row>
    <row r="821" spans="1:20" s="1503" customFormat="1" ht="12.75" x14ac:dyDescent="0.2">
      <c r="A821" s="1488" t="s">
        <v>8711</v>
      </c>
      <c r="B821" s="1488" t="s">
        <v>2003</v>
      </c>
      <c r="C821" s="1488" t="s">
        <v>97</v>
      </c>
      <c r="D821" s="1488"/>
      <c r="E821" s="1489">
        <v>5500</v>
      </c>
      <c r="F821" s="1488" t="s">
        <v>10406</v>
      </c>
      <c r="G821" s="1488" t="s">
        <v>10407</v>
      </c>
      <c r="H821" s="1488" t="s">
        <v>5667</v>
      </c>
      <c r="I821" s="1488"/>
      <c r="J821" s="1488"/>
      <c r="K821" s="1493">
        <v>1</v>
      </c>
      <c r="L821" s="1493">
        <v>12</v>
      </c>
      <c r="M821" s="1484">
        <f t="shared" si="24"/>
        <v>66000</v>
      </c>
      <c r="N821" s="1493">
        <v>1</v>
      </c>
      <c r="O821" s="1493">
        <v>6</v>
      </c>
      <c r="P821" s="1484">
        <f t="shared" si="25"/>
        <v>33000</v>
      </c>
      <c r="Q821" s="1199"/>
      <c r="R821" s="1199"/>
      <c r="S821" s="1199"/>
      <c r="T821" s="1199"/>
    </row>
    <row r="822" spans="1:20" s="1503" customFormat="1" ht="12.75" x14ac:dyDescent="0.2">
      <c r="A822" s="1488" t="s">
        <v>8711</v>
      </c>
      <c r="B822" s="1488" t="s">
        <v>2004</v>
      </c>
      <c r="C822" s="1488" t="s">
        <v>97</v>
      </c>
      <c r="D822" s="1488"/>
      <c r="E822" s="1489">
        <v>5000</v>
      </c>
      <c r="F822" s="1488" t="s">
        <v>10408</v>
      </c>
      <c r="G822" s="1488" t="s">
        <v>10409</v>
      </c>
      <c r="H822" s="1488" t="s">
        <v>675</v>
      </c>
      <c r="I822" s="1488"/>
      <c r="J822" s="1488"/>
      <c r="K822" s="1493">
        <v>1</v>
      </c>
      <c r="L822" s="1493">
        <v>12</v>
      </c>
      <c r="M822" s="1484">
        <f t="shared" si="24"/>
        <v>60000</v>
      </c>
      <c r="N822" s="1493">
        <v>1</v>
      </c>
      <c r="O822" s="1493">
        <v>6</v>
      </c>
      <c r="P822" s="1484">
        <f t="shared" si="25"/>
        <v>30000</v>
      </c>
      <c r="Q822" s="1199"/>
      <c r="R822" s="1199"/>
      <c r="S822" s="1199"/>
      <c r="T822" s="1199"/>
    </row>
    <row r="823" spans="1:20" s="1503" customFormat="1" ht="12.75" x14ac:dyDescent="0.2">
      <c r="A823" s="1488" t="s">
        <v>8711</v>
      </c>
      <c r="B823" s="1488" t="s">
        <v>2003</v>
      </c>
      <c r="C823" s="1488" t="s">
        <v>97</v>
      </c>
      <c r="D823" s="1488"/>
      <c r="E823" s="1489">
        <v>3000</v>
      </c>
      <c r="F823" s="1488" t="s">
        <v>10410</v>
      </c>
      <c r="G823" s="1488" t="s">
        <v>10411</v>
      </c>
      <c r="H823" s="1488" t="s">
        <v>768</v>
      </c>
      <c r="I823" s="1488"/>
      <c r="J823" s="1488"/>
      <c r="K823" s="1493">
        <v>1</v>
      </c>
      <c r="L823" s="1493">
        <v>12</v>
      </c>
      <c r="M823" s="1484">
        <f t="shared" si="24"/>
        <v>36000</v>
      </c>
      <c r="N823" s="1493">
        <v>1</v>
      </c>
      <c r="O823" s="1493">
        <v>6</v>
      </c>
      <c r="P823" s="1484">
        <f t="shared" si="25"/>
        <v>18000</v>
      </c>
      <c r="Q823" s="1199"/>
      <c r="R823" s="1199"/>
      <c r="S823" s="1199"/>
      <c r="T823" s="1199"/>
    </row>
    <row r="824" spans="1:20" s="1503" customFormat="1" ht="12.75" x14ac:dyDescent="0.2">
      <c r="A824" s="1488" t="s">
        <v>8711</v>
      </c>
      <c r="B824" s="1488" t="s">
        <v>2003</v>
      </c>
      <c r="C824" s="1488" t="s">
        <v>97</v>
      </c>
      <c r="D824" s="1488"/>
      <c r="E824" s="1489">
        <v>6500</v>
      </c>
      <c r="F824" s="1488" t="s">
        <v>10412</v>
      </c>
      <c r="G824" s="1488" t="s">
        <v>10413</v>
      </c>
      <c r="H824" s="1488" t="s">
        <v>7629</v>
      </c>
      <c r="I824" s="1488"/>
      <c r="J824" s="1488"/>
      <c r="K824" s="1493">
        <v>1</v>
      </c>
      <c r="L824" s="1493">
        <v>12</v>
      </c>
      <c r="M824" s="1484">
        <f t="shared" si="24"/>
        <v>78000</v>
      </c>
      <c r="N824" s="1493">
        <v>1</v>
      </c>
      <c r="O824" s="1493">
        <v>6</v>
      </c>
      <c r="P824" s="1484">
        <f t="shared" si="25"/>
        <v>39000</v>
      </c>
      <c r="Q824" s="1199"/>
      <c r="R824" s="1199"/>
      <c r="S824" s="1199"/>
      <c r="T824" s="1199"/>
    </row>
    <row r="825" spans="1:20" s="1503" customFormat="1" ht="12.75" x14ac:dyDescent="0.2">
      <c r="A825" s="1488" t="s">
        <v>8711</v>
      </c>
      <c r="B825" s="1488" t="s">
        <v>2003</v>
      </c>
      <c r="C825" s="1488" t="s">
        <v>97</v>
      </c>
      <c r="D825" s="1488"/>
      <c r="E825" s="1489">
        <v>15600</v>
      </c>
      <c r="F825" s="1488" t="s">
        <v>10414</v>
      </c>
      <c r="G825" s="1488" t="s">
        <v>10415</v>
      </c>
      <c r="H825" s="1488" t="s">
        <v>8782</v>
      </c>
      <c r="I825" s="1488"/>
      <c r="J825" s="1488"/>
      <c r="K825" s="1493">
        <v>1</v>
      </c>
      <c r="L825" s="1493">
        <v>1</v>
      </c>
      <c r="M825" s="1484">
        <f t="shared" si="24"/>
        <v>15600</v>
      </c>
      <c r="N825" s="1493">
        <v>0</v>
      </c>
      <c r="O825" s="1493">
        <v>0</v>
      </c>
      <c r="P825" s="1484">
        <f t="shared" si="25"/>
        <v>0</v>
      </c>
      <c r="Q825" s="1199"/>
      <c r="R825" s="1199"/>
      <c r="S825" s="1199"/>
      <c r="T825" s="1199"/>
    </row>
    <row r="826" spans="1:20" s="1503" customFormat="1" ht="12.75" x14ac:dyDescent="0.2">
      <c r="A826" s="1488" t="s">
        <v>8711</v>
      </c>
      <c r="B826" s="1488" t="s">
        <v>2003</v>
      </c>
      <c r="C826" s="1488" t="s">
        <v>97</v>
      </c>
      <c r="D826" s="1488"/>
      <c r="E826" s="1489">
        <v>12000</v>
      </c>
      <c r="F826" s="1488" t="s">
        <v>10416</v>
      </c>
      <c r="G826" s="1488" t="s">
        <v>10417</v>
      </c>
      <c r="H826" s="1488" t="s">
        <v>8727</v>
      </c>
      <c r="I826" s="1488"/>
      <c r="J826" s="1488"/>
      <c r="K826" s="1493">
        <v>1</v>
      </c>
      <c r="L826" s="1493">
        <v>8</v>
      </c>
      <c r="M826" s="1484">
        <f t="shared" si="24"/>
        <v>96000</v>
      </c>
      <c r="N826" s="1493">
        <v>1</v>
      </c>
      <c r="O826" s="1493">
        <v>1</v>
      </c>
      <c r="P826" s="1484">
        <f t="shared" si="25"/>
        <v>12000</v>
      </c>
      <c r="Q826" s="1199"/>
      <c r="R826" s="1199"/>
      <c r="S826" s="1199"/>
      <c r="T826" s="1199"/>
    </row>
    <row r="827" spans="1:20" s="1503" customFormat="1" ht="12.75" x14ac:dyDescent="0.2">
      <c r="A827" s="1488" t="s">
        <v>8711</v>
      </c>
      <c r="B827" s="1488" t="s">
        <v>2003</v>
      </c>
      <c r="C827" s="1488" t="s">
        <v>97</v>
      </c>
      <c r="D827" s="1488"/>
      <c r="E827" s="1489">
        <v>3500</v>
      </c>
      <c r="F827" s="1488" t="s">
        <v>10418</v>
      </c>
      <c r="G827" s="1488" t="s">
        <v>10419</v>
      </c>
      <c r="H827" s="1488" t="s">
        <v>768</v>
      </c>
      <c r="I827" s="1488"/>
      <c r="J827" s="1488"/>
      <c r="K827" s="1493">
        <v>1</v>
      </c>
      <c r="L827" s="1493">
        <v>12</v>
      </c>
      <c r="M827" s="1484">
        <f t="shared" si="24"/>
        <v>42000</v>
      </c>
      <c r="N827" s="1493">
        <v>1</v>
      </c>
      <c r="O827" s="1493">
        <v>6</v>
      </c>
      <c r="P827" s="1484">
        <f t="shared" si="25"/>
        <v>21000</v>
      </c>
      <c r="Q827" s="1199"/>
      <c r="R827" s="1199"/>
      <c r="S827" s="1199"/>
      <c r="T827" s="1199"/>
    </row>
    <row r="828" spans="1:20" s="1503" customFormat="1" ht="12.75" x14ac:dyDescent="0.2">
      <c r="A828" s="1488" t="s">
        <v>8711</v>
      </c>
      <c r="B828" s="1488" t="s">
        <v>2003</v>
      </c>
      <c r="C828" s="1488" t="s">
        <v>97</v>
      </c>
      <c r="D828" s="1488"/>
      <c r="E828" s="1489">
        <v>8500</v>
      </c>
      <c r="F828" s="1488" t="s">
        <v>10420</v>
      </c>
      <c r="G828" s="1488" t="s">
        <v>10421</v>
      </c>
      <c r="H828" s="1488" t="s">
        <v>10422</v>
      </c>
      <c r="I828" s="1488"/>
      <c r="J828" s="1488"/>
      <c r="K828" s="1493">
        <v>1</v>
      </c>
      <c r="L828" s="1493">
        <v>4</v>
      </c>
      <c r="M828" s="1484">
        <f t="shared" si="24"/>
        <v>34000</v>
      </c>
      <c r="N828" s="1493">
        <v>0</v>
      </c>
      <c r="O828" s="1493">
        <v>0</v>
      </c>
      <c r="P828" s="1484">
        <f t="shared" si="25"/>
        <v>0</v>
      </c>
      <c r="Q828" s="1199"/>
      <c r="R828" s="1199"/>
      <c r="S828" s="1199"/>
      <c r="T828" s="1199"/>
    </row>
    <row r="829" spans="1:20" s="1503" customFormat="1" ht="12.75" x14ac:dyDescent="0.2">
      <c r="A829" s="1488" t="s">
        <v>8711</v>
      </c>
      <c r="B829" s="1488" t="s">
        <v>2003</v>
      </c>
      <c r="C829" s="1488" t="s">
        <v>97</v>
      </c>
      <c r="D829" s="1488"/>
      <c r="E829" s="1489">
        <v>5500</v>
      </c>
      <c r="F829" s="1488" t="s">
        <v>10423</v>
      </c>
      <c r="G829" s="1488" t="s">
        <v>10424</v>
      </c>
      <c r="H829" s="1488" t="s">
        <v>10425</v>
      </c>
      <c r="I829" s="1488"/>
      <c r="J829" s="1488"/>
      <c r="K829" s="1493">
        <v>1</v>
      </c>
      <c r="L829" s="1493">
        <v>12</v>
      </c>
      <c r="M829" s="1484">
        <f t="shared" si="24"/>
        <v>66000</v>
      </c>
      <c r="N829" s="1493">
        <v>1</v>
      </c>
      <c r="O829" s="1493">
        <v>6</v>
      </c>
      <c r="P829" s="1484">
        <f t="shared" si="25"/>
        <v>33000</v>
      </c>
      <c r="Q829" s="1199"/>
      <c r="R829" s="1199"/>
      <c r="S829" s="1199"/>
      <c r="T829" s="1199"/>
    </row>
    <row r="830" spans="1:20" s="1503" customFormat="1" ht="12.75" x14ac:dyDescent="0.2">
      <c r="A830" s="1488" t="s">
        <v>8711</v>
      </c>
      <c r="B830" s="1488" t="s">
        <v>2003</v>
      </c>
      <c r="C830" s="1488" t="s">
        <v>97</v>
      </c>
      <c r="D830" s="1488"/>
      <c r="E830" s="1489">
        <v>15600</v>
      </c>
      <c r="F830" s="1488" t="s">
        <v>10426</v>
      </c>
      <c r="G830" s="1488" t="s">
        <v>10427</v>
      </c>
      <c r="H830" s="1488" t="s">
        <v>8781</v>
      </c>
      <c r="I830" s="1488"/>
      <c r="J830" s="1488"/>
      <c r="K830" s="1493">
        <v>1</v>
      </c>
      <c r="L830" s="1493">
        <v>9</v>
      </c>
      <c r="M830" s="1484">
        <f t="shared" si="24"/>
        <v>140400</v>
      </c>
      <c r="N830" s="1493">
        <v>1</v>
      </c>
      <c r="O830" s="1493">
        <v>1</v>
      </c>
      <c r="P830" s="1484">
        <f t="shared" si="25"/>
        <v>15600</v>
      </c>
      <c r="Q830" s="1199"/>
      <c r="R830" s="1199"/>
      <c r="S830" s="1199"/>
      <c r="T830" s="1199"/>
    </row>
    <row r="831" spans="1:20" s="1503" customFormat="1" ht="12.75" x14ac:dyDescent="0.2">
      <c r="A831" s="1488" t="s">
        <v>8711</v>
      </c>
      <c r="B831" s="1488" t="s">
        <v>2004</v>
      </c>
      <c r="C831" s="1488" t="s">
        <v>97</v>
      </c>
      <c r="D831" s="1488"/>
      <c r="E831" s="1489">
        <v>15000</v>
      </c>
      <c r="F831" s="1488" t="s">
        <v>10426</v>
      </c>
      <c r="G831" s="1488" t="s">
        <v>10427</v>
      </c>
      <c r="H831" s="1488" t="s">
        <v>8976</v>
      </c>
      <c r="I831" s="1488"/>
      <c r="J831" s="1488"/>
      <c r="K831" s="1493">
        <v>1</v>
      </c>
      <c r="L831" s="1493">
        <v>2</v>
      </c>
      <c r="M831" s="1484">
        <f t="shared" si="24"/>
        <v>30000</v>
      </c>
      <c r="N831" s="1493">
        <v>0</v>
      </c>
      <c r="O831" s="1493">
        <v>0</v>
      </c>
      <c r="P831" s="1484">
        <f t="shared" si="25"/>
        <v>0</v>
      </c>
      <c r="Q831" s="1199"/>
      <c r="R831" s="1199"/>
      <c r="S831" s="1199"/>
      <c r="T831" s="1199"/>
    </row>
    <row r="832" spans="1:20" s="1503" customFormat="1" ht="12.75" x14ac:dyDescent="0.2">
      <c r="A832" s="1488" t="s">
        <v>8711</v>
      </c>
      <c r="B832" s="1488" t="s">
        <v>2003</v>
      </c>
      <c r="C832" s="1488" t="s">
        <v>97</v>
      </c>
      <c r="D832" s="1488"/>
      <c r="E832" s="1489">
        <v>3500</v>
      </c>
      <c r="F832" s="1488" t="s">
        <v>10428</v>
      </c>
      <c r="G832" s="1488" t="s">
        <v>10429</v>
      </c>
      <c r="H832" s="1488" t="s">
        <v>4709</v>
      </c>
      <c r="I832" s="1488"/>
      <c r="J832" s="1488"/>
      <c r="K832" s="1493">
        <v>1</v>
      </c>
      <c r="L832" s="1493">
        <v>12</v>
      </c>
      <c r="M832" s="1484">
        <f t="shared" si="24"/>
        <v>42000</v>
      </c>
      <c r="N832" s="1493">
        <v>1</v>
      </c>
      <c r="O832" s="1493">
        <v>6</v>
      </c>
      <c r="P832" s="1484">
        <f t="shared" si="25"/>
        <v>21000</v>
      </c>
      <c r="Q832" s="1199"/>
      <c r="R832" s="1199"/>
      <c r="S832" s="1199"/>
      <c r="T832" s="1199"/>
    </row>
    <row r="833" spans="1:20" s="1503" customFormat="1" ht="12.75" x14ac:dyDescent="0.2">
      <c r="A833" s="1488" t="s">
        <v>8711</v>
      </c>
      <c r="B833" s="1488" t="s">
        <v>2003</v>
      </c>
      <c r="C833" s="1488" t="s">
        <v>97</v>
      </c>
      <c r="D833" s="1488"/>
      <c r="E833" s="1489">
        <v>15600</v>
      </c>
      <c r="F833" s="1488" t="s">
        <v>10430</v>
      </c>
      <c r="G833" s="1488" t="s">
        <v>10431</v>
      </c>
      <c r="H833" s="1488" t="s">
        <v>8781</v>
      </c>
      <c r="I833" s="1488"/>
      <c r="J833" s="1488"/>
      <c r="K833" s="1493">
        <v>0</v>
      </c>
      <c r="L833" s="1493">
        <v>0</v>
      </c>
      <c r="M833" s="1484">
        <f t="shared" si="24"/>
        <v>0</v>
      </c>
      <c r="N833" s="1493">
        <v>1</v>
      </c>
      <c r="O833" s="1493">
        <v>3</v>
      </c>
      <c r="P833" s="1484">
        <f t="shared" si="25"/>
        <v>46800</v>
      </c>
      <c r="Q833" s="1199"/>
      <c r="R833" s="1199"/>
      <c r="S833" s="1199"/>
      <c r="T833" s="1199"/>
    </row>
    <row r="834" spans="1:20" s="1503" customFormat="1" ht="12.75" x14ac:dyDescent="0.2">
      <c r="A834" s="1488" t="s">
        <v>8711</v>
      </c>
      <c r="B834" s="1488" t="s">
        <v>2003</v>
      </c>
      <c r="C834" s="1488" t="s">
        <v>97</v>
      </c>
      <c r="D834" s="1488"/>
      <c r="E834" s="1489">
        <v>14000</v>
      </c>
      <c r="F834" s="1488" t="s">
        <v>10432</v>
      </c>
      <c r="G834" s="1488" t="s">
        <v>10433</v>
      </c>
      <c r="H834" s="1488" t="s">
        <v>10434</v>
      </c>
      <c r="I834" s="1488"/>
      <c r="J834" s="1488"/>
      <c r="K834" s="1493">
        <v>1</v>
      </c>
      <c r="L834" s="1493">
        <v>2</v>
      </c>
      <c r="M834" s="1484">
        <f t="shared" si="24"/>
        <v>28000</v>
      </c>
      <c r="N834" s="1493">
        <v>1</v>
      </c>
      <c r="O834" s="1493">
        <v>3</v>
      </c>
      <c r="P834" s="1484">
        <f t="shared" si="25"/>
        <v>42000</v>
      </c>
      <c r="Q834" s="1199"/>
      <c r="R834" s="1199"/>
      <c r="S834" s="1199"/>
      <c r="T834" s="1199"/>
    </row>
    <row r="835" spans="1:20" s="1503" customFormat="1" ht="12.75" x14ac:dyDescent="0.2">
      <c r="A835" s="1488" t="s">
        <v>8711</v>
      </c>
      <c r="B835" s="1488" t="s">
        <v>2003</v>
      </c>
      <c r="C835" s="1488" t="s">
        <v>97</v>
      </c>
      <c r="D835" s="1488"/>
      <c r="E835" s="1489">
        <v>3500</v>
      </c>
      <c r="F835" s="1488" t="s">
        <v>10435</v>
      </c>
      <c r="G835" s="1488" t="s">
        <v>10436</v>
      </c>
      <c r="H835" s="1488" t="s">
        <v>768</v>
      </c>
      <c r="I835" s="1488"/>
      <c r="J835" s="1488"/>
      <c r="K835" s="1493">
        <v>1</v>
      </c>
      <c r="L835" s="1493">
        <v>12</v>
      </c>
      <c r="M835" s="1484">
        <f t="shared" si="24"/>
        <v>42000</v>
      </c>
      <c r="N835" s="1493">
        <v>1</v>
      </c>
      <c r="O835" s="1493">
        <v>6</v>
      </c>
      <c r="P835" s="1484">
        <f t="shared" si="25"/>
        <v>21000</v>
      </c>
      <c r="Q835" s="1199"/>
      <c r="R835" s="1199"/>
      <c r="S835" s="1199"/>
      <c r="T835" s="1199"/>
    </row>
    <row r="836" spans="1:20" s="1503" customFormat="1" ht="12.75" x14ac:dyDescent="0.2">
      <c r="A836" s="1488" t="s">
        <v>8711</v>
      </c>
      <c r="B836" s="1488" t="s">
        <v>2003</v>
      </c>
      <c r="C836" s="1488" t="s">
        <v>97</v>
      </c>
      <c r="D836" s="1488"/>
      <c r="E836" s="1489">
        <v>3500</v>
      </c>
      <c r="F836" s="1488" t="s">
        <v>10437</v>
      </c>
      <c r="G836" s="1488" t="s">
        <v>10438</v>
      </c>
      <c r="H836" s="1488" t="s">
        <v>10439</v>
      </c>
      <c r="I836" s="1488"/>
      <c r="J836" s="1488"/>
      <c r="K836" s="1493">
        <v>1</v>
      </c>
      <c r="L836" s="1493">
        <v>12</v>
      </c>
      <c r="M836" s="1484">
        <f t="shared" si="24"/>
        <v>42000</v>
      </c>
      <c r="N836" s="1493">
        <v>1</v>
      </c>
      <c r="O836" s="1493">
        <v>6</v>
      </c>
      <c r="P836" s="1484">
        <f t="shared" si="25"/>
        <v>21000</v>
      </c>
      <c r="Q836" s="1199"/>
      <c r="R836" s="1199"/>
      <c r="S836" s="1199"/>
      <c r="T836" s="1199"/>
    </row>
    <row r="837" spans="1:20" s="1503" customFormat="1" ht="12.75" x14ac:dyDescent="0.2">
      <c r="A837" s="1488" t="s">
        <v>8711</v>
      </c>
      <c r="B837" s="1488" t="s">
        <v>2003</v>
      </c>
      <c r="C837" s="1488" t="s">
        <v>97</v>
      </c>
      <c r="D837" s="1488"/>
      <c r="E837" s="1489">
        <v>4500</v>
      </c>
      <c r="F837" s="1488" t="s">
        <v>10440</v>
      </c>
      <c r="G837" s="1488" t="s">
        <v>10441</v>
      </c>
      <c r="H837" s="1488" t="s">
        <v>4847</v>
      </c>
      <c r="I837" s="1488"/>
      <c r="J837" s="1488"/>
      <c r="K837" s="1493">
        <v>1</v>
      </c>
      <c r="L837" s="1493">
        <v>5</v>
      </c>
      <c r="M837" s="1484">
        <f t="shared" ref="M837:M900" si="26">L837*E837</f>
        <v>22500</v>
      </c>
      <c r="N837" s="1493">
        <v>1</v>
      </c>
      <c r="O837" s="1493">
        <v>6</v>
      </c>
      <c r="P837" s="1484">
        <f t="shared" ref="P837:P900" si="27">O837*E837</f>
        <v>27000</v>
      </c>
      <c r="Q837" s="1199"/>
      <c r="R837" s="1199"/>
      <c r="S837" s="1199"/>
      <c r="T837" s="1199"/>
    </row>
    <row r="838" spans="1:20" s="1503" customFormat="1" ht="12.75" x14ac:dyDescent="0.2">
      <c r="A838" s="1488" t="s">
        <v>8711</v>
      </c>
      <c r="B838" s="1488" t="s">
        <v>2003</v>
      </c>
      <c r="C838" s="1488" t="s">
        <v>97</v>
      </c>
      <c r="D838" s="1488"/>
      <c r="E838" s="1489">
        <v>1600</v>
      </c>
      <c r="F838" s="1488" t="s">
        <v>10442</v>
      </c>
      <c r="G838" s="1488" t="s">
        <v>10443</v>
      </c>
      <c r="H838" s="1488" t="s">
        <v>10444</v>
      </c>
      <c r="I838" s="1488"/>
      <c r="J838" s="1488"/>
      <c r="K838" s="1493">
        <v>1</v>
      </c>
      <c r="L838" s="1493">
        <v>12</v>
      </c>
      <c r="M838" s="1484">
        <f t="shared" si="26"/>
        <v>19200</v>
      </c>
      <c r="N838" s="1493">
        <v>0</v>
      </c>
      <c r="O838" s="1493">
        <v>0</v>
      </c>
      <c r="P838" s="1484">
        <f t="shared" si="27"/>
        <v>0</v>
      </c>
      <c r="Q838" s="1199"/>
      <c r="R838" s="1199"/>
      <c r="S838" s="1199"/>
      <c r="T838" s="1199"/>
    </row>
    <row r="839" spans="1:20" s="1503" customFormat="1" ht="12.75" x14ac:dyDescent="0.2">
      <c r="A839" s="1488" t="s">
        <v>8711</v>
      </c>
      <c r="B839" s="1488" t="s">
        <v>2003</v>
      </c>
      <c r="C839" s="1488" t="s">
        <v>97</v>
      </c>
      <c r="D839" s="1488"/>
      <c r="E839" s="1489">
        <v>2000</v>
      </c>
      <c r="F839" s="1488" t="s">
        <v>10442</v>
      </c>
      <c r="G839" s="1488" t="s">
        <v>10443</v>
      </c>
      <c r="H839" s="1488" t="s">
        <v>9087</v>
      </c>
      <c r="I839" s="1488"/>
      <c r="J839" s="1488"/>
      <c r="K839" s="1493">
        <v>1</v>
      </c>
      <c r="L839" s="1493">
        <v>1</v>
      </c>
      <c r="M839" s="1484">
        <f t="shared" si="26"/>
        <v>2000</v>
      </c>
      <c r="N839" s="1493">
        <v>1</v>
      </c>
      <c r="O839" s="1493">
        <v>6</v>
      </c>
      <c r="P839" s="1484">
        <f t="shared" si="27"/>
        <v>12000</v>
      </c>
      <c r="Q839" s="1199"/>
      <c r="R839" s="1199"/>
      <c r="S839" s="1199"/>
      <c r="T839" s="1199"/>
    </row>
    <row r="840" spans="1:20" s="1503" customFormat="1" ht="12.75" x14ac:dyDescent="0.2">
      <c r="A840" s="1488" t="s">
        <v>8711</v>
      </c>
      <c r="B840" s="1488" t="s">
        <v>2003</v>
      </c>
      <c r="C840" s="1488" t="s">
        <v>97</v>
      </c>
      <c r="D840" s="1488"/>
      <c r="E840" s="1489">
        <v>5000</v>
      </c>
      <c r="F840" s="1488" t="s">
        <v>10445</v>
      </c>
      <c r="G840" s="1488" t="s">
        <v>10446</v>
      </c>
      <c r="H840" s="1488" t="s">
        <v>10447</v>
      </c>
      <c r="I840" s="1488"/>
      <c r="J840" s="1488"/>
      <c r="K840" s="1493">
        <v>1</v>
      </c>
      <c r="L840" s="1493">
        <v>4</v>
      </c>
      <c r="M840" s="1484">
        <f t="shared" si="26"/>
        <v>20000</v>
      </c>
      <c r="N840" s="1493">
        <v>0</v>
      </c>
      <c r="O840" s="1493">
        <v>0</v>
      </c>
      <c r="P840" s="1484">
        <f t="shared" si="27"/>
        <v>0</v>
      </c>
      <c r="Q840" s="1199"/>
      <c r="R840" s="1199"/>
      <c r="S840" s="1199"/>
      <c r="T840" s="1199"/>
    </row>
    <row r="841" spans="1:20" s="1503" customFormat="1" ht="12.75" x14ac:dyDescent="0.2">
      <c r="A841" s="1488" t="s">
        <v>8711</v>
      </c>
      <c r="B841" s="1488" t="s">
        <v>2003</v>
      </c>
      <c r="C841" s="1488" t="s">
        <v>97</v>
      </c>
      <c r="D841" s="1488"/>
      <c r="E841" s="1489">
        <v>3700</v>
      </c>
      <c r="F841" s="1488" t="s">
        <v>10448</v>
      </c>
      <c r="G841" s="1488" t="s">
        <v>10449</v>
      </c>
      <c r="H841" s="1488" t="s">
        <v>739</v>
      </c>
      <c r="I841" s="1488"/>
      <c r="J841" s="1488"/>
      <c r="K841" s="1493">
        <v>1</v>
      </c>
      <c r="L841" s="1493">
        <v>12</v>
      </c>
      <c r="M841" s="1484">
        <f t="shared" si="26"/>
        <v>44400</v>
      </c>
      <c r="N841" s="1493">
        <v>1</v>
      </c>
      <c r="O841" s="1493">
        <v>6</v>
      </c>
      <c r="P841" s="1484">
        <f t="shared" si="27"/>
        <v>22200</v>
      </c>
      <c r="Q841" s="1199"/>
      <c r="R841" s="1199"/>
      <c r="S841" s="1199"/>
      <c r="T841" s="1199"/>
    </row>
    <row r="842" spans="1:20" s="1503" customFormat="1" ht="12.75" x14ac:dyDescent="0.2">
      <c r="A842" s="1488" t="s">
        <v>8711</v>
      </c>
      <c r="B842" s="1488" t="s">
        <v>2003</v>
      </c>
      <c r="C842" s="1488" t="s">
        <v>97</v>
      </c>
      <c r="D842" s="1488"/>
      <c r="E842" s="1489">
        <v>10000</v>
      </c>
      <c r="F842" s="1488" t="s">
        <v>10450</v>
      </c>
      <c r="G842" s="1488" t="s">
        <v>10451</v>
      </c>
      <c r="H842" s="1488" t="s">
        <v>792</v>
      </c>
      <c r="I842" s="1488"/>
      <c r="J842" s="1488"/>
      <c r="K842" s="1493">
        <v>1</v>
      </c>
      <c r="L842" s="1493">
        <v>12</v>
      </c>
      <c r="M842" s="1484">
        <f t="shared" si="26"/>
        <v>120000</v>
      </c>
      <c r="N842" s="1493">
        <v>1</v>
      </c>
      <c r="O842" s="1493">
        <v>4</v>
      </c>
      <c r="P842" s="1484">
        <f t="shared" si="27"/>
        <v>40000</v>
      </c>
      <c r="Q842" s="1199"/>
      <c r="R842" s="1199"/>
      <c r="S842" s="1199"/>
      <c r="T842" s="1199"/>
    </row>
    <row r="843" spans="1:20" s="1503" customFormat="1" ht="12.75" x14ac:dyDescent="0.2">
      <c r="A843" s="1488" t="s">
        <v>8711</v>
      </c>
      <c r="B843" s="1488" t="s">
        <v>2003</v>
      </c>
      <c r="C843" s="1488" t="s">
        <v>97</v>
      </c>
      <c r="D843" s="1488"/>
      <c r="E843" s="1489">
        <v>15000</v>
      </c>
      <c r="F843" s="1488" t="s">
        <v>10450</v>
      </c>
      <c r="G843" s="1488" t="s">
        <v>10451</v>
      </c>
      <c r="H843" s="1488" t="s">
        <v>8976</v>
      </c>
      <c r="I843" s="1488"/>
      <c r="J843" s="1488"/>
      <c r="K843" s="1493">
        <v>0</v>
      </c>
      <c r="L843" s="1493">
        <v>0</v>
      </c>
      <c r="M843" s="1484">
        <f t="shared" si="26"/>
        <v>0</v>
      </c>
      <c r="N843" s="1493">
        <v>1</v>
      </c>
      <c r="O843" s="1493">
        <v>3</v>
      </c>
      <c r="P843" s="1484">
        <f t="shared" si="27"/>
        <v>45000</v>
      </c>
      <c r="Q843" s="1199"/>
      <c r="R843" s="1199"/>
      <c r="S843" s="1199"/>
      <c r="T843" s="1199"/>
    </row>
    <row r="844" spans="1:20" s="1503" customFormat="1" ht="12.75" x14ac:dyDescent="0.2">
      <c r="A844" s="1488" t="s">
        <v>8711</v>
      </c>
      <c r="B844" s="1488" t="s">
        <v>2003</v>
      </c>
      <c r="C844" s="1488" t="s">
        <v>97</v>
      </c>
      <c r="D844" s="1488"/>
      <c r="E844" s="1489">
        <v>15000</v>
      </c>
      <c r="F844" s="1488" t="s">
        <v>10452</v>
      </c>
      <c r="G844" s="1488" t="s">
        <v>10453</v>
      </c>
      <c r="H844" s="1488" t="s">
        <v>8746</v>
      </c>
      <c r="I844" s="1488"/>
      <c r="J844" s="1488"/>
      <c r="K844" s="1493">
        <v>1</v>
      </c>
      <c r="L844" s="1493">
        <v>1</v>
      </c>
      <c r="M844" s="1484">
        <f t="shared" si="26"/>
        <v>15000</v>
      </c>
      <c r="N844" s="1493">
        <v>1</v>
      </c>
      <c r="O844" s="1493">
        <v>6</v>
      </c>
      <c r="P844" s="1484">
        <f t="shared" si="27"/>
        <v>90000</v>
      </c>
      <c r="Q844" s="1199"/>
      <c r="R844" s="1199"/>
      <c r="S844" s="1199"/>
      <c r="T844" s="1199"/>
    </row>
    <row r="845" spans="1:20" s="1503" customFormat="1" ht="12.75" x14ac:dyDescent="0.2">
      <c r="A845" s="1488" t="s">
        <v>8711</v>
      </c>
      <c r="B845" s="1488" t="s">
        <v>2003</v>
      </c>
      <c r="C845" s="1488" t="s">
        <v>97</v>
      </c>
      <c r="D845" s="1488"/>
      <c r="E845" s="1489">
        <v>8000</v>
      </c>
      <c r="F845" s="1488" t="s">
        <v>10454</v>
      </c>
      <c r="G845" s="1488" t="s">
        <v>10455</v>
      </c>
      <c r="H845" s="1488" t="s">
        <v>10456</v>
      </c>
      <c r="I845" s="1488"/>
      <c r="J845" s="1488"/>
      <c r="K845" s="1493">
        <v>1</v>
      </c>
      <c r="L845" s="1493">
        <v>12</v>
      </c>
      <c r="M845" s="1484">
        <f t="shared" si="26"/>
        <v>96000</v>
      </c>
      <c r="N845" s="1493">
        <v>0</v>
      </c>
      <c r="O845" s="1493">
        <v>0</v>
      </c>
      <c r="P845" s="1484">
        <f t="shared" si="27"/>
        <v>0</v>
      </c>
      <c r="Q845" s="1199"/>
      <c r="R845" s="1199"/>
      <c r="S845" s="1199"/>
      <c r="T845" s="1199"/>
    </row>
    <row r="846" spans="1:20" s="1503" customFormat="1" ht="12.75" x14ac:dyDescent="0.2">
      <c r="A846" s="1488" t="s">
        <v>8711</v>
      </c>
      <c r="B846" s="1488" t="s">
        <v>2003</v>
      </c>
      <c r="C846" s="1488" t="s">
        <v>97</v>
      </c>
      <c r="D846" s="1488"/>
      <c r="E846" s="1489">
        <v>3500</v>
      </c>
      <c r="F846" s="1488" t="s">
        <v>10457</v>
      </c>
      <c r="G846" s="1488" t="s">
        <v>10458</v>
      </c>
      <c r="H846" s="1488" t="s">
        <v>4709</v>
      </c>
      <c r="I846" s="1488"/>
      <c r="J846" s="1488"/>
      <c r="K846" s="1493">
        <v>1</v>
      </c>
      <c r="L846" s="1493">
        <v>12</v>
      </c>
      <c r="M846" s="1484">
        <f t="shared" si="26"/>
        <v>42000</v>
      </c>
      <c r="N846" s="1493">
        <v>1</v>
      </c>
      <c r="O846" s="1493">
        <v>6</v>
      </c>
      <c r="P846" s="1484">
        <f t="shared" si="27"/>
        <v>21000</v>
      </c>
      <c r="Q846" s="1199"/>
      <c r="R846" s="1199"/>
      <c r="S846" s="1199"/>
      <c r="T846" s="1199"/>
    </row>
    <row r="847" spans="1:20" s="1503" customFormat="1" ht="12.75" x14ac:dyDescent="0.2">
      <c r="A847" s="1488" t="s">
        <v>8711</v>
      </c>
      <c r="B847" s="1488" t="s">
        <v>2003</v>
      </c>
      <c r="C847" s="1488" t="s">
        <v>97</v>
      </c>
      <c r="D847" s="1488"/>
      <c r="E847" s="1489">
        <v>7000</v>
      </c>
      <c r="F847" s="1488" t="s">
        <v>10459</v>
      </c>
      <c r="G847" s="1488" t="s">
        <v>10460</v>
      </c>
      <c r="H847" s="1488" t="s">
        <v>10461</v>
      </c>
      <c r="I847" s="1488"/>
      <c r="J847" s="1488"/>
      <c r="K847" s="1493">
        <v>1</v>
      </c>
      <c r="L847" s="1493">
        <v>12</v>
      </c>
      <c r="M847" s="1484">
        <f t="shared" si="26"/>
        <v>84000</v>
      </c>
      <c r="N847" s="1493">
        <v>1</v>
      </c>
      <c r="O847" s="1493">
        <v>6</v>
      </c>
      <c r="P847" s="1484">
        <f t="shared" si="27"/>
        <v>42000</v>
      </c>
      <c r="Q847" s="1199"/>
      <c r="R847" s="1199"/>
      <c r="S847" s="1199"/>
      <c r="T847" s="1199"/>
    </row>
    <row r="848" spans="1:20" s="1503" customFormat="1" ht="12.75" x14ac:dyDescent="0.2">
      <c r="A848" s="1488" t="s">
        <v>8711</v>
      </c>
      <c r="B848" s="1488" t="s">
        <v>2004</v>
      </c>
      <c r="C848" s="1488" t="s">
        <v>97</v>
      </c>
      <c r="D848" s="1488"/>
      <c r="E848" s="1489">
        <v>6000</v>
      </c>
      <c r="F848" s="1488" t="s">
        <v>10462</v>
      </c>
      <c r="G848" s="1488" t="s">
        <v>10463</v>
      </c>
      <c r="H848" s="1488" t="s">
        <v>792</v>
      </c>
      <c r="I848" s="1488"/>
      <c r="J848" s="1488"/>
      <c r="K848" s="1493">
        <v>1</v>
      </c>
      <c r="L848" s="1493">
        <v>11</v>
      </c>
      <c r="M848" s="1484">
        <f t="shared" si="26"/>
        <v>66000</v>
      </c>
      <c r="N848" s="1493">
        <v>0</v>
      </c>
      <c r="O848" s="1493">
        <v>0</v>
      </c>
      <c r="P848" s="1484">
        <f t="shared" si="27"/>
        <v>0</v>
      </c>
      <c r="Q848" s="1199"/>
      <c r="R848" s="1199"/>
      <c r="S848" s="1199"/>
      <c r="T848" s="1199"/>
    </row>
    <row r="849" spans="1:20" s="1503" customFormat="1" ht="12.75" x14ac:dyDescent="0.2">
      <c r="A849" s="1488" t="s">
        <v>8711</v>
      </c>
      <c r="B849" s="1488" t="s">
        <v>2004</v>
      </c>
      <c r="C849" s="1488" t="s">
        <v>97</v>
      </c>
      <c r="D849" s="1488"/>
      <c r="E849" s="1489">
        <v>7000</v>
      </c>
      <c r="F849" s="1488" t="s">
        <v>10462</v>
      </c>
      <c r="G849" s="1488" t="s">
        <v>10463</v>
      </c>
      <c r="H849" s="1488" t="s">
        <v>2912</v>
      </c>
      <c r="I849" s="1488"/>
      <c r="J849" s="1488"/>
      <c r="K849" s="1493">
        <v>1</v>
      </c>
      <c r="L849" s="1493">
        <v>1</v>
      </c>
      <c r="M849" s="1484">
        <f t="shared" si="26"/>
        <v>7000</v>
      </c>
      <c r="N849" s="1493">
        <v>1</v>
      </c>
      <c r="O849" s="1493">
        <v>6</v>
      </c>
      <c r="P849" s="1484">
        <f t="shared" si="27"/>
        <v>42000</v>
      </c>
      <c r="Q849" s="1199"/>
      <c r="R849" s="1199"/>
      <c r="S849" s="1199"/>
      <c r="T849" s="1199"/>
    </row>
    <row r="850" spans="1:20" s="1503" customFormat="1" ht="12.75" x14ac:dyDescent="0.2">
      <c r="A850" s="1488" t="s">
        <v>8711</v>
      </c>
      <c r="B850" s="1488" t="s">
        <v>2004</v>
      </c>
      <c r="C850" s="1488" t="s">
        <v>97</v>
      </c>
      <c r="D850" s="1488"/>
      <c r="E850" s="1489">
        <v>12000</v>
      </c>
      <c r="F850" s="1488" t="s">
        <v>10464</v>
      </c>
      <c r="G850" s="1488" t="s">
        <v>10465</v>
      </c>
      <c r="H850" s="1488" t="s">
        <v>1141</v>
      </c>
      <c r="I850" s="1488"/>
      <c r="J850" s="1488"/>
      <c r="K850" s="1493">
        <v>1</v>
      </c>
      <c r="L850" s="1493">
        <v>7</v>
      </c>
      <c r="M850" s="1484">
        <f t="shared" si="26"/>
        <v>84000</v>
      </c>
      <c r="N850" s="1493">
        <v>1</v>
      </c>
      <c r="O850" s="1493">
        <v>6</v>
      </c>
      <c r="P850" s="1484">
        <f t="shared" si="27"/>
        <v>72000</v>
      </c>
      <c r="Q850" s="1199"/>
      <c r="R850" s="1199"/>
      <c r="S850" s="1199"/>
      <c r="T850" s="1199"/>
    </row>
    <row r="851" spans="1:20" s="1503" customFormat="1" ht="12.75" x14ac:dyDescent="0.2">
      <c r="A851" s="1488" t="s">
        <v>8711</v>
      </c>
      <c r="B851" s="1488" t="s">
        <v>2004</v>
      </c>
      <c r="C851" s="1488" t="s">
        <v>97</v>
      </c>
      <c r="D851" s="1488"/>
      <c r="E851" s="1489">
        <v>5500</v>
      </c>
      <c r="F851" s="1488" t="s">
        <v>10466</v>
      </c>
      <c r="G851" s="1488" t="s">
        <v>10467</v>
      </c>
      <c r="H851" s="1488" t="s">
        <v>10468</v>
      </c>
      <c r="I851" s="1488"/>
      <c r="J851" s="1488"/>
      <c r="K851" s="1493">
        <v>1</v>
      </c>
      <c r="L851" s="1493">
        <v>12</v>
      </c>
      <c r="M851" s="1484">
        <f t="shared" si="26"/>
        <v>66000</v>
      </c>
      <c r="N851" s="1493">
        <v>1</v>
      </c>
      <c r="O851" s="1493">
        <v>6</v>
      </c>
      <c r="P851" s="1484">
        <f t="shared" si="27"/>
        <v>33000</v>
      </c>
      <c r="Q851" s="1199"/>
      <c r="R851" s="1199"/>
      <c r="S851" s="1199"/>
      <c r="T851" s="1199"/>
    </row>
    <row r="852" spans="1:20" s="1503" customFormat="1" ht="12.75" x14ac:dyDescent="0.2">
      <c r="A852" s="1488" t="s">
        <v>8711</v>
      </c>
      <c r="B852" s="1488" t="s">
        <v>2004</v>
      </c>
      <c r="C852" s="1488" t="s">
        <v>97</v>
      </c>
      <c r="D852" s="1488"/>
      <c r="E852" s="1489">
        <v>5500</v>
      </c>
      <c r="F852" s="1488" t="s">
        <v>10469</v>
      </c>
      <c r="G852" s="1488" t="s">
        <v>10470</v>
      </c>
      <c r="H852" s="1488" t="s">
        <v>2912</v>
      </c>
      <c r="I852" s="1488"/>
      <c r="J852" s="1488"/>
      <c r="K852" s="1493">
        <v>1</v>
      </c>
      <c r="L852" s="1493">
        <v>12</v>
      </c>
      <c r="M852" s="1484">
        <f t="shared" si="26"/>
        <v>66000</v>
      </c>
      <c r="N852" s="1493">
        <v>1</v>
      </c>
      <c r="O852" s="1493">
        <v>6</v>
      </c>
      <c r="P852" s="1484">
        <f t="shared" si="27"/>
        <v>33000</v>
      </c>
      <c r="Q852" s="1199"/>
      <c r="R852" s="1199"/>
      <c r="S852" s="1199"/>
      <c r="T852" s="1199"/>
    </row>
    <row r="853" spans="1:20" s="1503" customFormat="1" ht="12.75" x14ac:dyDescent="0.2">
      <c r="A853" s="1488" t="s">
        <v>8711</v>
      </c>
      <c r="B853" s="1488" t="s">
        <v>2003</v>
      </c>
      <c r="C853" s="1488" t="s">
        <v>97</v>
      </c>
      <c r="D853" s="1488"/>
      <c r="E853" s="1489">
        <v>3000</v>
      </c>
      <c r="F853" s="1488" t="s">
        <v>10471</v>
      </c>
      <c r="G853" s="1488" t="s">
        <v>10472</v>
      </c>
      <c r="H853" s="1488" t="s">
        <v>839</v>
      </c>
      <c r="I853" s="1488"/>
      <c r="J853" s="1488"/>
      <c r="K853" s="1493">
        <v>1</v>
      </c>
      <c r="L853" s="1493">
        <v>12</v>
      </c>
      <c r="M853" s="1484">
        <f t="shared" si="26"/>
        <v>36000</v>
      </c>
      <c r="N853" s="1493">
        <v>1</v>
      </c>
      <c r="O853" s="1493">
        <v>6</v>
      </c>
      <c r="P853" s="1484">
        <f t="shared" si="27"/>
        <v>18000</v>
      </c>
      <c r="Q853" s="1199"/>
      <c r="R853" s="1199"/>
      <c r="S853" s="1199"/>
      <c r="T853" s="1199"/>
    </row>
    <row r="854" spans="1:20" s="1503" customFormat="1" ht="12.75" x14ac:dyDescent="0.2">
      <c r="A854" s="1488" t="s">
        <v>8711</v>
      </c>
      <c r="B854" s="1488" t="s">
        <v>2003</v>
      </c>
      <c r="C854" s="1488" t="s">
        <v>97</v>
      </c>
      <c r="D854" s="1488"/>
      <c r="E854" s="1489">
        <v>6000</v>
      </c>
      <c r="F854" s="1488" t="s">
        <v>10473</v>
      </c>
      <c r="G854" s="1488" t="s">
        <v>10474</v>
      </c>
      <c r="H854" s="1488" t="s">
        <v>9563</v>
      </c>
      <c r="I854" s="1488"/>
      <c r="J854" s="1488"/>
      <c r="K854" s="1493">
        <v>1</v>
      </c>
      <c r="L854" s="1493">
        <v>12</v>
      </c>
      <c r="M854" s="1484">
        <f t="shared" si="26"/>
        <v>72000</v>
      </c>
      <c r="N854" s="1493">
        <v>1</v>
      </c>
      <c r="O854" s="1493">
        <v>6</v>
      </c>
      <c r="P854" s="1484">
        <f t="shared" si="27"/>
        <v>36000</v>
      </c>
      <c r="Q854" s="1199"/>
      <c r="R854" s="1199"/>
      <c r="S854" s="1199"/>
      <c r="T854" s="1199"/>
    </row>
    <row r="855" spans="1:20" s="1503" customFormat="1" ht="12.75" x14ac:dyDescent="0.2">
      <c r="A855" s="1488" t="s">
        <v>8711</v>
      </c>
      <c r="B855" s="1488" t="s">
        <v>2003</v>
      </c>
      <c r="C855" s="1488" t="s">
        <v>97</v>
      </c>
      <c r="D855" s="1488"/>
      <c r="E855" s="1489">
        <v>8500</v>
      </c>
      <c r="F855" s="1488" t="s">
        <v>10475</v>
      </c>
      <c r="G855" s="1488" t="s">
        <v>10476</v>
      </c>
      <c r="H855" s="1488" t="s">
        <v>651</v>
      </c>
      <c r="I855" s="1488"/>
      <c r="J855" s="1488"/>
      <c r="K855" s="1493">
        <v>1</v>
      </c>
      <c r="L855" s="1493">
        <v>12</v>
      </c>
      <c r="M855" s="1484">
        <f t="shared" si="26"/>
        <v>102000</v>
      </c>
      <c r="N855" s="1493">
        <v>1</v>
      </c>
      <c r="O855" s="1493">
        <v>6</v>
      </c>
      <c r="P855" s="1484">
        <f t="shared" si="27"/>
        <v>51000</v>
      </c>
      <c r="Q855" s="1199"/>
      <c r="R855" s="1199"/>
      <c r="S855" s="1199"/>
      <c r="T855" s="1199"/>
    </row>
    <row r="856" spans="1:20" s="1503" customFormat="1" ht="12.75" x14ac:dyDescent="0.2">
      <c r="A856" s="1488" t="s">
        <v>8711</v>
      </c>
      <c r="B856" s="1488" t="s">
        <v>2003</v>
      </c>
      <c r="C856" s="1488" t="s">
        <v>97</v>
      </c>
      <c r="D856" s="1488"/>
      <c r="E856" s="1489">
        <v>15600</v>
      </c>
      <c r="F856" s="1488" t="s">
        <v>10477</v>
      </c>
      <c r="G856" s="1488" t="s">
        <v>10478</v>
      </c>
      <c r="H856" s="1488" t="s">
        <v>657</v>
      </c>
      <c r="I856" s="1488"/>
      <c r="J856" s="1488"/>
      <c r="K856" s="1493">
        <v>1</v>
      </c>
      <c r="L856" s="1493">
        <v>6</v>
      </c>
      <c r="M856" s="1484">
        <f t="shared" si="26"/>
        <v>93600</v>
      </c>
      <c r="N856" s="1493">
        <v>0</v>
      </c>
      <c r="O856" s="1493">
        <v>0</v>
      </c>
      <c r="P856" s="1484">
        <f t="shared" si="27"/>
        <v>0</v>
      </c>
      <c r="Q856" s="1199"/>
      <c r="R856" s="1199"/>
      <c r="S856" s="1199"/>
      <c r="T856" s="1199"/>
    </row>
    <row r="857" spans="1:20" s="1503" customFormat="1" ht="12.75" x14ac:dyDescent="0.2">
      <c r="A857" s="1488" t="s">
        <v>8711</v>
      </c>
      <c r="B857" s="1488" t="s">
        <v>2003</v>
      </c>
      <c r="C857" s="1488" t="s">
        <v>97</v>
      </c>
      <c r="D857" s="1488"/>
      <c r="E857" s="1489">
        <v>12000</v>
      </c>
      <c r="F857" s="1488" t="s">
        <v>10477</v>
      </c>
      <c r="G857" s="1488" t="s">
        <v>10478</v>
      </c>
      <c r="H857" s="1488" t="s">
        <v>712</v>
      </c>
      <c r="I857" s="1488"/>
      <c r="J857" s="1488"/>
      <c r="K857" s="1493">
        <v>1</v>
      </c>
      <c r="L857" s="1493">
        <v>10</v>
      </c>
      <c r="M857" s="1484">
        <f t="shared" si="26"/>
        <v>120000</v>
      </c>
      <c r="N857" s="1493">
        <v>0</v>
      </c>
      <c r="O857" s="1493">
        <v>0</v>
      </c>
      <c r="P857" s="1484">
        <f t="shared" si="27"/>
        <v>0</v>
      </c>
      <c r="Q857" s="1199"/>
      <c r="R857" s="1199"/>
      <c r="S857" s="1199"/>
      <c r="T857" s="1199"/>
    </row>
    <row r="858" spans="1:20" s="1503" customFormat="1" ht="12.75" x14ac:dyDescent="0.2">
      <c r="A858" s="1488" t="s">
        <v>8711</v>
      </c>
      <c r="B858" s="1488" t="s">
        <v>2004</v>
      </c>
      <c r="C858" s="1488" t="s">
        <v>97</v>
      </c>
      <c r="D858" s="1488"/>
      <c r="E858" s="1489">
        <v>4000</v>
      </c>
      <c r="F858" s="1488" t="s">
        <v>10479</v>
      </c>
      <c r="G858" s="1488" t="s">
        <v>10480</v>
      </c>
      <c r="H858" s="1488" t="s">
        <v>675</v>
      </c>
      <c r="I858" s="1488"/>
      <c r="J858" s="1488"/>
      <c r="K858" s="1493">
        <v>1</v>
      </c>
      <c r="L858" s="1493">
        <v>12</v>
      </c>
      <c r="M858" s="1484">
        <f t="shared" si="26"/>
        <v>48000</v>
      </c>
      <c r="N858" s="1493">
        <v>1</v>
      </c>
      <c r="O858" s="1493">
        <v>6</v>
      </c>
      <c r="P858" s="1484">
        <f t="shared" si="27"/>
        <v>24000</v>
      </c>
      <c r="Q858" s="1199"/>
      <c r="R858" s="1199"/>
      <c r="S858" s="1199"/>
      <c r="T858" s="1199"/>
    </row>
    <row r="859" spans="1:20" s="1503" customFormat="1" ht="12.75" x14ac:dyDescent="0.2">
      <c r="A859" s="1488" t="s">
        <v>8711</v>
      </c>
      <c r="B859" s="1488" t="s">
        <v>2004</v>
      </c>
      <c r="C859" s="1488" t="s">
        <v>97</v>
      </c>
      <c r="D859" s="1488"/>
      <c r="E859" s="1489">
        <v>1200</v>
      </c>
      <c r="F859" s="1488" t="s">
        <v>10481</v>
      </c>
      <c r="G859" s="1488" t="s">
        <v>10482</v>
      </c>
      <c r="H859" s="1488" t="s">
        <v>698</v>
      </c>
      <c r="I859" s="1488"/>
      <c r="J859" s="1488"/>
      <c r="K859" s="1493">
        <v>1</v>
      </c>
      <c r="L859" s="1493">
        <v>12</v>
      </c>
      <c r="M859" s="1484">
        <f t="shared" si="26"/>
        <v>14400</v>
      </c>
      <c r="N859" s="1493">
        <v>1</v>
      </c>
      <c r="O859" s="1493">
        <v>6</v>
      </c>
      <c r="P859" s="1484">
        <f t="shared" si="27"/>
        <v>7200</v>
      </c>
      <c r="Q859" s="1199"/>
      <c r="R859" s="1199"/>
      <c r="S859" s="1199"/>
      <c r="T859" s="1199"/>
    </row>
    <row r="860" spans="1:20" s="1503" customFormat="1" ht="12.75" x14ac:dyDescent="0.2">
      <c r="A860" s="1488" t="s">
        <v>8711</v>
      </c>
      <c r="B860" s="1488" t="s">
        <v>2003</v>
      </c>
      <c r="C860" s="1488" t="s">
        <v>97</v>
      </c>
      <c r="D860" s="1488"/>
      <c r="E860" s="1489">
        <v>6000</v>
      </c>
      <c r="F860" s="1488" t="s">
        <v>10483</v>
      </c>
      <c r="G860" s="1488" t="s">
        <v>10484</v>
      </c>
      <c r="H860" s="1488" t="s">
        <v>10485</v>
      </c>
      <c r="I860" s="1488"/>
      <c r="J860" s="1488"/>
      <c r="K860" s="1493">
        <v>1</v>
      </c>
      <c r="L860" s="1493">
        <v>11</v>
      </c>
      <c r="M860" s="1484">
        <f t="shared" si="26"/>
        <v>66000</v>
      </c>
      <c r="N860" s="1493">
        <v>0</v>
      </c>
      <c r="O860" s="1493">
        <v>0</v>
      </c>
      <c r="P860" s="1484">
        <f t="shared" si="27"/>
        <v>0</v>
      </c>
      <c r="Q860" s="1199"/>
      <c r="R860" s="1199"/>
      <c r="S860" s="1199"/>
      <c r="T860" s="1199"/>
    </row>
    <row r="861" spans="1:20" s="1503" customFormat="1" ht="12.75" x14ac:dyDescent="0.2">
      <c r="A861" s="1488" t="s">
        <v>8711</v>
      </c>
      <c r="B861" s="1488" t="s">
        <v>2004</v>
      </c>
      <c r="C861" s="1488" t="s">
        <v>97</v>
      </c>
      <c r="D861" s="1488"/>
      <c r="E861" s="1489">
        <v>4000</v>
      </c>
      <c r="F861" s="1488" t="s">
        <v>10486</v>
      </c>
      <c r="G861" s="1488" t="s">
        <v>10487</v>
      </c>
      <c r="H861" s="1488" t="s">
        <v>675</v>
      </c>
      <c r="I861" s="1488"/>
      <c r="J861" s="1488"/>
      <c r="K861" s="1493">
        <v>1</v>
      </c>
      <c r="L861" s="1493">
        <v>12</v>
      </c>
      <c r="M861" s="1484">
        <f t="shared" si="26"/>
        <v>48000</v>
      </c>
      <c r="N861" s="1493">
        <v>1</v>
      </c>
      <c r="O861" s="1493">
        <v>6</v>
      </c>
      <c r="P861" s="1484">
        <f t="shared" si="27"/>
        <v>24000</v>
      </c>
      <c r="Q861" s="1199"/>
      <c r="R861" s="1199"/>
      <c r="S861" s="1199"/>
      <c r="T861" s="1199"/>
    </row>
    <row r="862" spans="1:20" s="1503" customFormat="1" ht="12.75" x14ac:dyDescent="0.2">
      <c r="A862" s="1488" t="s">
        <v>8711</v>
      </c>
      <c r="B862" s="1488" t="s">
        <v>2004</v>
      </c>
      <c r="C862" s="1488" t="s">
        <v>97</v>
      </c>
      <c r="D862" s="1488"/>
      <c r="E862" s="1489">
        <v>4000</v>
      </c>
      <c r="F862" s="1488" t="s">
        <v>10488</v>
      </c>
      <c r="G862" s="1488" t="s">
        <v>10489</v>
      </c>
      <c r="H862" s="1488" t="s">
        <v>675</v>
      </c>
      <c r="I862" s="1488"/>
      <c r="J862" s="1488"/>
      <c r="K862" s="1493">
        <v>1</v>
      </c>
      <c r="L862" s="1493">
        <v>12</v>
      </c>
      <c r="M862" s="1484">
        <f t="shared" si="26"/>
        <v>48000</v>
      </c>
      <c r="N862" s="1493">
        <v>1</v>
      </c>
      <c r="O862" s="1493">
        <v>6</v>
      </c>
      <c r="P862" s="1484">
        <f t="shared" si="27"/>
        <v>24000</v>
      </c>
      <c r="Q862" s="1199"/>
      <c r="R862" s="1199"/>
      <c r="S862" s="1199"/>
      <c r="T862" s="1199"/>
    </row>
    <row r="863" spans="1:20" s="1503" customFormat="1" ht="12.75" x14ac:dyDescent="0.2">
      <c r="A863" s="1488" t="s">
        <v>8711</v>
      </c>
      <c r="B863" s="1488" t="s">
        <v>2004</v>
      </c>
      <c r="C863" s="1488" t="s">
        <v>97</v>
      </c>
      <c r="D863" s="1488"/>
      <c r="E863" s="1489">
        <v>2300</v>
      </c>
      <c r="F863" s="1488" t="s">
        <v>10490</v>
      </c>
      <c r="G863" s="1488" t="s">
        <v>10491</v>
      </c>
      <c r="H863" s="1488" t="s">
        <v>4847</v>
      </c>
      <c r="I863" s="1488"/>
      <c r="J863" s="1488"/>
      <c r="K863" s="1493">
        <v>1</v>
      </c>
      <c r="L863" s="1493">
        <v>12</v>
      </c>
      <c r="M863" s="1484">
        <f t="shared" si="26"/>
        <v>27600</v>
      </c>
      <c r="N863" s="1493">
        <v>1</v>
      </c>
      <c r="O863" s="1493">
        <v>6</v>
      </c>
      <c r="P863" s="1484">
        <f t="shared" si="27"/>
        <v>13800</v>
      </c>
      <c r="Q863" s="1199"/>
      <c r="R863" s="1199"/>
      <c r="S863" s="1199"/>
      <c r="T863" s="1199"/>
    </row>
    <row r="864" spans="1:20" s="1503" customFormat="1" ht="12.75" x14ac:dyDescent="0.2">
      <c r="A864" s="1488" t="s">
        <v>8711</v>
      </c>
      <c r="B864" s="1488" t="s">
        <v>2003</v>
      </c>
      <c r="C864" s="1488" t="s">
        <v>97</v>
      </c>
      <c r="D864" s="1488"/>
      <c r="E864" s="1489">
        <v>2200</v>
      </c>
      <c r="F864" s="1488" t="s">
        <v>10492</v>
      </c>
      <c r="G864" s="1488" t="s">
        <v>10493</v>
      </c>
      <c r="H864" s="1488" t="s">
        <v>1025</v>
      </c>
      <c r="I864" s="1488"/>
      <c r="J864" s="1488"/>
      <c r="K864" s="1493">
        <v>1</v>
      </c>
      <c r="L864" s="1493">
        <v>12</v>
      </c>
      <c r="M864" s="1484">
        <f t="shared" si="26"/>
        <v>26400</v>
      </c>
      <c r="N864" s="1493">
        <v>1</v>
      </c>
      <c r="O864" s="1493">
        <v>6</v>
      </c>
      <c r="P864" s="1484">
        <f t="shared" si="27"/>
        <v>13200</v>
      </c>
      <c r="Q864" s="1199"/>
      <c r="R864" s="1199"/>
      <c r="S864" s="1199"/>
      <c r="T864" s="1199"/>
    </row>
    <row r="865" spans="1:20" s="1503" customFormat="1" ht="12.75" x14ac:dyDescent="0.2">
      <c r="A865" s="1488" t="s">
        <v>8711</v>
      </c>
      <c r="B865" s="1488" t="s">
        <v>2003</v>
      </c>
      <c r="C865" s="1488" t="s">
        <v>97</v>
      </c>
      <c r="D865" s="1488"/>
      <c r="E865" s="1489">
        <v>7000</v>
      </c>
      <c r="F865" s="1488" t="s">
        <v>10494</v>
      </c>
      <c r="G865" s="1488" t="s">
        <v>10495</v>
      </c>
      <c r="H865" s="1488" t="s">
        <v>686</v>
      </c>
      <c r="I865" s="1488"/>
      <c r="J865" s="1488"/>
      <c r="K865" s="1493">
        <v>1</v>
      </c>
      <c r="L865" s="1493">
        <v>8</v>
      </c>
      <c r="M865" s="1484">
        <f t="shared" si="26"/>
        <v>56000</v>
      </c>
      <c r="N865" s="1493">
        <v>1</v>
      </c>
      <c r="O865" s="1493">
        <v>6</v>
      </c>
      <c r="P865" s="1484">
        <f t="shared" si="27"/>
        <v>42000</v>
      </c>
      <c r="Q865" s="1199"/>
      <c r="R865" s="1199"/>
      <c r="S865" s="1199"/>
      <c r="T865" s="1199"/>
    </row>
    <row r="866" spans="1:20" s="1503" customFormat="1" ht="12.75" x14ac:dyDescent="0.2">
      <c r="A866" s="1488" t="s">
        <v>8711</v>
      </c>
      <c r="B866" s="1488" t="s">
        <v>2003</v>
      </c>
      <c r="C866" s="1488" t="s">
        <v>97</v>
      </c>
      <c r="D866" s="1488"/>
      <c r="E866" s="1489">
        <v>1800</v>
      </c>
      <c r="F866" s="1488" t="s">
        <v>10496</v>
      </c>
      <c r="G866" s="1488" t="s">
        <v>10497</v>
      </c>
      <c r="H866" s="1488" t="s">
        <v>10498</v>
      </c>
      <c r="I866" s="1488"/>
      <c r="J866" s="1488"/>
      <c r="K866" s="1493">
        <v>1</v>
      </c>
      <c r="L866" s="1493">
        <v>12</v>
      </c>
      <c r="M866" s="1484">
        <f t="shared" si="26"/>
        <v>21600</v>
      </c>
      <c r="N866" s="1493">
        <v>0</v>
      </c>
      <c r="O866" s="1493">
        <v>0</v>
      </c>
      <c r="P866" s="1484">
        <f t="shared" si="27"/>
        <v>0</v>
      </c>
      <c r="Q866" s="1199"/>
      <c r="R866" s="1199"/>
      <c r="S866" s="1199"/>
      <c r="T866" s="1199"/>
    </row>
    <row r="867" spans="1:20" s="1503" customFormat="1" ht="12.75" x14ac:dyDescent="0.2">
      <c r="A867" s="1488" t="s">
        <v>8711</v>
      </c>
      <c r="B867" s="1488" t="s">
        <v>2003</v>
      </c>
      <c r="C867" s="1488" t="s">
        <v>97</v>
      </c>
      <c r="D867" s="1488"/>
      <c r="E867" s="1489">
        <v>2000</v>
      </c>
      <c r="F867" s="1488" t="s">
        <v>10496</v>
      </c>
      <c r="G867" s="1488" t="s">
        <v>10497</v>
      </c>
      <c r="H867" s="1488" t="s">
        <v>10499</v>
      </c>
      <c r="I867" s="1488"/>
      <c r="J867" s="1488"/>
      <c r="K867" s="1493">
        <v>1</v>
      </c>
      <c r="L867" s="1493">
        <v>1</v>
      </c>
      <c r="M867" s="1484">
        <f t="shared" si="26"/>
        <v>2000</v>
      </c>
      <c r="N867" s="1493">
        <v>1</v>
      </c>
      <c r="O867" s="1493">
        <v>6</v>
      </c>
      <c r="P867" s="1484">
        <f t="shared" si="27"/>
        <v>12000</v>
      </c>
      <c r="Q867" s="1199"/>
      <c r="R867" s="1199"/>
      <c r="S867" s="1199"/>
      <c r="T867" s="1199"/>
    </row>
    <row r="868" spans="1:20" s="1503" customFormat="1" ht="12.75" x14ac:dyDescent="0.2">
      <c r="A868" s="1488" t="s">
        <v>8711</v>
      </c>
      <c r="B868" s="1488" t="s">
        <v>2003</v>
      </c>
      <c r="C868" s="1488" t="s">
        <v>97</v>
      </c>
      <c r="D868" s="1488"/>
      <c r="E868" s="1489">
        <v>4500</v>
      </c>
      <c r="F868" s="1488" t="s">
        <v>10500</v>
      </c>
      <c r="G868" s="1488" t="s">
        <v>10501</v>
      </c>
      <c r="H868" s="1488" t="s">
        <v>675</v>
      </c>
      <c r="I868" s="1488"/>
      <c r="J868" s="1488"/>
      <c r="K868" s="1493">
        <v>1</v>
      </c>
      <c r="L868" s="1493">
        <v>12</v>
      </c>
      <c r="M868" s="1484">
        <f t="shared" si="26"/>
        <v>54000</v>
      </c>
      <c r="N868" s="1493">
        <v>1</v>
      </c>
      <c r="O868" s="1493">
        <v>6</v>
      </c>
      <c r="P868" s="1484">
        <f t="shared" si="27"/>
        <v>27000</v>
      </c>
      <c r="Q868" s="1199"/>
      <c r="R868" s="1199"/>
      <c r="S868" s="1199"/>
      <c r="T868" s="1199"/>
    </row>
    <row r="869" spans="1:20" s="1503" customFormat="1" ht="12.75" x14ac:dyDescent="0.2">
      <c r="A869" s="1488" t="s">
        <v>8711</v>
      </c>
      <c r="B869" s="1488" t="s">
        <v>2003</v>
      </c>
      <c r="C869" s="1488" t="s">
        <v>97</v>
      </c>
      <c r="D869" s="1488"/>
      <c r="E869" s="1489">
        <v>8000</v>
      </c>
      <c r="F869" s="1488" t="s">
        <v>10502</v>
      </c>
      <c r="G869" s="1488" t="s">
        <v>10503</v>
      </c>
      <c r="H869" s="1488" t="s">
        <v>10504</v>
      </c>
      <c r="I869" s="1488"/>
      <c r="J869" s="1488"/>
      <c r="K869" s="1493">
        <v>1</v>
      </c>
      <c r="L869" s="1493">
        <v>2</v>
      </c>
      <c r="M869" s="1484">
        <f t="shared" si="26"/>
        <v>16000</v>
      </c>
      <c r="N869" s="1493">
        <v>0</v>
      </c>
      <c r="O869" s="1493">
        <v>0</v>
      </c>
      <c r="P869" s="1484">
        <f t="shared" si="27"/>
        <v>0</v>
      </c>
      <c r="Q869" s="1199"/>
      <c r="R869" s="1199"/>
      <c r="S869" s="1199"/>
      <c r="T869" s="1199"/>
    </row>
    <row r="870" spans="1:20" s="1503" customFormat="1" ht="12.75" x14ac:dyDescent="0.2">
      <c r="A870" s="1488" t="s">
        <v>8711</v>
      </c>
      <c r="B870" s="1488" t="s">
        <v>2003</v>
      </c>
      <c r="C870" s="1488" t="s">
        <v>97</v>
      </c>
      <c r="D870" s="1488"/>
      <c r="E870" s="1489">
        <v>15600</v>
      </c>
      <c r="F870" s="1488" t="s">
        <v>10505</v>
      </c>
      <c r="G870" s="1488" t="s">
        <v>10506</v>
      </c>
      <c r="H870" s="1488" t="s">
        <v>657</v>
      </c>
      <c r="I870" s="1488"/>
      <c r="J870" s="1488"/>
      <c r="K870" s="1493">
        <v>1</v>
      </c>
      <c r="L870" s="1493">
        <v>8</v>
      </c>
      <c r="M870" s="1484">
        <f t="shared" si="26"/>
        <v>124800</v>
      </c>
      <c r="N870" s="1493">
        <v>0</v>
      </c>
      <c r="O870" s="1493">
        <v>0</v>
      </c>
      <c r="P870" s="1484">
        <f t="shared" si="27"/>
        <v>0</v>
      </c>
      <c r="Q870" s="1199"/>
      <c r="R870" s="1199"/>
      <c r="S870" s="1199"/>
      <c r="T870" s="1199"/>
    </row>
    <row r="871" spans="1:20" s="1503" customFormat="1" ht="12.75" x14ac:dyDescent="0.2">
      <c r="A871" s="1488" t="s">
        <v>8711</v>
      </c>
      <c r="B871" s="1488" t="s">
        <v>2003</v>
      </c>
      <c r="C871" s="1488" t="s">
        <v>97</v>
      </c>
      <c r="D871" s="1488"/>
      <c r="E871" s="1489">
        <v>15600</v>
      </c>
      <c r="F871" s="1488" t="s">
        <v>10505</v>
      </c>
      <c r="G871" s="1488" t="s">
        <v>10506</v>
      </c>
      <c r="H871" s="1488" t="s">
        <v>657</v>
      </c>
      <c r="I871" s="1488"/>
      <c r="J871" s="1488"/>
      <c r="K871" s="1493">
        <v>0</v>
      </c>
      <c r="L871" s="1493">
        <v>0</v>
      </c>
      <c r="M871" s="1484">
        <f t="shared" si="26"/>
        <v>0</v>
      </c>
      <c r="N871" s="1493">
        <v>1</v>
      </c>
      <c r="O871" s="1493">
        <v>1</v>
      </c>
      <c r="P871" s="1484">
        <f t="shared" si="27"/>
        <v>15600</v>
      </c>
      <c r="Q871" s="1199"/>
      <c r="R871" s="1199"/>
      <c r="S871" s="1199"/>
      <c r="T871" s="1199"/>
    </row>
    <row r="872" spans="1:20" s="1503" customFormat="1" ht="12.75" x14ac:dyDescent="0.2">
      <c r="A872" s="1488" t="s">
        <v>8711</v>
      </c>
      <c r="B872" s="1488" t="s">
        <v>2003</v>
      </c>
      <c r="C872" s="1488" t="s">
        <v>97</v>
      </c>
      <c r="D872" s="1488"/>
      <c r="E872" s="1489">
        <v>15600</v>
      </c>
      <c r="F872" s="1488" t="s">
        <v>10505</v>
      </c>
      <c r="G872" s="1488" t="s">
        <v>10506</v>
      </c>
      <c r="H872" s="1488" t="s">
        <v>8743</v>
      </c>
      <c r="I872" s="1488"/>
      <c r="J872" s="1488"/>
      <c r="K872" s="1493">
        <v>0</v>
      </c>
      <c r="L872" s="1493">
        <v>0</v>
      </c>
      <c r="M872" s="1484">
        <f t="shared" si="26"/>
        <v>0</v>
      </c>
      <c r="N872" s="1493">
        <v>1</v>
      </c>
      <c r="O872" s="1493">
        <v>2</v>
      </c>
      <c r="P872" s="1484">
        <f t="shared" si="27"/>
        <v>31200</v>
      </c>
      <c r="Q872" s="1199"/>
      <c r="R872" s="1199"/>
      <c r="S872" s="1199"/>
      <c r="T872" s="1199"/>
    </row>
    <row r="873" spans="1:20" s="1503" customFormat="1" ht="12.75" x14ac:dyDescent="0.2">
      <c r="A873" s="1488" t="s">
        <v>8711</v>
      </c>
      <c r="B873" s="1488" t="s">
        <v>2003</v>
      </c>
      <c r="C873" s="1488" t="s">
        <v>97</v>
      </c>
      <c r="D873" s="1488"/>
      <c r="E873" s="1489">
        <v>7000</v>
      </c>
      <c r="F873" s="1488" t="s">
        <v>10507</v>
      </c>
      <c r="G873" s="1488" t="s">
        <v>10508</v>
      </c>
      <c r="H873" s="1488" t="s">
        <v>2912</v>
      </c>
      <c r="I873" s="1488"/>
      <c r="J873" s="1488"/>
      <c r="K873" s="1493">
        <v>1</v>
      </c>
      <c r="L873" s="1493">
        <v>12</v>
      </c>
      <c r="M873" s="1484">
        <f t="shared" si="26"/>
        <v>84000</v>
      </c>
      <c r="N873" s="1493">
        <v>1</v>
      </c>
      <c r="O873" s="1493">
        <v>6</v>
      </c>
      <c r="P873" s="1484">
        <f t="shared" si="27"/>
        <v>42000</v>
      </c>
      <c r="Q873" s="1199"/>
      <c r="R873" s="1199"/>
      <c r="S873" s="1199"/>
      <c r="T873" s="1199"/>
    </row>
    <row r="874" spans="1:20" s="1503" customFormat="1" ht="12.75" x14ac:dyDescent="0.2">
      <c r="A874" s="1488" t="s">
        <v>8711</v>
      </c>
      <c r="B874" s="1488" t="s">
        <v>2003</v>
      </c>
      <c r="C874" s="1488" t="s">
        <v>97</v>
      </c>
      <c r="D874" s="1488"/>
      <c r="E874" s="1489">
        <v>4500</v>
      </c>
      <c r="F874" s="1488" t="s">
        <v>10509</v>
      </c>
      <c r="G874" s="1488" t="s">
        <v>10510</v>
      </c>
      <c r="H874" s="1488" t="s">
        <v>8758</v>
      </c>
      <c r="I874" s="1488"/>
      <c r="J874" s="1488"/>
      <c r="K874" s="1493">
        <v>1</v>
      </c>
      <c r="L874" s="1493">
        <v>12</v>
      </c>
      <c r="M874" s="1484">
        <f t="shared" si="26"/>
        <v>54000</v>
      </c>
      <c r="N874" s="1493">
        <v>1</v>
      </c>
      <c r="O874" s="1493">
        <v>6</v>
      </c>
      <c r="P874" s="1484">
        <f t="shared" si="27"/>
        <v>27000</v>
      </c>
      <c r="Q874" s="1199"/>
      <c r="R874" s="1199"/>
      <c r="S874" s="1199"/>
      <c r="T874" s="1199"/>
    </row>
    <row r="875" spans="1:20" s="1503" customFormat="1" ht="12.75" x14ac:dyDescent="0.2">
      <c r="A875" s="1488" t="s">
        <v>8711</v>
      </c>
      <c r="B875" s="1488" t="s">
        <v>2003</v>
      </c>
      <c r="C875" s="1488" t="s">
        <v>97</v>
      </c>
      <c r="D875" s="1488"/>
      <c r="E875" s="1489">
        <v>3500</v>
      </c>
      <c r="F875" s="1488" t="s">
        <v>10511</v>
      </c>
      <c r="G875" s="1488" t="s">
        <v>10512</v>
      </c>
      <c r="H875" s="1488" t="s">
        <v>10513</v>
      </c>
      <c r="I875" s="1488"/>
      <c r="J875" s="1488"/>
      <c r="K875" s="1493">
        <v>1</v>
      </c>
      <c r="L875" s="1493">
        <v>12</v>
      </c>
      <c r="M875" s="1484">
        <f t="shared" si="26"/>
        <v>42000</v>
      </c>
      <c r="N875" s="1493">
        <v>1</v>
      </c>
      <c r="O875" s="1493">
        <v>6</v>
      </c>
      <c r="P875" s="1484">
        <f t="shared" si="27"/>
        <v>21000</v>
      </c>
      <c r="Q875" s="1199"/>
      <c r="R875" s="1199"/>
      <c r="S875" s="1199"/>
      <c r="T875" s="1199"/>
    </row>
    <row r="876" spans="1:20" s="1503" customFormat="1" ht="12.75" x14ac:dyDescent="0.2">
      <c r="A876" s="1488" t="s">
        <v>8711</v>
      </c>
      <c r="B876" s="1488" t="s">
        <v>2003</v>
      </c>
      <c r="C876" s="1488" t="s">
        <v>97</v>
      </c>
      <c r="D876" s="1488"/>
      <c r="E876" s="1489">
        <v>2200</v>
      </c>
      <c r="F876" s="1488" t="s">
        <v>10514</v>
      </c>
      <c r="G876" s="1488" t="s">
        <v>10515</v>
      </c>
      <c r="H876" s="1488" t="s">
        <v>1025</v>
      </c>
      <c r="I876" s="1488"/>
      <c r="J876" s="1488"/>
      <c r="K876" s="1493">
        <v>1</v>
      </c>
      <c r="L876" s="1493">
        <v>12</v>
      </c>
      <c r="M876" s="1484">
        <f t="shared" si="26"/>
        <v>26400</v>
      </c>
      <c r="N876" s="1493">
        <v>1</v>
      </c>
      <c r="O876" s="1493">
        <v>6</v>
      </c>
      <c r="P876" s="1484">
        <f t="shared" si="27"/>
        <v>13200</v>
      </c>
      <c r="Q876" s="1199"/>
      <c r="R876" s="1199"/>
      <c r="S876" s="1199"/>
      <c r="T876" s="1199"/>
    </row>
    <row r="877" spans="1:20" s="1503" customFormat="1" ht="12.75" x14ac:dyDescent="0.2">
      <c r="A877" s="1488" t="s">
        <v>8711</v>
      </c>
      <c r="B877" s="1488" t="s">
        <v>2003</v>
      </c>
      <c r="C877" s="1488" t="s">
        <v>97</v>
      </c>
      <c r="D877" s="1488"/>
      <c r="E877" s="1489">
        <v>9000</v>
      </c>
      <c r="F877" s="1488" t="s">
        <v>10516</v>
      </c>
      <c r="G877" s="1488" t="s">
        <v>10517</v>
      </c>
      <c r="H877" s="1488" t="s">
        <v>10518</v>
      </c>
      <c r="I877" s="1488"/>
      <c r="J877" s="1488"/>
      <c r="K877" s="1493">
        <v>1</v>
      </c>
      <c r="L877" s="1493">
        <v>12</v>
      </c>
      <c r="M877" s="1484">
        <f t="shared" si="26"/>
        <v>108000</v>
      </c>
      <c r="N877" s="1493">
        <v>1</v>
      </c>
      <c r="O877" s="1493">
        <v>6</v>
      </c>
      <c r="P877" s="1484">
        <f t="shared" si="27"/>
        <v>54000</v>
      </c>
      <c r="Q877" s="1199"/>
      <c r="R877" s="1199"/>
      <c r="S877" s="1199"/>
      <c r="T877" s="1199"/>
    </row>
    <row r="878" spans="1:20" s="1503" customFormat="1" ht="12.75" x14ac:dyDescent="0.2">
      <c r="A878" s="1488" t="s">
        <v>8711</v>
      </c>
      <c r="B878" s="1488" t="s">
        <v>2004</v>
      </c>
      <c r="C878" s="1488" t="s">
        <v>97</v>
      </c>
      <c r="D878" s="1488"/>
      <c r="E878" s="1489">
        <v>2300</v>
      </c>
      <c r="F878" s="1488" t="s">
        <v>10519</v>
      </c>
      <c r="G878" s="1488" t="s">
        <v>10520</v>
      </c>
      <c r="H878" s="1488" t="s">
        <v>2844</v>
      </c>
      <c r="I878" s="1488"/>
      <c r="J878" s="1488"/>
      <c r="K878" s="1493">
        <v>1</v>
      </c>
      <c r="L878" s="1493">
        <v>8</v>
      </c>
      <c r="M878" s="1484">
        <f t="shared" si="26"/>
        <v>18400</v>
      </c>
      <c r="N878" s="1493">
        <v>0</v>
      </c>
      <c r="O878" s="1493">
        <v>0</v>
      </c>
      <c r="P878" s="1484">
        <f t="shared" si="27"/>
        <v>0</v>
      </c>
      <c r="Q878" s="1199"/>
      <c r="R878" s="1199"/>
      <c r="S878" s="1199"/>
      <c r="T878" s="1199"/>
    </row>
    <row r="879" spans="1:20" s="1503" customFormat="1" ht="12.75" x14ac:dyDescent="0.2">
      <c r="A879" s="1488" t="s">
        <v>8711</v>
      </c>
      <c r="B879" s="1488" t="s">
        <v>2003</v>
      </c>
      <c r="C879" s="1488" t="s">
        <v>97</v>
      </c>
      <c r="D879" s="1488"/>
      <c r="E879" s="1489">
        <v>9000</v>
      </c>
      <c r="F879" s="1488" t="s">
        <v>10521</v>
      </c>
      <c r="G879" s="1488" t="s">
        <v>10522</v>
      </c>
      <c r="H879" s="1488" t="s">
        <v>10523</v>
      </c>
      <c r="I879" s="1488"/>
      <c r="J879" s="1488"/>
      <c r="K879" s="1493">
        <v>1</v>
      </c>
      <c r="L879" s="1493">
        <v>12</v>
      </c>
      <c r="M879" s="1484">
        <f t="shared" si="26"/>
        <v>108000</v>
      </c>
      <c r="N879" s="1493">
        <v>1</v>
      </c>
      <c r="O879" s="1493">
        <v>6</v>
      </c>
      <c r="P879" s="1484">
        <f t="shared" si="27"/>
        <v>54000</v>
      </c>
      <c r="Q879" s="1199"/>
      <c r="R879" s="1199"/>
      <c r="S879" s="1199"/>
      <c r="T879" s="1199"/>
    </row>
    <row r="880" spans="1:20" s="1503" customFormat="1" ht="12.75" x14ac:dyDescent="0.2">
      <c r="A880" s="1488" t="s">
        <v>8711</v>
      </c>
      <c r="B880" s="1488" t="s">
        <v>2003</v>
      </c>
      <c r="C880" s="1488" t="s">
        <v>97</v>
      </c>
      <c r="D880" s="1488"/>
      <c r="E880" s="1489">
        <v>10000</v>
      </c>
      <c r="F880" s="1488" t="s">
        <v>10524</v>
      </c>
      <c r="G880" s="1488" t="s">
        <v>10525</v>
      </c>
      <c r="H880" s="1488" t="s">
        <v>9570</v>
      </c>
      <c r="I880" s="1488"/>
      <c r="J880" s="1488"/>
      <c r="K880" s="1493">
        <v>1</v>
      </c>
      <c r="L880" s="1493">
        <v>10</v>
      </c>
      <c r="M880" s="1484">
        <f t="shared" si="26"/>
        <v>100000</v>
      </c>
      <c r="N880" s="1493">
        <v>0</v>
      </c>
      <c r="O880" s="1493">
        <v>0</v>
      </c>
      <c r="P880" s="1484">
        <f t="shared" si="27"/>
        <v>0</v>
      </c>
      <c r="Q880" s="1199"/>
      <c r="R880" s="1199"/>
      <c r="S880" s="1199"/>
      <c r="T880" s="1199"/>
    </row>
    <row r="881" spans="1:20" s="1503" customFormat="1" ht="12.75" x14ac:dyDescent="0.2">
      <c r="A881" s="1488" t="s">
        <v>8711</v>
      </c>
      <c r="B881" s="1488" t="s">
        <v>2004</v>
      </c>
      <c r="C881" s="1488" t="s">
        <v>97</v>
      </c>
      <c r="D881" s="1488"/>
      <c r="E881" s="1489">
        <v>15000</v>
      </c>
      <c r="F881" s="1488" t="s">
        <v>10526</v>
      </c>
      <c r="G881" s="1488" t="s">
        <v>10527</v>
      </c>
      <c r="H881" s="1488" t="s">
        <v>8746</v>
      </c>
      <c r="I881" s="1488"/>
      <c r="J881" s="1488"/>
      <c r="K881" s="1493">
        <v>1</v>
      </c>
      <c r="L881" s="1493">
        <v>10</v>
      </c>
      <c r="M881" s="1484">
        <f t="shared" si="26"/>
        <v>150000</v>
      </c>
      <c r="N881" s="1493">
        <v>1</v>
      </c>
      <c r="O881" s="1493">
        <v>6</v>
      </c>
      <c r="P881" s="1484">
        <f t="shared" si="27"/>
        <v>90000</v>
      </c>
      <c r="Q881" s="1199"/>
      <c r="R881" s="1199"/>
      <c r="S881" s="1199"/>
      <c r="T881" s="1199"/>
    </row>
    <row r="882" spans="1:20" s="1503" customFormat="1" ht="12.75" x14ac:dyDescent="0.2">
      <c r="A882" s="1488" t="s">
        <v>8711</v>
      </c>
      <c r="B882" s="1488" t="s">
        <v>2003</v>
      </c>
      <c r="C882" s="1488" t="s">
        <v>97</v>
      </c>
      <c r="D882" s="1488"/>
      <c r="E882" s="1489">
        <v>14000</v>
      </c>
      <c r="F882" s="1488" t="s">
        <v>10528</v>
      </c>
      <c r="G882" s="1488" t="s">
        <v>10529</v>
      </c>
      <c r="H882" s="1488" t="s">
        <v>8782</v>
      </c>
      <c r="I882" s="1488"/>
      <c r="J882" s="1488"/>
      <c r="K882" s="1493">
        <v>1</v>
      </c>
      <c r="L882" s="1493">
        <v>5</v>
      </c>
      <c r="M882" s="1484">
        <f t="shared" si="26"/>
        <v>70000</v>
      </c>
      <c r="N882" s="1493">
        <v>1</v>
      </c>
      <c r="O882" s="1493">
        <v>6</v>
      </c>
      <c r="P882" s="1484">
        <f t="shared" si="27"/>
        <v>84000</v>
      </c>
      <c r="Q882" s="1199"/>
      <c r="R882" s="1199"/>
      <c r="S882" s="1199"/>
      <c r="T882" s="1199"/>
    </row>
    <row r="883" spans="1:20" s="1503" customFormat="1" ht="12.75" x14ac:dyDescent="0.2">
      <c r="A883" s="1488" t="s">
        <v>8711</v>
      </c>
      <c r="B883" s="1488" t="s">
        <v>2003</v>
      </c>
      <c r="C883" s="1488" t="s">
        <v>97</v>
      </c>
      <c r="D883" s="1488"/>
      <c r="E883" s="1489">
        <v>12000</v>
      </c>
      <c r="F883" s="1488" t="s">
        <v>10528</v>
      </c>
      <c r="G883" s="1488" t="s">
        <v>10529</v>
      </c>
      <c r="H883" s="1488" t="s">
        <v>8782</v>
      </c>
      <c r="I883" s="1488"/>
      <c r="J883" s="1488"/>
      <c r="K883" s="1493">
        <v>1</v>
      </c>
      <c r="L883" s="1493">
        <v>7</v>
      </c>
      <c r="M883" s="1484">
        <f t="shared" si="26"/>
        <v>84000</v>
      </c>
      <c r="N883" s="1493">
        <v>0</v>
      </c>
      <c r="O883" s="1493">
        <v>0</v>
      </c>
      <c r="P883" s="1484">
        <f t="shared" si="27"/>
        <v>0</v>
      </c>
      <c r="Q883" s="1199"/>
      <c r="R883" s="1199"/>
      <c r="S883" s="1199"/>
      <c r="T883" s="1199"/>
    </row>
    <row r="884" spans="1:20" s="1503" customFormat="1" ht="12.75" x14ac:dyDescent="0.2">
      <c r="A884" s="1488" t="s">
        <v>8711</v>
      </c>
      <c r="B884" s="1488" t="s">
        <v>2003</v>
      </c>
      <c r="C884" s="1488" t="s">
        <v>97</v>
      </c>
      <c r="D884" s="1488"/>
      <c r="E884" s="1489">
        <v>15000</v>
      </c>
      <c r="F884" s="1488" t="s">
        <v>10530</v>
      </c>
      <c r="G884" s="1488" t="s">
        <v>10531</v>
      </c>
      <c r="H884" s="1488" t="s">
        <v>8746</v>
      </c>
      <c r="I884" s="1488"/>
      <c r="J884" s="1488"/>
      <c r="K884" s="1493">
        <v>1</v>
      </c>
      <c r="L884" s="1493">
        <v>12</v>
      </c>
      <c r="M884" s="1484">
        <f t="shared" si="26"/>
        <v>180000</v>
      </c>
      <c r="N884" s="1493">
        <v>1</v>
      </c>
      <c r="O884" s="1493">
        <v>6</v>
      </c>
      <c r="P884" s="1484">
        <f t="shared" si="27"/>
        <v>90000</v>
      </c>
      <c r="Q884" s="1199"/>
      <c r="R884" s="1199"/>
      <c r="S884" s="1199"/>
      <c r="T884" s="1199"/>
    </row>
    <row r="885" spans="1:20" s="1503" customFormat="1" ht="12.75" x14ac:dyDescent="0.2">
      <c r="A885" s="1488" t="s">
        <v>8711</v>
      </c>
      <c r="B885" s="1488" t="s">
        <v>2003</v>
      </c>
      <c r="C885" s="1488" t="s">
        <v>97</v>
      </c>
      <c r="D885" s="1488"/>
      <c r="E885" s="1489">
        <v>5500</v>
      </c>
      <c r="F885" s="1488" t="s">
        <v>10532</v>
      </c>
      <c r="G885" s="1488" t="s">
        <v>10533</v>
      </c>
      <c r="H885" s="1488" t="s">
        <v>9786</v>
      </c>
      <c r="I885" s="1488"/>
      <c r="J885" s="1488"/>
      <c r="K885" s="1493">
        <v>1</v>
      </c>
      <c r="L885" s="1493">
        <v>12</v>
      </c>
      <c r="M885" s="1484">
        <f t="shared" si="26"/>
        <v>66000</v>
      </c>
      <c r="N885" s="1493">
        <v>1</v>
      </c>
      <c r="O885" s="1493">
        <v>6</v>
      </c>
      <c r="P885" s="1484">
        <f t="shared" si="27"/>
        <v>33000</v>
      </c>
      <c r="Q885" s="1199"/>
      <c r="R885" s="1199"/>
      <c r="S885" s="1199"/>
      <c r="T885" s="1199"/>
    </row>
    <row r="886" spans="1:20" s="1503" customFormat="1" ht="12.75" x14ac:dyDescent="0.2">
      <c r="A886" s="1488" t="s">
        <v>8711</v>
      </c>
      <c r="B886" s="1488" t="s">
        <v>2003</v>
      </c>
      <c r="C886" s="1488" t="s">
        <v>97</v>
      </c>
      <c r="D886" s="1488"/>
      <c r="E886" s="1489">
        <v>15000</v>
      </c>
      <c r="F886" s="1488" t="s">
        <v>10534</v>
      </c>
      <c r="G886" s="1488" t="s">
        <v>10535</v>
      </c>
      <c r="H886" s="1488" t="s">
        <v>8746</v>
      </c>
      <c r="I886" s="1488"/>
      <c r="J886" s="1488"/>
      <c r="K886" s="1493">
        <v>1</v>
      </c>
      <c r="L886" s="1493">
        <v>5</v>
      </c>
      <c r="M886" s="1484">
        <f t="shared" si="26"/>
        <v>75000</v>
      </c>
      <c r="N886" s="1493">
        <v>1</v>
      </c>
      <c r="O886" s="1493">
        <v>6</v>
      </c>
      <c r="P886" s="1484">
        <f t="shared" si="27"/>
        <v>90000</v>
      </c>
      <c r="Q886" s="1199"/>
      <c r="R886" s="1199"/>
      <c r="S886" s="1199"/>
      <c r="T886" s="1199"/>
    </row>
    <row r="887" spans="1:20" s="1503" customFormat="1" ht="12.75" x14ac:dyDescent="0.2">
      <c r="A887" s="1488" t="s">
        <v>8711</v>
      </c>
      <c r="B887" s="1488" t="s">
        <v>2003</v>
      </c>
      <c r="C887" s="1488" t="s">
        <v>97</v>
      </c>
      <c r="D887" s="1488"/>
      <c r="E887" s="1489">
        <v>12000</v>
      </c>
      <c r="F887" s="1488" t="s">
        <v>10534</v>
      </c>
      <c r="G887" s="1488" t="s">
        <v>10535</v>
      </c>
      <c r="H887" s="1488" t="s">
        <v>8746</v>
      </c>
      <c r="I887" s="1488"/>
      <c r="J887" s="1488"/>
      <c r="K887" s="1493">
        <v>1</v>
      </c>
      <c r="L887" s="1493">
        <v>7</v>
      </c>
      <c r="M887" s="1484">
        <f t="shared" si="26"/>
        <v>84000</v>
      </c>
      <c r="N887" s="1493">
        <v>0</v>
      </c>
      <c r="O887" s="1493">
        <v>0</v>
      </c>
      <c r="P887" s="1484">
        <f t="shared" si="27"/>
        <v>0</v>
      </c>
      <c r="Q887" s="1199"/>
      <c r="R887" s="1199"/>
      <c r="S887" s="1199"/>
      <c r="T887" s="1199"/>
    </row>
    <row r="888" spans="1:20" s="1503" customFormat="1" ht="12.75" x14ac:dyDescent="0.2">
      <c r="A888" s="1488" t="s">
        <v>8711</v>
      </c>
      <c r="B888" s="1488" t="s">
        <v>2003</v>
      </c>
      <c r="C888" s="1488" t="s">
        <v>97</v>
      </c>
      <c r="D888" s="1488"/>
      <c r="E888" s="1489">
        <v>8500</v>
      </c>
      <c r="F888" s="1488" t="s">
        <v>10536</v>
      </c>
      <c r="G888" s="1488" t="s">
        <v>10537</v>
      </c>
      <c r="H888" s="1488" t="s">
        <v>5143</v>
      </c>
      <c r="I888" s="1488"/>
      <c r="J888" s="1488"/>
      <c r="K888" s="1493">
        <v>0</v>
      </c>
      <c r="L888" s="1493">
        <v>0</v>
      </c>
      <c r="M888" s="1484">
        <f t="shared" si="26"/>
        <v>0</v>
      </c>
      <c r="N888" s="1493">
        <v>1</v>
      </c>
      <c r="O888" s="1493">
        <v>6</v>
      </c>
      <c r="P888" s="1484">
        <f t="shared" si="27"/>
        <v>51000</v>
      </c>
      <c r="Q888" s="1199"/>
      <c r="R888" s="1199"/>
      <c r="S888" s="1199"/>
      <c r="T888" s="1199"/>
    </row>
    <row r="889" spans="1:20" s="1503" customFormat="1" ht="12.75" x14ac:dyDescent="0.2">
      <c r="A889" s="1488" t="s">
        <v>8711</v>
      </c>
      <c r="B889" s="1488" t="s">
        <v>2004</v>
      </c>
      <c r="C889" s="1488" t="s">
        <v>97</v>
      </c>
      <c r="D889" s="1488"/>
      <c r="E889" s="1489">
        <v>4000</v>
      </c>
      <c r="F889" s="1488" t="s">
        <v>10538</v>
      </c>
      <c r="G889" s="1488" t="s">
        <v>10539</v>
      </c>
      <c r="H889" s="1488" t="s">
        <v>675</v>
      </c>
      <c r="I889" s="1488"/>
      <c r="J889" s="1488"/>
      <c r="K889" s="1493">
        <v>1</v>
      </c>
      <c r="L889" s="1493">
        <v>12</v>
      </c>
      <c r="M889" s="1484">
        <f t="shared" si="26"/>
        <v>48000</v>
      </c>
      <c r="N889" s="1493">
        <v>1</v>
      </c>
      <c r="O889" s="1493">
        <v>6</v>
      </c>
      <c r="P889" s="1484">
        <f t="shared" si="27"/>
        <v>24000</v>
      </c>
      <c r="Q889" s="1199"/>
      <c r="R889" s="1199"/>
      <c r="S889" s="1199"/>
      <c r="T889" s="1199"/>
    </row>
    <row r="890" spans="1:20" s="1503" customFormat="1" ht="12.75" x14ac:dyDescent="0.2">
      <c r="A890" s="1488" t="s">
        <v>8711</v>
      </c>
      <c r="B890" s="1488" t="s">
        <v>2003</v>
      </c>
      <c r="C890" s="1488" t="s">
        <v>97</v>
      </c>
      <c r="D890" s="1488"/>
      <c r="E890" s="1489">
        <v>6000</v>
      </c>
      <c r="F890" s="1488" t="s">
        <v>10540</v>
      </c>
      <c r="G890" s="1488" t="s">
        <v>10541</v>
      </c>
      <c r="H890" s="1488" t="s">
        <v>9137</v>
      </c>
      <c r="I890" s="1488"/>
      <c r="J890" s="1488"/>
      <c r="K890" s="1493">
        <v>1</v>
      </c>
      <c r="L890" s="1493">
        <v>12</v>
      </c>
      <c r="M890" s="1484">
        <f t="shared" si="26"/>
        <v>72000</v>
      </c>
      <c r="N890" s="1493">
        <v>1</v>
      </c>
      <c r="O890" s="1493">
        <v>6</v>
      </c>
      <c r="P890" s="1484">
        <f t="shared" si="27"/>
        <v>36000</v>
      </c>
      <c r="Q890" s="1199"/>
      <c r="R890" s="1199"/>
      <c r="S890" s="1199"/>
      <c r="T890" s="1199"/>
    </row>
    <row r="891" spans="1:20" s="1503" customFormat="1" ht="12.75" x14ac:dyDescent="0.2">
      <c r="A891" s="1488" t="s">
        <v>8711</v>
      </c>
      <c r="B891" s="1488" t="s">
        <v>2003</v>
      </c>
      <c r="C891" s="1488" t="s">
        <v>97</v>
      </c>
      <c r="D891" s="1488"/>
      <c r="E891" s="1489">
        <v>3500</v>
      </c>
      <c r="F891" s="1488" t="s">
        <v>10542</v>
      </c>
      <c r="G891" s="1488" t="s">
        <v>10543</v>
      </c>
      <c r="H891" s="1488" t="s">
        <v>768</v>
      </c>
      <c r="I891" s="1488"/>
      <c r="J891" s="1488"/>
      <c r="K891" s="1493">
        <v>1</v>
      </c>
      <c r="L891" s="1493">
        <v>12</v>
      </c>
      <c r="M891" s="1484">
        <f t="shared" si="26"/>
        <v>42000</v>
      </c>
      <c r="N891" s="1493">
        <v>1</v>
      </c>
      <c r="O891" s="1493">
        <v>6</v>
      </c>
      <c r="P891" s="1484">
        <f t="shared" si="27"/>
        <v>21000</v>
      </c>
      <c r="Q891" s="1199"/>
      <c r="R891" s="1199"/>
      <c r="S891" s="1199"/>
      <c r="T891" s="1199"/>
    </row>
    <row r="892" spans="1:20" s="1503" customFormat="1" ht="12.75" x14ac:dyDescent="0.2">
      <c r="A892" s="1488" t="s">
        <v>8711</v>
      </c>
      <c r="B892" s="1488" t="s">
        <v>2003</v>
      </c>
      <c r="C892" s="1488" t="s">
        <v>97</v>
      </c>
      <c r="D892" s="1488"/>
      <c r="E892" s="1489">
        <v>8000</v>
      </c>
      <c r="F892" s="1488" t="s">
        <v>10544</v>
      </c>
      <c r="G892" s="1488" t="s">
        <v>10545</v>
      </c>
      <c r="H892" s="1488" t="s">
        <v>9802</v>
      </c>
      <c r="I892" s="1488"/>
      <c r="J892" s="1488"/>
      <c r="K892" s="1493">
        <v>1</v>
      </c>
      <c r="L892" s="1493">
        <v>4</v>
      </c>
      <c r="M892" s="1484">
        <f t="shared" si="26"/>
        <v>32000</v>
      </c>
      <c r="N892" s="1493">
        <v>0</v>
      </c>
      <c r="O892" s="1493">
        <v>0</v>
      </c>
      <c r="P892" s="1484">
        <f t="shared" si="27"/>
        <v>0</v>
      </c>
      <c r="Q892" s="1199"/>
      <c r="R892" s="1199"/>
      <c r="S892" s="1199"/>
      <c r="T892" s="1199"/>
    </row>
    <row r="893" spans="1:20" s="1503" customFormat="1" ht="12.75" x14ac:dyDescent="0.2">
      <c r="A893" s="1488" t="s">
        <v>8711</v>
      </c>
      <c r="B893" s="1488" t="s">
        <v>2003</v>
      </c>
      <c r="C893" s="1488" t="s">
        <v>97</v>
      </c>
      <c r="D893" s="1488"/>
      <c r="E893" s="1489">
        <v>5000</v>
      </c>
      <c r="F893" s="1488" t="s">
        <v>10546</v>
      </c>
      <c r="G893" s="1488" t="s">
        <v>10547</v>
      </c>
      <c r="H893" s="1488" t="s">
        <v>701</v>
      </c>
      <c r="I893" s="1488"/>
      <c r="J893" s="1488"/>
      <c r="K893" s="1493">
        <v>1</v>
      </c>
      <c r="L893" s="1493">
        <v>8</v>
      </c>
      <c r="M893" s="1484">
        <f t="shared" si="26"/>
        <v>40000</v>
      </c>
      <c r="N893" s="1493">
        <v>1</v>
      </c>
      <c r="O893" s="1493">
        <v>6</v>
      </c>
      <c r="P893" s="1484">
        <f t="shared" si="27"/>
        <v>30000</v>
      </c>
      <c r="Q893" s="1199"/>
      <c r="R893" s="1199"/>
      <c r="S893" s="1199"/>
      <c r="T893" s="1199"/>
    </row>
    <row r="894" spans="1:20" s="1503" customFormat="1" ht="12.75" x14ac:dyDescent="0.2">
      <c r="A894" s="1488" t="s">
        <v>8711</v>
      </c>
      <c r="B894" s="1488" t="s">
        <v>2003</v>
      </c>
      <c r="C894" s="1488" t="s">
        <v>97</v>
      </c>
      <c r="D894" s="1488"/>
      <c r="E894" s="1489">
        <v>15600</v>
      </c>
      <c r="F894" s="1488" t="s">
        <v>10548</v>
      </c>
      <c r="G894" s="1488" t="s">
        <v>10549</v>
      </c>
      <c r="H894" s="1488" t="s">
        <v>657</v>
      </c>
      <c r="I894" s="1488"/>
      <c r="J894" s="1488"/>
      <c r="K894" s="1493">
        <v>0</v>
      </c>
      <c r="L894" s="1493">
        <v>0</v>
      </c>
      <c r="M894" s="1484">
        <f t="shared" si="26"/>
        <v>0</v>
      </c>
      <c r="N894" s="1493">
        <v>1</v>
      </c>
      <c r="O894" s="1493">
        <v>3</v>
      </c>
      <c r="P894" s="1484">
        <f t="shared" si="27"/>
        <v>46800</v>
      </c>
      <c r="Q894" s="1199"/>
      <c r="R894" s="1199"/>
      <c r="S894" s="1199"/>
      <c r="T894" s="1199"/>
    </row>
    <row r="895" spans="1:20" s="1503" customFormat="1" ht="12.75" x14ac:dyDescent="0.2">
      <c r="A895" s="1488" t="s">
        <v>8711</v>
      </c>
      <c r="B895" s="1488" t="s">
        <v>2003</v>
      </c>
      <c r="C895" s="1488" t="s">
        <v>97</v>
      </c>
      <c r="D895" s="1488"/>
      <c r="E895" s="1489">
        <v>12000</v>
      </c>
      <c r="F895" s="1488" t="s">
        <v>10550</v>
      </c>
      <c r="G895" s="1488" t="s">
        <v>10551</v>
      </c>
      <c r="H895" s="1488" t="s">
        <v>10552</v>
      </c>
      <c r="I895" s="1488"/>
      <c r="J895" s="1488"/>
      <c r="K895" s="1493">
        <v>1</v>
      </c>
      <c r="L895" s="1493">
        <v>6</v>
      </c>
      <c r="M895" s="1484">
        <f t="shared" si="26"/>
        <v>72000</v>
      </c>
      <c r="N895" s="1493">
        <v>1</v>
      </c>
      <c r="O895" s="1493">
        <v>6</v>
      </c>
      <c r="P895" s="1484">
        <f t="shared" si="27"/>
        <v>72000</v>
      </c>
      <c r="Q895" s="1199"/>
      <c r="R895" s="1199"/>
      <c r="S895" s="1199"/>
      <c r="T895" s="1199"/>
    </row>
    <row r="896" spans="1:20" s="1503" customFormat="1" ht="12.75" x14ac:dyDescent="0.2">
      <c r="A896" s="1488" t="s">
        <v>8711</v>
      </c>
      <c r="B896" s="1488" t="s">
        <v>2003</v>
      </c>
      <c r="C896" s="1488" t="s">
        <v>97</v>
      </c>
      <c r="D896" s="1488"/>
      <c r="E896" s="1489">
        <v>12000</v>
      </c>
      <c r="F896" s="1488" t="s">
        <v>10553</v>
      </c>
      <c r="G896" s="1488" t="s">
        <v>10554</v>
      </c>
      <c r="H896" s="1488" t="s">
        <v>1141</v>
      </c>
      <c r="I896" s="1488"/>
      <c r="J896" s="1488"/>
      <c r="K896" s="1493">
        <v>1</v>
      </c>
      <c r="L896" s="1493">
        <v>9</v>
      </c>
      <c r="M896" s="1484">
        <f t="shared" si="26"/>
        <v>108000</v>
      </c>
      <c r="N896" s="1493">
        <v>1</v>
      </c>
      <c r="O896" s="1493">
        <v>6</v>
      </c>
      <c r="P896" s="1484">
        <f t="shared" si="27"/>
        <v>72000</v>
      </c>
      <c r="Q896" s="1199"/>
      <c r="R896" s="1199"/>
      <c r="S896" s="1199"/>
      <c r="T896" s="1199"/>
    </row>
    <row r="897" spans="1:20" s="1503" customFormat="1" ht="12.75" x14ac:dyDescent="0.2">
      <c r="A897" s="1488" t="s">
        <v>8711</v>
      </c>
      <c r="B897" s="1488" t="s">
        <v>2003</v>
      </c>
      <c r="C897" s="1488" t="s">
        <v>97</v>
      </c>
      <c r="D897" s="1488"/>
      <c r="E897" s="1489">
        <v>13500</v>
      </c>
      <c r="F897" s="1488" t="s">
        <v>10553</v>
      </c>
      <c r="G897" s="1488" t="s">
        <v>10554</v>
      </c>
      <c r="H897" s="1488" t="s">
        <v>8782</v>
      </c>
      <c r="I897" s="1488"/>
      <c r="J897" s="1488"/>
      <c r="K897" s="1493">
        <v>1</v>
      </c>
      <c r="L897" s="1493">
        <v>4</v>
      </c>
      <c r="M897" s="1484">
        <f t="shared" si="26"/>
        <v>54000</v>
      </c>
      <c r="N897" s="1493">
        <v>0</v>
      </c>
      <c r="O897" s="1493">
        <v>0</v>
      </c>
      <c r="P897" s="1484">
        <f t="shared" si="27"/>
        <v>0</v>
      </c>
      <c r="Q897" s="1199"/>
      <c r="R897" s="1199"/>
      <c r="S897" s="1199"/>
      <c r="T897" s="1199"/>
    </row>
    <row r="898" spans="1:20" s="1503" customFormat="1" ht="12.75" x14ac:dyDescent="0.2">
      <c r="A898" s="1488" t="s">
        <v>8711</v>
      </c>
      <c r="B898" s="1488" t="s">
        <v>2003</v>
      </c>
      <c r="C898" s="1488" t="s">
        <v>97</v>
      </c>
      <c r="D898" s="1488"/>
      <c r="E898" s="1489">
        <v>6000</v>
      </c>
      <c r="F898" s="1488" t="s">
        <v>10555</v>
      </c>
      <c r="G898" s="1488" t="s">
        <v>10556</v>
      </c>
      <c r="H898" s="1488" t="s">
        <v>5667</v>
      </c>
      <c r="I898" s="1488"/>
      <c r="J898" s="1488"/>
      <c r="K898" s="1493">
        <v>1</v>
      </c>
      <c r="L898" s="1493">
        <v>12</v>
      </c>
      <c r="M898" s="1484">
        <f t="shared" si="26"/>
        <v>72000</v>
      </c>
      <c r="N898" s="1493">
        <v>1</v>
      </c>
      <c r="O898" s="1493">
        <v>6</v>
      </c>
      <c r="P898" s="1484">
        <f t="shared" si="27"/>
        <v>36000</v>
      </c>
      <c r="Q898" s="1199"/>
      <c r="R898" s="1199"/>
      <c r="S898" s="1199"/>
      <c r="T898" s="1199"/>
    </row>
    <row r="899" spans="1:20" s="1503" customFormat="1" ht="12.75" x14ac:dyDescent="0.2">
      <c r="A899" s="1488" t="s">
        <v>8711</v>
      </c>
      <c r="B899" s="1488" t="s">
        <v>2003</v>
      </c>
      <c r="C899" s="1488" t="s">
        <v>97</v>
      </c>
      <c r="D899" s="1488"/>
      <c r="E899" s="1489">
        <v>5500</v>
      </c>
      <c r="F899" s="1488" t="s">
        <v>10557</v>
      </c>
      <c r="G899" s="1488" t="s">
        <v>10558</v>
      </c>
      <c r="H899" s="1488" t="s">
        <v>8789</v>
      </c>
      <c r="I899" s="1488"/>
      <c r="J899" s="1488"/>
      <c r="K899" s="1493">
        <v>1</v>
      </c>
      <c r="L899" s="1493">
        <v>1</v>
      </c>
      <c r="M899" s="1484">
        <f t="shared" si="26"/>
        <v>5500</v>
      </c>
      <c r="N899" s="1493">
        <v>1</v>
      </c>
      <c r="O899" s="1493">
        <v>6</v>
      </c>
      <c r="P899" s="1484">
        <f t="shared" si="27"/>
        <v>33000</v>
      </c>
      <c r="Q899" s="1199"/>
      <c r="R899" s="1199"/>
      <c r="S899" s="1199"/>
      <c r="T899" s="1199"/>
    </row>
    <row r="900" spans="1:20" s="1503" customFormat="1" ht="12.75" x14ac:dyDescent="0.2">
      <c r="A900" s="1488" t="s">
        <v>8711</v>
      </c>
      <c r="B900" s="1488" t="s">
        <v>2003</v>
      </c>
      <c r="C900" s="1488" t="s">
        <v>97</v>
      </c>
      <c r="D900" s="1488"/>
      <c r="E900" s="1489">
        <v>3500</v>
      </c>
      <c r="F900" s="1488" t="s">
        <v>10559</v>
      </c>
      <c r="G900" s="1488" t="s">
        <v>10560</v>
      </c>
      <c r="H900" s="1488" t="s">
        <v>8775</v>
      </c>
      <c r="I900" s="1488"/>
      <c r="J900" s="1488"/>
      <c r="K900" s="1493">
        <v>1</v>
      </c>
      <c r="L900" s="1493">
        <v>1</v>
      </c>
      <c r="M900" s="1484">
        <f t="shared" si="26"/>
        <v>3500</v>
      </c>
      <c r="N900" s="1493">
        <v>1</v>
      </c>
      <c r="O900" s="1493">
        <v>6</v>
      </c>
      <c r="P900" s="1484">
        <f t="shared" si="27"/>
        <v>21000</v>
      </c>
      <c r="Q900" s="1199"/>
      <c r="R900" s="1199"/>
      <c r="S900" s="1199"/>
      <c r="T900" s="1199"/>
    </row>
    <row r="901" spans="1:20" s="1503" customFormat="1" ht="12.75" x14ac:dyDescent="0.2">
      <c r="A901" s="1488" t="s">
        <v>8711</v>
      </c>
      <c r="B901" s="1488" t="s">
        <v>2003</v>
      </c>
      <c r="C901" s="1488" t="s">
        <v>97</v>
      </c>
      <c r="D901" s="1488"/>
      <c r="E901" s="1489">
        <v>2000</v>
      </c>
      <c r="F901" s="1488" t="s">
        <v>10561</v>
      </c>
      <c r="G901" s="1488" t="s">
        <v>10562</v>
      </c>
      <c r="H901" s="1488" t="s">
        <v>8805</v>
      </c>
      <c r="I901" s="1488"/>
      <c r="J901" s="1488"/>
      <c r="K901" s="1493">
        <v>1</v>
      </c>
      <c r="L901" s="1493">
        <v>12</v>
      </c>
      <c r="M901" s="1484">
        <f t="shared" ref="M901:M964" si="28">L901*E901</f>
        <v>24000</v>
      </c>
      <c r="N901" s="1493">
        <v>1</v>
      </c>
      <c r="O901" s="1493">
        <v>6</v>
      </c>
      <c r="P901" s="1484">
        <f t="shared" ref="P901:P964" si="29">O901*E901</f>
        <v>12000</v>
      </c>
      <c r="Q901" s="1199"/>
      <c r="R901" s="1199"/>
      <c r="S901" s="1199"/>
      <c r="T901" s="1199"/>
    </row>
    <row r="902" spans="1:20" s="1503" customFormat="1" ht="12.75" x14ac:dyDescent="0.2">
      <c r="A902" s="1488" t="s">
        <v>8711</v>
      </c>
      <c r="B902" s="1488" t="s">
        <v>2003</v>
      </c>
      <c r="C902" s="1488" t="s">
        <v>97</v>
      </c>
      <c r="D902" s="1488"/>
      <c r="E902" s="1489">
        <v>6000</v>
      </c>
      <c r="F902" s="1488" t="s">
        <v>10563</v>
      </c>
      <c r="G902" s="1488" t="s">
        <v>10564</v>
      </c>
      <c r="H902" s="1488" t="s">
        <v>5667</v>
      </c>
      <c r="I902" s="1488"/>
      <c r="J902" s="1488"/>
      <c r="K902" s="1493">
        <v>1</v>
      </c>
      <c r="L902" s="1493">
        <v>12</v>
      </c>
      <c r="M902" s="1484">
        <f t="shared" si="28"/>
        <v>72000</v>
      </c>
      <c r="N902" s="1493">
        <v>1</v>
      </c>
      <c r="O902" s="1493">
        <v>6</v>
      </c>
      <c r="P902" s="1484">
        <f t="shared" si="29"/>
        <v>36000</v>
      </c>
      <c r="Q902" s="1199"/>
      <c r="R902" s="1199"/>
      <c r="S902" s="1199"/>
      <c r="T902" s="1199"/>
    </row>
    <row r="903" spans="1:20" s="1503" customFormat="1" ht="12.75" x14ac:dyDescent="0.2">
      <c r="A903" s="1488" t="s">
        <v>8711</v>
      </c>
      <c r="B903" s="1488" t="s">
        <v>2004</v>
      </c>
      <c r="C903" s="1488" t="s">
        <v>97</v>
      </c>
      <c r="D903" s="1488"/>
      <c r="E903" s="1489">
        <v>4500</v>
      </c>
      <c r="F903" s="1488" t="s">
        <v>10565</v>
      </c>
      <c r="G903" s="1488" t="s">
        <v>10566</v>
      </c>
      <c r="H903" s="1488" t="s">
        <v>8999</v>
      </c>
      <c r="I903" s="1488"/>
      <c r="J903" s="1488"/>
      <c r="K903" s="1493">
        <v>1</v>
      </c>
      <c r="L903" s="1493">
        <v>12</v>
      </c>
      <c r="M903" s="1484">
        <f t="shared" si="28"/>
        <v>54000</v>
      </c>
      <c r="N903" s="1493">
        <v>0</v>
      </c>
      <c r="O903" s="1493">
        <v>0</v>
      </c>
      <c r="P903" s="1484">
        <f t="shared" si="29"/>
        <v>0</v>
      </c>
      <c r="Q903" s="1199"/>
      <c r="R903" s="1199"/>
      <c r="S903" s="1199"/>
      <c r="T903" s="1199"/>
    </row>
    <row r="904" spans="1:20" s="1503" customFormat="1" ht="12.75" x14ac:dyDescent="0.2">
      <c r="A904" s="1488" t="s">
        <v>8711</v>
      </c>
      <c r="B904" s="1488" t="s">
        <v>2003</v>
      </c>
      <c r="C904" s="1488" t="s">
        <v>97</v>
      </c>
      <c r="D904" s="1488"/>
      <c r="E904" s="1489">
        <v>3500</v>
      </c>
      <c r="F904" s="1488" t="s">
        <v>10567</v>
      </c>
      <c r="G904" s="1488" t="s">
        <v>10568</v>
      </c>
      <c r="H904" s="1488" t="s">
        <v>10569</v>
      </c>
      <c r="I904" s="1488"/>
      <c r="J904" s="1488"/>
      <c r="K904" s="1493">
        <v>1</v>
      </c>
      <c r="L904" s="1493">
        <v>12</v>
      </c>
      <c r="M904" s="1484">
        <f t="shared" si="28"/>
        <v>42000</v>
      </c>
      <c r="N904" s="1493">
        <v>1</v>
      </c>
      <c r="O904" s="1493">
        <v>6</v>
      </c>
      <c r="P904" s="1484">
        <f t="shared" si="29"/>
        <v>21000</v>
      </c>
      <c r="Q904" s="1199"/>
      <c r="R904" s="1199"/>
      <c r="S904" s="1199"/>
      <c r="T904" s="1199"/>
    </row>
    <row r="905" spans="1:20" s="1503" customFormat="1" ht="12.75" x14ac:dyDescent="0.2">
      <c r="A905" s="1488" t="s">
        <v>8711</v>
      </c>
      <c r="B905" s="1488" t="s">
        <v>2003</v>
      </c>
      <c r="C905" s="1488" t="s">
        <v>97</v>
      </c>
      <c r="D905" s="1488"/>
      <c r="E905" s="1489">
        <v>7000</v>
      </c>
      <c r="F905" s="1488" t="s">
        <v>10570</v>
      </c>
      <c r="G905" s="1488" t="s">
        <v>10571</v>
      </c>
      <c r="H905" s="1488" t="s">
        <v>10572</v>
      </c>
      <c r="I905" s="1488"/>
      <c r="J905" s="1488"/>
      <c r="K905" s="1493">
        <v>1</v>
      </c>
      <c r="L905" s="1493">
        <v>12</v>
      </c>
      <c r="M905" s="1484">
        <f t="shared" si="28"/>
        <v>84000</v>
      </c>
      <c r="N905" s="1493">
        <v>1</v>
      </c>
      <c r="O905" s="1493">
        <v>6</v>
      </c>
      <c r="P905" s="1484">
        <f t="shared" si="29"/>
        <v>42000</v>
      </c>
      <c r="Q905" s="1199"/>
      <c r="R905" s="1199"/>
      <c r="S905" s="1199"/>
      <c r="T905" s="1199"/>
    </row>
    <row r="906" spans="1:20" s="1503" customFormat="1" ht="12.75" x14ac:dyDescent="0.2">
      <c r="A906" s="1488" t="s">
        <v>8711</v>
      </c>
      <c r="B906" s="1488" t="s">
        <v>2003</v>
      </c>
      <c r="C906" s="1488" t="s">
        <v>97</v>
      </c>
      <c r="D906" s="1488"/>
      <c r="E906" s="1489">
        <v>7500</v>
      </c>
      <c r="F906" s="1488" t="s">
        <v>10573</v>
      </c>
      <c r="G906" s="1488" t="s">
        <v>10574</v>
      </c>
      <c r="H906" s="1488" t="s">
        <v>8111</v>
      </c>
      <c r="I906" s="1488"/>
      <c r="J906" s="1488"/>
      <c r="K906" s="1493">
        <v>1</v>
      </c>
      <c r="L906" s="1493">
        <v>12</v>
      </c>
      <c r="M906" s="1484">
        <f t="shared" si="28"/>
        <v>90000</v>
      </c>
      <c r="N906" s="1493">
        <v>1</v>
      </c>
      <c r="O906" s="1493">
        <v>6</v>
      </c>
      <c r="P906" s="1484">
        <f t="shared" si="29"/>
        <v>45000</v>
      </c>
      <c r="Q906" s="1199"/>
      <c r="R906" s="1199"/>
      <c r="S906" s="1199"/>
      <c r="T906" s="1199"/>
    </row>
    <row r="907" spans="1:20" s="1503" customFormat="1" ht="12.75" x14ac:dyDescent="0.2">
      <c r="A907" s="1488" t="s">
        <v>8711</v>
      </c>
      <c r="B907" s="1488" t="s">
        <v>2003</v>
      </c>
      <c r="C907" s="1488" t="s">
        <v>97</v>
      </c>
      <c r="D907" s="1488"/>
      <c r="E907" s="1489">
        <v>12000</v>
      </c>
      <c r="F907" s="1488" t="s">
        <v>10575</v>
      </c>
      <c r="G907" s="1488" t="s">
        <v>10576</v>
      </c>
      <c r="H907" s="1488" t="s">
        <v>10577</v>
      </c>
      <c r="I907" s="1488"/>
      <c r="J907" s="1488"/>
      <c r="K907" s="1493">
        <v>1</v>
      </c>
      <c r="L907" s="1493">
        <v>12</v>
      </c>
      <c r="M907" s="1484">
        <f t="shared" si="28"/>
        <v>144000</v>
      </c>
      <c r="N907" s="1493">
        <v>1</v>
      </c>
      <c r="O907" s="1493">
        <v>6</v>
      </c>
      <c r="P907" s="1484">
        <f t="shared" si="29"/>
        <v>72000</v>
      </c>
      <c r="Q907" s="1199"/>
      <c r="R907" s="1199"/>
      <c r="S907" s="1199"/>
      <c r="T907" s="1199"/>
    </row>
    <row r="908" spans="1:20" s="1503" customFormat="1" ht="12.75" x14ac:dyDescent="0.2">
      <c r="A908" s="1488" t="s">
        <v>8711</v>
      </c>
      <c r="B908" s="1488" t="s">
        <v>2003</v>
      </c>
      <c r="C908" s="1488" t="s">
        <v>97</v>
      </c>
      <c r="D908" s="1488"/>
      <c r="E908" s="1489">
        <v>8500</v>
      </c>
      <c r="F908" s="1488" t="s">
        <v>10578</v>
      </c>
      <c r="G908" s="1488" t="s">
        <v>10579</v>
      </c>
      <c r="H908" s="1488" t="s">
        <v>5667</v>
      </c>
      <c r="I908" s="1488"/>
      <c r="J908" s="1488"/>
      <c r="K908" s="1493">
        <v>1</v>
      </c>
      <c r="L908" s="1493">
        <v>12</v>
      </c>
      <c r="M908" s="1484">
        <f t="shared" si="28"/>
        <v>102000</v>
      </c>
      <c r="N908" s="1493">
        <v>1</v>
      </c>
      <c r="O908" s="1493">
        <v>6</v>
      </c>
      <c r="P908" s="1484">
        <f t="shared" si="29"/>
        <v>51000</v>
      </c>
      <c r="Q908" s="1199"/>
      <c r="R908" s="1199"/>
      <c r="S908" s="1199"/>
      <c r="T908" s="1199"/>
    </row>
    <row r="909" spans="1:20" s="1503" customFormat="1" ht="12.75" x14ac:dyDescent="0.2">
      <c r="A909" s="1488" t="s">
        <v>8711</v>
      </c>
      <c r="B909" s="1488" t="s">
        <v>2003</v>
      </c>
      <c r="C909" s="1488" t="s">
        <v>97</v>
      </c>
      <c r="D909" s="1488"/>
      <c r="E909" s="1489">
        <v>9500</v>
      </c>
      <c r="F909" s="1488" t="s">
        <v>10580</v>
      </c>
      <c r="G909" s="1488" t="s">
        <v>10581</v>
      </c>
      <c r="H909" s="1488" t="s">
        <v>9285</v>
      </c>
      <c r="I909" s="1488"/>
      <c r="J909" s="1488"/>
      <c r="K909" s="1493">
        <v>1</v>
      </c>
      <c r="L909" s="1493">
        <v>5</v>
      </c>
      <c r="M909" s="1484">
        <f t="shared" si="28"/>
        <v>47500</v>
      </c>
      <c r="N909" s="1493">
        <v>1</v>
      </c>
      <c r="O909" s="1493">
        <v>6</v>
      </c>
      <c r="P909" s="1484">
        <f t="shared" si="29"/>
        <v>57000</v>
      </c>
      <c r="Q909" s="1199"/>
      <c r="R909" s="1199"/>
      <c r="S909" s="1199"/>
      <c r="T909" s="1199"/>
    </row>
    <row r="910" spans="1:20" s="1503" customFormat="1" ht="12.75" x14ac:dyDescent="0.2">
      <c r="A910" s="1488" t="s">
        <v>8711</v>
      </c>
      <c r="B910" s="1488" t="s">
        <v>2003</v>
      </c>
      <c r="C910" s="1488" t="s">
        <v>97</v>
      </c>
      <c r="D910" s="1488"/>
      <c r="E910" s="1489">
        <v>15600</v>
      </c>
      <c r="F910" s="1488" t="s">
        <v>10582</v>
      </c>
      <c r="G910" s="1488" t="s">
        <v>10583</v>
      </c>
      <c r="H910" s="1488" t="s">
        <v>8781</v>
      </c>
      <c r="I910" s="1488"/>
      <c r="J910" s="1488"/>
      <c r="K910" s="1493">
        <v>0</v>
      </c>
      <c r="L910" s="1493">
        <v>0</v>
      </c>
      <c r="M910" s="1484">
        <f t="shared" si="28"/>
        <v>0</v>
      </c>
      <c r="N910" s="1493">
        <v>1</v>
      </c>
      <c r="O910" s="1493">
        <v>2</v>
      </c>
      <c r="P910" s="1484">
        <f t="shared" si="29"/>
        <v>31200</v>
      </c>
      <c r="Q910" s="1199"/>
      <c r="R910" s="1199"/>
      <c r="S910" s="1199"/>
      <c r="T910" s="1199"/>
    </row>
    <row r="911" spans="1:20" s="1503" customFormat="1" ht="12.75" x14ac:dyDescent="0.2">
      <c r="A911" s="1488" t="s">
        <v>8711</v>
      </c>
      <c r="B911" s="1488" t="s">
        <v>2004</v>
      </c>
      <c r="C911" s="1488" t="s">
        <v>97</v>
      </c>
      <c r="D911" s="1488"/>
      <c r="E911" s="1489">
        <v>4000</v>
      </c>
      <c r="F911" s="1488" t="s">
        <v>10584</v>
      </c>
      <c r="G911" s="1488" t="s">
        <v>10585</v>
      </c>
      <c r="H911" s="1488" t="s">
        <v>675</v>
      </c>
      <c r="I911" s="1488"/>
      <c r="J911" s="1488"/>
      <c r="K911" s="1493">
        <v>1</v>
      </c>
      <c r="L911" s="1493">
        <v>12</v>
      </c>
      <c r="M911" s="1484">
        <f t="shared" si="28"/>
        <v>48000</v>
      </c>
      <c r="N911" s="1493">
        <v>1</v>
      </c>
      <c r="O911" s="1493">
        <v>6</v>
      </c>
      <c r="P911" s="1484">
        <f t="shared" si="29"/>
        <v>24000</v>
      </c>
      <c r="Q911" s="1199"/>
      <c r="R911" s="1199"/>
      <c r="S911" s="1199"/>
      <c r="T911" s="1199"/>
    </row>
    <row r="912" spans="1:20" s="1503" customFormat="1" ht="12.75" x14ac:dyDescent="0.2">
      <c r="A912" s="1488" t="s">
        <v>8711</v>
      </c>
      <c r="B912" s="1488" t="s">
        <v>2004</v>
      </c>
      <c r="C912" s="1488" t="s">
        <v>97</v>
      </c>
      <c r="D912" s="1488"/>
      <c r="E912" s="1489">
        <v>4000</v>
      </c>
      <c r="F912" s="1488" t="s">
        <v>10586</v>
      </c>
      <c r="G912" s="1488" t="s">
        <v>10587</v>
      </c>
      <c r="H912" s="1488" t="s">
        <v>675</v>
      </c>
      <c r="I912" s="1488"/>
      <c r="J912" s="1488"/>
      <c r="K912" s="1493">
        <v>1</v>
      </c>
      <c r="L912" s="1493">
        <v>12</v>
      </c>
      <c r="M912" s="1484">
        <f t="shared" si="28"/>
        <v>48000</v>
      </c>
      <c r="N912" s="1493">
        <v>1</v>
      </c>
      <c r="O912" s="1493">
        <v>6</v>
      </c>
      <c r="P912" s="1484">
        <f t="shared" si="29"/>
        <v>24000</v>
      </c>
      <c r="Q912" s="1199"/>
      <c r="R912" s="1199"/>
      <c r="S912" s="1199"/>
      <c r="T912" s="1199"/>
    </row>
    <row r="913" spans="1:20" s="1503" customFormat="1" ht="12.75" x14ac:dyDescent="0.2">
      <c r="A913" s="1488" t="s">
        <v>8711</v>
      </c>
      <c r="B913" s="1488" t="s">
        <v>2003</v>
      </c>
      <c r="C913" s="1488" t="s">
        <v>97</v>
      </c>
      <c r="D913" s="1488"/>
      <c r="E913" s="1489">
        <v>7000</v>
      </c>
      <c r="F913" s="1488" t="s">
        <v>10588</v>
      </c>
      <c r="G913" s="1488" t="s">
        <v>10589</v>
      </c>
      <c r="H913" s="1488" t="s">
        <v>686</v>
      </c>
      <c r="I913" s="1488"/>
      <c r="J913" s="1488"/>
      <c r="K913" s="1493">
        <v>1</v>
      </c>
      <c r="L913" s="1493">
        <v>2</v>
      </c>
      <c r="M913" s="1484">
        <f t="shared" si="28"/>
        <v>14000</v>
      </c>
      <c r="N913" s="1493">
        <v>1</v>
      </c>
      <c r="O913" s="1493">
        <v>6</v>
      </c>
      <c r="P913" s="1484">
        <f t="shared" si="29"/>
        <v>42000</v>
      </c>
      <c r="Q913" s="1199"/>
      <c r="R913" s="1199"/>
      <c r="S913" s="1199"/>
      <c r="T913" s="1199"/>
    </row>
    <row r="914" spans="1:20" s="1503" customFormat="1" ht="12.75" x14ac:dyDescent="0.2">
      <c r="A914" s="1488" t="s">
        <v>8711</v>
      </c>
      <c r="B914" s="1488" t="s">
        <v>2003</v>
      </c>
      <c r="C914" s="1488" t="s">
        <v>97</v>
      </c>
      <c r="D914" s="1488"/>
      <c r="E914" s="1489">
        <v>2000</v>
      </c>
      <c r="F914" s="1488" t="s">
        <v>10590</v>
      </c>
      <c r="G914" s="1488" t="s">
        <v>10591</v>
      </c>
      <c r="H914" s="1488" t="s">
        <v>5767</v>
      </c>
      <c r="I914" s="1488"/>
      <c r="J914" s="1488"/>
      <c r="K914" s="1493">
        <v>1</v>
      </c>
      <c r="L914" s="1493">
        <v>1</v>
      </c>
      <c r="M914" s="1484">
        <f t="shared" si="28"/>
        <v>2000</v>
      </c>
      <c r="N914" s="1493">
        <v>1</v>
      </c>
      <c r="O914" s="1493">
        <v>2</v>
      </c>
      <c r="P914" s="1484">
        <f t="shared" si="29"/>
        <v>4000</v>
      </c>
      <c r="Q914" s="1199"/>
      <c r="R914" s="1199"/>
      <c r="S914" s="1199"/>
      <c r="T914" s="1199"/>
    </row>
    <row r="915" spans="1:20" s="1503" customFormat="1" ht="12.75" x14ac:dyDescent="0.2">
      <c r="A915" s="1488" t="s">
        <v>8711</v>
      </c>
      <c r="B915" s="1488" t="s">
        <v>2003</v>
      </c>
      <c r="C915" s="1488" t="s">
        <v>97</v>
      </c>
      <c r="D915" s="1488"/>
      <c r="E915" s="1489">
        <v>8000</v>
      </c>
      <c r="F915" s="1488" t="s">
        <v>10592</v>
      </c>
      <c r="G915" s="1488" t="s">
        <v>5037</v>
      </c>
      <c r="H915" s="1488" t="s">
        <v>10593</v>
      </c>
      <c r="I915" s="1488"/>
      <c r="J915" s="1488"/>
      <c r="K915" s="1493">
        <v>0</v>
      </c>
      <c r="L915" s="1493">
        <v>0</v>
      </c>
      <c r="M915" s="1484">
        <f t="shared" si="28"/>
        <v>0</v>
      </c>
      <c r="N915" s="1493">
        <v>1</v>
      </c>
      <c r="O915" s="1493">
        <v>6</v>
      </c>
      <c r="P915" s="1484">
        <f t="shared" si="29"/>
        <v>48000</v>
      </c>
      <c r="Q915" s="1199"/>
      <c r="R915" s="1199"/>
      <c r="S915" s="1199"/>
      <c r="T915" s="1199"/>
    </row>
    <row r="916" spans="1:20" s="1503" customFormat="1" ht="12.75" x14ac:dyDescent="0.2">
      <c r="A916" s="1488" t="s">
        <v>8711</v>
      </c>
      <c r="B916" s="1488" t="s">
        <v>2003</v>
      </c>
      <c r="C916" s="1488" t="s">
        <v>97</v>
      </c>
      <c r="D916" s="1488"/>
      <c r="E916" s="1489">
        <v>8000</v>
      </c>
      <c r="F916" s="1488" t="s">
        <v>10592</v>
      </c>
      <c r="G916" s="1488" t="s">
        <v>5037</v>
      </c>
      <c r="H916" s="1488" t="s">
        <v>10593</v>
      </c>
      <c r="I916" s="1488"/>
      <c r="J916" s="1488"/>
      <c r="K916" s="1493">
        <v>0</v>
      </c>
      <c r="L916" s="1493">
        <v>0</v>
      </c>
      <c r="M916" s="1484">
        <f t="shared" si="28"/>
        <v>0</v>
      </c>
      <c r="N916" s="1493">
        <v>1</v>
      </c>
      <c r="O916" s="1493">
        <v>6</v>
      </c>
      <c r="P916" s="1484">
        <f t="shared" si="29"/>
        <v>48000</v>
      </c>
      <c r="Q916" s="1199"/>
      <c r="R916" s="1199"/>
      <c r="S916" s="1199"/>
      <c r="T916" s="1199"/>
    </row>
    <row r="917" spans="1:20" s="1503" customFormat="1" ht="12.75" x14ac:dyDescent="0.2">
      <c r="A917" s="1488" t="s">
        <v>8711</v>
      </c>
      <c r="B917" s="1488" t="s">
        <v>2003</v>
      </c>
      <c r="C917" s="1488" t="s">
        <v>97</v>
      </c>
      <c r="D917" s="1488"/>
      <c r="E917" s="1489">
        <v>5000</v>
      </c>
      <c r="F917" s="1488" t="s">
        <v>10594</v>
      </c>
      <c r="G917" s="1488" t="s">
        <v>10595</v>
      </c>
      <c r="H917" s="1488" t="s">
        <v>1816</v>
      </c>
      <c r="I917" s="1488"/>
      <c r="J917" s="1488"/>
      <c r="K917" s="1493">
        <v>1</v>
      </c>
      <c r="L917" s="1493">
        <v>12</v>
      </c>
      <c r="M917" s="1484">
        <f t="shared" si="28"/>
        <v>60000</v>
      </c>
      <c r="N917" s="1493">
        <v>1</v>
      </c>
      <c r="O917" s="1493">
        <v>6</v>
      </c>
      <c r="P917" s="1484">
        <f t="shared" si="29"/>
        <v>30000</v>
      </c>
      <c r="Q917" s="1199"/>
      <c r="R917" s="1199"/>
      <c r="S917" s="1199"/>
      <c r="T917" s="1199"/>
    </row>
    <row r="918" spans="1:20" s="1503" customFormat="1" ht="12.75" x14ac:dyDescent="0.2">
      <c r="A918" s="1488" t="s">
        <v>8711</v>
      </c>
      <c r="B918" s="1488" t="s">
        <v>2003</v>
      </c>
      <c r="C918" s="1488" t="s">
        <v>97</v>
      </c>
      <c r="D918" s="1488"/>
      <c r="E918" s="1489">
        <v>2000</v>
      </c>
      <c r="F918" s="1488" t="s">
        <v>10596</v>
      </c>
      <c r="G918" s="1488" t="s">
        <v>10597</v>
      </c>
      <c r="H918" s="1488" t="s">
        <v>8805</v>
      </c>
      <c r="I918" s="1488"/>
      <c r="J918" s="1488"/>
      <c r="K918" s="1493">
        <v>1</v>
      </c>
      <c r="L918" s="1493">
        <v>12</v>
      </c>
      <c r="M918" s="1484">
        <f t="shared" si="28"/>
        <v>24000</v>
      </c>
      <c r="N918" s="1493">
        <v>1</v>
      </c>
      <c r="O918" s="1493">
        <v>6</v>
      </c>
      <c r="P918" s="1484">
        <f t="shared" si="29"/>
        <v>12000</v>
      </c>
      <c r="Q918" s="1199"/>
      <c r="R918" s="1199"/>
      <c r="S918" s="1199"/>
      <c r="T918" s="1199"/>
    </row>
    <row r="919" spans="1:20" s="1503" customFormat="1" ht="12.75" x14ac:dyDescent="0.2">
      <c r="A919" s="1488" t="s">
        <v>8711</v>
      </c>
      <c r="B919" s="1488" t="s">
        <v>2003</v>
      </c>
      <c r="C919" s="1488" t="s">
        <v>97</v>
      </c>
      <c r="D919" s="1488"/>
      <c r="E919" s="1489">
        <v>6500</v>
      </c>
      <c r="F919" s="1488" t="s">
        <v>10598</v>
      </c>
      <c r="G919" s="1488" t="s">
        <v>10599</v>
      </c>
      <c r="H919" s="1488" t="s">
        <v>651</v>
      </c>
      <c r="I919" s="1488"/>
      <c r="J919" s="1488"/>
      <c r="K919" s="1493">
        <v>1</v>
      </c>
      <c r="L919" s="1493">
        <v>12</v>
      </c>
      <c r="M919" s="1484">
        <f t="shared" si="28"/>
        <v>78000</v>
      </c>
      <c r="N919" s="1493">
        <v>1</v>
      </c>
      <c r="O919" s="1493">
        <v>6</v>
      </c>
      <c r="P919" s="1484">
        <f t="shared" si="29"/>
        <v>39000</v>
      </c>
      <c r="Q919" s="1199"/>
      <c r="R919" s="1199"/>
      <c r="S919" s="1199"/>
      <c r="T919" s="1199"/>
    </row>
    <row r="920" spans="1:20" s="1503" customFormat="1" ht="12.75" x14ac:dyDescent="0.2">
      <c r="A920" s="1488" t="s">
        <v>8711</v>
      </c>
      <c r="B920" s="1488" t="s">
        <v>2004</v>
      </c>
      <c r="C920" s="1488" t="s">
        <v>97</v>
      </c>
      <c r="D920" s="1488"/>
      <c r="E920" s="1489">
        <v>4000</v>
      </c>
      <c r="F920" s="1488" t="s">
        <v>10600</v>
      </c>
      <c r="G920" s="1488" t="s">
        <v>10601</v>
      </c>
      <c r="H920" s="1488" t="s">
        <v>10602</v>
      </c>
      <c r="I920" s="1488"/>
      <c r="J920" s="1488"/>
      <c r="K920" s="1493">
        <v>1</v>
      </c>
      <c r="L920" s="1493">
        <v>12</v>
      </c>
      <c r="M920" s="1484">
        <f t="shared" si="28"/>
        <v>48000</v>
      </c>
      <c r="N920" s="1493">
        <v>1</v>
      </c>
      <c r="O920" s="1493">
        <v>6</v>
      </c>
      <c r="P920" s="1484">
        <f t="shared" si="29"/>
        <v>24000</v>
      </c>
      <c r="Q920" s="1199"/>
      <c r="R920" s="1199"/>
      <c r="S920" s="1199"/>
      <c r="T920" s="1199"/>
    </row>
    <row r="921" spans="1:20" s="1503" customFormat="1" ht="12.75" x14ac:dyDescent="0.2">
      <c r="A921" s="1488" t="s">
        <v>8711</v>
      </c>
      <c r="B921" s="1488" t="s">
        <v>2003</v>
      </c>
      <c r="C921" s="1488" t="s">
        <v>97</v>
      </c>
      <c r="D921" s="1488"/>
      <c r="E921" s="1489">
        <v>2500</v>
      </c>
      <c r="F921" s="1488" t="s">
        <v>10603</v>
      </c>
      <c r="G921" s="1488" t="s">
        <v>10604</v>
      </c>
      <c r="H921" s="1488" t="s">
        <v>768</v>
      </c>
      <c r="I921" s="1488"/>
      <c r="J921" s="1488"/>
      <c r="K921" s="1493">
        <v>1</v>
      </c>
      <c r="L921" s="1493">
        <v>12</v>
      </c>
      <c r="M921" s="1484">
        <f t="shared" si="28"/>
        <v>30000</v>
      </c>
      <c r="N921" s="1493">
        <v>1</v>
      </c>
      <c r="O921" s="1493">
        <v>6</v>
      </c>
      <c r="P921" s="1484">
        <f t="shared" si="29"/>
        <v>15000</v>
      </c>
      <c r="Q921" s="1199"/>
      <c r="R921" s="1199"/>
      <c r="S921" s="1199"/>
      <c r="T921" s="1199"/>
    </row>
    <row r="922" spans="1:20" s="1503" customFormat="1" ht="12.75" x14ac:dyDescent="0.2">
      <c r="A922" s="1488" t="s">
        <v>8711</v>
      </c>
      <c r="B922" s="1488" t="s">
        <v>2003</v>
      </c>
      <c r="C922" s="1488" t="s">
        <v>97</v>
      </c>
      <c r="D922" s="1488"/>
      <c r="E922" s="1489">
        <v>3500</v>
      </c>
      <c r="F922" s="1488" t="s">
        <v>10605</v>
      </c>
      <c r="G922" s="1488" t="s">
        <v>10606</v>
      </c>
      <c r="H922" s="1488" t="s">
        <v>739</v>
      </c>
      <c r="I922" s="1488"/>
      <c r="J922" s="1488"/>
      <c r="K922" s="1493">
        <v>0</v>
      </c>
      <c r="L922" s="1493">
        <v>0</v>
      </c>
      <c r="M922" s="1484">
        <f t="shared" si="28"/>
        <v>0</v>
      </c>
      <c r="N922" s="1493">
        <v>1</v>
      </c>
      <c r="O922" s="1493">
        <v>6</v>
      </c>
      <c r="P922" s="1484">
        <f t="shared" si="29"/>
        <v>21000</v>
      </c>
      <c r="Q922" s="1199"/>
      <c r="R922" s="1199"/>
      <c r="S922" s="1199"/>
      <c r="T922" s="1199"/>
    </row>
    <row r="923" spans="1:20" s="1503" customFormat="1" ht="12.75" x14ac:dyDescent="0.2">
      <c r="A923" s="1488" t="s">
        <v>8711</v>
      </c>
      <c r="B923" s="1488" t="s">
        <v>2003</v>
      </c>
      <c r="C923" s="1488" t="s">
        <v>97</v>
      </c>
      <c r="D923" s="1488"/>
      <c r="E923" s="1489">
        <v>3500</v>
      </c>
      <c r="F923" s="1488" t="s">
        <v>10607</v>
      </c>
      <c r="G923" s="1488" t="s">
        <v>10608</v>
      </c>
      <c r="H923" s="1488" t="s">
        <v>768</v>
      </c>
      <c r="I923" s="1488"/>
      <c r="J923" s="1488"/>
      <c r="K923" s="1493">
        <v>1</v>
      </c>
      <c r="L923" s="1493">
        <v>12</v>
      </c>
      <c r="M923" s="1484">
        <f t="shared" si="28"/>
        <v>42000</v>
      </c>
      <c r="N923" s="1493">
        <v>1</v>
      </c>
      <c r="O923" s="1493">
        <v>6</v>
      </c>
      <c r="P923" s="1484">
        <f t="shared" si="29"/>
        <v>21000</v>
      </c>
      <c r="Q923" s="1199"/>
      <c r="R923" s="1199"/>
      <c r="S923" s="1199"/>
      <c r="T923" s="1199"/>
    </row>
    <row r="924" spans="1:20" s="1503" customFormat="1" ht="12.75" x14ac:dyDescent="0.2">
      <c r="A924" s="1488" t="s">
        <v>8711</v>
      </c>
      <c r="B924" s="1488" t="s">
        <v>2003</v>
      </c>
      <c r="C924" s="1488" t="s">
        <v>97</v>
      </c>
      <c r="D924" s="1488"/>
      <c r="E924" s="1489">
        <v>3500</v>
      </c>
      <c r="F924" s="1488" t="s">
        <v>10609</v>
      </c>
      <c r="G924" s="1488" t="s">
        <v>10610</v>
      </c>
      <c r="H924" s="1488" t="s">
        <v>9805</v>
      </c>
      <c r="I924" s="1488"/>
      <c r="J924" s="1488"/>
      <c r="K924" s="1493">
        <v>1</v>
      </c>
      <c r="L924" s="1493">
        <v>4</v>
      </c>
      <c r="M924" s="1484">
        <f t="shared" si="28"/>
        <v>14000</v>
      </c>
      <c r="N924" s="1493">
        <v>1</v>
      </c>
      <c r="O924" s="1493">
        <v>6</v>
      </c>
      <c r="P924" s="1484">
        <f t="shared" si="29"/>
        <v>21000</v>
      </c>
      <c r="Q924" s="1199"/>
      <c r="R924" s="1199"/>
      <c r="S924" s="1199"/>
      <c r="T924" s="1199"/>
    </row>
    <row r="925" spans="1:20" s="1503" customFormat="1" ht="12.75" x14ac:dyDescent="0.2">
      <c r="A925" s="1488" t="s">
        <v>8711</v>
      </c>
      <c r="B925" s="1488" t="s">
        <v>2003</v>
      </c>
      <c r="C925" s="1488" t="s">
        <v>97</v>
      </c>
      <c r="D925" s="1488"/>
      <c r="E925" s="1489">
        <v>1500</v>
      </c>
      <c r="F925" s="1488" t="s">
        <v>10611</v>
      </c>
      <c r="G925" s="1488" t="s">
        <v>10612</v>
      </c>
      <c r="H925" s="1488" t="s">
        <v>5735</v>
      </c>
      <c r="I925" s="1488"/>
      <c r="J925" s="1488"/>
      <c r="K925" s="1493">
        <v>1</v>
      </c>
      <c r="L925" s="1493">
        <v>12</v>
      </c>
      <c r="M925" s="1484">
        <f t="shared" si="28"/>
        <v>18000</v>
      </c>
      <c r="N925" s="1493">
        <v>1</v>
      </c>
      <c r="O925" s="1493">
        <v>6</v>
      </c>
      <c r="P925" s="1484">
        <f t="shared" si="29"/>
        <v>9000</v>
      </c>
      <c r="Q925" s="1199"/>
      <c r="R925" s="1199"/>
      <c r="S925" s="1199"/>
      <c r="T925" s="1199"/>
    </row>
    <row r="926" spans="1:20" s="1503" customFormat="1" ht="12.75" x14ac:dyDescent="0.2">
      <c r="A926" s="1488" t="s">
        <v>8711</v>
      </c>
      <c r="B926" s="1488" t="s">
        <v>2003</v>
      </c>
      <c r="C926" s="1488" t="s">
        <v>97</v>
      </c>
      <c r="D926" s="1488"/>
      <c r="E926" s="1489">
        <v>8500</v>
      </c>
      <c r="F926" s="1488" t="s">
        <v>10613</v>
      </c>
      <c r="G926" s="1488" t="s">
        <v>10614</v>
      </c>
      <c r="H926" s="1488" t="s">
        <v>10615</v>
      </c>
      <c r="I926" s="1488"/>
      <c r="J926" s="1488"/>
      <c r="K926" s="1493">
        <v>1</v>
      </c>
      <c r="L926" s="1493">
        <v>3</v>
      </c>
      <c r="M926" s="1484">
        <f t="shared" si="28"/>
        <v>25500</v>
      </c>
      <c r="N926" s="1493">
        <v>0</v>
      </c>
      <c r="O926" s="1493">
        <v>0</v>
      </c>
      <c r="P926" s="1484">
        <f t="shared" si="29"/>
        <v>0</v>
      </c>
      <c r="Q926" s="1199"/>
      <c r="R926" s="1199"/>
      <c r="S926" s="1199"/>
      <c r="T926" s="1199"/>
    </row>
    <row r="927" spans="1:20" s="1503" customFormat="1" ht="12.75" x14ac:dyDescent="0.2">
      <c r="A927" s="1488" t="s">
        <v>8711</v>
      </c>
      <c r="B927" s="1488" t="s">
        <v>2003</v>
      </c>
      <c r="C927" s="1488" t="s">
        <v>97</v>
      </c>
      <c r="D927" s="1488"/>
      <c r="E927" s="1489">
        <v>2500</v>
      </c>
      <c r="F927" s="1488" t="s">
        <v>10616</v>
      </c>
      <c r="G927" s="1488" t="s">
        <v>10617</v>
      </c>
      <c r="H927" s="1488" t="s">
        <v>768</v>
      </c>
      <c r="I927" s="1488"/>
      <c r="J927" s="1488"/>
      <c r="K927" s="1493">
        <v>1</v>
      </c>
      <c r="L927" s="1493">
        <v>12</v>
      </c>
      <c r="M927" s="1484">
        <f t="shared" si="28"/>
        <v>30000</v>
      </c>
      <c r="N927" s="1493">
        <v>1</v>
      </c>
      <c r="O927" s="1493">
        <v>6</v>
      </c>
      <c r="P927" s="1484">
        <f t="shared" si="29"/>
        <v>15000</v>
      </c>
      <c r="Q927" s="1199"/>
      <c r="R927" s="1199"/>
      <c r="S927" s="1199"/>
      <c r="T927" s="1199"/>
    </row>
    <row r="928" spans="1:20" s="1503" customFormat="1" ht="12.75" x14ac:dyDescent="0.2">
      <c r="A928" s="1488" t="s">
        <v>8711</v>
      </c>
      <c r="B928" s="1488" t="s">
        <v>2003</v>
      </c>
      <c r="C928" s="1488" t="s">
        <v>97</v>
      </c>
      <c r="D928" s="1488"/>
      <c r="E928" s="1489">
        <v>1500</v>
      </c>
      <c r="F928" s="1488" t="s">
        <v>10618</v>
      </c>
      <c r="G928" s="1488" t="s">
        <v>10619</v>
      </c>
      <c r="H928" s="1488" t="s">
        <v>9777</v>
      </c>
      <c r="I928" s="1488"/>
      <c r="J928" s="1488"/>
      <c r="K928" s="1493">
        <v>1</v>
      </c>
      <c r="L928" s="1493">
        <v>12</v>
      </c>
      <c r="M928" s="1484">
        <f t="shared" si="28"/>
        <v>18000</v>
      </c>
      <c r="N928" s="1493">
        <v>0</v>
      </c>
      <c r="O928" s="1493">
        <v>0</v>
      </c>
      <c r="P928" s="1484">
        <f t="shared" si="29"/>
        <v>0</v>
      </c>
      <c r="Q928" s="1199"/>
      <c r="R928" s="1199"/>
      <c r="S928" s="1199"/>
      <c r="T928" s="1199"/>
    </row>
    <row r="929" spans="1:20" s="1503" customFormat="1" ht="12.75" x14ac:dyDescent="0.2">
      <c r="A929" s="1488" t="s">
        <v>8711</v>
      </c>
      <c r="B929" s="1488" t="s">
        <v>2003</v>
      </c>
      <c r="C929" s="1488" t="s">
        <v>97</v>
      </c>
      <c r="D929" s="1488"/>
      <c r="E929" s="1489">
        <v>2000</v>
      </c>
      <c r="F929" s="1488" t="s">
        <v>10618</v>
      </c>
      <c r="G929" s="1488" t="s">
        <v>10619</v>
      </c>
      <c r="H929" s="1488" t="s">
        <v>9777</v>
      </c>
      <c r="I929" s="1488"/>
      <c r="J929" s="1488"/>
      <c r="K929" s="1493">
        <v>1</v>
      </c>
      <c r="L929" s="1493">
        <v>1</v>
      </c>
      <c r="M929" s="1484">
        <f t="shared" si="28"/>
        <v>2000</v>
      </c>
      <c r="N929" s="1493">
        <v>1</v>
      </c>
      <c r="O929" s="1493">
        <v>6</v>
      </c>
      <c r="P929" s="1484">
        <f t="shared" si="29"/>
        <v>12000</v>
      </c>
      <c r="Q929" s="1199"/>
      <c r="R929" s="1199"/>
      <c r="S929" s="1199"/>
      <c r="T929" s="1199"/>
    </row>
    <row r="930" spans="1:20" s="1503" customFormat="1" ht="12.75" x14ac:dyDescent="0.2">
      <c r="A930" s="1488" t="s">
        <v>8711</v>
      </c>
      <c r="B930" s="1488" t="s">
        <v>2003</v>
      </c>
      <c r="C930" s="1488" t="s">
        <v>97</v>
      </c>
      <c r="D930" s="1488"/>
      <c r="E930" s="1489">
        <v>1800</v>
      </c>
      <c r="F930" s="1488" t="s">
        <v>10620</v>
      </c>
      <c r="G930" s="1488" t="s">
        <v>10621</v>
      </c>
      <c r="H930" s="1488" t="s">
        <v>10499</v>
      </c>
      <c r="I930" s="1488"/>
      <c r="J930" s="1488"/>
      <c r="K930" s="1493">
        <v>1</v>
      </c>
      <c r="L930" s="1493">
        <v>12</v>
      </c>
      <c r="M930" s="1484">
        <f t="shared" si="28"/>
        <v>21600</v>
      </c>
      <c r="N930" s="1493">
        <v>0</v>
      </c>
      <c r="O930" s="1493">
        <v>0</v>
      </c>
      <c r="P930" s="1484">
        <f t="shared" si="29"/>
        <v>0</v>
      </c>
      <c r="Q930" s="1199"/>
      <c r="R930" s="1199"/>
      <c r="S930" s="1199"/>
      <c r="T930" s="1199"/>
    </row>
    <row r="931" spans="1:20" s="1503" customFormat="1" ht="12.75" x14ac:dyDescent="0.2">
      <c r="A931" s="1488" t="s">
        <v>8711</v>
      </c>
      <c r="B931" s="1488" t="s">
        <v>2003</v>
      </c>
      <c r="C931" s="1488" t="s">
        <v>97</v>
      </c>
      <c r="D931" s="1488"/>
      <c r="E931" s="1489">
        <v>2000</v>
      </c>
      <c r="F931" s="1488" t="s">
        <v>10620</v>
      </c>
      <c r="G931" s="1488" t="s">
        <v>10621</v>
      </c>
      <c r="H931" s="1488" t="s">
        <v>10499</v>
      </c>
      <c r="I931" s="1488"/>
      <c r="J931" s="1488"/>
      <c r="K931" s="1493">
        <v>1</v>
      </c>
      <c r="L931" s="1493">
        <v>1</v>
      </c>
      <c r="M931" s="1484">
        <f t="shared" si="28"/>
        <v>2000</v>
      </c>
      <c r="N931" s="1493">
        <v>1</v>
      </c>
      <c r="O931" s="1493">
        <v>3</v>
      </c>
      <c r="P931" s="1484">
        <f t="shared" si="29"/>
        <v>6000</v>
      </c>
      <c r="Q931" s="1199"/>
      <c r="R931" s="1199"/>
      <c r="S931" s="1199"/>
      <c r="T931" s="1199"/>
    </row>
    <row r="932" spans="1:20" s="1503" customFormat="1" ht="12.75" x14ac:dyDescent="0.2">
      <c r="A932" s="1488" t="s">
        <v>8711</v>
      </c>
      <c r="B932" s="1488" t="s">
        <v>2003</v>
      </c>
      <c r="C932" s="1488" t="s">
        <v>97</v>
      </c>
      <c r="D932" s="1488"/>
      <c r="E932" s="1489">
        <v>2000</v>
      </c>
      <c r="F932" s="1488" t="s">
        <v>10622</v>
      </c>
      <c r="G932" s="1488" t="s">
        <v>10623</v>
      </c>
      <c r="H932" s="1488" t="s">
        <v>8805</v>
      </c>
      <c r="I932" s="1488"/>
      <c r="J932" s="1488"/>
      <c r="K932" s="1493">
        <v>1</v>
      </c>
      <c r="L932" s="1493">
        <v>12</v>
      </c>
      <c r="M932" s="1484">
        <f t="shared" si="28"/>
        <v>24000</v>
      </c>
      <c r="N932" s="1493">
        <v>1</v>
      </c>
      <c r="O932" s="1493">
        <v>6</v>
      </c>
      <c r="P932" s="1484">
        <f t="shared" si="29"/>
        <v>12000</v>
      </c>
      <c r="Q932" s="1199"/>
      <c r="R932" s="1199"/>
      <c r="S932" s="1199"/>
      <c r="T932" s="1199"/>
    </row>
    <row r="933" spans="1:20" s="1503" customFormat="1" ht="12.75" x14ac:dyDescent="0.2">
      <c r="A933" s="1488" t="s">
        <v>8711</v>
      </c>
      <c r="B933" s="1488" t="s">
        <v>2003</v>
      </c>
      <c r="C933" s="1488" t="s">
        <v>97</v>
      </c>
      <c r="D933" s="1488"/>
      <c r="E933" s="1489">
        <v>5500</v>
      </c>
      <c r="F933" s="1488" t="s">
        <v>10624</v>
      </c>
      <c r="G933" s="1488" t="s">
        <v>10625</v>
      </c>
      <c r="H933" s="1488" t="s">
        <v>9241</v>
      </c>
      <c r="I933" s="1488"/>
      <c r="J933" s="1488"/>
      <c r="K933" s="1493">
        <v>1</v>
      </c>
      <c r="L933" s="1493">
        <v>12</v>
      </c>
      <c r="M933" s="1484">
        <f t="shared" si="28"/>
        <v>66000</v>
      </c>
      <c r="N933" s="1493">
        <v>1</v>
      </c>
      <c r="O933" s="1493">
        <v>6</v>
      </c>
      <c r="P933" s="1484">
        <f t="shared" si="29"/>
        <v>33000</v>
      </c>
      <c r="Q933" s="1199"/>
      <c r="R933" s="1199"/>
      <c r="S933" s="1199"/>
      <c r="T933" s="1199"/>
    </row>
    <row r="934" spans="1:20" s="1503" customFormat="1" ht="12.75" x14ac:dyDescent="0.2">
      <c r="A934" s="1488" t="s">
        <v>8711</v>
      </c>
      <c r="B934" s="1488" t="s">
        <v>2003</v>
      </c>
      <c r="C934" s="1488" t="s">
        <v>97</v>
      </c>
      <c r="D934" s="1488"/>
      <c r="E934" s="1489">
        <v>4500</v>
      </c>
      <c r="F934" s="1488" t="s">
        <v>10626</v>
      </c>
      <c r="G934" s="1488" t="s">
        <v>10627</v>
      </c>
      <c r="H934" s="1488" t="s">
        <v>646</v>
      </c>
      <c r="I934" s="1488"/>
      <c r="J934" s="1488"/>
      <c r="K934" s="1493">
        <v>1</v>
      </c>
      <c r="L934" s="1493">
        <v>12</v>
      </c>
      <c r="M934" s="1484">
        <f t="shared" si="28"/>
        <v>54000</v>
      </c>
      <c r="N934" s="1493">
        <v>1</v>
      </c>
      <c r="O934" s="1493">
        <v>6</v>
      </c>
      <c r="P934" s="1484">
        <f t="shared" si="29"/>
        <v>27000</v>
      </c>
      <c r="Q934" s="1199"/>
      <c r="R934" s="1199"/>
      <c r="S934" s="1199"/>
      <c r="T934" s="1199"/>
    </row>
    <row r="935" spans="1:20" s="1503" customFormat="1" ht="12.75" x14ac:dyDescent="0.2">
      <c r="A935" s="1488" t="s">
        <v>8711</v>
      </c>
      <c r="B935" s="1488" t="s">
        <v>2004</v>
      </c>
      <c r="C935" s="1488" t="s">
        <v>97</v>
      </c>
      <c r="D935" s="1488"/>
      <c r="E935" s="1489">
        <v>4500</v>
      </c>
      <c r="F935" s="1488" t="s">
        <v>10628</v>
      </c>
      <c r="G935" s="1488" t="s">
        <v>10629</v>
      </c>
      <c r="H935" s="1488" t="s">
        <v>9241</v>
      </c>
      <c r="I935" s="1488"/>
      <c r="J935" s="1488"/>
      <c r="K935" s="1493">
        <v>1</v>
      </c>
      <c r="L935" s="1493">
        <v>12</v>
      </c>
      <c r="M935" s="1484">
        <f t="shared" si="28"/>
        <v>54000</v>
      </c>
      <c r="N935" s="1493">
        <v>1</v>
      </c>
      <c r="O935" s="1493">
        <v>6</v>
      </c>
      <c r="P935" s="1484">
        <f t="shared" si="29"/>
        <v>27000</v>
      </c>
      <c r="Q935" s="1199"/>
      <c r="R935" s="1199"/>
      <c r="S935" s="1199"/>
      <c r="T935" s="1199"/>
    </row>
    <row r="936" spans="1:20" s="1503" customFormat="1" ht="12.75" x14ac:dyDescent="0.2">
      <c r="A936" s="1488" t="s">
        <v>8711</v>
      </c>
      <c r="B936" s="1488" t="s">
        <v>2003</v>
      </c>
      <c r="C936" s="1488" t="s">
        <v>97</v>
      </c>
      <c r="D936" s="1488"/>
      <c r="E936" s="1489">
        <v>7000</v>
      </c>
      <c r="F936" s="1488" t="s">
        <v>10630</v>
      </c>
      <c r="G936" s="1488" t="s">
        <v>10631</v>
      </c>
      <c r="H936" s="1488" t="s">
        <v>10572</v>
      </c>
      <c r="I936" s="1488"/>
      <c r="J936" s="1488"/>
      <c r="K936" s="1493">
        <v>1</v>
      </c>
      <c r="L936" s="1493">
        <v>12</v>
      </c>
      <c r="M936" s="1484">
        <f t="shared" si="28"/>
        <v>84000</v>
      </c>
      <c r="N936" s="1493">
        <v>1</v>
      </c>
      <c r="O936" s="1493">
        <v>6</v>
      </c>
      <c r="P936" s="1484">
        <f t="shared" si="29"/>
        <v>42000</v>
      </c>
      <c r="Q936" s="1199"/>
      <c r="R936" s="1199"/>
      <c r="S936" s="1199"/>
      <c r="T936" s="1199"/>
    </row>
    <row r="937" spans="1:20" s="1503" customFormat="1" ht="12.75" x14ac:dyDescent="0.2">
      <c r="A937" s="1488" t="s">
        <v>8711</v>
      </c>
      <c r="B937" s="1488" t="s">
        <v>2003</v>
      </c>
      <c r="C937" s="1488" t="s">
        <v>97</v>
      </c>
      <c r="D937" s="1488"/>
      <c r="E937" s="1489">
        <v>4500</v>
      </c>
      <c r="F937" s="1488" t="s">
        <v>10632</v>
      </c>
      <c r="G937" s="1488" t="s">
        <v>10633</v>
      </c>
      <c r="H937" s="1488" t="s">
        <v>641</v>
      </c>
      <c r="I937" s="1488"/>
      <c r="J937" s="1488"/>
      <c r="K937" s="1493">
        <v>1</v>
      </c>
      <c r="L937" s="1493">
        <v>12</v>
      </c>
      <c r="M937" s="1484">
        <f t="shared" si="28"/>
        <v>54000</v>
      </c>
      <c r="N937" s="1493">
        <v>1</v>
      </c>
      <c r="O937" s="1493">
        <v>6</v>
      </c>
      <c r="P937" s="1484">
        <f t="shared" si="29"/>
        <v>27000</v>
      </c>
      <c r="Q937" s="1199"/>
      <c r="R937" s="1199"/>
      <c r="S937" s="1199"/>
      <c r="T937" s="1199"/>
    </row>
    <row r="938" spans="1:20" s="1503" customFormat="1" ht="12.75" x14ac:dyDescent="0.2">
      <c r="A938" s="1488" t="s">
        <v>8711</v>
      </c>
      <c r="B938" s="1488" t="s">
        <v>2003</v>
      </c>
      <c r="C938" s="1488" t="s">
        <v>97</v>
      </c>
      <c r="D938" s="1488"/>
      <c r="E938" s="1489">
        <v>7000</v>
      </c>
      <c r="F938" s="1488" t="s">
        <v>10634</v>
      </c>
      <c r="G938" s="1488" t="s">
        <v>10635</v>
      </c>
      <c r="H938" s="1488" t="s">
        <v>686</v>
      </c>
      <c r="I938" s="1488"/>
      <c r="J938" s="1488"/>
      <c r="K938" s="1493">
        <v>1</v>
      </c>
      <c r="L938" s="1493">
        <v>1</v>
      </c>
      <c r="M938" s="1484">
        <f t="shared" si="28"/>
        <v>7000</v>
      </c>
      <c r="N938" s="1493">
        <v>0</v>
      </c>
      <c r="O938" s="1493">
        <v>0</v>
      </c>
      <c r="P938" s="1484">
        <f t="shared" si="29"/>
        <v>0</v>
      </c>
      <c r="Q938" s="1199"/>
      <c r="R938" s="1199"/>
      <c r="S938" s="1199"/>
      <c r="T938" s="1199"/>
    </row>
    <row r="939" spans="1:20" s="1503" customFormat="1" ht="12.75" x14ac:dyDescent="0.2">
      <c r="A939" s="1488" t="s">
        <v>8711</v>
      </c>
      <c r="B939" s="1488" t="s">
        <v>2003</v>
      </c>
      <c r="C939" s="1488" t="s">
        <v>97</v>
      </c>
      <c r="D939" s="1488"/>
      <c r="E939" s="1489">
        <v>13000</v>
      </c>
      <c r="F939" s="1488" t="s">
        <v>10636</v>
      </c>
      <c r="G939" s="1488" t="s">
        <v>10637</v>
      </c>
      <c r="H939" s="1488" t="s">
        <v>10638</v>
      </c>
      <c r="I939" s="1488"/>
      <c r="J939" s="1488"/>
      <c r="K939" s="1493">
        <v>1</v>
      </c>
      <c r="L939" s="1493">
        <v>3</v>
      </c>
      <c r="M939" s="1484">
        <f t="shared" si="28"/>
        <v>39000</v>
      </c>
      <c r="N939" s="1493">
        <v>0</v>
      </c>
      <c r="O939" s="1493">
        <v>0</v>
      </c>
      <c r="P939" s="1484">
        <f t="shared" si="29"/>
        <v>0</v>
      </c>
      <c r="Q939" s="1199"/>
      <c r="R939" s="1199"/>
      <c r="S939" s="1199"/>
      <c r="T939" s="1199"/>
    </row>
    <row r="940" spans="1:20" s="1503" customFormat="1" ht="12.75" x14ac:dyDescent="0.2">
      <c r="A940" s="1488" t="s">
        <v>8711</v>
      </c>
      <c r="B940" s="1488" t="s">
        <v>2003</v>
      </c>
      <c r="C940" s="1488" t="s">
        <v>97</v>
      </c>
      <c r="D940" s="1488"/>
      <c r="E940" s="1489">
        <v>12000</v>
      </c>
      <c r="F940" s="1488" t="s">
        <v>10639</v>
      </c>
      <c r="G940" s="1488" t="s">
        <v>10640</v>
      </c>
      <c r="H940" s="1488" t="s">
        <v>1141</v>
      </c>
      <c r="I940" s="1488"/>
      <c r="J940" s="1488"/>
      <c r="K940" s="1493">
        <v>1</v>
      </c>
      <c r="L940" s="1493">
        <v>5</v>
      </c>
      <c r="M940" s="1484">
        <f t="shared" si="28"/>
        <v>60000</v>
      </c>
      <c r="N940" s="1493">
        <v>0</v>
      </c>
      <c r="O940" s="1493">
        <v>0</v>
      </c>
      <c r="P940" s="1484">
        <f t="shared" si="29"/>
        <v>0</v>
      </c>
      <c r="Q940" s="1199"/>
      <c r="R940" s="1199"/>
      <c r="S940" s="1199"/>
      <c r="T940" s="1199"/>
    </row>
    <row r="941" spans="1:20" s="1503" customFormat="1" ht="12.75" x14ac:dyDescent="0.2">
      <c r="A941" s="1488" t="s">
        <v>8711</v>
      </c>
      <c r="B941" s="1488" t="s">
        <v>2003</v>
      </c>
      <c r="C941" s="1488" t="s">
        <v>97</v>
      </c>
      <c r="D941" s="1488"/>
      <c r="E941" s="1489">
        <v>5500</v>
      </c>
      <c r="F941" s="1488" t="s">
        <v>10641</v>
      </c>
      <c r="G941" s="1488" t="s">
        <v>10642</v>
      </c>
      <c r="H941" s="1488" t="s">
        <v>7090</v>
      </c>
      <c r="I941" s="1488"/>
      <c r="J941" s="1488"/>
      <c r="K941" s="1493">
        <v>1</v>
      </c>
      <c r="L941" s="1493">
        <v>5</v>
      </c>
      <c r="M941" s="1484">
        <f t="shared" si="28"/>
        <v>27500</v>
      </c>
      <c r="N941" s="1493">
        <v>0</v>
      </c>
      <c r="O941" s="1493">
        <v>0</v>
      </c>
      <c r="P941" s="1484">
        <f t="shared" si="29"/>
        <v>0</v>
      </c>
      <c r="Q941" s="1199"/>
      <c r="R941" s="1199"/>
      <c r="S941" s="1199"/>
      <c r="T941" s="1199"/>
    </row>
    <row r="942" spans="1:20" s="1503" customFormat="1" ht="12.75" x14ac:dyDescent="0.2">
      <c r="A942" s="1488" t="s">
        <v>8711</v>
      </c>
      <c r="B942" s="1488" t="s">
        <v>2003</v>
      </c>
      <c r="C942" s="1488" t="s">
        <v>97</v>
      </c>
      <c r="D942" s="1488"/>
      <c r="E942" s="1489">
        <v>7000</v>
      </c>
      <c r="F942" s="1488" t="s">
        <v>10643</v>
      </c>
      <c r="G942" s="1488" t="s">
        <v>10644</v>
      </c>
      <c r="H942" s="1488" t="s">
        <v>651</v>
      </c>
      <c r="I942" s="1488"/>
      <c r="J942" s="1488"/>
      <c r="K942" s="1493">
        <v>1</v>
      </c>
      <c r="L942" s="1493">
        <v>1</v>
      </c>
      <c r="M942" s="1484">
        <f t="shared" si="28"/>
        <v>7000</v>
      </c>
      <c r="N942" s="1493">
        <v>1</v>
      </c>
      <c r="O942" s="1493">
        <v>6</v>
      </c>
      <c r="P942" s="1484">
        <f t="shared" si="29"/>
        <v>42000</v>
      </c>
      <c r="Q942" s="1199"/>
      <c r="R942" s="1199"/>
      <c r="S942" s="1199"/>
      <c r="T942" s="1199"/>
    </row>
    <row r="943" spans="1:20" s="1503" customFormat="1" ht="12.75" x14ac:dyDescent="0.2">
      <c r="A943" s="1488" t="s">
        <v>8711</v>
      </c>
      <c r="B943" s="1488" t="s">
        <v>2004</v>
      </c>
      <c r="C943" s="1488" t="s">
        <v>97</v>
      </c>
      <c r="D943" s="1488"/>
      <c r="E943" s="1489">
        <v>2100</v>
      </c>
      <c r="F943" s="1488" t="s">
        <v>10645</v>
      </c>
      <c r="G943" s="1488" t="s">
        <v>10646</v>
      </c>
      <c r="H943" s="1488" t="s">
        <v>10647</v>
      </c>
      <c r="I943" s="1488"/>
      <c r="J943" s="1488"/>
      <c r="K943" s="1493">
        <v>1</v>
      </c>
      <c r="L943" s="1493">
        <v>12</v>
      </c>
      <c r="M943" s="1484">
        <f t="shared" si="28"/>
        <v>25200</v>
      </c>
      <c r="N943" s="1493">
        <v>1</v>
      </c>
      <c r="O943" s="1493">
        <v>6</v>
      </c>
      <c r="P943" s="1484">
        <f t="shared" si="29"/>
        <v>12600</v>
      </c>
      <c r="Q943" s="1199"/>
      <c r="R943" s="1199"/>
      <c r="S943" s="1199"/>
      <c r="T943" s="1199"/>
    </row>
    <row r="944" spans="1:20" s="1503" customFormat="1" ht="12.75" x14ac:dyDescent="0.2">
      <c r="A944" s="1488" t="s">
        <v>8711</v>
      </c>
      <c r="B944" s="1488" t="s">
        <v>2003</v>
      </c>
      <c r="C944" s="1488" t="s">
        <v>97</v>
      </c>
      <c r="D944" s="1488"/>
      <c r="E944" s="1489">
        <v>3500</v>
      </c>
      <c r="F944" s="1488" t="s">
        <v>10648</v>
      </c>
      <c r="G944" s="1488" t="s">
        <v>10649</v>
      </c>
      <c r="H944" s="1488" t="s">
        <v>8775</v>
      </c>
      <c r="I944" s="1488"/>
      <c r="J944" s="1488"/>
      <c r="K944" s="1493">
        <v>1</v>
      </c>
      <c r="L944" s="1493">
        <v>12</v>
      </c>
      <c r="M944" s="1484">
        <f t="shared" si="28"/>
        <v>42000</v>
      </c>
      <c r="N944" s="1493">
        <v>1</v>
      </c>
      <c r="O944" s="1493">
        <v>6</v>
      </c>
      <c r="P944" s="1484">
        <f t="shared" si="29"/>
        <v>21000</v>
      </c>
      <c r="Q944" s="1199"/>
      <c r="R944" s="1199"/>
      <c r="S944" s="1199"/>
      <c r="T944" s="1199"/>
    </row>
    <row r="945" spans="1:20" s="1503" customFormat="1" ht="12.75" x14ac:dyDescent="0.2">
      <c r="A945" s="1488" t="s">
        <v>8711</v>
      </c>
      <c r="B945" s="1488" t="s">
        <v>2003</v>
      </c>
      <c r="C945" s="1488" t="s">
        <v>97</v>
      </c>
      <c r="D945" s="1488"/>
      <c r="E945" s="1489">
        <v>2000</v>
      </c>
      <c r="F945" s="1488" t="s">
        <v>10650</v>
      </c>
      <c r="G945" s="1488" t="s">
        <v>10651</v>
      </c>
      <c r="H945" s="1488" t="s">
        <v>8805</v>
      </c>
      <c r="I945" s="1488"/>
      <c r="J945" s="1488"/>
      <c r="K945" s="1493">
        <v>1</v>
      </c>
      <c r="L945" s="1493">
        <v>12</v>
      </c>
      <c r="M945" s="1484">
        <f t="shared" si="28"/>
        <v>24000</v>
      </c>
      <c r="N945" s="1493">
        <v>1</v>
      </c>
      <c r="O945" s="1493">
        <v>6</v>
      </c>
      <c r="P945" s="1484">
        <f t="shared" si="29"/>
        <v>12000</v>
      </c>
      <c r="Q945" s="1199"/>
      <c r="R945" s="1199"/>
      <c r="S945" s="1199"/>
      <c r="T945" s="1199"/>
    </row>
    <row r="946" spans="1:20" s="1503" customFormat="1" ht="12.75" x14ac:dyDescent="0.2">
      <c r="A946" s="1488" t="s">
        <v>8711</v>
      </c>
      <c r="B946" s="1488" t="s">
        <v>2003</v>
      </c>
      <c r="C946" s="1488" t="s">
        <v>97</v>
      </c>
      <c r="D946" s="1488"/>
      <c r="E946" s="1489">
        <v>4000</v>
      </c>
      <c r="F946" s="1488" t="s">
        <v>10652</v>
      </c>
      <c r="G946" s="1488" t="s">
        <v>10653</v>
      </c>
      <c r="H946" s="1488" t="s">
        <v>10654</v>
      </c>
      <c r="I946" s="1488"/>
      <c r="J946" s="1488"/>
      <c r="K946" s="1493">
        <v>1</v>
      </c>
      <c r="L946" s="1493">
        <v>12</v>
      </c>
      <c r="M946" s="1484">
        <f t="shared" si="28"/>
        <v>48000</v>
      </c>
      <c r="N946" s="1493">
        <v>1</v>
      </c>
      <c r="O946" s="1493">
        <v>6</v>
      </c>
      <c r="P946" s="1484">
        <f t="shared" si="29"/>
        <v>24000</v>
      </c>
      <c r="Q946" s="1199"/>
      <c r="R946" s="1199"/>
      <c r="S946" s="1199"/>
      <c r="T946" s="1199"/>
    </row>
    <row r="947" spans="1:20" s="1503" customFormat="1" ht="12.75" x14ac:dyDescent="0.2">
      <c r="A947" s="1488" t="s">
        <v>8711</v>
      </c>
      <c r="B947" s="1488" t="s">
        <v>2004</v>
      </c>
      <c r="C947" s="1488" t="s">
        <v>97</v>
      </c>
      <c r="D947" s="1488"/>
      <c r="E947" s="1489">
        <v>4500</v>
      </c>
      <c r="F947" s="1488" t="s">
        <v>10655</v>
      </c>
      <c r="G947" s="1488" t="s">
        <v>10656</v>
      </c>
      <c r="H947" s="1488" t="s">
        <v>675</v>
      </c>
      <c r="I947" s="1488"/>
      <c r="J947" s="1488"/>
      <c r="K947" s="1493">
        <v>1</v>
      </c>
      <c r="L947" s="1493">
        <v>12</v>
      </c>
      <c r="M947" s="1484">
        <f t="shared" si="28"/>
        <v>54000</v>
      </c>
      <c r="N947" s="1493">
        <v>1</v>
      </c>
      <c r="O947" s="1493">
        <v>6</v>
      </c>
      <c r="P947" s="1484">
        <f t="shared" si="29"/>
        <v>27000</v>
      </c>
      <c r="Q947" s="1199"/>
      <c r="R947" s="1199"/>
      <c r="S947" s="1199"/>
      <c r="T947" s="1199"/>
    </row>
    <row r="948" spans="1:20" s="1503" customFormat="1" ht="12.75" x14ac:dyDescent="0.2">
      <c r="A948" s="1488" t="s">
        <v>8711</v>
      </c>
      <c r="B948" s="1488" t="s">
        <v>2003</v>
      </c>
      <c r="C948" s="1488" t="s">
        <v>97</v>
      </c>
      <c r="D948" s="1488"/>
      <c r="E948" s="1489">
        <v>12000</v>
      </c>
      <c r="F948" s="1488" t="s">
        <v>10657</v>
      </c>
      <c r="G948" s="1488" t="s">
        <v>10658</v>
      </c>
      <c r="H948" s="1488" t="s">
        <v>10659</v>
      </c>
      <c r="I948" s="1488"/>
      <c r="J948" s="1488"/>
      <c r="K948" s="1493">
        <v>1</v>
      </c>
      <c r="L948" s="1493">
        <v>1</v>
      </c>
      <c r="M948" s="1484">
        <f t="shared" si="28"/>
        <v>12000</v>
      </c>
      <c r="N948" s="1493">
        <v>1</v>
      </c>
      <c r="O948" s="1493">
        <v>6</v>
      </c>
      <c r="P948" s="1484">
        <f t="shared" si="29"/>
        <v>72000</v>
      </c>
      <c r="Q948" s="1199"/>
      <c r="R948" s="1199"/>
      <c r="S948" s="1199"/>
      <c r="T948" s="1199"/>
    </row>
    <row r="949" spans="1:20" s="1503" customFormat="1" ht="12.75" x14ac:dyDescent="0.2">
      <c r="A949" s="1488" t="s">
        <v>8711</v>
      </c>
      <c r="B949" s="1488" t="s">
        <v>2003</v>
      </c>
      <c r="C949" s="1488" t="s">
        <v>97</v>
      </c>
      <c r="D949" s="1488"/>
      <c r="E949" s="1489">
        <v>6000</v>
      </c>
      <c r="F949" s="1488" t="s">
        <v>10660</v>
      </c>
      <c r="G949" s="1488" t="s">
        <v>10661</v>
      </c>
      <c r="H949" s="1488" t="s">
        <v>9944</v>
      </c>
      <c r="I949" s="1488"/>
      <c r="J949" s="1488"/>
      <c r="K949" s="1493">
        <v>1</v>
      </c>
      <c r="L949" s="1493">
        <v>12</v>
      </c>
      <c r="M949" s="1484">
        <f t="shared" si="28"/>
        <v>72000</v>
      </c>
      <c r="N949" s="1493">
        <v>1</v>
      </c>
      <c r="O949" s="1493">
        <v>6</v>
      </c>
      <c r="P949" s="1484">
        <f t="shared" si="29"/>
        <v>36000</v>
      </c>
      <c r="Q949" s="1199"/>
      <c r="R949" s="1199"/>
      <c r="S949" s="1199"/>
      <c r="T949" s="1199"/>
    </row>
    <row r="950" spans="1:20" s="1503" customFormat="1" ht="12.75" x14ac:dyDescent="0.2">
      <c r="A950" s="1488" t="s">
        <v>8711</v>
      </c>
      <c r="B950" s="1488" t="s">
        <v>2003</v>
      </c>
      <c r="C950" s="1488" t="s">
        <v>97</v>
      </c>
      <c r="D950" s="1488"/>
      <c r="E950" s="1489">
        <v>12000</v>
      </c>
      <c r="F950" s="1488" t="s">
        <v>10662</v>
      </c>
      <c r="G950" s="1488" t="s">
        <v>10663</v>
      </c>
      <c r="H950" s="1488" t="s">
        <v>10664</v>
      </c>
      <c r="I950" s="1488"/>
      <c r="J950" s="1488"/>
      <c r="K950" s="1493">
        <v>1</v>
      </c>
      <c r="L950" s="1493">
        <v>12</v>
      </c>
      <c r="M950" s="1484">
        <f t="shared" si="28"/>
        <v>144000</v>
      </c>
      <c r="N950" s="1493">
        <v>1</v>
      </c>
      <c r="O950" s="1493">
        <v>6</v>
      </c>
      <c r="P950" s="1484">
        <f t="shared" si="29"/>
        <v>72000</v>
      </c>
      <c r="Q950" s="1199"/>
      <c r="R950" s="1199"/>
      <c r="S950" s="1199"/>
      <c r="T950" s="1199"/>
    </row>
    <row r="951" spans="1:20" s="1503" customFormat="1" ht="12.75" x14ac:dyDescent="0.2">
      <c r="A951" s="1488" t="s">
        <v>8711</v>
      </c>
      <c r="B951" s="1488" t="s">
        <v>2003</v>
      </c>
      <c r="C951" s="1488" t="s">
        <v>97</v>
      </c>
      <c r="D951" s="1488"/>
      <c r="E951" s="1489">
        <v>5000</v>
      </c>
      <c r="F951" s="1488" t="s">
        <v>10665</v>
      </c>
      <c r="G951" s="1488" t="s">
        <v>10666</v>
      </c>
      <c r="H951" s="1488" t="s">
        <v>1816</v>
      </c>
      <c r="I951" s="1488"/>
      <c r="J951" s="1488"/>
      <c r="K951" s="1493">
        <v>1</v>
      </c>
      <c r="L951" s="1493">
        <v>12</v>
      </c>
      <c r="M951" s="1484">
        <f t="shared" si="28"/>
        <v>60000</v>
      </c>
      <c r="N951" s="1493">
        <v>1</v>
      </c>
      <c r="O951" s="1493">
        <v>6</v>
      </c>
      <c r="P951" s="1484">
        <f t="shared" si="29"/>
        <v>30000</v>
      </c>
      <c r="Q951" s="1199"/>
      <c r="R951" s="1199"/>
      <c r="S951" s="1199"/>
      <c r="T951" s="1199"/>
    </row>
    <row r="952" spans="1:20" s="1503" customFormat="1" ht="12.75" x14ac:dyDescent="0.2">
      <c r="A952" s="1488" t="s">
        <v>8711</v>
      </c>
      <c r="B952" s="1488" t="s">
        <v>2003</v>
      </c>
      <c r="C952" s="1488" t="s">
        <v>97</v>
      </c>
      <c r="D952" s="1488"/>
      <c r="E952" s="1489">
        <v>2200</v>
      </c>
      <c r="F952" s="1488" t="s">
        <v>10667</v>
      </c>
      <c r="G952" s="1488" t="s">
        <v>10668</v>
      </c>
      <c r="H952" s="1488" t="s">
        <v>1025</v>
      </c>
      <c r="I952" s="1488"/>
      <c r="J952" s="1488"/>
      <c r="K952" s="1493">
        <v>1</v>
      </c>
      <c r="L952" s="1493">
        <v>12</v>
      </c>
      <c r="M952" s="1484">
        <f t="shared" si="28"/>
        <v>26400</v>
      </c>
      <c r="N952" s="1493">
        <v>1</v>
      </c>
      <c r="O952" s="1493">
        <v>6</v>
      </c>
      <c r="P952" s="1484">
        <f t="shared" si="29"/>
        <v>13200</v>
      </c>
      <c r="Q952" s="1199"/>
      <c r="R952" s="1199"/>
      <c r="S952" s="1199"/>
      <c r="T952" s="1199"/>
    </row>
    <row r="953" spans="1:20" s="1503" customFormat="1" ht="12.75" x14ac:dyDescent="0.2">
      <c r="A953" s="1488" t="s">
        <v>8711</v>
      </c>
      <c r="B953" s="1488" t="s">
        <v>2003</v>
      </c>
      <c r="C953" s="1488" t="s">
        <v>97</v>
      </c>
      <c r="D953" s="1488"/>
      <c r="E953" s="1489">
        <v>15000</v>
      </c>
      <c r="F953" s="1488" t="s">
        <v>10669</v>
      </c>
      <c r="G953" s="1488" t="s">
        <v>10670</v>
      </c>
      <c r="H953" s="1488" t="s">
        <v>8746</v>
      </c>
      <c r="I953" s="1488"/>
      <c r="J953" s="1488"/>
      <c r="K953" s="1493">
        <v>1</v>
      </c>
      <c r="L953" s="1493">
        <v>5</v>
      </c>
      <c r="M953" s="1484">
        <f t="shared" si="28"/>
        <v>75000</v>
      </c>
      <c r="N953" s="1493">
        <v>1</v>
      </c>
      <c r="O953" s="1493">
        <v>6</v>
      </c>
      <c r="P953" s="1484">
        <f t="shared" si="29"/>
        <v>90000</v>
      </c>
      <c r="Q953" s="1199"/>
      <c r="R953" s="1199"/>
      <c r="S953" s="1199"/>
      <c r="T953" s="1199"/>
    </row>
    <row r="954" spans="1:20" s="1503" customFormat="1" ht="12.75" x14ac:dyDescent="0.2">
      <c r="A954" s="1488" t="s">
        <v>8711</v>
      </c>
      <c r="B954" s="1488" t="s">
        <v>2003</v>
      </c>
      <c r="C954" s="1488" t="s">
        <v>97</v>
      </c>
      <c r="D954" s="1488"/>
      <c r="E954" s="1489">
        <v>12000</v>
      </c>
      <c r="F954" s="1488" t="s">
        <v>10669</v>
      </c>
      <c r="G954" s="1488" t="s">
        <v>10670</v>
      </c>
      <c r="H954" s="1488" t="s">
        <v>8746</v>
      </c>
      <c r="I954" s="1488"/>
      <c r="J954" s="1488"/>
      <c r="K954" s="1493">
        <v>1</v>
      </c>
      <c r="L954" s="1493">
        <v>7</v>
      </c>
      <c r="M954" s="1484">
        <f t="shared" si="28"/>
        <v>84000</v>
      </c>
      <c r="N954" s="1493">
        <v>0</v>
      </c>
      <c r="O954" s="1493">
        <v>0</v>
      </c>
      <c r="P954" s="1484">
        <f t="shared" si="29"/>
        <v>0</v>
      </c>
      <c r="Q954" s="1199"/>
      <c r="R954" s="1199"/>
      <c r="S954" s="1199"/>
      <c r="T954" s="1199"/>
    </row>
    <row r="955" spans="1:20" s="1503" customFormat="1" ht="12.75" x14ac:dyDescent="0.2">
      <c r="A955" s="1488" t="s">
        <v>8711</v>
      </c>
      <c r="B955" s="1488" t="s">
        <v>2004</v>
      </c>
      <c r="C955" s="1488" t="s">
        <v>97</v>
      </c>
      <c r="D955" s="1488"/>
      <c r="E955" s="1489">
        <v>5000</v>
      </c>
      <c r="F955" s="1488" t="s">
        <v>10671</v>
      </c>
      <c r="G955" s="1488" t="s">
        <v>10672</v>
      </c>
      <c r="H955" s="1488" t="s">
        <v>675</v>
      </c>
      <c r="I955" s="1488"/>
      <c r="J955" s="1488"/>
      <c r="K955" s="1493">
        <v>1</v>
      </c>
      <c r="L955" s="1493">
        <v>12</v>
      </c>
      <c r="M955" s="1484">
        <f t="shared" si="28"/>
        <v>60000</v>
      </c>
      <c r="N955" s="1493">
        <v>1</v>
      </c>
      <c r="O955" s="1493">
        <v>6</v>
      </c>
      <c r="P955" s="1484">
        <f t="shared" si="29"/>
        <v>30000</v>
      </c>
      <c r="Q955" s="1199"/>
      <c r="R955" s="1199"/>
      <c r="S955" s="1199"/>
      <c r="T955" s="1199"/>
    </row>
    <row r="956" spans="1:20" s="1503" customFormat="1" ht="12.75" x14ac:dyDescent="0.2">
      <c r="A956" s="1488" t="s">
        <v>8711</v>
      </c>
      <c r="B956" s="1488" t="s">
        <v>2003</v>
      </c>
      <c r="C956" s="1488" t="s">
        <v>97</v>
      </c>
      <c r="D956" s="1488"/>
      <c r="E956" s="1489">
        <v>7500</v>
      </c>
      <c r="F956" s="1488" t="s">
        <v>10673</v>
      </c>
      <c r="G956" s="1488" t="s">
        <v>10674</v>
      </c>
      <c r="H956" s="1488" t="s">
        <v>8755</v>
      </c>
      <c r="I956" s="1488"/>
      <c r="J956" s="1488"/>
      <c r="K956" s="1493">
        <v>1</v>
      </c>
      <c r="L956" s="1493">
        <v>6</v>
      </c>
      <c r="M956" s="1484">
        <f t="shared" si="28"/>
        <v>45000</v>
      </c>
      <c r="N956" s="1493">
        <v>0</v>
      </c>
      <c r="O956" s="1493">
        <v>0</v>
      </c>
      <c r="P956" s="1484">
        <f t="shared" si="29"/>
        <v>0</v>
      </c>
      <c r="Q956" s="1199"/>
      <c r="R956" s="1199"/>
      <c r="S956" s="1199"/>
      <c r="T956" s="1199"/>
    </row>
    <row r="957" spans="1:20" s="1503" customFormat="1" ht="12.75" x14ac:dyDescent="0.2">
      <c r="A957" s="1488" t="s">
        <v>8711</v>
      </c>
      <c r="B957" s="1488" t="s">
        <v>2003</v>
      </c>
      <c r="C957" s="1488" t="s">
        <v>97</v>
      </c>
      <c r="D957" s="1488"/>
      <c r="E957" s="1489">
        <v>5500</v>
      </c>
      <c r="F957" s="1488" t="s">
        <v>10675</v>
      </c>
      <c r="G957" s="1488" t="s">
        <v>10676</v>
      </c>
      <c r="H957" s="1488" t="s">
        <v>10677</v>
      </c>
      <c r="I957" s="1488"/>
      <c r="J957" s="1488"/>
      <c r="K957" s="1493">
        <v>1</v>
      </c>
      <c r="L957" s="1493">
        <v>12</v>
      </c>
      <c r="M957" s="1484">
        <f t="shared" si="28"/>
        <v>66000</v>
      </c>
      <c r="N957" s="1493">
        <v>1</v>
      </c>
      <c r="O957" s="1493">
        <v>6</v>
      </c>
      <c r="P957" s="1484">
        <f t="shared" si="29"/>
        <v>33000</v>
      </c>
      <c r="Q957" s="1199"/>
      <c r="R957" s="1199"/>
      <c r="S957" s="1199"/>
      <c r="T957" s="1199"/>
    </row>
    <row r="958" spans="1:20" s="1503" customFormat="1" ht="12.75" x14ac:dyDescent="0.2">
      <c r="A958" s="1488" t="s">
        <v>8711</v>
      </c>
      <c r="B958" s="1488" t="s">
        <v>2004</v>
      </c>
      <c r="C958" s="1488" t="s">
        <v>97</v>
      </c>
      <c r="D958" s="1488"/>
      <c r="E958" s="1489">
        <v>4000</v>
      </c>
      <c r="F958" s="1488" t="s">
        <v>10678</v>
      </c>
      <c r="G958" s="1488" t="s">
        <v>10679</v>
      </c>
      <c r="H958" s="1488" t="s">
        <v>675</v>
      </c>
      <c r="I958" s="1488"/>
      <c r="J958" s="1488"/>
      <c r="K958" s="1493">
        <v>1</v>
      </c>
      <c r="L958" s="1493">
        <v>12</v>
      </c>
      <c r="M958" s="1484">
        <f t="shared" si="28"/>
        <v>48000</v>
      </c>
      <c r="N958" s="1493">
        <v>1</v>
      </c>
      <c r="O958" s="1493">
        <v>6</v>
      </c>
      <c r="P958" s="1484">
        <f t="shared" si="29"/>
        <v>24000</v>
      </c>
      <c r="Q958" s="1199"/>
      <c r="R958" s="1199"/>
      <c r="S958" s="1199"/>
      <c r="T958" s="1199"/>
    </row>
    <row r="959" spans="1:20" s="1503" customFormat="1" ht="12.75" x14ac:dyDescent="0.2">
      <c r="A959" s="1488" t="s">
        <v>8711</v>
      </c>
      <c r="B959" s="1488" t="s">
        <v>2003</v>
      </c>
      <c r="C959" s="1488" t="s">
        <v>97</v>
      </c>
      <c r="D959" s="1488"/>
      <c r="E959" s="1489">
        <v>2500</v>
      </c>
      <c r="F959" s="1488" t="s">
        <v>10680</v>
      </c>
      <c r="G959" s="1488" t="s">
        <v>10681</v>
      </c>
      <c r="H959" s="1488" t="s">
        <v>10682</v>
      </c>
      <c r="I959" s="1488"/>
      <c r="J959" s="1488"/>
      <c r="K959" s="1493">
        <v>1</v>
      </c>
      <c r="L959" s="1493">
        <v>12</v>
      </c>
      <c r="M959" s="1484">
        <f t="shared" si="28"/>
        <v>30000</v>
      </c>
      <c r="N959" s="1493">
        <v>1</v>
      </c>
      <c r="O959" s="1493">
        <v>6</v>
      </c>
      <c r="P959" s="1484">
        <f t="shared" si="29"/>
        <v>15000</v>
      </c>
      <c r="Q959" s="1199"/>
      <c r="R959" s="1199"/>
      <c r="S959" s="1199"/>
      <c r="T959" s="1199"/>
    </row>
    <row r="960" spans="1:20" s="1503" customFormat="1" ht="12.75" x14ac:dyDescent="0.2">
      <c r="A960" s="1488" t="s">
        <v>8711</v>
      </c>
      <c r="B960" s="1488" t="s">
        <v>2003</v>
      </c>
      <c r="C960" s="1488" t="s">
        <v>97</v>
      </c>
      <c r="D960" s="1488"/>
      <c r="E960" s="1489">
        <v>8000</v>
      </c>
      <c r="F960" s="1488" t="s">
        <v>10683</v>
      </c>
      <c r="G960" s="1488" t="s">
        <v>10684</v>
      </c>
      <c r="H960" s="1488" t="s">
        <v>5667</v>
      </c>
      <c r="I960" s="1488"/>
      <c r="J960" s="1488"/>
      <c r="K960" s="1493">
        <v>1</v>
      </c>
      <c r="L960" s="1493">
        <v>12</v>
      </c>
      <c r="M960" s="1484">
        <f t="shared" si="28"/>
        <v>96000</v>
      </c>
      <c r="N960" s="1493">
        <v>1</v>
      </c>
      <c r="O960" s="1493">
        <v>6</v>
      </c>
      <c r="P960" s="1484">
        <f t="shared" si="29"/>
        <v>48000</v>
      </c>
      <c r="Q960" s="1199"/>
      <c r="R960" s="1199"/>
      <c r="S960" s="1199"/>
      <c r="T960" s="1199"/>
    </row>
    <row r="961" spans="1:20" s="1503" customFormat="1" ht="12.75" x14ac:dyDescent="0.2">
      <c r="A961" s="1488" t="s">
        <v>8711</v>
      </c>
      <c r="B961" s="1488" t="s">
        <v>2003</v>
      </c>
      <c r="C961" s="1488" t="s">
        <v>97</v>
      </c>
      <c r="D961" s="1488"/>
      <c r="E961" s="1489">
        <v>4500</v>
      </c>
      <c r="F961" s="1488" t="s">
        <v>10685</v>
      </c>
      <c r="G961" s="1488" t="s">
        <v>10686</v>
      </c>
      <c r="H961" s="1488" t="s">
        <v>10687</v>
      </c>
      <c r="I961" s="1488"/>
      <c r="J961" s="1488"/>
      <c r="K961" s="1493">
        <v>1</v>
      </c>
      <c r="L961" s="1493">
        <v>12</v>
      </c>
      <c r="M961" s="1484">
        <f t="shared" si="28"/>
        <v>54000</v>
      </c>
      <c r="N961" s="1493">
        <v>1</v>
      </c>
      <c r="O961" s="1493">
        <v>6</v>
      </c>
      <c r="P961" s="1484">
        <f t="shared" si="29"/>
        <v>27000</v>
      </c>
      <c r="Q961" s="1199"/>
      <c r="R961" s="1199"/>
      <c r="S961" s="1199"/>
      <c r="T961" s="1199"/>
    </row>
    <row r="962" spans="1:20" s="1503" customFormat="1" ht="12.75" x14ac:dyDescent="0.2">
      <c r="A962" s="1488" t="s">
        <v>8711</v>
      </c>
      <c r="B962" s="1488" t="s">
        <v>2003</v>
      </c>
      <c r="C962" s="1488" t="s">
        <v>97</v>
      </c>
      <c r="D962" s="1488"/>
      <c r="E962" s="1489">
        <v>9000</v>
      </c>
      <c r="F962" s="1488" t="s">
        <v>10688</v>
      </c>
      <c r="G962" s="1488" t="s">
        <v>10689</v>
      </c>
      <c r="H962" s="1488" t="s">
        <v>654</v>
      </c>
      <c r="I962" s="1488"/>
      <c r="J962" s="1488"/>
      <c r="K962" s="1493">
        <v>1</v>
      </c>
      <c r="L962" s="1493">
        <v>12</v>
      </c>
      <c r="M962" s="1484">
        <f t="shared" si="28"/>
        <v>108000</v>
      </c>
      <c r="N962" s="1493">
        <v>1</v>
      </c>
      <c r="O962" s="1493">
        <v>6</v>
      </c>
      <c r="P962" s="1484">
        <f t="shared" si="29"/>
        <v>54000</v>
      </c>
      <c r="Q962" s="1199"/>
      <c r="R962" s="1199"/>
      <c r="S962" s="1199"/>
      <c r="T962" s="1199"/>
    </row>
    <row r="963" spans="1:20" s="1503" customFormat="1" ht="12.75" x14ac:dyDescent="0.2">
      <c r="A963" s="1488" t="s">
        <v>8711</v>
      </c>
      <c r="B963" s="1488" t="s">
        <v>2003</v>
      </c>
      <c r="C963" s="1488" t="s">
        <v>97</v>
      </c>
      <c r="D963" s="1488"/>
      <c r="E963" s="1489">
        <v>6500</v>
      </c>
      <c r="F963" s="1488" t="s">
        <v>10690</v>
      </c>
      <c r="G963" s="1488" t="s">
        <v>10691</v>
      </c>
      <c r="H963" s="1488" t="s">
        <v>739</v>
      </c>
      <c r="I963" s="1488"/>
      <c r="J963" s="1488"/>
      <c r="K963" s="1493">
        <v>1</v>
      </c>
      <c r="L963" s="1493">
        <v>8</v>
      </c>
      <c r="M963" s="1484">
        <f t="shared" si="28"/>
        <v>52000</v>
      </c>
      <c r="N963" s="1493">
        <v>1</v>
      </c>
      <c r="O963" s="1493">
        <v>6</v>
      </c>
      <c r="P963" s="1484">
        <f t="shared" si="29"/>
        <v>39000</v>
      </c>
      <c r="Q963" s="1199"/>
      <c r="R963" s="1199"/>
      <c r="S963" s="1199"/>
      <c r="T963" s="1199"/>
    </row>
    <row r="964" spans="1:20" s="1503" customFormat="1" ht="12.75" x14ac:dyDescent="0.2">
      <c r="A964" s="1488" t="s">
        <v>8711</v>
      </c>
      <c r="B964" s="1488" t="s">
        <v>2003</v>
      </c>
      <c r="C964" s="1488" t="s">
        <v>97</v>
      </c>
      <c r="D964" s="1488"/>
      <c r="E964" s="1489">
        <v>12000</v>
      </c>
      <c r="F964" s="1488" t="s">
        <v>10692</v>
      </c>
      <c r="G964" s="1488" t="s">
        <v>10693</v>
      </c>
      <c r="H964" s="1488" t="s">
        <v>5153</v>
      </c>
      <c r="I964" s="1488"/>
      <c r="J964" s="1488"/>
      <c r="K964" s="1493">
        <v>1</v>
      </c>
      <c r="L964" s="1493">
        <v>6</v>
      </c>
      <c r="M964" s="1484">
        <f t="shared" si="28"/>
        <v>72000</v>
      </c>
      <c r="N964" s="1493">
        <v>1</v>
      </c>
      <c r="O964" s="1493">
        <v>6</v>
      </c>
      <c r="P964" s="1484">
        <f t="shared" si="29"/>
        <v>72000</v>
      </c>
      <c r="Q964" s="1199"/>
      <c r="R964" s="1199"/>
      <c r="S964" s="1199"/>
      <c r="T964" s="1199"/>
    </row>
    <row r="965" spans="1:20" s="1503" customFormat="1" ht="12.75" x14ac:dyDescent="0.2">
      <c r="A965" s="1488" t="s">
        <v>8711</v>
      </c>
      <c r="B965" s="1488" t="s">
        <v>2003</v>
      </c>
      <c r="C965" s="1488" t="s">
        <v>97</v>
      </c>
      <c r="D965" s="1488"/>
      <c r="E965" s="1489">
        <v>8000</v>
      </c>
      <c r="F965" s="1488" t="s">
        <v>10692</v>
      </c>
      <c r="G965" s="1488" t="s">
        <v>10693</v>
      </c>
      <c r="H965" s="1488" t="s">
        <v>4733</v>
      </c>
      <c r="I965" s="1488"/>
      <c r="J965" s="1488"/>
      <c r="K965" s="1493">
        <v>1</v>
      </c>
      <c r="L965" s="1493">
        <v>4</v>
      </c>
      <c r="M965" s="1484">
        <f t="shared" ref="M965:M1028" si="30">L965*E965</f>
        <v>32000</v>
      </c>
      <c r="N965" s="1493">
        <v>0</v>
      </c>
      <c r="O965" s="1493">
        <v>0</v>
      </c>
      <c r="P965" s="1484">
        <f t="shared" ref="P965:P1028" si="31">O965*E965</f>
        <v>0</v>
      </c>
      <c r="Q965" s="1199"/>
      <c r="R965" s="1199"/>
      <c r="S965" s="1199"/>
      <c r="T965" s="1199"/>
    </row>
    <row r="966" spans="1:20" s="1503" customFormat="1" ht="12.75" x14ac:dyDescent="0.2">
      <c r="A966" s="1488" t="s">
        <v>8711</v>
      </c>
      <c r="B966" s="1488" t="s">
        <v>2004</v>
      </c>
      <c r="C966" s="1488" t="s">
        <v>97</v>
      </c>
      <c r="D966" s="1488"/>
      <c r="E966" s="1489">
        <v>2000</v>
      </c>
      <c r="F966" s="1488" t="s">
        <v>10694</v>
      </c>
      <c r="G966" s="1488" t="s">
        <v>10695</v>
      </c>
      <c r="H966" s="1488" t="s">
        <v>768</v>
      </c>
      <c r="I966" s="1488"/>
      <c r="J966" s="1488"/>
      <c r="K966" s="1493">
        <v>1</v>
      </c>
      <c r="L966" s="1493">
        <v>12</v>
      </c>
      <c r="M966" s="1484">
        <f t="shared" si="30"/>
        <v>24000</v>
      </c>
      <c r="N966" s="1493">
        <v>1</v>
      </c>
      <c r="O966" s="1493">
        <v>6</v>
      </c>
      <c r="P966" s="1484">
        <f t="shared" si="31"/>
        <v>12000</v>
      </c>
      <c r="Q966" s="1199"/>
      <c r="R966" s="1199"/>
      <c r="S966" s="1199"/>
      <c r="T966" s="1199"/>
    </row>
    <row r="967" spans="1:20" s="1503" customFormat="1" ht="12.75" x14ac:dyDescent="0.2">
      <c r="A967" s="1488" t="s">
        <v>8711</v>
      </c>
      <c r="B967" s="1488" t="s">
        <v>2003</v>
      </c>
      <c r="C967" s="1488" t="s">
        <v>97</v>
      </c>
      <c r="D967" s="1488"/>
      <c r="E967" s="1489">
        <v>6000</v>
      </c>
      <c r="F967" s="1488" t="s">
        <v>10696</v>
      </c>
      <c r="G967" s="1488" t="s">
        <v>10697</v>
      </c>
      <c r="H967" s="1488" t="s">
        <v>10698</v>
      </c>
      <c r="I967" s="1488"/>
      <c r="J967" s="1488"/>
      <c r="K967" s="1493">
        <v>1</v>
      </c>
      <c r="L967" s="1493">
        <v>12</v>
      </c>
      <c r="M967" s="1484">
        <f t="shared" si="30"/>
        <v>72000</v>
      </c>
      <c r="N967" s="1493">
        <v>1</v>
      </c>
      <c r="O967" s="1493">
        <v>6</v>
      </c>
      <c r="P967" s="1484">
        <f t="shared" si="31"/>
        <v>36000</v>
      </c>
      <c r="Q967" s="1199"/>
      <c r="R967" s="1199"/>
      <c r="S967" s="1199"/>
      <c r="T967" s="1199"/>
    </row>
    <row r="968" spans="1:20" s="1503" customFormat="1" ht="12.75" x14ac:dyDescent="0.2">
      <c r="A968" s="1488" t="s">
        <v>8711</v>
      </c>
      <c r="B968" s="1488" t="s">
        <v>2003</v>
      </c>
      <c r="C968" s="1488" t="s">
        <v>97</v>
      </c>
      <c r="D968" s="1488"/>
      <c r="E968" s="1489">
        <v>4500</v>
      </c>
      <c r="F968" s="1488" t="s">
        <v>10699</v>
      </c>
      <c r="G968" s="1488" t="s">
        <v>10700</v>
      </c>
      <c r="H968" s="1488" t="s">
        <v>10701</v>
      </c>
      <c r="I968" s="1488"/>
      <c r="J968" s="1488"/>
      <c r="K968" s="1493">
        <v>1</v>
      </c>
      <c r="L968" s="1493">
        <v>12</v>
      </c>
      <c r="M968" s="1484">
        <f t="shared" si="30"/>
        <v>54000</v>
      </c>
      <c r="N968" s="1493">
        <v>1</v>
      </c>
      <c r="O968" s="1493">
        <v>6</v>
      </c>
      <c r="P968" s="1484">
        <f t="shared" si="31"/>
        <v>27000</v>
      </c>
      <c r="Q968" s="1199"/>
      <c r="R968" s="1199"/>
      <c r="S968" s="1199"/>
      <c r="T968" s="1199"/>
    </row>
    <row r="969" spans="1:20" s="1503" customFormat="1" ht="12.75" x14ac:dyDescent="0.2">
      <c r="A969" s="1488" t="s">
        <v>8711</v>
      </c>
      <c r="B969" s="1488" t="s">
        <v>2003</v>
      </c>
      <c r="C969" s="1488" t="s">
        <v>97</v>
      </c>
      <c r="D969" s="1488"/>
      <c r="E969" s="1489">
        <v>10000</v>
      </c>
      <c r="F969" s="1488" t="s">
        <v>10702</v>
      </c>
      <c r="G969" s="1488" t="s">
        <v>10703</v>
      </c>
      <c r="H969" s="1488" t="s">
        <v>695</v>
      </c>
      <c r="I969" s="1488"/>
      <c r="J969" s="1488"/>
      <c r="K969" s="1493">
        <v>1</v>
      </c>
      <c r="L969" s="1493">
        <v>12</v>
      </c>
      <c r="M969" s="1484">
        <f t="shared" si="30"/>
        <v>120000</v>
      </c>
      <c r="N969" s="1493">
        <v>1</v>
      </c>
      <c r="O969" s="1493">
        <v>1</v>
      </c>
      <c r="P969" s="1484">
        <f t="shared" si="31"/>
        <v>10000</v>
      </c>
      <c r="Q969" s="1199"/>
      <c r="R969" s="1199"/>
      <c r="S969" s="1199"/>
      <c r="T969" s="1199"/>
    </row>
    <row r="970" spans="1:20" s="1503" customFormat="1" ht="12.75" x14ac:dyDescent="0.2">
      <c r="A970" s="1488" t="s">
        <v>8711</v>
      </c>
      <c r="B970" s="1488" t="s">
        <v>2003</v>
      </c>
      <c r="C970" s="1488" t="s">
        <v>97</v>
      </c>
      <c r="D970" s="1488"/>
      <c r="E970" s="1489">
        <v>7000</v>
      </c>
      <c r="F970" s="1488" t="s">
        <v>10704</v>
      </c>
      <c r="G970" s="1488" t="s">
        <v>10705</v>
      </c>
      <c r="H970" s="1488" t="s">
        <v>1657</v>
      </c>
      <c r="I970" s="1488"/>
      <c r="J970" s="1488"/>
      <c r="K970" s="1493">
        <v>1</v>
      </c>
      <c r="L970" s="1493">
        <v>12</v>
      </c>
      <c r="M970" s="1484">
        <f t="shared" si="30"/>
        <v>84000</v>
      </c>
      <c r="N970" s="1493">
        <v>1</v>
      </c>
      <c r="O970" s="1493">
        <v>6</v>
      </c>
      <c r="P970" s="1484">
        <f t="shared" si="31"/>
        <v>42000</v>
      </c>
      <c r="Q970" s="1199"/>
      <c r="R970" s="1199"/>
      <c r="S970" s="1199"/>
      <c r="T970" s="1199"/>
    </row>
    <row r="971" spans="1:20" s="1503" customFormat="1" ht="12.75" x14ac:dyDescent="0.2">
      <c r="A971" s="1488" t="s">
        <v>8711</v>
      </c>
      <c r="B971" s="1488" t="s">
        <v>2003</v>
      </c>
      <c r="C971" s="1488" t="s">
        <v>97</v>
      </c>
      <c r="D971" s="1488"/>
      <c r="E971" s="1489">
        <v>3500</v>
      </c>
      <c r="F971" s="1488" t="s">
        <v>10706</v>
      </c>
      <c r="G971" s="1488" t="s">
        <v>10707</v>
      </c>
      <c r="H971" s="1488" t="s">
        <v>8775</v>
      </c>
      <c r="I971" s="1488"/>
      <c r="J971" s="1488"/>
      <c r="K971" s="1493">
        <v>1</v>
      </c>
      <c r="L971" s="1493">
        <v>12</v>
      </c>
      <c r="M971" s="1484">
        <f t="shared" si="30"/>
        <v>42000</v>
      </c>
      <c r="N971" s="1493">
        <v>1</v>
      </c>
      <c r="O971" s="1493">
        <v>6</v>
      </c>
      <c r="P971" s="1484">
        <f t="shared" si="31"/>
        <v>21000</v>
      </c>
      <c r="Q971" s="1199"/>
      <c r="R971" s="1199"/>
      <c r="S971" s="1199"/>
      <c r="T971" s="1199"/>
    </row>
    <row r="972" spans="1:20" s="1503" customFormat="1" ht="12.75" x14ac:dyDescent="0.2">
      <c r="A972" s="1488" t="s">
        <v>8711</v>
      </c>
      <c r="B972" s="1488" t="s">
        <v>2003</v>
      </c>
      <c r="C972" s="1488" t="s">
        <v>97</v>
      </c>
      <c r="D972" s="1488"/>
      <c r="E972" s="1489">
        <v>5000</v>
      </c>
      <c r="F972" s="1488" t="s">
        <v>10708</v>
      </c>
      <c r="G972" s="1488" t="s">
        <v>10709</v>
      </c>
      <c r="H972" s="1488" t="s">
        <v>8778</v>
      </c>
      <c r="I972" s="1488"/>
      <c r="J972" s="1488"/>
      <c r="K972" s="1493">
        <v>1</v>
      </c>
      <c r="L972" s="1493">
        <v>9</v>
      </c>
      <c r="M972" s="1484">
        <f t="shared" si="30"/>
        <v>45000</v>
      </c>
      <c r="N972" s="1493">
        <v>0</v>
      </c>
      <c r="O972" s="1493">
        <v>0</v>
      </c>
      <c r="P972" s="1484">
        <f t="shared" si="31"/>
        <v>0</v>
      </c>
      <c r="Q972" s="1199"/>
      <c r="R972" s="1199"/>
      <c r="S972" s="1199"/>
      <c r="T972" s="1199"/>
    </row>
    <row r="973" spans="1:20" s="1503" customFormat="1" ht="12.75" x14ac:dyDescent="0.2">
      <c r="A973" s="1488" t="s">
        <v>8711</v>
      </c>
      <c r="B973" s="1488" t="s">
        <v>2004</v>
      </c>
      <c r="C973" s="1488" t="s">
        <v>97</v>
      </c>
      <c r="D973" s="1488"/>
      <c r="E973" s="1489">
        <v>2000</v>
      </c>
      <c r="F973" s="1488" t="s">
        <v>10710</v>
      </c>
      <c r="G973" s="1488" t="s">
        <v>10711</v>
      </c>
      <c r="H973" s="1488" t="s">
        <v>768</v>
      </c>
      <c r="I973" s="1488"/>
      <c r="J973" s="1488"/>
      <c r="K973" s="1493">
        <v>1</v>
      </c>
      <c r="L973" s="1493">
        <v>12</v>
      </c>
      <c r="M973" s="1484">
        <f t="shared" si="30"/>
        <v>24000</v>
      </c>
      <c r="N973" s="1493">
        <v>1</v>
      </c>
      <c r="O973" s="1493">
        <v>6</v>
      </c>
      <c r="P973" s="1484">
        <f t="shared" si="31"/>
        <v>12000</v>
      </c>
      <c r="Q973" s="1199"/>
      <c r="R973" s="1199"/>
      <c r="S973" s="1199"/>
      <c r="T973" s="1199"/>
    </row>
    <row r="974" spans="1:20" s="1503" customFormat="1" ht="12.75" x14ac:dyDescent="0.2">
      <c r="A974" s="1488" t="s">
        <v>8711</v>
      </c>
      <c r="B974" s="1488" t="s">
        <v>2003</v>
      </c>
      <c r="C974" s="1488" t="s">
        <v>97</v>
      </c>
      <c r="D974" s="1488"/>
      <c r="E974" s="1489">
        <v>9000</v>
      </c>
      <c r="F974" s="1488" t="s">
        <v>10712</v>
      </c>
      <c r="G974" s="1488" t="s">
        <v>10713</v>
      </c>
      <c r="H974" s="1488" t="s">
        <v>792</v>
      </c>
      <c r="I974" s="1488"/>
      <c r="J974" s="1488"/>
      <c r="K974" s="1493">
        <v>1</v>
      </c>
      <c r="L974" s="1493">
        <v>12</v>
      </c>
      <c r="M974" s="1484">
        <f t="shared" si="30"/>
        <v>108000</v>
      </c>
      <c r="N974" s="1493">
        <v>1</v>
      </c>
      <c r="O974" s="1493">
        <v>6</v>
      </c>
      <c r="P974" s="1484">
        <f t="shared" si="31"/>
        <v>54000</v>
      </c>
      <c r="Q974" s="1199"/>
      <c r="R974" s="1199"/>
      <c r="S974" s="1199"/>
      <c r="T974" s="1199"/>
    </row>
    <row r="975" spans="1:20" s="1503" customFormat="1" ht="12.75" x14ac:dyDescent="0.2">
      <c r="A975" s="1488" t="s">
        <v>8711</v>
      </c>
      <c r="B975" s="1488" t="s">
        <v>2003</v>
      </c>
      <c r="C975" s="1488" t="s">
        <v>97</v>
      </c>
      <c r="D975" s="1488"/>
      <c r="E975" s="1489">
        <v>3000</v>
      </c>
      <c r="F975" s="1488" t="s">
        <v>10714</v>
      </c>
      <c r="G975" s="1488" t="s">
        <v>10715</v>
      </c>
      <c r="H975" s="1488" t="s">
        <v>10716</v>
      </c>
      <c r="I975" s="1488"/>
      <c r="J975" s="1488"/>
      <c r="K975" s="1493">
        <v>1</v>
      </c>
      <c r="L975" s="1493">
        <v>12</v>
      </c>
      <c r="M975" s="1484">
        <f t="shared" si="30"/>
        <v>36000</v>
      </c>
      <c r="N975" s="1493">
        <v>1</v>
      </c>
      <c r="O975" s="1493">
        <v>2</v>
      </c>
      <c r="P975" s="1484">
        <f t="shared" si="31"/>
        <v>6000</v>
      </c>
      <c r="Q975" s="1199"/>
      <c r="R975" s="1199"/>
      <c r="S975" s="1199"/>
      <c r="T975" s="1199"/>
    </row>
    <row r="976" spans="1:20" s="1503" customFormat="1" ht="12.75" x14ac:dyDescent="0.2">
      <c r="A976" s="1488" t="s">
        <v>8711</v>
      </c>
      <c r="B976" s="1488" t="s">
        <v>2003</v>
      </c>
      <c r="C976" s="1488" t="s">
        <v>97</v>
      </c>
      <c r="D976" s="1488"/>
      <c r="E976" s="1489">
        <v>5000</v>
      </c>
      <c r="F976" s="1488" t="s">
        <v>10714</v>
      </c>
      <c r="G976" s="1488" t="s">
        <v>10715</v>
      </c>
      <c r="H976" s="1488" t="s">
        <v>10717</v>
      </c>
      <c r="I976" s="1488"/>
      <c r="J976" s="1488"/>
      <c r="K976" s="1493">
        <v>0</v>
      </c>
      <c r="L976" s="1493">
        <v>0</v>
      </c>
      <c r="M976" s="1484">
        <f t="shared" si="30"/>
        <v>0</v>
      </c>
      <c r="N976" s="1493">
        <v>1</v>
      </c>
      <c r="O976" s="1493">
        <v>5</v>
      </c>
      <c r="P976" s="1484">
        <f t="shared" si="31"/>
        <v>25000</v>
      </c>
      <c r="Q976" s="1199"/>
      <c r="R976" s="1199"/>
      <c r="S976" s="1199"/>
      <c r="T976" s="1199"/>
    </row>
    <row r="977" spans="1:20" s="1503" customFormat="1" ht="12.75" x14ac:dyDescent="0.2">
      <c r="A977" s="1488" t="s">
        <v>8711</v>
      </c>
      <c r="B977" s="1488" t="s">
        <v>2003</v>
      </c>
      <c r="C977" s="1488" t="s">
        <v>97</v>
      </c>
      <c r="D977" s="1488"/>
      <c r="E977" s="1489">
        <v>5500</v>
      </c>
      <c r="F977" s="1488" t="s">
        <v>10718</v>
      </c>
      <c r="G977" s="1488" t="s">
        <v>10719</v>
      </c>
      <c r="H977" s="1488" t="s">
        <v>10720</v>
      </c>
      <c r="I977" s="1488"/>
      <c r="J977" s="1488"/>
      <c r="K977" s="1493">
        <v>1</v>
      </c>
      <c r="L977" s="1493">
        <v>5</v>
      </c>
      <c r="M977" s="1484">
        <f t="shared" si="30"/>
        <v>27500</v>
      </c>
      <c r="N977" s="1493">
        <v>1</v>
      </c>
      <c r="O977" s="1493">
        <v>6</v>
      </c>
      <c r="P977" s="1484">
        <f t="shared" si="31"/>
        <v>33000</v>
      </c>
      <c r="Q977" s="1199"/>
      <c r="R977" s="1199"/>
      <c r="S977" s="1199"/>
      <c r="T977" s="1199"/>
    </row>
    <row r="978" spans="1:20" s="1503" customFormat="1" ht="12.75" x14ac:dyDescent="0.2">
      <c r="A978" s="1488" t="s">
        <v>8711</v>
      </c>
      <c r="B978" s="1488" t="s">
        <v>2004</v>
      </c>
      <c r="C978" s="1488" t="s">
        <v>97</v>
      </c>
      <c r="D978" s="1488"/>
      <c r="E978" s="1489">
        <v>2500</v>
      </c>
      <c r="F978" s="1488" t="s">
        <v>10721</v>
      </c>
      <c r="G978" s="1488" t="s">
        <v>10722</v>
      </c>
      <c r="H978" s="1488" t="s">
        <v>768</v>
      </c>
      <c r="I978" s="1488"/>
      <c r="J978" s="1488"/>
      <c r="K978" s="1493">
        <v>1</v>
      </c>
      <c r="L978" s="1493">
        <v>1</v>
      </c>
      <c r="M978" s="1484">
        <f t="shared" si="30"/>
        <v>2500</v>
      </c>
      <c r="N978" s="1493">
        <v>0</v>
      </c>
      <c r="O978" s="1493">
        <v>0</v>
      </c>
      <c r="P978" s="1484">
        <f t="shared" si="31"/>
        <v>0</v>
      </c>
      <c r="Q978" s="1199"/>
      <c r="R978" s="1199"/>
      <c r="S978" s="1199"/>
      <c r="T978" s="1199"/>
    </row>
    <row r="979" spans="1:20" s="1503" customFormat="1" ht="12.75" x14ac:dyDescent="0.2">
      <c r="A979" s="1488" t="s">
        <v>8711</v>
      </c>
      <c r="B979" s="1488" t="s">
        <v>2003</v>
      </c>
      <c r="C979" s="1488" t="s">
        <v>97</v>
      </c>
      <c r="D979" s="1488"/>
      <c r="E979" s="1489">
        <v>13500</v>
      </c>
      <c r="F979" s="1488" t="s">
        <v>10723</v>
      </c>
      <c r="G979" s="1488" t="s">
        <v>10724</v>
      </c>
      <c r="H979" s="1488" t="s">
        <v>1141</v>
      </c>
      <c r="I979" s="1488"/>
      <c r="J979" s="1488"/>
      <c r="K979" s="1493">
        <v>0</v>
      </c>
      <c r="L979" s="1493">
        <v>0</v>
      </c>
      <c r="M979" s="1484">
        <f t="shared" si="30"/>
        <v>0</v>
      </c>
      <c r="N979" s="1493">
        <v>1</v>
      </c>
      <c r="O979" s="1493">
        <v>3</v>
      </c>
      <c r="P979" s="1484">
        <f t="shared" si="31"/>
        <v>40500</v>
      </c>
      <c r="Q979" s="1199"/>
      <c r="R979" s="1199"/>
      <c r="S979" s="1199"/>
      <c r="T979" s="1199"/>
    </row>
    <row r="980" spans="1:20" s="1503" customFormat="1" ht="12.75" x14ac:dyDescent="0.2">
      <c r="A980" s="1488" t="s">
        <v>8711</v>
      </c>
      <c r="B980" s="1488" t="s">
        <v>2003</v>
      </c>
      <c r="C980" s="1488" t="s">
        <v>97</v>
      </c>
      <c r="D980" s="1488"/>
      <c r="E980" s="1489">
        <v>13000</v>
      </c>
      <c r="F980" s="1488" t="s">
        <v>10725</v>
      </c>
      <c r="G980" s="1488" t="s">
        <v>10726</v>
      </c>
      <c r="H980" s="1488" t="s">
        <v>1141</v>
      </c>
      <c r="I980" s="1488"/>
      <c r="J980" s="1488"/>
      <c r="K980" s="1493">
        <v>1</v>
      </c>
      <c r="L980" s="1493">
        <v>3</v>
      </c>
      <c r="M980" s="1484">
        <f t="shared" si="30"/>
        <v>39000</v>
      </c>
      <c r="N980" s="1493">
        <v>0</v>
      </c>
      <c r="O980" s="1493">
        <v>0</v>
      </c>
      <c r="P980" s="1484">
        <f t="shared" si="31"/>
        <v>0</v>
      </c>
      <c r="Q980" s="1199"/>
      <c r="R980" s="1199"/>
      <c r="S980" s="1199"/>
      <c r="T980" s="1199"/>
    </row>
    <row r="981" spans="1:20" s="1503" customFormat="1" ht="12.75" x14ac:dyDescent="0.2">
      <c r="A981" s="1488" t="s">
        <v>8711</v>
      </c>
      <c r="B981" s="1488" t="s">
        <v>2003</v>
      </c>
      <c r="C981" s="1488" t="s">
        <v>97</v>
      </c>
      <c r="D981" s="1488"/>
      <c r="E981" s="1489">
        <v>3500</v>
      </c>
      <c r="F981" s="1488" t="s">
        <v>10727</v>
      </c>
      <c r="G981" s="1488" t="s">
        <v>10728</v>
      </c>
      <c r="H981" s="1488" t="s">
        <v>739</v>
      </c>
      <c r="I981" s="1488"/>
      <c r="J981" s="1488"/>
      <c r="K981" s="1493">
        <v>1</v>
      </c>
      <c r="L981" s="1493">
        <v>12</v>
      </c>
      <c r="M981" s="1484">
        <f t="shared" si="30"/>
        <v>42000</v>
      </c>
      <c r="N981" s="1493">
        <v>1</v>
      </c>
      <c r="O981" s="1493">
        <v>6</v>
      </c>
      <c r="P981" s="1484">
        <f t="shared" si="31"/>
        <v>21000</v>
      </c>
      <c r="Q981" s="1199"/>
      <c r="R981" s="1199"/>
      <c r="S981" s="1199"/>
      <c r="T981" s="1199"/>
    </row>
    <row r="982" spans="1:20" s="1503" customFormat="1" ht="12.75" x14ac:dyDescent="0.2">
      <c r="A982" s="1488" t="s">
        <v>8711</v>
      </c>
      <c r="B982" s="1488" t="s">
        <v>2003</v>
      </c>
      <c r="C982" s="1488" t="s">
        <v>97</v>
      </c>
      <c r="D982" s="1488"/>
      <c r="E982" s="1489">
        <v>15000</v>
      </c>
      <c r="F982" s="1488" t="s">
        <v>5067</v>
      </c>
      <c r="G982" s="1488" t="s">
        <v>5068</v>
      </c>
      <c r="H982" s="1488" t="s">
        <v>8746</v>
      </c>
      <c r="I982" s="1488"/>
      <c r="J982" s="1488"/>
      <c r="K982" s="1493">
        <v>1</v>
      </c>
      <c r="L982" s="1493">
        <v>5</v>
      </c>
      <c r="M982" s="1484">
        <f t="shared" si="30"/>
        <v>75000</v>
      </c>
      <c r="N982" s="1493">
        <v>1</v>
      </c>
      <c r="O982" s="1493">
        <v>6</v>
      </c>
      <c r="P982" s="1484">
        <f t="shared" si="31"/>
        <v>90000</v>
      </c>
      <c r="Q982" s="1199"/>
      <c r="R982" s="1199"/>
      <c r="S982" s="1199"/>
      <c r="T982" s="1199"/>
    </row>
    <row r="983" spans="1:20" s="1503" customFormat="1" ht="12.75" x14ac:dyDescent="0.2">
      <c r="A983" s="1488" t="s">
        <v>8711</v>
      </c>
      <c r="B983" s="1488" t="s">
        <v>2003</v>
      </c>
      <c r="C983" s="1488" t="s">
        <v>97</v>
      </c>
      <c r="D983" s="1488"/>
      <c r="E983" s="1489">
        <v>15600</v>
      </c>
      <c r="F983" s="1488" t="s">
        <v>10729</v>
      </c>
      <c r="G983" s="1488" t="s">
        <v>10730</v>
      </c>
      <c r="H983" s="1488" t="s">
        <v>8781</v>
      </c>
      <c r="I983" s="1488"/>
      <c r="J983" s="1488"/>
      <c r="K983" s="1493">
        <v>1</v>
      </c>
      <c r="L983" s="1493">
        <v>2</v>
      </c>
      <c r="M983" s="1484">
        <f t="shared" si="30"/>
        <v>31200</v>
      </c>
      <c r="N983" s="1493">
        <v>0</v>
      </c>
      <c r="O983" s="1493">
        <v>0</v>
      </c>
      <c r="P983" s="1484">
        <f t="shared" si="31"/>
        <v>0</v>
      </c>
      <c r="Q983" s="1199"/>
      <c r="R983" s="1199"/>
      <c r="S983" s="1199"/>
      <c r="T983" s="1199"/>
    </row>
    <row r="984" spans="1:20" s="1503" customFormat="1" ht="12.75" x14ac:dyDescent="0.2">
      <c r="A984" s="1488" t="s">
        <v>8711</v>
      </c>
      <c r="B984" s="1488" t="s">
        <v>2003</v>
      </c>
      <c r="C984" s="1488" t="s">
        <v>97</v>
      </c>
      <c r="D984" s="1488"/>
      <c r="E984" s="1489">
        <v>15600</v>
      </c>
      <c r="F984" s="1488" t="s">
        <v>10729</v>
      </c>
      <c r="G984" s="1488" t="s">
        <v>10730</v>
      </c>
      <c r="H984" s="1488" t="s">
        <v>8834</v>
      </c>
      <c r="I984" s="1488"/>
      <c r="J984" s="1488"/>
      <c r="K984" s="1493">
        <v>1</v>
      </c>
      <c r="L984" s="1493">
        <v>1</v>
      </c>
      <c r="M984" s="1484">
        <f t="shared" si="30"/>
        <v>15600</v>
      </c>
      <c r="N984" s="1493">
        <v>1</v>
      </c>
      <c r="O984" s="1493">
        <v>1</v>
      </c>
      <c r="P984" s="1484">
        <f t="shared" si="31"/>
        <v>15600</v>
      </c>
      <c r="Q984" s="1199"/>
      <c r="R984" s="1199"/>
      <c r="S984" s="1199"/>
      <c r="T984" s="1199"/>
    </row>
    <row r="985" spans="1:20" s="1503" customFormat="1" ht="12.75" x14ac:dyDescent="0.2">
      <c r="A985" s="1488" t="s">
        <v>8711</v>
      </c>
      <c r="B985" s="1488" t="s">
        <v>2003</v>
      </c>
      <c r="C985" s="1488" t="s">
        <v>97</v>
      </c>
      <c r="D985" s="1488"/>
      <c r="E985" s="1489">
        <v>5000</v>
      </c>
      <c r="F985" s="1488" t="s">
        <v>10731</v>
      </c>
      <c r="G985" s="1488" t="s">
        <v>10732</v>
      </c>
      <c r="H985" s="1488" t="s">
        <v>4709</v>
      </c>
      <c r="I985" s="1488"/>
      <c r="J985" s="1488"/>
      <c r="K985" s="1493">
        <v>1</v>
      </c>
      <c r="L985" s="1493">
        <v>12</v>
      </c>
      <c r="M985" s="1484">
        <f t="shared" si="30"/>
        <v>60000</v>
      </c>
      <c r="N985" s="1493">
        <v>1</v>
      </c>
      <c r="O985" s="1493">
        <v>6</v>
      </c>
      <c r="P985" s="1484">
        <f t="shared" si="31"/>
        <v>30000</v>
      </c>
      <c r="Q985" s="1199"/>
      <c r="R985" s="1199"/>
      <c r="S985" s="1199"/>
      <c r="T985" s="1199"/>
    </row>
    <row r="986" spans="1:20" s="1503" customFormat="1" ht="12.75" x14ac:dyDescent="0.2">
      <c r="A986" s="1488" t="s">
        <v>8711</v>
      </c>
      <c r="B986" s="1488" t="s">
        <v>2003</v>
      </c>
      <c r="C986" s="1488" t="s">
        <v>97</v>
      </c>
      <c r="D986" s="1488"/>
      <c r="E986" s="1489">
        <v>5000</v>
      </c>
      <c r="F986" s="1488" t="s">
        <v>10733</v>
      </c>
      <c r="G986" s="1488" t="s">
        <v>10734</v>
      </c>
      <c r="H986" s="1488" t="s">
        <v>4612</v>
      </c>
      <c r="I986" s="1488"/>
      <c r="J986" s="1488"/>
      <c r="K986" s="1493">
        <v>1</v>
      </c>
      <c r="L986" s="1493">
        <v>3</v>
      </c>
      <c r="M986" s="1484">
        <f t="shared" si="30"/>
        <v>15000</v>
      </c>
      <c r="N986" s="1493">
        <v>0</v>
      </c>
      <c r="O986" s="1493">
        <v>0</v>
      </c>
      <c r="P986" s="1484">
        <f t="shared" si="31"/>
        <v>0</v>
      </c>
      <c r="Q986" s="1199"/>
      <c r="R986" s="1199"/>
      <c r="S986" s="1199"/>
      <c r="T986" s="1199"/>
    </row>
    <row r="987" spans="1:20" s="1503" customFormat="1" ht="12.75" x14ac:dyDescent="0.2">
      <c r="A987" s="1488" t="s">
        <v>8711</v>
      </c>
      <c r="B987" s="1488" t="s">
        <v>2003</v>
      </c>
      <c r="C987" s="1488" t="s">
        <v>97</v>
      </c>
      <c r="D987" s="1488"/>
      <c r="E987" s="1489">
        <v>15000</v>
      </c>
      <c r="F987" s="1488" t="s">
        <v>10735</v>
      </c>
      <c r="G987" s="1488" t="s">
        <v>10736</v>
      </c>
      <c r="H987" s="1488" t="s">
        <v>712</v>
      </c>
      <c r="I987" s="1488"/>
      <c r="J987" s="1488"/>
      <c r="K987" s="1493">
        <v>1</v>
      </c>
      <c r="L987" s="1493">
        <v>8</v>
      </c>
      <c r="M987" s="1484">
        <f t="shared" si="30"/>
        <v>120000</v>
      </c>
      <c r="N987" s="1493">
        <v>1</v>
      </c>
      <c r="O987" s="1493">
        <v>6</v>
      </c>
      <c r="P987" s="1484">
        <f t="shared" si="31"/>
        <v>90000</v>
      </c>
      <c r="Q987" s="1199"/>
      <c r="R987" s="1199"/>
      <c r="S987" s="1199"/>
      <c r="T987" s="1199"/>
    </row>
    <row r="988" spans="1:20" s="1503" customFormat="1" ht="12.75" x14ac:dyDescent="0.2">
      <c r="A988" s="1488" t="s">
        <v>8711</v>
      </c>
      <c r="B988" s="1488" t="s">
        <v>2004</v>
      </c>
      <c r="C988" s="1488" t="s">
        <v>97</v>
      </c>
      <c r="D988" s="1488"/>
      <c r="E988" s="1489">
        <v>5000</v>
      </c>
      <c r="F988" s="1488" t="s">
        <v>10737</v>
      </c>
      <c r="G988" s="1488" t="s">
        <v>10738</v>
      </c>
      <c r="H988" s="1488" t="s">
        <v>675</v>
      </c>
      <c r="I988" s="1488"/>
      <c r="J988" s="1488"/>
      <c r="K988" s="1493">
        <v>1</v>
      </c>
      <c r="L988" s="1493">
        <v>12</v>
      </c>
      <c r="M988" s="1484">
        <f t="shared" si="30"/>
        <v>60000</v>
      </c>
      <c r="N988" s="1493">
        <v>1</v>
      </c>
      <c r="O988" s="1493">
        <v>6</v>
      </c>
      <c r="P988" s="1484">
        <f t="shared" si="31"/>
        <v>30000</v>
      </c>
      <c r="Q988" s="1199"/>
      <c r="R988" s="1199"/>
      <c r="S988" s="1199"/>
      <c r="T988" s="1199"/>
    </row>
    <row r="989" spans="1:20" s="1503" customFormat="1" ht="12.75" x14ac:dyDescent="0.2">
      <c r="A989" s="1488" t="s">
        <v>8711</v>
      </c>
      <c r="B989" s="1488" t="s">
        <v>2003</v>
      </c>
      <c r="C989" s="1488" t="s">
        <v>97</v>
      </c>
      <c r="D989" s="1488"/>
      <c r="E989" s="1489">
        <v>5500</v>
      </c>
      <c r="F989" s="1488" t="s">
        <v>10739</v>
      </c>
      <c r="G989" s="1488" t="s">
        <v>10740</v>
      </c>
      <c r="H989" s="1488" t="s">
        <v>10741</v>
      </c>
      <c r="I989" s="1488"/>
      <c r="J989" s="1488"/>
      <c r="K989" s="1493">
        <v>1</v>
      </c>
      <c r="L989" s="1493">
        <v>12</v>
      </c>
      <c r="M989" s="1484">
        <f t="shared" si="30"/>
        <v>66000</v>
      </c>
      <c r="N989" s="1493">
        <v>1</v>
      </c>
      <c r="O989" s="1493">
        <v>6</v>
      </c>
      <c r="P989" s="1484">
        <f t="shared" si="31"/>
        <v>33000</v>
      </c>
      <c r="Q989" s="1199"/>
      <c r="R989" s="1199"/>
      <c r="S989" s="1199"/>
      <c r="T989" s="1199"/>
    </row>
    <row r="990" spans="1:20" s="1503" customFormat="1" ht="12.75" x14ac:dyDescent="0.2">
      <c r="A990" s="1488" t="s">
        <v>8711</v>
      </c>
      <c r="B990" s="1488" t="s">
        <v>2003</v>
      </c>
      <c r="C990" s="1488" t="s">
        <v>97</v>
      </c>
      <c r="D990" s="1488"/>
      <c r="E990" s="1489">
        <v>7000</v>
      </c>
      <c r="F990" s="1488" t="s">
        <v>10742</v>
      </c>
      <c r="G990" s="1488" t="s">
        <v>10743</v>
      </c>
      <c r="H990" s="1488" t="s">
        <v>1816</v>
      </c>
      <c r="I990" s="1488"/>
      <c r="J990" s="1488"/>
      <c r="K990" s="1493">
        <v>1</v>
      </c>
      <c r="L990" s="1493">
        <v>12</v>
      </c>
      <c r="M990" s="1484">
        <f t="shared" si="30"/>
        <v>84000</v>
      </c>
      <c r="N990" s="1493">
        <v>1</v>
      </c>
      <c r="O990" s="1493">
        <v>6</v>
      </c>
      <c r="P990" s="1484">
        <f t="shared" si="31"/>
        <v>42000</v>
      </c>
      <c r="Q990" s="1199"/>
      <c r="R990" s="1199"/>
      <c r="S990" s="1199"/>
      <c r="T990" s="1199"/>
    </row>
    <row r="991" spans="1:20" s="1503" customFormat="1" ht="12.75" x14ac:dyDescent="0.2">
      <c r="A991" s="1488" t="s">
        <v>8711</v>
      </c>
      <c r="B991" s="1488" t="s">
        <v>2004</v>
      </c>
      <c r="C991" s="1488" t="s">
        <v>97</v>
      </c>
      <c r="D991" s="1488"/>
      <c r="E991" s="1489">
        <v>4500</v>
      </c>
      <c r="F991" s="1488" t="s">
        <v>10744</v>
      </c>
      <c r="G991" s="1488" t="s">
        <v>10745</v>
      </c>
      <c r="H991" s="1488" t="s">
        <v>8979</v>
      </c>
      <c r="I991" s="1488"/>
      <c r="J991" s="1488"/>
      <c r="K991" s="1493">
        <v>1</v>
      </c>
      <c r="L991" s="1493">
        <v>12</v>
      </c>
      <c r="M991" s="1484">
        <f t="shared" si="30"/>
        <v>54000</v>
      </c>
      <c r="N991" s="1493">
        <v>1</v>
      </c>
      <c r="O991" s="1493">
        <v>6</v>
      </c>
      <c r="P991" s="1484">
        <f t="shared" si="31"/>
        <v>27000</v>
      </c>
      <c r="Q991" s="1199"/>
      <c r="R991" s="1199"/>
      <c r="S991" s="1199"/>
      <c r="T991" s="1199"/>
    </row>
    <row r="992" spans="1:20" s="1503" customFormat="1" ht="12.75" x14ac:dyDescent="0.2">
      <c r="A992" s="1488" t="s">
        <v>8711</v>
      </c>
      <c r="B992" s="1488" t="s">
        <v>2003</v>
      </c>
      <c r="C992" s="1488" t="s">
        <v>97</v>
      </c>
      <c r="D992" s="1488"/>
      <c r="E992" s="1489">
        <v>5000</v>
      </c>
      <c r="F992" s="1488" t="s">
        <v>10746</v>
      </c>
      <c r="G992" s="1488" t="s">
        <v>10747</v>
      </c>
      <c r="H992" s="1488" t="s">
        <v>5667</v>
      </c>
      <c r="I992" s="1488"/>
      <c r="J992" s="1488"/>
      <c r="K992" s="1493">
        <v>1</v>
      </c>
      <c r="L992" s="1493">
        <v>12</v>
      </c>
      <c r="M992" s="1484">
        <f t="shared" si="30"/>
        <v>60000</v>
      </c>
      <c r="N992" s="1493">
        <v>1</v>
      </c>
      <c r="O992" s="1493">
        <v>6</v>
      </c>
      <c r="P992" s="1484">
        <f t="shared" si="31"/>
        <v>30000</v>
      </c>
      <c r="Q992" s="1199"/>
      <c r="R992" s="1199"/>
      <c r="S992" s="1199"/>
      <c r="T992" s="1199"/>
    </row>
    <row r="993" spans="1:20" s="1503" customFormat="1" ht="12.75" x14ac:dyDescent="0.2">
      <c r="A993" s="1488" t="s">
        <v>8711</v>
      </c>
      <c r="B993" s="1488" t="s">
        <v>2004</v>
      </c>
      <c r="C993" s="1488" t="s">
        <v>97</v>
      </c>
      <c r="D993" s="1488"/>
      <c r="E993" s="1489">
        <v>2200</v>
      </c>
      <c r="F993" s="1488" t="s">
        <v>10748</v>
      </c>
      <c r="G993" s="1488" t="s">
        <v>10749</v>
      </c>
      <c r="H993" s="1488" t="s">
        <v>698</v>
      </c>
      <c r="I993" s="1488"/>
      <c r="J993" s="1488"/>
      <c r="K993" s="1493">
        <v>1</v>
      </c>
      <c r="L993" s="1493">
        <v>12</v>
      </c>
      <c r="M993" s="1484">
        <f t="shared" si="30"/>
        <v>26400</v>
      </c>
      <c r="N993" s="1493">
        <v>1</v>
      </c>
      <c r="O993" s="1493">
        <v>6</v>
      </c>
      <c r="P993" s="1484">
        <f t="shared" si="31"/>
        <v>13200</v>
      </c>
      <c r="Q993" s="1199"/>
      <c r="R993" s="1199"/>
      <c r="S993" s="1199"/>
      <c r="T993" s="1199"/>
    </row>
    <row r="994" spans="1:20" s="1503" customFormat="1" ht="12.75" x14ac:dyDescent="0.2">
      <c r="A994" s="1488" t="s">
        <v>8711</v>
      </c>
      <c r="B994" s="1488" t="s">
        <v>2003</v>
      </c>
      <c r="C994" s="1488" t="s">
        <v>97</v>
      </c>
      <c r="D994" s="1488"/>
      <c r="E994" s="1489">
        <v>2000</v>
      </c>
      <c r="F994" s="1488" t="s">
        <v>10750</v>
      </c>
      <c r="G994" s="1488" t="s">
        <v>10751</v>
      </c>
      <c r="H994" s="1488" t="s">
        <v>8805</v>
      </c>
      <c r="I994" s="1488"/>
      <c r="J994" s="1488"/>
      <c r="K994" s="1493">
        <v>1</v>
      </c>
      <c r="L994" s="1493">
        <v>12</v>
      </c>
      <c r="M994" s="1484">
        <f t="shared" si="30"/>
        <v>24000</v>
      </c>
      <c r="N994" s="1493">
        <v>1</v>
      </c>
      <c r="O994" s="1493">
        <v>6</v>
      </c>
      <c r="P994" s="1484">
        <f t="shared" si="31"/>
        <v>12000</v>
      </c>
      <c r="Q994" s="1199"/>
      <c r="R994" s="1199"/>
      <c r="S994" s="1199"/>
      <c r="T994" s="1199"/>
    </row>
    <row r="995" spans="1:20" s="1503" customFormat="1" ht="12.75" x14ac:dyDescent="0.2">
      <c r="A995" s="1488" t="s">
        <v>8711</v>
      </c>
      <c r="B995" s="1488" t="s">
        <v>2003</v>
      </c>
      <c r="C995" s="1488" t="s">
        <v>97</v>
      </c>
      <c r="D995" s="1488"/>
      <c r="E995" s="1489">
        <v>2500</v>
      </c>
      <c r="F995" s="1488" t="s">
        <v>10752</v>
      </c>
      <c r="G995" s="1488" t="s">
        <v>10753</v>
      </c>
      <c r="H995" s="1488" t="s">
        <v>8714</v>
      </c>
      <c r="I995" s="1488"/>
      <c r="J995" s="1488"/>
      <c r="K995" s="1493">
        <v>1</v>
      </c>
      <c r="L995" s="1493">
        <v>12</v>
      </c>
      <c r="M995" s="1484">
        <f t="shared" si="30"/>
        <v>30000</v>
      </c>
      <c r="N995" s="1493">
        <v>1</v>
      </c>
      <c r="O995" s="1493">
        <v>6</v>
      </c>
      <c r="P995" s="1484">
        <f t="shared" si="31"/>
        <v>15000</v>
      </c>
      <c r="Q995" s="1199"/>
      <c r="R995" s="1199"/>
      <c r="S995" s="1199"/>
      <c r="T995" s="1199"/>
    </row>
    <row r="996" spans="1:20" s="1503" customFormat="1" ht="12.75" x14ac:dyDescent="0.2">
      <c r="A996" s="1488" t="s">
        <v>8711</v>
      </c>
      <c r="B996" s="1488" t="s">
        <v>2003</v>
      </c>
      <c r="C996" s="1488" t="s">
        <v>97</v>
      </c>
      <c r="D996" s="1488"/>
      <c r="E996" s="1489">
        <v>6000</v>
      </c>
      <c r="F996" s="1488" t="s">
        <v>10754</v>
      </c>
      <c r="G996" s="1488" t="s">
        <v>10755</v>
      </c>
      <c r="H996" s="1488" t="s">
        <v>9078</v>
      </c>
      <c r="I996" s="1488"/>
      <c r="J996" s="1488"/>
      <c r="K996" s="1493">
        <v>1</v>
      </c>
      <c r="L996" s="1493">
        <v>12</v>
      </c>
      <c r="M996" s="1484">
        <f t="shared" si="30"/>
        <v>72000</v>
      </c>
      <c r="N996" s="1493">
        <v>1</v>
      </c>
      <c r="O996" s="1493">
        <v>6</v>
      </c>
      <c r="P996" s="1484">
        <f t="shared" si="31"/>
        <v>36000</v>
      </c>
      <c r="Q996" s="1199"/>
      <c r="R996" s="1199"/>
      <c r="S996" s="1199"/>
      <c r="T996" s="1199"/>
    </row>
    <row r="997" spans="1:20" s="1503" customFormat="1" ht="12.75" x14ac:dyDescent="0.2">
      <c r="A997" s="1488" t="s">
        <v>8711</v>
      </c>
      <c r="B997" s="1488" t="s">
        <v>2004</v>
      </c>
      <c r="C997" s="1488" t="s">
        <v>97</v>
      </c>
      <c r="D997" s="1488"/>
      <c r="E997" s="1489">
        <v>5000</v>
      </c>
      <c r="F997" s="1488" t="s">
        <v>10756</v>
      </c>
      <c r="G997" s="1488" t="s">
        <v>10757</v>
      </c>
      <c r="H997" s="1488" t="s">
        <v>675</v>
      </c>
      <c r="I997" s="1488"/>
      <c r="J997" s="1488"/>
      <c r="K997" s="1493">
        <v>1</v>
      </c>
      <c r="L997" s="1493">
        <v>3</v>
      </c>
      <c r="M997" s="1484">
        <f t="shared" si="30"/>
        <v>15000</v>
      </c>
      <c r="N997" s="1493">
        <v>1</v>
      </c>
      <c r="O997" s="1493">
        <v>6</v>
      </c>
      <c r="P997" s="1484">
        <f t="shared" si="31"/>
        <v>30000</v>
      </c>
      <c r="Q997" s="1199"/>
      <c r="R997" s="1199"/>
      <c r="S997" s="1199"/>
      <c r="T997" s="1199"/>
    </row>
    <row r="998" spans="1:20" s="1503" customFormat="1" ht="12.75" x14ac:dyDescent="0.2">
      <c r="A998" s="1488" t="s">
        <v>8711</v>
      </c>
      <c r="B998" s="1488" t="s">
        <v>2004</v>
      </c>
      <c r="C998" s="1488" t="s">
        <v>97</v>
      </c>
      <c r="D998" s="1488"/>
      <c r="E998" s="1489">
        <v>4000</v>
      </c>
      <c r="F998" s="1488" t="s">
        <v>10756</v>
      </c>
      <c r="G998" s="1488" t="s">
        <v>10757</v>
      </c>
      <c r="H998" s="1488" t="s">
        <v>675</v>
      </c>
      <c r="I998" s="1488"/>
      <c r="J998" s="1488"/>
      <c r="K998" s="1493">
        <v>1</v>
      </c>
      <c r="L998" s="1493">
        <v>10</v>
      </c>
      <c r="M998" s="1484">
        <f t="shared" si="30"/>
        <v>40000</v>
      </c>
      <c r="N998" s="1493">
        <v>0</v>
      </c>
      <c r="O998" s="1493">
        <v>0</v>
      </c>
      <c r="P998" s="1484">
        <f t="shared" si="31"/>
        <v>0</v>
      </c>
      <c r="Q998" s="1199"/>
      <c r="R998" s="1199"/>
      <c r="S998" s="1199"/>
      <c r="T998" s="1199"/>
    </row>
    <row r="999" spans="1:20" s="1503" customFormat="1" ht="12.75" x14ac:dyDescent="0.2">
      <c r="A999" s="1488" t="s">
        <v>8711</v>
      </c>
      <c r="B999" s="1488" t="s">
        <v>2003</v>
      </c>
      <c r="C999" s="1488" t="s">
        <v>97</v>
      </c>
      <c r="D999" s="1488"/>
      <c r="E999" s="1489">
        <v>7000</v>
      </c>
      <c r="F999" s="1488" t="s">
        <v>10758</v>
      </c>
      <c r="G999" s="1488" t="s">
        <v>10759</v>
      </c>
      <c r="H999" s="1488" t="s">
        <v>5746</v>
      </c>
      <c r="I999" s="1488"/>
      <c r="J999" s="1488"/>
      <c r="K999" s="1493">
        <v>1</v>
      </c>
      <c r="L999" s="1493">
        <v>9</v>
      </c>
      <c r="M999" s="1484">
        <f t="shared" si="30"/>
        <v>63000</v>
      </c>
      <c r="N999" s="1493">
        <v>0</v>
      </c>
      <c r="O999" s="1493">
        <v>0</v>
      </c>
      <c r="P999" s="1484">
        <f t="shared" si="31"/>
        <v>0</v>
      </c>
      <c r="Q999" s="1199"/>
      <c r="R999" s="1199"/>
      <c r="S999" s="1199"/>
      <c r="T999" s="1199"/>
    </row>
    <row r="1000" spans="1:20" s="1503" customFormat="1" ht="12.75" x14ac:dyDescent="0.2">
      <c r="A1000" s="1488" t="s">
        <v>8711</v>
      </c>
      <c r="B1000" s="1488" t="s">
        <v>2003</v>
      </c>
      <c r="C1000" s="1488" t="s">
        <v>97</v>
      </c>
      <c r="D1000" s="1488"/>
      <c r="E1000" s="1489">
        <v>3500</v>
      </c>
      <c r="F1000" s="1488" t="s">
        <v>10760</v>
      </c>
      <c r="G1000" s="1488" t="s">
        <v>10761</v>
      </c>
      <c r="H1000" s="1488" t="s">
        <v>8775</v>
      </c>
      <c r="I1000" s="1488"/>
      <c r="J1000" s="1488"/>
      <c r="K1000" s="1493">
        <v>1</v>
      </c>
      <c r="L1000" s="1493">
        <v>12</v>
      </c>
      <c r="M1000" s="1484">
        <f t="shared" si="30"/>
        <v>42000</v>
      </c>
      <c r="N1000" s="1493">
        <v>1</v>
      </c>
      <c r="O1000" s="1493">
        <v>6</v>
      </c>
      <c r="P1000" s="1484">
        <f t="shared" si="31"/>
        <v>21000</v>
      </c>
      <c r="Q1000" s="1199"/>
      <c r="R1000" s="1199"/>
      <c r="S1000" s="1199"/>
      <c r="T1000" s="1199"/>
    </row>
    <row r="1001" spans="1:20" s="1503" customFormat="1" ht="12.75" x14ac:dyDescent="0.2">
      <c r="A1001" s="1488" t="s">
        <v>8711</v>
      </c>
      <c r="B1001" s="1488" t="s">
        <v>2004</v>
      </c>
      <c r="C1001" s="1488" t="s">
        <v>97</v>
      </c>
      <c r="D1001" s="1488"/>
      <c r="E1001" s="1489">
        <v>2200</v>
      </c>
      <c r="F1001" s="1488" t="s">
        <v>10762</v>
      </c>
      <c r="G1001" s="1488" t="s">
        <v>10763</v>
      </c>
      <c r="H1001" s="1488" t="s">
        <v>1025</v>
      </c>
      <c r="I1001" s="1488"/>
      <c r="J1001" s="1488"/>
      <c r="K1001" s="1493">
        <v>1</v>
      </c>
      <c r="L1001" s="1493">
        <v>12</v>
      </c>
      <c r="M1001" s="1484">
        <f t="shared" si="30"/>
        <v>26400</v>
      </c>
      <c r="N1001" s="1493">
        <v>1</v>
      </c>
      <c r="O1001" s="1493">
        <v>6</v>
      </c>
      <c r="P1001" s="1484">
        <f t="shared" si="31"/>
        <v>13200</v>
      </c>
      <c r="Q1001" s="1199"/>
      <c r="R1001" s="1199"/>
      <c r="S1001" s="1199"/>
      <c r="T1001" s="1199"/>
    </row>
    <row r="1002" spans="1:20" s="1503" customFormat="1" ht="12.75" x14ac:dyDescent="0.2">
      <c r="A1002" s="1488" t="s">
        <v>8711</v>
      </c>
      <c r="B1002" s="1488" t="s">
        <v>2004</v>
      </c>
      <c r="C1002" s="1488" t="s">
        <v>97</v>
      </c>
      <c r="D1002" s="1488"/>
      <c r="E1002" s="1489">
        <v>5000</v>
      </c>
      <c r="F1002" s="1488" t="s">
        <v>10764</v>
      </c>
      <c r="G1002" s="1488" t="s">
        <v>10765</v>
      </c>
      <c r="H1002" s="1488" t="s">
        <v>675</v>
      </c>
      <c r="I1002" s="1488"/>
      <c r="J1002" s="1488"/>
      <c r="K1002" s="1493">
        <v>1</v>
      </c>
      <c r="L1002" s="1493">
        <v>12</v>
      </c>
      <c r="M1002" s="1484">
        <f t="shared" si="30"/>
        <v>60000</v>
      </c>
      <c r="N1002" s="1493">
        <v>1</v>
      </c>
      <c r="O1002" s="1493">
        <v>6</v>
      </c>
      <c r="P1002" s="1484">
        <f t="shared" si="31"/>
        <v>30000</v>
      </c>
      <c r="Q1002" s="1199"/>
      <c r="R1002" s="1199"/>
      <c r="S1002" s="1199"/>
      <c r="T1002" s="1199"/>
    </row>
    <row r="1003" spans="1:20" s="1503" customFormat="1" ht="12.75" x14ac:dyDescent="0.2">
      <c r="A1003" s="1488" t="s">
        <v>8711</v>
      </c>
      <c r="B1003" s="1488" t="s">
        <v>2004</v>
      </c>
      <c r="C1003" s="1488" t="s">
        <v>97</v>
      </c>
      <c r="D1003" s="1488"/>
      <c r="E1003" s="1489">
        <v>5000</v>
      </c>
      <c r="F1003" s="1488" t="s">
        <v>10766</v>
      </c>
      <c r="G1003" s="1488" t="s">
        <v>10767</v>
      </c>
      <c r="H1003" s="1488" t="s">
        <v>675</v>
      </c>
      <c r="I1003" s="1488"/>
      <c r="J1003" s="1488"/>
      <c r="K1003" s="1493">
        <v>1</v>
      </c>
      <c r="L1003" s="1493">
        <v>12</v>
      </c>
      <c r="M1003" s="1484">
        <f t="shared" si="30"/>
        <v>60000</v>
      </c>
      <c r="N1003" s="1493">
        <v>1</v>
      </c>
      <c r="O1003" s="1493">
        <v>6</v>
      </c>
      <c r="P1003" s="1484">
        <f t="shared" si="31"/>
        <v>30000</v>
      </c>
      <c r="Q1003" s="1199"/>
      <c r="R1003" s="1199"/>
      <c r="S1003" s="1199"/>
      <c r="T1003" s="1199"/>
    </row>
    <row r="1004" spans="1:20" s="1503" customFormat="1" ht="12.75" x14ac:dyDescent="0.2">
      <c r="A1004" s="1488" t="s">
        <v>8711</v>
      </c>
      <c r="B1004" s="1488" t="s">
        <v>2003</v>
      </c>
      <c r="C1004" s="1488" t="s">
        <v>97</v>
      </c>
      <c r="D1004" s="1488"/>
      <c r="E1004" s="1489">
        <v>14000</v>
      </c>
      <c r="F1004" s="1488" t="s">
        <v>10768</v>
      </c>
      <c r="G1004" s="1488" t="s">
        <v>10769</v>
      </c>
      <c r="H1004" s="1488" t="s">
        <v>8976</v>
      </c>
      <c r="I1004" s="1488"/>
      <c r="J1004" s="1488"/>
      <c r="K1004" s="1493">
        <v>1</v>
      </c>
      <c r="L1004" s="1493">
        <v>11</v>
      </c>
      <c r="M1004" s="1484">
        <f t="shared" si="30"/>
        <v>154000</v>
      </c>
      <c r="N1004" s="1493">
        <v>1</v>
      </c>
      <c r="O1004" s="1493">
        <v>1</v>
      </c>
      <c r="P1004" s="1484">
        <f t="shared" si="31"/>
        <v>14000</v>
      </c>
      <c r="Q1004" s="1199"/>
      <c r="R1004" s="1199"/>
      <c r="S1004" s="1199"/>
      <c r="T1004" s="1199"/>
    </row>
    <row r="1005" spans="1:20" s="1503" customFormat="1" ht="12.75" x14ac:dyDescent="0.2">
      <c r="A1005" s="1488" t="s">
        <v>8711</v>
      </c>
      <c r="B1005" s="1488" t="s">
        <v>2003</v>
      </c>
      <c r="C1005" s="1488" t="s">
        <v>97</v>
      </c>
      <c r="D1005" s="1488"/>
      <c r="E1005" s="1489">
        <v>5000</v>
      </c>
      <c r="F1005" s="1488" t="s">
        <v>10770</v>
      </c>
      <c r="G1005" s="1488" t="s">
        <v>10771</v>
      </c>
      <c r="H1005" s="1488" t="s">
        <v>6299</v>
      </c>
      <c r="I1005" s="1488"/>
      <c r="J1005" s="1488"/>
      <c r="K1005" s="1493">
        <v>1</v>
      </c>
      <c r="L1005" s="1493">
        <v>1</v>
      </c>
      <c r="M1005" s="1484">
        <f t="shared" si="30"/>
        <v>5000</v>
      </c>
      <c r="N1005" s="1493">
        <v>0</v>
      </c>
      <c r="O1005" s="1493">
        <v>0</v>
      </c>
      <c r="P1005" s="1484">
        <f t="shared" si="31"/>
        <v>0</v>
      </c>
      <c r="Q1005" s="1199"/>
      <c r="R1005" s="1199"/>
      <c r="S1005" s="1199"/>
      <c r="T1005" s="1199"/>
    </row>
    <row r="1006" spans="1:20" s="1503" customFormat="1" ht="12.75" x14ac:dyDescent="0.2">
      <c r="A1006" s="1488" t="s">
        <v>8711</v>
      </c>
      <c r="B1006" s="1488" t="s">
        <v>2003</v>
      </c>
      <c r="C1006" s="1488" t="s">
        <v>97</v>
      </c>
      <c r="D1006" s="1488"/>
      <c r="E1006" s="1489">
        <v>5000</v>
      </c>
      <c r="F1006" s="1488" t="s">
        <v>10772</v>
      </c>
      <c r="G1006" s="1488" t="s">
        <v>10773</v>
      </c>
      <c r="H1006" s="1488" t="s">
        <v>10774</v>
      </c>
      <c r="I1006" s="1488"/>
      <c r="J1006" s="1488"/>
      <c r="K1006" s="1493">
        <v>1</v>
      </c>
      <c r="L1006" s="1493">
        <v>12</v>
      </c>
      <c r="M1006" s="1484">
        <f t="shared" si="30"/>
        <v>60000</v>
      </c>
      <c r="N1006" s="1493">
        <v>1</v>
      </c>
      <c r="O1006" s="1493">
        <v>6</v>
      </c>
      <c r="P1006" s="1484">
        <f t="shared" si="31"/>
        <v>30000</v>
      </c>
      <c r="Q1006" s="1199"/>
      <c r="R1006" s="1199"/>
      <c r="S1006" s="1199"/>
      <c r="T1006" s="1199"/>
    </row>
    <row r="1007" spans="1:20" s="1503" customFormat="1" ht="12.75" x14ac:dyDescent="0.2">
      <c r="A1007" s="1488" t="s">
        <v>8711</v>
      </c>
      <c r="B1007" s="1488" t="s">
        <v>2003</v>
      </c>
      <c r="C1007" s="1488" t="s">
        <v>97</v>
      </c>
      <c r="D1007" s="1488"/>
      <c r="E1007" s="1489">
        <v>3700</v>
      </c>
      <c r="F1007" s="1488" t="s">
        <v>10775</v>
      </c>
      <c r="G1007" s="1488" t="s">
        <v>10776</v>
      </c>
      <c r="H1007" s="1488" t="s">
        <v>10777</v>
      </c>
      <c r="I1007" s="1488"/>
      <c r="J1007" s="1488"/>
      <c r="K1007" s="1493">
        <v>1</v>
      </c>
      <c r="L1007" s="1493">
        <v>2</v>
      </c>
      <c r="M1007" s="1484">
        <f t="shared" si="30"/>
        <v>7400</v>
      </c>
      <c r="N1007" s="1493">
        <v>0</v>
      </c>
      <c r="O1007" s="1493">
        <v>0</v>
      </c>
      <c r="P1007" s="1484">
        <f t="shared" si="31"/>
        <v>0</v>
      </c>
      <c r="Q1007" s="1199"/>
      <c r="R1007" s="1199"/>
      <c r="S1007" s="1199"/>
      <c r="T1007" s="1199"/>
    </row>
    <row r="1008" spans="1:20" s="1503" customFormat="1" ht="12.75" x14ac:dyDescent="0.2">
      <c r="A1008" s="1488" t="s">
        <v>8711</v>
      </c>
      <c r="B1008" s="1488" t="s">
        <v>2004</v>
      </c>
      <c r="C1008" s="1488" t="s">
        <v>97</v>
      </c>
      <c r="D1008" s="1488"/>
      <c r="E1008" s="1489">
        <v>4500</v>
      </c>
      <c r="F1008" s="1488" t="s">
        <v>10778</v>
      </c>
      <c r="G1008" s="1488" t="s">
        <v>10779</v>
      </c>
      <c r="H1008" s="1488" t="s">
        <v>792</v>
      </c>
      <c r="I1008" s="1488"/>
      <c r="J1008" s="1488"/>
      <c r="K1008" s="1493">
        <v>1</v>
      </c>
      <c r="L1008" s="1493">
        <v>7</v>
      </c>
      <c r="M1008" s="1484">
        <f t="shared" si="30"/>
        <v>31500</v>
      </c>
      <c r="N1008" s="1493">
        <v>0</v>
      </c>
      <c r="O1008" s="1493">
        <v>0</v>
      </c>
      <c r="P1008" s="1484">
        <f t="shared" si="31"/>
        <v>0</v>
      </c>
      <c r="Q1008" s="1199"/>
      <c r="R1008" s="1199"/>
      <c r="S1008" s="1199"/>
      <c r="T1008" s="1199"/>
    </row>
    <row r="1009" spans="1:20" s="1503" customFormat="1" ht="12.75" x14ac:dyDescent="0.2">
      <c r="A1009" s="1488" t="s">
        <v>8711</v>
      </c>
      <c r="B1009" s="1488" t="s">
        <v>2003</v>
      </c>
      <c r="C1009" s="1488" t="s">
        <v>97</v>
      </c>
      <c r="D1009" s="1488"/>
      <c r="E1009" s="1489">
        <v>8500</v>
      </c>
      <c r="F1009" s="1488" t="s">
        <v>10778</v>
      </c>
      <c r="G1009" s="1488" t="s">
        <v>10779</v>
      </c>
      <c r="H1009" s="1488" t="s">
        <v>2912</v>
      </c>
      <c r="I1009" s="1488"/>
      <c r="J1009" s="1488"/>
      <c r="K1009" s="1493">
        <v>1</v>
      </c>
      <c r="L1009" s="1493">
        <v>1</v>
      </c>
      <c r="M1009" s="1484">
        <f t="shared" si="30"/>
        <v>8500</v>
      </c>
      <c r="N1009" s="1493">
        <v>1</v>
      </c>
      <c r="O1009" s="1493">
        <v>6</v>
      </c>
      <c r="P1009" s="1484">
        <f t="shared" si="31"/>
        <v>51000</v>
      </c>
      <c r="Q1009" s="1199"/>
      <c r="R1009" s="1199"/>
      <c r="S1009" s="1199"/>
      <c r="T1009" s="1199"/>
    </row>
    <row r="1010" spans="1:20" s="1503" customFormat="1" ht="12.75" x14ac:dyDescent="0.2">
      <c r="A1010" s="1488" t="s">
        <v>8711</v>
      </c>
      <c r="B1010" s="1488" t="s">
        <v>2003</v>
      </c>
      <c r="C1010" s="1488" t="s">
        <v>97</v>
      </c>
      <c r="D1010" s="1488"/>
      <c r="E1010" s="1489">
        <v>7000</v>
      </c>
      <c r="F1010" s="1488" t="s">
        <v>10780</v>
      </c>
      <c r="G1010" s="1488" t="s">
        <v>10781</v>
      </c>
      <c r="H1010" s="1488" t="s">
        <v>10572</v>
      </c>
      <c r="I1010" s="1488"/>
      <c r="J1010" s="1488"/>
      <c r="K1010" s="1493">
        <v>1</v>
      </c>
      <c r="L1010" s="1493">
        <v>4</v>
      </c>
      <c r="M1010" s="1484">
        <f t="shared" si="30"/>
        <v>28000</v>
      </c>
      <c r="N1010" s="1493">
        <v>1</v>
      </c>
      <c r="O1010" s="1493">
        <v>6</v>
      </c>
      <c r="P1010" s="1484">
        <f t="shared" si="31"/>
        <v>42000</v>
      </c>
      <c r="Q1010" s="1199"/>
      <c r="R1010" s="1199"/>
      <c r="S1010" s="1199"/>
      <c r="T1010" s="1199"/>
    </row>
    <row r="1011" spans="1:20" s="1503" customFormat="1" ht="12.75" x14ac:dyDescent="0.2">
      <c r="A1011" s="1488" t="s">
        <v>8711</v>
      </c>
      <c r="B1011" s="1488" t="s">
        <v>2003</v>
      </c>
      <c r="C1011" s="1488" t="s">
        <v>97</v>
      </c>
      <c r="D1011" s="1488"/>
      <c r="E1011" s="1489">
        <v>5500</v>
      </c>
      <c r="F1011" s="1488" t="s">
        <v>10780</v>
      </c>
      <c r="G1011" s="1488" t="s">
        <v>10781</v>
      </c>
      <c r="H1011" s="1488" t="s">
        <v>10572</v>
      </c>
      <c r="I1011" s="1488"/>
      <c r="J1011" s="1488"/>
      <c r="K1011" s="1493">
        <v>1</v>
      </c>
      <c r="L1011" s="1493">
        <v>8</v>
      </c>
      <c r="M1011" s="1484">
        <f t="shared" si="30"/>
        <v>44000</v>
      </c>
      <c r="N1011" s="1493">
        <v>0</v>
      </c>
      <c r="O1011" s="1493">
        <v>0</v>
      </c>
      <c r="P1011" s="1484">
        <f t="shared" si="31"/>
        <v>0</v>
      </c>
      <c r="Q1011" s="1199"/>
      <c r="R1011" s="1199"/>
      <c r="S1011" s="1199"/>
      <c r="T1011" s="1199"/>
    </row>
    <row r="1012" spans="1:20" s="1503" customFormat="1" ht="12.75" x14ac:dyDescent="0.2">
      <c r="A1012" s="1488" t="s">
        <v>8711</v>
      </c>
      <c r="B1012" s="1488" t="s">
        <v>2003</v>
      </c>
      <c r="C1012" s="1488" t="s">
        <v>97</v>
      </c>
      <c r="D1012" s="1488"/>
      <c r="E1012" s="1489">
        <v>4500</v>
      </c>
      <c r="F1012" s="1488" t="s">
        <v>10782</v>
      </c>
      <c r="G1012" s="1488" t="s">
        <v>10783</v>
      </c>
      <c r="H1012" s="1488" t="s">
        <v>650</v>
      </c>
      <c r="I1012" s="1488"/>
      <c r="J1012" s="1488"/>
      <c r="K1012" s="1493">
        <v>1</v>
      </c>
      <c r="L1012" s="1493">
        <v>12</v>
      </c>
      <c r="M1012" s="1484">
        <f t="shared" si="30"/>
        <v>54000</v>
      </c>
      <c r="N1012" s="1493">
        <v>1</v>
      </c>
      <c r="O1012" s="1493">
        <v>6</v>
      </c>
      <c r="P1012" s="1484">
        <f t="shared" si="31"/>
        <v>27000</v>
      </c>
      <c r="Q1012" s="1199"/>
      <c r="R1012" s="1199"/>
      <c r="S1012" s="1199"/>
      <c r="T1012" s="1199"/>
    </row>
    <row r="1013" spans="1:20" s="1503" customFormat="1" ht="12.75" x14ac:dyDescent="0.2">
      <c r="A1013" s="1488" t="s">
        <v>8711</v>
      </c>
      <c r="B1013" s="1488" t="s">
        <v>2003</v>
      </c>
      <c r="C1013" s="1488" t="s">
        <v>97</v>
      </c>
      <c r="D1013" s="1488"/>
      <c r="E1013" s="1489">
        <v>15000</v>
      </c>
      <c r="F1013" s="1488" t="s">
        <v>10784</v>
      </c>
      <c r="G1013" s="1488" t="s">
        <v>10785</v>
      </c>
      <c r="H1013" s="1488" t="s">
        <v>712</v>
      </c>
      <c r="I1013" s="1488"/>
      <c r="J1013" s="1488"/>
      <c r="K1013" s="1493">
        <v>1</v>
      </c>
      <c r="L1013" s="1493">
        <v>4</v>
      </c>
      <c r="M1013" s="1484">
        <f t="shared" si="30"/>
        <v>60000</v>
      </c>
      <c r="N1013" s="1493">
        <v>1</v>
      </c>
      <c r="O1013" s="1493">
        <v>6</v>
      </c>
      <c r="P1013" s="1484">
        <f t="shared" si="31"/>
        <v>90000</v>
      </c>
      <c r="Q1013" s="1199"/>
      <c r="R1013" s="1199"/>
      <c r="S1013" s="1199"/>
      <c r="T1013" s="1199"/>
    </row>
    <row r="1014" spans="1:20" s="1503" customFormat="1" ht="12.75" x14ac:dyDescent="0.2">
      <c r="A1014" s="1488" t="s">
        <v>8711</v>
      </c>
      <c r="B1014" s="1488" t="s">
        <v>2003</v>
      </c>
      <c r="C1014" s="1488" t="s">
        <v>97</v>
      </c>
      <c r="D1014" s="1488"/>
      <c r="E1014" s="1489">
        <v>12000</v>
      </c>
      <c r="F1014" s="1488" t="s">
        <v>10784</v>
      </c>
      <c r="G1014" s="1488" t="s">
        <v>10785</v>
      </c>
      <c r="H1014" s="1488" t="s">
        <v>712</v>
      </c>
      <c r="I1014" s="1488"/>
      <c r="J1014" s="1488"/>
      <c r="K1014" s="1493">
        <v>1</v>
      </c>
      <c r="L1014" s="1493">
        <v>8</v>
      </c>
      <c r="M1014" s="1484">
        <f t="shared" si="30"/>
        <v>96000</v>
      </c>
      <c r="N1014" s="1493">
        <v>0</v>
      </c>
      <c r="O1014" s="1493">
        <v>0</v>
      </c>
      <c r="P1014" s="1484">
        <f t="shared" si="31"/>
        <v>0</v>
      </c>
      <c r="Q1014" s="1199"/>
      <c r="R1014" s="1199"/>
      <c r="S1014" s="1199"/>
      <c r="T1014" s="1199"/>
    </row>
    <row r="1015" spans="1:20" s="1503" customFormat="1" ht="12.75" x14ac:dyDescent="0.2">
      <c r="A1015" s="1488" t="s">
        <v>8711</v>
      </c>
      <c r="B1015" s="1488" t="s">
        <v>2003</v>
      </c>
      <c r="C1015" s="1488" t="s">
        <v>97</v>
      </c>
      <c r="D1015" s="1488"/>
      <c r="E1015" s="1489">
        <v>3500</v>
      </c>
      <c r="F1015" s="1488" t="s">
        <v>10786</v>
      </c>
      <c r="G1015" s="1488" t="s">
        <v>10787</v>
      </c>
      <c r="H1015" s="1488" t="s">
        <v>10788</v>
      </c>
      <c r="I1015" s="1488"/>
      <c r="J1015" s="1488"/>
      <c r="K1015" s="1493">
        <v>1</v>
      </c>
      <c r="L1015" s="1493">
        <v>12</v>
      </c>
      <c r="M1015" s="1484">
        <f t="shared" si="30"/>
        <v>42000</v>
      </c>
      <c r="N1015" s="1493">
        <v>1</v>
      </c>
      <c r="O1015" s="1493">
        <v>6</v>
      </c>
      <c r="P1015" s="1484">
        <f t="shared" si="31"/>
        <v>21000</v>
      </c>
      <c r="Q1015" s="1199"/>
      <c r="R1015" s="1199"/>
      <c r="S1015" s="1199"/>
      <c r="T1015" s="1199"/>
    </row>
    <row r="1016" spans="1:20" s="1503" customFormat="1" ht="12.75" x14ac:dyDescent="0.2">
      <c r="A1016" s="1488" t="s">
        <v>8711</v>
      </c>
      <c r="B1016" s="1488" t="s">
        <v>2003</v>
      </c>
      <c r="C1016" s="1488" t="s">
        <v>97</v>
      </c>
      <c r="D1016" s="1488"/>
      <c r="E1016" s="1489">
        <v>4000</v>
      </c>
      <c r="F1016" s="1488" t="s">
        <v>10789</v>
      </c>
      <c r="G1016" s="1488" t="s">
        <v>10790</v>
      </c>
      <c r="H1016" s="1488" t="s">
        <v>739</v>
      </c>
      <c r="I1016" s="1488"/>
      <c r="J1016" s="1488"/>
      <c r="K1016" s="1493">
        <v>1</v>
      </c>
      <c r="L1016" s="1493">
        <v>12</v>
      </c>
      <c r="M1016" s="1484">
        <f t="shared" si="30"/>
        <v>48000</v>
      </c>
      <c r="N1016" s="1493">
        <v>1</v>
      </c>
      <c r="O1016" s="1493">
        <v>6</v>
      </c>
      <c r="P1016" s="1484">
        <f t="shared" si="31"/>
        <v>24000</v>
      </c>
      <c r="Q1016" s="1199"/>
      <c r="R1016" s="1199"/>
      <c r="S1016" s="1199"/>
      <c r="T1016" s="1199"/>
    </row>
    <row r="1017" spans="1:20" s="1503" customFormat="1" ht="12.75" x14ac:dyDescent="0.2">
      <c r="A1017" s="1488" t="s">
        <v>8711</v>
      </c>
      <c r="B1017" s="1488" t="s">
        <v>2004</v>
      </c>
      <c r="C1017" s="1488" t="s">
        <v>97</v>
      </c>
      <c r="D1017" s="1488"/>
      <c r="E1017" s="1489">
        <v>2500</v>
      </c>
      <c r="F1017" s="1488" t="s">
        <v>10791</v>
      </c>
      <c r="G1017" s="1488" t="s">
        <v>10792</v>
      </c>
      <c r="H1017" s="1488" t="s">
        <v>4044</v>
      </c>
      <c r="I1017" s="1488"/>
      <c r="J1017" s="1488"/>
      <c r="K1017" s="1493">
        <v>1</v>
      </c>
      <c r="L1017" s="1493">
        <v>12</v>
      </c>
      <c r="M1017" s="1484">
        <f t="shared" si="30"/>
        <v>30000</v>
      </c>
      <c r="N1017" s="1493">
        <v>1</v>
      </c>
      <c r="O1017" s="1493">
        <v>6</v>
      </c>
      <c r="P1017" s="1484">
        <f t="shared" si="31"/>
        <v>15000</v>
      </c>
      <c r="Q1017" s="1199"/>
      <c r="R1017" s="1199"/>
      <c r="S1017" s="1199"/>
      <c r="T1017" s="1199"/>
    </row>
    <row r="1018" spans="1:20" s="1503" customFormat="1" ht="12.75" x14ac:dyDescent="0.2">
      <c r="A1018" s="1488" t="s">
        <v>8711</v>
      </c>
      <c r="B1018" s="1488" t="s">
        <v>2003</v>
      </c>
      <c r="C1018" s="1488" t="s">
        <v>97</v>
      </c>
      <c r="D1018" s="1488"/>
      <c r="E1018" s="1489">
        <v>15600</v>
      </c>
      <c r="F1018" s="1488" t="s">
        <v>10793</v>
      </c>
      <c r="G1018" s="1488" t="s">
        <v>10794</v>
      </c>
      <c r="H1018" s="1488" t="s">
        <v>8743</v>
      </c>
      <c r="I1018" s="1488"/>
      <c r="J1018" s="1488"/>
      <c r="K1018" s="1493">
        <v>1</v>
      </c>
      <c r="L1018" s="1493">
        <v>2</v>
      </c>
      <c r="M1018" s="1484">
        <f t="shared" si="30"/>
        <v>31200</v>
      </c>
      <c r="N1018" s="1493">
        <v>0</v>
      </c>
      <c r="O1018" s="1493">
        <v>0</v>
      </c>
      <c r="P1018" s="1484">
        <f t="shared" si="31"/>
        <v>0</v>
      </c>
      <c r="Q1018" s="1199"/>
      <c r="R1018" s="1199"/>
      <c r="S1018" s="1199"/>
      <c r="T1018" s="1199"/>
    </row>
    <row r="1019" spans="1:20" s="1503" customFormat="1" ht="12.75" x14ac:dyDescent="0.2">
      <c r="A1019" s="1488" t="s">
        <v>8711</v>
      </c>
      <c r="B1019" s="1488" t="s">
        <v>2004</v>
      </c>
      <c r="C1019" s="1488" t="s">
        <v>97</v>
      </c>
      <c r="D1019" s="1488"/>
      <c r="E1019" s="1489">
        <v>7000</v>
      </c>
      <c r="F1019" s="1488" t="s">
        <v>10795</v>
      </c>
      <c r="G1019" s="1488" t="s">
        <v>10796</v>
      </c>
      <c r="H1019" s="1488" t="s">
        <v>675</v>
      </c>
      <c r="I1019" s="1488"/>
      <c r="J1019" s="1488"/>
      <c r="K1019" s="1493">
        <v>1</v>
      </c>
      <c r="L1019" s="1493">
        <v>12</v>
      </c>
      <c r="M1019" s="1484">
        <f t="shared" si="30"/>
        <v>84000</v>
      </c>
      <c r="N1019" s="1493">
        <v>1</v>
      </c>
      <c r="O1019" s="1493">
        <v>6</v>
      </c>
      <c r="P1019" s="1484">
        <f t="shared" si="31"/>
        <v>42000</v>
      </c>
      <c r="Q1019" s="1199"/>
      <c r="R1019" s="1199"/>
      <c r="S1019" s="1199"/>
      <c r="T1019" s="1199"/>
    </row>
    <row r="1020" spans="1:20" s="1503" customFormat="1" ht="12.75" x14ac:dyDescent="0.2">
      <c r="A1020" s="1488" t="s">
        <v>8711</v>
      </c>
      <c r="B1020" s="1488" t="s">
        <v>2003</v>
      </c>
      <c r="C1020" s="1488" t="s">
        <v>97</v>
      </c>
      <c r="D1020" s="1488"/>
      <c r="E1020" s="1489">
        <v>10000</v>
      </c>
      <c r="F1020" s="1488" t="s">
        <v>10797</v>
      </c>
      <c r="G1020" s="1488" t="s">
        <v>10798</v>
      </c>
      <c r="H1020" s="1488" t="s">
        <v>4612</v>
      </c>
      <c r="I1020" s="1488"/>
      <c r="J1020" s="1488"/>
      <c r="K1020" s="1493">
        <v>1</v>
      </c>
      <c r="L1020" s="1493">
        <v>2</v>
      </c>
      <c r="M1020" s="1484">
        <f t="shared" si="30"/>
        <v>20000</v>
      </c>
      <c r="N1020" s="1493">
        <v>1</v>
      </c>
      <c r="O1020" s="1493">
        <v>6</v>
      </c>
      <c r="P1020" s="1484">
        <f t="shared" si="31"/>
        <v>60000</v>
      </c>
      <c r="Q1020" s="1199"/>
      <c r="R1020" s="1199"/>
      <c r="S1020" s="1199"/>
      <c r="T1020" s="1199"/>
    </row>
    <row r="1021" spans="1:20" s="1503" customFormat="1" ht="12.75" x14ac:dyDescent="0.2">
      <c r="A1021" s="1488" t="s">
        <v>8711</v>
      </c>
      <c r="B1021" s="1488" t="s">
        <v>2004</v>
      </c>
      <c r="C1021" s="1488" t="s">
        <v>97</v>
      </c>
      <c r="D1021" s="1488"/>
      <c r="E1021" s="1489">
        <v>5000</v>
      </c>
      <c r="F1021" s="1488" t="s">
        <v>10799</v>
      </c>
      <c r="G1021" s="1488" t="s">
        <v>10800</v>
      </c>
      <c r="H1021" s="1488" t="s">
        <v>675</v>
      </c>
      <c r="I1021" s="1488"/>
      <c r="J1021" s="1488"/>
      <c r="K1021" s="1493">
        <v>1</v>
      </c>
      <c r="L1021" s="1493">
        <v>12</v>
      </c>
      <c r="M1021" s="1484">
        <f t="shared" si="30"/>
        <v>60000</v>
      </c>
      <c r="N1021" s="1493">
        <v>1</v>
      </c>
      <c r="O1021" s="1493">
        <v>6</v>
      </c>
      <c r="P1021" s="1484">
        <f t="shared" si="31"/>
        <v>30000</v>
      </c>
      <c r="Q1021" s="1199"/>
      <c r="R1021" s="1199"/>
      <c r="S1021" s="1199"/>
      <c r="T1021" s="1199"/>
    </row>
    <row r="1022" spans="1:20" s="1503" customFormat="1" ht="12.75" x14ac:dyDescent="0.2">
      <c r="A1022" s="1488" t="s">
        <v>8711</v>
      </c>
      <c r="B1022" s="1488" t="s">
        <v>2003</v>
      </c>
      <c r="C1022" s="1488" t="s">
        <v>97</v>
      </c>
      <c r="D1022" s="1488"/>
      <c r="E1022" s="1489">
        <v>9000</v>
      </c>
      <c r="F1022" s="1488" t="s">
        <v>10801</v>
      </c>
      <c r="G1022" s="1488" t="s">
        <v>10802</v>
      </c>
      <c r="H1022" s="1488" t="s">
        <v>10803</v>
      </c>
      <c r="I1022" s="1488"/>
      <c r="J1022" s="1488"/>
      <c r="K1022" s="1493">
        <v>1</v>
      </c>
      <c r="L1022" s="1493">
        <v>2</v>
      </c>
      <c r="M1022" s="1484">
        <f t="shared" si="30"/>
        <v>18000</v>
      </c>
      <c r="N1022" s="1493">
        <v>1</v>
      </c>
      <c r="O1022" s="1493">
        <v>6</v>
      </c>
      <c r="P1022" s="1484">
        <f t="shared" si="31"/>
        <v>54000</v>
      </c>
      <c r="Q1022" s="1199"/>
      <c r="R1022" s="1199"/>
      <c r="S1022" s="1199"/>
      <c r="T1022" s="1199"/>
    </row>
    <row r="1023" spans="1:20" s="1503" customFormat="1" ht="12.75" x14ac:dyDescent="0.2">
      <c r="A1023" s="1488" t="s">
        <v>8711</v>
      </c>
      <c r="B1023" s="1488" t="s">
        <v>2003</v>
      </c>
      <c r="C1023" s="1488" t="s">
        <v>97</v>
      </c>
      <c r="D1023" s="1488"/>
      <c r="E1023" s="1489">
        <v>12000</v>
      </c>
      <c r="F1023" s="1488" t="s">
        <v>10804</v>
      </c>
      <c r="G1023" s="1488" t="s">
        <v>10805</v>
      </c>
      <c r="H1023" s="1488" t="s">
        <v>1141</v>
      </c>
      <c r="I1023" s="1488"/>
      <c r="J1023" s="1488"/>
      <c r="K1023" s="1493">
        <v>1</v>
      </c>
      <c r="L1023" s="1493">
        <v>1</v>
      </c>
      <c r="M1023" s="1484">
        <f t="shared" si="30"/>
        <v>12000</v>
      </c>
      <c r="N1023" s="1493">
        <v>0</v>
      </c>
      <c r="O1023" s="1493">
        <v>0</v>
      </c>
      <c r="P1023" s="1484">
        <f t="shared" si="31"/>
        <v>0</v>
      </c>
      <c r="Q1023" s="1199"/>
      <c r="R1023" s="1199"/>
      <c r="S1023" s="1199"/>
      <c r="T1023" s="1199"/>
    </row>
    <row r="1024" spans="1:20" s="1503" customFormat="1" ht="12.75" x14ac:dyDescent="0.2">
      <c r="A1024" s="1488" t="s">
        <v>8711</v>
      </c>
      <c r="B1024" s="1488" t="s">
        <v>2003</v>
      </c>
      <c r="C1024" s="1488" t="s">
        <v>97</v>
      </c>
      <c r="D1024" s="1488"/>
      <c r="E1024" s="1489">
        <v>2000</v>
      </c>
      <c r="F1024" s="1488" t="s">
        <v>10806</v>
      </c>
      <c r="G1024" s="1488" t="s">
        <v>10807</v>
      </c>
      <c r="H1024" s="1488" t="s">
        <v>690</v>
      </c>
      <c r="I1024" s="1488"/>
      <c r="J1024" s="1488"/>
      <c r="K1024" s="1493">
        <v>1</v>
      </c>
      <c r="L1024" s="1493">
        <v>12</v>
      </c>
      <c r="M1024" s="1484">
        <f t="shared" si="30"/>
        <v>24000</v>
      </c>
      <c r="N1024" s="1493">
        <v>1</v>
      </c>
      <c r="O1024" s="1493">
        <v>6</v>
      </c>
      <c r="P1024" s="1484">
        <f t="shared" si="31"/>
        <v>12000</v>
      </c>
      <c r="Q1024" s="1199"/>
      <c r="R1024" s="1199"/>
      <c r="S1024" s="1199"/>
      <c r="T1024" s="1199"/>
    </row>
    <row r="1025" spans="1:20" s="1503" customFormat="1" ht="12.75" x14ac:dyDescent="0.2">
      <c r="A1025" s="1488" t="s">
        <v>8711</v>
      </c>
      <c r="B1025" s="1488" t="s">
        <v>2003</v>
      </c>
      <c r="C1025" s="1488" t="s">
        <v>97</v>
      </c>
      <c r="D1025" s="1488"/>
      <c r="E1025" s="1489">
        <v>9000</v>
      </c>
      <c r="F1025" s="1488" t="s">
        <v>10808</v>
      </c>
      <c r="G1025" s="1488" t="s">
        <v>10809</v>
      </c>
      <c r="H1025" s="1488" t="s">
        <v>654</v>
      </c>
      <c r="I1025" s="1488"/>
      <c r="J1025" s="1488"/>
      <c r="K1025" s="1493">
        <v>1</v>
      </c>
      <c r="L1025" s="1493">
        <v>3</v>
      </c>
      <c r="M1025" s="1484">
        <f t="shared" si="30"/>
        <v>27000</v>
      </c>
      <c r="N1025" s="1493">
        <v>1</v>
      </c>
      <c r="O1025" s="1493">
        <v>6</v>
      </c>
      <c r="P1025" s="1484">
        <f t="shared" si="31"/>
        <v>54000</v>
      </c>
      <c r="Q1025" s="1199"/>
      <c r="R1025" s="1199"/>
      <c r="S1025" s="1199"/>
      <c r="T1025" s="1199"/>
    </row>
    <row r="1026" spans="1:20" s="1503" customFormat="1" ht="12.75" x14ac:dyDescent="0.2">
      <c r="A1026" s="1488" t="s">
        <v>8711</v>
      </c>
      <c r="B1026" s="1488" t="s">
        <v>2003</v>
      </c>
      <c r="C1026" s="1488" t="s">
        <v>97</v>
      </c>
      <c r="D1026" s="1488"/>
      <c r="E1026" s="1489">
        <v>15600</v>
      </c>
      <c r="F1026" s="1488" t="s">
        <v>10810</v>
      </c>
      <c r="G1026" s="1488" t="s">
        <v>10811</v>
      </c>
      <c r="H1026" s="1488" t="s">
        <v>8743</v>
      </c>
      <c r="I1026" s="1488"/>
      <c r="J1026" s="1488"/>
      <c r="K1026" s="1493">
        <v>1</v>
      </c>
      <c r="L1026" s="1493">
        <v>8</v>
      </c>
      <c r="M1026" s="1484">
        <f t="shared" si="30"/>
        <v>124800</v>
      </c>
      <c r="N1026" s="1493">
        <v>0</v>
      </c>
      <c r="O1026" s="1493">
        <v>0</v>
      </c>
      <c r="P1026" s="1484">
        <f t="shared" si="31"/>
        <v>0</v>
      </c>
      <c r="Q1026" s="1199"/>
      <c r="R1026" s="1199"/>
      <c r="S1026" s="1199"/>
      <c r="T1026" s="1199"/>
    </row>
    <row r="1027" spans="1:20" s="1503" customFormat="1" ht="12.75" x14ac:dyDescent="0.2">
      <c r="A1027" s="1488" t="s">
        <v>8711</v>
      </c>
      <c r="B1027" s="1488" t="s">
        <v>2003</v>
      </c>
      <c r="C1027" s="1488" t="s">
        <v>97</v>
      </c>
      <c r="D1027" s="1488"/>
      <c r="E1027" s="1489">
        <v>5000</v>
      </c>
      <c r="F1027" s="1488" t="s">
        <v>10812</v>
      </c>
      <c r="G1027" s="1488" t="s">
        <v>10813</v>
      </c>
      <c r="H1027" s="1488" t="s">
        <v>9672</v>
      </c>
      <c r="I1027" s="1488"/>
      <c r="J1027" s="1488"/>
      <c r="K1027" s="1493">
        <v>1</v>
      </c>
      <c r="L1027" s="1493">
        <v>12</v>
      </c>
      <c r="M1027" s="1484">
        <f t="shared" si="30"/>
        <v>60000</v>
      </c>
      <c r="N1027" s="1493">
        <v>1</v>
      </c>
      <c r="O1027" s="1493">
        <v>6</v>
      </c>
      <c r="P1027" s="1484">
        <f t="shared" si="31"/>
        <v>30000</v>
      </c>
      <c r="Q1027" s="1199"/>
      <c r="R1027" s="1199"/>
      <c r="S1027" s="1199"/>
      <c r="T1027" s="1199"/>
    </row>
    <row r="1028" spans="1:20" s="1503" customFormat="1" ht="12.75" x14ac:dyDescent="0.2">
      <c r="A1028" s="1488" t="s">
        <v>8711</v>
      </c>
      <c r="B1028" s="1488" t="s">
        <v>2003</v>
      </c>
      <c r="C1028" s="1488" t="s">
        <v>97</v>
      </c>
      <c r="D1028" s="1488"/>
      <c r="E1028" s="1489">
        <v>4000</v>
      </c>
      <c r="F1028" s="1488" t="s">
        <v>10814</v>
      </c>
      <c r="G1028" s="1488" t="s">
        <v>10815</v>
      </c>
      <c r="H1028" s="1488" t="s">
        <v>9786</v>
      </c>
      <c r="I1028" s="1488"/>
      <c r="J1028" s="1488"/>
      <c r="K1028" s="1493">
        <v>1</v>
      </c>
      <c r="L1028" s="1493">
        <v>12</v>
      </c>
      <c r="M1028" s="1484">
        <f t="shared" si="30"/>
        <v>48000</v>
      </c>
      <c r="N1028" s="1493">
        <v>1</v>
      </c>
      <c r="O1028" s="1493">
        <v>6</v>
      </c>
      <c r="P1028" s="1484">
        <f t="shared" si="31"/>
        <v>24000</v>
      </c>
      <c r="Q1028" s="1199"/>
      <c r="R1028" s="1199"/>
      <c r="S1028" s="1199"/>
      <c r="T1028" s="1199"/>
    </row>
    <row r="1029" spans="1:20" s="1503" customFormat="1" ht="12.75" x14ac:dyDescent="0.2">
      <c r="A1029" s="1488" t="s">
        <v>8711</v>
      </c>
      <c r="B1029" s="1488" t="s">
        <v>2003</v>
      </c>
      <c r="C1029" s="1488" t="s">
        <v>97</v>
      </c>
      <c r="D1029" s="1488"/>
      <c r="E1029" s="1489">
        <v>15000</v>
      </c>
      <c r="F1029" s="1488" t="s">
        <v>10816</v>
      </c>
      <c r="G1029" s="1488" t="s">
        <v>10817</v>
      </c>
      <c r="H1029" s="1488" t="s">
        <v>712</v>
      </c>
      <c r="I1029" s="1488"/>
      <c r="J1029" s="1488"/>
      <c r="K1029" s="1493">
        <v>1</v>
      </c>
      <c r="L1029" s="1493">
        <v>9</v>
      </c>
      <c r="M1029" s="1484">
        <f t="shared" ref="M1029:M1092" si="32">L1029*E1029</f>
        <v>135000</v>
      </c>
      <c r="N1029" s="1493">
        <v>0</v>
      </c>
      <c r="O1029" s="1493">
        <v>0</v>
      </c>
      <c r="P1029" s="1484">
        <f t="shared" ref="P1029:P1092" si="33">O1029*E1029</f>
        <v>0</v>
      </c>
      <c r="Q1029" s="1199"/>
      <c r="R1029" s="1199"/>
      <c r="S1029" s="1199"/>
      <c r="T1029" s="1199"/>
    </row>
    <row r="1030" spans="1:20" s="1503" customFormat="1" ht="12.75" x14ac:dyDescent="0.2">
      <c r="A1030" s="1488" t="s">
        <v>8711</v>
      </c>
      <c r="B1030" s="1488" t="s">
        <v>2003</v>
      </c>
      <c r="C1030" s="1488" t="s">
        <v>97</v>
      </c>
      <c r="D1030" s="1488"/>
      <c r="E1030" s="1489">
        <v>6000</v>
      </c>
      <c r="F1030" s="1488" t="s">
        <v>10818</v>
      </c>
      <c r="G1030" s="1488" t="s">
        <v>10819</v>
      </c>
      <c r="H1030" s="1488" t="s">
        <v>1952</v>
      </c>
      <c r="I1030" s="1488"/>
      <c r="J1030" s="1488"/>
      <c r="K1030" s="1493">
        <v>1</v>
      </c>
      <c r="L1030" s="1493">
        <v>5</v>
      </c>
      <c r="M1030" s="1484">
        <f t="shared" si="32"/>
        <v>30000</v>
      </c>
      <c r="N1030" s="1493">
        <v>1</v>
      </c>
      <c r="O1030" s="1493">
        <v>6</v>
      </c>
      <c r="P1030" s="1484">
        <f t="shared" si="33"/>
        <v>36000</v>
      </c>
      <c r="Q1030" s="1199"/>
      <c r="R1030" s="1199"/>
      <c r="S1030" s="1199"/>
      <c r="T1030" s="1199"/>
    </row>
    <row r="1031" spans="1:20" s="1503" customFormat="1" ht="12.75" x14ac:dyDescent="0.2">
      <c r="A1031" s="1488" t="s">
        <v>8711</v>
      </c>
      <c r="B1031" s="1488" t="s">
        <v>2003</v>
      </c>
      <c r="C1031" s="1488" t="s">
        <v>97</v>
      </c>
      <c r="D1031" s="1488"/>
      <c r="E1031" s="1489">
        <v>2000</v>
      </c>
      <c r="F1031" s="1488" t="s">
        <v>10820</v>
      </c>
      <c r="G1031" s="1488" t="s">
        <v>10821</v>
      </c>
      <c r="H1031" s="1488" t="s">
        <v>10822</v>
      </c>
      <c r="I1031" s="1488"/>
      <c r="J1031" s="1488"/>
      <c r="K1031" s="1493">
        <v>1</v>
      </c>
      <c r="L1031" s="1493">
        <v>12</v>
      </c>
      <c r="M1031" s="1484">
        <f t="shared" si="32"/>
        <v>24000</v>
      </c>
      <c r="N1031" s="1493">
        <v>1</v>
      </c>
      <c r="O1031" s="1493">
        <v>6</v>
      </c>
      <c r="P1031" s="1484">
        <f t="shared" si="33"/>
        <v>12000</v>
      </c>
      <c r="Q1031" s="1199"/>
      <c r="R1031" s="1199"/>
      <c r="S1031" s="1199"/>
      <c r="T1031" s="1199"/>
    </row>
    <row r="1032" spans="1:20" s="1503" customFormat="1" ht="12.75" x14ac:dyDescent="0.2">
      <c r="A1032" s="1488" t="s">
        <v>8711</v>
      </c>
      <c r="B1032" s="1488" t="s">
        <v>2003</v>
      </c>
      <c r="C1032" s="1488" t="s">
        <v>97</v>
      </c>
      <c r="D1032" s="1488"/>
      <c r="E1032" s="1489">
        <v>7000</v>
      </c>
      <c r="F1032" s="1488" t="s">
        <v>10823</v>
      </c>
      <c r="G1032" s="1488" t="s">
        <v>10824</v>
      </c>
      <c r="H1032" s="1488" t="s">
        <v>10825</v>
      </c>
      <c r="I1032" s="1488"/>
      <c r="J1032" s="1488"/>
      <c r="K1032" s="1493">
        <v>1</v>
      </c>
      <c r="L1032" s="1493">
        <v>12</v>
      </c>
      <c r="M1032" s="1484">
        <f t="shared" si="32"/>
        <v>84000</v>
      </c>
      <c r="N1032" s="1493">
        <v>1</v>
      </c>
      <c r="O1032" s="1493">
        <v>6</v>
      </c>
      <c r="P1032" s="1484">
        <f t="shared" si="33"/>
        <v>42000</v>
      </c>
      <c r="Q1032" s="1199"/>
      <c r="R1032" s="1199"/>
      <c r="S1032" s="1199"/>
      <c r="T1032" s="1199"/>
    </row>
    <row r="1033" spans="1:20" s="1503" customFormat="1" ht="12.75" x14ac:dyDescent="0.2">
      <c r="A1033" s="1488" t="s">
        <v>8711</v>
      </c>
      <c r="B1033" s="1488" t="s">
        <v>2004</v>
      </c>
      <c r="C1033" s="1488" t="s">
        <v>97</v>
      </c>
      <c r="D1033" s="1488"/>
      <c r="E1033" s="1489">
        <v>5000</v>
      </c>
      <c r="F1033" s="1488" t="s">
        <v>10826</v>
      </c>
      <c r="G1033" s="1488" t="s">
        <v>10827</v>
      </c>
      <c r="H1033" s="1488" t="s">
        <v>675</v>
      </c>
      <c r="I1033" s="1488"/>
      <c r="J1033" s="1488"/>
      <c r="K1033" s="1493">
        <v>1</v>
      </c>
      <c r="L1033" s="1493">
        <v>12</v>
      </c>
      <c r="M1033" s="1484">
        <f t="shared" si="32"/>
        <v>60000</v>
      </c>
      <c r="N1033" s="1493">
        <v>1</v>
      </c>
      <c r="O1033" s="1493">
        <v>1</v>
      </c>
      <c r="P1033" s="1484">
        <f t="shared" si="33"/>
        <v>5000</v>
      </c>
      <c r="Q1033" s="1199"/>
      <c r="R1033" s="1199"/>
      <c r="S1033" s="1199"/>
      <c r="T1033" s="1199"/>
    </row>
    <row r="1034" spans="1:20" s="1503" customFormat="1" ht="12.75" x14ac:dyDescent="0.2">
      <c r="A1034" s="1488" t="s">
        <v>8711</v>
      </c>
      <c r="B1034" s="1488" t="s">
        <v>2004</v>
      </c>
      <c r="C1034" s="1488" t="s">
        <v>97</v>
      </c>
      <c r="D1034" s="1488"/>
      <c r="E1034" s="1489">
        <v>2800</v>
      </c>
      <c r="F1034" s="1488" t="s">
        <v>10828</v>
      </c>
      <c r="G1034" s="1488" t="s">
        <v>10829</v>
      </c>
      <c r="H1034" s="1488" t="s">
        <v>768</v>
      </c>
      <c r="I1034" s="1488"/>
      <c r="J1034" s="1488"/>
      <c r="K1034" s="1493">
        <v>1</v>
      </c>
      <c r="L1034" s="1493">
        <v>12</v>
      </c>
      <c r="M1034" s="1484">
        <f t="shared" si="32"/>
        <v>33600</v>
      </c>
      <c r="N1034" s="1493">
        <v>1</v>
      </c>
      <c r="O1034" s="1493">
        <v>6</v>
      </c>
      <c r="P1034" s="1484">
        <f t="shared" si="33"/>
        <v>16800</v>
      </c>
      <c r="Q1034" s="1199"/>
      <c r="R1034" s="1199"/>
      <c r="S1034" s="1199"/>
      <c r="T1034" s="1199"/>
    </row>
    <row r="1035" spans="1:20" s="1503" customFormat="1" ht="12.75" x14ac:dyDescent="0.2">
      <c r="A1035" s="1488" t="s">
        <v>8711</v>
      </c>
      <c r="B1035" s="1488" t="s">
        <v>2003</v>
      </c>
      <c r="C1035" s="1488" t="s">
        <v>97</v>
      </c>
      <c r="D1035" s="1488"/>
      <c r="E1035" s="1489">
        <v>2200</v>
      </c>
      <c r="F1035" s="1488" t="s">
        <v>10830</v>
      </c>
      <c r="G1035" s="1488" t="s">
        <v>10831</v>
      </c>
      <c r="H1035" s="1488" t="s">
        <v>1025</v>
      </c>
      <c r="I1035" s="1488"/>
      <c r="J1035" s="1488"/>
      <c r="K1035" s="1493">
        <v>1</v>
      </c>
      <c r="L1035" s="1493">
        <v>12</v>
      </c>
      <c r="M1035" s="1484">
        <f t="shared" si="32"/>
        <v>26400</v>
      </c>
      <c r="N1035" s="1493">
        <v>1</v>
      </c>
      <c r="O1035" s="1493">
        <v>6</v>
      </c>
      <c r="P1035" s="1484">
        <f t="shared" si="33"/>
        <v>13200</v>
      </c>
      <c r="Q1035" s="1199"/>
      <c r="R1035" s="1199"/>
      <c r="S1035" s="1199"/>
      <c r="T1035" s="1199"/>
    </row>
    <row r="1036" spans="1:20" s="1503" customFormat="1" ht="12.75" x14ac:dyDescent="0.2">
      <c r="A1036" s="1488" t="s">
        <v>8711</v>
      </c>
      <c r="B1036" s="1488" t="s">
        <v>2004</v>
      </c>
      <c r="C1036" s="1488" t="s">
        <v>97</v>
      </c>
      <c r="D1036" s="1488"/>
      <c r="E1036" s="1489">
        <v>2200</v>
      </c>
      <c r="F1036" s="1488" t="s">
        <v>10832</v>
      </c>
      <c r="G1036" s="1488" t="s">
        <v>10833</v>
      </c>
      <c r="H1036" s="1488" t="s">
        <v>1025</v>
      </c>
      <c r="I1036" s="1488"/>
      <c r="J1036" s="1488"/>
      <c r="K1036" s="1493">
        <v>1</v>
      </c>
      <c r="L1036" s="1493">
        <v>12</v>
      </c>
      <c r="M1036" s="1484">
        <f t="shared" si="32"/>
        <v>26400</v>
      </c>
      <c r="N1036" s="1493">
        <v>1</v>
      </c>
      <c r="O1036" s="1493">
        <v>6</v>
      </c>
      <c r="P1036" s="1484">
        <f t="shared" si="33"/>
        <v>13200</v>
      </c>
      <c r="Q1036" s="1199"/>
      <c r="R1036" s="1199"/>
      <c r="S1036" s="1199"/>
      <c r="T1036" s="1199"/>
    </row>
    <row r="1037" spans="1:20" s="1503" customFormat="1" ht="12.75" x14ac:dyDescent="0.2">
      <c r="A1037" s="1488" t="s">
        <v>8711</v>
      </c>
      <c r="B1037" s="1488" t="s">
        <v>2003</v>
      </c>
      <c r="C1037" s="1488" t="s">
        <v>97</v>
      </c>
      <c r="D1037" s="1488"/>
      <c r="E1037" s="1489">
        <v>4500</v>
      </c>
      <c r="F1037" s="1488" t="s">
        <v>10834</v>
      </c>
      <c r="G1037" s="1488" t="s">
        <v>10835</v>
      </c>
      <c r="H1037" s="1488" t="s">
        <v>10836</v>
      </c>
      <c r="I1037" s="1488"/>
      <c r="J1037" s="1488"/>
      <c r="K1037" s="1493">
        <v>1</v>
      </c>
      <c r="L1037" s="1493">
        <v>12</v>
      </c>
      <c r="M1037" s="1484">
        <f t="shared" si="32"/>
        <v>54000</v>
      </c>
      <c r="N1037" s="1493">
        <v>0</v>
      </c>
      <c r="O1037" s="1493">
        <v>0</v>
      </c>
      <c r="P1037" s="1484">
        <f t="shared" si="33"/>
        <v>0</v>
      </c>
      <c r="Q1037" s="1199"/>
      <c r="R1037" s="1199"/>
      <c r="S1037" s="1199"/>
      <c r="T1037" s="1199"/>
    </row>
    <row r="1038" spans="1:20" s="1503" customFormat="1" ht="12.75" x14ac:dyDescent="0.2">
      <c r="A1038" s="1488" t="s">
        <v>8711</v>
      </c>
      <c r="B1038" s="1488" t="s">
        <v>2003</v>
      </c>
      <c r="C1038" s="1488" t="s">
        <v>97</v>
      </c>
      <c r="D1038" s="1488"/>
      <c r="E1038" s="1489">
        <v>2500</v>
      </c>
      <c r="F1038" s="1488" t="s">
        <v>10837</v>
      </c>
      <c r="G1038" s="1488" t="s">
        <v>10838</v>
      </c>
      <c r="H1038" s="1488" t="s">
        <v>768</v>
      </c>
      <c r="I1038" s="1488"/>
      <c r="J1038" s="1488"/>
      <c r="K1038" s="1493">
        <v>1</v>
      </c>
      <c r="L1038" s="1493">
        <v>12</v>
      </c>
      <c r="M1038" s="1484">
        <f t="shared" si="32"/>
        <v>30000</v>
      </c>
      <c r="N1038" s="1493">
        <v>1</v>
      </c>
      <c r="O1038" s="1493">
        <v>6</v>
      </c>
      <c r="P1038" s="1484">
        <f t="shared" si="33"/>
        <v>15000</v>
      </c>
      <c r="Q1038" s="1199"/>
      <c r="R1038" s="1199"/>
      <c r="S1038" s="1199"/>
      <c r="T1038" s="1199"/>
    </row>
    <row r="1039" spans="1:20" s="1503" customFormat="1" ht="12.75" x14ac:dyDescent="0.2">
      <c r="A1039" s="1488" t="s">
        <v>8711</v>
      </c>
      <c r="B1039" s="1488" t="s">
        <v>2003</v>
      </c>
      <c r="C1039" s="1488" t="s">
        <v>97</v>
      </c>
      <c r="D1039" s="1488"/>
      <c r="E1039" s="1489">
        <v>8000</v>
      </c>
      <c r="F1039" s="1488" t="s">
        <v>10839</v>
      </c>
      <c r="G1039" s="1488" t="s">
        <v>10840</v>
      </c>
      <c r="H1039" s="1488" t="s">
        <v>2912</v>
      </c>
      <c r="I1039" s="1488"/>
      <c r="J1039" s="1488"/>
      <c r="K1039" s="1493">
        <v>1</v>
      </c>
      <c r="L1039" s="1493">
        <v>3</v>
      </c>
      <c r="M1039" s="1484">
        <f t="shared" si="32"/>
        <v>24000</v>
      </c>
      <c r="N1039" s="1493">
        <v>0</v>
      </c>
      <c r="O1039" s="1493">
        <v>0</v>
      </c>
      <c r="P1039" s="1484">
        <f t="shared" si="33"/>
        <v>0</v>
      </c>
      <c r="Q1039" s="1199"/>
      <c r="R1039" s="1199"/>
      <c r="S1039" s="1199"/>
      <c r="T1039" s="1199"/>
    </row>
    <row r="1040" spans="1:20" s="1503" customFormat="1" ht="12.75" x14ac:dyDescent="0.2">
      <c r="A1040" s="1488" t="s">
        <v>8711</v>
      </c>
      <c r="B1040" s="1488" t="s">
        <v>2003</v>
      </c>
      <c r="C1040" s="1488" t="s">
        <v>97</v>
      </c>
      <c r="D1040" s="1488"/>
      <c r="E1040" s="1489">
        <v>2000</v>
      </c>
      <c r="F1040" s="1488" t="s">
        <v>10841</v>
      </c>
      <c r="G1040" s="1488" t="s">
        <v>10842</v>
      </c>
      <c r="H1040" s="1488" t="s">
        <v>8805</v>
      </c>
      <c r="I1040" s="1488"/>
      <c r="J1040" s="1488"/>
      <c r="K1040" s="1493">
        <v>1</v>
      </c>
      <c r="L1040" s="1493">
        <v>12</v>
      </c>
      <c r="M1040" s="1484">
        <f t="shared" si="32"/>
        <v>24000</v>
      </c>
      <c r="N1040" s="1493">
        <v>1</v>
      </c>
      <c r="O1040" s="1493">
        <v>6</v>
      </c>
      <c r="P1040" s="1484">
        <f t="shared" si="33"/>
        <v>12000</v>
      </c>
      <c r="Q1040" s="1199"/>
      <c r="R1040" s="1199"/>
      <c r="S1040" s="1199"/>
      <c r="T1040" s="1199"/>
    </row>
    <row r="1041" spans="1:20" s="1503" customFormat="1" ht="12.75" x14ac:dyDescent="0.2">
      <c r="A1041" s="1488" t="s">
        <v>8711</v>
      </c>
      <c r="B1041" s="1488" t="s">
        <v>2003</v>
      </c>
      <c r="C1041" s="1488" t="s">
        <v>97</v>
      </c>
      <c r="D1041" s="1488"/>
      <c r="E1041" s="1489">
        <v>6000</v>
      </c>
      <c r="F1041" s="1488" t="s">
        <v>10843</v>
      </c>
      <c r="G1041" s="1488" t="s">
        <v>10844</v>
      </c>
      <c r="H1041" s="1488" t="s">
        <v>701</v>
      </c>
      <c r="I1041" s="1488"/>
      <c r="J1041" s="1488"/>
      <c r="K1041" s="1493">
        <v>1</v>
      </c>
      <c r="L1041" s="1493">
        <v>12</v>
      </c>
      <c r="M1041" s="1484">
        <f t="shared" si="32"/>
        <v>72000</v>
      </c>
      <c r="N1041" s="1493">
        <v>1</v>
      </c>
      <c r="O1041" s="1493">
        <v>6</v>
      </c>
      <c r="P1041" s="1484">
        <f t="shared" si="33"/>
        <v>36000</v>
      </c>
      <c r="Q1041" s="1199"/>
      <c r="R1041" s="1199"/>
      <c r="S1041" s="1199"/>
      <c r="T1041" s="1199"/>
    </row>
    <row r="1042" spans="1:20" s="1503" customFormat="1" ht="12.75" x14ac:dyDescent="0.2">
      <c r="A1042" s="1488" t="s">
        <v>8711</v>
      </c>
      <c r="B1042" s="1488" t="s">
        <v>2003</v>
      </c>
      <c r="C1042" s="1488" t="s">
        <v>97</v>
      </c>
      <c r="D1042" s="1488"/>
      <c r="E1042" s="1489">
        <v>5000</v>
      </c>
      <c r="F1042" s="1488" t="s">
        <v>10845</v>
      </c>
      <c r="G1042" s="1488" t="s">
        <v>10846</v>
      </c>
      <c r="H1042" s="1488" t="s">
        <v>10836</v>
      </c>
      <c r="I1042" s="1488"/>
      <c r="J1042" s="1488"/>
      <c r="K1042" s="1493">
        <v>1</v>
      </c>
      <c r="L1042" s="1493">
        <v>12</v>
      </c>
      <c r="M1042" s="1484">
        <f t="shared" si="32"/>
        <v>60000</v>
      </c>
      <c r="N1042" s="1493">
        <v>1</v>
      </c>
      <c r="O1042" s="1493">
        <v>6</v>
      </c>
      <c r="P1042" s="1484">
        <f t="shared" si="33"/>
        <v>30000</v>
      </c>
      <c r="Q1042" s="1199"/>
      <c r="R1042" s="1199"/>
      <c r="S1042" s="1199"/>
      <c r="T1042" s="1199"/>
    </row>
    <row r="1043" spans="1:20" s="1503" customFormat="1" ht="12.75" x14ac:dyDescent="0.2">
      <c r="A1043" s="1488" t="s">
        <v>8711</v>
      </c>
      <c r="B1043" s="1488" t="s">
        <v>2003</v>
      </c>
      <c r="C1043" s="1488" t="s">
        <v>97</v>
      </c>
      <c r="D1043" s="1488"/>
      <c r="E1043" s="1489">
        <v>3500</v>
      </c>
      <c r="F1043" s="1488" t="s">
        <v>10847</v>
      </c>
      <c r="G1043" s="1488" t="s">
        <v>10848</v>
      </c>
      <c r="H1043" s="1488" t="s">
        <v>1025</v>
      </c>
      <c r="I1043" s="1488"/>
      <c r="J1043" s="1488"/>
      <c r="K1043" s="1493">
        <v>1</v>
      </c>
      <c r="L1043" s="1493">
        <v>10</v>
      </c>
      <c r="M1043" s="1484">
        <f t="shared" si="32"/>
        <v>35000</v>
      </c>
      <c r="N1043" s="1493">
        <v>1</v>
      </c>
      <c r="O1043" s="1493">
        <v>6</v>
      </c>
      <c r="P1043" s="1484">
        <f t="shared" si="33"/>
        <v>21000</v>
      </c>
      <c r="Q1043" s="1199"/>
      <c r="R1043" s="1199"/>
      <c r="S1043" s="1199"/>
      <c r="T1043" s="1199"/>
    </row>
    <row r="1044" spans="1:20" s="1503" customFormat="1" ht="12.75" x14ac:dyDescent="0.2">
      <c r="A1044" s="1488" t="s">
        <v>8711</v>
      </c>
      <c r="B1044" s="1488" t="s">
        <v>2003</v>
      </c>
      <c r="C1044" s="1488" t="s">
        <v>97</v>
      </c>
      <c r="D1044" s="1488"/>
      <c r="E1044" s="1489">
        <v>8000</v>
      </c>
      <c r="F1044" s="1488" t="s">
        <v>10849</v>
      </c>
      <c r="G1044" s="1488" t="s">
        <v>10850</v>
      </c>
      <c r="H1044" s="1488" t="s">
        <v>5143</v>
      </c>
      <c r="I1044" s="1488"/>
      <c r="J1044" s="1488"/>
      <c r="K1044" s="1493">
        <v>1</v>
      </c>
      <c r="L1044" s="1493">
        <v>3</v>
      </c>
      <c r="M1044" s="1484">
        <f t="shared" si="32"/>
        <v>24000</v>
      </c>
      <c r="N1044" s="1493">
        <v>0</v>
      </c>
      <c r="O1044" s="1493">
        <v>0</v>
      </c>
      <c r="P1044" s="1484">
        <f t="shared" si="33"/>
        <v>0</v>
      </c>
      <c r="Q1044" s="1199"/>
      <c r="R1044" s="1199"/>
      <c r="S1044" s="1199"/>
      <c r="T1044" s="1199"/>
    </row>
    <row r="1045" spans="1:20" s="1503" customFormat="1" ht="12.75" x14ac:dyDescent="0.2">
      <c r="A1045" s="1488" t="s">
        <v>8711</v>
      </c>
      <c r="B1045" s="1488" t="s">
        <v>2003</v>
      </c>
      <c r="C1045" s="1488" t="s">
        <v>97</v>
      </c>
      <c r="D1045" s="1488"/>
      <c r="E1045" s="1489">
        <v>6000</v>
      </c>
      <c r="F1045" s="1488" t="s">
        <v>10851</v>
      </c>
      <c r="G1045" s="1488" t="s">
        <v>10852</v>
      </c>
      <c r="H1045" s="1488" t="s">
        <v>9241</v>
      </c>
      <c r="I1045" s="1488"/>
      <c r="J1045" s="1488"/>
      <c r="K1045" s="1493">
        <v>1</v>
      </c>
      <c r="L1045" s="1493">
        <v>12</v>
      </c>
      <c r="M1045" s="1484">
        <f t="shared" si="32"/>
        <v>72000</v>
      </c>
      <c r="N1045" s="1493">
        <v>1</v>
      </c>
      <c r="O1045" s="1493">
        <v>6</v>
      </c>
      <c r="P1045" s="1484">
        <f t="shared" si="33"/>
        <v>36000</v>
      </c>
      <c r="Q1045" s="1199"/>
      <c r="R1045" s="1199"/>
      <c r="S1045" s="1199"/>
      <c r="T1045" s="1199"/>
    </row>
    <row r="1046" spans="1:20" s="1503" customFormat="1" ht="12.75" x14ac:dyDescent="0.2">
      <c r="A1046" s="1488" t="s">
        <v>8711</v>
      </c>
      <c r="B1046" s="1488" t="s">
        <v>2003</v>
      </c>
      <c r="C1046" s="1488" t="s">
        <v>97</v>
      </c>
      <c r="D1046" s="1488"/>
      <c r="E1046" s="1489">
        <v>6000</v>
      </c>
      <c r="F1046" s="1488" t="s">
        <v>10853</v>
      </c>
      <c r="G1046" s="1488" t="s">
        <v>10854</v>
      </c>
      <c r="H1046" s="1488" t="s">
        <v>10855</v>
      </c>
      <c r="I1046" s="1488"/>
      <c r="J1046" s="1488"/>
      <c r="K1046" s="1493">
        <v>1</v>
      </c>
      <c r="L1046" s="1493">
        <v>12</v>
      </c>
      <c r="M1046" s="1484">
        <f t="shared" si="32"/>
        <v>72000</v>
      </c>
      <c r="N1046" s="1493">
        <v>1</v>
      </c>
      <c r="O1046" s="1493">
        <v>6</v>
      </c>
      <c r="P1046" s="1484">
        <f t="shared" si="33"/>
        <v>36000</v>
      </c>
      <c r="Q1046" s="1199"/>
      <c r="R1046" s="1199"/>
      <c r="S1046" s="1199"/>
      <c r="T1046" s="1199"/>
    </row>
    <row r="1047" spans="1:20" s="1503" customFormat="1" ht="12.75" x14ac:dyDescent="0.2">
      <c r="A1047" s="1488" t="s">
        <v>8711</v>
      </c>
      <c r="B1047" s="1488" t="s">
        <v>2003</v>
      </c>
      <c r="C1047" s="1488" t="s">
        <v>97</v>
      </c>
      <c r="D1047" s="1488"/>
      <c r="E1047" s="1489">
        <v>6500</v>
      </c>
      <c r="F1047" s="1488" t="s">
        <v>10856</v>
      </c>
      <c r="G1047" s="1488" t="s">
        <v>10857</v>
      </c>
      <c r="H1047" s="1488" t="s">
        <v>10858</v>
      </c>
      <c r="I1047" s="1488"/>
      <c r="J1047" s="1488"/>
      <c r="K1047" s="1493">
        <v>1</v>
      </c>
      <c r="L1047" s="1493">
        <v>6</v>
      </c>
      <c r="M1047" s="1484">
        <f t="shared" si="32"/>
        <v>39000</v>
      </c>
      <c r="N1047" s="1493">
        <v>0</v>
      </c>
      <c r="O1047" s="1493">
        <v>0</v>
      </c>
      <c r="P1047" s="1484">
        <f t="shared" si="33"/>
        <v>0</v>
      </c>
      <c r="Q1047" s="1199"/>
      <c r="R1047" s="1199"/>
      <c r="S1047" s="1199"/>
      <c r="T1047" s="1199"/>
    </row>
    <row r="1048" spans="1:20" s="1503" customFormat="1" ht="12.75" x14ac:dyDescent="0.2">
      <c r="A1048" s="1488" t="s">
        <v>8711</v>
      </c>
      <c r="B1048" s="1488" t="s">
        <v>2004</v>
      </c>
      <c r="C1048" s="1488" t="s">
        <v>97</v>
      </c>
      <c r="D1048" s="1488"/>
      <c r="E1048" s="1489">
        <v>7000</v>
      </c>
      <c r="F1048" s="1488" t="s">
        <v>10859</v>
      </c>
      <c r="G1048" s="1488" t="s">
        <v>10860</v>
      </c>
      <c r="H1048" s="1488" t="s">
        <v>675</v>
      </c>
      <c r="I1048" s="1488"/>
      <c r="J1048" s="1488"/>
      <c r="K1048" s="1493">
        <v>1</v>
      </c>
      <c r="L1048" s="1493">
        <v>12</v>
      </c>
      <c r="M1048" s="1484">
        <f t="shared" si="32"/>
        <v>84000</v>
      </c>
      <c r="N1048" s="1493">
        <v>1</v>
      </c>
      <c r="O1048" s="1493">
        <v>6</v>
      </c>
      <c r="P1048" s="1484">
        <f t="shared" si="33"/>
        <v>42000</v>
      </c>
      <c r="Q1048" s="1199"/>
      <c r="R1048" s="1199"/>
      <c r="S1048" s="1199"/>
      <c r="T1048" s="1199"/>
    </row>
    <row r="1049" spans="1:20" s="1503" customFormat="1" ht="12.75" x14ac:dyDescent="0.2">
      <c r="A1049" s="1488" t="s">
        <v>8711</v>
      </c>
      <c r="B1049" s="1488" t="s">
        <v>2003</v>
      </c>
      <c r="C1049" s="1488" t="s">
        <v>97</v>
      </c>
      <c r="D1049" s="1488"/>
      <c r="E1049" s="1489">
        <v>1600</v>
      </c>
      <c r="F1049" s="1488" t="s">
        <v>10861</v>
      </c>
      <c r="G1049" s="1488" t="s">
        <v>10862</v>
      </c>
      <c r="H1049" s="1488" t="s">
        <v>9086</v>
      </c>
      <c r="I1049" s="1488"/>
      <c r="J1049" s="1488"/>
      <c r="K1049" s="1493">
        <v>1</v>
      </c>
      <c r="L1049" s="1493">
        <v>10</v>
      </c>
      <c r="M1049" s="1484">
        <f t="shared" si="32"/>
        <v>16000</v>
      </c>
      <c r="N1049" s="1493">
        <v>0</v>
      </c>
      <c r="O1049" s="1493">
        <v>0</v>
      </c>
      <c r="P1049" s="1484">
        <f t="shared" si="33"/>
        <v>0</v>
      </c>
      <c r="Q1049" s="1199"/>
      <c r="R1049" s="1199"/>
      <c r="S1049" s="1199"/>
      <c r="T1049" s="1199"/>
    </row>
    <row r="1050" spans="1:20" s="1503" customFormat="1" ht="12.75" x14ac:dyDescent="0.2">
      <c r="A1050" s="1488" t="s">
        <v>8711</v>
      </c>
      <c r="B1050" s="1488" t="s">
        <v>2003</v>
      </c>
      <c r="C1050" s="1488" t="s">
        <v>97</v>
      </c>
      <c r="D1050" s="1488"/>
      <c r="E1050" s="1489">
        <v>8000</v>
      </c>
      <c r="F1050" s="1488" t="s">
        <v>10863</v>
      </c>
      <c r="G1050" s="1488" t="s">
        <v>10864</v>
      </c>
      <c r="H1050" s="1488" t="s">
        <v>8839</v>
      </c>
      <c r="I1050" s="1488"/>
      <c r="J1050" s="1488"/>
      <c r="K1050" s="1493">
        <v>1</v>
      </c>
      <c r="L1050" s="1493">
        <v>2</v>
      </c>
      <c r="M1050" s="1484">
        <f t="shared" si="32"/>
        <v>16000</v>
      </c>
      <c r="N1050" s="1493">
        <v>1</v>
      </c>
      <c r="O1050" s="1493">
        <v>6</v>
      </c>
      <c r="P1050" s="1484">
        <f t="shared" si="33"/>
        <v>48000</v>
      </c>
      <c r="Q1050" s="1199"/>
      <c r="R1050" s="1199"/>
      <c r="S1050" s="1199"/>
      <c r="T1050" s="1199"/>
    </row>
    <row r="1051" spans="1:20" s="1503" customFormat="1" ht="12.75" x14ac:dyDescent="0.2">
      <c r="A1051" s="1488" t="s">
        <v>8711</v>
      </c>
      <c r="B1051" s="1488" t="s">
        <v>2003</v>
      </c>
      <c r="C1051" s="1488" t="s">
        <v>97</v>
      </c>
      <c r="D1051" s="1488"/>
      <c r="E1051" s="1489">
        <v>7000</v>
      </c>
      <c r="F1051" s="1488" t="s">
        <v>10865</v>
      </c>
      <c r="G1051" s="1488" t="s">
        <v>10866</v>
      </c>
      <c r="H1051" s="1488" t="s">
        <v>776</v>
      </c>
      <c r="I1051" s="1488"/>
      <c r="J1051" s="1488"/>
      <c r="K1051" s="1493">
        <v>1</v>
      </c>
      <c r="L1051" s="1493">
        <v>12</v>
      </c>
      <c r="M1051" s="1484">
        <f t="shared" si="32"/>
        <v>84000</v>
      </c>
      <c r="N1051" s="1493">
        <v>1</v>
      </c>
      <c r="O1051" s="1493">
        <v>6</v>
      </c>
      <c r="P1051" s="1484">
        <f t="shared" si="33"/>
        <v>42000</v>
      </c>
      <c r="Q1051" s="1199"/>
      <c r="R1051" s="1199"/>
      <c r="S1051" s="1199"/>
      <c r="T1051" s="1199"/>
    </row>
    <row r="1052" spans="1:20" s="1503" customFormat="1" ht="12.75" x14ac:dyDescent="0.2">
      <c r="A1052" s="1488" t="s">
        <v>8711</v>
      </c>
      <c r="B1052" s="1488" t="s">
        <v>2004</v>
      </c>
      <c r="C1052" s="1488" t="s">
        <v>97</v>
      </c>
      <c r="D1052" s="1488"/>
      <c r="E1052" s="1489">
        <v>2000</v>
      </c>
      <c r="F1052" s="1488" t="s">
        <v>10867</v>
      </c>
      <c r="G1052" s="1488" t="s">
        <v>10868</v>
      </c>
      <c r="H1052" s="1488" t="s">
        <v>5735</v>
      </c>
      <c r="I1052" s="1488"/>
      <c r="J1052" s="1488"/>
      <c r="K1052" s="1493">
        <v>1</v>
      </c>
      <c r="L1052" s="1493">
        <v>12</v>
      </c>
      <c r="M1052" s="1484">
        <f t="shared" si="32"/>
        <v>24000</v>
      </c>
      <c r="N1052" s="1493">
        <v>1</v>
      </c>
      <c r="O1052" s="1493">
        <v>6</v>
      </c>
      <c r="P1052" s="1484">
        <f t="shared" si="33"/>
        <v>12000</v>
      </c>
      <c r="Q1052" s="1199"/>
      <c r="R1052" s="1199"/>
      <c r="S1052" s="1199"/>
      <c r="T1052" s="1199"/>
    </row>
    <row r="1053" spans="1:20" s="1503" customFormat="1" ht="12.75" x14ac:dyDescent="0.2">
      <c r="A1053" s="1488" t="s">
        <v>8711</v>
      </c>
      <c r="B1053" s="1488" t="s">
        <v>2003</v>
      </c>
      <c r="C1053" s="1488" t="s">
        <v>97</v>
      </c>
      <c r="D1053" s="1488"/>
      <c r="E1053" s="1489">
        <v>5000</v>
      </c>
      <c r="F1053" s="1488" t="s">
        <v>10869</v>
      </c>
      <c r="G1053" s="1488" t="s">
        <v>10870</v>
      </c>
      <c r="H1053" s="1488" t="s">
        <v>701</v>
      </c>
      <c r="I1053" s="1488"/>
      <c r="J1053" s="1488"/>
      <c r="K1053" s="1493">
        <v>1</v>
      </c>
      <c r="L1053" s="1493">
        <v>12</v>
      </c>
      <c r="M1053" s="1484">
        <f t="shared" si="32"/>
        <v>60000</v>
      </c>
      <c r="N1053" s="1493">
        <v>1</v>
      </c>
      <c r="O1053" s="1493">
        <v>6</v>
      </c>
      <c r="P1053" s="1484">
        <f t="shared" si="33"/>
        <v>30000</v>
      </c>
      <c r="Q1053" s="1199"/>
      <c r="R1053" s="1199"/>
      <c r="S1053" s="1199"/>
      <c r="T1053" s="1199"/>
    </row>
    <row r="1054" spans="1:20" s="1503" customFormat="1" ht="12.75" x14ac:dyDescent="0.2">
      <c r="A1054" s="1488" t="s">
        <v>8711</v>
      </c>
      <c r="B1054" s="1488" t="s">
        <v>2003</v>
      </c>
      <c r="C1054" s="1488" t="s">
        <v>97</v>
      </c>
      <c r="D1054" s="1488"/>
      <c r="E1054" s="1489">
        <v>15000</v>
      </c>
      <c r="F1054" s="1488" t="s">
        <v>10871</v>
      </c>
      <c r="G1054" s="1488" t="s">
        <v>10872</v>
      </c>
      <c r="H1054" s="1488" t="s">
        <v>8976</v>
      </c>
      <c r="I1054" s="1488"/>
      <c r="J1054" s="1488"/>
      <c r="K1054" s="1493">
        <v>1</v>
      </c>
      <c r="L1054" s="1493">
        <v>12</v>
      </c>
      <c r="M1054" s="1484">
        <f t="shared" si="32"/>
        <v>180000</v>
      </c>
      <c r="N1054" s="1493">
        <v>1</v>
      </c>
      <c r="O1054" s="1493">
        <v>6</v>
      </c>
      <c r="P1054" s="1484">
        <f t="shared" si="33"/>
        <v>90000</v>
      </c>
      <c r="Q1054" s="1199"/>
      <c r="R1054" s="1199"/>
      <c r="S1054" s="1199"/>
      <c r="T1054" s="1199"/>
    </row>
    <row r="1055" spans="1:20" s="1503" customFormat="1" ht="12.75" x14ac:dyDescent="0.2">
      <c r="A1055" s="1488" t="s">
        <v>8711</v>
      </c>
      <c r="B1055" s="1488" t="s">
        <v>2004</v>
      </c>
      <c r="C1055" s="1488" t="s">
        <v>97</v>
      </c>
      <c r="D1055" s="1488"/>
      <c r="E1055" s="1489">
        <v>11000</v>
      </c>
      <c r="F1055" s="1488" t="s">
        <v>10873</v>
      </c>
      <c r="G1055" s="1488" t="s">
        <v>10874</v>
      </c>
      <c r="H1055" s="1488" t="s">
        <v>8746</v>
      </c>
      <c r="I1055" s="1488"/>
      <c r="J1055" s="1488"/>
      <c r="K1055" s="1493">
        <v>1</v>
      </c>
      <c r="L1055" s="1493">
        <v>3</v>
      </c>
      <c r="M1055" s="1484">
        <f t="shared" si="32"/>
        <v>33000</v>
      </c>
      <c r="N1055" s="1493">
        <v>0</v>
      </c>
      <c r="O1055" s="1493">
        <v>0</v>
      </c>
      <c r="P1055" s="1484">
        <f t="shared" si="33"/>
        <v>0</v>
      </c>
      <c r="Q1055" s="1199"/>
      <c r="R1055" s="1199"/>
      <c r="S1055" s="1199"/>
      <c r="T1055" s="1199"/>
    </row>
    <row r="1056" spans="1:20" s="1503" customFormat="1" ht="12.75" x14ac:dyDescent="0.2">
      <c r="A1056" s="1488" t="s">
        <v>8711</v>
      </c>
      <c r="B1056" s="1488" t="s">
        <v>2003</v>
      </c>
      <c r="C1056" s="1488" t="s">
        <v>97</v>
      </c>
      <c r="D1056" s="1488"/>
      <c r="E1056" s="1489">
        <v>15600</v>
      </c>
      <c r="F1056" s="1488" t="s">
        <v>10875</v>
      </c>
      <c r="G1056" s="1488" t="s">
        <v>10876</v>
      </c>
      <c r="H1056" s="1488" t="s">
        <v>8743</v>
      </c>
      <c r="I1056" s="1488"/>
      <c r="J1056" s="1488"/>
      <c r="K1056" s="1493">
        <v>0</v>
      </c>
      <c r="L1056" s="1493">
        <v>0</v>
      </c>
      <c r="M1056" s="1484">
        <f t="shared" si="32"/>
        <v>0</v>
      </c>
      <c r="N1056" s="1493">
        <v>1</v>
      </c>
      <c r="O1056" s="1493">
        <v>1</v>
      </c>
      <c r="P1056" s="1484">
        <f t="shared" si="33"/>
        <v>15600</v>
      </c>
      <c r="Q1056" s="1199"/>
      <c r="R1056" s="1199"/>
      <c r="S1056" s="1199"/>
      <c r="T1056" s="1199"/>
    </row>
    <row r="1057" spans="1:20" s="1503" customFormat="1" ht="12.75" x14ac:dyDescent="0.2">
      <c r="A1057" s="1488" t="s">
        <v>8711</v>
      </c>
      <c r="B1057" s="1488" t="s">
        <v>2003</v>
      </c>
      <c r="C1057" s="1488" t="s">
        <v>97</v>
      </c>
      <c r="D1057" s="1488"/>
      <c r="E1057" s="1489">
        <v>2000</v>
      </c>
      <c r="F1057" s="1488" t="s">
        <v>10877</v>
      </c>
      <c r="G1057" s="1488" t="s">
        <v>10878</v>
      </c>
      <c r="H1057" s="1488" t="s">
        <v>8805</v>
      </c>
      <c r="I1057" s="1488"/>
      <c r="J1057" s="1488"/>
      <c r="K1057" s="1493">
        <v>1</v>
      </c>
      <c r="L1057" s="1493">
        <v>12</v>
      </c>
      <c r="M1057" s="1484">
        <f t="shared" si="32"/>
        <v>24000</v>
      </c>
      <c r="N1057" s="1493">
        <v>1</v>
      </c>
      <c r="O1057" s="1493">
        <v>6</v>
      </c>
      <c r="P1057" s="1484">
        <f t="shared" si="33"/>
        <v>12000</v>
      </c>
      <c r="Q1057" s="1199"/>
      <c r="R1057" s="1199"/>
      <c r="S1057" s="1199"/>
      <c r="T1057" s="1199"/>
    </row>
    <row r="1058" spans="1:20" s="1503" customFormat="1" ht="12.75" x14ac:dyDescent="0.2">
      <c r="A1058" s="1488" t="s">
        <v>8711</v>
      </c>
      <c r="B1058" s="1488" t="s">
        <v>2003</v>
      </c>
      <c r="C1058" s="1488" t="s">
        <v>97</v>
      </c>
      <c r="D1058" s="1488"/>
      <c r="E1058" s="1489">
        <v>6000</v>
      </c>
      <c r="F1058" s="1488" t="s">
        <v>10879</v>
      </c>
      <c r="G1058" s="1488" t="s">
        <v>10880</v>
      </c>
      <c r="H1058" s="1488" t="s">
        <v>739</v>
      </c>
      <c r="I1058" s="1488"/>
      <c r="J1058" s="1488"/>
      <c r="K1058" s="1493">
        <v>1</v>
      </c>
      <c r="L1058" s="1493">
        <v>8</v>
      </c>
      <c r="M1058" s="1484">
        <f t="shared" si="32"/>
        <v>48000</v>
      </c>
      <c r="N1058" s="1493">
        <v>1</v>
      </c>
      <c r="O1058" s="1493">
        <v>6</v>
      </c>
      <c r="P1058" s="1484">
        <f t="shared" si="33"/>
        <v>36000</v>
      </c>
      <c r="Q1058" s="1199"/>
      <c r="R1058" s="1199"/>
      <c r="S1058" s="1199"/>
      <c r="T1058" s="1199"/>
    </row>
    <row r="1059" spans="1:20" s="1503" customFormat="1" ht="12.75" x14ac:dyDescent="0.2">
      <c r="A1059" s="1488" t="s">
        <v>8711</v>
      </c>
      <c r="B1059" s="1488" t="s">
        <v>2003</v>
      </c>
      <c r="C1059" s="1488" t="s">
        <v>97</v>
      </c>
      <c r="D1059" s="1488"/>
      <c r="E1059" s="1489">
        <v>4500</v>
      </c>
      <c r="F1059" s="1488" t="s">
        <v>10879</v>
      </c>
      <c r="G1059" s="1488" t="s">
        <v>10880</v>
      </c>
      <c r="H1059" s="1488" t="s">
        <v>768</v>
      </c>
      <c r="I1059" s="1488"/>
      <c r="J1059" s="1488"/>
      <c r="K1059" s="1493">
        <v>1</v>
      </c>
      <c r="L1059" s="1493">
        <v>4</v>
      </c>
      <c r="M1059" s="1484">
        <f t="shared" si="32"/>
        <v>18000</v>
      </c>
      <c r="N1059" s="1493">
        <v>0</v>
      </c>
      <c r="O1059" s="1493">
        <v>0</v>
      </c>
      <c r="P1059" s="1484">
        <f t="shared" si="33"/>
        <v>0</v>
      </c>
      <c r="Q1059" s="1199"/>
      <c r="R1059" s="1199"/>
      <c r="S1059" s="1199"/>
      <c r="T1059" s="1199"/>
    </row>
    <row r="1060" spans="1:20" s="1503" customFormat="1" ht="12.75" x14ac:dyDescent="0.2">
      <c r="A1060" s="1488" t="s">
        <v>8711</v>
      </c>
      <c r="B1060" s="1488" t="s">
        <v>2003</v>
      </c>
      <c r="C1060" s="1488" t="s">
        <v>97</v>
      </c>
      <c r="D1060" s="1488"/>
      <c r="E1060" s="1489">
        <v>12000</v>
      </c>
      <c r="F1060" s="1488" t="s">
        <v>10881</v>
      </c>
      <c r="G1060" s="1488" t="s">
        <v>10882</v>
      </c>
      <c r="H1060" s="1488" t="s">
        <v>8746</v>
      </c>
      <c r="I1060" s="1488"/>
      <c r="J1060" s="1488"/>
      <c r="K1060" s="1493">
        <v>1</v>
      </c>
      <c r="L1060" s="1493">
        <v>3</v>
      </c>
      <c r="M1060" s="1484">
        <f t="shared" si="32"/>
        <v>36000</v>
      </c>
      <c r="N1060" s="1493">
        <v>0</v>
      </c>
      <c r="O1060" s="1493">
        <v>0</v>
      </c>
      <c r="P1060" s="1484">
        <f t="shared" si="33"/>
        <v>0</v>
      </c>
      <c r="Q1060" s="1199"/>
      <c r="R1060" s="1199"/>
      <c r="S1060" s="1199"/>
      <c r="T1060" s="1199"/>
    </row>
    <row r="1061" spans="1:20" s="1503" customFormat="1" ht="12.75" x14ac:dyDescent="0.2">
      <c r="A1061" s="1488" t="s">
        <v>8711</v>
      </c>
      <c r="B1061" s="1488" t="s">
        <v>2003</v>
      </c>
      <c r="C1061" s="1488" t="s">
        <v>97</v>
      </c>
      <c r="D1061" s="1488"/>
      <c r="E1061" s="1489">
        <v>4000</v>
      </c>
      <c r="F1061" s="1488" t="s">
        <v>10883</v>
      </c>
      <c r="G1061" s="1488" t="s">
        <v>10884</v>
      </c>
      <c r="H1061" s="1488" t="s">
        <v>8971</v>
      </c>
      <c r="I1061" s="1488"/>
      <c r="J1061" s="1488"/>
      <c r="K1061" s="1493">
        <v>1</v>
      </c>
      <c r="L1061" s="1493">
        <v>12</v>
      </c>
      <c r="M1061" s="1484">
        <f t="shared" si="32"/>
        <v>48000</v>
      </c>
      <c r="N1061" s="1493">
        <v>1</v>
      </c>
      <c r="O1061" s="1493">
        <v>6</v>
      </c>
      <c r="P1061" s="1484">
        <f t="shared" si="33"/>
        <v>24000</v>
      </c>
      <c r="Q1061" s="1199"/>
      <c r="R1061" s="1199"/>
      <c r="S1061" s="1199"/>
      <c r="T1061" s="1199"/>
    </row>
    <row r="1062" spans="1:20" s="1503" customFormat="1" ht="12.75" x14ac:dyDescent="0.2">
      <c r="A1062" s="1488" t="s">
        <v>8711</v>
      </c>
      <c r="B1062" s="1488" t="s">
        <v>2003</v>
      </c>
      <c r="C1062" s="1488" t="s">
        <v>97</v>
      </c>
      <c r="D1062" s="1488"/>
      <c r="E1062" s="1489">
        <v>5000</v>
      </c>
      <c r="F1062" s="1488" t="s">
        <v>10885</v>
      </c>
      <c r="G1062" s="1488" t="s">
        <v>10886</v>
      </c>
      <c r="H1062" s="1488" t="s">
        <v>8778</v>
      </c>
      <c r="I1062" s="1488"/>
      <c r="J1062" s="1488"/>
      <c r="K1062" s="1493">
        <v>1</v>
      </c>
      <c r="L1062" s="1493">
        <v>6</v>
      </c>
      <c r="M1062" s="1484">
        <f t="shared" si="32"/>
        <v>30000</v>
      </c>
      <c r="N1062" s="1493">
        <v>0</v>
      </c>
      <c r="O1062" s="1493">
        <v>0</v>
      </c>
      <c r="P1062" s="1484">
        <f t="shared" si="33"/>
        <v>0</v>
      </c>
      <c r="Q1062" s="1199"/>
      <c r="R1062" s="1199"/>
      <c r="S1062" s="1199"/>
      <c r="T1062" s="1199"/>
    </row>
    <row r="1063" spans="1:20" s="1503" customFormat="1" ht="12.75" x14ac:dyDescent="0.2">
      <c r="A1063" s="1488" t="s">
        <v>8711</v>
      </c>
      <c r="B1063" s="1488" t="s">
        <v>2003</v>
      </c>
      <c r="C1063" s="1488" t="s">
        <v>97</v>
      </c>
      <c r="D1063" s="1488"/>
      <c r="E1063" s="1489">
        <v>5000</v>
      </c>
      <c r="F1063" s="1488" t="s">
        <v>10887</v>
      </c>
      <c r="G1063" s="1488" t="s">
        <v>10888</v>
      </c>
      <c r="H1063" s="1488" t="s">
        <v>1565</v>
      </c>
      <c r="I1063" s="1488"/>
      <c r="J1063" s="1488"/>
      <c r="K1063" s="1493">
        <v>1</v>
      </c>
      <c r="L1063" s="1493">
        <v>12</v>
      </c>
      <c r="M1063" s="1484">
        <f t="shared" si="32"/>
        <v>60000</v>
      </c>
      <c r="N1063" s="1493">
        <v>1</v>
      </c>
      <c r="O1063" s="1493">
        <v>6</v>
      </c>
      <c r="P1063" s="1484">
        <f t="shared" si="33"/>
        <v>30000</v>
      </c>
      <c r="Q1063" s="1199"/>
      <c r="R1063" s="1199"/>
      <c r="S1063" s="1199"/>
      <c r="T1063" s="1199"/>
    </row>
    <row r="1064" spans="1:20" s="1503" customFormat="1" ht="12.75" x14ac:dyDescent="0.2">
      <c r="A1064" s="1488" t="s">
        <v>8711</v>
      </c>
      <c r="B1064" s="1488" t="s">
        <v>2003</v>
      </c>
      <c r="C1064" s="1488" t="s">
        <v>97</v>
      </c>
      <c r="D1064" s="1488"/>
      <c r="E1064" s="1489">
        <v>15600</v>
      </c>
      <c r="F1064" s="1488" t="s">
        <v>10889</v>
      </c>
      <c r="G1064" s="1488" t="s">
        <v>10890</v>
      </c>
      <c r="H1064" s="1488" t="s">
        <v>657</v>
      </c>
      <c r="I1064" s="1488"/>
      <c r="J1064" s="1488"/>
      <c r="K1064" s="1493">
        <v>1</v>
      </c>
      <c r="L1064" s="1493">
        <v>3</v>
      </c>
      <c r="M1064" s="1484">
        <f t="shared" si="32"/>
        <v>46800</v>
      </c>
      <c r="N1064" s="1493">
        <v>1</v>
      </c>
      <c r="O1064" s="1493">
        <v>5</v>
      </c>
      <c r="P1064" s="1484">
        <f t="shared" si="33"/>
        <v>78000</v>
      </c>
      <c r="Q1064" s="1199"/>
      <c r="R1064" s="1199"/>
      <c r="S1064" s="1199"/>
      <c r="T1064" s="1199"/>
    </row>
    <row r="1065" spans="1:20" s="1503" customFormat="1" ht="12.75" x14ac:dyDescent="0.2">
      <c r="A1065" s="1488" t="s">
        <v>8711</v>
      </c>
      <c r="B1065" s="1488" t="s">
        <v>2003</v>
      </c>
      <c r="C1065" s="1488" t="s">
        <v>97</v>
      </c>
      <c r="D1065" s="1488"/>
      <c r="E1065" s="1489">
        <v>15000</v>
      </c>
      <c r="F1065" s="1488" t="s">
        <v>10889</v>
      </c>
      <c r="G1065" s="1488" t="s">
        <v>10890</v>
      </c>
      <c r="H1065" s="1488" t="s">
        <v>8976</v>
      </c>
      <c r="I1065" s="1488"/>
      <c r="J1065" s="1488"/>
      <c r="K1065" s="1493">
        <v>1</v>
      </c>
      <c r="L1065" s="1493">
        <v>10</v>
      </c>
      <c r="M1065" s="1484">
        <f t="shared" si="32"/>
        <v>150000</v>
      </c>
      <c r="N1065" s="1493">
        <v>0</v>
      </c>
      <c r="O1065" s="1493">
        <v>0</v>
      </c>
      <c r="P1065" s="1484">
        <f t="shared" si="33"/>
        <v>0</v>
      </c>
      <c r="Q1065" s="1199"/>
      <c r="R1065" s="1199"/>
      <c r="S1065" s="1199"/>
      <c r="T1065" s="1199"/>
    </row>
    <row r="1066" spans="1:20" s="1503" customFormat="1" ht="12.75" x14ac:dyDescent="0.2">
      <c r="A1066" s="1488" t="s">
        <v>8711</v>
      </c>
      <c r="B1066" s="1488" t="s">
        <v>2003</v>
      </c>
      <c r="C1066" s="1488" t="s">
        <v>97</v>
      </c>
      <c r="D1066" s="1488"/>
      <c r="E1066" s="1489">
        <v>12000</v>
      </c>
      <c r="F1066" s="1488" t="s">
        <v>10891</v>
      </c>
      <c r="G1066" s="1488" t="s">
        <v>10892</v>
      </c>
      <c r="H1066" s="1488" t="s">
        <v>8727</v>
      </c>
      <c r="I1066" s="1488"/>
      <c r="J1066" s="1488"/>
      <c r="K1066" s="1493">
        <v>0</v>
      </c>
      <c r="L1066" s="1493">
        <v>0</v>
      </c>
      <c r="M1066" s="1484">
        <f t="shared" si="32"/>
        <v>0</v>
      </c>
      <c r="N1066" s="1493">
        <v>1</v>
      </c>
      <c r="O1066" s="1493">
        <v>2</v>
      </c>
      <c r="P1066" s="1484">
        <f t="shared" si="33"/>
        <v>24000</v>
      </c>
      <c r="Q1066" s="1199"/>
      <c r="R1066" s="1199"/>
      <c r="S1066" s="1199"/>
      <c r="T1066" s="1199"/>
    </row>
    <row r="1067" spans="1:20" s="1503" customFormat="1" ht="12.75" x14ac:dyDescent="0.2">
      <c r="A1067" s="1488" t="s">
        <v>8711</v>
      </c>
      <c r="B1067" s="1488" t="s">
        <v>2003</v>
      </c>
      <c r="C1067" s="1488" t="s">
        <v>97</v>
      </c>
      <c r="D1067" s="1488"/>
      <c r="E1067" s="1489">
        <v>3500</v>
      </c>
      <c r="F1067" s="1488" t="s">
        <v>10893</v>
      </c>
      <c r="G1067" s="1488" t="s">
        <v>10894</v>
      </c>
      <c r="H1067" s="1488" t="s">
        <v>991</v>
      </c>
      <c r="I1067" s="1488"/>
      <c r="J1067" s="1488"/>
      <c r="K1067" s="1493">
        <v>1</v>
      </c>
      <c r="L1067" s="1493">
        <v>12</v>
      </c>
      <c r="M1067" s="1484">
        <f t="shared" si="32"/>
        <v>42000</v>
      </c>
      <c r="N1067" s="1493">
        <v>1</v>
      </c>
      <c r="O1067" s="1493">
        <v>6</v>
      </c>
      <c r="P1067" s="1484">
        <f t="shared" si="33"/>
        <v>21000</v>
      </c>
      <c r="Q1067" s="1199"/>
      <c r="R1067" s="1199"/>
      <c r="S1067" s="1199"/>
      <c r="T1067" s="1199"/>
    </row>
    <row r="1068" spans="1:20" s="1503" customFormat="1" ht="12.75" x14ac:dyDescent="0.2">
      <c r="A1068" s="1488" t="s">
        <v>8711</v>
      </c>
      <c r="B1068" s="1488" t="s">
        <v>2003</v>
      </c>
      <c r="C1068" s="1488" t="s">
        <v>97</v>
      </c>
      <c r="D1068" s="1488"/>
      <c r="E1068" s="1489">
        <v>5000</v>
      </c>
      <c r="F1068" s="1488" t="s">
        <v>10895</v>
      </c>
      <c r="G1068" s="1488" t="s">
        <v>10896</v>
      </c>
      <c r="H1068" s="1488" t="s">
        <v>654</v>
      </c>
      <c r="I1068" s="1488"/>
      <c r="J1068" s="1488"/>
      <c r="K1068" s="1493">
        <v>1</v>
      </c>
      <c r="L1068" s="1493">
        <v>6</v>
      </c>
      <c r="M1068" s="1484">
        <f t="shared" si="32"/>
        <v>30000</v>
      </c>
      <c r="N1068" s="1493">
        <v>0</v>
      </c>
      <c r="O1068" s="1493">
        <v>0</v>
      </c>
      <c r="P1068" s="1484">
        <f t="shared" si="33"/>
        <v>0</v>
      </c>
      <c r="Q1068" s="1199"/>
      <c r="R1068" s="1199"/>
      <c r="S1068" s="1199"/>
      <c r="T1068" s="1199"/>
    </row>
    <row r="1069" spans="1:20" s="1503" customFormat="1" ht="12.75" x14ac:dyDescent="0.2">
      <c r="A1069" s="1488" t="s">
        <v>8711</v>
      </c>
      <c r="B1069" s="1488" t="s">
        <v>2003</v>
      </c>
      <c r="C1069" s="1488" t="s">
        <v>97</v>
      </c>
      <c r="D1069" s="1488"/>
      <c r="E1069" s="1489">
        <v>2000</v>
      </c>
      <c r="F1069" s="1488" t="s">
        <v>10897</v>
      </c>
      <c r="G1069" s="1488" t="s">
        <v>10898</v>
      </c>
      <c r="H1069" s="1488" t="s">
        <v>768</v>
      </c>
      <c r="I1069" s="1488"/>
      <c r="J1069" s="1488"/>
      <c r="K1069" s="1493">
        <v>1</v>
      </c>
      <c r="L1069" s="1493">
        <v>12</v>
      </c>
      <c r="M1069" s="1484">
        <f t="shared" si="32"/>
        <v>24000</v>
      </c>
      <c r="N1069" s="1493">
        <v>1</v>
      </c>
      <c r="O1069" s="1493">
        <v>6</v>
      </c>
      <c r="P1069" s="1484">
        <f t="shared" si="33"/>
        <v>12000</v>
      </c>
      <c r="Q1069" s="1199"/>
      <c r="R1069" s="1199"/>
      <c r="S1069" s="1199"/>
      <c r="T1069" s="1199"/>
    </row>
    <row r="1070" spans="1:20" s="1503" customFormat="1" ht="12.75" x14ac:dyDescent="0.2">
      <c r="A1070" s="1488" t="s">
        <v>8711</v>
      </c>
      <c r="B1070" s="1488" t="s">
        <v>2003</v>
      </c>
      <c r="C1070" s="1488" t="s">
        <v>97</v>
      </c>
      <c r="D1070" s="1488"/>
      <c r="E1070" s="1489">
        <v>8000</v>
      </c>
      <c r="F1070" s="1488" t="s">
        <v>10899</v>
      </c>
      <c r="G1070" s="1488" t="s">
        <v>10900</v>
      </c>
      <c r="H1070" s="1488" t="s">
        <v>8839</v>
      </c>
      <c r="I1070" s="1488"/>
      <c r="J1070" s="1488"/>
      <c r="K1070" s="1493">
        <v>1</v>
      </c>
      <c r="L1070" s="1493">
        <v>12</v>
      </c>
      <c r="M1070" s="1484">
        <f t="shared" si="32"/>
        <v>96000</v>
      </c>
      <c r="N1070" s="1493">
        <v>1</v>
      </c>
      <c r="O1070" s="1493">
        <v>6</v>
      </c>
      <c r="P1070" s="1484">
        <f t="shared" si="33"/>
        <v>48000</v>
      </c>
      <c r="Q1070" s="1199"/>
      <c r="R1070" s="1199"/>
      <c r="S1070" s="1199"/>
      <c r="T1070" s="1199"/>
    </row>
    <row r="1071" spans="1:20" s="1503" customFormat="1" ht="12.75" x14ac:dyDescent="0.2">
      <c r="A1071" s="1488" t="s">
        <v>8711</v>
      </c>
      <c r="B1071" s="1488" t="s">
        <v>2004</v>
      </c>
      <c r="C1071" s="1488" t="s">
        <v>97</v>
      </c>
      <c r="D1071" s="1488"/>
      <c r="E1071" s="1489">
        <v>2800</v>
      </c>
      <c r="F1071" s="1488" t="s">
        <v>10901</v>
      </c>
      <c r="G1071" s="1488" t="s">
        <v>10902</v>
      </c>
      <c r="H1071" s="1488" t="s">
        <v>10903</v>
      </c>
      <c r="I1071" s="1488"/>
      <c r="J1071" s="1488"/>
      <c r="K1071" s="1493">
        <v>1</v>
      </c>
      <c r="L1071" s="1493">
        <v>12</v>
      </c>
      <c r="M1071" s="1484">
        <f t="shared" si="32"/>
        <v>33600</v>
      </c>
      <c r="N1071" s="1493">
        <v>1</v>
      </c>
      <c r="O1071" s="1493">
        <v>6</v>
      </c>
      <c r="P1071" s="1484">
        <f t="shared" si="33"/>
        <v>16800</v>
      </c>
      <c r="Q1071" s="1199"/>
      <c r="R1071" s="1199"/>
      <c r="S1071" s="1199"/>
      <c r="T1071" s="1199"/>
    </row>
    <row r="1072" spans="1:20" s="1503" customFormat="1" ht="12.75" x14ac:dyDescent="0.2">
      <c r="A1072" s="1488" t="s">
        <v>8711</v>
      </c>
      <c r="B1072" s="1488" t="s">
        <v>2003</v>
      </c>
      <c r="C1072" s="1488" t="s">
        <v>97</v>
      </c>
      <c r="D1072" s="1488"/>
      <c r="E1072" s="1489">
        <v>14000</v>
      </c>
      <c r="F1072" s="1488" t="s">
        <v>10904</v>
      </c>
      <c r="G1072" s="1488" t="s">
        <v>8443</v>
      </c>
      <c r="H1072" s="1488" t="s">
        <v>10905</v>
      </c>
      <c r="I1072" s="1488"/>
      <c r="J1072" s="1488"/>
      <c r="K1072" s="1493">
        <v>1</v>
      </c>
      <c r="L1072" s="1493">
        <v>3</v>
      </c>
      <c r="M1072" s="1484">
        <f t="shared" si="32"/>
        <v>42000</v>
      </c>
      <c r="N1072" s="1493">
        <v>0</v>
      </c>
      <c r="O1072" s="1493">
        <v>0</v>
      </c>
      <c r="P1072" s="1484">
        <f t="shared" si="33"/>
        <v>0</v>
      </c>
      <c r="Q1072" s="1199"/>
      <c r="R1072" s="1199"/>
      <c r="S1072" s="1199"/>
      <c r="T1072" s="1199"/>
    </row>
    <row r="1073" spans="1:20" s="1503" customFormat="1" ht="12.75" x14ac:dyDescent="0.2">
      <c r="A1073" s="1488" t="s">
        <v>8711</v>
      </c>
      <c r="B1073" s="1488" t="s">
        <v>2003</v>
      </c>
      <c r="C1073" s="1488" t="s">
        <v>97</v>
      </c>
      <c r="D1073" s="1488"/>
      <c r="E1073" s="1489">
        <v>9000</v>
      </c>
      <c r="F1073" s="1488" t="s">
        <v>10906</v>
      </c>
      <c r="G1073" s="1488" t="s">
        <v>10907</v>
      </c>
      <c r="H1073" s="1488" t="s">
        <v>10572</v>
      </c>
      <c r="I1073" s="1488"/>
      <c r="J1073" s="1488"/>
      <c r="K1073" s="1493">
        <v>1</v>
      </c>
      <c r="L1073" s="1493">
        <v>12</v>
      </c>
      <c r="M1073" s="1484">
        <f t="shared" si="32"/>
        <v>108000</v>
      </c>
      <c r="N1073" s="1493">
        <v>1</v>
      </c>
      <c r="O1073" s="1493">
        <v>6</v>
      </c>
      <c r="P1073" s="1484">
        <f t="shared" si="33"/>
        <v>54000</v>
      </c>
      <c r="Q1073" s="1199"/>
      <c r="R1073" s="1199"/>
      <c r="S1073" s="1199"/>
      <c r="T1073" s="1199"/>
    </row>
    <row r="1074" spans="1:20" s="1503" customFormat="1" ht="12.75" x14ac:dyDescent="0.2">
      <c r="A1074" s="1488" t="s">
        <v>8711</v>
      </c>
      <c r="B1074" s="1488" t="s">
        <v>2003</v>
      </c>
      <c r="C1074" s="1488" t="s">
        <v>97</v>
      </c>
      <c r="D1074" s="1488"/>
      <c r="E1074" s="1489">
        <v>4500</v>
      </c>
      <c r="F1074" s="1488" t="s">
        <v>10908</v>
      </c>
      <c r="G1074" s="1488" t="s">
        <v>10909</v>
      </c>
      <c r="H1074" s="1488" t="s">
        <v>675</v>
      </c>
      <c r="I1074" s="1488"/>
      <c r="J1074" s="1488"/>
      <c r="K1074" s="1493">
        <v>1</v>
      </c>
      <c r="L1074" s="1493">
        <v>12</v>
      </c>
      <c r="M1074" s="1484">
        <f t="shared" si="32"/>
        <v>54000</v>
      </c>
      <c r="N1074" s="1493">
        <v>1</v>
      </c>
      <c r="O1074" s="1493">
        <v>6</v>
      </c>
      <c r="P1074" s="1484">
        <f t="shared" si="33"/>
        <v>27000</v>
      </c>
      <c r="Q1074" s="1199"/>
      <c r="R1074" s="1199"/>
      <c r="S1074" s="1199"/>
      <c r="T1074" s="1199"/>
    </row>
    <row r="1075" spans="1:20" s="1503" customFormat="1" ht="12.75" x14ac:dyDescent="0.2">
      <c r="A1075" s="1488" t="s">
        <v>8711</v>
      </c>
      <c r="B1075" s="1488" t="s">
        <v>2003</v>
      </c>
      <c r="C1075" s="1488" t="s">
        <v>97</v>
      </c>
      <c r="D1075" s="1488"/>
      <c r="E1075" s="1489">
        <v>7000</v>
      </c>
      <c r="F1075" s="1488" t="s">
        <v>10910</v>
      </c>
      <c r="G1075" s="1488" t="s">
        <v>10911</v>
      </c>
      <c r="H1075" s="1488" t="s">
        <v>686</v>
      </c>
      <c r="I1075" s="1488"/>
      <c r="J1075" s="1488"/>
      <c r="K1075" s="1493">
        <v>1</v>
      </c>
      <c r="L1075" s="1493">
        <v>12</v>
      </c>
      <c r="M1075" s="1484">
        <f t="shared" si="32"/>
        <v>84000</v>
      </c>
      <c r="N1075" s="1493">
        <v>1</v>
      </c>
      <c r="O1075" s="1493">
        <v>6</v>
      </c>
      <c r="P1075" s="1484">
        <f t="shared" si="33"/>
        <v>42000</v>
      </c>
      <c r="Q1075" s="1199"/>
      <c r="R1075" s="1199"/>
      <c r="S1075" s="1199"/>
      <c r="T1075" s="1199"/>
    </row>
    <row r="1076" spans="1:20" s="1503" customFormat="1" ht="12.75" x14ac:dyDescent="0.2">
      <c r="A1076" s="1488" t="s">
        <v>8711</v>
      </c>
      <c r="B1076" s="1488" t="s">
        <v>2004</v>
      </c>
      <c r="C1076" s="1488" t="s">
        <v>97</v>
      </c>
      <c r="D1076" s="1488"/>
      <c r="E1076" s="1489">
        <v>2200</v>
      </c>
      <c r="F1076" s="1488" t="s">
        <v>10912</v>
      </c>
      <c r="G1076" s="1488" t="s">
        <v>10913</v>
      </c>
      <c r="H1076" s="1488" t="s">
        <v>1025</v>
      </c>
      <c r="I1076" s="1488"/>
      <c r="J1076" s="1488"/>
      <c r="K1076" s="1493">
        <v>1</v>
      </c>
      <c r="L1076" s="1493">
        <v>12</v>
      </c>
      <c r="M1076" s="1484">
        <f t="shared" si="32"/>
        <v>26400</v>
      </c>
      <c r="N1076" s="1493">
        <v>1</v>
      </c>
      <c r="O1076" s="1493">
        <v>6</v>
      </c>
      <c r="P1076" s="1484">
        <f t="shared" si="33"/>
        <v>13200</v>
      </c>
      <c r="Q1076" s="1199"/>
      <c r="R1076" s="1199"/>
      <c r="S1076" s="1199"/>
      <c r="T1076" s="1199"/>
    </row>
    <row r="1077" spans="1:20" s="1503" customFormat="1" ht="12.75" x14ac:dyDescent="0.2">
      <c r="A1077" s="1488" t="s">
        <v>8711</v>
      </c>
      <c r="B1077" s="1488" t="s">
        <v>2003</v>
      </c>
      <c r="C1077" s="1488" t="s">
        <v>97</v>
      </c>
      <c r="D1077" s="1488"/>
      <c r="E1077" s="1489">
        <v>10000</v>
      </c>
      <c r="F1077" s="1488" t="s">
        <v>10914</v>
      </c>
      <c r="G1077" s="1488" t="s">
        <v>10915</v>
      </c>
      <c r="H1077" s="1488" t="s">
        <v>10916</v>
      </c>
      <c r="I1077" s="1488"/>
      <c r="J1077" s="1488"/>
      <c r="K1077" s="1493">
        <v>1</v>
      </c>
      <c r="L1077" s="1493">
        <v>7</v>
      </c>
      <c r="M1077" s="1484">
        <f t="shared" si="32"/>
        <v>70000</v>
      </c>
      <c r="N1077" s="1493">
        <v>0</v>
      </c>
      <c r="O1077" s="1493">
        <v>0</v>
      </c>
      <c r="P1077" s="1484">
        <f t="shared" si="33"/>
        <v>0</v>
      </c>
      <c r="Q1077" s="1199"/>
      <c r="R1077" s="1199"/>
      <c r="S1077" s="1199"/>
      <c r="T1077" s="1199"/>
    </row>
    <row r="1078" spans="1:20" s="1503" customFormat="1" ht="12.75" x14ac:dyDescent="0.2">
      <c r="A1078" s="1488" t="s">
        <v>8711</v>
      </c>
      <c r="B1078" s="1488" t="s">
        <v>2003</v>
      </c>
      <c r="C1078" s="1488" t="s">
        <v>97</v>
      </c>
      <c r="D1078" s="1488"/>
      <c r="E1078" s="1489">
        <v>4000</v>
      </c>
      <c r="F1078" s="1488" t="s">
        <v>10917</v>
      </c>
      <c r="G1078" s="1488" t="s">
        <v>10918</v>
      </c>
      <c r="H1078" s="1488" t="s">
        <v>10836</v>
      </c>
      <c r="I1078" s="1488"/>
      <c r="J1078" s="1488"/>
      <c r="K1078" s="1493">
        <v>1</v>
      </c>
      <c r="L1078" s="1493">
        <v>5</v>
      </c>
      <c r="M1078" s="1484">
        <f t="shared" si="32"/>
        <v>20000</v>
      </c>
      <c r="N1078" s="1493">
        <v>0</v>
      </c>
      <c r="O1078" s="1493">
        <v>0</v>
      </c>
      <c r="P1078" s="1484">
        <f t="shared" si="33"/>
        <v>0</v>
      </c>
      <c r="Q1078" s="1199"/>
      <c r="R1078" s="1199"/>
      <c r="S1078" s="1199"/>
      <c r="T1078" s="1199"/>
    </row>
    <row r="1079" spans="1:20" s="1503" customFormat="1" ht="12.75" x14ac:dyDescent="0.2">
      <c r="A1079" s="1488" t="s">
        <v>8711</v>
      </c>
      <c r="B1079" s="1488" t="s">
        <v>2003</v>
      </c>
      <c r="C1079" s="1488" t="s">
        <v>97</v>
      </c>
      <c r="D1079" s="1488"/>
      <c r="E1079" s="1489">
        <v>8000</v>
      </c>
      <c r="F1079" s="1488" t="s">
        <v>10919</v>
      </c>
      <c r="G1079" s="1488" t="s">
        <v>10920</v>
      </c>
      <c r="H1079" s="1488" t="s">
        <v>792</v>
      </c>
      <c r="I1079" s="1488"/>
      <c r="J1079" s="1488"/>
      <c r="K1079" s="1493">
        <v>1</v>
      </c>
      <c r="L1079" s="1493">
        <v>5</v>
      </c>
      <c r="M1079" s="1484">
        <f t="shared" si="32"/>
        <v>40000</v>
      </c>
      <c r="N1079" s="1493">
        <v>1</v>
      </c>
      <c r="O1079" s="1493">
        <v>6</v>
      </c>
      <c r="P1079" s="1484">
        <f t="shared" si="33"/>
        <v>48000</v>
      </c>
      <c r="Q1079" s="1199"/>
      <c r="R1079" s="1199"/>
      <c r="S1079" s="1199"/>
      <c r="T1079" s="1199"/>
    </row>
    <row r="1080" spans="1:20" s="1503" customFormat="1" ht="12.75" x14ac:dyDescent="0.2">
      <c r="A1080" s="1488" t="s">
        <v>8711</v>
      </c>
      <c r="B1080" s="1488" t="s">
        <v>2003</v>
      </c>
      <c r="C1080" s="1488" t="s">
        <v>97</v>
      </c>
      <c r="D1080" s="1488"/>
      <c r="E1080" s="1489">
        <v>2000</v>
      </c>
      <c r="F1080" s="1488" t="s">
        <v>10921</v>
      </c>
      <c r="G1080" s="1488" t="s">
        <v>10922</v>
      </c>
      <c r="H1080" s="1488" t="s">
        <v>8761</v>
      </c>
      <c r="I1080" s="1488"/>
      <c r="J1080" s="1488"/>
      <c r="K1080" s="1493">
        <v>1</v>
      </c>
      <c r="L1080" s="1493">
        <v>12</v>
      </c>
      <c r="M1080" s="1484">
        <f t="shared" si="32"/>
        <v>24000</v>
      </c>
      <c r="N1080" s="1493">
        <v>1</v>
      </c>
      <c r="O1080" s="1493">
        <v>6</v>
      </c>
      <c r="P1080" s="1484">
        <f t="shared" si="33"/>
        <v>12000</v>
      </c>
      <c r="Q1080" s="1199"/>
      <c r="R1080" s="1199"/>
      <c r="S1080" s="1199"/>
      <c r="T1080" s="1199"/>
    </row>
    <row r="1081" spans="1:20" s="1503" customFormat="1" ht="12.75" x14ac:dyDescent="0.2">
      <c r="A1081" s="1488" t="s">
        <v>8711</v>
      </c>
      <c r="B1081" s="1488" t="s">
        <v>2003</v>
      </c>
      <c r="C1081" s="1488" t="s">
        <v>97</v>
      </c>
      <c r="D1081" s="1488"/>
      <c r="E1081" s="1489">
        <v>6000</v>
      </c>
      <c r="F1081" s="1488" t="s">
        <v>10923</v>
      </c>
      <c r="G1081" s="1488" t="s">
        <v>10924</v>
      </c>
      <c r="H1081" s="1488" t="s">
        <v>9054</v>
      </c>
      <c r="I1081" s="1488"/>
      <c r="J1081" s="1488"/>
      <c r="K1081" s="1493">
        <v>1</v>
      </c>
      <c r="L1081" s="1493">
        <v>12</v>
      </c>
      <c r="M1081" s="1484">
        <f t="shared" si="32"/>
        <v>72000</v>
      </c>
      <c r="N1081" s="1493">
        <v>1</v>
      </c>
      <c r="O1081" s="1493">
        <v>6</v>
      </c>
      <c r="P1081" s="1484">
        <f t="shared" si="33"/>
        <v>36000</v>
      </c>
      <c r="Q1081" s="1199"/>
      <c r="R1081" s="1199"/>
      <c r="S1081" s="1199"/>
      <c r="T1081" s="1199"/>
    </row>
    <row r="1082" spans="1:20" s="1503" customFormat="1" ht="12.75" x14ac:dyDescent="0.2">
      <c r="A1082" s="1488" t="s">
        <v>8711</v>
      </c>
      <c r="B1082" s="1488" t="s">
        <v>2003</v>
      </c>
      <c r="C1082" s="1488" t="s">
        <v>97</v>
      </c>
      <c r="D1082" s="1488"/>
      <c r="E1082" s="1489">
        <v>6000</v>
      </c>
      <c r="F1082" s="1488" t="s">
        <v>10925</v>
      </c>
      <c r="G1082" s="1488" t="s">
        <v>10926</v>
      </c>
      <c r="H1082" s="1488" t="s">
        <v>651</v>
      </c>
      <c r="I1082" s="1488"/>
      <c r="J1082" s="1488"/>
      <c r="K1082" s="1493">
        <v>1</v>
      </c>
      <c r="L1082" s="1493">
        <v>12</v>
      </c>
      <c r="M1082" s="1484">
        <f t="shared" si="32"/>
        <v>72000</v>
      </c>
      <c r="N1082" s="1493">
        <v>1</v>
      </c>
      <c r="O1082" s="1493">
        <v>6</v>
      </c>
      <c r="P1082" s="1484">
        <f t="shared" si="33"/>
        <v>36000</v>
      </c>
      <c r="Q1082" s="1199"/>
      <c r="R1082" s="1199"/>
      <c r="S1082" s="1199"/>
      <c r="T1082" s="1199"/>
    </row>
    <row r="1083" spans="1:20" s="1503" customFormat="1" ht="12.75" x14ac:dyDescent="0.2">
      <c r="A1083" s="1488" t="s">
        <v>8711</v>
      </c>
      <c r="B1083" s="1488" t="s">
        <v>2003</v>
      </c>
      <c r="C1083" s="1488" t="s">
        <v>97</v>
      </c>
      <c r="D1083" s="1488"/>
      <c r="E1083" s="1489">
        <v>7000</v>
      </c>
      <c r="F1083" s="1488" t="s">
        <v>10927</v>
      </c>
      <c r="G1083" s="1488" t="s">
        <v>10928</v>
      </c>
      <c r="H1083" s="1488" t="s">
        <v>10929</v>
      </c>
      <c r="I1083" s="1488"/>
      <c r="J1083" s="1488"/>
      <c r="K1083" s="1493">
        <v>1</v>
      </c>
      <c r="L1083" s="1493">
        <v>2</v>
      </c>
      <c r="M1083" s="1484">
        <f t="shared" si="32"/>
        <v>14000</v>
      </c>
      <c r="N1083" s="1493">
        <v>1</v>
      </c>
      <c r="O1083" s="1493">
        <v>6</v>
      </c>
      <c r="P1083" s="1484">
        <f t="shared" si="33"/>
        <v>42000</v>
      </c>
      <c r="Q1083" s="1199"/>
      <c r="R1083" s="1199"/>
      <c r="S1083" s="1199"/>
      <c r="T1083" s="1199"/>
    </row>
    <row r="1084" spans="1:20" s="1503" customFormat="1" ht="12.75" x14ac:dyDescent="0.2">
      <c r="A1084" s="1488" t="s">
        <v>8711</v>
      </c>
      <c r="B1084" s="1488" t="s">
        <v>2003</v>
      </c>
      <c r="C1084" s="1488" t="s">
        <v>97</v>
      </c>
      <c r="D1084" s="1488"/>
      <c r="E1084" s="1489">
        <v>2200</v>
      </c>
      <c r="F1084" s="1488" t="s">
        <v>10930</v>
      </c>
      <c r="G1084" s="1488" t="s">
        <v>10931</v>
      </c>
      <c r="H1084" s="1488" t="s">
        <v>1025</v>
      </c>
      <c r="I1084" s="1488"/>
      <c r="J1084" s="1488"/>
      <c r="K1084" s="1493">
        <v>1</v>
      </c>
      <c r="L1084" s="1493">
        <v>12</v>
      </c>
      <c r="M1084" s="1484">
        <f t="shared" si="32"/>
        <v>26400</v>
      </c>
      <c r="N1084" s="1493">
        <v>1</v>
      </c>
      <c r="O1084" s="1493">
        <v>6</v>
      </c>
      <c r="P1084" s="1484">
        <f t="shared" si="33"/>
        <v>13200</v>
      </c>
      <c r="Q1084" s="1199"/>
      <c r="R1084" s="1199"/>
      <c r="S1084" s="1199"/>
      <c r="T1084" s="1199"/>
    </row>
    <row r="1085" spans="1:20" s="1503" customFormat="1" ht="12.75" x14ac:dyDescent="0.2">
      <c r="A1085" s="1488" t="s">
        <v>8711</v>
      </c>
      <c r="B1085" s="1488" t="s">
        <v>2003</v>
      </c>
      <c r="C1085" s="1488" t="s">
        <v>97</v>
      </c>
      <c r="D1085" s="1488"/>
      <c r="E1085" s="1489">
        <v>5000</v>
      </c>
      <c r="F1085" s="1488" t="s">
        <v>10932</v>
      </c>
      <c r="G1085" s="1488" t="s">
        <v>10933</v>
      </c>
      <c r="H1085" s="1488" t="s">
        <v>9241</v>
      </c>
      <c r="I1085" s="1488"/>
      <c r="J1085" s="1488"/>
      <c r="K1085" s="1493">
        <v>1</v>
      </c>
      <c r="L1085" s="1493">
        <v>12</v>
      </c>
      <c r="M1085" s="1484">
        <f t="shared" si="32"/>
        <v>60000</v>
      </c>
      <c r="N1085" s="1493">
        <v>1</v>
      </c>
      <c r="O1085" s="1493">
        <v>6</v>
      </c>
      <c r="P1085" s="1484">
        <f t="shared" si="33"/>
        <v>30000</v>
      </c>
      <c r="Q1085" s="1199"/>
      <c r="R1085" s="1199"/>
      <c r="S1085" s="1199"/>
      <c r="T1085" s="1199"/>
    </row>
    <row r="1086" spans="1:20" s="1503" customFormat="1" ht="12.75" x14ac:dyDescent="0.2">
      <c r="A1086" s="1488" t="s">
        <v>8711</v>
      </c>
      <c r="B1086" s="1488" t="s">
        <v>2003</v>
      </c>
      <c r="C1086" s="1488" t="s">
        <v>97</v>
      </c>
      <c r="D1086" s="1488"/>
      <c r="E1086" s="1489">
        <v>12000</v>
      </c>
      <c r="F1086" s="1488" t="s">
        <v>10934</v>
      </c>
      <c r="G1086" s="1488" t="s">
        <v>10935</v>
      </c>
      <c r="H1086" s="1488" t="s">
        <v>8727</v>
      </c>
      <c r="I1086" s="1488"/>
      <c r="J1086" s="1488"/>
      <c r="K1086" s="1493">
        <v>1</v>
      </c>
      <c r="L1086" s="1493">
        <v>10</v>
      </c>
      <c r="M1086" s="1484">
        <f t="shared" si="32"/>
        <v>120000</v>
      </c>
      <c r="N1086" s="1493">
        <v>1</v>
      </c>
      <c r="O1086" s="1493">
        <v>6</v>
      </c>
      <c r="P1086" s="1484">
        <f t="shared" si="33"/>
        <v>72000</v>
      </c>
      <c r="Q1086" s="1199"/>
      <c r="R1086" s="1199"/>
      <c r="S1086" s="1199"/>
      <c r="T1086" s="1199"/>
    </row>
    <row r="1087" spans="1:20" s="1503" customFormat="1" ht="12.75" x14ac:dyDescent="0.2">
      <c r="A1087" s="1488" t="s">
        <v>8711</v>
      </c>
      <c r="B1087" s="1488" t="s">
        <v>2003</v>
      </c>
      <c r="C1087" s="1488" t="s">
        <v>97</v>
      </c>
      <c r="D1087" s="1488"/>
      <c r="E1087" s="1489">
        <v>15000</v>
      </c>
      <c r="F1087" s="1488" t="s">
        <v>10934</v>
      </c>
      <c r="G1087" s="1488" t="s">
        <v>10935</v>
      </c>
      <c r="H1087" s="1488" t="s">
        <v>8834</v>
      </c>
      <c r="I1087" s="1488"/>
      <c r="J1087" s="1488"/>
      <c r="K1087" s="1493">
        <v>1</v>
      </c>
      <c r="L1087" s="1493">
        <v>2</v>
      </c>
      <c r="M1087" s="1484">
        <f t="shared" si="32"/>
        <v>30000</v>
      </c>
      <c r="N1087" s="1493">
        <v>0</v>
      </c>
      <c r="O1087" s="1493">
        <v>0</v>
      </c>
      <c r="P1087" s="1484">
        <f t="shared" si="33"/>
        <v>0</v>
      </c>
      <c r="Q1087" s="1199"/>
      <c r="R1087" s="1199"/>
      <c r="S1087" s="1199"/>
      <c r="T1087" s="1199"/>
    </row>
    <row r="1088" spans="1:20" s="1503" customFormat="1" ht="12.75" x14ac:dyDescent="0.2">
      <c r="A1088" s="1488" t="s">
        <v>8711</v>
      </c>
      <c r="B1088" s="1488" t="s">
        <v>2004</v>
      </c>
      <c r="C1088" s="1488" t="s">
        <v>97</v>
      </c>
      <c r="D1088" s="1488"/>
      <c r="E1088" s="1489">
        <v>4000</v>
      </c>
      <c r="F1088" s="1488" t="s">
        <v>10936</v>
      </c>
      <c r="G1088" s="1488" t="s">
        <v>10937</v>
      </c>
      <c r="H1088" s="1488" t="s">
        <v>10938</v>
      </c>
      <c r="I1088" s="1488"/>
      <c r="J1088" s="1488"/>
      <c r="K1088" s="1493">
        <v>1</v>
      </c>
      <c r="L1088" s="1493">
        <v>12</v>
      </c>
      <c r="M1088" s="1484">
        <f t="shared" si="32"/>
        <v>48000</v>
      </c>
      <c r="N1088" s="1493">
        <v>1</v>
      </c>
      <c r="O1088" s="1493">
        <v>6</v>
      </c>
      <c r="P1088" s="1484">
        <f t="shared" si="33"/>
        <v>24000</v>
      </c>
      <c r="Q1088" s="1199"/>
      <c r="R1088" s="1199"/>
      <c r="S1088" s="1199"/>
      <c r="T1088" s="1199"/>
    </row>
    <row r="1089" spans="1:20" s="1503" customFormat="1" ht="12.75" x14ac:dyDescent="0.2">
      <c r="A1089" s="1488" t="s">
        <v>8711</v>
      </c>
      <c r="B1089" s="1488" t="s">
        <v>2003</v>
      </c>
      <c r="C1089" s="1488" t="s">
        <v>97</v>
      </c>
      <c r="D1089" s="1488"/>
      <c r="E1089" s="1489">
        <v>3500</v>
      </c>
      <c r="F1089" s="1488" t="s">
        <v>10939</v>
      </c>
      <c r="G1089" s="1488" t="s">
        <v>10940</v>
      </c>
      <c r="H1089" s="1488" t="s">
        <v>10123</v>
      </c>
      <c r="I1089" s="1488"/>
      <c r="J1089" s="1488"/>
      <c r="K1089" s="1493">
        <v>1</v>
      </c>
      <c r="L1089" s="1493">
        <v>12</v>
      </c>
      <c r="M1089" s="1484">
        <f t="shared" si="32"/>
        <v>42000</v>
      </c>
      <c r="N1089" s="1493">
        <v>1</v>
      </c>
      <c r="O1089" s="1493">
        <v>6</v>
      </c>
      <c r="P1089" s="1484">
        <f t="shared" si="33"/>
        <v>21000</v>
      </c>
      <c r="Q1089" s="1199"/>
      <c r="R1089" s="1199"/>
      <c r="S1089" s="1199"/>
      <c r="T1089" s="1199"/>
    </row>
    <row r="1090" spans="1:20" s="1503" customFormat="1" ht="12.75" x14ac:dyDescent="0.2">
      <c r="A1090" s="1488" t="s">
        <v>8711</v>
      </c>
      <c r="B1090" s="1488" t="s">
        <v>2003</v>
      </c>
      <c r="C1090" s="1488" t="s">
        <v>97</v>
      </c>
      <c r="D1090" s="1488"/>
      <c r="E1090" s="1489">
        <v>15000</v>
      </c>
      <c r="F1090" s="1488" t="s">
        <v>10941</v>
      </c>
      <c r="G1090" s="1488" t="s">
        <v>10942</v>
      </c>
      <c r="H1090" s="1488" t="s">
        <v>8746</v>
      </c>
      <c r="I1090" s="1488"/>
      <c r="J1090" s="1488"/>
      <c r="K1090" s="1493">
        <v>1</v>
      </c>
      <c r="L1090" s="1493">
        <v>11</v>
      </c>
      <c r="M1090" s="1484">
        <f t="shared" si="32"/>
        <v>165000</v>
      </c>
      <c r="N1090" s="1493">
        <v>1</v>
      </c>
      <c r="O1090" s="1493">
        <v>6</v>
      </c>
      <c r="P1090" s="1484">
        <f t="shared" si="33"/>
        <v>90000</v>
      </c>
      <c r="Q1090" s="1199"/>
      <c r="R1090" s="1199"/>
      <c r="S1090" s="1199"/>
      <c r="T1090" s="1199"/>
    </row>
    <row r="1091" spans="1:20" s="1503" customFormat="1" ht="12.75" x14ac:dyDescent="0.2">
      <c r="A1091" s="1488" t="s">
        <v>8711</v>
      </c>
      <c r="B1091" s="1488" t="s">
        <v>2003</v>
      </c>
      <c r="C1091" s="1488" t="s">
        <v>97</v>
      </c>
      <c r="D1091" s="1488"/>
      <c r="E1091" s="1489">
        <v>3500</v>
      </c>
      <c r="F1091" s="1488" t="s">
        <v>1355</v>
      </c>
      <c r="G1091" s="1488" t="s">
        <v>1354</v>
      </c>
      <c r="H1091" s="1488" t="s">
        <v>722</v>
      </c>
      <c r="I1091" s="1488"/>
      <c r="J1091" s="1488"/>
      <c r="K1091" s="1493">
        <v>1</v>
      </c>
      <c r="L1091" s="1493">
        <v>12</v>
      </c>
      <c r="M1091" s="1484">
        <f t="shared" si="32"/>
        <v>42000</v>
      </c>
      <c r="N1091" s="1493">
        <v>1</v>
      </c>
      <c r="O1091" s="1493">
        <v>6</v>
      </c>
      <c r="P1091" s="1484">
        <f t="shared" si="33"/>
        <v>21000</v>
      </c>
      <c r="Q1091" s="1199"/>
      <c r="R1091" s="1199"/>
      <c r="S1091" s="1199"/>
      <c r="T1091" s="1199"/>
    </row>
    <row r="1092" spans="1:20" s="1503" customFormat="1" ht="12.75" x14ac:dyDescent="0.2">
      <c r="A1092" s="1488" t="s">
        <v>8711</v>
      </c>
      <c r="B1092" s="1488" t="s">
        <v>2003</v>
      </c>
      <c r="C1092" s="1488" t="s">
        <v>97</v>
      </c>
      <c r="D1092" s="1488"/>
      <c r="E1092" s="1489">
        <v>5000</v>
      </c>
      <c r="F1092" s="1488" t="s">
        <v>10943</v>
      </c>
      <c r="G1092" s="1488" t="s">
        <v>10944</v>
      </c>
      <c r="H1092" s="1488" t="s">
        <v>9672</v>
      </c>
      <c r="I1092" s="1488"/>
      <c r="J1092" s="1488"/>
      <c r="K1092" s="1493">
        <v>1</v>
      </c>
      <c r="L1092" s="1493">
        <v>12</v>
      </c>
      <c r="M1092" s="1484">
        <f t="shared" si="32"/>
        <v>60000</v>
      </c>
      <c r="N1092" s="1493">
        <v>1</v>
      </c>
      <c r="O1092" s="1493">
        <v>6</v>
      </c>
      <c r="P1092" s="1484">
        <f t="shared" si="33"/>
        <v>30000</v>
      </c>
      <c r="Q1092" s="1199"/>
      <c r="R1092" s="1199"/>
      <c r="S1092" s="1199"/>
      <c r="T1092" s="1199"/>
    </row>
    <row r="1093" spans="1:20" s="1503" customFormat="1" ht="12.75" x14ac:dyDescent="0.2">
      <c r="A1093" s="1488" t="s">
        <v>8711</v>
      </c>
      <c r="B1093" s="1488" t="s">
        <v>2003</v>
      </c>
      <c r="C1093" s="1488" t="s">
        <v>97</v>
      </c>
      <c r="D1093" s="1488"/>
      <c r="E1093" s="1489">
        <v>15000</v>
      </c>
      <c r="F1093" s="1488" t="s">
        <v>10945</v>
      </c>
      <c r="G1093" s="1488" t="s">
        <v>10946</v>
      </c>
      <c r="H1093" s="1488" t="s">
        <v>8746</v>
      </c>
      <c r="I1093" s="1488"/>
      <c r="J1093" s="1488"/>
      <c r="K1093" s="1493">
        <v>0</v>
      </c>
      <c r="L1093" s="1493">
        <v>0</v>
      </c>
      <c r="M1093" s="1484">
        <f t="shared" ref="M1093:M1156" si="34">L1093*E1093</f>
        <v>0</v>
      </c>
      <c r="N1093" s="1493">
        <v>1</v>
      </c>
      <c r="O1093" s="1493">
        <v>3</v>
      </c>
      <c r="P1093" s="1484">
        <f t="shared" ref="P1093:P1156" si="35">O1093*E1093</f>
        <v>45000</v>
      </c>
      <c r="Q1093" s="1199"/>
      <c r="R1093" s="1199"/>
      <c r="S1093" s="1199"/>
      <c r="T1093" s="1199"/>
    </row>
    <row r="1094" spans="1:20" s="1503" customFormat="1" ht="12.75" x14ac:dyDescent="0.2">
      <c r="A1094" s="1488" t="s">
        <v>8711</v>
      </c>
      <c r="B1094" s="1488" t="s">
        <v>2003</v>
      </c>
      <c r="C1094" s="1488" t="s">
        <v>97</v>
      </c>
      <c r="D1094" s="1488"/>
      <c r="E1094" s="1489">
        <v>6000</v>
      </c>
      <c r="F1094" s="1488" t="s">
        <v>10947</v>
      </c>
      <c r="G1094" s="1488" t="s">
        <v>10948</v>
      </c>
      <c r="H1094" s="1488" t="s">
        <v>675</v>
      </c>
      <c r="I1094" s="1488"/>
      <c r="J1094" s="1488"/>
      <c r="K1094" s="1493">
        <v>1</v>
      </c>
      <c r="L1094" s="1493">
        <v>12</v>
      </c>
      <c r="M1094" s="1484">
        <f t="shared" si="34"/>
        <v>72000</v>
      </c>
      <c r="N1094" s="1493">
        <v>1</v>
      </c>
      <c r="O1094" s="1493">
        <v>6</v>
      </c>
      <c r="P1094" s="1484">
        <f t="shared" si="35"/>
        <v>36000</v>
      </c>
      <c r="Q1094" s="1199"/>
      <c r="R1094" s="1199"/>
      <c r="S1094" s="1199"/>
      <c r="T1094" s="1199"/>
    </row>
    <row r="1095" spans="1:20" s="1503" customFormat="1" ht="12.75" x14ac:dyDescent="0.2">
      <c r="A1095" s="1488" t="s">
        <v>8711</v>
      </c>
      <c r="B1095" s="1488" t="s">
        <v>2003</v>
      </c>
      <c r="C1095" s="1488" t="s">
        <v>97</v>
      </c>
      <c r="D1095" s="1488"/>
      <c r="E1095" s="1489">
        <v>4500</v>
      </c>
      <c r="F1095" s="1488" t="s">
        <v>10949</v>
      </c>
      <c r="G1095" s="1488" t="s">
        <v>10950</v>
      </c>
      <c r="H1095" s="1488" t="s">
        <v>768</v>
      </c>
      <c r="I1095" s="1488"/>
      <c r="J1095" s="1488"/>
      <c r="K1095" s="1493">
        <v>1</v>
      </c>
      <c r="L1095" s="1493">
        <v>12</v>
      </c>
      <c r="M1095" s="1484">
        <f t="shared" si="34"/>
        <v>54000</v>
      </c>
      <c r="N1095" s="1493">
        <v>1</v>
      </c>
      <c r="O1095" s="1493">
        <v>6</v>
      </c>
      <c r="P1095" s="1484">
        <f t="shared" si="35"/>
        <v>27000</v>
      </c>
      <c r="Q1095" s="1199"/>
      <c r="R1095" s="1199"/>
      <c r="S1095" s="1199"/>
      <c r="T1095" s="1199"/>
    </row>
    <row r="1096" spans="1:20" s="1503" customFormat="1" ht="12.75" x14ac:dyDescent="0.2">
      <c r="A1096" s="1488" t="s">
        <v>8711</v>
      </c>
      <c r="B1096" s="1488" t="s">
        <v>2003</v>
      </c>
      <c r="C1096" s="1488" t="s">
        <v>97</v>
      </c>
      <c r="D1096" s="1488"/>
      <c r="E1096" s="1489">
        <v>1800</v>
      </c>
      <c r="F1096" s="1488" t="s">
        <v>10951</v>
      </c>
      <c r="G1096" s="1488" t="s">
        <v>10952</v>
      </c>
      <c r="H1096" s="1488" t="s">
        <v>8734</v>
      </c>
      <c r="I1096" s="1488"/>
      <c r="J1096" s="1488"/>
      <c r="K1096" s="1493">
        <v>1</v>
      </c>
      <c r="L1096" s="1493">
        <v>12</v>
      </c>
      <c r="M1096" s="1484">
        <f t="shared" si="34"/>
        <v>21600</v>
      </c>
      <c r="N1096" s="1493">
        <v>0</v>
      </c>
      <c r="O1096" s="1493">
        <v>0</v>
      </c>
      <c r="P1096" s="1484">
        <f t="shared" si="35"/>
        <v>0</v>
      </c>
      <c r="Q1096" s="1199"/>
      <c r="R1096" s="1199"/>
      <c r="S1096" s="1199"/>
      <c r="T1096" s="1199"/>
    </row>
    <row r="1097" spans="1:20" s="1503" customFormat="1" ht="12.75" x14ac:dyDescent="0.2">
      <c r="A1097" s="1488" t="s">
        <v>8711</v>
      </c>
      <c r="B1097" s="1488" t="s">
        <v>2003</v>
      </c>
      <c r="C1097" s="1488" t="s">
        <v>97</v>
      </c>
      <c r="D1097" s="1488"/>
      <c r="E1097" s="1489">
        <v>2000</v>
      </c>
      <c r="F1097" s="1488" t="s">
        <v>10951</v>
      </c>
      <c r="G1097" s="1488" t="s">
        <v>10952</v>
      </c>
      <c r="H1097" s="1488" t="s">
        <v>8734</v>
      </c>
      <c r="I1097" s="1488"/>
      <c r="J1097" s="1488"/>
      <c r="K1097" s="1493">
        <v>1</v>
      </c>
      <c r="L1097" s="1493">
        <v>1</v>
      </c>
      <c r="M1097" s="1484">
        <f t="shared" si="34"/>
        <v>2000</v>
      </c>
      <c r="N1097" s="1493">
        <v>1</v>
      </c>
      <c r="O1097" s="1493">
        <v>6</v>
      </c>
      <c r="P1097" s="1484">
        <f t="shared" si="35"/>
        <v>12000</v>
      </c>
      <c r="Q1097" s="1199"/>
      <c r="R1097" s="1199"/>
      <c r="S1097" s="1199"/>
      <c r="T1097" s="1199"/>
    </row>
    <row r="1098" spans="1:20" s="1503" customFormat="1" ht="12.75" x14ac:dyDescent="0.2">
      <c r="A1098" s="1488" t="s">
        <v>8711</v>
      </c>
      <c r="B1098" s="1488" t="s">
        <v>2004</v>
      </c>
      <c r="C1098" s="1488" t="s">
        <v>97</v>
      </c>
      <c r="D1098" s="1488"/>
      <c r="E1098" s="1489">
        <v>2000</v>
      </c>
      <c r="F1098" s="1488" t="s">
        <v>10953</v>
      </c>
      <c r="G1098" s="1488" t="s">
        <v>10954</v>
      </c>
      <c r="H1098" s="1488" t="s">
        <v>1025</v>
      </c>
      <c r="I1098" s="1488"/>
      <c r="J1098" s="1488"/>
      <c r="K1098" s="1493">
        <v>1</v>
      </c>
      <c r="L1098" s="1493">
        <v>12</v>
      </c>
      <c r="M1098" s="1484">
        <f t="shared" si="34"/>
        <v>24000</v>
      </c>
      <c r="N1098" s="1493">
        <v>1</v>
      </c>
      <c r="O1098" s="1493">
        <v>6</v>
      </c>
      <c r="P1098" s="1484">
        <f t="shared" si="35"/>
        <v>12000</v>
      </c>
      <c r="Q1098" s="1199"/>
      <c r="R1098" s="1199"/>
      <c r="S1098" s="1199"/>
      <c r="T1098" s="1199"/>
    </row>
    <row r="1099" spans="1:20" s="1503" customFormat="1" ht="12.75" x14ac:dyDescent="0.2">
      <c r="A1099" s="1488" t="s">
        <v>8711</v>
      </c>
      <c r="B1099" s="1488" t="s">
        <v>2003</v>
      </c>
      <c r="C1099" s="1488" t="s">
        <v>97</v>
      </c>
      <c r="D1099" s="1488"/>
      <c r="E1099" s="1489">
        <v>3750</v>
      </c>
      <c r="F1099" s="1488" t="s">
        <v>10955</v>
      </c>
      <c r="G1099" s="1488" t="s">
        <v>10956</v>
      </c>
      <c r="H1099" s="1488" t="s">
        <v>739</v>
      </c>
      <c r="I1099" s="1488"/>
      <c r="J1099" s="1488"/>
      <c r="K1099" s="1493">
        <v>1</v>
      </c>
      <c r="L1099" s="1493">
        <v>4</v>
      </c>
      <c r="M1099" s="1484">
        <f t="shared" si="34"/>
        <v>15000</v>
      </c>
      <c r="N1099" s="1493">
        <v>1</v>
      </c>
      <c r="O1099" s="1493">
        <v>6</v>
      </c>
      <c r="P1099" s="1484">
        <f t="shared" si="35"/>
        <v>22500</v>
      </c>
      <c r="Q1099" s="1199"/>
      <c r="R1099" s="1199"/>
      <c r="S1099" s="1199"/>
      <c r="T1099" s="1199"/>
    </row>
    <row r="1100" spans="1:20" s="1503" customFormat="1" ht="12.75" x14ac:dyDescent="0.2">
      <c r="A1100" s="1488" t="s">
        <v>8711</v>
      </c>
      <c r="B1100" s="1488" t="s">
        <v>2003</v>
      </c>
      <c r="C1100" s="1488" t="s">
        <v>97</v>
      </c>
      <c r="D1100" s="1488"/>
      <c r="E1100" s="1489">
        <v>8000</v>
      </c>
      <c r="F1100" s="1488" t="s">
        <v>10957</v>
      </c>
      <c r="G1100" s="1488" t="s">
        <v>10958</v>
      </c>
      <c r="H1100" s="1488" t="s">
        <v>10593</v>
      </c>
      <c r="I1100" s="1488"/>
      <c r="J1100" s="1488"/>
      <c r="K1100" s="1493">
        <v>1</v>
      </c>
      <c r="L1100" s="1493">
        <v>3</v>
      </c>
      <c r="M1100" s="1484">
        <f t="shared" si="34"/>
        <v>24000</v>
      </c>
      <c r="N1100" s="1493">
        <v>0</v>
      </c>
      <c r="O1100" s="1493">
        <v>0</v>
      </c>
      <c r="P1100" s="1484">
        <f t="shared" si="35"/>
        <v>0</v>
      </c>
      <c r="Q1100" s="1199"/>
      <c r="R1100" s="1199"/>
      <c r="S1100" s="1199"/>
      <c r="T1100" s="1199"/>
    </row>
    <row r="1101" spans="1:20" s="1503" customFormat="1" ht="12.75" x14ac:dyDescent="0.2">
      <c r="A1101" s="1488" t="s">
        <v>8711</v>
      </c>
      <c r="B1101" s="1488" t="s">
        <v>2003</v>
      </c>
      <c r="C1101" s="1488" t="s">
        <v>97</v>
      </c>
      <c r="D1101" s="1488"/>
      <c r="E1101" s="1489">
        <v>6500</v>
      </c>
      <c r="F1101" s="1488" t="s">
        <v>10959</v>
      </c>
      <c r="G1101" s="1488" t="s">
        <v>10960</v>
      </c>
      <c r="H1101" s="1488" t="s">
        <v>7629</v>
      </c>
      <c r="I1101" s="1488"/>
      <c r="J1101" s="1488"/>
      <c r="K1101" s="1493">
        <v>1</v>
      </c>
      <c r="L1101" s="1493">
        <v>12</v>
      </c>
      <c r="M1101" s="1484">
        <f t="shared" si="34"/>
        <v>78000</v>
      </c>
      <c r="N1101" s="1493">
        <v>1</v>
      </c>
      <c r="O1101" s="1493">
        <v>6</v>
      </c>
      <c r="P1101" s="1484">
        <f t="shared" si="35"/>
        <v>39000</v>
      </c>
      <c r="Q1101" s="1199"/>
      <c r="R1101" s="1199"/>
      <c r="S1101" s="1199"/>
      <c r="T1101" s="1199"/>
    </row>
    <row r="1102" spans="1:20" s="1503" customFormat="1" ht="12.75" x14ac:dyDescent="0.2">
      <c r="A1102" s="1488" t="s">
        <v>8711</v>
      </c>
      <c r="B1102" s="1488" t="s">
        <v>2003</v>
      </c>
      <c r="C1102" s="1488" t="s">
        <v>97</v>
      </c>
      <c r="D1102" s="1488"/>
      <c r="E1102" s="1489">
        <v>4000</v>
      </c>
      <c r="F1102" s="1488" t="s">
        <v>10961</v>
      </c>
      <c r="G1102" s="1488" t="s">
        <v>10962</v>
      </c>
      <c r="H1102" s="1488" t="s">
        <v>739</v>
      </c>
      <c r="I1102" s="1488"/>
      <c r="J1102" s="1488"/>
      <c r="K1102" s="1493">
        <v>1</v>
      </c>
      <c r="L1102" s="1493">
        <v>12</v>
      </c>
      <c r="M1102" s="1484">
        <f t="shared" si="34"/>
        <v>48000</v>
      </c>
      <c r="N1102" s="1493">
        <v>1</v>
      </c>
      <c r="O1102" s="1493">
        <v>6</v>
      </c>
      <c r="P1102" s="1484">
        <f t="shared" si="35"/>
        <v>24000</v>
      </c>
      <c r="Q1102" s="1199"/>
      <c r="R1102" s="1199"/>
      <c r="S1102" s="1199"/>
      <c r="T1102" s="1199"/>
    </row>
    <row r="1103" spans="1:20" s="1503" customFormat="1" ht="12.75" x14ac:dyDescent="0.2">
      <c r="A1103" s="1488" t="s">
        <v>8711</v>
      </c>
      <c r="B1103" s="1488" t="s">
        <v>2003</v>
      </c>
      <c r="C1103" s="1488" t="s">
        <v>97</v>
      </c>
      <c r="D1103" s="1488"/>
      <c r="E1103" s="1489">
        <v>8000</v>
      </c>
      <c r="F1103" s="1488" t="s">
        <v>1346</v>
      </c>
      <c r="G1103" s="1488" t="s">
        <v>1345</v>
      </c>
      <c r="H1103" s="1488" t="s">
        <v>8839</v>
      </c>
      <c r="I1103" s="1488"/>
      <c r="J1103" s="1488"/>
      <c r="K1103" s="1493">
        <v>1</v>
      </c>
      <c r="L1103" s="1493">
        <v>3</v>
      </c>
      <c r="M1103" s="1484">
        <f t="shared" si="34"/>
        <v>24000</v>
      </c>
      <c r="N1103" s="1493">
        <v>0</v>
      </c>
      <c r="O1103" s="1493">
        <v>0</v>
      </c>
      <c r="P1103" s="1484">
        <f t="shared" si="35"/>
        <v>0</v>
      </c>
      <c r="Q1103" s="1199"/>
      <c r="R1103" s="1199"/>
      <c r="S1103" s="1199"/>
      <c r="T1103" s="1199"/>
    </row>
    <row r="1104" spans="1:20" s="1503" customFormat="1" ht="12.75" x14ac:dyDescent="0.2">
      <c r="A1104" s="1488" t="s">
        <v>8711</v>
      </c>
      <c r="B1104" s="1488" t="s">
        <v>2003</v>
      </c>
      <c r="C1104" s="1488" t="s">
        <v>97</v>
      </c>
      <c r="D1104" s="1488"/>
      <c r="E1104" s="1489">
        <v>15600</v>
      </c>
      <c r="F1104" s="1488" t="s">
        <v>10963</v>
      </c>
      <c r="G1104" s="1488" t="s">
        <v>10964</v>
      </c>
      <c r="H1104" s="1488" t="s">
        <v>8781</v>
      </c>
      <c r="I1104" s="1488"/>
      <c r="J1104" s="1488"/>
      <c r="K1104" s="1493">
        <v>0</v>
      </c>
      <c r="L1104" s="1493">
        <v>0</v>
      </c>
      <c r="M1104" s="1484">
        <f t="shared" si="34"/>
        <v>0</v>
      </c>
      <c r="N1104" s="1493">
        <v>1</v>
      </c>
      <c r="O1104" s="1493">
        <v>1</v>
      </c>
      <c r="P1104" s="1484">
        <f t="shared" si="35"/>
        <v>15600</v>
      </c>
      <c r="Q1104" s="1199"/>
      <c r="R1104" s="1199"/>
      <c r="S1104" s="1199"/>
      <c r="T1104" s="1199"/>
    </row>
    <row r="1105" spans="1:20" s="1503" customFormat="1" ht="12.75" x14ac:dyDescent="0.2">
      <c r="A1105" s="1488" t="s">
        <v>8711</v>
      </c>
      <c r="B1105" s="1488" t="s">
        <v>2003</v>
      </c>
      <c r="C1105" s="1488" t="s">
        <v>97</v>
      </c>
      <c r="D1105" s="1488"/>
      <c r="E1105" s="1489">
        <v>3000</v>
      </c>
      <c r="F1105" s="1488" t="s">
        <v>10965</v>
      </c>
      <c r="G1105" s="1488" t="s">
        <v>10966</v>
      </c>
      <c r="H1105" s="1488" t="s">
        <v>9238</v>
      </c>
      <c r="I1105" s="1488"/>
      <c r="J1105" s="1488"/>
      <c r="K1105" s="1493">
        <v>1</v>
      </c>
      <c r="L1105" s="1493">
        <v>1</v>
      </c>
      <c r="M1105" s="1484">
        <f t="shared" si="34"/>
        <v>3000</v>
      </c>
      <c r="N1105" s="1493">
        <v>1</v>
      </c>
      <c r="O1105" s="1493">
        <v>6</v>
      </c>
      <c r="P1105" s="1484">
        <f t="shared" si="35"/>
        <v>18000</v>
      </c>
      <c r="Q1105" s="1199"/>
      <c r="R1105" s="1199"/>
      <c r="S1105" s="1199"/>
      <c r="T1105" s="1199"/>
    </row>
    <row r="1106" spans="1:20" s="1503" customFormat="1" ht="12.75" x14ac:dyDescent="0.2">
      <c r="A1106" s="1488" t="s">
        <v>8711</v>
      </c>
      <c r="B1106" s="1488" t="s">
        <v>2003</v>
      </c>
      <c r="C1106" s="1488" t="s">
        <v>97</v>
      </c>
      <c r="D1106" s="1488"/>
      <c r="E1106" s="1489">
        <v>12000</v>
      </c>
      <c r="F1106" s="1488" t="s">
        <v>10967</v>
      </c>
      <c r="G1106" s="1488" t="s">
        <v>10968</v>
      </c>
      <c r="H1106" s="1488" t="s">
        <v>1141</v>
      </c>
      <c r="I1106" s="1488"/>
      <c r="J1106" s="1488"/>
      <c r="K1106" s="1493">
        <v>1</v>
      </c>
      <c r="L1106" s="1493">
        <v>3</v>
      </c>
      <c r="M1106" s="1484">
        <f t="shared" si="34"/>
        <v>36000</v>
      </c>
      <c r="N1106" s="1493">
        <v>0</v>
      </c>
      <c r="O1106" s="1493">
        <v>0</v>
      </c>
      <c r="P1106" s="1484">
        <f t="shared" si="35"/>
        <v>0</v>
      </c>
      <c r="Q1106" s="1199"/>
      <c r="R1106" s="1199"/>
      <c r="S1106" s="1199"/>
      <c r="T1106" s="1199"/>
    </row>
    <row r="1107" spans="1:20" s="1503" customFormat="1" ht="12.75" x14ac:dyDescent="0.2">
      <c r="A1107" s="1488" t="s">
        <v>8711</v>
      </c>
      <c r="B1107" s="1488" t="s">
        <v>2003</v>
      </c>
      <c r="C1107" s="1488" t="s">
        <v>97</v>
      </c>
      <c r="D1107" s="1488"/>
      <c r="E1107" s="1489">
        <v>9000</v>
      </c>
      <c r="F1107" s="1488" t="s">
        <v>10969</v>
      </c>
      <c r="G1107" s="1488" t="s">
        <v>10970</v>
      </c>
      <c r="H1107" s="1488" t="s">
        <v>10971</v>
      </c>
      <c r="I1107" s="1488"/>
      <c r="J1107" s="1488"/>
      <c r="K1107" s="1493">
        <v>1</v>
      </c>
      <c r="L1107" s="1493">
        <v>12</v>
      </c>
      <c r="M1107" s="1484">
        <f t="shared" si="34"/>
        <v>108000</v>
      </c>
      <c r="N1107" s="1493">
        <v>1</v>
      </c>
      <c r="O1107" s="1493">
        <v>6</v>
      </c>
      <c r="P1107" s="1484">
        <f t="shared" si="35"/>
        <v>54000</v>
      </c>
      <c r="Q1107" s="1199"/>
      <c r="R1107" s="1199"/>
      <c r="S1107" s="1199"/>
      <c r="T1107" s="1199"/>
    </row>
    <row r="1108" spans="1:20" s="1503" customFormat="1" ht="12.75" x14ac:dyDescent="0.2">
      <c r="A1108" s="1488" t="s">
        <v>8711</v>
      </c>
      <c r="B1108" s="1488" t="s">
        <v>2003</v>
      </c>
      <c r="C1108" s="1488" t="s">
        <v>97</v>
      </c>
      <c r="D1108" s="1488"/>
      <c r="E1108" s="1489">
        <v>3500</v>
      </c>
      <c r="F1108" s="1488" t="s">
        <v>10972</v>
      </c>
      <c r="G1108" s="1488" t="s">
        <v>10973</v>
      </c>
      <c r="H1108" s="1488" t="s">
        <v>10974</v>
      </c>
      <c r="I1108" s="1488"/>
      <c r="J1108" s="1488"/>
      <c r="K1108" s="1493">
        <v>1</v>
      </c>
      <c r="L1108" s="1493">
        <v>12</v>
      </c>
      <c r="M1108" s="1484">
        <f t="shared" si="34"/>
        <v>42000</v>
      </c>
      <c r="N1108" s="1493">
        <v>1</v>
      </c>
      <c r="O1108" s="1493">
        <v>6</v>
      </c>
      <c r="P1108" s="1484">
        <f t="shared" si="35"/>
        <v>21000</v>
      </c>
      <c r="Q1108" s="1199"/>
      <c r="R1108" s="1199"/>
      <c r="S1108" s="1199"/>
      <c r="T1108" s="1199"/>
    </row>
    <row r="1109" spans="1:20" s="1503" customFormat="1" ht="12.75" x14ac:dyDescent="0.2">
      <c r="A1109" s="1488" t="s">
        <v>8711</v>
      </c>
      <c r="B1109" s="1488" t="s">
        <v>2003</v>
      </c>
      <c r="C1109" s="1488" t="s">
        <v>97</v>
      </c>
      <c r="D1109" s="1488"/>
      <c r="E1109" s="1489">
        <v>1500</v>
      </c>
      <c r="F1109" s="1488" t="s">
        <v>10975</v>
      </c>
      <c r="G1109" s="1488" t="s">
        <v>10976</v>
      </c>
      <c r="H1109" s="1488" t="s">
        <v>5735</v>
      </c>
      <c r="I1109" s="1488"/>
      <c r="J1109" s="1488"/>
      <c r="K1109" s="1493">
        <v>1</v>
      </c>
      <c r="L1109" s="1493">
        <v>10</v>
      </c>
      <c r="M1109" s="1484">
        <f t="shared" si="34"/>
        <v>15000</v>
      </c>
      <c r="N1109" s="1493">
        <v>0</v>
      </c>
      <c r="O1109" s="1493">
        <v>0</v>
      </c>
      <c r="P1109" s="1484">
        <f t="shared" si="35"/>
        <v>0</v>
      </c>
      <c r="Q1109" s="1199"/>
      <c r="R1109" s="1199"/>
      <c r="S1109" s="1199"/>
      <c r="T1109" s="1199"/>
    </row>
    <row r="1110" spans="1:20" s="1503" customFormat="1" ht="12.75" x14ac:dyDescent="0.2">
      <c r="A1110" s="1488" t="s">
        <v>8711</v>
      </c>
      <c r="B1110" s="1488" t="s">
        <v>2004</v>
      </c>
      <c r="C1110" s="1488" t="s">
        <v>97</v>
      </c>
      <c r="D1110" s="1488"/>
      <c r="E1110" s="1489">
        <v>7500</v>
      </c>
      <c r="F1110" s="1488" t="s">
        <v>10977</v>
      </c>
      <c r="G1110" s="1488" t="s">
        <v>10978</v>
      </c>
      <c r="H1110" s="1488" t="s">
        <v>651</v>
      </c>
      <c r="I1110" s="1488"/>
      <c r="J1110" s="1488"/>
      <c r="K1110" s="1493">
        <v>1</v>
      </c>
      <c r="L1110" s="1493">
        <v>12</v>
      </c>
      <c r="M1110" s="1484">
        <f t="shared" si="34"/>
        <v>90000</v>
      </c>
      <c r="N1110" s="1493">
        <v>1</v>
      </c>
      <c r="O1110" s="1493">
        <v>6</v>
      </c>
      <c r="P1110" s="1484">
        <f t="shared" si="35"/>
        <v>45000</v>
      </c>
      <c r="Q1110" s="1199"/>
      <c r="R1110" s="1199"/>
      <c r="S1110" s="1199"/>
      <c r="T1110" s="1199"/>
    </row>
    <row r="1111" spans="1:20" s="1503" customFormat="1" ht="12.75" x14ac:dyDescent="0.2">
      <c r="A1111" s="1488" t="s">
        <v>8711</v>
      </c>
      <c r="B1111" s="1488" t="s">
        <v>2003</v>
      </c>
      <c r="C1111" s="1488" t="s">
        <v>97</v>
      </c>
      <c r="D1111" s="1488"/>
      <c r="E1111" s="1489">
        <v>5000</v>
      </c>
      <c r="F1111" s="1488" t="s">
        <v>10979</v>
      </c>
      <c r="G1111" s="1488" t="s">
        <v>10980</v>
      </c>
      <c r="H1111" s="1488" t="s">
        <v>8778</v>
      </c>
      <c r="I1111" s="1488"/>
      <c r="J1111" s="1488"/>
      <c r="K1111" s="1493">
        <v>1</v>
      </c>
      <c r="L1111" s="1493">
        <v>12</v>
      </c>
      <c r="M1111" s="1484">
        <f t="shared" si="34"/>
        <v>60000</v>
      </c>
      <c r="N1111" s="1493">
        <v>1</v>
      </c>
      <c r="O1111" s="1493">
        <v>6</v>
      </c>
      <c r="P1111" s="1484">
        <f t="shared" si="35"/>
        <v>30000</v>
      </c>
      <c r="Q1111" s="1199"/>
      <c r="R1111" s="1199"/>
      <c r="S1111" s="1199"/>
      <c r="T1111" s="1199"/>
    </row>
    <row r="1112" spans="1:20" s="1503" customFormat="1" ht="12.75" x14ac:dyDescent="0.2">
      <c r="A1112" s="1488" t="s">
        <v>8711</v>
      </c>
      <c r="B1112" s="1488" t="s">
        <v>2004</v>
      </c>
      <c r="C1112" s="1488" t="s">
        <v>97</v>
      </c>
      <c r="D1112" s="1488"/>
      <c r="E1112" s="1489">
        <v>5000</v>
      </c>
      <c r="F1112" s="1488" t="s">
        <v>10981</v>
      </c>
      <c r="G1112" s="1488" t="s">
        <v>10982</v>
      </c>
      <c r="H1112" s="1488" t="s">
        <v>675</v>
      </c>
      <c r="I1112" s="1488"/>
      <c r="J1112" s="1488"/>
      <c r="K1112" s="1493">
        <v>1</v>
      </c>
      <c r="L1112" s="1493">
        <v>12</v>
      </c>
      <c r="M1112" s="1484">
        <f t="shared" si="34"/>
        <v>60000</v>
      </c>
      <c r="N1112" s="1493">
        <v>1</v>
      </c>
      <c r="O1112" s="1493">
        <v>6</v>
      </c>
      <c r="P1112" s="1484">
        <f t="shared" si="35"/>
        <v>30000</v>
      </c>
      <c r="Q1112" s="1199"/>
      <c r="R1112" s="1199"/>
      <c r="S1112" s="1199"/>
      <c r="T1112" s="1199"/>
    </row>
    <row r="1113" spans="1:20" s="1503" customFormat="1" ht="12.75" x14ac:dyDescent="0.2">
      <c r="A1113" s="1488" t="s">
        <v>8711</v>
      </c>
      <c r="B1113" s="1488" t="s">
        <v>2003</v>
      </c>
      <c r="C1113" s="1488" t="s">
        <v>97</v>
      </c>
      <c r="D1113" s="1488"/>
      <c r="E1113" s="1489">
        <v>15600</v>
      </c>
      <c r="F1113" s="1488" t="s">
        <v>10983</v>
      </c>
      <c r="G1113" s="1488" t="s">
        <v>10984</v>
      </c>
      <c r="H1113" s="1488" t="s">
        <v>657</v>
      </c>
      <c r="I1113" s="1488"/>
      <c r="J1113" s="1488"/>
      <c r="K1113" s="1493">
        <v>1</v>
      </c>
      <c r="L1113" s="1493">
        <v>1</v>
      </c>
      <c r="M1113" s="1484">
        <f t="shared" si="34"/>
        <v>15600</v>
      </c>
      <c r="N1113" s="1493">
        <v>0</v>
      </c>
      <c r="O1113" s="1493">
        <v>0</v>
      </c>
      <c r="P1113" s="1484">
        <f t="shared" si="35"/>
        <v>0</v>
      </c>
      <c r="Q1113" s="1199"/>
      <c r="R1113" s="1199"/>
      <c r="S1113" s="1199"/>
      <c r="T1113" s="1199"/>
    </row>
    <row r="1114" spans="1:20" s="1503" customFormat="1" ht="12.75" x14ac:dyDescent="0.2">
      <c r="A1114" s="1488" t="s">
        <v>8711</v>
      </c>
      <c r="B1114" s="1488" t="s">
        <v>2003</v>
      </c>
      <c r="C1114" s="1488" t="s">
        <v>97</v>
      </c>
      <c r="D1114" s="1488"/>
      <c r="E1114" s="1489">
        <v>5500</v>
      </c>
      <c r="F1114" s="1488" t="s">
        <v>10985</v>
      </c>
      <c r="G1114" s="1488" t="s">
        <v>10986</v>
      </c>
      <c r="H1114" s="1488" t="s">
        <v>9666</v>
      </c>
      <c r="I1114" s="1488"/>
      <c r="J1114" s="1488"/>
      <c r="K1114" s="1493">
        <v>1</v>
      </c>
      <c r="L1114" s="1493">
        <v>12</v>
      </c>
      <c r="M1114" s="1484">
        <f t="shared" si="34"/>
        <v>66000</v>
      </c>
      <c r="N1114" s="1493">
        <v>1</v>
      </c>
      <c r="O1114" s="1493">
        <v>6</v>
      </c>
      <c r="P1114" s="1484">
        <f t="shared" si="35"/>
        <v>33000</v>
      </c>
      <c r="Q1114" s="1199"/>
      <c r="R1114" s="1199"/>
      <c r="S1114" s="1199"/>
      <c r="T1114" s="1199"/>
    </row>
    <row r="1115" spans="1:20" s="1503" customFormat="1" ht="12.75" x14ac:dyDescent="0.2">
      <c r="A1115" s="1488" t="s">
        <v>8711</v>
      </c>
      <c r="B1115" s="1488" t="s">
        <v>2003</v>
      </c>
      <c r="C1115" s="1488" t="s">
        <v>97</v>
      </c>
      <c r="D1115" s="1488"/>
      <c r="E1115" s="1489">
        <v>6000</v>
      </c>
      <c r="F1115" s="1488" t="s">
        <v>10987</v>
      </c>
      <c r="G1115" s="1488" t="s">
        <v>10988</v>
      </c>
      <c r="H1115" s="1488" t="s">
        <v>10025</v>
      </c>
      <c r="I1115" s="1488"/>
      <c r="J1115" s="1488"/>
      <c r="K1115" s="1493">
        <v>1</v>
      </c>
      <c r="L1115" s="1493">
        <v>12</v>
      </c>
      <c r="M1115" s="1484">
        <f t="shared" si="34"/>
        <v>72000</v>
      </c>
      <c r="N1115" s="1493">
        <v>1</v>
      </c>
      <c r="O1115" s="1493">
        <v>6</v>
      </c>
      <c r="P1115" s="1484">
        <f t="shared" si="35"/>
        <v>36000</v>
      </c>
      <c r="Q1115" s="1199"/>
      <c r="R1115" s="1199"/>
      <c r="S1115" s="1199"/>
      <c r="T1115" s="1199"/>
    </row>
    <row r="1116" spans="1:20" s="1503" customFormat="1" ht="12.75" x14ac:dyDescent="0.2">
      <c r="A1116" s="1488" t="s">
        <v>8711</v>
      </c>
      <c r="B1116" s="1488" t="s">
        <v>2003</v>
      </c>
      <c r="C1116" s="1488" t="s">
        <v>97</v>
      </c>
      <c r="D1116" s="1488"/>
      <c r="E1116" s="1489">
        <v>8000</v>
      </c>
      <c r="F1116" s="1488" t="s">
        <v>10989</v>
      </c>
      <c r="G1116" s="1488" t="s">
        <v>10990</v>
      </c>
      <c r="H1116" s="1488" t="s">
        <v>8839</v>
      </c>
      <c r="I1116" s="1488"/>
      <c r="J1116" s="1488"/>
      <c r="K1116" s="1493">
        <v>1</v>
      </c>
      <c r="L1116" s="1493">
        <v>1</v>
      </c>
      <c r="M1116" s="1484">
        <f t="shared" si="34"/>
        <v>8000</v>
      </c>
      <c r="N1116" s="1493">
        <v>1</v>
      </c>
      <c r="O1116" s="1493">
        <v>6</v>
      </c>
      <c r="P1116" s="1484">
        <f t="shared" si="35"/>
        <v>48000</v>
      </c>
      <c r="Q1116" s="1199"/>
      <c r="R1116" s="1199"/>
      <c r="S1116" s="1199"/>
      <c r="T1116" s="1199"/>
    </row>
    <row r="1117" spans="1:20" s="1503" customFormat="1" ht="12.75" x14ac:dyDescent="0.2">
      <c r="A1117" s="1488" t="s">
        <v>8711</v>
      </c>
      <c r="B1117" s="1488" t="s">
        <v>2003</v>
      </c>
      <c r="C1117" s="1488" t="s">
        <v>97</v>
      </c>
      <c r="D1117" s="1488"/>
      <c r="E1117" s="1489">
        <v>8000</v>
      </c>
      <c r="F1117" s="1488" t="s">
        <v>10991</v>
      </c>
      <c r="G1117" s="1488" t="s">
        <v>10992</v>
      </c>
      <c r="H1117" s="1488" t="s">
        <v>10993</v>
      </c>
      <c r="I1117" s="1488"/>
      <c r="J1117" s="1488"/>
      <c r="K1117" s="1493">
        <v>1</v>
      </c>
      <c r="L1117" s="1493">
        <v>12</v>
      </c>
      <c r="M1117" s="1484">
        <f t="shared" si="34"/>
        <v>96000</v>
      </c>
      <c r="N1117" s="1493">
        <v>1</v>
      </c>
      <c r="O1117" s="1493">
        <v>6</v>
      </c>
      <c r="P1117" s="1484">
        <f t="shared" si="35"/>
        <v>48000</v>
      </c>
      <c r="Q1117" s="1199"/>
      <c r="R1117" s="1199"/>
      <c r="S1117" s="1199"/>
      <c r="T1117" s="1199"/>
    </row>
    <row r="1118" spans="1:20" s="1503" customFormat="1" ht="12.75" x14ac:dyDescent="0.2">
      <c r="A1118" s="1488" t="s">
        <v>8711</v>
      </c>
      <c r="B1118" s="1488" t="s">
        <v>2003</v>
      </c>
      <c r="C1118" s="1488" t="s">
        <v>97</v>
      </c>
      <c r="D1118" s="1488"/>
      <c r="E1118" s="1489">
        <v>7000</v>
      </c>
      <c r="F1118" s="1488" t="s">
        <v>10994</v>
      </c>
      <c r="G1118" s="1488" t="s">
        <v>10995</v>
      </c>
      <c r="H1118" s="1488" t="s">
        <v>1657</v>
      </c>
      <c r="I1118" s="1488"/>
      <c r="J1118" s="1488"/>
      <c r="K1118" s="1493">
        <v>1</v>
      </c>
      <c r="L1118" s="1493">
        <v>12</v>
      </c>
      <c r="M1118" s="1484">
        <f t="shared" si="34"/>
        <v>84000</v>
      </c>
      <c r="N1118" s="1493">
        <v>1</v>
      </c>
      <c r="O1118" s="1493">
        <v>6</v>
      </c>
      <c r="P1118" s="1484">
        <f t="shared" si="35"/>
        <v>42000</v>
      </c>
      <c r="Q1118" s="1199"/>
      <c r="R1118" s="1199"/>
      <c r="S1118" s="1199"/>
      <c r="T1118" s="1199"/>
    </row>
    <row r="1119" spans="1:20" s="1503" customFormat="1" ht="12.75" x14ac:dyDescent="0.2">
      <c r="A1119" s="1488" t="s">
        <v>8711</v>
      </c>
      <c r="B1119" s="1488" t="s">
        <v>2003</v>
      </c>
      <c r="C1119" s="1488" t="s">
        <v>97</v>
      </c>
      <c r="D1119" s="1488"/>
      <c r="E1119" s="1489">
        <v>6500</v>
      </c>
      <c r="F1119" s="1488" t="s">
        <v>10996</v>
      </c>
      <c r="G1119" s="1488" t="s">
        <v>10997</v>
      </c>
      <c r="H1119" s="1488" t="s">
        <v>10998</v>
      </c>
      <c r="I1119" s="1488"/>
      <c r="J1119" s="1488"/>
      <c r="K1119" s="1493">
        <v>1</v>
      </c>
      <c r="L1119" s="1493">
        <v>12</v>
      </c>
      <c r="M1119" s="1484">
        <f t="shared" si="34"/>
        <v>78000</v>
      </c>
      <c r="N1119" s="1493">
        <v>1</v>
      </c>
      <c r="O1119" s="1493">
        <v>6</v>
      </c>
      <c r="P1119" s="1484">
        <f t="shared" si="35"/>
        <v>39000</v>
      </c>
      <c r="Q1119" s="1199"/>
      <c r="R1119" s="1199"/>
      <c r="S1119" s="1199"/>
      <c r="T1119" s="1199"/>
    </row>
    <row r="1120" spans="1:20" s="1503" customFormat="1" ht="12.75" x14ac:dyDescent="0.2">
      <c r="A1120" s="1488" t="s">
        <v>8711</v>
      </c>
      <c r="B1120" s="1488" t="s">
        <v>2003</v>
      </c>
      <c r="C1120" s="1488" t="s">
        <v>97</v>
      </c>
      <c r="D1120" s="1488"/>
      <c r="E1120" s="1489">
        <v>7000</v>
      </c>
      <c r="F1120" s="1488" t="s">
        <v>10999</v>
      </c>
      <c r="G1120" s="1488" t="s">
        <v>11000</v>
      </c>
      <c r="H1120" s="1488" t="s">
        <v>686</v>
      </c>
      <c r="I1120" s="1488"/>
      <c r="J1120" s="1488"/>
      <c r="K1120" s="1493">
        <v>1</v>
      </c>
      <c r="L1120" s="1493">
        <v>2</v>
      </c>
      <c r="M1120" s="1484">
        <f t="shared" si="34"/>
        <v>14000</v>
      </c>
      <c r="N1120" s="1493">
        <v>1</v>
      </c>
      <c r="O1120" s="1493">
        <v>6</v>
      </c>
      <c r="P1120" s="1484">
        <f t="shared" si="35"/>
        <v>42000</v>
      </c>
      <c r="Q1120" s="1199"/>
      <c r="R1120" s="1199"/>
      <c r="S1120" s="1199"/>
      <c r="T1120" s="1199"/>
    </row>
    <row r="1121" spans="1:20" s="1503" customFormat="1" ht="12.75" x14ac:dyDescent="0.2">
      <c r="A1121" s="1488" t="s">
        <v>8711</v>
      </c>
      <c r="B1121" s="1488" t="s">
        <v>2003</v>
      </c>
      <c r="C1121" s="1488" t="s">
        <v>97</v>
      </c>
      <c r="D1121" s="1488"/>
      <c r="E1121" s="1489">
        <v>13500</v>
      </c>
      <c r="F1121" s="1488" t="s">
        <v>11001</v>
      </c>
      <c r="G1121" s="1488" t="s">
        <v>11002</v>
      </c>
      <c r="H1121" s="1488" t="s">
        <v>8727</v>
      </c>
      <c r="I1121" s="1488"/>
      <c r="J1121" s="1488"/>
      <c r="K1121" s="1493">
        <v>0</v>
      </c>
      <c r="L1121" s="1493">
        <v>0</v>
      </c>
      <c r="M1121" s="1484">
        <f t="shared" si="34"/>
        <v>0</v>
      </c>
      <c r="N1121" s="1493">
        <v>1</v>
      </c>
      <c r="O1121" s="1493">
        <v>3</v>
      </c>
      <c r="P1121" s="1484">
        <f t="shared" si="35"/>
        <v>40500</v>
      </c>
      <c r="Q1121" s="1199"/>
      <c r="R1121" s="1199"/>
      <c r="S1121" s="1199"/>
      <c r="T1121" s="1199"/>
    </row>
    <row r="1122" spans="1:20" s="1503" customFormat="1" ht="12.75" x14ac:dyDescent="0.2">
      <c r="A1122" s="1488" t="s">
        <v>8711</v>
      </c>
      <c r="B1122" s="1488" t="s">
        <v>2003</v>
      </c>
      <c r="C1122" s="1488" t="s">
        <v>97</v>
      </c>
      <c r="D1122" s="1488"/>
      <c r="E1122" s="1489">
        <v>15000</v>
      </c>
      <c r="F1122" s="1488" t="s">
        <v>11003</v>
      </c>
      <c r="G1122" s="1488" t="s">
        <v>11004</v>
      </c>
      <c r="H1122" s="1488" t="s">
        <v>712</v>
      </c>
      <c r="I1122" s="1488"/>
      <c r="J1122" s="1488"/>
      <c r="K1122" s="1493">
        <v>1</v>
      </c>
      <c r="L1122" s="1493">
        <v>5</v>
      </c>
      <c r="M1122" s="1484">
        <f t="shared" si="34"/>
        <v>75000</v>
      </c>
      <c r="N1122" s="1493">
        <v>1</v>
      </c>
      <c r="O1122" s="1493">
        <v>6</v>
      </c>
      <c r="P1122" s="1484">
        <f t="shared" si="35"/>
        <v>90000</v>
      </c>
      <c r="Q1122" s="1199"/>
      <c r="R1122" s="1199"/>
      <c r="S1122" s="1199"/>
      <c r="T1122" s="1199"/>
    </row>
    <row r="1123" spans="1:20" s="1503" customFormat="1" ht="12.75" x14ac:dyDescent="0.2">
      <c r="A1123" s="1488" t="s">
        <v>8711</v>
      </c>
      <c r="B1123" s="1488" t="s">
        <v>2003</v>
      </c>
      <c r="C1123" s="1488" t="s">
        <v>97</v>
      </c>
      <c r="D1123" s="1488"/>
      <c r="E1123" s="1489">
        <v>8000</v>
      </c>
      <c r="F1123" s="1488" t="s">
        <v>11003</v>
      </c>
      <c r="G1123" s="1488" t="s">
        <v>11004</v>
      </c>
      <c r="H1123" s="1488" t="s">
        <v>11005</v>
      </c>
      <c r="I1123" s="1488"/>
      <c r="J1123" s="1488"/>
      <c r="K1123" s="1493">
        <v>1</v>
      </c>
      <c r="L1123" s="1493">
        <v>8</v>
      </c>
      <c r="M1123" s="1484">
        <f t="shared" si="34"/>
        <v>64000</v>
      </c>
      <c r="N1123" s="1493">
        <v>0</v>
      </c>
      <c r="O1123" s="1493">
        <v>0</v>
      </c>
      <c r="P1123" s="1484">
        <f t="shared" si="35"/>
        <v>0</v>
      </c>
      <c r="Q1123" s="1199"/>
      <c r="R1123" s="1199"/>
      <c r="S1123" s="1199"/>
      <c r="T1123" s="1199"/>
    </row>
    <row r="1124" spans="1:20" s="1503" customFormat="1" ht="12.75" x14ac:dyDescent="0.2">
      <c r="A1124" s="1488" t="s">
        <v>8711</v>
      </c>
      <c r="B1124" s="1488" t="s">
        <v>2003</v>
      </c>
      <c r="C1124" s="1488" t="s">
        <v>97</v>
      </c>
      <c r="D1124" s="1488"/>
      <c r="E1124" s="1489">
        <v>6000</v>
      </c>
      <c r="F1124" s="1488" t="s">
        <v>11006</v>
      </c>
      <c r="G1124" s="1488" t="s">
        <v>11007</v>
      </c>
      <c r="H1124" s="1488" t="s">
        <v>1344</v>
      </c>
      <c r="I1124" s="1488"/>
      <c r="J1124" s="1488"/>
      <c r="K1124" s="1493">
        <v>1</v>
      </c>
      <c r="L1124" s="1493">
        <v>12</v>
      </c>
      <c r="M1124" s="1484">
        <f t="shared" si="34"/>
        <v>72000</v>
      </c>
      <c r="N1124" s="1493">
        <v>1</v>
      </c>
      <c r="O1124" s="1493">
        <v>6</v>
      </c>
      <c r="P1124" s="1484">
        <f t="shared" si="35"/>
        <v>36000</v>
      </c>
      <c r="Q1124" s="1199"/>
      <c r="R1124" s="1199"/>
      <c r="S1124" s="1199"/>
      <c r="T1124" s="1199"/>
    </row>
    <row r="1125" spans="1:20" s="1503" customFormat="1" ht="12.75" x14ac:dyDescent="0.2">
      <c r="A1125" s="1488" t="s">
        <v>8711</v>
      </c>
      <c r="B1125" s="1488" t="s">
        <v>2003</v>
      </c>
      <c r="C1125" s="1488" t="s">
        <v>97</v>
      </c>
      <c r="D1125" s="1488"/>
      <c r="E1125" s="1489">
        <v>2500</v>
      </c>
      <c r="F1125" s="1488" t="s">
        <v>11008</v>
      </c>
      <c r="G1125" s="1488" t="s">
        <v>11009</v>
      </c>
      <c r="H1125" s="1488" t="s">
        <v>11010</v>
      </c>
      <c r="I1125" s="1488"/>
      <c r="J1125" s="1488"/>
      <c r="K1125" s="1493">
        <v>1</v>
      </c>
      <c r="L1125" s="1493">
        <v>8</v>
      </c>
      <c r="M1125" s="1484">
        <f t="shared" si="34"/>
        <v>20000</v>
      </c>
      <c r="N1125" s="1493">
        <v>1</v>
      </c>
      <c r="O1125" s="1493">
        <v>6</v>
      </c>
      <c r="P1125" s="1484">
        <f t="shared" si="35"/>
        <v>15000</v>
      </c>
      <c r="Q1125" s="1199"/>
      <c r="R1125" s="1199"/>
      <c r="S1125" s="1199"/>
      <c r="T1125" s="1199"/>
    </row>
    <row r="1126" spans="1:20" s="1503" customFormat="1" ht="12.75" x14ac:dyDescent="0.2">
      <c r="A1126" s="1488" t="s">
        <v>8711</v>
      </c>
      <c r="B1126" s="1488" t="s">
        <v>2003</v>
      </c>
      <c r="C1126" s="1488" t="s">
        <v>97</v>
      </c>
      <c r="D1126" s="1488"/>
      <c r="E1126" s="1489">
        <v>6500</v>
      </c>
      <c r="F1126" s="1488" t="s">
        <v>11011</v>
      </c>
      <c r="G1126" s="1488" t="s">
        <v>11012</v>
      </c>
      <c r="H1126" s="1488" t="s">
        <v>1718</v>
      </c>
      <c r="I1126" s="1488"/>
      <c r="J1126" s="1488"/>
      <c r="K1126" s="1493">
        <v>1</v>
      </c>
      <c r="L1126" s="1493">
        <v>12</v>
      </c>
      <c r="M1126" s="1484">
        <f t="shared" si="34"/>
        <v>78000</v>
      </c>
      <c r="N1126" s="1493">
        <v>1</v>
      </c>
      <c r="O1126" s="1493">
        <v>1</v>
      </c>
      <c r="P1126" s="1484">
        <f t="shared" si="35"/>
        <v>6500</v>
      </c>
      <c r="Q1126" s="1199"/>
      <c r="R1126" s="1199"/>
      <c r="S1126" s="1199"/>
      <c r="T1126" s="1199"/>
    </row>
    <row r="1127" spans="1:20" s="1503" customFormat="1" ht="12.75" x14ac:dyDescent="0.2">
      <c r="A1127" s="1488" t="s">
        <v>8711</v>
      </c>
      <c r="B1127" s="1488" t="s">
        <v>2003</v>
      </c>
      <c r="C1127" s="1488" t="s">
        <v>97</v>
      </c>
      <c r="D1127" s="1488"/>
      <c r="E1127" s="1489">
        <v>7000</v>
      </c>
      <c r="F1127" s="1488" t="s">
        <v>11013</v>
      </c>
      <c r="G1127" s="1488" t="s">
        <v>11014</v>
      </c>
      <c r="H1127" s="1488" t="s">
        <v>1565</v>
      </c>
      <c r="I1127" s="1488"/>
      <c r="J1127" s="1488"/>
      <c r="K1127" s="1493">
        <v>1</v>
      </c>
      <c r="L1127" s="1493">
        <v>12</v>
      </c>
      <c r="M1127" s="1484">
        <f t="shared" si="34"/>
        <v>84000</v>
      </c>
      <c r="N1127" s="1493">
        <v>1</v>
      </c>
      <c r="O1127" s="1493">
        <v>5</v>
      </c>
      <c r="P1127" s="1484">
        <f t="shared" si="35"/>
        <v>35000</v>
      </c>
      <c r="Q1127" s="1199"/>
      <c r="R1127" s="1199"/>
      <c r="S1127" s="1199"/>
      <c r="T1127" s="1199"/>
    </row>
    <row r="1128" spans="1:20" s="1503" customFormat="1" ht="12.75" x14ac:dyDescent="0.2">
      <c r="A1128" s="1488" t="s">
        <v>8711</v>
      </c>
      <c r="B1128" s="1488" t="s">
        <v>2003</v>
      </c>
      <c r="C1128" s="1488" t="s">
        <v>97</v>
      </c>
      <c r="D1128" s="1488"/>
      <c r="E1128" s="1489">
        <v>2500</v>
      </c>
      <c r="F1128" s="1488" t="s">
        <v>11015</v>
      </c>
      <c r="G1128" s="1488" t="s">
        <v>11016</v>
      </c>
      <c r="H1128" s="1488" t="s">
        <v>1025</v>
      </c>
      <c r="I1128" s="1488"/>
      <c r="J1128" s="1488"/>
      <c r="K1128" s="1493">
        <v>1</v>
      </c>
      <c r="L1128" s="1493">
        <v>12</v>
      </c>
      <c r="M1128" s="1484">
        <f t="shared" si="34"/>
        <v>30000</v>
      </c>
      <c r="N1128" s="1493">
        <v>1</v>
      </c>
      <c r="O1128" s="1493">
        <v>6</v>
      </c>
      <c r="P1128" s="1484">
        <f t="shared" si="35"/>
        <v>15000</v>
      </c>
      <c r="Q1128" s="1199"/>
      <c r="R1128" s="1199"/>
      <c r="S1128" s="1199"/>
      <c r="T1128" s="1199"/>
    </row>
    <row r="1129" spans="1:20" s="1503" customFormat="1" ht="12.75" x14ac:dyDescent="0.2">
      <c r="A1129" s="1488" t="s">
        <v>8711</v>
      </c>
      <c r="B1129" s="1488" t="s">
        <v>2003</v>
      </c>
      <c r="C1129" s="1488" t="s">
        <v>97</v>
      </c>
      <c r="D1129" s="1488"/>
      <c r="E1129" s="1489">
        <v>4000</v>
      </c>
      <c r="F1129" s="1488" t="s">
        <v>11017</v>
      </c>
      <c r="G1129" s="1488" t="s">
        <v>11018</v>
      </c>
      <c r="H1129" s="1488" t="s">
        <v>11019</v>
      </c>
      <c r="I1129" s="1488"/>
      <c r="J1129" s="1488"/>
      <c r="K1129" s="1493">
        <v>1</v>
      </c>
      <c r="L1129" s="1493">
        <v>12</v>
      </c>
      <c r="M1129" s="1484">
        <f t="shared" si="34"/>
        <v>48000</v>
      </c>
      <c r="N1129" s="1493">
        <v>1</v>
      </c>
      <c r="O1129" s="1493">
        <v>2</v>
      </c>
      <c r="P1129" s="1484">
        <f t="shared" si="35"/>
        <v>8000</v>
      </c>
      <c r="Q1129" s="1199"/>
      <c r="R1129" s="1199"/>
      <c r="S1129" s="1199"/>
      <c r="T1129" s="1199"/>
    </row>
    <row r="1130" spans="1:20" s="1503" customFormat="1" ht="12.75" x14ac:dyDescent="0.2">
      <c r="A1130" s="1488" t="s">
        <v>8711</v>
      </c>
      <c r="B1130" s="1488" t="s">
        <v>2003</v>
      </c>
      <c r="C1130" s="1488" t="s">
        <v>97</v>
      </c>
      <c r="D1130" s="1488"/>
      <c r="E1130" s="1489">
        <v>15600</v>
      </c>
      <c r="F1130" s="1488" t="s">
        <v>11020</v>
      </c>
      <c r="G1130" s="1488" t="s">
        <v>11021</v>
      </c>
      <c r="H1130" s="1488" t="s">
        <v>8743</v>
      </c>
      <c r="I1130" s="1488"/>
      <c r="J1130" s="1488"/>
      <c r="K1130" s="1493">
        <v>0</v>
      </c>
      <c r="L1130" s="1493">
        <v>0</v>
      </c>
      <c r="M1130" s="1484">
        <f t="shared" si="34"/>
        <v>0</v>
      </c>
      <c r="N1130" s="1493">
        <v>1</v>
      </c>
      <c r="O1130" s="1493">
        <v>4</v>
      </c>
      <c r="P1130" s="1484">
        <f t="shared" si="35"/>
        <v>62400</v>
      </c>
      <c r="Q1130" s="1199"/>
      <c r="R1130" s="1199"/>
      <c r="S1130" s="1199"/>
      <c r="T1130" s="1199"/>
    </row>
    <row r="1131" spans="1:20" s="1503" customFormat="1" ht="12.75" x14ac:dyDescent="0.2">
      <c r="A1131" s="1488" t="s">
        <v>8711</v>
      </c>
      <c r="B1131" s="1488" t="s">
        <v>2003</v>
      </c>
      <c r="C1131" s="1488" t="s">
        <v>97</v>
      </c>
      <c r="D1131" s="1488"/>
      <c r="E1131" s="1489">
        <v>6000</v>
      </c>
      <c r="F1131" s="1488" t="s">
        <v>11022</v>
      </c>
      <c r="G1131" s="1488" t="s">
        <v>11023</v>
      </c>
      <c r="H1131" s="1488" t="s">
        <v>5327</v>
      </c>
      <c r="I1131" s="1488"/>
      <c r="J1131" s="1488"/>
      <c r="K1131" s="1493">
        <v>1</v>
      </c>
      <c r="L1131" s="1493">
        <v>12</v>
      </c>
      <c r="M1131" s="1484">
        <f t="shared" si="34"/>
        <v>72000</v>
      </c>
      <c r="N1131" s="1493">
        <v>1</v>
      </c>
      <c r="O1131" s="1493">
        <v>6</v>
      </c>
      <c r="P1131" s="1484">
        <f t="shared" si="35"/>
        <v>36000</v>
      </c>
      <c r="Q1131" s="1199"/>
      <c r="R1131" s="1199"/>
      <c r="S1131" s="1199"/>
      <c r="T1131" s="1199"/>
    </row>
    <row r="1132" spans="1:20" s="1503" customFormat="1" ht="12.75" x14ac:dyDescent="0.2">
      <c r="A1132" s="1488" t="s">
        <v>8711</v>
      </c>
      <c r="B1132" s="1488" t="s">
        <v>2003</v>
      </c>
      <c r="C1132" s="1488" t="s">
        <v>97</v>
      </c>
      <c r="D1132" s="1488"/>
      <c r="E1132" s="1489">
        <v>5000</v>
      </c>
      <c r="F1132" s="1488" t="s">
        <v>11024</v>
      </c>
      <c r="G1132" s="1488" t="s">
        <v>11025</v>
      </c>
      <c r="H1132" s="1488" t="s">
        <v>9672</v>
      </c>
      <c r="I1132" s="1488"/>
      <c r="J1132" s="1488"/>
      <c r="K1132" s="1493">
        <v>1</v>
      </c>
      <c r="L1132" s="1493">
        <v>1</v>
      </c>
      <c r="M1132" s="1484">
        <f t="shared" si="34"/>
        <v>5000</v>
      </c>
      <c r="N1132" s="1493">
        <v>1</v>
      </c>
      <c r="O1132" s="1493">
        <v>1</v>
      </c>
      <c r="P1132" s="1484">
        <f t="shared" si="35"/>
        <v>5000</v>
      </c>
      <c r="Q1132" s="1199"/>
      <c r="R1132" s="1199"/>
      <c r="S1132" s="1199"/>
      <c r="T1132" s="1199"/>
    </row>
    <row r="1133" spans="1:20" s="1503" customFormat="1" ht="12.75" x14ac:dyDescent="0.2">
      <c r="A1133" s="1488" t="s">
        <v>8711</v>
      </c>
      <c r="B1133" s="1488" t="s">
        <v>2003</v>
      </c>
      <c r="C1133" s="1488" t="s">
        <v>97</v>
      </c>
      <c r="D1133" s="1488"/>
      <c r="E1133" s="1489">
        <v>5000</v>
      </c>
      <c r="F1133" s="1488" t="s">
        <v>11026</v>
      </c>
      <c r="G1133" s="1488" t="s">
        <v>11027</v>
      </c>
      <c r="H1133" s="1488" t="s">
        <v>8778</v>
      </c>
      <c r="I1133" s="1488"/>
      <c r="J1133" s="1488"/>
      <c r="K1133" s="1493">
        <v>1</v>
      </c>
      <c r="L1133" s="1493">
        <v>3</v>
      </c>
      <c r="M1133" s="1484">
        <f t="shared" si="34"/>
        <v>15000</v>
      </c>
      <c r="N1133" s="1493">
        <v>0</v>
      </c>
      <c r="O1133" s="1493">
        <v>0</v>
      </c>
      <c r="P1133" s="1484">
        <f t="shared" si="35"/>
        <v>0</v>
      </c>
      <c r="Q1133" s="1199"/>
      <c r="R1133" s="1199"/>
      <c r="S1133" s="1199"/>
      <c r="T1133" s="1199"/>
    </row>
    <row r="1134" spans="1:20" s="1503" customFormat="1" ht="12.75" x14ac:dyDescent="0.2">
      <c r="A1134" s="1488" t="s">
        <v>8711</v>
      </c>
      <c r="B1134" s="1488" t="s">
        <v>2003</v>
      </c>
      <c r="C1134" s="1488" t="s">
        <v>97</v>
      </c>
      <c r="D1134" s="1488"/>
      <c r="E1134" s="1489">
        <v>4800</v>
      </c>
      <c r="F1134" s="1488" t="s">
        <v>11028</v>
      </c>
      <c r="G1134" s="1488" t="s">
        <v>11029</v>
      </c>
      <c r="H1134" s="1488" t="s">
        <v>2912</v>
      </c>
      <c r="I1134" s="1488"/>
      <c r="J1134" s="1488"/>
      <c r="K1134" s="1493">
        <v>1</v>
      </c>
      <c r="L1134" s="1493">
        <v>12</v>
      </c>
      <c r="M1134" s="1484">
        <f t="shared" si="34"/>
        <v>57600</v>
      </c>
      <c r="N1134" s="1493">
        <v>1</v>
      </c>
      <c r="O1134" s="1493">
        <v>6</v>
      </c>
      <c r="P1134" s="1484">
        <f t="shared" si="35"/>
        <v>28800</v>
      </c>
      <c r="Q1134" s="1199"/>
      <c r="R1134" s="1199"/>
      <c r="S1134" s="1199"/>
      <c r="T1134" s="1199"/>
    </row>
    <row r="1135" spans="1:20" s="1503" customFormat="1" ht="12.75" x14ac:dyDescent="0.2">
      <c r="A1135" s="1488" t="s">
        <v>8711</v>
      </c>
      <c r="B1135" s="1488" t="s">
        <v>2004</v>
      </c>
      <c r="C1135" s="1488" t="s">
        <v>97</v>
      </c>
      <c r="D1135" s="1488"/>
      <c r="E1135" s="1489">
        <v>5000</v>
      </c>
      <c r="F1135" s="1488" t="s">
        <v>11030</v>
      </c>
      <c r="G1135" s="1488" t="s">
        <v>11031</v>
      </c>
      <c r="H1135" s="1488" t="s">
        <v>675</v>
      </c>
      <c r="I1135" s="1488"/>
      <c r="J1135" s="1488"/>
      <c r="K1135" s="1493">
        <v>1</v>
      </c>
      <c r="L1135" s="1493">
        <v>12</v>
      </c>
      <c r="M1135" s="1484">
        <f t="shared" si="34"/>
        <v>60000</v>
      </c>
      <c r="N1135" s="1493">
        <v>1</v>
      </c>
      <c r="O1135" s="1493">
        <v>6</v>
      </c>
      <c r="P1135" s="1484">
        <f t="shared" si="35"/>
        <v>30000</v>
      </c>
      <c r="Q1135" s="1199"/>
      <c r="R1135" s="1199"/>
      <c r="S1135" s="1199"/>
      <c r="T1135" s="1199"/>
    </row>
    <row r="1136" spans="1:20" s="1503" customFormat="1" ht="12.75" x14ac:dyDescent="0.2">
      <c r="A1136" s="1488" t="s">
        <v>8711</v>
      </c>
      <c r="B1136" s="1488" t="s">
        <v>2003</v>
      </c>
      <c r="C1136" s="1488" t="s">
        <v>97</v>
      </c>
      <c r="D1136" s="1488"/>
      <c r="E1136" s="1489">
        <v>6500</v>
      </c>
      <c r="F1136" s="1488" t="s">
        <v>11032</v>
      </c>
      <c r="G1136" s="1488" t="s">
        <v>11033</v>
      </c>
      <c r="H1136" s="1488" t="s">
        <v>651</v>
      </c>
      <c r="I1136" s="1488"/>
      <c r="J1136" s="1488"/>
      <c r="K1136" s="1493">
        <v>1</v>
      </c>
      <c r="L1136" s="1493">
        <v>6</v>
      </c>
      <c r="M1136" s="1484">
        <f t="shared" si="34"/>
        <v>39000</v>
      </c>
      <c r="N1136" s="1493">
        <v>0</v>
      </c>
      <c r="O1136" s="1493">
        <v>0</v>
      </c>
      <c r="P1136" s="1484">
        <f t="shared" si="35"/>
        <v>0</v>
      </c>
      <c r="Q1136" s="1199"/>
      <c r="R1136" s="1199"/>
      <c r="S1136" s="1199"/>
      <c r="T1136" s="1199"/>
    </row>
    <row r="1137" spans="1:20" s="1503" customFormat="1" ht="12.75" x14ac:dyDescent="0.2">
      <c r="A1137" s="1488" t="s">
        <v>8711</v>
      </c>
      <c r="B1137" s="1488" t="s">
        <v>2003</v>
      </c>
      <c r="C1137" s="1488" t="s">
        <v>97</v>
      </c>
      <c r="D1137" s="1488"/>
      <c r="E1137" s="1489">
        <v>6500</v>
      </c>
      <c r="F1137" s="1488" t="s">
        <v>11034</v>
      </c>
      <c r="G1137" s="1488" t="s">
        <v>11035</v>
      </c>
      <c r="H1137" s="1488" t="s">
        <v>5667</v>
      </c>
      <c r="I1137" s="1488"/>
      <c r="J1137" s="1488"/>
      <c r="K1137" s="1493">
        <v>1</v>
      </c>
      <c r="L1137" s="1493">
        <v>12</v>
      </c>
      <c r="M1137" s="1484">
        <f t="shared" si="34"/>
        <v>78000</v>
      </c>
      <c r="N1137" s="1493">
        <v>1</v>
      </c>
      <c r="O1137" s="1493">
        <v>6</v>
      </c>
      <c r="P1137" s="1484">
        <f t="shared" si="35"/>
        <v>39000</v>
      </c>
      <c r="Q1137" s="1199"/>
      <c r="R1137" s="1199"/>
      <c r="S1137" s="1199"/>
      <c r="T1137" s="1199"/>
    </row>
    <row r="1138" spans="1:20" s="1503" customFormat="1" ht="12.75" x14ac:dyDescent="0.2">
      <c r="A1138" s="1488" t="s">
        <v>8711</v>
      </c>
      <c r="B1138" s="1488" t="s">
        <v>2003</v>
      </c>
      <c r="C1138" s="1488" t="s">
        <v>97</v>
      </c>
      <c r="D1138" s="1488"/>
      <c r="E1138" s="1489">
        <v>3500</v>
      </c>
      <c r="F1138" s="1488" t="s">
        <v>11036</v>
      </c>
      <c r="G1138" s="1488" t="s">
        <v>11037</v>
      </c>
      <c r="H1138" s="1488" t="s">
        <v>8775</v>
      </c>
      <c r="I1138" s="1488"/>
      <c r="J1138" s="1488"/>
      <c r="K1138" s="1493">
        <v>1</v>
      </c>
      <c r="L1138" s="1493">
        <v>12</v>
      </c>
      <c r="M1138" s="1484">
        <f t="shared" si="34"/>
        <v>42000</v>
      </c>
      <c r="N1138" s="1493">
        <v>1</v>
      </c>
      <c r="O1138" s="1493">
        <v>6</v>
      </c>
      <c r="P1138" s="1484">
        <f t="shared" si="35"/>
        <v>21000</v>
      </c>
      <c r="Q1138" s="1199"/>
      <c r="R1138" s="1199"/>
      <c r="S1138" s="1199"/>
      <c r="T1138" s="1199"/>
    </row>
    <row r="1139" spans="1:20" s="1503" customFormat="1" ht="12.75" x14ac:dyDescent="0.2">
      <c r="A1139" s="1488" t="s">
        <v>8711</v>
      </c>
      <c r="B1139" s="1488" t="s">
        <v>2004</v>
      </c>
      <c r="C1139" s="1488" t="s">
        <v>97</v>
      </c>
      <c r="D1139" s="1488"/>
      <c r="E1139" s="1489">
        <v>5500</v>
      </c>
      <c r="F1139" s="1488" t="s">
        <v>11038</v>
      </c>
      <c r="G1139" s="1488" t="s">
        <v>11039</v>
      </c>
      <c r="H1139" s="1488" t="s">
        <v>792</v>
      </c>
      <c r="I1139" s="1488"/>
      <c r="J1139" s="1488"/>
      <c r="K1139" s="1493">
        <v>1</v>
      </c>
      <c r="L1139" s="1493">
        <v>12</v>
      </c>
      <c r="M1139" s="1484">
        <f t="shared" si="34"/>
        <v>66000</v>
      </c>
      <c r="N1139" s="1493">
        <v>1</v>
      </c>
      <c r="O1139" s="1493">
        <v>6</v>
      </c>
      <c r="P1139" s="1484">
        <f t="shared" si="35"/>
        <v>33000</v>
      </c>
      <c r="Q1139" s="1199"/>
      <c r="R1139" s="1199"/>
      <c r="S1139" s="1199"/>
      <c r="T1139" s="1199"/>
    </row>
    <row r="1140" spans="1:20" s="1503" customFormat="1" ht="12.75" x14ac:dyDescent="0.2">
      <c r="A1140" s="1488" t="s">
        <v>8711</v>
      </c>
      <c r="B1140" s="1488" t="s">
        <v>2003</v>
      </c>
      <c r="C1140" s="1488" t="s">
        <v>97</v>
      </c>
      <c r="D1140" s="1488"/>
      <c r="E1140" s="1489">
        <v>8000</v>
      </c>
      <c r="F1140" s="1488" t="s">
        <v>11040</v>
      </c>
      <c r="G1140" s="1488" t="s">
        <v>11041</v>
      </c>
      <c r="H1140" s="1488" t="s">
        <v>8839</v>
      </c>
      <c r="I1140" s="1488"/>
      <c r="J1140" s="1488"/>
      <c r="K1140" s="1493">
        <v>1</v>
      </c>
      <c r="L1140" s="1493">
        <v>12</v>
      </c>
      <c r="M1140" s="1484">
        <f t="shared" si="34"/>
        <v>96000</v>
      </c>
      <c r="N1140" s="1493">
        <v>1</v>
      </c>
      <c r="O1140" s="1493">
        <v>6</v>
      </c>
      <c r="P1140" s="1484">
        <f t="shared" si="35"/>
        <v>48000</v>
      </c>
      <c r="Q1140" s="1199"/>
      <c r="R1140" s="1199"/>
      <c r="S1140" s="1199"/>
      <c r="T1140" s="1199"/>
    </row>
    <row r="1141" spans="1:20" s="1503" customFormat="1" ht="12.75" x14ac:dyDescent="0.2">
      <c r="A1141" s="1488" t="s">
        <v>8711</v>
      </c>
      <c r="B1141" s="1488" t="s">
        <v>2003</v>
      </c>
      <c r="C1141" s="1488" t="s">
        <v>97</v>
      </c>
      <c r="D1141" s="1488"/>
      <c r="E1141" s="1489">
        <v>8000</v>
      </c>
      <c r="F1141" s="1488" t="s">
        <v>11042</v>
      </c>
      <c r="G1141" s="1488" t="s">
        <v>11043</v>
      </c>
      <c r="H1141" s="1488" t="s">
        <v>701</v>
      </c>
      <c r="I1141" s="1488"/>
      <c r="J1141" s="1488"/>
      <c r="K1141" s="1493">
        <v>1</v>
      </c>
      <c r="L1141" s="1493">
        <v>12</v>
      </c>
      <c r="M1141" s="1484">
        <f t="shared" si="34"/>
        <v>96000</v>
      </c>
      <c r="N1141" s="1493">
        <v>1</v>
      </c>
      <c r="O1141" s="1493">
        <v>6</v>
      </c>
      <c r="P1141" s="1484">
        <f t="shared" si="35"/>
        <v>48000</v>
      </c>
      <c r="Q1141" s="1199"/>
      <c r="R1141" s="1199"/>
      <c r="S1141" s="1199"/>
      <c r="T1141" s="1199"/>
    </row>
    <row r="1142" spans="1:20" s="1503" customFormat="1" ht="12.75" x14ac:dyDescent="0.2">
      <c r="A1142" s="1488" t="s">
        <v>8711</v>
      </c>
      <c r="B1142" s="1488" t="s">
        <v>2003</v>
      </c>
      <c r="C1142" s="1488" t="s">
        <v>97</v>
      </c>
      <c r="D1142" s="1488"/>
      <c r="E1142" s="1489">
        <v>2000</v>
      </c>
      <c r="F1142" s="1488" t="s">
        <v>11044</v>
      </c>
      <c r="G1142" s="1488" t="s">
        <v>11045</v>
      </c>
      <c r="H1142" s="1488" t="s">
        <v>9702</v>
      </c>
      <c r="I1142" s="1488"/>
      <c r="J1142" s="1488"/>
      <c r="K1142" s="1493">
        <v>1</v>
      </c>
      <c r="L1142" s="1493">
        <v>12</v>
      </c>
      <c r="M1142" s="1484">
        <f t="shared" si="34"/>
        <v>24000</v>
      </c>
      <c r="N1142" s="1493">
        <v>1</v>
      </c>
      <c r="O1142" s="1493">
        <v>6</v>
      </c>
      <c r="P1142" s="1484">
        <f t="shared" si="35"/>
        <v>12000</v>
      </c>
      <c r="Q1142" s="1199"/>
      <c r="R1142" s="1199"/>
      <c r="S1142" s="1199"/>
      <c r="T1142" s="1199"/>
    </row>
    <row r="1143" spans="1:20" s="1503" customFormat="1" ht="12.75" x14ac:dyDescent="0.2">
      <c r="A1143" s="1488" t="s">
        <v>8711</v>
      </c>
      <c r="B1143" s="1488" t="s">
        <v>2003</v>
      </c>
      <c r="C1143" s="1488" t="s">
        <v>97</v>
      </c>
      <c r="D1143" s="1488"/>
      <c r="E1143" s="1489">
        <v>7000</v>
      </c>
      <c r="F1143" s="1488" t="s">
        <v>11046</v>
      </c>
      <c r="G1143" s="1488" t="s">
        <v>11047</v>
      </c>
      <c r="H1143" s="1488" t="s">
        <v>686</v>
      </c>
      <c r="I1143" s="1488"/>
      <c r="J1143" s="1488"/>
      <c r="K1143" s="1493">
        <v>0</v>
      </c>
      <c r="L1143" s="1493">
        <v>0</v>
      </c>
      <c r="M1143" s="1484">
        <f t="shared" si="34"/>
        <v>0</v>
      </c>
      <c r="N1143" s="1493">
        <v>1</v>
      </c>
      <c r="O1143" s="1493">
        <v>6</v>
      </c>
      <c r="P1143" s="1484">
        <f t="shared" si="35"/>
        <v>42000</v>
      </c>
      <c r="Q1143" s="1199"/>
      <c r="R1143" s="1199"/>
      <c r="S1143" s="1199"/>
      <c r="T1143" s="1199"/>
    </row>
    <row r="1144" spans="1:20" s="1503" customFormat="1" ht="12.75" x14ac:dyDescent="0.2">
      <c r="A1144" s="1488" t="s">
        <v>8711</v>
      </c>
      <c r="B1144" s="1488" t="s">
        <v>2003</v>
      </c>
      <c r="C1144" s="1488" t="s">
        <v>97</v>
      </c>
      <c r="D1144" s="1488"/>
      <c r="E1144" s="1489">
        <v>6000</v>
      </c>
      <c r="F1144" s="1488" t="s">
        <v>11048</v>
      </c>
      <c r="G1144" s="1488" t="s">
        <v>11049</v>
      </c>
      <c r="H1144" s="1488" t="s">
        <v>641</v>
      </c>
      <c r="I1144" s="1488"/>
      <c r="J1144" s="1488"/>
      <c r="K1144" s="1493">
        <v>1</v>
      </c>
      <c r="L1144" s="1493">
        <v>3</v>
      </c>
      <c r="M1144" s="1484">
        <f t="shared" si="34"/>
        <v>18000</v>
      </c>
      <c r="N1144" s="1493">
        <v>1</v>
      </c>
      <c r="O1144" s="1493">
        <v>6</v>
      </c>
      <c r="P1144" s="1484">
        <f t="shared" si="35"/>
        <v>36000</v>
      </c>
      <c r="Q1144" s="1199"/>
      <c r="R1144" s="1199"/>
      <c r="S1144" s="1199"/>
      <c r="T1144" s="1199"/>
    </row>
    <row r="1145" spans="1:20" s="1503" customFormat="1" ht="12.75" x14ac:dyDescent="0.2">
      <c r="A1145" s="1488" t="s">
        <v>8711</v>
      </c>
      <c r="B1145" s="1488" t="s">
        <v>2003</v>
      </c>
      <c r="C1145" s="1488" t="s">
        <v>97</v>
      </c>
      <c r="D1145" s="1488"/>
      <c r="E1145" s="1489">
        <v>4500</v>
      </c>
      <c r="F1145" s="1488" t="s">
        <v>11048</v>
      </c>
      <c r="G1145" s="1488" t="s">
        <v>11049</v>
      </c>
      <c r="H1145" s="1488" t="s">
        <v>641</v>
      </c>
      <c r="I1145" s="1488"/>
      <c r="J1145" s="1488"/>
      <c r="K1145" s="1493">
        <v>1</v>
      </c>
      <c r="L1145" s="1493">
        <v>9</v>
      </c>
      <c r="M1145" s="1484">
        <f t="shared" si="34"/>
        <v>40500</v>
      </c>
      <c r="N1145" s="1493">
        <v>0</v>
      </c>
      <c r="O1145" s="1493">
        <v>0</v>
      </c>
      <c r="P1145" s="1484">
        <f t="shared" si="35"/>
        <v>0</v>
      </c>
      <c r="Q1145" s="1199"/>
      <c r="R1145" s="1199"/>
      <c r="S1145" s="1199"/>
      <c r="T1145" s="1199"/>
    </row>
    <row r="1146" spans="1:20" s="1503" customFormat="1" ht="12.75" x14ac:dyDescent="0.2">
      <c r="A1146" s="1488" t="s">
        <v>8711</v>
      </c>
      <c r="B1146" s="1488" t="s">
        <v>2004</v>
      </c>
      <c r="C1146" s="1488" t="s">
        <v>97</v>
      </c>
      <c r="D1146" s="1488"/>
      <c r="E1146" s="1489">
        <v>4000</v>
      </c>
      <c r="F1146" s="1488" t="s">
        <v>11050</v>
      </c>
      <c r="G1146" s="1488" t="s">
        <v>11051</v>
      </c>
      <c r="H1146" s="1488" t="s">
        <v>11052</v>
      </c>
      <c r="I1146" s="1488"/>
      <c r="J1146" s="1488"/>
      <c r="K1146" s="1493">
        <v>1</v>
      </c>
      <c r="L1146" s="1493">
        <v>1</v>
      </c>
      <c r="M1146" s="1484">
        <f t="shared" si="34"/>
        <v>4000</v>
      </c>
      <c r="N1146" s="1493">
        <v>1</v>
      </c>
      <c r="O1146" s="1493">
        <v>6</v>
      </c>
      <c r="P1146" s="1484">
        <f t="shared" si="35"/>
        <v>24000</v>
      </c>
      <c r="Q1146" s="1199"/>
      <c r="R1146" s="1199"/>
      <c r="S1146" s="1199"/>
      <c r="T1146" s="1199"/>
    </row>
    <row r="1147" spans="1:20" s="1503" customFormat="1" ht="12.75" x14ac:dyDescent="0.2">
      <c r="A1147" s="1488" t="s">
        <v>8711</v>
      </c>
      <c r="B1147" s="1488" t="s">
        <v>2003</v>
      </c>
      <c r="C1147" s="1488" t="s">
        <v>97</v>
      </c>
      <c r="D1147" s="1488"/>
      <c r="E1147" s="1489">
        <v>7000</v>
      </c>
      <c r="F1147" s="1488" t="s">
        <v>11053</v>
      </c>
      <c r="G1147" s="1488" t="s">
        <v>11054</v>
      </c>
      <c r="H1147" s="1488" t="s">
        <v>1657</v>
      </c>
      <c r="I1147" s="1488"/>
      <c r="J1147" s="1488"/>
      <c r="K1147" s="1493">
        <v>1</v>
      </c>
      <c r="L1147" s="1493">
        <v>12</v>
      </c>
      <c r="M1147" s="1484">
        <f t="shared" si="34"/>
        <v>84000</v>
      </c>
      <c r="N1147" s="1493">
        <v>1</v>
      </c>
      <c r="O1147" s="1493">
        <v>6</v>
      </c>
      <c r="P1147" s="1484">
        <f t="shared" si="35"/>
        <v>42000</v>
      </c>
      <c r="Q1147" s="1199"/>
      <c r="R1147" s="1199"/>
      <c r="S1147" s="1199"/>
      <c r="T1147" s="1199"/>
    </row>
    <row r="1148" spans="1:20" s="1503" customFormat="1" ht="12.75" x14ac:dyDescent="0.2">
      <c r="A1148" s="1488" t="s">
        <v>8711</v>
      </c>
      <c r="B1148" s="1488" t="s">
        <v>2003</v>
      </c>
      <c r="C1148" s="1488" t="s">
        <v>97</v>
      </c>
      <c r="D1148" s="1488"/>
      <c r="E1148" s="1489">
        <v>3000</v>
      </c>
      <c r="F1148" s="1488" t="s">
        <v>11055</v>
      </c>
      <c r="G1148" s="1488" t="s">
        <v>11056</v>
      </c>
      <c r="H1148" s="1488" t="s">
        <v>768</v>
      </c>
      <c r="I1148" s="1488"/>
      <c r="J1148" s="1488"/>
      <c r="K1148" s="1493">
        <v>1</v>
      </c>
      <c r="L1148" s="1493">
        <v>4</v>
      </c>
      <c r="M1148" s="1484">
        <f t="shared" si="34"/>
        <v>12000</v>
      </c>
      <c r="N1148" s="1493">
        <v>1</v>
      </c>
      <c r="O1148" s="1493">
        <v>6</v>
      </c>
      <c r="P1148" s="1484">
        <f t="shared" si="35"/>
        <v>18000</v>
      </c>
      <c r="Q1148" s="1199"/>
      <c r="R1148" s="1199"/>
      <c r="S1148" s="1199"/>
      <c r="T1148" s="1199"/>
    </row>
    <row r="1149" spans="1:20" s="1503" customFormat="1" ht="12.75" x14ac:dyDescent="0.2">
      <c r="A1149" s="1488" t="s">
        <v>8711</v>
      </c>
      <c r="B1149" s="1488" t="s">
        <v>2003</v>
      </c>
      <c r="C1149" s="1488" t="s">
        <v>97</v>
      </c>
      <c r="D1149" s="1488"/>
      <c r="E1149" s="1489">
        <v>5000</v>
      </c>
      <c r="F1149" s="1488" t="s">
        <v>11057</v>
      </c>
      <c r="G1149" s="1488" t="s">
        <v>11058</v>
      </c>
      <c r="H1149" s="1488" t="s">
        <v>11059</v>
      </c>
      <c r="I1149" s="1488"/>
      <c r="J1149" s="1488"/>
      <c r="K1149" s="1493">
        <v>1</v>
      </c>
      <c r="L1149" s="1493">
        <v>12</v>
      </c>
      <c r="M1149" s="1484">
        <f t="shared" si="34"/>
        <v>60000</v>
      </c>
      <c r="N1149" s="1493">
        <v>1</v>
      </c>
      <c r="O1149" s="1493">
        <v>6</v>
      </c>
      <c r="P1149" s="1484">
        <f t="shared" si="35"/>
        <v>30000</v>
      </c>
      <c r="Q1149" s="1199"/>
      <c r="R1149" s="1199"/>
      <c r="S1149" s="1199"/>
      <c r="T1149" s="1199"/>
    </row>
    <row r="1150" spans="1:20" s="1503" customFormat="1" ht="12.75" x14ac:dyDescent="0.2">
      <c r="A1150" s="1488" t="s">
        <v>8711</v>
      </c>
      <c r="B1150" s="1488" t="s">
        <v>2003</v>
      </c>
      <c r="C1150" s="1488" t="s">
        <v>97</v>
      </c>
      <c r="D1150" s="1488"/>
      <c r="E1150" s="1489">
        <v>6000</v>
      </c>
      <c r="F1150" s="1488" t="s">
        <v>11060</v>
      </c>
      <c r="G1150" s="1488" t="s">
        <v>11061</v>
      </c>
      <c r="H1150" s="1488" t="s">
        <v>1459</v>
      </c>
      <c r="I1150" s="1488"/>
      <c r="J1150" s="1488"/>
      <c r="K1150" s="1493">
        <v>1</v>
      </c>
      <c r="L1150" s="1493">
        <v>3</v>
      </c>
      <c r="M1150" s="1484">
        <f t="shared" si="34"/>
        <v>18000</v>
      </c>
      <c r="N1150" s="1493">
        <v>1</v>
      </c>
      <c r="O1150" s="1493">
        <v>6</v>
      </c>
      <c r="P1150" s="1484">
        <f t="shared" si="35"/>
        <v>36000</v>
      </c>
      <c r="Q1150" s="1199"/>
      <c r="R1150" s="1199"/>
      <c r="S1150" s="1199"/>
      <c r="T1150" s="1199"/>
    </row>
    <row r="1151" spans="1:20" s="1503" customFormat="1" ht="12.75" x14ac:dyDescent="0.2">
      <c r="A1151" s="1488" t="s">
        <v>8711</v>
      </c>
      <c r="B1151" s="1488" t="s">
        <v>2003</v>
      </c>
      <c r="C1151" s="1488" t="s">
        <v>97</v>
      </c>
      <c r="D1151" s="1488"/>
      <c r="E1151" s="1489">
        <v>3800</v>
      </c>
      <c r="F1151" s="1488" t="s">
        <v>11060</v>
      </c>
      <c r="G1151" s="1488" t="s">
        <v>11061</v>
      </c>
      <c r="H1151" s="1488" t="s">
        <v>8107</v>
      </c>
      <c r="I1151" s="1488"/>
      <c r="J1151" s="1488"/>
      <c r="K1151" s="1493">
        <v>1</v>
      </c>
      <c r="L1151" s="1493">
        <v>10</v>
      </c>
      <c r="M1151" s="1484">
        <f t="shared" si="34"/>
        <v>38000</v>
      </c>
      <c r="N1151" s="1493">
        <v>0</v>
      </c>
      <c r="O1151" s="1493">
        <v>0</v>
      </c>
      <c r="P1151" s="1484">
        <f t="shared" si="35"/>
        <v>0</v>
      </c>
      <c r="Q1151" s="1199"/>
      <c r="R1151" s="1199"/>
      <c r="S1151" s="1199"/>
      <c r="T1151" s="1199"/>
    </row>
    <row r="1152" spans="1:20" s="1503" customFormat="1" ht="12.75" x14ac:dyDescent="0.2">
      <c r="A1152" s="1488" t="s">
        <v>8711</v>
      </c>
      <c r="B1152" s="1488" t="s">
        <v>2003</v>
      </c>
      <c r="C1152" s="1488" t="s">
        <v>97</v>
      </c>
      <c r="D1152" s="1488"/>
      <c r="E1152" s="1489">
        <v>7000</v>
      </c>
      <c r="F1152" s="1488" t="s">
        <v>11062</v>
      </c>
      <c r="G1152" s="1488" t="s">
        <v>11063</v>
      </c>
      <c r="H1152" s="1488" t="s">
        <v>686</v>
      </c>
      <c r="I1152" s="1488"/>
      <c r="J1152" s="1488"/>
      <c r="K1152" s="1493">
        <v>1</v>
      </c>
      <c r="L1152" s="1493">
        <v>1</v>
      </c>
      <c r="M1152" s="1484">
        <f t="shared" si="34"/>
        <v>7000</v>
      </c>
      <c r="N1152" s="1493">
        <v>1</v>
      </c>
      <c r="O1152" s="1493">
        <v>6</v>
      </c>
      <c r="P1152" s="1484">
        <f t="shared" si="35"/>
        <v>42000</v>
      </c>
      <c r="Q1152" s="1199"/>
      <c r="R1152" s="1199"/>
      <c r="S1152" s="1199"/>
      <c r="T1152" s="1199"/>
    </row>
    <row r="1153" spans="1:20" s="1503" customFormat="1" ht="12.75" x14ac:dyDescent="0.2">
      <c r="A1153" s="1488" t="s">
        <v>8711</v>
      </c>
      <c r="B1153" s="1488" t="s">
        <v>2003</v>
      </c>
      <c r="C1153" s="1488" t="s">
        <v>97</v>
      </c>
      <c r="D1153" s="1488"/>
      <c r="E1153" s="1489">
        <v>5000</v>
      </c>
      <c r="F1153" s="1488" t="s">
        <v>11064</v>
      </c>
      <c r="G1153" s="1488" t="s">
        <v>11065</v>
      </c>
      <c r="H1153" s="1488" t="s">
        <v>9672</v>
      </c>
      <c r="I1153" s="1488"/>
      <c r="J1153" s="1488"/>
      <c r="K1153" s="1493">
        <v>1</v>
      </c>
      <c r="L1153" s="1493">
        <v>1</v>
      </c>
      <c r="M1153" s="1484">
        <f t="shared" si="34"/>
        <v>5000</v>
      </c>
      <c r="N1153" s="1493">
        <v>1</v>
      </c>
      <c r="O1153" s="1493">
        <v>6</v>
      </c>
      <c r="P1153" s="1484">
        <f t="shared" si="35"/>
        <v>30000</v>
      </c>
      <c r="Q1153" s="1199"/>
      <c r="R1153" s="1199"/>
      <c r="S1153" s="1199"/>
      <c r="T1153" s="1199"/>
    </row>
    <row r="1154" spans="1:20" s="1503" customFormat="1" ht="12.75" x14ac:dyDescent="0.2">
      <c r="A1154" s="1488" t="s">
        <v>8711</v>
      </c>
      <c r="B1154" s="1488" t="s">
        <v>2003</v>
      </c>
      <c r="C1154" s="1488" t="s">
        <v>97</v>
      </c>
      <c r="D1154" s="1488"/>
      <c r="E1154" s="1489">
        <v>15000</v>
      </c>
      <c r="F1154" s="1488" t="s">
        <v>11066</v>
      </c>
      <c r="G1154" s="1488" t="s">
        <v>11067</v>
      </c>
      <c r="H1154" s="1488" t="s">
        <v>8746</v>
      </c>
      <c r="I1154" s="1488"/>
      <c r="J1154" s="1488"/>
      <c r="K1154" s="1493">
        <v>1</v>
      </c>
      <c r="L1154" s="1493">
        <v>5</v>
      </c>
      <c r="M1154" s="1484">
        <f t="shared" si="34"/>
        <v>75000</v>
      </c>
      <c r="N1154" s="1493">
        <v>1</v>
      </c>
      <c r="O1154" s="1493">
        <v>6</v>
      </c>
      <c r="P1154" s="1484">
        <f t="shared" si="35"/>
        <v>90000</v>
      </c>
      <c r="Q1154" s="1199"/>
      <c r="R1154" s="1199"/>
      <c r="S1154" s="1199"/>
      <c r="T1154" s="1199"/>
    </row>
    <row r="1155" spans="1:20" s="1503" customFormat="1" ht="12.75" x14ac:dyDescent="0.2">
      <c r="A1155" s="1488" t="s">
        <v>8711</v>
      </c>
      <c r="B1155" s="1488" t="s">
        <v>2003</v>
      </c>
      <c r="C1155" s="1488" t="s">
        <v>97</v>
      </c>
      <c r="D1155" s="1488"/>
      <c r="E1155" s="1489">
        <v>13000</v>
      </c>
      <c r="F1155" s="1488" t="s">
        <v>11066</v>
      </c>
      <c r="G1155" s="1488" t="s">
        <v>11067</v>
      </c>
      <c r="H1155" s="1488" t="s">
        <v>8746</v>
      </c>
      <c r="I1155" s="1488"/>
      <c r="J1155" s="1488"/>
      <c r="K1155" s="1493">
        <v>1</v>
      </c>
      <c r="L1155" s="1493">
        <v>7</v>
      </c>
      <c r="M1155" s="1484">
        <f t="shared" si="34"/>
        <v>91000</v>
      </c>
      <c r="N1155" s="1493">
        <v>0</v>
      </c>
      <c r="O1155" s="1493">
        <v>0</v>
      </c>
      <c r="P1155" s="1484">
        <f t="shared" si="35"/>
        <v>0</v>
      </c>
      <c r="Q1155" s="1199"/>
      <c r="R1155" s="1199"/>
      <c r="S1155" s="1199"/>
      <c r="T1155" s="1199"/>
    </row>
    <row r="1156" spans="1:20" s="1503" customFormat="1" ht="12.75" x14ac:dyDescent="0.2">
      <c r="A1156" s="1488" t="s">
        <v>8711</v>
      </c>
      <c r="B1156" s="1488" t="s">
        <v>2003</v>
      </c>
      <c r="C1156" s="1488" t="s">
        <v>97</v>
      </c>
      <c r="D1156" s="1488"/>
      <c r="E1156" s="1489">
        <v>2000</v>
      </c>
      <c r="F1156" s="1488" t="s">
        <v>11068</v>
      </c>
      <c r="G1156" s="1488" t="s">
        <v>11069</v>
      </c>
      <c r="H1156" s="1488" t="s">
        <v>8805</v>
      </c>
      <c r="I1156" s="1488"/>
      <c r="J1156" s="1488"/>
      <c r="K1156" s="1493">
        <v>1</v>
      </c>
      <c r="L1156" s="1493">
        <v>12</v>
      </c>
      <c r="M1156" s="1484">
        <f t="shared" si="34"/>
        <v>24000</v>
      </c>
      <c r="N1156" s="1493">
        <v>1</v>
      </c>
      <c r="O1156" s="1493">
        <v>6</v>
      </c>
      <c r="P1156" s="1484">
        <f t="shared" si="35"/>
        <v>12000</v>
      </c>
      <c r="Q1156" s="1199"/>
      <c r="R1156" s="1199"/>
      <c r="S1156" s="1199"/>
      <c r="T1156" s="1199"/>
    </row>
    <row r="1157" spans="1:20" s="1503" customFormat="1" ht="12.75" x14ac:dyDescent="0.2">
      <c r="A1157" s="1488" t="s">
        <v>8711</v>
      </c>
      <c r="B1157" s="1488" t="s">
        <v>2003</v>
      </c>
      <c r="C1157" s="1488" t="s">
        <v>97</v>
      </c>
      <c r="D1157" s="1488"/>
      <c r="E1157" s="1489">
        <v>2000</v>
      </c>
      <c r="F1157" s="1488" t="s">
        <v>11070</v>
      </c>
      <c r="G1157" s="1488" t="s">
        <v>11071</v>
      </c>
      <c r="H1157" s="1488" t="s">
        <v>8805</v>
      </c>
      <c r="I1157" s="1488"/>
      <c r="J1157" s="1488"/>
      <c r="K1157" s="1493">
        <v>1</v>
      </c>
      <c r="L1157" s="1493">
        <v>12</v>
      </c>
      <c r="M1157" s="1484">
        <f t="shared" ref="M1157:M1220" si="36">L1157*E1157</f>
        <v>24000</v>
      </c>
      <c r="N1157" s="1493">
        <v>1</v>
      </c>
      <c r="O1157" s="1493">
        <v>6</v>
      </c>
      <c r="P1157" s="1484">
        <f t="shared" ref="P1157:P1220" si="37">O1157*E1157</f>
        <v>12000</v>
      </c>
      <c r="Q1157" s="1199"/>
      <c r="R1157" s="1199"/>
      <c r="S1157" s="1199"/>
      <c r="T1157" s="1199"/>
    </row>
    <row r="1158" spans="1:20" s="1503" customFormat="1" ht="12.75" x14ac:dyDescent="0.2">
      <c r="A1158" s="1488" t="s">
        <v>8711</v>
      </c>
      <c r="B1158" s="1488" t="s">
        <v>2003</v>
      </c>
      <c r="C1158" s="1488" t="s">
        <v>97</v>
      </c>
      <c r="D1158" s="1488"/>
      <c r="E1158" s="1489">
        <v>3000</v>
      </c>
      <c r="F1158" s="1488" t="s">
        <v>11072</v>
      </c>
      <c r="G1158" s="1488" t="s">
        <v>11073</v>
      </c>
      <c r="H1158" s="1488" t="s">
        <v>768</v>
      </c>
      <c r="I1158" s="1488"/>
      <c r="J1158" s="1488"/>
      <c r="K1158" s="1493">
        <v>1</v>
      </c>
      <c r="L1158" s="1493">
        <v>3</v>
      </c>
      <c r="M1158" s="1484">
        <f t="shared" si="36"/>
        <v>9000</v>
      </c>
      <c r="N1158" s="1493">
        <v>0</v>
      </c>
      <c r="O1158" s="1493">
        <v>0</v>
      </c>
      <c r="P1158" s="1484">
        <f t="shared" si="37"/>
        <v>0</v>
      </c>
      <c r="Q1158" s="1199"/>
      <c r="R1158" s="1199"/>
      <c r="S1158" s="1199"/>
      <c r="T1158" s="1199"/>
    </row>
    <row r="1159" spans="1:20" s="1503" customFormat="1" ht="12.75" x14ac:dyDescent="0.2">
      <c r="A1159" s="1488" t="s">
        <v>8711</v>
      </c>
      <c r="B1159" s="1488" t="s">
        <v>2003</v>
      </c>
      <c r="C1159" s="1488" t="s">
        <v>97</v>
      </c>
      <c r="D1159" s="1488"/>
      <c r="E1159" s="1489">
        <v>2000</v>
      </c>
      <c r="F1159" s="1488" t="s">
        <v>11074</v>
      </c>
      <c r="G1159" s="1488" t="s">
        <v>11075</v>
      </c>
      <c r="H1159" s="1488" t="s">
        <v>739</v>
      </c>
      <c r="I1159" s="1488"/>
      <c r="J1159" s="1488"/>
      <c r="K1159" s="1493">
        <v>1</v>
      </c>
      <c r="L1159" s="1493">
        <v>4</v>
      </c>
      <c r="M1159" s="1484">
        <f t="shared" si="36"/>
        <v>8000</v>
      </c>
      <c r="N1159" s="1493">
        <v>0</v>
      </c>
      <c r="O1159" s="1493">
        <v>0</v>
      </c>
      <c r="P1159" s="1484">
        <f t="shared" si="37"/>
        <v>0</v>
      </c>
      <c r="Q1159" s="1199"/>
      <c r="R1159" s="1199"/>
      <c r="S1159" s="1199"/>
      <c r="T1159" s="1199"/>
    </row>
    <row r="1160" spans="1:20" s="1503" customFormat="1" ht="12.75" x14ac:dyDescent="0.2">
      <c r="A1160" s="1488" t="s">
        <v>8711</v>
      </c>
      <c r="B1160" s="1488" t="s">
        <v>2004</v>
      </c>
      <c r="C1160" s="1488" t="s">
        <v>97</v>
      </c>
      <c r="D1160" s="1488"/>
      <c r="E1160" s="1489">
        <v>2500</v>
      </c>
      <c r="F1160" s="1488" t="s">
        <v>11076</v>
      </c>
      <c r="G1160" s="1488" t="s">
        <v>11077</v>
      </c>
      <c r="H1160" s="1488" t="s">
        <v>768</v>
      </c>
      <c r="I1160" s="1488"/>
      <c r="J1160" s="1488"/>
      <c r="K1160" s="1493">
        <v>1</v>
      </c>
      <c r="L1160" s="1493">
        <v>12</v>
      </c>
      <c r="M1160" s="1484">
        <f t="shared" si="36"/>
        <v>30000</v>
      </c>
      <c r="N1160" s="1493">
        <v>1</v>
      </c>
      <c r="O1160" s="1493">
        <v>6</v>
      </c>
      <c r="P1160" s="1484">
        <f t="shared" si="37"/>
        <v>15000</v>
      </c>
      <c r="Q1160" s="1199"/>
      <c r="R1160" s="1199"/>
      <c r="S1160" s="1199"/>
      <c r="T1160" s="1199"/>
    </row>
    <row r="1161" spans="1:20" s="1503" customFormat="1" ht="12.75" x14ac:dyDescent="0.2">
      <c r="A1161" s="1488" t="s">
        <v>8711</v>
      </c>
      <c r="B1161" s="1488" t="s">
        <v>2003</v>
      </c>
      <c r="C1161" s="1488" t="s">
        <v>97</v>
      </c>
      <c r="D1161" s="1488"/>
      <c r="E1161" s="1489">
        <v>12000</v>
      </c>
      <c r="F1161" s="1488" t="s">
        <v>11078</v>
      </c>
      <c r="G1161" s="1488" t="s">
        <v>11079</v>
      </c>
      <c r="H1161" s="1488" t="s">
        <v>7534</v>
      </c>
      <c r="I1161" s="1488"/>
      <c r="J1161" s="1488"/>
      <c r="K1161" s="1493">
        <v>1</v>
      </c>
      <c r="L1161" s="1493">
        <v>12</v>
      </c>
      <c r="M1161" s="1484">
        <f t="shared" si="36"/>
        <v>144000</v>
      </c>
      <c r="N1161" s="1493">
        <v>1</v>
      </c>
      <c r="O1161" s="1493">
        <v>6</v>
      </c>
      <c r="P1161" s="1484">
        <f t="shared" si="37"/>
        <v>72000</v>
      </c>
      <c r="Q1161" s="1199"/>
      <c r="R1161" s="1199"/>
      <c r="S1161" s="1199"/>
      <c r="T1161" s="1199"/>
    </row>
    <row r="1162" spans="1:20" s="1503" customFormat="1" ht="12.75" x14ac:dyDescent="0.2">
      <c r="A1162" s="1488" t="s">
        <v>8711</v>
      </c>
      <c r="B1162" s="1488" t="s">
        <v>2003</v>
      </c>
      <c r="C1162" s="1488" t="s">
        <v>97</v>
      </c>
      <c r="D1162" s="1488"/>
      <c r="E1162" s="1489">
        <v>2000</v>
      </c>
      <c r="F1162" s="1488" t="s">
        <v>11080</v>
      </c>
      <c r="G1162" s="1488" t="s">
        <v>11081</v>
      </c>
      <c r="H1162" s="1488" t="s">
        <v>9192</v>
      </c>
      <c r="I1162" s="1488"/>
      <c r="J1162" s="1488"/>
      <c r="K1162" s="1493">
        <v>1</v>
      </c>
      <c r="L1162" s="1493">
        <v>12</v>
      </c>
      <c r="M1162" s="1484">
        <f t="shared" si="36"/>
        <v>24000</v>
      </c>
      <c r="N1162" s="1493">
        <v>1</v>
      </c>
      <c r="O1162" s="1493">
        <v>6</v>
      </c>
      <c r="P1162" s="1484">
        <f t="shared" si="37"/>
        <v>12000</v>
      </c>
      <c r="Q1162" s="1199"/>
      <c r="R1162" s="1199"/>
      <c r="S1162" s="1199"/>
      <c r="T1162" s="1199"/>
    </row>
    <row r="1163" spans="1:20" s="1503" customFormat="1" ht="12.75" x14ac:dyDescent="0.2">
      <c r="A1163" s="1488" t="s">
        <v>8711</v>
      </c>
      <c r="B1163" s="1488" t="s">
        <v>2003</v>
      </c>
      <c r="C1163" s="1488" t="s">
        <v>97</v>
      </c>
      <c r="D1163" s="1488"/>
      <c r="E1163" s="1489">
        <v>2000</v>
      </c>
      <c r="F1163" s="1488" t="s">
        <v>11082</v>
      </c>
      <c r="G1163" s="1488" t="s">
        <v>11083</v>
      </c>
      <c r="H1163" s="1488" t="s">
        <v>9192</v>
      </c>
      <c r="I1163" s="1488"/>
      <c r="J1163" s="1488"/>
      <c r="K1163" s="1493">
        <v>1</v>
      </c>
      <c r="L1163" s="1493">
        <v>12</v>
      </c>
      <c r="M1163" s="1484">
        <f t="shared" si="36"/>
        <v>24000</v>
      </c>
      <c r="N1163" s="1493">
        <v>1</v>
      </c>
      <c r="O1163" s="1493">
        <v>6</v>
      </c>
      <c r="P1163" s="1484">
        <f t="shared" si="37"/>
        <v>12000</v>
      </c>
      <c r="Q1163" s="1199"/>
      <c r="R1163" s="1199"/>
      <c r="S1163" s="1199"/>
      <c r="T1163" s="1199"/>
    </row>
    <row r="1164" spans="1:20" s="1503" customFormat="1" ht="12.75" x14ac:dyDescent="0.2">
      <c r="A1164" s="1488" t="s">
        <v>8711</v>
      </c>
      <c r="B1164" s="1488" t="s">
        <v>2003</v>
      </c>
      <c r="C1164" s="1488" t="s">
        <v>97</v>
      </c>
      <c r="D1164" s="1488"/>
      <c r="E1164" s="1489">
        <v>4500</v>
      </c>
      <c r="F1164" s="1488" t="s">
        <v>11084</v>
      </c>
      <c r="G1164" s="1488" t="s">
        <v>11085</v>
      </c>
      <c r="H1164" s="1488" t="s">
        <v>9241</v>
      </c>
      <c r="I1164" s="1488"/>
      <c r="J1164" s="1488"/>
      <c r="K1164" s="1493">
        <v>1</v>
      </c>
      <c r="L1164" s="1493">
        <v>12</v>
      </c>
      <c r="M1164" s="1484">
        <f t="shared" si="36"/>
        <v>54000</v>
      </c>
      <c r="N1164" s="1493">
        <v>1</v>
      </c>
      <c r="O1164" s="1493">
        <v>6</v>
      </c>
      <c r="P1164" s="1484">
        <f t="shared" si="37"/>
        <v>27000</v>
      </c>
      <c r="Q1164" s="1199"/>
      <c r="R1164" s="1199"/>
      <c r="S1164" s="1199"/>
      <c r="T1164" s="1199"/>
    </row>
    <row r="1165" spans="1:20" s="1503" customFormat="1" ht="12.75" x14ac:dyDescent="0.2">
      <c r="A1165" s="1488" t="s">
        <v>8711</v>
      </c>
      <c r="B1165" s="1488" t="s">
        <v>2003</v>
      </c>
      <c r="C1165" s="1488" t="s">
        <v>97</v>
      </c>
      <c r="D1165" s="1488"/>
      <c r="E1165" s="1489">
        <v>4500</v>
      </c>
      <c r="F1165" s="1488" t="s">
        <v>11086</v>
      </c>
      <c r="G1165" s="1488" t="s">
        <v>11087</v>
      </c>
      <c r="H1165" s="1488" t="s">
        <v>11088</v>
      </c>
      <c r="I1165" s="1488"/>
      <c r="J1165" s="1488"/>
      <c r="K1165" s="1493">
        <v>1</v>
      </c>
      <c r="L1165" s="1493">
        <v>3</v>
      </c>
      <c r="M1165" s="1484">
        <f t="shared" si="36"/>
        <v>13500</v>
      </c>
      <c r="N1165" s="1493">
        <v>1</v>
      </c>
      <c r="O1165" s="1493">
        <v>6</v>
      </c>
      <c r="P1165" s="1484">
        <f t="shared" si="37"/>
        <v>27000</v>
      </c>
      <c r="Q1165" s="1199"/>
      <c r="R1165" s="1199"/>
      <c r="S1165" s="1199"/>
      <c r="T1165" s="1199"/>
    </row>
    <row r="1166" spans="1:20" s="1503" customFormat="1" ht="12.75" x14ac:dyDescent="0.2">
      <c r="A1166" s="1488" t="s">
        <v>8711</v>
      </c>
      <c r="B1166" s="1488" t="s">
        <v>2003</v>
      </c>
      <c r="C1166" s="1488" t="s">
        <v>97</v>
      </c>
      <c r="D1166" s="1488"/>
      <c r="E1166" s="1489">
        <v>4500</v>
      </c>
      <c r="F1166" s="1488" t="s">
        <v>11089</v>
      </c>
      <c r="G1166" s="1488" t="s">
        <v>11090</v>
      </c>
      <c r="H1166" s="1488" t="s">
        <v>11091</v>
      </c>
      <c r="I1166" s="1488"/>
      <c r="J1166" s="1488"/>
      <c r="K1166" s="1493">
        <v>1</v>
      </c>
      <c r="L1166" s="1493">
        <v>12</v>
      </c>
      <c r="M1166" s="1484">
        <f t="shared" si="36"/>
        <v>54000</v>
      </c>
      <c r="N1166" s="1493">
        <v>1</v>
      </c>
      <c r="O1166" s="1493">
        <v>6</v>
      </c>
      <c r="P1166" s="1484">
        <f t="shared" si="37"/>
        <v>27000</v>
      </c>
      <c r="Q1166" s="1199"/>
      <c r="R1166" s="1199"/>
      <c r="S1166" s="1199"/>
      <c r="T1166" s="1199"/>
    </row>
    <row r="1167" spans="1:20" s="1503" customFormat="1" ht="12.75" x14ac:dyDescent="0.2">
      <c r="A1167" s="1488" t="s">
        <v>8711</v>
      </c>
      <c r="B1167" s="1488" t="s">
        <v>2003</v>
      </c>
      <c r="C1167" s="1488" t="s">
        <v>97</v>
      </c>
      <c r="D1167" s="1488"/>
      <c r="E1167" s="1489">
        <v>3000</v>
      </c>
      <c r="F1167" s="1488" t="s">
        <v>11092</v>
      </c>
      <c r="G1167" s="1488" t="s">
        <v>11093</v>
      </c>
      <c r="H1167" s="1488" t="s">
        <v>739</v>
      </c>
      <c r="I1167" s="1488"/>
      <c r="J1167" s="1488"/>
      <c r="K1167" s="1493">
        <v>1</v>
      </c>
      <c r="L1167" s="1493">
        <v>12</v>
      </c>
      <c r="M1167" s="1484">
        <f t="shared" si="36"/>
        <v>36000</v>
      </c>
      <c r="N1167" s="1493">
        <v>1</v>
      </c>
      <c r="O1167" s="1493">
        <v>6</v>
      </c>
      <c r="P1167" s="1484">
        <f t="shared" si="37"/>
        <v>18000</v>
      </c>
      <c r="Q1167" s="1199"/>
      <c r="R1167" s="1199"/>
      <c r="S1167" s="1199"/>
      <c r="T1167" s="1199"/>
    </row>
    <row r="1168" spans="1:20" s="1503" customFormat="1" ht="12.75" x14ac:dyDescent="0.2">
      <c r="A1168" s="1488" t="s">
        <v>8711</v>
      </c>
      <c r="B1168" s="1488" t="s">
        <v>2003</v>
      </c>
      <c r="C1168" s="1488" t="s">
        <v>97</v>
      </c>
      <c r="D1168" s="1488"/>
      <c r="E1168" s="1489">
        <v>7500</v>
      </c>
      <c r="F1168" s="1488" t="s">
        <v>11094</v>
      </c>
      <c r="G1168" s="1488" t="s">
        <v>11095</v>
      </c>
      <c r="H1168" s="1488" t="s">
        <v>11096</v>
      </c>
      <c r="I1168" s="1488"/>
      <c r="J1168" s="1488"/>
      <c r="K1168" s="1493">
        <v>1</v>
      </c>
      <c r="L1168" s="1493">
        <v>12</v>
      </c>
      <c r="M1168" s="1484">
        <f t="shared" si="36"/>
        <v>90000</v>
      </c>
      <c r="N1168" s="1493">
        <v>1</v>
      </c>
      <c r="O1168" s="1493">
        <v>6</v>
      </c>
      <c r="P1168" s="1484">
        <f t="shared" si="37"/>
        <v>45000</v>
      </c>
      <c r="Q1168" s="1199"/>
      <c r="R1168" s="1199"/>
      <c r="S1168" s="1199"/>
      <c r="T1168" s="1199"/>
    </row>
    <row r="1169" spans="1:20" s="1503" customFormat="1" ht="12.75" x14ac:dyDescent="0.2">
      <c r="A1169" s="1488" t="s">
        <v>8711</v>
      </c>
      <c r="B1169" s="1488" t="s">
        <v>2003</v>
      </c>
      <c r="C1169" s="1488" t="s">
        <v>97</v>
      </c>
      <c r="D1169" s="1488"/>
      <c r="E1169" s="1489">
        <v>9332</v>
      </c>
      <c r="F1169" s="1488" t="s">
        <v>11097</v>
      </c>
      <c r="G1169" s="1488" t="s">
        <v>11098</v>
      </c>
      <c r="H1169" s="1488" t="s">
        <v>695</v>
      </c>
      <c r="I1169" s="1488"/>
      <c r="J1169" s="1488"/>
      <c r="K1169" s="1493">
        <v>1</v>
      </c>
      <c r="L1169" s="1493">
        <v>7</v>
      </c>
      <c r="M1169" s="1484">
        <f t="shared" si="36"/>
        <v>65324</v>
      </c>
      <c r="N1169" s="1493">
        <v>0</v>
      </c>
      <c r="O1169" s="1493">
        <v>0</v>
      </c>
      <c r="P1169" s="1484">
        <f t="shared" si="37"/>
        <v>0</v>
      </c>
      <c r="Q1169" s="1199"/>
      <c r="R1169" s="1199"/>
      <c r="S1169" s="1199"/>
      <c r="T1169" s="1199"/>
    </row>
    <row r="1170" spans="1:20" s="1503" customFormat="1" ht="12.75" x14ac:dyDescent="0.2">
      <c r="A1170" s="1488" t="s">
        <v>8711</v>
      </c>
      <c r="B1170" s="1488" t="s">
        <v>2003</v>
      </c>
      <c r="C1170" s="1488" t="s">
        <v>97</v>
      </c>
      <c r="D1170" s="1488"/>
      <c r="E1170" s="1489">
        <v>2500</v>
      </c>
      <c r="F1170" s="1488" t="s">
        <v>11099</v>
      </c>
      <c r="G1170" s="1488" t="s">
        <v>11100</v>
      </c>
      <c r="H1170" s="1488" t="s">
        <v>768</v>
      </c>
      <c r="I1170" s="1488"/>
      <c r="J1170" s="1488"/>
      <c r="K1170" s="1493">
        <v>1</v>
      </c>
      <c r="L1170" s="1493">
        <v>12</v>
      </c>
      <c r="M1170" s="1484">
        <f t="shared" si="36"/>
        <v>30000</v>
      </c>
      <c r="N1170" s="1493">
        <v>1</v>
      </c>
      <c r="O1170" s="1493">
        <v>6</v>
      </c>
      <c r="P1170" s="1484">
        <f t="shared" si="37"/>
        <v>15000</v>
      </c>
      <c r="Q1170" s="1199"/>
      <c r="R1170" s="1199"/>
      <c r="S1170" s="1199"/>
      <c r="T1170" s="1199"/>
    </row>
    <row r="1171" spans="1:20" s="1503" customFormat="1" ht="12.75" x14ac:dyDescent="0.2">
      <c r="A1171" s="1488" t="s">
        <v>8711</v>
      </c>
      <c r="B1171" s="1488" t="s">
        <v>2003</v>
      </c>
      <c r="C1171" s="1488" t="s">
        <v>97</v>
      </c>
      <c r="D1171" s="1488"/>
      <c r="E1171" s="1489">
        <v>6500</v>
      </c>
      <c r="F1171" s="1488" t="s">
        <v>11101</v>
      </c>
      <c r="G1171" s="1488" t="s">
        <v>11102</v>
      </c>
      <c r="H1171" s="1488" t="s">
        <v>1344</v>
      </c>
      <c r="I1171" s="1488"/>
      <c r="J1171" s="1488"/>
      <c r="K1171" s="1493">
        <v>1</v>
      </c>
      <c r="L1171" s="1493">
        <v>5</v>
      </c>
      <c r="M1171" s="1484">
        <f t="shared" si="36"/>
        <v>32500</v>
      </c>
      <c r="N1171" s="1493">
        <v>1</v>
      </c>
      <c r="O1171" s="1493">
        <v>6</v>
      </c>
      <c r="P1171" s="1484">
        <f t="shared" si="37"/>
        <v>39000</v>
      </c>
      <c r="Q1171" s="1199"/>
      <c r="R1171" s="1199"/>
      <c r="S1171" s="1199"/>
      <c r="T1171" s="1199"/>
    </row>
    <row r="1172" spans="1:20" s="1503" customFormat="1" ht="12.75" x14ac:dyDescent="0.2">
      <c r="A1172" s="1488" t="s">
        <v>8711</v>
      </c>
      <c r="B1172" s="1488" t="s">
        <v>2003</v>
      </c>
      <c r="C1172" s="1488" t="s">
        <v>97</v>
      </c>
      <c r="D1172" s="1488"/>
      <c r="E1172" s="1489">
        <v>8000</v>
      </c>
      <c r="F1172" s="1488" t="s">
        <v>11103</v>
      </c>
      <c r="G1172" s="1488" t="s">
        <v>11104</v>
      </c>
      <c r="H1172" s="1488" t="s">
        <v>2912</v>
      </c>
      <c r="I1172" s="1488"/>
      <c r="J1172" s="1488"/>
      <c r="K1172" s="1493">
        <v>1</v>
      </c>
      <c r="L1172" s="1493">
        <v>3</v>
      </c>
      <c r="M1172" s="1484">
        <f t="shared" si="36"/>
        <v>24000</v>
      </c>
      <c r="N1172" s="1493">
        <v>1</v>
      </c>
      <c r="O1172" s="1493">
        <v>6</v>
      </c>
      <c r="P1172" s="1484">
        <f t="shared" si="37"/>
        <v>48000</v>
      </c>
      <c r="Q1172" s="1199"/>
      <c r="R1172" s="1199"/>
      <c r="S1172" s="1199"/>
      <c r="T1172" s="1199"/>
    </row>
    <row r="1173" spans="1:20" s="1503" customFormat="1" ht="12.75" x14ac:dyDescent="0.2">
      <c r="A1173" s="1488" t="s">
        <v>8711</v>
      </c>
      <c r="B1173" s="1488" t="s">
        <v>2004</v>
      </c>
      <c r="C1173" s="1488" t="s">
        <v>97</v>
      </c>
      <c r="D1173" s="1488"/>
      <c r="E1173" s="1489">
        <v>2300</v>
      </c>
      <c r="F1173" s="1488" t="s">
        <v>11105</v>
      </c>
      <c r="G1173" s="1488" t="s">
        <v>11106</v>
      </c>
      <c r="H1173" s="1488" t="s">
        <v>4847</v>
      </c>
      <c r="I1173" s="1488"/>
      <c r="J1173" s="1488"/>
      <c r="K1173" s="1493">
        <v>1</v>
      </c>
      <c r="L1173" s="1493">
        <v>12</v>
      </c>
      <c r="M1173" s="1484">
        <f t="shared" si="36"/>
        <v>27600</v>
      </c>
      <c r="N1173" s="1493">
        <v>1</v>
      </c>
      <c r="O1173" s="1493">
        <v>6</v>
      </c>
      <c r="P1173" s="1484">
        <f t="shared" si="37"/>
        <v>13800</v>
      </c>
      <c r="Q1173" s="1199"/>
      <c r="R1173" s="1199"/>
      <c r="S1173" s="1199"/>
      <c r="T1173" s="1199"/>
    </row>
    <row r="1174" spans="1:20" s="1503" customFormat="1" ht="12.75" x14ac:dyDescent="0.2">
      <c r="A1174" s="1488" t="s">
        <v>8711</v>
      </c>
      <c r="B1174" s="1488" t="s">
        <v>2003</v>
      </c>
      <c r="C1174" s="1488" t="s">
        <v>97</v>
      </c>
      <c r="D1174" s="1488"/>
      <c r="E1174" s="1489">
        <v>5500</v>
      </c>
      <c r="F1174" s="1488" t="s">
        <v>11107</v>
      </c>
      <c r="G1174" s="1488" t="s">
        <v>11108</v>
      </c>
      <c r="H1174" s="1488" t="s">
        <v>11109</v>
      </c>
      <c r="I1174" s="1488"/>
      <c r="J1174" s="1488"/>
      <c r="K1174" s="1493">
        <v>1</v>
      </c>
      <c r="L1174" s="1493">
        <v>12</v>
      </c>
      <c r="M1174" s="1484">
        <f t="shared" si="36"/>
        <v>66000</v>
      </c>
      <c r="N1174" s="1493">
        <v>1</v>
      </c>
      <c r="O1174" s="1493">
        <v>6</v>
      </c>
      <c r="P1174" s="1484">
        <f t="shared" si="37"/>
        <v>33000</v>
      </c>
      <c r="Q1174" s="1199"/>
      <c r="R1174" s="1199"/>
      <c r="S1174" s="1199"/>
      <c r="T1174" s="1199"/>
    </row>
    <row r="1175" spans="1:20" s="1503" customFormat="1" ht="12.75" x14ac:dyDescent="0.2">
      <c r="A1175" s="1488" t="s">
        <v>8711</v>
      </c>
      <c r="B1175" s="1488" t="s">
        <v>2004</v>
      </c>
      <c r="C1175" s="1488" t="s">
        <v>97</v>
      </c>
      <c r="D1175" s="1488"/>
      <c r="E1175" s="1489">
        <v>3500</v>
      </c>
      <c r="F1175" s="1488" t="s">
        <v>11110</v>
      </c>
      <c r="G1175" s="1488" t="s">
        <v>11111</v>
      </c>
      <c r="H1175" s="1488" t="s">
        <v>792</v>
      </c>
      <c r="I1175" s="1488"/>
      <c r="J1175" s="1488"/>
      <c r="K1175" s="1493">
        <v>1</v>
      </c>
      <c r="L1175" s="1493">
        <v>12</v>
      </c>
      <c r="M1175" s="1484">
        <f t="shared" si="36"/>
        <v>42000</v>
      </c>
      <c r="N1175" s="1493">
        <v>1</v>
      </c>
      <c r="O1175" s="1493">
        <v>6</v>
      </c>
      <c r="P1175" s="1484">
        <f t="shared" si="37"/>
        <v>21000</v>
      </c>
      <c r="Q1175" s="1199"/>
      <c r="R1175" s="1199"/>
      <c r="S1175" s="1199"/>
      <c r="T1175" s="1199"/>
    </row>
    <row r="1176" spans="1:20" s="1503" customFormat="1" ht="12.75" x14ac:dyDescent="0.2">
      <c r="A1176" s="1488" t="s">
        <v>8711</v>
      </c>
      <c r="B1176" s="1488" t="s">
        <v>2004</v>
      </c>
      <c r="C1176" s="1488" t="s">
        <v>97</v>
      </c>
      <c r="D1176" s="1488"/>
      <c r="E1176" s="1489">
        <v>2300</v>
      </c>
      <c r="F1176" s="1488" t="s">
        <v>11112</v>
      </c>
      <c r="G1176" s="1488" t="s">
        <v>11113</v>
      </c>
      <c r="H1176" s="1488" t="s">
        <v>698</v>
      </c>
      <c r="I1176" s="1488"/>
      <c r="J1176" s="1488"/>
      <c r="K1176" s="1493">
        <v>1</v>
      </c>
      <c r="L1176" s="1493">
        <v>12</v>
      </c>
      <c r="M1176" s="1484">
        <f t="shared" si="36"/>
        <v>27600</v>
      </c>
      <c r="N1176" s="1493">
        <v>1</v>
      </c>
      <c r="O1176" s="1493">
        <v>6</v>
      </c>
      <c r="P1176" s="1484">
        <f t="shared" si="37"/>
        <v>13800</v>
      </c>
      <c r="Q1176" s="1199"/>
      <c r="R1176" s="1199"/>
      <c r="S1176" s="1199"/>
      <c r="T1176" s="1199"/>
    </row>
    <row r="1177" spans="1:20" s="1503" customFormat="1" ht="12.75" x14ac:dyDescent="0.2">
      <c r="A1177" s="1488" t="s">
        <v>8711</v>
      </c>
      <c r="B1177" s="1488" t="s">
        <v>2004</v>
      </c>
      <c r="C1177" s="1488" t="s">
        <v>97</v>
      </c>
      <c r="D1177" s="1488"/>
      <c r="E1177" s="1489">
        <v>5000</v>
      </c>
      <c r="F1177" s="1488" t="s">
        <v>11114</v>
      </c>
      <c r="G1177" s="1488" t="s">
        <v>11115</v>
      </c>
      <c r="H1177" s="1488" t="s">
        <v>675</v>
      </c>
      <c r="I1177" s="1488"/>
      <c r="J1177" s="1488"/>
      <c r="K1177" s="1493">
        <v>1</v>
      </c>
      <c r="L1177" s="1493">
        <v>12</v>
      </c>
      <c r="M1177" s="1484">
        <f t="shared" si="36"/>
        <v>60000</v>
      </c>
      <c r="N1177" s="1493">
        <v>1</v>
      </c>
      <c r="O1177" s="1493">
        <v>6</v>
      </c>
      <c r="P1177" s="1484">
        <f t="shared" si="37"/>
        <v>30000</v>
      </c>
      <c r="Q1177" s="1199"/>
      <c r="R1177" s="1199"/>
      <c r="S1177" s="1199"/>
      <c r="T1177" s="1199"/>
    </row>
    <row r="1178" spans="1:20" s="1503" customFormat="1" ht="12.75" x14ac:dyDescent="0.2">
      <c r="A1178" s="1488" t="s">
        <v>8711</v>
      </c>
      <c r="B1178" s="1488" t="s">
        <v>2003</v>
      </c>
      <c r="C1178" s="1488" t="s">
        <v>97</v>
      </c>
      <c r="D1178" s="1488"/>
      <c r="E1178" s="1489">
        <v>3500</v>
      </c>
      <c r="F1178" s="1488" t="s">
        <v>11116</v>
      </c>
      <c r="G1178" s="1488" t="s">
        <v>11117</v>
      </c>
      <c r="H1178" s="1488" t="s">
        <v>8775</v>
      </c>
      <c r="I1178" s="1488"/>
      <c r="J1178" s="1488"/>
      <c r="K1178" s="1493">
        <v>1</v>
      </c>
      <c r="L1178" s="1493">
        <v>12</v>
      </c>
      <c r="M1178" s="1484">
        <f t="shared" si="36"/>
        <v>42000</v>
      </c>
      <c r="N1178" s="1493">
        <v>1</v>
      </c>
      <c r="O1178" s="1493">
        <v>6</v>
      </c>
      <c r="P1178" s="1484">
        <f t="shared" si="37"/>
        <v>21000</v>
      </c>
      <c r="Q1178" s="1199"/>
      <c r="R1178" s="1199"/>
      <c r="S1178" s="1199"/>
      <c r="T1178" s="1199"/>
    </row>
    <row r="1179" spans="1:20" s="1503" customFormat="1" ht="12.75" x14ac:dyDescent="0.2">
      <c r="A1179" s="1488" t="s">
        <v>8711</v>
      </c>
      <c r="B1179" s="1488" t="s">
        <v>2003</v>
      </c>
      <c r="C1179" s="1488" t="s">
        <v>97</v>
      </c>
      <c r="D1179" s="1488"/>
      <c r="E1179" s="1489">
        <v>4000</v>
      </c>
      <c r="F1179" s="1488" t="s">
        <v>11118</v>
      </c>
      <c r="G1179" s="1488" t="s">
        <v>11119</v>
      </c>
      <c r="H1179" s="1488" t="s">
        <v>768</v>
      </c>
      <c r="I1179" s="1488"/>
      <c r="J1179" s="1488"/>
      <c r="K1179" s="1493">
        <v>1</v>
      </c>
      <c r="L1179" s="1493">
        <v>12</v>
      </c>
      <c r="M1179" s="1484">
        <f t="shared" si="36"/>
        <v>48000</v>
      </c>
      <c r="N1179" s="1493">
        <v>1</v>
      </c>
      <c r="O1179" s="1493">
        <v>6</v>
      </c>
      <c r="P1179" s="1484">
        <f t="shared" si="37"/>
        <v>24000</v>
      </c>
      <c r="Q1179" s="1199"/>
      <c r="R1179" s="1199"/>
      <c r="S1179" s="1199"/>
      <c r="T1179" s="1199"/>
    </row>
    <row r="1180" spans="1:20" s="1503" customFormat="1" ht="12.75" x14ac:dyDescent="0.2">
      <c r="A1180" s="1488" t="s">
        <v>8711</v>
      </c>
      <c r="B1180" s="1488" t="s">
        <v>2003</v>
      </c>
      <c r="C1180" s="1488" t="s">
        <v>97</v>
      </c>
      <c r="D1180" s="1488"/>
      <c r="E1180" s="1489">
        <v>1800</v>
      </c>
      <c r="F1180" s="1488" t="s">
        <v>11120</v>
      </c>
      <c r="G1180" s="1488" t="s">
        <v>11121</v>
      </c>
      <c r="H1180" s="1488" t="s">
        <v>698</v>
      </c>
      <c r="I1180" s="1488"/>
      <c r="J1180" s="1488"/>
      <c r="K1180" s="1493">
        <v>1</v>
      </c>
      <c r="L1180" s="1493">
        <v>12</v>
      </c>
      <c r="M1180" s="1484">
        <f t="shared" si="36"/>
        <v>21600</v>
      </c>
      <c r="N1180" s="1493">
        <v>1</v>
      </c>
      <c r="O1180" s="1493">
        <v>6</v>
      </c>
      <c r="P1180" s="1484">
        <f t="shared" si="37"/>
        <v>10800</v>
      </c>
      <c r="Q1180" s="1199"/>
      <c r="R1180" s="1199"/>
      <c r="S1180" s="1199"/>
      <c r="T1180" s="1199"/>
    </row>
    <row r="1181" spans="1:20" s="1503" customFormat="1" ht="12.75" x14ac:dyDescent="0.2">
      <c r="A1181" s="1488" t="s">
        <v>8711</v>
      </c>
      <c r="B1181" s="1488" t="s">
        <v>2003</v>
      </c>
      <c r="C1181" s="1488" t="s">
        <v>97</v>
      </c>
      <c r="D1181" s="1488"/>
      <c r="E1181" s="1489">
        <v>5000</v>
      </c>
      <c r="F1181" s="1488" t="s">
        <v>11122</v>
      </c>
      <c r="G1181" s="1488" t="s">
        <v>11123</v>
      </c>
      <c r="H1181" s="1488" t="s">
        <v>7090</v>
      </c>
      <c r="I1181" s="1488"/>
      <c r="J1181" s="1488"/>
      <c r="K1181" s="1493">
        <v>1</v>
      </c>
      <c r="L1181" s="1493">
        <v>12</v>
      </c>
      <c r="M1181" s="1484">
        <f t="shared" si="36"/>
        <v>60000</v>
      </c>
      <c r="N1181" s="1493">
        <v>1</v>
      </c>
      <c r="O1181" s="1493">
        <v>6</v>
      </c>
      <c r="P1181" s="1484">
        <f t="shared" si="37"/>
        <v>30000</v>
      </c>
      <c r="Q1181" s="1199"/>
      <c r="R1181" s="1199"/>
      <c r="S1181" s="1199"/>
      <c r="T1181" s="1199"/>
    </row>
    <row r="1182" spans="1:20" s="1503" customFormat="1" ht="12.75" x14ac:dyDescent="0.2">
      <c r="A1182" s="1488" t="s">
        <v>8711</v>
      </c>
      <c r="B1182" s="1488" t="s">
        <v>2003</v>
      </c>
      <c r="C1182" s="1488" t="s">
        <v>97</v>
      </c>
      <c r="D1182" s="1488"/>
      <c r="E1182" s="1489">
        <v>15600</v>
      </c>
      <c r="F1182" s="1488" t="s">
        <v>11124</v>
      </c>
      <c r="G1182" s="1488" t="s">
        <v>11125</v>
      </c>
      <c r="H1182" s="1488" t="s">
        <v>8834</v>
      </c>
      <c r="I1182" s="1488"/>
      <c r="J1182" s="1488"/>
      <c r="K1182" s="1493">
        <v>0</v>
      </c>
      <c r="L1182" s="1493">
        <v>0</v>
      </c>
      <c r="M1182" s="1484">
        <f t="shared" si="36"/>
        <v>0</v>
      </c>
      <c r="N1182" s="1493">
        <v>1</v>
      </c>
      <c r="O1182" s="1493">
        <v>1</v>
      </c>
      <c r="P1182" s="1484">
        <f t="shared" si="37"/>
        <v>15600</v>
      </c>
      <c r="Q1182" s="1199"/>
      <c r="R1182" s="1199"/>
      <c r="S1182" s="1199"/>
      <c r="T1182" s="1199"/>
    </row>
    <row r="1183" spans="1:20" s="1503" customFormat="1" ht="12.75" x14ac:dyDescent="0.2">
      <c r="A1183" s="1488" t="s">
        <v>8711</v>
      </c>
      <c r="B1183" s="1488" t="s">
        <v>2003</v>
      </c>
      <c r="C1183" s="1488" t="s">
        <v>97</v>
      </c>
      <c r="D1183" s="1488"/>
      <c r="E1183" s="1489">
        <v>7000</v>
      </c>
      <c r="F1183" s="1488" t="s">
        <v>11126</v>
      </c>
      <c r="G1183" s="1488" t="s">
        <v>11127</v>
      </c>
      <c r="H1183" s="1488" t="s">
        <v>686</v>
      </c>
      <c r="I1183" s="1488"/>
      <c r="J1183" s="1488"/>
      <c r="K1183" s="1493">
        <v>1</v>
      </c>
      <c r="L1183" s="1493">
        <v>12</v>
      </c>
      <c r="M1183" s="1484">
        <f t="shared" si="36"/>
        <v>84000</v>
      </c>
      <c r="N1183" s="1493">
        <v>1</v>
      </c>
      <c r="O1183" s="1493">
        <v>6</v>
      </c>
      <c r="P1183" s="1484">
        <f t="shared" si="37"/>
        <v>42000</v>
      </c>
      <c r="Q1183" s="1199"/>
      <c r="R1183" s="1199"/>
      <c r="S1183" s="1199"/>
      <c r="T1183" s="1199"/>
    </row>
    <row r="1184" spans="1:20" s="1503" customFormat="1" ht="12.75" x14ac:dyDescent="0.2">
      <c r="A1184" s="1488" t="s">
        <v>8711</v>
      </c>
      <c r="B1184" s="1488" t="s">
        <v>2003</v>
      </c>
      <c r="C1184" s="1488" t="s">
        <v>97</v>
      </c>
      <c r="D1184" s="1488"/>
      <c r="E1184" s="1489">
        <v>2000</v>
      </c>
      <c r="F1184" s="1488" t="s">
        <v>11128</v>
      </c>
      <c r="G1184" s="1488" t="s">
        <v>11129</v>
      </c>
      <c r="H1184" s="1488" t="s">
        <v>8761</v>
      </c>
      <c r="I1184" s="1488"/>
      <c r="J1184" s="1488"/>
      <c r="K1184" s="1493">
        <v>1</v>
      </c>
      <c r="L1184" s="1493">
        <v>12</v>
      </c>
      <c r="M1184" s="1484">
        <f t="shared" si="36"/>
        <v>24000</v>
      </c>
      <c r="N1184" s="1493">
        <v>1</v>
      </c>
      <c r="O1184" s="1493">
        <v>6</v>
      </c>
      <c r="P1184" s="1484">
        <f t="shared" si="37"/>
        <v>12000</v>
      </c>
      <c r="Q1184" s="1199"/>
      <c r="R1184" s="1199"/>
      <c r="S1184" s="1199"/>
      <c r="T1184" s="1199"/>
    </row>
    <row r="1185" spans="1:20" s="1503" customFormat="1" ht="12.75" x14ac:dyDescent="0.2">
      <c r="A1185" s="1488" t="s">
        <v>8711</v>
      </c>
      <c r="B1185" s="1488" t="s">
        <v>2003</v>
      </c>
      <c r="C1185" s="1488" t="s">
        <v>97</v>
      </c>
      <c r="D1185" s="1488"/>
      <c r="E1185" s="1489">
        <v>8500</v>
      </c>
      <c r="F1185" s="1488" t="s">
        <v>11130</v>
      </c>
      <c r="G1185" s="1488" t="s">
        <v>11131</v>
      </c>
      <c r="H1185" s="1488" t="s">
        <v>11132</v>
      </c>
      <c r="I1185" s="1488"/>
      <c r="J1185" s="1488"/>
      <c r="K1185" s="1493">
        <v>1</v>
      </c>
      <c r="L1185" s="1493">
        <v>12</v>
      </c>
      <c r="M1185" s="1484">
        <f t="shared" si="36"/>
        <v>102000</v>
      </c>
      <c r="N1185" s="1493">
        <v>1</v>
      </c>
      <c r="O1185" s="1493">
        <v>6</v>
      </c>
      <c r="P1185" s="1484">
        <f t="shared" si="37"/>
        <v>51000</v>
      </c>
      <c r="Q1185" s="1199"/>
      <c r="R1185" s="1199"/>
      <c r="S1185" s="1199"/>
      <c r="T1185" s="1199"/>
    </row>
    <row r="1186" spans="1:20" s="1503" customFormat="1" ht="12.75" x14ac:dyDescent="0.2">
      <c r="A1186" s="1488" t="s">
        <v>8711</v>
      </c>
      <c r="B1186" s="1488" t="s">
        <v>2003</v>
      </c>
      <c r="C1186" s="1488" t="s">
        <v>97</v>
      </c>
      <c r="D1186" s="1488"/>
      <c r="E1186" s="1489">
        <v>12000</v>
      </c>
      <c r="F1186" s="1488" t="s">
        <v>11133</v>
      </c>
      <c r="G1186" s="1488" t="s">
        <v>11134</v>
      </c>
      <c r="H1186" s="1488" t="s">
        <v>1141</v>
      </c>
      <c r="I1186" s="1488"/>
      <c r="J1186" s="1488"/>
      <c r="K1186" s="1493">
        <v>0</v>
      </c>
      <c r="L1186" s="1493">
        <v>0</v>
      </c>
      <c r="M1186" s="1484">
        <f t="shared" si="36"/>
        <v>0</v>
      </c>
      <c r="N1186" s="1493">
        <v>1</v>
      </c>
      <c r="O1186" s="1493">
        <v>1</v>
      </c>
      <c r="P1186" s="1484">
        <f t="shared" si="37"/>
        <v>12000</v>
      </c>
      <c r="Q1186" s="1199"/>
      <c r="R1186" s="1199"/>
      <c r="S1186" s="1199"/>
      <c r="T1186" s="1199"/>
    </row>
    <row r="1187" spans="1:20" s="1503" customFormat="1" ht="12.75" x14ac:dyDescent="0.2">
      <c r="A1187" s="1488" t="s">
        <v>8711</v>
      </c>
      <c r="B1187" s="1488" t="s">
        <v>2004</v>
      </c>
      <c r="C1187" s="1488" t="s">
        <v>97</v>
      </c>
      <c r="D1187" s="1488"/>
      <c r="E1187" s="1489">
        <v>7000</v>
      </c>
      <c r="F1187" s="1488" t="s">
        <v>11135</v>
      </c>
      <c r="G1187" s="1488" t="s">
        <v>11136</v>
      </c>
      <c r="H1187" s="1488" t="s">
        <v>675</v>
      </c>
      <c r="I1187" s="1488"/>
      <c r="J1187" s="1488"/>
      <c r="K1187" s="1493">
        <v>1</v>
      </c>
      <c r="L1187" s="1493">
        <v>8</v>
      </c>
      <c r="M1187" s="1484">
        <f t="shared" si="36"/>
        <v>56000</v>
      </c>
      <c r="N1187" s="1493">
        <v>0</v>
      </c>
      <c r="O1187" s="1493">
        <v>0</v>
      </c>
      <c r="P1187" s="1484">
        <f t="shared" si="37"/>
        <v>0</v>
      </c>
      <c r="Q1187" s="1199"/>
      <c r="R1187" s="1199"/>
      <c r="S1187" s="1199"/>
      <c r="T1187" s="1199"/>
    </row>
    <row r="1188" spans="1:20" s="1503" customFormat="1" ht="12.75" x14ac:dyDescent="0.2">
      <c r="A1188" s="1488" t="s">
        <v>8711</v>
      </c>
      <c r="B1188" s="1488" t="s">
        <v>2003</v>
      </c>
      <c r="C1188" s="1488" t="s">
        <v>97</v>
      </c>
      <c r="D1188" s="1488"/>
      <c r="E1188" s="1489">
        <v>8500</v>
      </c>
      <c r="F1188" s="1488" t="s">
        <v>11137</v>
      </c>
      <c r="G1188" s="1488" t="s">
        <v>11138</v>
      </c>
      <c r="H1188" s="1488" t="s">
        <v>5667</v>
      </c>
      <c r="I1188" s="1488"/>
      <c r="J1188" s="1488"/>
      <c r="K1188" s="1493">
        <v>1</v>
      </c>
      <c r="L1188" s="1493">
        <v>12</v>
      </c>
      <c r="M1188" s="1484">
        <f t="shared" si="36"/>
        <v>102000</v>
      </c>
      <c r="N1188" s="1493">
        <v>1</v>
      </c>
      <c r="O1188" s="1493">
        <v>6</v>
      </c>
      <c r="P1188" s="1484">
        <f t="shared" si="37"/>
        <v>51000</v>
      </c>
      <c r="Q1188" s="1199"/>
      <c r="R1188" s="1199"/>
      <c r="S1188" s="1199"/>
      <c r="T1188" s="1199"/>
    </row>
    <row r="1189" spans="1:20" s="1503" customFormat="1" ht="12.75" x14ac:dyDescent="0.2">
      <c r="A1189" s="1488" t="s">
        <v>8711</v>
      </c>
      <c r="B1189" s="1488" t="s">
        <v>2004</v>
      </c>
      <c r="C1189" s="1488" t="s">
        <v>97</v>
      </c>
      <c r="D1189" s="1488"/>
      <c r="E1189" s="1489">
        <v>5000</v>
      </c>
      <c r="F1189" s="1488" t="s">
        <v>11139</v>
      </c>
      <c r="G1189" s="1488" t="s">
        <v>11140</v>
      </c>
      <c r="H1189" s="1488" t="s">
        <v>867</v>
      </c>
      <c r="I1189" s="1488"/>
      <c r="J1189" s="1488"/>
      <c r="K1189" s="1493">
        <v>1</v>
      </c>
      <c r="L1189" s="1493">
        <v>12</v>
      </c>
      <c r="M1189" s="1484">
        <f t="shared" si="36"/>
        <v>60000</v>
      </c>
      <c r="N1189" s="1493">
        <v>1</v>
      </c>
      <c r="O1189" s="1493">
        <v>6</v>
      </c>
      <c r="P1189" s="1484">
        <f t="shared" si="37"/>
        <v>30000</v>
      </c>
      <c r="Q1189" s="1199"/>
      <c r="R1189" s="1199"/>
      <c r="S1189" s="1199"/>
      <c r="T1189" s="1199"/>
    </row>
    <row r="1190" spans="1:20" s="1503" customFormat="1" ht="12.75" x14ac:dyDescent="0.2">
      <c r="A1190" s="1488" t="s">
        <v>8711</v>
      </c>
      <c r="B1190" s="1488" t="s">
        <v>2003</v>
      </c>
      <c r="C1190" s="1488" t="s">
        <v>97</v>
      </c>
      <c r="D1190" s="1488"/>
      <c r="E1190" s="1489">
        <v>8000</v>
      </c>
      <c r="F1190" s="1488" t="s">
        <v>11141</v>
      </c>
      <c r="G1190" s="1488" t="s">
        <v>11142</v>
      </c>
      <c r="H1190" s="1488" t="s">
        <v>9551</v>
      </c>
      <c r="I1190" s="1488"/>
      <c r="J1190" s="1488"/>
      <c r="K1190" s="1493">
        <v>1</v>
      </c>
      <c r="L1190" s="1493">
        <v>5</v>
      </c>
      <c r="M1190" s="1484">
        <f t="shared" si="36"/>
        <v>40000</v>
      </c>
      <c r="N1190" s="1493">
        <v>0</v>
      </c>
      <c r="O1190" s="1493">
        <v>0</v>
      </c>
      <c r="P1190" s="1484">
        <f t="shared" si="37"/>
        <v>0</v>
      </c>
      <c r="Q1190" s="1199"/>
      <c r="R1190" s="1199"/>
      <c r="S1190" s="1199"/>
      <c r="T1190" s="1199"/>
    </row>
    <row r="1191" spans="1:20" s="1503" customFormat="1" ht="12.75" x14ac:dyDescent="0.2">
      <c r="A1191" s="1488" t="s">
        <v>8711</v>
      </c>
      <c r="B1191" s="1488" t="s">
        <v>2003</v>
      </c>
      <c r="C1191" s="1488" t="s">
        <v>97</v>
      </c>
      <c r="D1191" s="1488"/>
      <c r="E1191" s="1489">
        <v>7000</v>
      </c>
      <c r="F1191" s="1488" t="s">
        <v>11143</v>
      </c>
      <c r="G1191" s="1488" t="s">
        <v>11144</v>
      </c>
      <c r="H1191" s="1488" t="s">
        <v>4612</v>
      </c>
      <c r="I1191" s="1488"/>
      <c r="J1191" s="1488"/>
      <c r="K1191" s="1493">
        <v>1</v>
      </c>
      <c r="L1191" s="1493">
        <v>12</v>
      </c>
      <c r="M1191" s="1484">
        <f t="shared" si="36"/>
        <v>84000</v>
      </c>
      <c r="N1191" s="1493">
        <v>1</v>
      </c>
      <c r="O1191" s="1493">
        <v>6</v>
      </c>
      <c r="P1191" s="1484">
        <f t="shared" si="37"/>
        <v>42000</v>
      </c>
      <c r="Q1191" s="1199"/>
      <c r="R1191" s="1199"/>
      <c r="S1191" s="1199"/>
      <c r="T1191" s="1199"/>
    </row>
    <row r="1192" spans="1:20" s="1503" customFormat="1" ht="12.75" x14ac:dyDescent="0.2">
      <c r="A1192" s="1488" t="s">
        <v>8711</v>
      </c>
      <c r="B1192" s="1488" t="s">
        <v>2003</v>
      </c>
      <c r="C1192" s="1488" t="s">
        <v>97</v>
      </c>
      <c r="D1192" s="1488"/>
      <c r="E1192" s="1489">
        <v>2000</v>
      </c>
      <c r="F1192" s="1488" t="s">
        <v>11145</v>
      </c>
      <c r="G1192" s="1488" t="s">
        <v>11146</v>
      </c>
      <c r="H1192" s="1488" t="s">
        <v>9192</v>
      </c>
      <c r="I1192" s="1488"/>
      <c r="J1192" s="1488"/>
      <c r="K1192" s="1493">
        <v>1</v>
      </c>
      <c r="L1192" s="1493">
        <v>12</v>
      </c>
      <c r="M1192" s="1484">
        <f t="shared" si="36"/>
        <v>24000</v>
      </c>
      <c r="N1192" s="1493">
        <v>1</v>
      </c>
      <c r="O1192" s="1493">
        <v>6</v>
      </c>
      <c r="P1192" s="1484">
        <f t="shared" si="37"/>
        <v>12000</v>
      </c>
      <c r="Q1192" s="1199"/>
      <c r="R1192" s="1199"/>
      <c r="S1192" s="1199"/>
      <c r="T1192" s="1199"/>
    </row>
    <row r="1193" spans="1:20" s="1503" customFormat="1" ht="12.75" x14ac:dyDescent="0.2">
      <c r="A1193" s="1488" t="s">
        <v>8711</v>
      </c>
      <c r="B1193" s="1488" t="s">
        <v>2003</v>
      </c>
      <c r="C1193" s="1488" t="s">
        <v>97</v>
      </c>
      <c r="D1193" s="1488"/>
      <c r="E1193" s="1489">
        <v>2000</v>
      </c>
      <c r="F1193" s="1488" t="s">
        <v>11147</v>
      </c>
      <c r="G1193" s="1488" t="s">
        <v>11148</v>
      </c>
      <c r="H1193" s="1488" t="s">
        <v>8805</v>
      </c>
      <c r="I1193" s="1488"/>
      <c r="J1193" s="1488"/>
      <c r="K1193" s="1493">
        <v>1</v>
      </c>
      <c r="L1193" s="1493">
        <v>12</v>
      </c>
      <c r="M1193" s="1484">
        <f t="shared" si="36"/>
        <v>24000</v>
      </c>
      <c r="N1193" s="1493">
        <v>1</v>
      </c>
      <c r="O1193" s="1493">
        <v>6</v>
      </c>
      <c r="P1193" s="1484">
        <f t="shared" si="37"/>
        <v>12000</v>
      </c>
      <c r="Q1193" s="1199"/>
      <c r="R1193" s="1199"/>
      <c r="S1193" s="1199"/>
      <c r="T1193" s="1199"/>
    </row>
    <row r="1194" spans="1:20" s="1503" customFormat="1" ht="12.75" x14ac:dyDescent="0.2">
      <c r="A1194" s="1488" t="s">
        <v>8711</v>
      </c>
      <c r="B1194" s="1488" t="s">
        <v>2003</v>
      </c>
      <c r="C1194" s="1488" t="s">
        <v>97</v>
      </c>
      <c r="D1194" s="1488"/>
      <c r="E1194" s="1489">
        <v>6000</v>
      </c>
      <c r="F1194" s="1488" t="s">
        <v>11149</v>
      </c>
      <c r="G1194" s="1488" t="s">
        <v>11150</v>
      </c>
      <c r="H1194" s="1488" t="s">
        <v>651</v>
      </c>
      <c r="I1194" s="1488"/>
      <c r="J1194" s="1488"/>
      <c r="K1194" s="1493">
        <v>1</v>
      </c>
      <c r="L1194" s="1493">
        <v>12</v>
      </c>
      <c r="M1194" s="1484">
        <f t="shared" si="36"/>
        <v>72000</v>
      </c>
      <c r="N1194" s="1493">
        <v>1</v>
      </c>
      <c r="O1194" s="1493">
        <v>6</v>
      </c>
      <c r="P1194" s="1484">
        <f t="shared" si="37"/>
        <v>36000</v>
      </c>
      <c r="Q1194" s="1199"/>
      <c r="R1194" s="1199"/>
      <c r="S1194" s="1199"/>
      <c r="T1194" s="1199"/>
    </row>
    <row r="1195" spans="1:20" s="1503" customFormat="1" ht="12.75" x14ac:dyDescent="0.2">
      <c r="A1195" s="1488" t="s">
        <v>8711</v>
      </c>
      <c r="B1195" s="1488" t="s">
        <v>2003</v>
      </c>
      <c r="C1195" s="1488" t="s">
        <v>97</v>
      </c>
      <c r="D1195" s="1488"/>
      <c r="E1195" s="1489">
        <v>1800</v>
      </c>
      <c r="F1195" s="1488" t="s">
        <v>11151</v>
      </c>
      <c r="G1195" s="1488" t="s">
        <v>11152</v>
      </c>
      <c r="H1195" s="1488" t="s">
        <v>698</v>
      </c>
      <c r="I1195" s="1488"/>
      <c r="J1195" s="1488"/>
      <c r="K1195" s="1493">
        <v>1</v>
      </c>
      <c r="L1195" s="1493">
        <v>12</v>
      </c>
      <c r="M1195" s="1484">
        <f t="shared" si="36"/>
        <v>21600</v>
      </c>
      <c r="N1195" s="1493">
        <v>1</v>
      </c>
      <c r="O1195" s="1493">
        <v>6</v>
      </c>
      <c r="P1195" s="1484">
        <f t="shared" si="37"/>
        <v>10800</v>
      </c>
      <c r="Q1195" s="1199"/>
      <c r="R1195" s="1199"/>
      <c r="S1195" s="1199"/>
      <c r="T1195" s="1199"/>
    </row>
    <row r="1196" spans="1:20" s="1503" customFormat="1" ht="12.75" x14ac:dyDescent="0.2">
      <c r="A1196" s="1488" t="s">
        <v>8711</v>
      </c>
      <c r="B1196" s="1488" t="s">
        <v>2003</v>
      </c>
      <c r="C1196" s="1488" t="s">
        <v>97</v>
      </c>
      <c r="D1196" s="1488"/>
      <c r="E1196" s="1489">
        <v>15600</v>
      </c>
      <c r="F1196" s="1488" t="s">
        <v>11153</v>
      </c>
      <c r="G1196" s="1488" t="s">
        <v>11154</v>
      </c>
      <c r="H1196" s="1488" t="s">
        <v>8743</v>
      </c>
      <c r="I1196" s="1488"/>
      <c r="J1196" s="1488"/>
      <c r="K1196" s="1493">
        <v>0</v>
      </c>
      <c r="L1196" s="1493">
        <v>0</v>
      </c>
      <c r="M1196" s="1484">
        <f t="shared" si="36"/>
        <v>0</v>
      </c>
      <c r="N1196" s="1493">
        <v>1</v>
      </c>
      <c r="O1196" s="1493">
        <v>3</v>
      </c>
      <c r="P1196" s="1484">
        <f t="shared" si="37"/>
        <v>46800</v>
      </c>
      <c r="Q1196" s="1199"/>
      <c r="R1196" s="1199"/>
      <c r="S1196" s="1199"/>
      <c r="T1196" s="1199"/>
    </row>
    <row r="1197" spans="1:20" s="1503" customFormat="1" ht="12.75" x14ac:dyDescent="0.2">
      <c r="A1197" s="1488" t="s">
        <v>8711</v>
      </c>
      <c r="B1197" s="1488" t="s">
        <v>2003</v>
      </c>
      <c r="C1197" s="1488" t="s">
        <v>97</v>
      </c>
      <c r="D1197" s="1488"/>
      <c r="E1197" s="1489">
        <v>15000</v>
      </c>
      <c r="F1197" s="1488" t="s">
        <v>11153</v>
      </c>
      <c r="G1197" s="1488" t="s">
        <v>11154</v>
      </c>
      <c r="H1197" s="1488" t="s">
        <v>712</v>
      </c>
      <c r="I1197" s="1488"/>
      <c r="J1197" s="1488"/>
      <c r="K1197" s="1493">
        <v>0</v>
      </c>
      <c r="L1197" s="1493">
        <v>0</v>
      </c>
      <c r="M1197" s="1484">
        <f t="shared" si="36"/>
        <v>0</v>
      </c>
      <c r="N1197" s="1493">
        <v>1</v>
      </c>
      <c r="O1197" s="1493">
        <v>1</v>
      </c>
      <c r="P1197" s="1484">
        <f t="shared" si="37"/>
        <v>15000</v>
      </c>
      <c r="Q1197" s="1199"/>
      <c r="R1197" s="1199"/>
      <c r="S1197" s="1199"/>
      <c r="T1197" s="1199"/>
    </row>
    <row r="1198" spans="1:20" s="1503" customFormat="1" ht="12.75" x14ac:dyDescent="0.2">
      <c r="A1198" s="1488" t="s">
        <v>8711</v>
      </c>
      <c r="B1198" s="1488" t="s">
        <v>2003</v>
      </c>
      <c r="C1198" s="1488" t="s">
        <v>97</v>
      </c>
      <c r="D1198" s="1488"/>
      <c r="E1198" s="1489">
        <v>12000</v>
      </c>
      <c r="F1198" s="1488" t="s">
        <v>11155</v>
      </c>
      <c r="G1198" s="1488" t="s">
        <v>11156</v>
      </c>
      <c r="H1198" s="1488" t="s">
        <v>11157</v>
      </c>
      <c r="I1198" s="1488"/>
      <c r="J1198" s="1488"/>
      <c r="K1198" s="1493">
        <v>1</v>
      </c>
      <c r="L1198" s="1493">
        <v>3</v>
      </c>
      <c r="M1198" s="1484">
        <f t="shared" si="36"/>
        <v>36000</v>
      </c>
      <c r="N1198" s="1493">
        <v>0</v>
      </c>
      <c r="O1198" s="1493">
        <v>0</v>
      </c>
      <c r="P1198" s="1484">
        <f t="shared" si="37"/>
        <v>0</v>
      </c>
      <c r="Q1198" s="1199"/>
      <c r="R1198" s="1199"/>
      <c r="S1198" s="1199"/>
      <c r="T1198" s="1199"/>
    </row>
    <row r="1199" spans="1:20" s="1503" customFormat="1" ht="12.75" x14ac:dyDescent="0.2">
      <c r="A1199" s="1488" t="s">
        <v>8711</v>
      </c>
      <c r="B1199" s="1488" t="s">
        <v>2003</v>
      </c>
      <c r="C1199" s="1488" t="s">
        <v>97</v>
      </c>
      <c r="D1199" s="1488"/>
      <c r="E1199" s="1489">
        <v>5000</v>
      </c>
      <c r="F1199" s="1488" t="s">
        <v>11158</v>
      </c>
      <c r="G1199" s="1488" t="s">
        <v>11159</v>
      </c>
      <c r="H1199" s="1488" t="s">
        <v>8758</v>
      </c>
      <c r="I1199" s="1488"/>
      <c r="J1199" s="1488"/>
      <c r="K1199" s="1493">
        <v>1</v>
      </c>
      <c r="L1199" s="1493">
        <v>4</v>
      </c>
      <c r="M1199" s="1484">
        <f t="shared" si="36"/>
        <v>20000</v>
      </c>
      <c r="N1199" s="1493">
        <v>1</v>
      </c>
      <c r="O1199" s="1493">
        <v>1</v>
      </c>
      <c r="P1199" s="1484">
        <f t="shared" si="37"/>
        <v>5000</v>
      </c>
      <c r="Q1199" s="1199"/>
      <c r="R1199" s="1199"/>
      <c r="S1199" s="1199"/>
      <c r="T1199" s="1199"/>
    </row>
    <row r="1200" spans="1:20" s="1503" customFormat="1" ht="12.75" x14ac:dyDescent="0.2">
      <c r="A1200" s="1488" t="s">
        <v>8711</v>
      </c>
      <c r="B1200" s="1488" t="s">
        <v>2004</v>
      </c>
      <c r="C1200" s="1488" t="s">
        <v>97</v>
      </c>
      <c r="D1200" s="1488"/>
      <c r="E1200" s="1489">
        <v>2300</v>
      </c>
      <c r="F1200" s="1488" t="s">
        <v>11160</v>
      </c>
      <c r="G1200" s="1488" t="s">
        <v>11161</v>
      </c>
      <c r="H1200" s="1488" t="s">
        <v>768</v>
      </c>
      <c r="I1200" s="1488"/>
      <c r="J1200" s="1488"/>
      <c r="K1200" s="1493">
        <v>1</v>
      </c>
      <c r="L1200" s="1493">
        <v>12</v>
      </c>
      <c r="M1200" s="1484">
        <f t="shared" si="36"/>
        <v>27600</v>
      </c>
      <c r="N1200" s="1493">
        <v>1</v>
      </c>
      <c r="O1200" s="1493">
        <v>6</v>
      </c>
      <c r="P1200" s="1484">
        <f t="shared" si="37"/>
        <v>13800</v>
      </c>
      <c r="Q1200" s="1199"/>
      <c r="R1200" s="1199"/>
      <c r="S1200" s="1199"/>
      <c r="T1200" s="1199"/>
    </row>
    <row r="1201" spans="1:20" s="1503" customFormat="1" ht="12.75" x14ac:dyDescent="0.2">
      <c r="A1201" s="1488" t="s">
        <v>8711</v>
      </c>
      <c r="B1201" s="1488" t="s">
        <v>2003</v>
      </c>
      <c r="C1201" s="1488" t="s">
        <v>97</v>
      </c>
      <c r="D1201" s="1488"/>
      <c r="E1201" s="1489">
        <v>15600</v>
      </c>
      <c r="F1201" s="1488" t="s">
        <v>11162</v>
      </c>
      <c r="G1201" s="1488" t="s">
        <v>11163</v>
      </c>
      <c r="H1201" s="1488" t="s">
        <v>8782</v>
      </c>
      <c r="I1201" s="1488"/>
      <c r="J1201" s="1488"/>
      <c r="K1201" s="1493">
        <v>0</v>
      </c>
      <c r="L1201" s="1493">
        <v>0</v>
      </c>
      <c r="M1201" s="1484">
        <f t="shared" si="36"/>
        <v>0</v>
      </c>
      <c r="N1201" s="1493">
        <v>1</v>
      </c>
      <c r="O1201" s="1493">
        <v>3</v>
      </c>
      <c r="P1201" s="1484">
        <f t="shared" si="37"/>
        <v>46800</v>
      </c>
      <c r="Q1201" s="1199"/>
      <c r="R1201" s="1199"/>
      <c r="S1201" s="1199"/>
      <c r="T1201" s="1199"/>
    </row>
    <row r="1202" spans="1:20" s="1503" customFormat="1" ht="12.75" x14ac:dyDescent="0.2">
      <c r="A1202" s="1488" t="s">
        <v>8711</v>
      </c>
      <c r="B1202" s="1488" t="s">
        <v>2004</v>
      </c>
      <c r="C1202" s="1488" t="s">
        <v>97</v>
      </c>
      <c r="D1202" s="1488"/>
      <c r="E1202" s="1489">
        <v>3100</v>
      </c>
      <c r="F1202" s="1488" t="s">
        <v>11164</v>
      </c>
      <c r="G1202" s="1488" t="s">
        <v>11165</v>
      </c>
      <c r="H1202" s="1488" t="s">
        <v>739</v>
      </c>
      <c r="I1202" s="1488"/>
      <c r="J1202" s="1488"/>
      <c r="K1202" s="1493">
        <v>1</v>
      </c>
      <c r="L1202" s="1493">
        <v>12</v>
      </c>
      <c r="M1202" s="1484">
        <f t="shared" si="36"/>
        <v>37200</v>
      </c>
      <c r="N1202" s="1493">
        <v>1</v>
      </c>
      <c r="O1202" s="1493">
        <v>6</v>
      </c>
      <c r="P1202" s="1484">
        <f t="shared" si="37"/>
        <v>18600</v>
      </c>
      <c r="Q1202" s="1199"/>
      <c r="R1202" s="1199"/>
      <c r="S1202" s="1199"/>
      <c r="T1202" s="1199"/>
    </row>
    <row r="1203" spans="1:20" s="1503" customFormat="1" ht="12.75" x14ac:dyDescent="0.2">
      <c r="A1203" s="1488" t="s">
        <v>8711</v>
      </c>
      <c r="B1203" s="1488" t="s">
        <v>2003</v>
      </c>
      <c r="C1203" s="1488" t="s">
        <v>97</v>
      </c>
      <c r="D1203" s="1488"/>
      <c r="E1203" s="1489">
        <v>3500</v>
      </c>
      <c r="F1203" s="1488" t="s">
        <v>11166</v>
      </c>
      <c r="G1203" s="1488" t="s">
        <v>11167</v>
      </c>
      <c r="H1203" s="1488" t="s">
        <v>8775</v>
      </c>
      <c r="I1203" s="1488"/>
      <c r="J1203" s="1488"/>
      <c r="K1203" s="1493">
        <v>1</v>
      </c>
      <c r="L1203" s="1493">
        <v>12</v>
      </c>
      <c r="M1203" s="1484">
        <f t="shared" si="36"/>
        <v>42000</v>
      </c>
      <c r="N1203" s="1493">
        <v>1</v>
      </c>
      <c r="O1203" s="1493">
        <v>6</v>
      </c>
      <c r="P1203" s="1484">
        <f t="shared" si="37"/>
        <v>21000</v>
      </c>
      <c r="Q1203" s="1199"/>
      <c r="R1203" s="1199"/>
      <c r="S1203" s="1199"/>
      <c r="T1203" s="1199"/>
    </row>
    <row r="1204" spans="1:20" s="1503" customFormat="1" ht="12.75" x14ac:dyDescent="0.2">
      <c r="A1204" s="1488" t="s">
        <v>8711</v>
      </c>
      <c r="B1204" s="1488" t="s">
        <v>2003</v>
      </c>
      <c r="C1204" s="1488" t="s">
        <v>97</v>
      </c>
      <c r="D1204" s="1488"/>
      <c r="E1204" s="1489">
        <v>2800</v>
      </c>
      <c r="F1204" s="1488" t="s">
        <v>11168</v>
      </c>
      <c r="G1204" s="1488" t="s">
        <v>11169</v>
      </c>
      <c r="H1204" s="1488" t="s">
        <v>8805</v>
      </c>
      <c r="I1204" s="1488"/>
      <c r="J1204" s="1488"/>
      <c r="K1204" s="1493">
        <v>1</v>
      </c>
      <c r="L1204" s="1493">
        <v>7</v>
      </c>
      <c r="M1204" s="1484">
        <f t="shared" si="36"/>
        <v>19600</v>
      </c>
      <c r="N1204" s="1493">
        <v>1</v>
      </c>
      <c r="O1204" s="1493">
        <v>6</v>
      </c>
      <c r="P1204" s="1484">
        <f t="shared" si="37"/>
        <v>16800</v>
      </c>
      <c r="Q1204" s="1199"/>
      <c r="R1204" s="1199"/>
      <c r="S1204" s="1199"/>
      <c r="T1204" s="1199"/>
    </row>
    <row r="1205" spans="1:20" s="1503" customFormat="1" ht="12.75" x14ac:dyDescent="0.2">
      <c r="A1205" s="1488" t="s">
        <v>8711</v>
      </c>
      <c r="B1205" s="1488" t="s">
        <v>2003</v>
      </c>
      <c r="C1205" s="1488" t="s">
        <v>97</v>
      </c>
      <c r="D1205" s="1488"/>
      <c r="E1205" s="1489">
        <v>2000</v>
      </c>
      <c r="F1205" s="1488" t="s">
        <v>11168</v>
      </c>
      <c r="G1205" s="1488" t="s">
        <v>11169</v>
      </c>
      <c r="H1205" s="1488" t="s">
        <v>8805</v>
      </c>
      <c r="I1205" s="1488"/>
      <c r="J1205" s="1488"/>
      <c r="K1205" s="1493">
        <v>1</v>
      </c>
      <c r="L1205" s="1493">
        <v>5</v>
      </c>
      <c r="M1205" s="1484">
        <f t="shared" si="36"/>
        <v>10000</v>
      </c>
      <c r="N1205" s="1493">
        <v>0</v>
      </c>
      <c r="O1205" s="1493">
        <v>0</v>
      </c>
      <c r="P1205" s="1484">
        <f t="shared" si="37"/>
        <v>0</v>
      </c>
      <c r="Q1205" s="1199"/>
      <c r="R1205" s="1199"/>
      <c r="S1205" s="1199"/>
      <c r="T1205" s="1199"/>
    </row>
    <row r="1206" spans="1:20" s="1503" customFormat="1" ht="12.75" x14ac:dyDescent="0.2">
      <c r="A1206" s="1488" t="s">
        <v>8711</v>
      </c>
      <c r="B1206" s="1488" t="s">
        <v>2003</v>
      </c>
      <c r="C1206" s="1488" t="s">
        <v>97</v>
      </c>
      <c r="D1206" s="1488"/>
      <c r="E1206" s="1489">
        <v>8000</v>
      </c>
      <c r="F1206" s="1488" t="s">
        <v>11170</v>
      </c>
      <c r="G1206" s="1488" t="s">
        <v>11171</v>
      </c>
      <c r="H1206" s="1488" t="s">
        <v>11172</v>
      </c>
      <c r="I1206" s="1488"/>
      <c r="J1206" s="1488"/>
      <c r="K1206" s="1493">
        <v>1</v>
      </c>
      <c r="L1206" s="1493">
        <v>12</v>
      </c>
      <c r="M1206" s="1484">
        <f t="shared" si="36"/>
        <v>96000</v>
      </c>
      <c r="N1206" s="1493">
        <v>1</v>
      </c>
      <c r="O1206" s="1493">
        <v>6</v>
      </c>
      <c r="P1206" s="1484">
        <f t="shared" si="37"/>
        <v>48000</v>
      </c>
      <c r="Q1206" s="1199"/>
      <c r="R1206" s="1199"/>
      <c r="S1206" s="1199"/>
      <c r="T1206" s="1199"/>
    </row>
    <row r="1207" spans="1:20" s="1503" customFormat="1" ht="12.75" x14ac:dyDescent="0.2">
      <c r="A1207" s="1488" t="s">
        <v>8711</v>
      </c>
      <c r="B1207" s="1488" t="s">
        <v>2003</v>
      </c>
      <c r="C1207" s="1488" t="s">
        <v>97</v>
      </c>
      <c r="D1207" s="1488"/>
      <c r="E1207" s="1489">
        <v>7000</v>
      </c>
      <c r="F1207" s="1488" t="s">
        <v>11173</v>
      </c>
      <c r="G1207" s="1488" t="s">
        <v>11174</v>
      </c>
      <c r="H1207" s="1488" t="s">
        <v>1657</v>
      </c>
      <c r="I1207" s="1488"/>
      <c r="J1207" s="1488"/>
      <c r="K1207" s="1493">
        <v>1</v>
      </c>
      <c r="L1207" s="1493">
        <v>12</v>
      </c>
      <c r="M1207" s="1484">
        <f t="shared" si="36"/>
        <v>84000</v>
      </c>
      <c r="N1207" s="1493">
        <v>1</v>
      </c>
      <c r="O1207" s="1493">
        <v>6</v>
      </c>
      <c r="P1207" s="1484">
        <f t="shared" si="37"/>
        <v>42000</v>
      </c>
      <c r="Q1207" s="1199"/>
      <c r="R1207" s="1199"/>
      <c r="S1207" s="1199"/>
      <c r="T1207" s="1199"/>
    </row>
    <row r="1208" spans="1:20" s="1503" customFormat="1" ht="12.75" x14ac:dyDescent="0.2">
      <c r="A1208" s="1488" t="s">
        <v>8711</v>
      </c>
      <c r="B1208" s="1488" t="s">
        <v>2003</v>
      </c>
      <c r="C1208" s="1488" t="s">
        <v>97</v>
      </c>
      <c r="D1208" s="1488"/>
      <c r="E1208" s="1489">
        <v>12000</v>
      </c>
      <c r="F1208" s="1488" t="s">
        <v>11175</v>
      </c>
      <c r="G1208" s="1488" t="s">
        <v>11176</v>
      </c>
      <c r="H1208" s="1488" t="s">
        <v>1141</v>
      </c>
      <c r="I1208" s="1488"/>
      <c r="J1208" s="1488"/>
      <c r="K1208" s="1493">
        <v>1</v>
      </c>
      <c r="L1208" s="1493">
        <v>8</v>
      </c>
      <c r="M1208" s="1484">
        <f t="shared" si="36"/>
        <v>96000</v>
      </c>
      <c r="N1208" s="1493">
        <v>0</v>
      </c>
      <c r="O1208" s="1493">
        <v>0</v>
      </c>
      <c r="P1208" s="1484">
        <f t="shared" si="37"/>
        <v>0</v>
      </c>
      <c r="Q1208" s="1199"/>
      <c r="R1208" s="1199"/>
      <c r="S1208" s="1199"/>
      <c r="T1208" s="1199"/>
    </row>
    <row r="1209" spans="1:20" s="1503" customFormat="1" ht="12.75" x14ac:dyDescent="0.2">
      <c r="A1209" s="1488" t="s">
        <v>8711</v>
      </c>
      <c r="B1209" s="1488" t="s">
        <v>2003</v>
      </c>
      <c r="C1209" s="1488" t="s">
        <v>97</v>
      </c>
      <c r="D1209" s="1488"/>
      <c r="E1209" s="1489">
        <v>12000</v>
      </c>
      <c r="F1209" s="1488" t="s">
        <v>11177</v>
      </c>
      <c r="G1209" s="1488" t="s">
        <v>11178</v>
      </c>
      <c r="H1209" s="1488" t="s">
        <v>9492</v>
      </c>
      <c r="I1209" s="1488"/>
      <c r="J1209" s="1488"/>
      <c r="K1209" s="1493">
        <v>0</v>
      </c>
      <c r="L1209" s="1493">
        <v>0</v>
      </c>
      <c r="M1209" s="1484">
        <f t="shared" si="36"/>
        <v>0</v>
      </c>
      <c r="N1209" s="1493">
        <v>1</v>
      </c>
      <c r="O1209" s="1493">
        <v>6</v>
      </c>
      <c r="P1209" s="1484">
        <f t="shared" si="37"/>
        <v>72000</v>
      </c>
      <c r="Q1209" s="1199"/>
      <c r="R1209" s="1199"/>
      <c r="S1209" s="1199"/>
      <c r="T1209" s="1199"/>
    </row>
    <row r="1210" spans="1:20" s="1503" customFormat="1" ht="12.75" x14ac:dyDescent="0.2">
      <c r="A1210" s="1488" t="s">
        <v>8711</v>
      </c>
      <c r="B1210" s="1488" t="s">
        <v>2003</v>
      </c>
      <c r="C1210" s="1488" t="s">
        <v>97</v>
      </c>
      <c r="D1210" s="1488"/>
      <c r="E1210" s="1489">
        <v>3600</v>
      </c>
      <c r="F1210" s="1488" t="s">
        <v>11179</v>
      </c>
      <c r="G1210" s="1488" t="s">
        <v>11180</v>
      </c>
      <c r="H1210" s="1488" t="s">
        <v>9238</v>
      </c>
      <c r="I1210" s="1488"/>
      <c r="J1210" s="1488"/>
      <c r="K1210" s="1493">
        <v>1</v>
      </c>
      <c r="L1210" s="1493">
        <v>12</v>
      </c>
      <c r="M1210" s="1484">
        <f t="shared" si="36"/>
        <v>43200</v>
      </c>
      <c r="N1210" s="1493">
        <v>0</v>
      </c>
      <c r="O1210" s="1493">
        <v>0</v>
      </c>
      <c r="P1210" s="1484">
        <f t="shared" si="37"/>
        <v>0</v>
      </c>
      <c r="Q1210" s="1199"/>
      <c r="R1210" s="1199"/>
      <c r="S1210" s="1199"/>
      <c r="T1210" s="1199"/>
    </row>
    <row r="1211" spans="1:20" s="1503" customFormat="1" ht="12.75" x14ac:dyDescent="0.2">
      <c r="A1211" s="1488" t="s">
        <v>8711</v>
      </c>
      <c r="B1211" s="1488" t="s">
        <v>2003</v>
      </c>
      <c r="C1211" s="1488" t="s">
        <v>97</v>
      </c>
      <c r="D1211" s="1488"/>
      <c r="E1211" s="1489">
        <v>5500</v>
      </c>
      <c r="F1211" s="1488" t="s">
        <v>11179</v>
      </c>
      <c r="G1211" s="1488" t="s">
        <v>11180</v>
      </c>
      <c r="H1211" s="1488" t="s">
        <v>2912</v>
      </c>
      <c r="I1211" s="1488"/>
      <c r="J1211" s="1488"/>
      <c r="K1211" s="1493">
        <v>1</v>
      </c>
      <c r="L1211" s="1493">
        <v>1</v>
      </c>
      <c r="M1211" s="1484">
        <f t="shared" si="36"/>
        <v>5500</v>
      </c>
      <c r="N1211" s="1493">
        <v>1</v>
      </c>
      <c r="O1211" s="1493">
        <v>6</v>
      </c>
      <c r="P1211" s="1484">
        <f t="shared" si="37"/>
        <v>33000</v>
      </c>
      <c r="Q1211" s="1199"/>
      <c r="R1211" s="1199"/>
      <c r="S1211" s="1199"/>
      <c r="T1211" s="1199"/>
    </row>
    <row r="1212" spans="1:20" s="1503" customFormat="1" ht="12.75" x14ac:dyDescent="0.2">
      <c r="A1212" s="1488" t="s">
        <v>8711</v>
      </c>
      <c r="B1212" s="1488" t="s">
        <v>2004</v>
      </c>
      <c r="C1212" s="1488" t="s">
        <v>97</v>
      </c>
      <c r="D1212" s="1488"/>
      <c r="E1212" s="1489">
        <v>4500</v>
      </c>
      <c r="F1212" s="1488" t="s">
        <v>11181</v>
      </c>
      <c r="G1212" s="1488" t="s">
        <v>11182</v>
      </c>
      <c r="H1212" s="1488" t="s">
        <v>675</v>
      </c>
      <c r="I1212" s="1488"/>
      <c r="J1212" s="1488"/>
      <c r="K1212" s="1493">
        <v>1</v>
      </c>
      <c r="L1212" s="1493">
        <v>12</v>
      </c>
      <c r="M1212" s="1484">
        <f t="shared" si="36"/>
        <v>54000</v>
      </c>
      <c r="N1212" s="1493">
        <v>1</v>
      </c>
      <c r="O1212" s="1493">
        <v>6</v>
      </c>
      <c r="P1212" s="1484">
        <f t="shared" si="37"/>
        <v>27000</v>
      </c>
      <c r="Q1212" s="1199"/>
      <c r="R1212" s="1199"/>
      <c r="S1212" s="1199"/>
      <c r="T1212" s="1199"/>
    </row>
    <row r="1213" spans="1:20" s="1503" customFormat="1" ht="12.75" x14ac:dyDescent="0.2">
      <c r="A1213" s="1488" t="s">
        <v>8711</v>
      </c>
      <c r="B1213" s="1488" t="s">
        <v>2004</v>
      </c>
      <c r="C1213" s="1488" t="s">
        <v>97</v>
      </c>
      <c r="D1213" s="1488"/>
      <c r="E1213" s="1489">
        <v>3000</v>
      </c>
      <c r="F1213" s="1488" t="s">
        <v>11183</v>
      </c>
      <c r="G1213" s="1488" t="s">
        <v>11184</v>
      </c>
      <c r="H1213" s="1488" t="s">
        <v>739</v>
      </c>
      <c r="I1213" s="1488"/>
      <c r="J1213" s="1488"/>
      <c r="K1213" s="1493">
        <v>1</v>
      </c>
      <c r="L1213" s="1493">
        <v>12</v>
      </c>
      <c r="M1213" s="1484">
        <f t="shared" si="36"/>
        <v>36000</v>
      </c>
      <c r="N1213" s="1493">
        <v>1</v>
      </c>
      <c r="O1213" s="1493">
        <v>6</v>
      </c>
      <c r="P1213" s="1484">
        <f t="shared" si="37"/>
        <v>18000</v>
      </c>
      <c r="Q1213" s="1199"/>
      <c r="R1213" s="1199"/>
      <c r="S1213" s="1199"/>
      <c r="T1213" s="1199"/>
    </row>
    <row r="1214" spans="1:20" s="1503" customFormat="1" ht="12.75" x14ac:dyDescent="0.2">
      <c r="A1214" s="1488" t="s">
        <v>8711</v>
      </c>
      <c r="B1214" s="1488" t="s">
        <v>2003</v>
      </c>
      <c r="C1214" s="1488" t="s">
        <v>97</v>
      </c>
      <c r="D1214" s="1488"/>
      <c r="E1214" s="1489">
        <v>12000</v>
      </c>
      <c r="F1214" s="1488" t="s">
        <v>11185</v>
      </c>
      <c r="G1214" s="1488" t="s">
        <v>11186</v>
      </c>
      <c r="H1214" s="1488" t="s">
        <v>8727</v>
      </c>
      <c r="I1214" s="1488"/>
      <c r="J1214" s="1488"/>
      <c r="K1214" s="1493">
        <v>1</v>
      </c>
      <c r="L1214" s="1493">
        <v>5</v>
      </c>
      <c r="M1214" s="1484">
        <f t="shared" si="36"/>
        <v>60000</v>
      </c>
      <c r="N1214" s="1493">
        <v>1</v>
      </c>
      <c r="O1214" s="1493">
        <v>6</v>
      </c>
      <c r="P1214" s="1484">
        <f t="shared" si="37"/>
        <v>72000</v>
      </c>
      <c r="Q1214" s="1199"/>
      <c r="R1214" s="1199"/>
      <c r="S1214" s="1199"/>
      <c r="T1214" s="1199"/>
    </row>
    <row r="1215" spans="1:20" s="1503" customFormat="1" ht="12.75" x14ac:dyDescent="0.2">
      <c r="A1215" s="1488" t="s">
        <v>8711</v>
      </c>
      <c r="B1215" s="1488" t="s">
        <v>2003</v>
      </c>
      <c r="C1215" s="1488" t="s">
        <v>97</v>
      </c>
      <c r="D1215" s="1488"/>
      <c r="E1215" s="1489">
        <v>12000</v>
      </c>
      <c r="F1215" s="1488" t="s">
        <v>11185</v>
      </c>
      <c r="G1215" s="1488" t="s">
        <v>11186</v>
      </c>
      <c r="H1215" s="1488" t="s">
        <v>8727</v>
      </c>
      <c r="I1215" s="1488"/>
      <c r="J1215" s="1488"/>
      <c r="K1215" s="1493">
        <v>1</v>
      </c>
      <c r="L1215" s="1493">
        <v>8</v>
      </c>
      <c r="M1215" s="1484">
        <f t="shared" si="36"/>
        <v>96000</v>
      </c>
      <c r="N1215" s="1493">
        <v>0</v>
      </c>
      <c r="O1215" s="1493">
        <v>0</v>
      </c>
      <c r="P1215" s="1484">
        <f t="shared" si="37"/>
        <v>0</v>
      </c>
      <c r="Q1215" s="1199"/>
      <c r="R1215" s="1199"/>
      <c r="S1215" s="1199"/>
      <c r="T1215" s="1199"/>
    </row>
    <row r="1216" spans="1:20" s="1503" customFormat="1" ht="12.75" x14ac:dyDescent="0.2">
      <c r="A1216" s="1488" t="s">
        <v>8711</v>
      </c>
      <c r="B1216" s="1488" t="s">
        <v>2003</v>
      </c>
      <c r="C1216" s="1488" t="s">
        <v>97</v>
      </c>
      <c r="D1216" s="1488"/>
      <c r="E1216" s="1489">
        <v>7000</v>
      </c>
      <c r="F1216" s="1488" t="s">
        <v>11187</v>
      </c>
      <c r="G1216" s="1488" t="s">
        <v>11188</v>
      </c>
      <c r="H1216" s="1488" t="s">
        <v>2912</v>
      </c>
      <c r="I1216" s="1488"/>
      <c r="J1216" s="1488"/>
      <c r="K1216" s="1493">
        <v>1</v>
      </c>
      <c r="L1216" s="1493">
        <v>12</v>
      </c>
      <c r="M1216" s="1484">
        <f t="shared" si="36"/>
        <v>84000</v>
      </c>
      <c r="N1216" s="1493">
        <v>1</v>
      </c>
      <c r="O1216" s="1493">
        <v>1</v>
      </c>
      <c r="P1216" s="1484">
        <f t="shared" si="37"/>
        <v>7000</v>
      </c>
      <c r="Q1216" s="1199"/>
      <c r="R1216" s="1199"/>
      <c r="S1216" s="1199"/>
      <c r="T1216" s="1199"/>
    </row>
    <row r="1217" spans="1:20" s="1503" customFormat="1" ht="12.75" x14ac:dyDescent="0.2">
      <c r="A1217" s="1488" t="s">
        <v>8711</v>
      </c>
      <c r="B1217" s="1488" t="s">
        <v>2003</v>
      </c>
      <c r="C1217" s="1488" t="s">
        <v>97</v>
      </c>
      <c r="D1217" s="1488"/>
      <c r="E1217" s="1489">
        <v>15600</v>
      </c>
      <c r="F1217" s="1488" t="s">
        <v>11189</v>
      </c>
      <c r="G1217" s="1488" t="s">
        <v>11190</v>
      </c>
      <c r="H1217" s="1488" t="s">
        <v>8781</v>
      </c>
      <c r="I1217" s="1488"/>
      <c r="J1217" s="1488"/>
      <c r="K1217" s="1493">
        <v>1</v>
      </c>
      <c r="L1217" s="1493">
        <v>1</v>
      </c>
      <c r="M1217" s="1484">
        <f t="shared" si="36"/>
        <v>15600</v>
      </c>
      <c r="N1217" s="1493">
        <v>1</v>
      </c>
      <c r="O1217" s="1493">
        <v>1</v>
      </c>
      <c r="P1217" s="1484">
        <f t="shared" si="37"/>
        <v>15600</v>
      </c>
      <c r="Q1217" s="1199"/>
      <c r="R1217" s="1199"/>
      <c r="S1217" s="1199"/>
      <c r="T1217" s="1199"/>
    </row>
    <row r="1218" spans="1:20" s="1503" customFormat="1" ht="12.75" x14ac:dyDescent="0.2">
      <c r="A1218" s="1488" t="s">
        <v>8711</v>
      </c>
      <c r="B1218" s="1488" t="s">
        <v>2003</v>
      </c>
      <c r="C1218" s="1488" t="s">
        <v>97</v>
      </c>
      <c r="D1218" s="1488"/>
      <c r="E1218" s="1489">
        <v>7000</v>
      </c>
      <c r="F1218" s="1488" t="s">
        <v>11191</v>
      </c>
      <c r="G1218" s="1488" t="s">
        <v>11192</v>
      </c>
      <c r="H1218" s="1488" t="s">
        <v>2571</v>
      </c>
      <c r="I1218" s="1488"/>
      <c r="J1218" s="1488"/>
      <c r="K1218" s="1493">
        <v>1</v>
      </c>
      <c r="L1218" s="1493">
        <v>3</v>
      </c>
      <c r="M1218" s="1484">
        <f t="shared" si="36"/>
        <v>21000</v>
      </c>
      <c r="N1218" s="1493">
        <v>1</v>
      </c>
      <c r="O1218" s="1493">
        <v>6</v>
      </c>
      <c r="P1218" s="1484">
        <f t="shared" si="37"/>
        <v>42000</v>
      </c>
      <c r="Q1218" s="1199"/>
      <c r="R1218" s="1199"/>
      <c r="S1218" s="1199"/>
      <c r="T1218" s="1199"/>
    </row>
    <row r="1219" spans="1:20" s="1503" customFormat="1" ht="12.75" x14ac:dyDescent="0.2">
      <c r="A1219" s="1488" t="s">
        <v>8711</v>
      </c>
      <c r="B1219" s="1488" t="s">
        <v>2003</v>
      </c>
      <c r="C1219" s="1488" t="s">
        <v>97</v>
      </c>
      <c r="D1219" s="1488"/>
      <c r="E1219" s="1489">
        <v>4500</v>
      </c>
      <c r="F1219" s="1488" t="s">
        <v>11191</v>
      </c>
      <c r="G1219" s="1488" t="s">
        <v>11192</v>
      </c>
      <c r="H1219" s="1488" t="s">
        <v>654</v>
      </c>
      <c r="I1219" s="1488"/>
      <c r="J1219" s="1488"/>
      <c r="K1219" s="1493">
        <v>1</v>
      </c>
      <c r="L1219" s="1493">
        <v>10</v>
      </c>
      <c r="M1219" s="1484">
        <f t="shared" si="36"/>
        <v>45000</v>
      </c>
      <c r="N1219" s="1493">
        <v>0</v>
      </c>
      <c r="O1219" s="1493">
        <v>0</v>
      </c>
      <c r="P1219" s="1484">
        <f t="shared" si="37"/>
        <v>0</v>
      </c>
      <c r="Q1219" s="1199"/>
      <c r="R1219" s="1199"/>
      <c r="S1219" s="1199"/>
      <c r="T1219" s="1199"/>
    </row>
    <row r="1220" spans="1:20" s="1503" customFormat="1" ht="12.75" x14ac:dyDescent="0.2">
      <c r="A1220" s="1488" t="s">
        <v>8711</v>
      </c>
      <c r="B1220" s="1488" t="s">
        <v>2003</v>
      </c>
      <c r="C1220" s="1488" t="s">
        <v>97</v>
      </c>
      <c r="D1220" s="1488"/>
      <c r="E1220" s="1489">
        <v>3500</v>
      </c>
      <c r="F1220" s="1488" t="s">
        <v>11193</v>
      </c>
      <c r="G1220" s="1488" t="s">
        <v>11194</v>
      </c>
      <c r="H1220" s="1488" t="s">
        <v>739</v>
      </c>
      <c r="I1220" s="1488"/>
      <c r="J1220" s="1488"/>
      <c r="K1220" s="1493">
        <v>1</v>
      </c>
      <c r="L1220" s="1493">
        <v>12</v>
      </c>
      <c r="M1220" s="1484">
        <f t="shared" si="36"/>
        <v>42000</v>
      </c>
      <c r="N1220" s="1493">
        <v>1</v>
      </c>
      <c r="O1220" s="1493">
        <v>6</v>
      </c>
      <c r="P1220" s="1484">
        <f t="shared" si="37"/>
        <v>21000</v>
      </c>
      <c r="Q1220" s="1199"/>
      <c r="R1220" s="1199"/>
      <c r="S1220" s="1199"/>
      <c r="T1220" s="1199"/>
    </row>
    <row r="1221" spans="1:20" s="1503" customFormat="1" ht="12.75" x14ac:dyDescent="0.2">
      <c r="A1221" s="1488" t="s">
        <v>8711</v>
      </c>
      <c r="B1221" s="1488" t="s">
        <v>2003</v>
      </c>
      <c r="C1221" s="1488" t="s">
        <v>97</v>
      </c>
      <c r="D1221" s="1488"/>
      <c r="E1221" s="1489">
        <v>15600</v>
      </c>
      <c r="F1221" s="1488" t="s">
        <v>11195</v>
      </c>
      <c r="G1221" s="1488" t="s">
        <v>11196</v>
      </c>
      <c r="H1221" s="1488" t="s">
        <v>8781</v>
      </c>
      <c r="I1221" s="1488"/>
      <c r="J1221" s="1488"/>
      <c r="K1221" s="1493">
        <v>0</v>
      </c>
      <c r="L1221" s="1493">
        <v>0</v>
      </c>
      <c r="M1221" s="1484">
        <f t="shared" ref="M1221:M1284" si="38">L1221*E1221</f>
        <v>0</v>
      </c>
      <c r="N1221" s="1493">
        <v>1</v>
      </c>
      <c r="O1221" s="1493">
        <v>1</v>
      </c>
      <c r="P1221" s="1484">
        <f t="shared" ref="P1221:P1284" si="39">O1221*E1221</f>
        <v>15600</v>
      </c>
      <c r="Q1221" s="1199"/>
      <c r="R1221" s="1199"/>
      <c r="S1221" s="1199"/>
      <c r="T1221" s="1199"/>
    </row>
    <row r="1222" spans="1:20" s="1503" customFormat="1" ht="12.75" x14ac:dyDescent="0.2">
      <c r="A1222" s="1488" t="s">
        <v>8711</v>
      </c>
      <c r="B1222" s="1488" t="s">
        <v>2003</v>
      </c>
      <c r="C1222" s="1488" t="s">
        <v>97</v>
      </c>
      <c r="D1222" s="1488"/>
      <c r="E1222" s="1489">
        <v>14000</v>
      </c>
      <c r="F1222" s="1488" t="s">
        <v>11197</v>
      </c>
      <c r="G1222" s="1488" t="s">
        <v>11198</v>
      </c>
      <c r="H1222" s="1488" t="s">
        <v>8782</v>
      </c>
      <c r="I1222" s="1488"/>
      <c r="J1222" s="1488"/>
      <c r="K1222" s="1493">
        <v>1</v>
      </c>
      <c r="L1222" s="1493">
        <v>10</v>
      </c>
      <c r="M1222" s="1484">
        <f t="shared" si="38"/>
        <v>140000</v>
      </c>
      <c r="N1222" s="1493">
        <v>1</v>
      </c>
      <c r="O1222" s="1493">
        <v>6</v>
      </c>
      <c r="P1222" s="1484">
        <f t="shared" si="39"/>
        <v>84000</v>
      </c>
      <c r="Q1222" s="1199"/>
      <c r="R1222" s="1199"/>
      <c r="S1222" s="1199"/>
      <c r="T1222" s="1199"/>
    </row>
    <row r="1223" spans="1:20" s="1503" customFormat="1" ht="12.75" x14ac:dyDescent="0.2">
      <c r="A1223" s="1488" t="s">
        <v>8711</v>
      </c>
      <c r="B1223" s="1488" t="s">
        <v>2003</v>
      </c>
      <c r="C1223" s="1488" t="s">
        <v>97</v>
      </c>
      <c r="D1223" s="1488"/>
      <c r="E1223" s="1489">
        <v>15600</v>
      </c>
      <c r="F1223" s="1488" t="s">
        <v>11199</v>
      </c>
      <c r="G1223" s="1488" t="s">
        <v>11200</v>
      </c>
      <c r="H1223" s="1488" t="s">
        <v>8781</v>
      </c>
      <c r="I1223" s="1488"/>
      <c r="J1223" s="1488"/>
      <c r="K1223" s="1493">
        <v>1</v>
      </c>
      <c r="L1223" s="1493">
        <v>1</v>
      </c>
      <c r="M1223" s="1484">
        <f t="shared" si="38"/>
        <v>15600</v>
      </c>
      <c r="N1223" s="1493">
        <v>0</v>
      </c>
      <c r="O1223" s="1493">
        <v>0</v>
      </c>
      <c r="P1223" s="1484">
        <f t="shared" si="39"/>
        <v>0</v>
      </c>
      <c r="Q1223" s="1199"/>
      <c r="R1223" s="1199"/>
      <c r="S1223" s="1199"/>
      <c r="T1223" s="1199"/>
    </row>
    <row r="1224" spans="1:20" s="1503" customFormat="1" ht="12.75" x14ac:dyDescent="0.2">
      <c r="A1224" s="1488" t="s">
        <v>8711</v>
      </c>
      <c r="B1224" s="1488" t="s">
        <v>2003</v>
      </c>
      <c r="C1224" s="1488" t="s">
        <v>97</v>
      </c>
      <c r="D1224" s="1488"/>
      <c r="E1224" s="1489">
        <v>4500</v>
      </c>
      <c r="F1224" s="1488" t="s">
        <v>11201</v>
      </c>
      <c r="G1224" s="1488" t="s">
        <v>11202</v>
      </c>
      <c r="H1224" s="1488" t="s">
        <v>11203</v>
      </c>
      <c r="I1224" s="1488"/>
      <c r="J1224" s="1488"/>
      <c r="K1224" s="1493">
        <v>1</v>
      </c>
      <c r="L1224" s="1493">
        <v>6</v>
      </c>
      <c r="M1224" s="1484">
        <f t="shared" si="38"/>
        <v>27000</v>
      </c>
      <c r="N1224" s="1493">
        <v>1</v>
      </c>
      <c r="O1224" s="1493">
        <v>6</v>
      </c>
      <c r="P1224" s="1484">
        <f t="shared" si="39"/>
        <v>27000</v>
      </c>
      <c r="Q1224" s="1199"/>
      <c r="R1224" s="1199"/>
      <c r="S1224" s="1199"/>
      <c r="T1224" s="1199"/>
    </row>
    <row r="1225" spans="1:20" s="1503" customFormat="1" ht="12.75" x14ac:dyDescent="0.2">
      <c r="A1225" s="1488" t="s">
        <v>8711</v>
      </c>
      <c r="B1225" s="1488" t="s">
        <v>2004</v>
      </c>
      <c r="C1225" s="1488" t="s">
        <v>97</v>
      </c>
      <c r="D1225" s="1488"/>
      <c r="E1225" s="1489">
        <v>5000</v>
      </c>
      <c r="F1225" s="1488" t="s">
        <v>11204</v>
      </c>
      <c r="G1225" s="1488" t="s">
        <v>11205</v>
      </c>
      <c r="H1225" s="1488" t="s">
        <v>675</v>
      </c>
      <c r="I1225" s="1488"/>
      <c r="J1225" s="1488"/>
      <c r="K1225" s="1493">
        <v>1</v>
      </c>
      <c r="L1225" s="1493">
        <v>12</v>
      </c>
      <c r="M1225" s="1484">
        <f t="shared" si="38"/>
        <v>60000</v>
      </c>
      <c r="N1225" s="1493">
        <v>1</v>
      </c>
      <c r="O1225" s="1493">
        <v>6</v>
      </c>
      <c r="P1225" s="1484">
        <f t="shared" si="39"/>
        <v>30000</v>
      </c>
      <c r="Q1225" s="1199"/>
      <c r="R1225" s="1199"/>
      <c r="S1225" s="1199"/>
      <c r="T1225" s="1199"/>
    </row>
    <row r="1226" spans="1:20" s="1503" customFormat="1" ht="12.75" x14ac:dyDescent="0.2">
      <c r="A1226" s="1488" t="s">
        <v>8711</v>
      </c>
      <c r="B1226" s="1488" t="s">
        <v>2003</v>
      </c>
      <c r="C1226" s="1488" t="s">
        <v>97</v>
      </c>
      <c r="D1226" s="1488"/>
      <c r="E1226" s="1489">
        <v>2800</v>
      </c>
      <c r="F1226" s="1488" t="s">
        <v>11206</v>
      </c>
      <c r="G1226" s="1488" t="s">
        <v>11207</v>
      </c>
      <c r="H1226" s="1488" t="s">
        <v>8805</v>
      </c>
      <c r="I1226" s="1488"/>
      <c r="J1226" s="1488"/>
      <c r="K1226" s="1493">
        <v>1</v>
      </c>
      <c r="L1226" s="1493">
        <v>7</v>
      </c>
      <c r="M1226" s="1484">
        <f t="shared" si="38"/>
        <v>19600</v>
      </c>
      <c r="N1226" s="1493">
        <v>1</v>
      </c>
      <c r="O1226" s="1493">
        <v>6</v>
      </c>
      <c r="P1226" s="1484">
        <f t="shared" si="39"/>
        <v>16800</v>
      </c>
      <c r="Q1226" s="1199"/>
      <c r="R1226" s="1199"/>
      <c r="S1226" s="1199"/>
      <c r="T1226" s="1199"/>
    </row>
    <row r="1227" spans="1:20" s="1503" customFormat="1" ht="12.75" x14ac:dyDescent="0.2">
      <c r="A1227" s="1488" t="s">
        <v>8711</v>
      </c>
      <c r="B1227" s="1488" t="s">
        <v>2003</v>
      </c>
      <c r="C1227" s="1488" t="s">
        <v>97</v>
      </c>
      <c r="D1227" s="1488"/>
      <c r="E1227" s="1489">
        <v>2000</v>
      </c>
      <c r="F1227" s="1488" t="s">
        <v>11206</v>
      </c>
      <c r="G1227" s="1488" t="s">
        <v>11207</v>
      </c>
      <c r="H1227" s="1488" t="s">
        <v>8805</v>
      </c>
      <c r="I1227" s="1488"/>
      <c r="J1227" s="1488"/>
      <c r="K1227" s="1493">
        <v>1</v>
      </c>
      <c r="L1227" s="1493">
        <v>5</v>
      </c>
      <c r="M1227" s="1484">
        <f t="shared" si="38"/>
        <v>10000</v>
      </c>
      <c r="N1227" s="1493">
        <v>0</v>
      </c>
      <c r="O1227" s="1493">
        <v>0</v>
      </c>
      <c r="P1227" s="1484">
        <f t="shared" si="39"/>
        <v>0</v>
      </c>
      <c r="Q1227" s="1199"/>
      <c r="R1227" s="1199"/>
      <c r="S1227" s="1199"/>
      <c r="T1227" s="1199"/>
    </row>
    <row r="1228" spans="1:20" s="1503" customFormat="1" ht="12.75" x14ac:dyDescent="0.2">
      <c r="A1228" s="1488" t="s">
        <v>8711</v>
      </c>
      <c r="B1228" s="1488" t="s">
        <v>2003</v>
      </c>
      <c r="C1228" s="1488" t="s">
        <v>97</v>
      </c>
      <c r="D1228" s="1488"/>
      <c r="E1228" s="1489">
        <v>15000</v>
      </c>
      <c r="F1228" s="1488" t="s">
        <v>11208</v>
      </c>
      <c r="G1228" s="1488" t="s">
        <v>11209</v>
      </c>
      <c r="H1228" s="1488" t="s">
        <v>712</v>
      </c>
      <c r="I1228" s="1488"/>
      <c r="J1228" s="1488"/>
      <c r="K1228" s="1493">
        <v>1</v>
      </c>
      <c r="L1228" s="1493">
        <v>6</v>
      </c>
      <c r="M1228" s="1484">
        <f t="shared" si="38"/>
        <v>90000</v>
      </c>
      <c r="N1228" s="1493">
        <v>0</v>
      </c>
      <c r="O1228" s="1493">
        <v>0</v>
      </c>
      <c r="P1228" s="1484">
        <f t="shared" si="39"/>
        <v>0</v>
      </c>
      <c r="Q1228" s="1199"/>
      <c r="R1228" s="1199"/>
      <c r="S1228" s="1199"/>
      <c r="T1228" s="1199"/>
    </row>
    <row r="1229" spans="1:20" s="1503" customFormat="1" ht="12.75" x14ac:dyDescent="0.2">
      <c r="A1229" s="1488" t="s">
        <v>8711</v>
      </c>
      <c r="B1229" s="1488" t="s">
        <v>2003</v>
      </c>
      <c r="C1229" s="1488" t="s">
        <v>97</v>
      </c>
      <c r="D1229" s="1488"/>
      <c r="E1229" s="1489">
        <v>5500</v>
      </c>
      <c r="F1229" s="1488" t="s">
        <v>11210</v>
      </c>
      <c r="G1229" s="1488" t="s">
        <v>11211</v>
      </c>
      <c r="H1229" s="1488" t="s">
        <v>641</v>
      </c>
      <c r="I1229" s="1488"/>
      <c r="J1229" s="1488"/>
      <c r="K1229" s="1493">
        <v>1</v>
      </c>
      <c r="L1229" s="1493">
        <v>12</v>
      </c>
      <c r="M1229" s="1484">
        <f t="shared" si="38"/>
        <v>66000</v>
      </c>
      <c r="N1229" s="1493">
        <v>1</v>
      </c>
      <c r="O1229" s="1493">
        <v>6</v>
      </c>
      <c r="P1229" s="1484">
        <f t="shared" si="39"/>
        <v>33000</v>
      </c>
      <c r="Q1229" s="1199"/>
      <c r="R1229" s="1199"/>
      <c r="S1229" s="1199"/>
      <c r="T1229" s="1199"/>
    </row>
    <row r="1230" spans="1:20" s="1503" customFormat="1" ht="12.75" x14ac:dyDescent="0.2">
      <c r="A1230" s="1488" t="s">
        <v>8711</v>
      </c>
      <c r="B1230" s="1488" t="s">
        <v>2003</v>
      </c>
      <c r="C1230" s="1488" t="s">
        <v>97</v>
      </c>
      <c r="D1230" s="1488"/>
      <c r="E1230" s="1489">
        <v>5000</v>
      </c>
      <c r="F1230" s="1488" t="s">
        <v>11212</v>
      </c>
      <c r="G1230" s="1488" t="s">
        <v>11213</v>
      </c>
      <c r="H1230" s="1488" t="s">
        <v>9805</v>
      </c>
      <c r="I1230" s="1488"/>
      <c r="J1230" s="1488"/>
      <c r="K1230" s="1493">
        <v>1</v>
      </c>
      <c r="L1230" s="1493">
        <v>1</v>
      </c>
      <c r="M1230" s="1484">
        <f t="shared" si="38"/>
        <v>5000</v>
      </c>
      <c r="N1230" s="1493">
        <v>0</v>
      </c>
      <c r="O1230" s="1493">
        <v>0</v>
      </c>
      <c r="P1230" s="1484">
        <f t="shared" si="39"/>
        <v>0</v>
      </c>
      <c r="Q1230" s="1199"/>
      <c r="R1230" s="1199"/>
      <c r="S1230" s="1199"/>
      <c r="T1230" s="1199"/>
    </row>
    <row r="1231" spans="1:20" s="1503" customFormat="1" ht="12.75" x14ac:dyDescent="0.2">
      <c r="A1231" s="1488" t="s">
        <v>8711</v>
      </c>
      <c r="B1231" s="1488" t="s">
        <v>2003</v>
      </c>
      <c r="C1231" s="1488" t="s">
        <v>97</v>
      </c>
      <c r="D1231" s="1488"/>
      <c r="E1231" s="1489">
        <v>6000</v>
      </c>
      <c r="F1231" s="1488" t="s">
        <v>11214</v>
      </c>
      <c r="G1231" s="1488" t="s">
        <v>11215</v>
      </c>
      <c r="H1231" s="1488" t="s">
        <v>10461</v>
      </c>
      <c r="I1231" s="1488"/>
      <c r="J1231" s="1488"/>
      <c r="K1231" s="1493">
        <v>1</v>
      </c>
      <c r="L1231" s="1493">
        <v>12</v>
      </c>
      <c r="M1231" s="1484">
        <f t="shared" si="38"/>
        <v>72000</v>
      </c>
      <c r="N1231" s="1493">
        <v>1</v>
      </c>
      <c r="O1231" s="1493">
        <v>6</v>
      </c>
      <c r="P1231" s="1484">
        <f t="shared" si="39"/>
        <v>36000</v>
      </c>
      <c r="Q1231" s="1199"/>
      <c r="R1231" s="1199"/>
      <c r="S1231" s="1199"/>
      <c r="T1231" s="1199"/>
    </row>
    <row r="1232" spans="1:20" s="1503" customFormat="1" ht="12.75" x14ac:dyDescent="0.2">
      <c r="A1232" s="1488" t="s">
        <v>8711</v>
      </c>
      <c r="B1232" s="1488" t="s">
        <v>2003</v>
      </c>
      <c r="C1232" s="1488" t="s">
        <v>97</v>
      </c>
      <c r="D1232" s="1488"/>
      <c r="E1232" s="1489">
        <v>9000</v>
      </c>
      <c r="F1232" s="1488" t="s">
        <v>11216</v>
      </c>
      <c r="G1232" s="1488" t="s">
        <v>11217</v>
      </c>
      <c r="H1232" s="1488" t="s">
        <v>2912</v>
      </c>
      <c r="I1232" s="1488"/>
      <c r="J1232" s="1488"/>
      <c r="K1232" s="1493">
        <v>1</v>
      </c>
      <c r="L1232" s="1493">
        <v>8</v>
      </c>
      <c r="M1232" s="1484">
        <f t="shared" si="38"/>
        <v>72000</v>
      </c>
      <c r="N1232" s="1493">
        <v>1</v>
      </c>
      <c r="O1232" s="1493">
        <v>6</v>
      </c>
      <c r="P1232" s="1484">
        <f t="shared" si="39"/>
        <v>54000</v>
      </c>
      <c r="Q1232" s="1199"/>
      <c r="R1232" s="1199"/>
      <c r="S1232" s="1199"/>
      <c r="T1232" s="1199"/>
    </row>
    <row r="1233" spans="1:20" s="1503" customFormat="1" ht="12.75" x14ac:dyDescent="0.2">
      <c r="A1233" s="1488" t="s">
        <v>8711</v>
      </c>
      <c r="B1233" s="1488" t="s">
        <v>2003</v>
      </c>
      <c r="C1233" s="1488" t="s">
        <v>97</v>
      </c>
      <c r="D1233" s="1488"/>
      <c r="E1233" s="1489">
        <v>5000</v>
      </c>
      <c r="F1233" s="1488" t="s">
        <v>11218</v>
      </c>
      <c r="G1233" s="1488" t="s">
        <v>11219</v>
      </c>
      <c r="H1233" s="1488" t="s">
        <v>8778</v>
      </c>
      <c r="I1233" s="1488"/>
      <c r="J1233" s="1488"/>
      <c r="K1233" s="1493">
        <v>1</v>
      </c>
      <c r="L1233" s="1493">
        <v>12</v>
      </c>
      <c r="M1233" s="1484">
        <f t="shared" si="38"/>
        <v>60000</v>
      </c>
      <c r="N1233" s="1493">
        <v>1</v>
      </c>
      <c r="O1233" s="1493">
        <v>6</v>
      </c>
      <c r="P1233" s="1484">
        <f t="shared" si="39"/>
        <v>30000</v>
      </c>
      <c r="Q1233" s="1199"/>
      <c r="R1233" s="1199"/>
      <c r="S1233" s="1199"/>
      <c r="T1233" s="1199"/>
    </row>
    <row r="1234" spans="1:20" s="1503" customFormat="1" ht="12.75" x14ac:dyDescent="0.2">
      <c r="A1234" s="1488" t="s">
        <v>8711</v>
      </c>
      <c r="B1234" s="1488" t="s">
        <v>2003</v>
      </c>
      <c r="C1234" s="1488" t="s">
        <v>97</v>
      </c>
      <c r="D1234" s="1488"/>
      <c r="E1234" s="1489">
        <v>1560</v>
      </c>
      <c r="F1234" s="1488" t="s">
        <v>11220</v>
      </c>
      <c r="G1234" s="1488" t="s">
        <v>11221</v>
      </c>
      <c r="H1234" s="1488" t="s">
        <v>11222</v>
      </c>
      <c r="I1234" s="1488"/>
      <c r="J1234" s="1488"/>
      <c r="K1234" s="1493">
        <v>1</v>
      </c>
      <c r="L1234" s="1493">
        <v>12</v>
      </c>
      <c r="M1234" s="1484">
        <f t="shared" si="38"/>
        <v>18720</v>
      </c>
      <c r="N1234" s="1493">
        <v>0</v>
      </c>
      <c r="O1234" s="1493">
        <v>0</v>
      </c>
      <c r="P1234" s="1484">
        <f t="shared" si="39"/>
        <v>0</v>
      </c>
      <c r="Q1234" s="1199"/>
      <c r="R1234" s="1199"/>
      <c r="S1234" s="1199"/>
      <c r="T1234" s="1199"/>
    </row>
    <row r="1235" spans="1:20" s="1503" customFormat="1" ht="12.75" x14ac:dyDescent="0.2">
      <c r="A1235" s="1488" t="s">
        <v>8711</v>
      </c>
      <c r="B1235" s="1488" t="s">
        <v>2003</v>
      </c>
      <c r="C1235" s="1488" t="s">
        <v>97</v>
      </c>
      <c r="D1235" s="1488"/>
      <c r="E1235" s="1489">
        <v>2000</v>
      </c>
      <c r="F1235" s="1488" t="s">
        <v>11220</v>
      </c>
      <c r="G1235" s="1488" t="s">
        <v>11221</v>
      </c>
      <c r="H1235" s="1488" t="s">
        <v>8734</v>
      </c>
      <c r="I1235" s="1488"/>
      <c r="J1235" s="1488"/>
      <c r="K1235" s="1493">
        <v>1</v>
      </c>
      <c r="L1235" s="1493">
        <v>1</v>
      </c>
      <c r="M1235" s="1484">
        <f t="shared" si="38"/>
        <v>2000</v>
      </c>
      <c r="N1235" s="1493">
        <v>1</v>
      </c>
      <c r="O1235" s="1493">
        <v>6</v>
      </c>
      <c r="P1235" s="1484">
        <f t="shared" si="39"/>
        <v>12000</v>
      </c>
      <c r="Q1235" s="1199"/>
      <c r="R1235" s="1199"/>
      <c r="S1235" s="1199"/>
      <c r="T1235" s="1199"/>
    </row>
    <row r="1236" spans="1:20" s="1503" customFormat="1" ht="12.75" x14ac:dyDescent="0.2">
      <c r="A1236" s="1488" t="s">
        <v>8711</v>
      </c>
      <c r="B1236" s="1488" t="s">
        <v>2003</v>
      </c>
      <c r="C1236" s="1488" t="s">
        <v>97</v>
      </c>
      <c r="D1236" s="1488"/>
      <c r="E1236" s="1489">
        <v>2500</v>
      </c>
      <c r="F1236" s="1488" t="s">
        <v>11223</v>
      </c>
      <c r="G1236" s="1488" t="s">
        <v>11224</v>
      </c>
      <c r="H1236" s="1488" t="s">
        <v>739</v>
      </c>
      <c r="I1236" s="1488"/>
      <c r="J1236" s="1488"/>
      <c r="K1236" s="1493">
        <v>1</v>
      </c>
      <c r="L1236" s="1493">
        <v>12</v>
      </c>
      <c r="M1236" s="1484">
        <f t="shared" si="38"/>
        <v>30000</v>
      </c>
      <c r="N1236" s="1493">
        <v>1</v>
      </c>
      <c r="O1236" s="1493">
        <v>6</v>
      </c>
      <c r="P1236" s="1484">
        <f t="shared" si="39"/>
        <v>15000</v>
      </c>
      <c r="Q1236" s="1199"/>
      <c r="R1236" s="1199"/>
      <c r="S1236" s="1199"/>
      <c r="T1236" s="1199"/>
    </row>
    <row r="1237" spans="1:20" s="1503" customFormat="1" ht="12.75" x14ac:dyDescent="0.2">
      <c r="A1237" s="1488" t="s">
        <v>8711</v>
      </c>
      <c r="B1237" s="1488" t="s">
        <v>2003</v>
      </c>
      <c r="C1237" s="1488" t="s">
        <v>97</v>
      </c>
      <c r="D1237" s="1488"/>
      <c r="E1237" s="1489">
        <v>6300</v>
      </c>
      <c r="F1237" s="1488" t="s">
        <v>11225</v>
      </c>
      <c r="G1237" s="1488" t="s">
        <v>11226</v>
      </c>
      <c r="H1237" s="1488" t="s">
        <v>11227</v>
      </c>
      <c r="I1237" s="1488"/>
      <c r="J1237" s="1488"/>
      <c r="K1237" s="1493">
        <v>1</v>
      </c>
      <c r="L1237" s="1493">
        <v>9</v>
      </c>
      <c r="M1237" s="1484">
        <f t="shared" si="38"/>
        <v>56700</v>
      </c>
      <c r="N1237" s="1493">
        <v>0</v>
      </c>
      <c r="O1237" s="1493">
        <v>0</v>
      </c>
      <c r="P1237" s="1484">
        <f t="shared" si="39"/>
        <v>0</v>
      </c>
      <c r="Q1237" s="1199"/>
      <c r="R1237" s="1199"/>
      <c r="S1237" s="1199"/>
      <c r="T1237" s="1199"/>
    </row>
    <row r="1238" spans="1:20" s="1503" customFormat="1" ht="12.75" x14ac:dyDescent="0.2">
      <c r="A1238" s="1488" t="s">
        <v>8711</v>
      </c>
      <c r="B1238" s="1488" t="s">
        <v>2003</v>
      </c>
      <c r="C1238" s="1488" t="s">
        <v>97</v>
      </c>
      <c r="D1238" s="1488"/>
      <c r="E1238" s="1489">
        <v>7000</v>
      </c>
      <c r="F1238" s="1488" t="s">
        <v>11228</v>
      </c>
      <c r="G1238" s="1488" t="s">
        <v>11229</v>
      </c>
      <c r="H1238" s="1488" t="s">
        <v>11230</v>
      </c>
      <c r="I1238" s="1488"/>
      <c r="J1238" s="1488"/>
      <c r="K1238" s="1493">
        <v>1</v>
      </c>
      <c r="L1238" s="1493">
        <v>1</v>
      </c>
      <c r="M1238" s="1484">
        <f t="shared" si="38"/>
        <v>7000</v>
      </c>
      <c r="N1238" s="1493">
        <v>0</v>
      </c>
      <c r="O1238" s="1493">
        <v>0</v>
      </c>
      <c r="P1238" s="1484">
        <f t="shared" si="39"/>
        <v>0</v>
      </c>
      <c r="Q1238" s="1199"/>
      <c r="R1238" s="1199"/>
      <c r="S1238" s="1199"/>
      <c r="T1238" s="1199"/>
    </row>
    <row r="1239" spans="1:20" s="1503" customFormat="1" ht="12.75" x14ac:dyDescent="0.2">
      <c r="A1239" s="1488" t="s">
        <v>8711</v>
      </c>
      <c r="B1239" s="1488" t="s">
        <v>2003</v>
      </c>
      <c r="C1239" s="1488" t="s">
        <v>97</v>
      </c>
      <c r="D1239" s="1488"/>
      <c r="E1239" s="1489">
        <v>10500</v>
      </c>
      <c r="F1239" s="1488" t="s">
        <v>11231</v>
      </c>
      <c r="G1239" s="1488" t="s">
        <v>11232</v>
      </c>
      <c r="H1239" s="1488" t="s">
        <v>2912</v>
      </c>
      <c r="I1239" s="1488"/>
      <c r="J1239" s="1488"/>
      <c r="K1239" s="1493">
        <v>1</v>
      </c>
      <c r="L1239" s="1493">
        <v>12</v>
      </c>
      <c r="M1239" s="1484">
        <f t="shared" si="38"/>
        <v>126000</v>
      </c>
      <c r="N1239" s="1493">
        <v>1</v>
      </c>
      <c r="O1239" s="1493">
        <v>6</v>
      </c>
      <c r="P1239" s="1484">
        <f t="shared" si="39"/>
        <v>63000</v>
      </c>
      <c r="Q1239" s="1199"/>
      <c r="R1239" s="1199"/>
      <c r="S1239" s="1199"/>
      <c r="T1239" s="1199"/>
    </row>
    <row r="1240" spans="1:20" s="1503" customFormat="1" ht="12.75" x14ac:dyDescent="0.2">
      <c r="A1240" s="1488" t="s">
        <v>8711</v>
      </c>
      <c r="B1240" s="1488" t="s">
        <v>2003</v>
      </c>
      <c r="C1240" s="1488" t="s">
        <v>97</v>
      </c>
      <c r="D1240" s="1488"/>
      <c r="E1240" s="1489">
        <v>14000</v>
      </c>
      <c r="F1240" s="1488" t="s">
        <v>11233</v>
      </c>
      <c r="G1240" s="1488" t="s">
        <v>5176</v>
      </c>
      <c r="H1240" s="1488" t="s">
        <v>8782</v>
      </c>
      <c r="I1240" s="1488"/>
      <c r="J1240" s="1488"/>
      <c r="K1240" s="1493">
        <v>0</v>
      </c>
      <c r="L1240" s="1493">
        <v>0</v>
      </c>
      <c r="M1240" s="1484">
        <f t="shared" si="38"/>
        <v>0</v>
      </c>
      <c r="N1240" s="1493">
        <v>1</v>
      </c>
      <c r="O1240" s="1493">
        <v>3</v>
      </c>
      <c r="P1240" s="1484">
        <f t="shared" si="39"/>
        <v>42000</v>
      </c>
      <c r="Q1240" s="1199"/>
      <c r="R1240" s="1199"/>
      <c r="S1240" s="1199"/>
      <c r="T1240" s="1199"/>
    </row>
    <row r="1241" spans="1:20" s="1503" customFormat="1" ht="12.75" x14ac:dyDescent="0.2">
      <c r="A1241" s="1488" t="s">
        <v>8711</v>
      </c>
      <c r="B1241" s="1488" t="s">
        <v>2003</v>
      </c>
      <c r="C1241" s="1488" t="s">
        <v>97</v>
      </c>
      <c r="D1241" s="1488"/>
      <c r="E1241" s="1489">
        <v>3500</v>
      </c>
      <c r="F1241" s="1488" t="s">
        <v>11234</v>
      </c>
      <c r="G1241" s="1488" t="s">
        <v>11235</v>
      </c>
      <c r="H1241" s="1488" t="s">
        <v>768</v>
      </c>
      <c r="I1241" s="1488"/>
      <c r="J1241" s="1488"/>
      <c r="K1241" s="1493">
        <v>1</v>
      </c>
      <c r="L1241" s="1493">
        <v>12</v>
      </c>
      <c r="M1241" s="1484">
        <f t="shared" si="38"/>
        <v>42000</v>
      </c>
      <c r="N1241" s="1493">
        <v>1</v>
      </c>
      <c r="O1241" s="1493">
        <v>6</v>
      </c>
      <c r="P1241" s="1484">
        <f t="shared" si="39"/>
        <v>21000</v>
      </c>
      <c r="Q1241" s="1199"/>
      <c r="R1241" s="1199"/>
      <c r="S1241" s="1199"/>
      <c r="T1241" s="1199"/>
    </row>
    <row r="1242" spans="1:20" s="1503" customFormat="1" ht="12.75" x14ac:dyDescent="0.2">
      <c r="A1242" s="1488" t="s">
        <v>8711</v>
      </c>
      <c r="B1242" s="1488" t="s">
        <v>2003</v>
      </c>
      <c r="C1242" s="1488" t="s">
        <v>97</v>
      </c>
      <c r="D1242" s="1488"/>
      <c r="E1242" s="1489">
        <v>2000</v>
      </c>
      <c r="F1242" s="1488" t="s">
        <v>11236</v>
      </c>
      <c r="G1242" s="1488" t="s">
        <v>11237</v>
      </c>
      <c r="H1242" s="1488" t="s">
        <v>4044</v>
      </c>
      <c r="I1242" s="1488"/>
      <c r="J1242" s="1488"/>
      <c r="K1242" s="1493">
        <v>1</v>
      </c>
      <c r="L1242" s="1493">
        <v>12</v>
      </c>
      <c r="M1242" s="1484">
        <f t="shared" si="38"/>
        <v>24000</v>
      </c>
      <c r="N1242" s="1493">
        <v>1</v>
      </c>
      <c r="O1242" s="1493">
        <v>6</v>
      </c>
      <c r="P1242" s="1484">
        <f t="shared" si="39"/>
        <v>12000</v>
      </c>
      <c r="Q1242" s="1199"/>
      <c r="R1242" s="1199"/>
      <c r="S1242" s="1199"/>
      <c r="T1242" s="1199"/>
    </row>
    <row r="1243" spans="1:20" s="1503" customFormat="1" ht="12.75" x14ac:dyDescent="0.2">
      <c r="A1243" s="1488" t="s">
        <v>8711</v>
      </c>
      <c r="B1243" s="1488" t="s">
        <v>2003</v>
      </c>
      <c r="C1243" s="1488" t="s">
        <v>97</v>
      </c>
      <c r="D1243" s="1488"/>
      <c r="E1243" s="1489">
        <v>2500</v>
      </c>
      <c r="F1243" s="1488" t="s">
        <v>11238</v>
      </c>
      <c r="G1243" s="1488" t="s">
        <v>11239</v>
      </c>
      <c r="H1243" s="1488" t="s">
        <v>1025</v>
      </c>
      <c r="I1243" s="1488"/>
      <c r="J1243" s="1488"/>
      <c r="K1243" s="1493">
        <v>1</v>
      </c>
      <c r="L1243" s="1493">
        <v>12</v>
      </c>
      <c r="M1243" s="1484">
        <f t="shared" si="38"/>
        <v>30000</v>
      </c>
      <c r="N1243" s="1493">
        <v>1</v>
      </c>
      <c r="O1243" s="1493">
        <v>6</v>
      </c>
      <c r="P1243" s="1484">
        <f t="shared" si="39"/>
        <v>15000</v>
      </c>
      <c r="Q1243" s="1199"/>
      <c r="R1243" s="1199"/>
      <c r="S1243" s="1199"/>
      <c r="T1243" s="1199"/>
    </row>
    <row r="1244" spans="1:20" s="1503" customFormat="1" ht="12.75" x14ac:dyDescent="0.2">
      <c r="A1244" s="1488" t="s">
        <v>8711</v>
      </c>
      <c r="B1244" s="1488" t="s">
        <v>2003</v>
      </c>
      <c r="C1244" s="1488" t="s">
        <v>97</v>
      </c>
      <c r="D1244" s="1488"/>
      <c r="E1244" s="1489">
        <v>2000</v>
      </c>
      <c r="F1244" s="1488" t="s">
        <v>11240</v>
      </c>
      <c r="G1244" s="1488" t="s">
        <v>11241</v>
      </c>
      <c r="H1244" s="1488" t="s">
        <v>8805</v>
      </c>
      <c r="I1244" s="1488"/>
      <c r="J1244" s="1488"/>
      <c r="K1244" s="1493">
        <v>1</v>
      </c>
      <c r="L1244" s="1493">
        <v>12</v>
      </c>
      <c r="M1244" s="1484">
        <f t="shared" si="38"/>
        <v>24000</v>
      </c>
      <c r="N1244" s="1493">
        <v>1</v>
      </c>
      <c r="O1244" s="1493">
        <v>6</v>
      </c>
      <c r="P1244" s="1484">
        <f t="shared" si="39"/>
        <v>12000</v>
      </c>
      <c r="Q1244" s="1199"/>
      <c r="R1244" s="1199"/>
      <c r="S1244" s="1199"/>
      <c r="T1244" s="1199"/>
    </row>
    <row r="1245" spans="1:20" s="1503" customFormat="1" ht="12.75" x14ac:dyDescent="0.2">
      <c r="A1245" s="1488" t="s">
        <v>8711</v>
      </c>
      <c r="B1245" s="1488" t="s">
        <v>2003</v>
      </c>
      <c r="C1245" s="1488" t="s">
        <v>97</v>
      </c>
      <c r="D1245" s="1488"/>
      <c r="E1245" s="1489">
        <v>3000</v>
      </c>
      <c r="F1245" s="1488" t="s">
        <v>11242</v>
      </c>
      <c r="G1245" s="1488" t="s">
        <v>11243</v>
      </c>
      <c r="H1245" s="1488" t="s">
        <v>768</v>
      </c>
      <c r="I1245" s="1488"/>
      <c r="J1245" s="1488"/>
      <c r="K1245" s="1493">
        <v>1</v>
      </c>
      <c r="L1245" s="1493">
        <v>12</v>
      </c>
      <c r="M1245" s="1484">
        <f t="shared" si="38"/>
        <v>36000</v>
      </c>
      <c r="N1245" s="1493">
        <v>1</v>
      </c>
      <c r="O1245" s="1493">
        <v>6</v>
      </c>
      <c r="P1245" s="1484">
        <f t="shared" si="39"/>
        <v>18000</v>
      </c>
      <c r="Q1245" s="1199"/>
      <c r="R1245" s="1199"/>
      <c r="S1245" s="1199"/>
      <c r="T1245" s="1199"/>
    </row>
    <row r="1246" spans="1:20" s="1503" customFormat="1" ht="12.75" x14ac:dyDescent="0.2">
      <c r="A1246" s="1488" t="s">
        <v>8711</v>
      </c>
      <c r="B1246" s="1488" t="s">
        <v>2003</v>
      </c>
      <c r="C1246" s="1488" t="s">
        <v>97</v>
      </c>
      <c r="D1246" s="1488"/>
      <c r="E1246" s="1489">
        <v>4500</v>
      </c>
      <c r="F1246" s="1488" t="s">
        <v>11244</v>
      </c>
      <c r="G1246" s="1488" t="s">
        <v>11245</v>
      </c>
      <c r="H1246" s="1488" t="s">
        <v>11246</v>
      </c>
      <c r="I1246" s="1488"/>
      <c r="J1246" s="1488"/>
      <c r="K1246" s="1493">
        <v>1</v>
      </c>
      <c r="L1246" s="1493">
        <v>12</v>
      </c>
      <c r="M1246" s="1484">
        <f t="shared" si="38"/>
        <v>54000</v>
      </c>
      <c r="N1246" s="1493">
        <v>1</v>
      </c>
      <c r="O1246" s="1493">
        <v>6</v>
      </c>
      <c r="P1246" s="1484">
        <f t="shared" si="39"/>
        <v>27000</v>
      </c>
      <c r="Q1246" s="1199"/>
      <c r="R1246" s="1199"/>
      <c r="S1246" s="1199"/>
      <c r="T1246" s="1199"/>
    </row>
    <row r="1247" spans="1:20" s="1503" customFormat="1" ht="12.75" x14ac:dyDescent="0.2">
      <c r="A1247" s="1488" t="s">
        <v>8711</v>
      </c>
      <c r="B1247" s="1488" t="s">
        <v>2003</v>
      </c>
      <c r="C1247" s="1488" t="s">
        <v>97</v>
      </c>
      <c r="D1247" s="1488"/>
      <c r="E1247" s="1489">
        <v>15600</v>
      </c>
      <c r="F1247" s="1488" t="s">
        <v>11247</v>
      </c>
      <c r="G1247" s="1488" t="s">
        <v>11248</v>
      </c>
      <c r="H1247" s="1488" t="s">
        <v>657</v>
      </c>
      <c r="I1247" s="1488"/>
      <c r="J1247" s="1488"/>
      <c r="K1247" s="1493">
        <v>1</v>
      </c>
      <c r="L1247" s="1493">
        <v>6</v>
      </c>
      <c r="M1247" s="1484">
        <f t="shared" si="38"/>
        <v>93600</v>
      </c>
      <c r="N1247" s="1493">
        <v>0</v>
      </c>
      <c r="O1247" s="1493">
        <v>0</v>
      </c>
      <c r="P1247" s="1484">
        <f t="shared" si="39"/>
        <v>0</v>
      </c>
      <c r="Q1247" s="1199"/>
      <c r="R1247" s="1199"/>
      <c r="S1247" s="1199"/>
      <c r="T1247" s="1199"/>
    </row>
    <row r="1248" spans="1:20" s="1503" customFormat="1" ht="12.75" x14ac:dyDescent="0.2">
      <c r="A1248" s="1488" t="s">
        <v>8711</v>
      </c>
      <c r="B1248" s="1488" t="s">
        <v>2003</v>
      </c>
      <c r="C1248" s="1488" t="s">
        <v>97</v>
      </c>
      <c r="D1248" s="1488"/>
      <c r="E1248" s="1489">
        <v>2500</v>
      </c>
      <c r="F1248" s="1488" t="s">
        <v>11249</v>
      </c>
      <c r="G1248" s="1488" t="s">
        <v>11250</v>
      </c>
      <c r="H1248" s="1488" t="s">
        <v>11251</v>
      </c>
      <c r="I1248" s="1488"/>
      <c r="J1248" s="1488"/>
      <c r="K1248" s="1493">
        <v>1</v>
      </c>
      <c r="L1248" s="1493">
        <v>12</v>
      </c>
      <c r="M1248" s="1484">
        <f t="shared" si="38"/>
        <v>30000</v>
      </c>
      <c r="N1248" s="1493">
        <v>1</v>
      </c>
      <c r="O1248" s="1493">
        <v>6</v>
      </c>
      <c r="P1248" s="1484">
        <f t="shared" si="39"/>
        <v>15000</v>
      </c>
      <c r="Q1248" s="1199"/>
      <c r="R1248" s="1199"/>
      <c r="S1248" s="1199"/>
      <c r="T1248" s="1199"/>
    </row>
    <row r="1249" spans="1:20" s="1503" customFormat="1" ht="12.75" x14ac:dyDescent="0.2">
      <c r="A1249" s="1488" t="s">
        <v>8711</v>
      </c>
      <c r="B1249" s="1488" t="s">
        <v>2003</v>
      </c>
      <c r="C1249" s="1488" t="s">
        <v>97</v>
      </c>
      <c r="D1249" s="1488"/>
      <c r="E1249" s="1489">
        <v>6500</v>
      </c>
      <c r="F1249" s="1488" t="s">
        <v>11252</v>
      </c>
      <c r="G1249" s="1488" t="s">
        <v>11253</v>
      </c>
      <c r="H1249" s="1488" t="s">
        <v>1344</v>
      </c>
      <c r="I1249" s="1488"/>
      <c r="J1249" s="1488"/>
      <c r="K1249" s="1493">
        <v>1</v>
      </c>
      <c r="L1249" s="1493">
        <v>12</v>
      </c>
      <c r="M1249" s="1484">
        <f t="shared" si="38"/>
        <v>78000</v>
      </c>
      <c r="N1249" s="1493">
        <v>1</v>
      </c>
      <c r="O1249" s="1493">
        <v>6</v>
      </c>
      <c r="P1249" s="1484">
        <f t="shared" si="39"/>
        <v>39000</v>
      </c>
      <c r="Q1249" s="1199"/>
      <c r="R1249" s="1199"/>
      <c r="S1249" s="1199"/>
      <c r="T1249" s="1199"/>
    </row>
    <row r="1250" spans="1:20" s="1503" customFormat="1" ht="12.75" x14ac:dyDescent="0.2">
      <c r="A1250" s="1488" t="s">
        <v>8711</v>
      </c>
      <c r="B1250" s="1488" t="s">
        <v>2003</v>
      </c>
      <c r="C1250" s="1488" t="s">
        <v>97</v>
      </c>
      <c r="D1250" s="1488"/>
      <c r="E1250" s="1489">
        <v>4000</v>
      </c>
      <c r="F1250" s="1488" t="s">
        <v>11254</v>
      </c>
      <c r="G1250" s="1488" t="s">
        <v>11255</v>
      </c>
      <c r="H1250" s="1488" t="s">
        <v>768</v>
      </c>
      <c r="I1250" s="1488"/>
      <c r="J1250" s="1488"/>
      <c r="K1250" s="1493">
        <v>1</v>
      </c>
      <c r="L1250" s="1493">
        <v>3</v>
      </c>
      <c r="M1250" s="1484">
        <f t="shared" si="38"/>
        <v>12000</v>
      </c>
      <c r="N1250" s="1493">
        <v>1</v>
      </c>
      <c r="O1250" s="1493">
        <v>6</v>
      </c>
      <c r="P1250" s="1484">
        <f t="shared" si="39"/>
        <v>24000</v>
      </c>
      <c r="Q1250" s="1199"/>
      <c r="R1250" s="1199"/>
      <c r="S1250" s="1199"/>
      <c r="T1250" s="1199"/>
    </row>
    <row r="1251" spans="1:20" s="1503" customFormat="1" ht="12.75" x14ac:dyDescent="0.2">
      <c r="A1251" s="1488" t="s">
        <v>8711</v>
      </c>
      <c r="B1251" s="1488" t="s">
        <v>2003</v>
      </c>
      <c r="C1251" s="1488" t="s">
        <v>97</v>
      </c>
      <c r="D1251" s="1488"/>
      <c r="E1251" s="1489">
        <v>8000</v>
      </c>
      <c r="F1251" s="1488" t="s">
        <v>11256</v>
      </c>
      <c r="G1251" s="1488" t="s">
        <v>11257</v>
      </c>
      <c r="H1251" s="1488" t="s">
        <v>11258</v>
      </c>
      <c r="I1251" s="1488"/>
      <c r="J1251" s="1488"/>
      <c r="K1251" s="1493">
        <v>1</v>
      </c>
      <c r="L1251" s="1493">
        <v>3</v>
      </c>
      <c r="M1251" s="1484">
        <f t="shared" si="38"/>
        <v>24000</v>
      </c>
      <c r="N1251" s="1493">
        <v>0</v>
      </c>
      <c r="O1251" s="1493">
        <v>0</v>
      </c>
      <c r="P1251" s="1484">
        <f t="shared" si="39"/>
        <v>0</v>
      </c>
      <c r="Q1251" s="1199"/>
      <c r="R1251" s="1199"/>
      <c r="S1251" s="1199"/>
      <c r="T1251" s="1199"/>
    </row>
    <row r="1252" spans="1:20" s="1503" customFormat="1" ht="12.75" x14ac:dyDescent="0.2">
      <c r="A1252" s="1488" t="s">
        <v>8711</v>
      </c>
      <c r="B1252" s="1488" t="s">
        <v>2003</v>
      </c>
      <c r="C1252" s="1488" t="s">
        <v>97</v>
      </c>
      <c r="D1252" s="1488"/>
      <c r="E1252" s="1489">
        <v>7000</v>
      </c>
      <c r="F1252" s="1488" t="s">
        <v>11259</v>
      </c>
      <c r="G1252" s="1488" t="s">
        <v>11260</v>
      </c>
      <c r="H1252" s="1488" t="s">
        <v>9078</v>
      </c>
      <c r="I1252" s="1488"/>
      <c r="J1252" s="1488"/>
      <c r="K1252" s="1493">
        <v>0</v>
      </c>
      <c r="L1252" s="1493">
        <v>0</v>
      </c>
      <c r="M1252" s="1484">
        <f t="shared" si="38"/>
        <v>0</v>
      </c>
      <c r="N1252" s="1493">
        <v>1</v>
      </c>
      <c r="O1252" s="1493">
        <v>6</v>
      </c>
      <c r="P1252" s="1484">
        <f t="shared" si="39"/>
        <v>42000</v>
      </c>
      <c r="Q1252" s="1199"/>
      <c r="R1252" s="1199"/>
      <c r="S1252" s="1199"/>
      <c r="T1252" s="1199"/>
    </row>
    <row r="1253" spans="1:20" s="1503" customFormat="1" ht="12.75" x14ac:dyDescent="0.2">
      <c r="A1253" s="1488" t="s">
        <v>8711</v>
      </c>
      <c r="B1253" s="1488" t="s">
        <v>2003</v>
      </c>
      <c r="C1253" s="1488" t="s">
        <v>97</v>
      </c>
      <c r="D1253" s="1488"/>
      <c r="E1253" s="1489">
        <v>8000</v>
      </c>
      <c r="F1253" s="1488" t="s">
        <v>11261</v>
      </c>
      <c r="G1253" s="1488" t="s">
        <v>11262</v>
      </c>
      <c r="H1253" s="1488" t="s">
        <v>11263</v>
      </c>
      <c r="I1253" s="1488"/>
      <c r="J1253" s="1488"/>
      <c r="K1253" s="1493">
        <v>1</v>
      </c>
      <c r="L1253" s="1493">
        <v>12</v>
      </c>
      <c r="M1253" s="1484">
        <f t="shared" si="38"/>
        <v>96000</v>
      </c>
      <c r="N1253" s="1493">
        <v>0</v>
      </c>
      <c r="O1253" s="1493">
        <v>0</v>
      </c>
      <c r="P1253" s="1484">
        <f t="shared" si="39"/>
        <v>0</v>
      </c>
      <c r="Q1253" s="1199"/>
      <c r="R1253" s="1199"/>
      <c r="S1253" s="1199"/>
      <c r="T1253" s="1199"/>
    </row>
    <row r="1254" spans="1:20" s="1503" customFormat="1" ht="12.75" x14ac:dyDescent="0.2">
      <c r="A1254" s="1488" t="s">
        <v>8711</v>
      </c>
      <c r="B1254" s="1488" t="s">
        <v>2003</v>
      </c>
      <c r="C1254" s="1488" t="s">
        <v>97</v>
      </c>
      <c r="D1254" s="1488"/>
      <c r="E1254" s="1489">
        <v>15000</v>
      </c>
      <c r="F1254" s="1488" t="s">
        <v>11264</v>
      </c>
      <c r="G1254" s="1488" t="s">
        <v>11265</v>
      </c>
      <c r="H1254" s="1488" t="s">
        <v>11266</v>
      </c>
      <c r="I1254" s="1488"/>
      <c r="J1254" s="1488"/>
      <c r="K1254" s="1493">
        <v>0</v>
      </c>
      <c r="L1254" s="1493">
        <v>0</v>
      </c>
      <c r="M1254" s="1484">
        <f t="shared" si="38"/>
        <v>0</v>
      </c>
      <c r="N1254" s="1493">
        <v>1</v>
      </c>
      <c r="O1254" s="1493">
        <v>2</v>
      </c>
      <c r="P1254" s="1484">
        <f t="shared" si="39"/>
        <v>30000</v>
      </c>
      <c r="Q1254" s="1199"/>
      <c r="R1254" s="1199"/>
      <c r="S1254" s="1199"/>
      <c r="T1254" s="1199"/>
    </row>
    <row r="1255" spans="1:20" s="1503" customFormat="1" ht="12.75" x14ac:dyDescent="0.2">
      <c r="A1255" s="1488" t="s">
        <v>8711</v>
      </c>
      <c r="B1255" s="1488" t="s">
        <v>2003</v>
      </c>
      <c r="C1255" s="1488" t="s">
        <v>97</v>
      </c>
      <c r="D1255" s="1488"/>
      <c r="E1255" s="1489">
        <v>6500</v>
      </c>
      <c r="F1255" s="1488" t="s">
        <v>11267</v>
      </c>
      <c r="G1255" s="1488" t="s">
        <v>11268</v>
      </c>
      <c r="H1255" s="1488" t="s">
        <v>5667</v>
      </c>
      <c r="I1255" s="1488"/>
      <c r="J1255" s="1488"/>
      <c r="K1255" s="1493">
        <v>1</v>
      </c>
      <c r="L1255" s="1493">
        <v>5</v>
      </c>
      <c r="M1255" s="1484">
        <f t="shared" si="38"/>
        <v>32500</v>
      </c>
      <c r="N1255" s="1493">
        <v>0</v>
      </c>
      <c r="O1255" s="1493">
        <v>0</v>
      </c>
      <c r="P1255" s="1484">
        <f t="shared" si="39"/>
        <v>0</v>
      </c>
      <c r="Q1255" s="1199"/>
      <c r="R1255" s="1199"/>
      <c r="S1255" s="1199"/>
      <c r="T1255" s="1199"/>
    </row>
    <row r="1256" spans="1:20" s="1503" customFormat="1" ht="12.75" x14ac:dyDescent="0.2">
      <c r="A1256" s="1488" t="s">
        <v>8711</v>
      </c>
      <c r="B1256" s="1488" t="s">
        <v>2003</v>
      </c>
      <c r="C1256" s="1488" t="s">
        <v>97</v>
      </c>
      <c r="D1256" s="1488"/>
      <c r="E1256" s="1489">
        <v>12000</v>
      </c>
      <c r="F1256" s="1488" t="s">
        <v>11269</v>
      </c>
      <c r="G1256" s="1488" t="s">
        <v>11270</v>
      </c>
      <c r="H1256" s="1488" t="s">
        <v>8746</v>
      </c>
      <c r="I1256" s="1488"/>
      <c r="J1256" s="1488"/>
      <c r="K1256" s="1493">
        <v>1</v>
      </c>
      <c r="L1256" s="1493">
        <v>6</v>
      </c>
      <c r="M1256" s="1484">
        <f t="shared" si="38"/>
        <v>72000</v>
      </c>
      <c r="N1256" s="1493">
        <v>0</v>
      </c>
      <c r="O1256" s="1493">
        <v>0</v>
      </c>
      <c r="P1256" s="1484">
        <f t="shared" si="39"/>
        <v>0</v>
      </c>
      <c r="Q1256" s="1199"/>
      <c r="R1256" s="1199"/>
      <c r="S1256" s="1199"/>
      <c r="T1256" s="1199"/>
    </row>
    <row r="1257" spans="1:20" s="1503" customFormat="1" ht="12.75" x14ac:dyDescent="0.2">
      <c r="A1257" s="1488" t="s">
        <v>8711</v>
      </c>
      <c r="B1257" s="1488" t="s">
        <v>2003</v>
      </c>
      <c r="C1257" s="1488" t="s">
        <v>97</v>
      </c>
      <c r="D1257" s="1488"/>
      <c r="E1257" s="1489">
        <v>3500</v>
      </c>
      <c r="F1257" s="1488" t="s">
        <v>11271</v>
      </c>
      <c r="G1257" s="1488" t="s">
        <v>11272</v>
      </c>
      <c r="H1257" s="1488" t="s">
        <v>8775</v>
      </c>
      <c r="I1257" s="1488"/>
      <c r="J1257" s="1488"/>
      <c r="K1257" s="1493">
        <v>1</v>
      </c>
      <c r="L1257" s="1493">
        <v>12</v>
      </c>
      <c r="M1257" s="1484">
        <f t="shared" si="38"/>
        <v>42000</v>
      </c>
      <c r="N1257" s="1493">
        <v>1</v>
      </c>
      <c r="O1257" s="1493">
        <v>6</v>
      </c>
      <c r="P1257" s="1484">
        <f t="shared" si="39"/>
        <v>21000</v>
      </c>
      <c r="Q1257" s="1199"/>
      <c r="R1257" s="1199"/>
      <c r="S1257" s="1199"/>
      <c r="T1257" s="1199"/>
    </row>
    <row r="1258" spans="1:20" s="1503" customFormat="1" ht="12.75" x14ac:dyDescent="0.2">
      <c r="A1258" s="1488" t="s">
        <v>8711</v>
      </c>
      <c r="B1258" s="1488" t="s">
        <v>2003</v>
      </c>
      <c r="C1258" s="1488" t="s">
        <v>97</v>
      </c>
      <c r="D1258" s="1488"/>
      <c r="E1258" s="1489">
        <v>12000</v>
      </c>
      <c r="F1258" s="1488" t="s">
        <v>11273</v>
      </c>
      <c r="G1258" s="1488" t="s">
        <v>11274</v>
      </c>
      <c r="H1258" s="1488" t="s">
        <v>1141</v>
      </c>
      <c r="I1258" s="1488"/>
      <c r="J1258" s="1488"/>
      <c r="K1258" s="1493">
        <v>0</v>
      </c>
      <c r="L1258" s="1493">
        <v>0</v>
      </c>
      <c r="M1258" s="1484">
        <f t="shared" si="38"/>
        <v>0</v>
      </c>
      <c r="N1258" s="1493">
        <v>1</v>
      </c>
      <c r="O1258" s="1493">
        <v>4</v>
      </c>
      <c r="P1258" s="1484">
        <f t="shared" si="39"/>
        <v>48000</v>
      </c>
      <c r="Q1258" s="1199"/>
      <c r="R1258" s="1199"/>
      <c r="S1258" s="1199"/>
      <c r="T1258" s="1199"/>
    </row>
    <row r="1259" spans="1:20" s="1503" customFormat="1" ht="12.75" x14ac:dyDescent="0.2">
      <c r="A1259" s="1488" t="s">
        <v>8711</v>
      </c>
      <c r="B1259" s="1488" t="s">
        <v>2003</v>
      </c>
      <c r="C1259" s="1488" t="s">
        <v>97</v>
      </c>
      <c r="D1259" s="1488"/>
      <c r="E1259" s="1489">
        <v>8000</v>
      </c>
      <c r="F1259" s="1488" t="s">
        <v>11275</v>
      </c>
      <c r="G1259" s="1488" t="s">
        <v>11276</v>
      </c>
      <c r="H1259" s="1488" t="s">
        <v>9078</v>
      </c>
      <c r="I1259" s="1488"/>
      <c r="J1259" s="1488"/>
      <c r="K1259" s="1493">
        <v>0</v>
      </c>
      <c r="L1259" s="1493">
        <v>0</v>
      </c>
      <c r="M1259" s="1484">
        <f t="shared" si="38"/>
        <v>0</v>
      </c>
      <c r="N1259" s="1493">
        <v>1</v>
      </c>
      <c r="O1259" s="1493">
        <v>6</v>
      </c>
      <c r="P1259" s="1484">
        <f t="shared" si="39"/>
        <v>48000</v>
      </c>
      <c r="Q1259" s="1199"/>
      <c r="R1259" s="1199"/>
      <c r="S1259" s="1199"/>
      <c r="T1259" s="1199"/>
    </row>
    <row r="1260" spans="1:20" s="1503" customFormat="1" ht="12.75" x14ac:dyDescent="0.2">
      <c r="A1260" s="1488" t="s">
        <v>8711</v>
      </c>
      <c r="B1260" s="1488" t="s">
        <v>2004</v>
      </c>
      <c r="C1260" s="1488" t="s">
        <v>97</v>
      </c>
      <c r="D1260" s="1488"/>
      <c r="E1260" s="1489">
        <v>5000</v>
      </c>
      <c r="F1260" s="1488" t="s">
        <v>11277</v>
      </c>
      <c r="G1260" s="1488" t="s">
        <v>11278</v>
      </c>
      <c r="H1260" s="1488" t="s">
        <v>675</v>
      </c>
      <c r="I1260" s="1488"/>
      <c r="J1260" s="1488"/>
      <c r="K1260" s="1493">
        <v>1</v>
      </c>
      <c r="L1260" s="1493">
        <v>12</v>
      </c>
      <c r="M1260" s="1484">
        <f t="shared" si="38"/>
        <v>60000</v>
      </c>
      <c r="N1260" s="1493">
        <v>1</v>
      </c>
      <c r="O1260" s="1493">
        <v>1</v>
      </c>
      <c r="P1260" s="1484">
        <f t="shared" si="39"/>
        <v>5000</v>
      </c>
      <c r="Q1260" s="1199"/>
      <c r="R1260" s="1199"/>
      <c r="S1260" s="1199"/>
      <c r="T1260" s="1199"/>
    </row>
    <row r="1261" spans="1:20" s="1503" customFormat="1" ht="12.75" x14ac:dyDescent="0.2">
      <c r="A1261" s="1488" t="s">
        <v>8711</v>
      </c>
      <c r="B1261" s="1488" t="s">
        <v>2003</v>
      </c>
      <c r="C1261" s="1488" t="s">
        <v>97</v>
      </c>
      <c r="D1261" s="1488"/>
      <c r="E1261" s="1489">
        <v>6500</v>
      </c>
      <c r="F1261" s="1488" t="s">
        <v>11279</v>
      </c>
      <c r="G1261" s="1488" t="s">
        <v>11280</v>
      </c>
      <c r="H1261" s="1488" t="s">
        <v>5667</v>
      </c>
      <c r="I1261" s="1488"/>
      <c r="J1261" s="1488"/>
      <c r="K1261" s="1493">
        <v>1</v>
      </c>
      <c r="L1261" s="1493">
        <v>12</v>
      </c>
      <c r="M1261" s="1484">
        <f t="shared" si="38"/>
        <v>78000</v>
      </c>
      <c r="N1261" s="1493">
        <v>1</v>
      </c>
      <c r="O1261" s="1493">
        <v>6</v>
      </c>
      <c r="P1261" s="1484">
        <f t="shared" si="39"/>
        <v>39000</v>
      </c>
      <c r="Q1261" s="1199"/>
      <c r="R1261" s="1199"/>
      <c r="S1261" s="1199"/>
      <c r="T1261" s="1199"/>
    </row>
    <row r="1262" spans="1:20" s="1503" customFormat="1" ht="12.75" x14ac:dyDescent="0.2">
      <c r="A1262" s="1488" t="s">
        <v>8711</v>
      </c>
      <c r="B1262" s="1488" t="s">
        <v>2003</v>
      </c>
      <c r="C1262" s="1488" t="s">
        <v>97</v>
      </c>
      <c r="D1262" s="1488"/>
      <c r="E1262" s="1489">
        <v>6000</v>
      </c>
      <c r="F1262" s="1488" t="s">
        <v>11281</v>
      </c>
      <c r="G1262" s="1488" t="s">
        <v>11282</v>
      </c>
      <c r="H1262" s="1488" t="s">
        <v>10025</v>
      </c>
      <c r="I1262" s="1488"/>
      <c r="J1262" s="1488"/>
      <c r="K1262" s="1493">
        <v>1</v>
      </c>
      <c r="L1262" s="1493">
        <v>12</v>
      </c>
      <c r="M1262" s="1484">
        <f t="shared" si="38"/>
        <v>72000</v>
      </c>
      <c r="N1262" s="1493">
        <v>1</v>
      </c>
      <c r="O1262" s="1493">
        <v>6</v>
      </c>
      <c r="P1262" s="1484">
        <f t="shared" si="39"/>
        <v>36000</v>
      </c>
      <c r="Q1262" s="1199"/>
      <c r="R1262" s="1199"/>
      <c r="S1262" s="1199"/>
      <c r="T1262" s="1199"/>
    </row>
    <row r="1263" spans="1:20" s="1503" customFormat="1" ht="12.75" x14ac:dyDescent="0.2">
      <c r="A1263" s="1488" t="s">
        <v>8711</v>
      </c>
      <c r="B1263" s="1488" t="s">
        <v>2003</v>
      </c>
      <c r="C1263" s="1488" t="s">
        <v>97</v>
      </c>
      <c r="D1263" s="1488"/>
      <c r="E1263" s="1489">
        <v>5500</v>
      </c>
      <c r="F1263" s="1488" t="s">
        <v>11283</v>
      </c>
      <c r="G1263" s="1488" t="s">
        <v>11284</v>
      </c>
      <c r="H1263" s="1488" t="s">
        <v>10281</v>
      </c>
      <c r="I1263" s="1488"/>
      <c r="J1263" s="1488"/>
      <c r="K1263" s="1493">
        <v>1</v>
      </c>
      <c r="L1263" s="1493">
        <v>3</v>
      </c>
      <c r="M1263" s="1484">
        <f t="shared" si="38"/>
        <v>16500</v>
      </c>
      <c r="N1263" s="1493">
        <v>1</v>
      </c>
      <c r="O1263" s="1493">
        <v>6</v>
      </c>
      <c r="P1263" s="1484">
        <f t="shared" si="39"/>
        <v>33000</v>
      </c>
      <c r="Q1263" s="1199"/>
      <c r="R1263" s="1199"/>
      <c r="S1263" s="1199"/>
      <c r="T1263" s="1199"/>
    </row>
    <row r="1264" spans="1:20" s="1503" customFormat="1" ht="12.75" x14ac:dyDescent="0.2">
      <c r="A1264" s="1488" t="s">
        <v>8711</v>
      </c>
      <c r="B1264" s="1488" t="s">
        <v>2003</v>
      </c>
      <c r="C1264" s="1488" t="s">
        <v>97</v>
      </c>
      <c r="D1264" s="1488"/>
      <c r="E1264" s="1489">
        <v>8000</v>
      </c>
      <c r="F1264" s="1488" t="s">
        <v>11285</v>
      </c>
      <c r="G1264" s="1488" t="s">
        <v>11286</v>
      </c>
      <c r="H1264" s="1488" t="s">
        <v>11287</v>
      </c>
      <c r="I1264" s="1488"/>
      <c r="J1264" s="1488"/>
      <c r="K1264" s="1493">
        <v>1</v>
      </c>
      <c r="L1264" s="1493">
        <v>5</v>
      </c>
      <c r="M1264" s="1484">
        <f t="shared" si="38"/>
        <v>40000</v>
      </c>
      <c r="N1264" s="1493">
        <v>1</v>
      </c>
      <c r="O1264" s="1493">
        <v>6</v>
      </c>
      <c r="P1264" s="1484">
        <f t="shared" si="39"/>
        <v>48000</v>
      </c>
      <c r="Q1264" s="1199"/>
      <c r="R1264" s="1199"/>
      <c r="S1264" s="1199"/>
      <c r="T1264" s="1199"/>
    </row>
    <row r="1265" spans="1:20" s="1503" customFormat="1" ht="12.75" x14ac:dyDescent="0.2">
      <c r="A1265" s="1488" t="s">
        <v>8711</v>
      </c>
      <c r="B1265" s="1488" t="s">
        <v>2003</v>
      </c>
      <c r="C1265" s="1488" t="s">
        <v>97</v>
      </c>
      <c r="D1265" s="1488"/>
      <c r="E1265" s="1489">
        <v>10000</v>
      </c>
      <c r="F1265" s="1488" t="s">
        <v>11288</v>
      </c>
      <c r="G1265" s="1488" t="s">
        <v>11289</v>
      </c>
      <c r="H1265" s="1488" t="s">
        <v>2912</v>
      </c>
      <c r="I1265" s="1488"/>
      <c r="J1265" s="1488"/>
      <c r="K1265" s="1493">
        <v>1</v>
      </c>
      <c r="L1265" s="1493">
        <v>12</v>
      </c>
      <c r="M1265" s="1484">
        <f t="shared" si="38"/>
        <v>120000</v>
      </c>
      <c r="N1265" s="1493">
        <v>1</v>
      </c>
      <c r="O1265" s="1493">
        <v>6</v>
      </c>
      <c r="P1265" s="1484">
        <f t="shared" si="39"/>
        <v>60000</v>
      </c>
      <c r="Q1265" s="1199"/>
      <c r="R1265" s="1199"/>
      <c r="S1265" s="1199"/>
      <c r="T1265" s="1199"/>
    </row>
    <row r="1266" spans="1:20" s="1503" customFormat="1" ht="12.75" x14ac:dyDescent="0.2">
      <c r="A1266" s="1488" t="s">
        <v>8711</v>
      </c>
      <c r="B1266" s="1488" t="s">
        <v>2003</v>
      </c>
      <c r="C1266" s="1488" t="s">
        <v>97</v>
      </c>
      <c r="D1266" s="1488"/>
      <c r="E1266" s="1489">
        <v>9000</v>
      </c>
      <c r="F1266" s="1488" t="s">
        <v>11290</v>
      </c>
      <c r="G1266" s="1488" t="s">
        <v>11291</v>
      </c>
      <c r="H1266" s="1488" t="s">
        <v>4612</v>
      </c>
      <c r="I1266" s="1488"/>
      <c r="J1266" s="1488"/>
      <c r="K1266" s="1493">
        <v>1</v>
      </c>
      <c r="L1266" s="1493">
        <v>5</v>
      </c>
      <c r="M1266" s="1484">
        <f t="shared" si="38"/>
        <v>45000</v>
      </c>
      <c r="N1266" s="1493">
        <v>1</v>
      </c>
      <c r="O1266" s="1493">
        <v>6</v>
      </c>
      <c r="P1266" s="1484">
        <f t="shared" si="39"/>
        <v>54000</v>
      </c>
      <c r="Q1266" s="1199"/>
      <c r="R1266" s="1199"/>
      <c r="S1266" s="1199"/>
      <c r="T1266" s="1199"/>
    </row>
    <row r="1267" spans="1:20" s="1503" customFormat="1" ht="12.75" x14ac:dyDescent="0.2">
      <c r="A1267" s="1488" t="s">
        <v>8711</v>
      </c>
      <c r="B1267" s="1488" t="s">
        <v>2003</v>
      </c>
      <c r="C1267" s="1488" t="s">
        <v>97</v>
      </c>
      <c r="D1267" s="1488"/>
      <c r="E1267" s="1489">
        <v>4500</v>
      </c>
      <c r="F1267" s="1488" t="s">
        <v>11292</v>
      </c>
      <c r="G1267" s="1488" t="s">
        <v>11293</v>
      </c>
      <c r="H1267" s="1488" t="s">
        <v>11294</v>
      </c>
      <c r="I1267" s="1488"/>
      <c r="J1267" s="1488"/>
      <c r="K1267" s="1493">
        <v>1</v>
      </c>
      <c r="L1267" s="1493">
        <v>12</v>
      </c>
      <c r="M1267" s="1484">
        <f t="shared" si="38"/>
        <v>54000</v>
      </c>
      <c r="N1267" s="1493">
        <v>1</v>
      </c>
      <c r="O1267" s="1493">
        <v>5</v>
      </c>
      <c r="P1267" s="1484">
        <f t="shared" si="39"/>
        <v>22500</v>
      </c>
      <c r="Q1267" s="1199"/>
      <c r="R1267" s="1199"/>
      <c r="S1267" s="1199"/>
      <c r="T1267" s="1199"/>
    </row>
    <row r="1268" spans="1:20" s="1503" customFormat="1" ht="12.75" x14ac:dyDescent="0.2">
      <c r="A1268" s="1488" t="s">
        <v>8711</v>
      </c>
      <c r="B1268" s="1488" t="s">
        <v>2003</v>
      </c>
      <c r="C1268" s="1488" t="s">
        <v>97</v>
      </c>
      <c r="D1268" s="1488"/>
      <c r="E1268" s="1489">
        <v>15000</v>
      </c>
      <c r="F1268" s="1488" t="s">
        <v>11295</v>
      </c>
      <c r="G1268" s="1488" t="s">
        <v>11296</v>
      </c>
      <c r="H1268" s="1488" t="s">
        <v>10434</v>
      </c>
      <c r="I1268" s="1488"/>
      <c r="J1268" s="1488"/>
      <c r="K1268" s="1493">
        <v>1</v>
      </c>
      <c r="L1268" s="1493">
        <v>5</v>
      </c>
      <c r="M1268" s="1484">
        <f t="shared" si="38"/>
        <v>75000</v>
      </c>
      <c r="N1268" s="1493">
        <v>0</v>
      </c>
      <c r="O1268" s="1493">
        <v>0</v>
      </c>
      <c r="P1268" s="1484">
        <f t="shared" si="39"/>
        <v>0</v>
      </c>
      <c r="Q1268" s="1199"/>
      <c r="R1268" s="1199"/>
      <c r="S1268" s="1199"/>
      <c r="T1268" s="1199"/>
    </row>
    <row r="1269" spans="1:20" s="1503" customFormat="1" ht="12.75" x14ac:dyDescent="0.2">
      <c r="A1269" s="1488" t="s">
        <v>8711</v>
      </c>
      <c r="B1269" s="1488" t="s">
        <v>2003</v>
      </c>
      <c r="C1269" s="1488" t="s">
        <v>97</v>
      </c>
      <c r="D1269" s="1488"/>
      <c r="E1269" s="1489">
        <v>14000</v>
      </c>
      <c r="F1269" s="1488" t="s">
        <v>11297</v>
      </c>
      <c r="G1269" s="1488" t="s">
        <v>11298</v>
      </c>
      <c r="H1269" s="1488" t="s">
        <v>8976</v>
      </c>
      <c r="I1269" s="1488"/>
      <c r="J1269" s="1488"/>
      <c r="K1269" s="1493">
        <v>0</v>
      </c>
      <c r="L1269" s="1493">
        <v>0</v>
      </c>
      <c r="M1269" s="1484">
        <f t="shared" si="38"/>
        <v>0</v>
      </c>
      <c r="N1269" s="1493">
        <v>1</v>
      </c>
      <c r="O1269" s="1493">
        <v>1</v>
      </c>
      <c r="P1269" s="1484">
        <f t="shared" si="39"/>
        <v>14000</v>
      </c>
      <c r="Q1269" s="1199"/>
      <c r="R1269" s="1199"/>
      <c r="S1269" s="1199"/>
      <c r="T1269" s="1199"/>
    </row>
    <row r="1270" spans="1:20" s="1503" customFormat="1" ht="12.75" x14ac:dyDescent="0.2">
      <c r="A1270" s="1488" t="s">
        <v>8711</v>
      </c>
      <c r="B1270" s="1488" t="s">
        <v>2003</v>
      </c>
      <c r="C1270" s="1488" t="s">
        <v>97</v>
      </c>
      <c r="D1270" s="1488"/>
      <c r="E1270" s="1489">
        <v>12000</v>
      </c>
      <c r="F1270" s="1488" t="s">
        <v>11299</v>
      </c>
      <c r="G1270" s="1488" t="s">
        <v>11300</v>
      </c>
      <c r="H1270" s="1488" t="s">
        <v>10552</v>
      </c>
      <c r="I1270" s="1488"/>
      <c r="J1270" s="1488"/>
      <c r="K1270" s="1493">
        <v>1</v>
      </c>
      <c r="L1270" s="1493">
        <v>8</v>
      </c>
      <c r="M1270" s="1484">
        <f t="shared" si="38"/>
        <v>96000</v>
      </c>
      <c r="N1270" s="1493">
        <v>1</v>
      </c>
      <c r="O1270" s="1493">
        <v>6</v>
      </c>
      <c r="P1270" s="1484">
        <f t="shared" si="39"/>
        <v>72000</v>
      </c>
      <c r="Q1270" s="1199"/>
      <c r="R1270" s="1199"/>
      <c r="S1270" s="1199"/>
      <c r="T1270" s="1199"/>
    </row>
    <row r="1271" spans="1:20" s="1503" customFormat="1" ht="12.75" x14ac:dyDescent="0.2">
      <c r="A1271" s="1488" t="s">
        <v>8711</v>
      </c>
      <c r="B1271" s="1488" t="s">
        <v>2003</v>
      </c>
      <c r="C1271" s="1488" t="s">
        <v>97</v>
      </c>
      <c r="D1271" s="1488"/>
      <c r="E1271" s="1489">
        <v>7000</v>
      </c>
      <c r="F1271" s="1488" t="s">
        <v>11301</v>
      </c>
      <c r="G1271" s="1488" t="s">
        <v>11302</v>
      </c>
      <c r="H1271" s="1488" t="s">
        <v>654</v>
      </c>
      <c r="I1271" s="1488"/>
      <c r="J1271" s="1488"/>
      <c r="K1271" s="1493">
        <v>1</v>
      </c>
      <c r="L1271" s="1493">
        <v>12</v>
      </c>
      <c r="M1271" s="1484">
        <f t="shared" si="38"/>
        <v>84000</v>
      </c>
      <c r="N1271" s="1493">
        <v>1</v>
      </c>
      <c r="O1271" s="1493">
        <v>6</v>
      </c>
      <c r="P1271" s="1484">
        <f t="shared" si="39"/>
        <v>42000</v>
      </c>
      <c r="Q1271" s="1199"/>
      <c r="R1271" s="1199"/>
      <c r="S1271" s="1199"/>
      <c r="T1271" s="1199"/>
    </row>
    <row r="1272" spans="1:20" s="1503" customFormat="1" ht="12.75" x14ac:dyDescent="0.2">
      <c r="A1272" s="1488" t="s">
        <v>8711</v>
      </c>
      <c r="B1272" s="1488" t="s">
        <v>2003</v>
      </c>
      <c r="C1272" s="1488" t="s">
        <v>97</v>
      </c>
      <c r="D1272" s="1488"/>
      <c r="E1272" s="1489">
        <v>1500</v>
      </c>
      <c r="F1272" s="1488" t="s">
        <v>11303</v>
      </c>
      <c r="G1272" s="1488" t="s">
        <v>11304</v>
      </c>
      <c r="H1272" s="1488" t="s">
        <v>1025</v>
      </c>
      <c r="I1272" s="1488"/>
      <c r="J1272" s="1488"/>
      <c r="K1272" s="1493">
        <v>1</v>
      </c>
      <c r="L1272" s="1493">
        <v>12</v>
      </c>
      <c r="M1272" s="1484">
        <f t="shared" si="38"/>
        <v>18000</v>
      </c>
      <c r="N1272" s="1493">
        <v>0</v>
      </c>
      <c r="O1272" s="1493">
        <v>0</v>
      </c>
      <c r="P1272" s="1484">
        <f t="shared" si="39"/>
        <v>0</v>
      </c>
      <c r="Q1272" s="1199"/>
      <c r="R1272" s="1199"/>
      <c r="S1272" s="1199"/>
      <c r="T1272" s="1199"/>
    </row>
    <row r="1273" spans="1:20" s="1503" customFormat="1" ht="12.75" x14ac:dyDescent="0.2">
      <c r="A1273" s="1488" t="s">
        <v>8711</v>
      </c>
      <c r="B1273" s="1488" t="s">
        <v>2003</v>
      </c>
      <c r="C1273" s="1488" t="s">
        <v>97</v>
      </c>
      <c r="D1273" s="1488"/>
      <c r="E1273" s="1489">
        <v>2000</v>
      </c>
      <c r="F1273" s="1488" t="s">
        <v>11303</v>
      </c>
      <c r="G1273" s="1488" t="s">
        <v>11304</v>
      </c>
      <c r="H1273" s="1488" t="s">
        <v>8734</v>
      </c>
      <c r="I1273" s="1488"/>
      <c r="J1273" s="1488"/>
      <c r="K1273" s="1493">
        <v>1</v>
      </c>
      <c r="L1273" s="1493">
        <v>1</v>
      </c>
      <c r="M1273" s="1484">
        <f t="shared" si="38"/>
        <v>2000</v>
      </c>
      <c r="N1273" s="1493">
        <v>1</v>
      </c>
      <c r="O1273" s="1493">
        <v>6</v>
      </c>
      <c r="P1273" s="1484">
        <f t="shared" si="39"/>
        <v>12000</v>
      </c>
      <c r="Q1273" s="1199"/>
      <c r="R1273" s="1199"/>
      <c r="S1273" s="1199"/>
      <c r="T1273" s="1199"/>
    </row>
    <row r="1274" spans="1:20" s="1503" customFormat="1" ht="12.75" x14ac:dyDescent="0.2">
      <c r="A1274" s="1488" t="s">
        <v>8711</v>
      </c>
      <c r="B1274" s="1488" t="s">
        <v>2003</v>
      </c>
      <c r="C1274" s="1488" t="s">
        <v>97</v>
      </c>
      <c r="D1274" s="1488"/>
      <c r="E1274" s="1489">
        <v>1800</v>
      </c>
      <c r="F1274" s="1488" t="s">
        <v>11305</v>
      </c>
      <c r="G1274" s="1488" t="s">
        <v>11306</v>
      </c>
      <c r="H1274" s="1488" t="s">
        <v>1025</v>
      </c>
      <c r="I1274" s="1488"/>
      <c r="J1274" s="1488"/>
      <c r="K1274" s="1493">
        <v>1</v>
      </c>
      <c r="L1274" s="1493">
        <v>12</v>
      </c>
      <c r="M1274" s="1484">
        <f t="shared" si="38"/>
        <v>21600</v>
      </c>
      <c r="N1274" s="1493">
        <v>1</v>
      </c>
      <c r="O1274" s="1493">
        <v>6</v>
      </c>
      <c r="P1274" s="1484">
        <f t="shared" si="39"/>
        <v>10800</v>
      </c>
      <c r="Q1274" s="1199"/>
      <c r="R1274" s="1199"/>
      <c r="S1274" s="1199"/>
      <c r="T1274" s="1199"/>
    </row>
    <row r="1275" spans="1:20" s="1503" customFormat="1" ht="12.75" x14ac:dyDescent="0.2">
      <c r="A1275" s="1488" t="s">
        <v>8711</v>
      </c>
      <c r="B1275" s="1488" t="s">
        <v>2003</v>
      </c>
      <c r="C1275" s="1488" t="s">
        <v>97</v>
      </c>
      <c r="D1275" s="1488"/>
      <c r="E1275" s="1489">
        <v>5500</v>
      </c>
      <c r="F1275" s="1488" t="s">
        <v>11307</v>
      </c>
      <c r="G1275" s="1488" t="s">
        <v>11308</v>
      </c>
      <c r="H1275" s="1488" t="s">
        <v>5667</v>
      </c>
      <c r="I1275" s="1488"/>
      <c r="J1275" s="1488"/>
      <c r="K1275" s="1493">
        <v>1</v>
      </c>
      <c r="L1275" s="1493">
        <v>12</v>
      </c>
      <c r="M1275" s="1484">
        <f t="shared" si="38"/>
        <v>66000</v>
      </c>
      <c r="N1275" s="1493">
        <v>1</v>
      </c>
      <c r="O1275" s="1493">
        <v>6</v>
      </c>
      <c r="P1275" s="1484">
        <f t="shared" si="39"/>
        <v>33000</v>
      </c>
      <c r="Q1275" s="1199"/>
      <c r="R1275" s="1199"/>
      <c r="S1275" s="1199"/>
      <c r="T1275" s="1199"/>
    </row>
    <row r="1276" spans="1:20" s="1503" customFormat="1" ht="12.75" x14ac:dyDescent="0.2">
      <c r="A1276" s="1488" t="s">
        <v>8711</v>
      </c>
      <c r="B1276" s="1488" t="s">
        <v>2003</v>
      </c>
      <c r="C1276" s="1488" t="s">
        <v>97</v>
      </c>
      <c r="D1276" s="1488"/>
      <c r="E1276" s="1489">
        <v>12000</v>
      </c>
      <c r="F1276" s="1488" t="s">
        <v>11309</v>
      </c>
      <c r="G1276" s="1488" t="s">
        <v>11310</v>
      </c>
      <c r="H1276" s="1488" t="s">
        <v>11311</v>
      </c>
      <c r="I1276" s="1488"/>
      <c r="J1276" s="1488"/>
      <c r="K1276" s="1493">
        <v>1</v>
      </c>
      <c r="L1276" s="1493">
        <v>4</v>
      </c>
      <c r="M1276" s="1484">
        <f t="shared" si="38"/>
        <v>48000</v>
      </c>
      <c r="N1276" s="1493">
        <v>0</v>
      </c>
      <c r="O1276" s="1493">
        <v>0</v>
      </c>
      <c r="P1276" s="1484">
        <f t="shared" si="39"/>
        <v>0</v>
      </c>
      <c r="Q1276" s="1199"/>
      <c r="R1276" s="1199"/>
      <c r="S1276" s="1199"/>
      <c r="T1276" s="1199"/>
    </row>
    <row r="1277" spans="1:20" s="1503" customFormat="1" ht="12.75" x14ac:dyDescent="0.2">
      <c r="A1277" s="1488" t="s">
        <v>8711</v>
      </c>
      <c r="B1277" s="1488" t="s">
        <v>2003</v>
      </c>
      <c r="C1277" s="1488" t="s">
        <v>97</v>
      </c>
      <c r="D1277" s="1488"/>
      <c r="E1277" s="1489">
        <v>14000</v>
      </c>
      <c r="F1277" s="1488" t="s">
        <v>11312</v>
      </c>
      <c r="G1277" s="1488" t="s">
        <v>11313</v>
      </c>
      <c r="H1277" s="1488" t="s">
        <v>8976</v>
      </c>
      <c r="I1277" s="1488"/>
      <c r="J1277" s="1488"/>
      <c r="K1277" s="1493">
        <v>1</v>
      </c>
      <c r="L1277" s="1493">
        <v>5</v>
      </c>
      <c r="M1277" s="1484">
        <f t="shared" si="38"/>
        <v>70000</v>
      </c>
      <c r="N1277" s="1493">
        <v>0</v>
      </c>
      <c r="O1277" s="1493">
        <v>0</v>
      </c>
      <c r="P1277" s="1484">
        <f t="shared" si="39"/>
        <v>0</v>
      </c>
      <c r="Q1277" s="1199"/>
      <c r="R1277" s="1199"/>
      <c r="S1277" s="1199"/>
      <c r="T1277" s="1199"/>
    </row>
    <row r="1278" spans="1:20" s="1503" customFormat="1" ht="12.75" x14ac:dyDescent="0.2">
      <c r="A1278" s="1488" t="s">
        <v>8711</v>
      </c>
      <c r="B1278" s="1488" t="s">
        <v>2003</v>
      </c>
      <c r="C1278" s="1488" t="s">
        <v>97</v>
      </c>
      <c r="D1278" s="1488"/>
      <c r="E1278" s="1489">
        <v>12000</v>
      </c>
      <c r="F1278" s="1488" t="s">
        <v>11312</v>
      </c>
      <c r="G1278" s="1488" t="s">
        <v>11313</v>
      </c>
      <c r="H1278" s="1488" t="s">
        <v>1141</v>
      </c>
      <c r="I1278" s="1488"/>
      <c r="J1278" s="1488"/>
      <c r="K1278" s="1493">
        <v>0</v>
      </c>
      <c r="L1278" s="1493">
        <v>0</v>
      </c>
      <c r="M1278" s="1484">
        <f t="shared" si="38"/>
        <v>0</v>
      </c>
      <c r="N1278" s="1493">
        <v>1</v>
      </c>
      <c r="O1278" s="1493">
        <v>1</v>
      </c>
      <c r="P1278" s="1484">
        <f t="shared" si="39"/>
        <v>12000</v>
      </c>
      <c r="Q1278" s="1199"/>
      <c r="R1278" s="1199"/>
      <c r="S1278" s="1199"/>
      <c r="T1278" s="1199"/>
    </row>
    <row r="1279" spans="1:20" s="1503" customFormat="1" ht="12.75" x14ac:dyDescent="0.2">
      <c r="A1279" s="1488" t="s">
        <v>8711</v>
      </c>
      <c r="B1279" s="1488" t="s">
        <v>2003</v>
      </c>
      <c r="C1279" s="1488" t="s">
        <v>97</v>
      </c>
      <c r="D1279" s="1488"/>
      <c r="E1279" s="1489">
        <v>2500</v>
      </c>
      <c r="F1279" s="1488" t="s">
        <v>11314</v>
      </c>
      <c r="G1279" s="1488" t="s">
        <v>11315</v>
      </c>
      <c r="H1279" s="1488" t="s">
        <v>768</v>
      </c>
      <c r="I1279" s="1488"/>
      <c r="J1279" s="1488"/>
      <c r="K1279" s="1493">
        <v>1</v>
      </c>
      <c r="L1279" s="1493">
        <v>12</v>
      </c>
      <c r="M1279" s="1484">
        <f t="shared" si="38"/>
        <v>30000</v>
      </c>
      <c r="N1279" s="1493">
        <v>1</v>
      </c>
      <c r="O1279" s="1493">
        <v>6</v>
      </c>
      <c r="P1279" s="1484">
        <f t="shared" si="39"/>
        <v>15000</v>
      </c>
      <c r="Q1279" s="1199"/>
      <c r="R1279" s="1199"/>
      <c r="S1279" s="1199"/>
      <c r="T1279" s="1199"/>
    </row>
    <row r="1280" spans="1:20" s="1503" customFormat="1" ht="12.75" x14ac:dyDescent="0.2">
      <c r="A1280" s="1488" t="s">
        <v>8711</v>
      </c>
      <c r="B1280" s="1488" t="s">
        <v>2003</v>
      </c>
      <c r="C1280" s="1488" t="s">
        <v>97</v>
      </c>
      <c r="D1280" s="1488"/>
      <c r="E1280" s="1489">
        <v>5000</v>
      </c>
      <c r="F1280" s="1488" t="s">
        <v>11316</v>
      </c>
      <c r="G1280" s="1488" t="s">
        <v>11317</v>
      </c>
      <c r="H1280" s="1488" t="s">
        <v>8778</v>
      </c>
      <c r="I1280" s="1488"/>
      <c r="J1280" s="1488"/>
      <c r="K1280" s="1493">
        <v>1</v>
      </c>
      <c r="L1280" s="1493">
        <v>12</v>
      </c>
      <c r="M1280" s="1484">
        <f t="shared" si="38"/>
        <v>60000</v>
      </c>
      <c r="N1280" s="1493">
        <v>1</v>
      </c>
      <c r="O1280" s="1493">
        <v>6</v>
      </c>
      <c r="P1280" s="1484">
        <f t="shared" si="39"/>
        <v>30000</v>
      </c>
      <c r="Q1280" s="1199"/>
      <c r="R1280" s="1199"/>
      <c r="S1280" s="1199"/>
      <c r="T1280" s="1199"/>
    </row>
    <row r="1281" spans="1:20" s="1503" customFormat="1" ht="12.75" x14ac:dyDescent="0.2">
      <c r="A1281" s="1488" t="s">
        <v>8711</v>
      </c>
      <c r="B1281" s="1488" t="s">
        <v>2003</v>
      </c>
      <c r="C1281" s="1488" t="s">
        <v>97</v>
      </c>
      <c r="D1281" s="1488"/>
      <c r="E1281" s="1489">
        <v>12000</v>
      </c>
      <c r="F1281" s="1488" t="s">
        <v>11318</v>
      </c>
      <c r="G1281" s="1488" t="s">
        <v>11319</v>
      </c>
      <c r="H1281" s="1488" t="s">
        <v>1141</v>
      </c>
      <c r="I1281" s="1488"/>
      <c r="J1281" s="1488"/>
      <c r="K1281" s="1493">
        <v>1</v>
      </c>
      <c r="L1281" s="1493">
        <v>10</v>
      </c>
      <c r="M1281" s="1484">
        <f t="shared" si="38"/>
        <v>120000</v>
      </c>
      <c r="N1281" s="1493">
        <v>0</v>
      </c>
      <c r="O1281" s="1493">
        <v>0</v>
      </c>
      <c r="P1281" s="1484">
        <f t="shared" si="39"/>
        <v>0</v>
      </c>
      <c r="Q1281" s="1199"/>
      <c r="R1281" s="1199"/>
      <c r="S1281" s="1199"/>
      <c r="T1281" s="1199"/>
    </row>
    <row r="1282" spans="1:20" s="1503" customFormat="1" ht="12.75" x14ac:dyDescent="0.2">
      <c r="A1282" s="1488" t="s">
        <v>8711</v>
      </c>
      <c r="B1282" s="1488" t="s">
        <v>2003</v>
      </c>
      <c r="C1282" s="1488" t="s">
        <v>97</v>
      </c>
      <c r="D1282" s="1488"/>
      <c r="E1282" s="1489">
        <v>13000</v>
      </c>
      <c r="F1282" s="1488" t="s">
        <v>11320</v>
      </c>
      <c r="G1282" s="1488" t="s">
        <v>11321</v>
      </c>
      <c r="H1282" s="1488" t="s">
        <v>863</v>
      </c>
      <c r="I1282" s="1488"/>
      <c r="J1282" s="1488"/>
      <c r="K1282" s="1493">
        <v>1</v>
      </c>
      <c r="L1282" s="1493">
        <v>4</v>
      </c>
      <c r="M1282" s="1484">
        <f t="shared" si="38"/>
        <v>52000</v>
      </c>
      <c r="N1282" s="1493">
        <v>0</v>
      </c>
      <c r="O1282" s="1493">
        <v>0</v>
      </c>
      <c r="P1282" s="1484">
        <f t="shared" si="39"/>
        <v>0</v>
      </c>
      <c r="Q1282" s="1199"/>
      <c r="R1282" s="1199"/>
      <c r="S1282" s="1199"/>
      <c r="T1282" s="1199"/>
    </row>
    <row r="1283" spans="1:20" s="1503" customFormat="1" ht="12.75" x14ac:dyDescent="0.2">
      <c r="A1283" s="1488" t="s">
        <v>8711</v>
      </c>
      <c r="B1283" s="1488" t="s">
        <v>2003</v>
      </c>
      <c r="C1283" s="1488" t="s">
        <v>97</v>
      </c>
      <c r="D1283" s="1488"/>
      <c r="E1283" s="1489">
        <v>7000</v>
      </c>
      <c r="F1283" s="1488" t="s">
        <v>11322</v>
      </c>
      <c r="G1283" s="1488" t="s">
        <v>11323</v>
      </c>
      <c r="H1283" s="1488" t="s">
        <v>654</v>
      </c>
      <c r="I1283" s="1488"/>
      <c r="J1283" s="1488"/>
      <c r="K1283" s="1493">
        <v>1</v>
      </c>
      <c r="L1283" s="1493">
        <v>12</v>
      </c>
      <c r="M1283" s="1484">
        <f t="shared" si="38"/>
        <v>84000</v>
      </c>
      <c r="N1283" s="1493">
        <v>1</v>
      </c>
      <c r="O1283" s="1493">
        <v>6</v>
      </c>
      <c r="P1283" s="1484">
        <f t="shared" si="39"/>
        <v>42000</v>
      </c>
      <c r="Q1283" s="1199"/>
      <c r="R1283" s="1199"/>
      <c r="S1283" s="1199"/>
      <c r="T1283" s="1199"/>
    </row>
    <row r="1284" spans="1:20" s="1503" customFormat="1" ht="12.75" x14ac:dyDescent="0.2">
      <c r="A1284" s="1488" t="s">
        <v>8711</v>
      </c>
      <c r="B1284" s="1488" t="s">
        <v>2003</v>
      </c>
      <c r="C1284" s="1488" t="s">
        <v>97</v>
      </c>
      <c r="D1284" s="1488"/>
      <c r="E1284" s="1489">
        <v>15000</v>
      </c>
      <c r="F1284" s="1488" t="s">
        <v>11324</v>
      </c>
      <c r="G1284" s="1488" t="s">
        <v>11325</v>
      </c>
      <c r="H1284" s="1488" t="s">
        <v>8746</v>
      </c>
      <c r="I1284" s="1488"/>
      <c r="J1284" s="1488"/>
      <c r="K1284" s="1493">
        <v>0</v>
      </c>
      <c r="L1284" s="1493">
        <v>0</v>
      </c>
      <c r="M1284" s="1484">
        <f t="shared" si="38"/>
        <v>0</v>
      </c>
      <c r="N1284" s="1493">
        <v>1</v>
      </c>
      <c r="O1284" s="1493">
        <v>4</v>
      </c>
      <c r="P1284" s="1484">
        <f t="shared" si="39"/>
        <v>60000</v>
      </c>
      <c r="Q1284" s="1199"/>
      <c r="R1284" s="1199"/>
      <c r="S1284" s="1199"/>
      <c r="T1284" s="1199"/>
    </row>
    <row r="1285" spans="1:20" s="1503" customFormat="1" ht="12.75" x14ac:dyDescent="0.2">
      <c r="A1285" s="1488" t="s">
        <v>8711</v>
      </c>
      <c r="B1285" s="1488" t="s">
        <v>2003</v>
      </c>
      <c r="C1285" s="1488" t="s">
        <v>97</v>
      </c>
      <c r="D1285" s="1488"/>
      <c r="E1285" s="1489">
        <v>5000</v>
      </c>
      <c r="F1285" s="1488" t="s">
        <v>11326</v>
      </c>
      <c r="G1285" s="1488" t="s">
        <v>11327</v>
      </c>
      <c r="H1285" s="1488" t="s">
        <v>8778</v>
      </c>
      <c r="I1285" s="1488"/>
      <c r="J1285" s="1488"/>
      <c r="K1285" s="1493">
        <v>1</v>
      </c>
      <c r="L1285" s="1493">
        <v>12</v>
      </c>
      <c r="M1285" s="1484">
        <f t="shared" ref="M1285:M1348" si="40">L1285*E1285</f>
        <v>60000</v>
      </c>
      <c r="N1285" s="1493">
        <v>1</v>
      </c>
      <c r="O1285" s="1493">
        <v>6</v>
      </c>
      <c r="P1285" s="1484">
        <f t="shared" ref="P1285:P1348" si="41">O1285*E1285</f>
        <v>30000</v>
      </c>
      <c r="Q1285" s="1199"/>
      <c r="R1285" s="1199"/>
      <c r="S1285" s="1199"/>
      <c r="T1285" s="1199"/>
    </row>
    <row r="1286" spans="1:20" s="1503" customFormat="1" ht="12.75" x14ac:dyDescent="0.2">
      <c r="A1286" s="1488" t="s">
        <v>8711</v>
      </c>
      <c r="B1286" s="1488" t="s">
        <v>2003</v>
      </c>
      <c r="C1286" s="1488" t="s">
        <v>97</v>
      </c>
      <c r="D1286" s="1488"/>
      <c r="E1286" s="1489">
        <v>3500</v>
      </c>
      <c r="F1286" s="1488" t="s">
        <v>11328</v>
      </c>
      <c r="G1286" s="1488" t="s">
        <v>11329</v>
      </c>
      <c r="H1286" s="1488" t="s">
        <v>768</v>
      </c>
      <c r="I1286" s="1488"/>
      <c r="J1286" s="1488"/>
      <c r="K1286" s="1493">
        <v>1</v>
      </c>
      <c r="L1286" s="1493">
        <v>12</v>
      </c>
      <c r="M1286" s="1484">
        <f t="shared" si="40"/>
        <v>42000</v>
      </c>
      <c r="N1286" s="1493">
        <v>1</v>
      </c>
      <c r="O1286" s="1493">
        <v>1</v>
      </c>
      <c r="P1286" s="1484">
        <f t="shared" si="41"/>
        <v>3500</v>
      </c>
      <c r="Q1286" s="1199"/>
      <c r="R1286" s="1199"/>
      <c r="S1286" s="1199"/>
      <c r="T1286" s="1199"/>
    </row>
    <row r="1287" spans="1:20" s="1503" customFormat="1" ht="12.75" x14ac:dyDescent="0.2">
      <c r="A1287" s="1488" t="s">
        <v>8711</v>
      </c>
      <c r="B1287" s="1488" t="s">
        <v>2003</v>
      </c>
      <c r="C1287" s="1488" t="s">
        <v>97</v>
      </c>
      <c r="D1287" s="1488"/>
      <c r="E1287" s="1489">
        <v>6500</v>
      </c>
      <c r="F1287" s="1488" t="s">
        <v>11330</v>
      </c>
      <c r="G1287" s="1488" t="s">
        <v>11331</v>
      </c>
      <c r="H1287" s="1488" t="s">
        <v>651</v>
      </c>
      <c r="I1287" s="1488"/>
      <c r="J1287" s="1488"/>
      <c r="K1287" s="1493">
        <v>1</v>
      </c>
      <c r="L1287" s="1493">
        <v>12</v>
      </c>
      <c r="M1287" s="1484">
        <f t="shared" si="40"/>
        <v>78000</v>
      </c>
      <c r="N1287" s="1493">
        <v>1</v>
      </c>
      <c r="O1287" s="1493">
        <v>6</v>
      </c>
      <c r="P1287" s="1484">
        <f t="shared" si="41"/>
        <v>39000</v>
      </c>
      <c r="Q1287" s="1199"/>
      <c r="R1287" s="1199"/>
      <c r="S1287" s="1199"/>
      <c r="T1287" s="1199"/>
    </row>
    <row r="1288" spans="1:20" s="1503" customFormat="1" ht="12.75" x14ac:dyDescent="0.2">
      <c r="A1288" s="1488" t="s">
        <v>8711</v>
      </c>
      <c r="B1288" s="1488" t="s">
        <v>2003</v>
      </c>
      <c r="C1288" s="1488" t="s">
        <v>97</v>
      </c>
      <c r="D1288" s="1488"/>
      <c r="E1288" s="1489">
        <v>12000</v>
      </c>
      <c r="F1288" s="1488" t="s">
        <v>11332</v>
      </c>
      <c r="G1288" s="1488" t="s">
        <v>11333</v>
      </c>
      <c r="H1288" s="1488" t="s">
        <v>1141</v>
      </c>
      <c r="I1288" s="1488"/>
      <c r="J1288" s="1488"/>
      <c r="K1288" s="1493">
        <v>1</v>
      </c>
      <c r="L1288" s="1493">
        <v>5</v>
      </c>
      <c r="M1288" s="1484">
        <f t="shared" si="40"/>
        <v>60000</v>
      </c>
      <c r="N1288" s="1493">
        <v>1</v>
      </c>
      <c r="O1288" s="1493">
        <v>5</v>
      </c>
      <c r="P1288" s="1484">
        <f t="shared" si="41"/>
        <v>60000</v>
      </c>
      <c r="Q1288" s="1199"/>
      <c r="R1288" s="1199"/>
      <c r="S1288" s="1199"/>
      <c r="T1288" s="1199"/>
    </row>
    <row r="1289" spans="1:20" s="1503" customFormat="1" ht="12.75" x14ac:dyDescent="0.2">
      <c r="A1289" s="1488" t="s">
        <v>8711</v>
      </c>
      <c r="B1289" s="1488" t="s">
        <v>2003</v>
      </c>
      <c r="C1289" s="1488" t="s">
        <v>97</v>
      </c>
      <c r="D1289" s="1488"/>
      <c r="E1289" s="1489">
        <v>10000</v>
      </c>
      <c r="F1289" s="1488" t="s">
        <v>11332</v>
      </c>
      <c r="G1289" s="1488" t="s">
        <v>11333</v>
      </c>
      <c r="H1289" s="1488" t="s">
        <v>1141</v>
      </c>
      <c r="I1289" s="1488"/>
      <c r="J1289" s="1488"/>
      <c r="K1289" s="1493">
        <v>1</v>
      </c>
      <c r="L1289" s="1493">
        <v>7</v>
      </c>
      <c r="M1289" s="1484">
        <f t="shared" si="40"/>
        <v>70000</v>
      </c>
      <c r="N1289" s="1493">
        <v>0</v>
      </c>
      <c r="O1289" s="1493">
        <v>0</v>
      </c>
      <c r="P1289" s="1484">
        <f t="shared" si="41"/>
        <v>0</v>
      </c>
      <c r="Q1289" s="1199"/>
      <c r="R1289" s="1199"/>
      <c r="S1289" s="1199"/>
      <c r="T1289" s="1199"/>
    </row>
    <row r="1290" spans="1:20" s="1503" customFormat="1" ht="12.75" x14ac:dyDescent="0.2">
      <c r="A1290" s="1488" t="s">
        <v>8711</v>
      </c>
      <c r="B1290" s="1488" t="s">
        <v>2003</v>
      </c>
      <c r="C1290" s="1488" t="s">
        <v>97</v>
      </c>
      <c r="D1290" s="1488"/>
      <c r="E1290" s="1489">
        <v>14000</v>
      </c>
      <c r="F1290" s="1488" t="s">
        <v>11332</v>
      </c>
      <c r="G1290" s="1488" t="s">
        <v>11333</v>
      </c>
      <c r="H1290" s="1488" t="s">
        <v>8976</v>
      </c>
      <c r="I1290" s="1488"/>
      <c r="J1290" s="1488"/>
      <c r="K1290" s="1493">
        <v>0</v>
      </c>
      <c r="L1290" s="1493">
        <v>0</v>
      </c>
      <c r="M1290" s="1484">
        <f t="shared" si="40"/>
        <v>0</v>
      </c>
      <c r="N1290" s="1493">
        <v>1</v>
      </c>
      <c r="O1290" s="1493">
        <v>2</v>
      </c>
      <c r="P1290" s="1484">
        <f t="shared" si="41"/>
        <v>28000</v>
      </c>
      <c r="Q1290" s="1199"/>
      <c r="R1290" s="1199"/>
      <c r="S1290" s="1199"/>
      <c r="T1290" s="1199"/>
    </row>
    <row r="1291" spans="1:20" s="1503" customFormat="1" ht="12.75" x14ac:dyDescent="0.2">
      <c r="A1291" s="1488" t="s">
        <v>8711</v>
      </c>
      <c r="B1291" s="1488" t="s">
        <v>2003</v>
      </c>
      <c r="C1291" s="1488" t="s">
        <v>97</v>
      </c>
      <c r="D1291" s="1488"/>
      <c r="E1291" s="1489">
        <v>3500</v>
      </c>
      <c r="F1291" s="1488" t="s">
        <v>11334</v>
      </c>
      <c r="G1291" s="1488" t="s">
        <v>11335</v>
      </c>
      <c r="H1291" s="1488" t="s">
        <v>8775</v>
      </c>
      <c r="I1291" s="1488"/>
      <c r="J1291" s="1488"/>
      <c r="K1291" s="1493">
        <v>1</v>
      </c>
      <c r="L1291" s="1493">
        <v>12</v>
      </c>
      <c r="M1291" s="1484">
        <f t="shared" si="40"/>
        <v>42000</v>
      </c>
      <c r="N1291" s="1493">
        <v>1</v>
      </c>
      <c r="O1291" s="1493">
        <v>6</v>
      </c>
      <c r="P1291" s="1484">
        <f t="shared" si="41"/>
        <v>21000</v>
      </c>
      <c r="Q1291" s="1199"/>
      <c r="R1291" s="1199"/>
      <c r="S1291" s="1199"/>
      <c r="T1291" s="1199"/>
    </row>
    <row r="1292" spans="1:20" s="1503" customFormat="1" ht="12.75" x14ac:dyDescent="0.2">
      <c r="A1292" s="1488" t="s">
        <v>8711</v>
      </c>
      <c r="B1292" s="1488" t="s">
        <v>2003</v>
      </c>
      <c r="C1292" s="1488" t="s">
        <v>97</v>
      </c>
      <c r="D1292" s="1488"/>
      <c r="E1292" s="1489">
        <v>5000</v>
      </c>
      <c r="F1292" s="1488" t="s">
        <v>11336</v>
      </c>
      <c r="G1292" s="1488" t="s">
        <v>11337</v>
      </c>
      <c r="H1292" s="1488" t="s">
        <v>5519</v>
      </c>
      <c r="I1292" s="1488"/>
      <c r="J1292" s="1488"/>
      <c r="K1292" s="1493">
        <v>1</v>
      </c>
      <c r="L1292" s="1493">
        <v>5</v>
      </c>
      <c r="M1292" s="1484">
        <f t="shared" si="40"/>
        <v>25000</v>
      </c>
      <c r="N1292" s="1493">
        <v>1</v>
      </c>
      <c r="O1292" s="1493">
        <v>6</v>
      </c>
      <c r="P1292" s="1484">
        <f t="shared" si="41"/>
        <v>30000</v>
      </c>
      <c r="Q1292" s="1199"/>
      <c r="R1292" s="1199"/>
      <c r="S1292" s="1199"/>
      <c r="T1292" s="1199"/>
    </row>
    <row r="1293" spans="1:20" s="1503" customFormat="1" ht="12.75" x14ac:dyDescent="0.2">
      <c r="A1293" s="1488" t="s">
        <v>8711</v>
      </c>
      <c r="B1293" s="1488" t="s">
        <v>2003</v>
      </c>
      <c r="C1293" s="1488" t="s">
        <v>97</v>
      </c>
      <c r="D1293" s="1488"/>
      <c r="E1293" s="1489">
        <v>2000</v>
      </c>
      <c r="F1293" s="1488" t="s">
        <v>11338</v>
      </c>
      <c r="G1293" s="1488" t="s">
        <v>11339</v>
      </c>
      <c r="H1293" s="1488" t="s">
        <v>8761</v>
      </c>
      <c r="I1293" s="1488"/>
      <c r="J1293" s="1488"/>
      <c r="K1293" s="1493">
        <v>1</v>
      </c>
      <c r="L1293" s="1493">
        <v>12</v>
      </c>
      <c r="M1293" s="1484">
        <f t="shared" si="40"/>
        <v>24000</v>
      </c>
      <c r="N1293" s="1493">
        <v>1</v>
      </c>
      <c r="O1293" s="1493">
        <v>6</v>
      </c>
      <c r="P1293" s="1484">
        <f t="shared" si="41"/>
        <v>12000</v>
      </c>
      <c r="Q1293" s="1199"/>
      <c r="R1293" s="1199"/>
      <c r="S1293" s="1199"/>
      <c r="T1293" s="1199"/>
    </row>
    <row r="1294" spans="1:20" s="1503" customFormat="1" ht="12.75" x14ac:dyDescent="0.2">
      <c r="A1294" s="1488" t="s">
        <v>8711</v>
      </c>
      <c r="B1294" s="1488" t="s">
        <v>2003</v>
      </c>
      <c r="C1294" s="1488" t="s">
        <v>97</v>
      </c>
      <c r="D1294" s="1488"/>
      <c r="E1294" s="1489">
        <v>7000</v>
      </c>
      <c r="F1294" s="1488" t="s">
        <v>11340</v>
      </c>
      <c r="G1294" s="1488" t="s">
        <v>11341</v>
      </c>
      <c r="H1294" s="1488" t="s">
        <v>686</v>
      </c>
      <c r="I1294" s="1488"/>
      <c r="J1294" s="1488"/>
      <c r="K1294" s="1493">
        <v>1</v>
      </c>
      <c r="L1294" s="1493">
        <v>12</v>
      </c>
      <c r="M1294" s="1484">
        <f t="shared" si="40"/>
        <v>84000</v>
      </c>
      <c r="N1294" s="1493">
        <v>1</v>
      </c>
      <c r="O1294" s="1493">
        <v>6</v>
      </c>
      <c r="P1294" s="1484">
        <f t="shared" si="41"/>
        <v>42000</v>
      </c>
      <c r="Q1294" s="1199"/>
      <c r="R1294" s="1199"/>
      <c r="S1294" s="1199"/>
      <c r="T1294" s="1199"/>
    </row>
    <row r="1295" spans="1:20" s="1503" customFormat="1" ht="12.75" x14ac:dyDescent="0.2">
      <c r="A1295" s="1488" t="s">
        <v>8711</v>
      </c>
      <c r="B1295" s="1488" t="s">
        <v>2003</v>
      </c>
      <c r="C1295" s="1488" t="s">
        <v>97</v>
      </c>
      <c r="D1295" s="1488"/>
      <c r="E1295" s="1489">
        <v>3000</v>
      </c>
      <c r="F1295" s="1488" t="s">
        <v>11342</v>
      </c>
      <c r="G1295" s="1488" t="s">
        <v>11343</v>
      </c>
      <c r="H1295" s="1488" t="s">
        <v>768</v>
      </c>
      <c r="I1295" s="1488"/>
      <c r="J1295" s="1488"/>
      <c r="K1295" s="1493">
        <v>1</v>
      </c>
      <c r="L1295" s="1493">
        <v>12</v>
      </c>
      <c r="M1295" s="1484">
        <f t="shared" si="40"/>
        <v>36000</v>
      </c>
      <c r="N1295" s="1493">
        <v>1</v>
      </c>
      <c r="O1295" s="1493">
        <v>6</v>
      </c>
      <c r="P1295" s="1484">
        <f t="shared" si="41"/>
        <v>18000</v>
      </c>
      <c r="Q1295" s="1199"/>
      <c r="R1295" s="1199"/>
      <c r="S1295" s="1199"/>
      <c r="T1295" s="1199"/>
    </row>
    <row r="1296" spans="1:20" s="1503" customFormat="1" ht="12.75" x14ac:dyDescent="0.2">
      <c r="A1296" s="1488" t="s">
        <v>8711</v>
      </c>
      <c r="B1296" s="1488" t="s">
        <v>2003</v>
      </c>
      <c r="C1296" s="1488" t="s">
        <v>97</v>
      </c>
      <c r="D1296" s="1488"/>
      <c r="E1296" s="1489">
        <v>6300</v>
      </c>
      <c r="F1296" s="1488" t="s">
        <v>11344</v>
      </c>
      <c r="G1296" s="1488" t="s">
        <v>11345</v>
      </c>
      <c r="H1296" s="1488" t="s">
        <v>9150</v>
      </c>
      <c r="I1296" s="1488"/>
      <c r="J1296" s="1488"/>
      <c r="K1296" s="1493">
        <v>1</v>
      </c>
      <c r="L1296" s="1493">
        <v>12</v>
      </c>
      <c r="M1296" s="1484">
        <f t="shared" si="40"/>
        <v>75600</v>
      </c>
      <c r="N1296" s="1493">
        <v>1</v>
      </c>
      <c r="O1296" s="1493">
        <v>6</v>
      </c>
      <c r="P1296" s="1484">
        <f t="shared" si="41"/>
        <v>37800</v>
      </c>
      <c r="Q1296" s="1199"/>
      <c r="R1296" s="1199"/>
      <c r="S1296" s="1199"/>
      <c r="T1296" s="1199"/>
    </row>
    <row r="1297" spans="1:20" s="1503" customFormat="1" ht="12.75" x14ac:dyDescent="0.2">
      <c r="A1297" s="1488" t="s">
        <v>8711</v>
      </c>
      <c r="B1297" s="1488" t="s">
        <v>2003</v>
      </c>
      <c r="C1297" s="1488" t="s">
        <v>97</v>
      </c>
      <c r="D1297" s="1488"/>
      <c r="E1297" s="1489">
        <v>4500</v>
      </c>
      <c r="F1297" s="1488" t="s">
        <v>11346</v>
      </c>
      <c r="G1297" s="1488" t="s">
        <v>11347</v>
      </c>
      <c r="H1297" s="1488" t="s">
        <v>9271</v>
      </c>
      <c r="I1297" s="1488"/>
      <c r="J1297" s="1488"/>
      <c r="K1297" s="1493">
        <v>1</v>
      </c>
      <c r="L1297" s="1493">
        <v>12</v>
      </c>
      <c r="M1297" s="1484">
        <f t="shared" si="40"/>
        <v>54000</v>
      </c>
      <c r="N1297" s="1493">
        <v>1</v>
      </c>
      <c r="O1297" s="1493">
        <v>6</v>
      </c>
      <c r="P1297" s="1484">
        <f t="shared" si="41"/>
        <v>27000</v>
      </c>
      <c r="Q1297" s="1199"/>
      <c r="R1297" s="1199"/>
      <c r="S1297" s="1199"/>
      <c r="T1297" s="1199"/>
    </row>
    <row r="1298" spans="1:20" s="1503" customFormat="1" ht="12.75" x14ac:dyDescent="0.2">
      <c r="A1298" s="1488" t="s">
        <v>8711</v>
      </c>
      <c r="B1298" s="1488" t="s">
        <v>2003</v>
      </c>
      <c r="C1298" s="1488" t="s">
        <v>97</v>
      </c>
      <c r="D1298" s="1488"/>
      <c r="E1298" s="1489">
        <v>3700</v>
      </c>
      <c r="F1298" s="1488" t="s">
        <v>11348</v>
      </c>
      <c r="G1298" s="1488" t="s">
        <v>11349</v>
      </c>
      <c r="H1298" s="1488" t="s">
        <v>739</v>
      </c>
      <c r="I1298" s="1488"/>
      <c r="J1298" s="1488"/>
      <c r="K1298" s="1493">
        <v>1</v>
      </c>
      <c r="L1298" s="1493">
        <v>12</v>
      </c>
      <c r="M1298" s="1484">
        <f t="shared" si="40"/>
        <v>44400</v>
      </c>
      <c r="N1298" s="1493">
        <v>1</v>
      </c>
      <c r="O1298" s="1493">
        <v>6</v>
      </c>
      <c r="P1298" s="1484">
        <f t="shared" si="41"/>
        <v>22200</v>
      </c>
      <c r="Q1298" s="1199"/>
      <c r="R1298" s="1199"/>
      <c r="S1298" s="1199"/>
      <c r="T1298" s="1199"/>
    </row>
    <row r="1299" spans="1:20" s="1503" customFormat="1" ht="12.75" x14ac:dyDescent="0.2">
      <c r="A1299" s="1488" t="s">
        <v>8711</v>
      </c>
      <c r="B1299" s="1488" t="s">
        <v>2003</v>
      </c>
      <c r="C1299" s="1488" t="s">
        <v>97</v>
      </c>
      <c r="D1299" s="1488"/>
      <c r="E1299" s="1489">
        <v>15000</v>
      </c>
      <c r="F1299" s="1488" t="s">
        <v>11350</v>
      </c>
      <c r="G1299" s="1488" t="s">
        <v>11351</v>
      </c>
      <c r="H1299" s="1488" t="s">
        <v>712</v>
      </c>
      <c r="I1299" s="1488"/>
      <c r="J1299" s="1488"/>
      <c r="K1299" s="1493">
        <v>1</v>
      </c>
      <c r="L1299" s="1493">
        <v>12</v>
      </c>
      <c r="M1299" s="1484">
        <f t="shared" si="40"/>
        <v>180000</v>
      </c>
      <c r="N1299" s="1493">
        <v>1</v>
      </c>
      <c r="O1299" s="1493">
        <v>6</v>
      </c>
      <c r="P1299" s="1484">
        <f t="shared" si="41"/>
        <v>90000</v>
      </c>
      <c r="Q1299" s="1199"/>
      <c r="R1299" s="1199"/>
      <c r="S1299" s="1199"/>
      <c r="T1299" s="1199"/>
    </row>
    <row r="1300" spans="1:20" s="1503" customFormat="1" ht="12.75" x14ac:dyDescent="0.2">
      <c r="A1300" s="1488" t="s">
        <v>8711</v>
      </c>
      <c r="B1300" s="1488" t="s">
        <v>2003</v>
      </c>
      <c r="C1300" s="1488" t="s">
        <v>97</v>
      </c>
      <c r="D1300" s="1488"/>
      <c r="E1300" s="1489">
        <v>8000</v>
      </c>
      <c r="F1300" s="1488" t="s">
        <v>11352</v>
      </c>
      <c r="G1300" s="1488" t="s">
        <v>11353</v>
      </c>
      <c r="H1300" s="1488" t="s">
        <v>9168</v>
      </c>
      <c r="I1300" s="1488"/>
      <c r="J1300" s="1488"/>
      <c r="K1300" s="1493">
        <v>1</v>
      </c>
      <c r="L1300" s="1493">
        <v>12</v>
      </c>
      <c r="M1300" s="1484">
        <f t="shared" si="40"/>
        <v>96000</v>
      </c>
      <c r="N1300" s="1493">
        <v>1</v>
      </c>
      <c r="O1300" s="1493">
        <v>6</v>
      </c>
      <c r="P1300" s="1484">
        <f t="shared" si="41"/>
        <v>48000</v>
      </c>
      <c r="Q1300" s="1199"/>
      <c r="R1300" s="1199"/>
      <c r="S1300" s="1199"/>
      <c r="T1300" s="1199"/>
    </row>
    <row r="1301" spans="1:20" s="1503" customFormat="1" ht="12.75" x14ac:dyDescent="0.2">
      <c r="A1301" s="1488" t="s">
        <v>8711</v>
      </c>
      <c r="B1301" s="1488" t="s">
        <v>2004</v>
      </c>
      <c r="C1301" s="1488" t="s">
        <v>97</v>
      </c>
      <c r="D1301" s="1488"/>
      <c r="E1301" s="1489">
        <v>13500</v>
      </c>
      <c r="F1301" s="1488" t="s">
        <v>11354</v>
      </c>
      <c r="G1301" s="1488" t="s">
        <v>11355</v>
      </c>
      <c r="H1301" s="1488" t="s">
        <v>712</v>
      </c>
      <c r="I1301" s="1488"/>
      <c r="J1301" s="1488"/>
      <c r="K1301" s="1493">
        <v>1</v>
      </c>
      <c r="L1301" s="1493">
        <v>8</v>
      </c>
      <c r="M1301" s="1484">
        <f t="shared" si="40"/>
        <v>108000</v>
      </c>
      <c r="N1301" s="1493">
        <v>0</v>
      </c>
      <c r="O1301" s="1493">
        <v>0</v>
      </c>
      <c r="P1301" s="1484">
        <f t="shared" si="41"/>
        <v>0</v>
      </c>
      <c r="Q1301" s="1199"/>
      <c r="R1301" s="1199"/>
      <c r="S1301" s="1199"/>
      <c r="T1301" s="1199"/>
    </row>
    <row r="1302" spans="1:20" s="1503" customFormat="1" ht="12.75" x14ac:dyDescent="0.2">
      <c r="A1302" s="1488" t="s">
        <v>8711</v>
      </c>
      <c r="B1302" s="1488" t="s">
        <v>2003</v>
      </c>
      <c r="C1302" s="1488" t="s">
        <v>97</v>
      </c>
      <c r="D1302" s="1488"/>
      <c r="E1302" s="1489">
        <v>1600</v>
      </c>
      <c r="F1302" s="1488" t="s">
        <v>11356</v>
      </c>
      <c r="G1302" s="1488" t="s">
        <v>11357</v>
      </c>
      <c r="H1302" s="1488" t="s">
        <v>9902</v>
      </c>
      <c r="I1302" s="1488"/>
      <c r="J1302" s="1488"/>
      <c r="K1302" s="1493">
        <v>1</v>
      </c>
      <c r="L1302" s="1493">
        <v>12</v>
      </c>
      <c r="M1302" s="1484">
        <f t="shared" si="40"/>
        <v>19200</v>
      </c>
      <c r="N1302" s="1493">
        <v>0</v>
      </c>
      <c r="O1302" s="1493">
        <v>0</v>
      </c>
      <c r="P1302" s="1484">
        <f t="shared" si="41"/>
        <v>0</v>
      </c>
      <c r="Q1302" s="1199"/>
      <c r="R1302" s="1199"/>
      <c r="S1302" s="1199"/>
      <c r="T1302" s="1199"/>
    </row>
    <row r="1303" spans="1:20" s="1503" customFormat="1" ht="12.75" x14ac:dyDescent="0.2">
      <c r="A1303" s="1488" t="s">
        <v>8711</v>
      </c>
      <c r="B1303" s="1488" t="s">
        <v>2003</v>
      </c>
      <c r="C1303" s="1488" t="s">
        <v>97</v>
      </c>
      <c r="D1303" s="1488"/>
      <c r="E1303" s="1489">
        <v>2000</v>
      </c>
      <c r="F1303" s="1488" t="s">
        <v>11356</v>
      </c>
      <c r="G1303" s="1488" t="s">
        <v>11357</v>
      </c>
      <c r="H1303" s="1488" t="s">
        <v>9902</v>
      </c>
      <c r="I1303" s="1488"/>
      <c r="J1303" s="1488"/>
      <c r="K1303" s="1493">
        <v>1</v>
      </c>
      <c r="L1303" s="1493">
        <v>1</v>
      </c>
      <c r="M1303" s="1484">
        <f t="shared" si="40"/>
        <v>2000</v>
      </c>
      <c r="N1303" s="1493">
        <v>1</v>
      </c>
      <c r="O1303" s="1493">
        <v>6</v>
      </c>
      <c r="P1303" s="1484">
        <f t="shared" si="41"/>
        <v>12000</v>
      </c>
      <c r="Q1303" s="1199"/>
      <c r="R1303" s="1199"/>
      <c r="S1303" s="1199"/>
      <c r="T1303" s="1199"/>
    </row>
    <row r="1304" spans="1:20" s="1503" customFormat="1" ht="12.75" x14ac:dyDescent="0.2">
      <c r="A1304" s="1488" t="s">
        <v>8711</v>
      </c>
      <c r="B1304" s="1488" t="s">
        <v>2003</v>
      </c>
      <c r="C1304" s="1488" t="s">
        <v>97</v>
      </c>
      <c r="D1304" s="1488"/>
      <c r="E1304" s="1489">
        <v>2000</v>
      </c>
      <c r="F1304" s="1488" t="s">
        <v>11358</v>
      </c>
      <c r="G1304" s="1488" t="s">
        <v>11359</v>
      </c>
      <c r="H1304" s="1488" t="s">
        <v>8805</v>
      </c>
      <c r="I1304" s="1488"/>
      <c r="J1304" s="1488"/>
      <c r="K1304" s="1493">
        <v>1</v>
      </c>
      <c r="L1304" s="1493">
        <v>12</v>
      </c>
      <c r="M1304" s="1484">
        <f t="shared" si="40"/>
        <v>24000</v>
      </c>
      <c r="N1304" s="1493">
        <v>1</v>
      </c>
      <c r="O1304" s="1493">
        <v>6</v>
      </c>
      <c r="P1304" s="1484">
        <f t="shared" si="41"/>
        <v>12000</v>
      </c>
      <c r="Q1304" s="1199"/>
      <c r="R1304" s="1199"/>
      <c r="S1304" s="1199"/>
      <c r="T1304" s="1199"/>
    </row>
    <row r="1305" spans="1:20" s="1503" customFormat="1" ht="12.75" x14ac:dyDescent="0.2">
      <c r="A1305" s="1488" t="s">
        <v>8711</v>
      </c>
      <c r="B1305" s="1488" t="s">
        <v>2003</v>
      </c>
      <c r="C1305" s="1488" t="s">
        <v>97</v>
      </c>
      <c r="D1305" s="1488"/>
      <c r="E1305" s="1489">
        <v>2000</v>
      </c>
      <c r="F1305" s="1488" t="s">
        <v>11360</v>
      </c>
      <c r="G1305" s="1488" t="s">
        <v>11361</v>
      </c>
      <c r="H1305" s="1488" t="s">
        <v>8761</v>
      </c>
      <c r="I1305" s="1488"/>
      <c r="J1305" s="1488"/>
      <c r="K1305" s="1493">
        <v>1</v>
      </c>
      <c r="L1305" s="1493">
        <v>12</v>
      </c>
      <c r="M1305" s="1484">
        <f t="shared" si="40"/>
        <v>24000</v>
      </c>
      <c r="N1305" s="1493">
        <v>1</v>
      </c>
      <c r="O1305" s="1493">
        <v>6</v>
      </c>
      <c r="P1305" s="1484">
        <f t="shared" si="41"/>
        <v>12000</v>
      </c>
      <c r="Q1305" s="1199"/>
      <c r="R1305" s="1199"/>
      <c r="S1305" s="1199"/>
      <c r="T1305" s="1199"/>
    </row>
    <row r="1306" spans="1:20" s="1503" customFormat="1" ht="12.75" x14ac:dyDescent="0.2">
      <c r="A1306" s="1488" t="s">
        <v>8711</v>
      </c>
      <c r="B1306" s="1488" t="s">
        <v>2004</v>
      </c>
      <c r="C1306" s="1488" t="s">
        <v>97</v>
      </c>
      <c r="D1306" s="1488"/>
      <c r="E1306" s="1489">
        <v>4000</v>
      </c>
      <c r="F1306" s="1488" t="s">
        <v>11362</v>
      </c>
      <c r="G1306" s="1488" t="s">
        <v>11363</v>
      </c>
      <c r="H1306" s="1488" t="s">
        <v>675</v>
      </c>
      <c r="I1306" s="1488"/>
      <c r="J1306" s="1488"/>
      <c r="K1306" s="1493">
        <v>1</v>
      </c>
      <c r="L1306" s="1493">
        <v>12</v>
      </c>
      <c r="M1306" s="1484">
        <f t="shared" si="40"/>
        <v>48000</v>
      </c>
      <c r="N1306" s="1493">
        <v>1</v>
      </c>
      <c r="O1306" s="1493">
        <v>6</v>
      </c>
      <c r="P1306" s="1484">
        <f t="shared" si="41"/>
        <v>24000</v>
      </c>
      <c r="Q1306" s="1199"/>
      <c r="R1306" s="1199"/>
      <c r="S1306" s="1199"/>
      <c r="T1306" s="1199"/>
    </row>
    <row r="1307" spans="1:20" s="1503" customFormat="1" ht="12.75" x14ac:dyDescent="0.2">
      <c r="A1307" s="1488" t="s">
        <v>8711</v>
      </c>
      <c r="B1307" s="1488" t="s">
        <v>2003</v>
      </c>
      <c r="C1307" s="1488" t="s">
        <v>97</v>
      </c>
      <c r="D1307" s="1488"/>
      <c r="E1307" s="1489">
        <v>2200</v>
      </c>
      <c r="F1307" s="1488" t="s">
        <v>11364</v>
      </c>
      <c r="G1307" s="1488" t="s">
        <v>11365</v>
      </c>
      <c r="H1307" s="1488" t="s">
        <v>1025</v>
      </c>
      <c r="I1307" s="1488"/>
      <c r="J1307" s="1488"/>
      <c r="K1307" s="1493">
        <v>1</v>
      </c>
      <c r="L1307" s="1493">
        <v>12</v>
      </c>
      <c r="M1307" s="1484">
        <f t="shared" si="40"/>
        <v>26400</v>
      </c>
      <c r="N1307" s="1493">
        <v>1</v>
      </c>
      <c r="O1307" s="1493">
        <v>6</v>
      </c>
      <c r="P1307" s="1484">
        <f t="shared" si="41"/>
        <v>13200</v>
      </c>
      <c r="Q1307" s="1199"/>
      <c r="R1307" s="1199"/>
      <c r="S1307" s="1199"/>
      <c r="T1307" s="1199"/>
    </row>
    <row r="1308" spans="1:20" s="1503" customFormat="1" ht="12.75" x14ac:dyDescent="0.2">
      <c r="A1308" s="1488" t="s">
        <v>8711</v>
      </c>
      <c r="B1308" s="1488" t="s">
        <v>2003</v>
      </c>
      <c r="C1308" s="1488" t="s">
        <v>97</v>
      </c>
      <c r="D1308" s="1488"/>
      <c r="E1308" s="1489">
        <v>5000</v>
      </c>
      <c r="F1308" s="1488" t="s">
        <v>11366</v>
      </c>
      <c r="G1308" s="1488" t="s">
        <v>11367</v>
      </c>
      <c r="H1308" s="1488" t="s">
        <v>867</v>
      </c>
      <c r="I1308" s="1488"/>
      <c r="J1308" s="1488"/>
      <c r="K1308" s="1493">
        <v>1</v>
      </c>
      <c r="L1308" s="1493">
        <v>12</v>
      </c>
      <c r="M1308" s="1484">
        <f t="shared" si="40"/>
        <v>60000</v>
      </c>
      <c r="N1308" s="1493">
        <v>1</v>
      </c>
      <c r="O1308" s="1493">
        <v>6</v>
      </c>
      <c r="P1308" s="1484">
        <f t="shared" si="41"/>
        <v>30000</v>
      </c>
      <c r="Q1308" s="1199"/>
      <c r="R1308" s="1199"/>
      <c r="S1308" s="1199"/>
      <c r="T1308" s="1199"/>
    </row>
    <row r="1309" spans="1:20" s="1503" customFormat="1" ht="12.75" x14ac:dyDescent="0.2">
      <c r="A1309" s="1488" t="s">
        <v>8711</v>
      </c>
      <c r="B1309" s="1488" t="s">
        <v>2003</v>
      </c>
      <c r="C1309" s="1488" t="s">
        <v>97</v>
      </c>
      <c r="D1309" s="1488"/>
      <c r="E1309" s="1489">
        <v>3500</v>
      </c>
      <c r="F1309" s="1488" t="s">
        <v>11368</v>
      </c>
      <c r="G1309" s="1488" t="s">
        <v>11369</v>
      </c>
      <c r="H1309" s="1488" t="s">
        <v>11370</v>
      </c>
      <c r="I1309" s="1488"/>
      <c r="J1309" s="1488"/>
      <c r="K1309" s="1493">
        <v>1</v>
      </c>
      <c r="L1309" s="1493">
        <v>3</v>
      </c>
      <c r="M1309" s="1484">
        <f t="shared" si="40"/>
        <v>10500</v>
      </c>
      <c r="N1309" s="1493">
        <v>0</v>
      </c>
      <c r="O1309" s="1493">
        <v>0</v>
      </c>
      <c r="P1309" s="1484">
        <f t="shared" si="41"/>
        <v>0</v>
      </c>
      <c r="Q1309" s="1199"/>
      <c r="R1309" s="1199"/>
      <c r="S1309" s="1199"/>
      <c r="T1309" s="1199"/>
    </row>
    <row r="1310" spans="1:20" s="1503" customFormat="1" ht="12.75" x14ac:dyDescent="0.2">
      <c r="A1310" s="1488" t="s">
        <v>8711</v>
      </c>
      <c r="B1310" s="1488" t="s">
        <v>2003</v>
      </c>
      <c r="C1310" s="1488" t="s">
        <v>97</v>
      </c>
      <c r="D1310" s="1488"/>
      <c r="E1310" s="1489">
        <v>15000</v>
      </c>
      <c r="F1310" s="1488" t="s">
        <v>11371</v>
      </c>
      <c r="G1310" s="1488" t="s">
        <v>11372</v>
      </c>
      <c r="H1310" s="1488" t="s">
        <v>8746</v>
      </c>
      <c r="I1310" s="1488"/>
      <c r="J1310" s="1488"/>
      <c r="K1310" s="1493">
        <v>1</v>
      </c>
      <c r="L1310" s="1493">
        <v>5</v>
      </c>
      <c r="M1310" s="1484">
        <f t="shared" si="40"/>
        <v>75000</v>
      </c>
      <c r="N1310" s="1493">
        <v>1</v>
      </c>
      <c r="O1310" s="1493">
        <v>4</v>
      </c>
      <c r="P1310" s="1484">
        <f t="shared" si="41"/>
        <v>60000</v>
      </c>
      <c r="Q1310" s="1199"/>
      <c r="R1310" s="1199"/>
      <c r="S1310" s="1199"/>
      <c r="T1310" s="1199"/>
    </row>
    <row r="1311" spans="1:20" s="1503" customFormat="1" ht="12.75" x14ac:dyDescent="0.2">
      <c r="A1311" s="1488" t="s">
        <v>8711</v>
      </c>
      <c r="B1311" s="1488" t="s">
        <v>2003</v>
      </c>
      <c r="C1311" s="1488" t="s">
        <v>97</v>
      </c>
      <c r="D1311" s="1488"/>
      <c r="E1311" s="1489">
        <v>12000</v>
      </c>
      <c r="F1311" s="1488" t="s">
        <v>11371</v>
      </c>
      <c r="G1311" s="1488" t="s">
        <v>11372</v>
      </c>
      <c r="H1311" s="1488" t="s">
        <v>11373</v>
      </c>
      <c r="I1311" s="1488"/>
      <c r="J1311" s="1488"/>
      <c r="K1311" s="1493">
        <v>1</v>
      </c>
      <c r="L1311" s="1493">
        <v>7</v>
      </c>
      <c r="M1311" s="1484">
        <f t="shared" si="40"/>
        <v>84000</v>
      </c>
      <c r="N1311" s="1493">
        <v>0</v>
      </c>
      <c r="O1311" s="1493">
        <v>0</v>
      </c>
      <c r="P1311" s="1484">
        <f t="shared" si="41"/>
        <v>0</v>
      </c>
      <c r="Q1311" s="1199"/>
      <c r="R1311" s="1199"/>
      <c r="S1311" s="1199"/>
      <c r="T1311" s="1199"/>
    </row>
    <row r="1312" spans="1:20" s="1503" customFormat="1" ht="12.75" x14ac:dyDescent="0.2">
      <c r="A1312" s="1488" t="s">
        <v>8711</v>
      </c>
      <c r="B1312" s="1488" t="s">
        <v>2004</v>
      </c>
      <c r="C1312" s="1488" t="s">
        <v>97</v>
      </c>
      <c r="D1312" s="1488"/>
      <c r="E1312" s="1489">
        <v>2200</v>
      </c>
      <c r="F1312" s="1488" t="s">
        <v>11374</v>
      </c>
      <c r="G1312" s="1488" t="s">
        <v>11375</v>
      </c>
      <c r="H1312" s="1488" t="s">
        <v>1025</v>
      </c>
      <c r="I1312" s="1488"/>
      <c r="J1312" s="1488"/>
      <c r="K1312" s="1493">
        <v>1</v>
      </c>
      <c r="L1312" s="1493">
        <v>12</v>
      </c>
      <c r="M1312" s="1484">
        <f t="shared" si="40"/>
        <v>26400</v>
      </c>
      <c r="N1312" s="1493">
        <v>1</v>
      </c>
      <c r="O1312" s="1493">
        <v>6</v>
      </c>
      <c r="P1312" s="1484">
        <f t="shared" si="41"/>
        <v>13200</v>
      </c>
      <c r="Q1312" s="1199"/>
      <c r="R1312" s="1199"/>
      <c r="S1312" s="1199"/>
      <c r="T1312" s="1199"/>
    </row>
    <row r="1313" spans="1:20" s="1503" customFormat="1" ht="12.75" x14ac:dyDescent="0.2">
      <c r="A1313" s="1488" t="s">
        <v>8711</v>
      </c>
      <c r="B1313" s="1488" t="s">
        <v>2003</v>
      </c>
      <c r="C1313" s="1488" t="s">
        <v>97</v>
      </c>
      <c r="D1313" s="1488"/>
      <c r="E1313" s="1489">
        <v>2000</v>
      </c>
      <c r="F1313" s="1488" t="s">
        <v>11376</v>
      </c>
      <c r="G1313" s="1488" t="s">
        <v>11377</v>
      </c>
      <c r="H1313" s="1488" t="s">
        <v>8805</v>
      </c>
      <c r="I1313" s="1488"/>
      <c r="J1313" s="1488"/>
      <c r="K1313" s="1493">
        <v>1</v>
      </c>
      <c r="L1313" s="1493">
        <v>12</v>
      </c>
      <c r="M1313" s="1484">
        <f t="shared" si="40"/>
        <v>24000</v>
      </c>
      <c r="N1313" s="1493">
        <v>1</v>
      </c>
      <c r="O1313" s="1493">
        <v>6</v>
      </c>
      <c r="P1313" s="1484">
        <f t="shared" si="41"/>
        <v>12000</v>
      </c>
      <c r="Q1313" s="1199"/>
      <c r="R1313" s="1199"/>
      <c r="S1313" s="1199"/>
      <c r="T1313" s="1199"/>
    </row>
    <row r="1314" spans="1:20" s="1503" customFormat="1" ht="12.75" x14ac:dyDescent="0.2">
      <c r="A1314" s="1488" t="s">
        <v>8711</v>
      </c>
      <c r="B1314" s="1488" t="s">
        <v>2003</v>
      </c>
      <c r="C1314" s="1488" t="s">
        <v>97</v>
      </c>
      <c r="D1314" s="1488"/>
      <c r="E1314" s="1489">
        <v>12000</v>
      </c>
      <c r="F1314" s="1488" t="s">
        <v>11378</v>
      </c>
      <c r="G1314" s="1488" t="s">
        <v>11379</v>
      </c>
      <c r="H1314" s="1488" t="s">
        <v>1141</v>
      </c>
      <c r="I1314" s="1488"/>
      <c r="J1314" s="1488"/>
      <c r="K1314" s="1493">
        <v>1</v>
      </c>
      <c r="L1314" s="1493">
        <v>2</v>
      </c>
      <c r="M1314" s="1484">
        <f t="shared" si="40"/>
        <v>24000</v>
      </c>
      <c r="N1314" s="1493">
        <v>1</v>
      </c>
      <c r="O1314" s="1493">
        <v>4</v>
      </c>
      <c r="P1314" s="1484">
        <f t="shared" si="41"/>
        <v>48000</v>
      </c>
      <c r="Q1314" s="1199"/>
      <c r="R1314" s="1199"/>
      <c r="S1314" s="1199"/>
      <c r="T1314" s="1199"/>
    </row>
    <row r="1315" spans="1:20" s="1503" customFormat="1" ht="12.75" x14ac:dyDescent="0.2">
      <c r="A1315" s="1488" t="s">
        <v>8711</v>
      </c>
      <c r="B1315" s="1488" t="s">
        <v>2003</v>
      </c>
      <c r="C1315" s="1488" t="s">
        <v>97</v>
      </c>
      <c r="D1315" s="1488"/>
      <c r="E1315" s="1489">
        <v>5000</v>
      </c>
      <c r="F1315" s="1488" t="s">
        <v>11380</v>
      </c>
      <c r="G1315" s="1488" t="s">
        <v>11381</v>
      </c>
      <c r="H1315" s="1488" t="s">
        <v>5667</v>
      </c>
      <c r="I1315" s="1488"/>
      <c r="J1315" s="1488"/>
      <c r="K1315" s="1493">
        <v>1</v>
      </c>
      <c r="L1315" s="1493">
        <v>12</v>
      </c>
      <c r="M1315" s="1484">
        <f t="shared" si="40"/>
        <v>60000</v>
      </c>
      <c r="N1315" s="1493">
        <v>1</v>
      </c>
      <c r="O1315" s="1493">
        <v>6</v>
      </c>
      <c r="P1315" s="1484">
        <f t="shared" si="41"/>
        <v>30000</v>
      </c>
      <c r="Q1315" s="1199"/>
      <c r="R1315" s="1199"/>
      <c r="S1315" s="1199"/>
      <c r="T1315" s="1199"/>
    </row>
    <row r="1316" spans="1:20" s="1503" customFormat="1" ht="12.75" x14ac:dyDescent="0.2">
      <c r="A1316" s="1488" t="s">
        <v>8711</v>
      </c>
      <c r="B1316" s="1488" t="s">
        <v>2003</v>
      </c>
      <c r="C1316" s="1488" t="s">
        <v>97</v>
      </c>
      <c r="D1316" s="1488"/>
      <c r="E1316" s="1489">
        <v>1800</v>
      </c>
      <c r="F1316" s="1488" t="s">
        <v>11382</v>
      </c>
      <c r="G1316" s="1488" t="s">
        <v>11383</v>
      </c>
      <c r="H1316" s="1488" t="s">
        <v>698</v>
      </c>
      <c r="I1316" s="1488"/>
      <c r="J1316" s="1488"/>
      <c r="K1316" s="1493">
        <v>1</v>
      </c>
      <c r="L1316" s="1493">
        <v>12</v>
      </c>
      <c r="M1316" s="1484">
        <f t="shared" si="40"/>
        <v>21600</v>
      </c>
      <c r="N1316" s="1493">
        <v>1</v>
      </c>
      <c r="O1316" s="1493">
        <v>6</v>
      </c>
      <c r="P1316" s="1484">
        <f t="shared" si="41"/>
        <v>10800</v>
      </c>
      <c r="Q1316" s="1199"/>
      <c r="R1316" s="1199"/>
      <c r="S1316" s="1199"/>
      <c r="T1316" s="1199"/>
    </row>
    <row r="1317" spans="1:20" s="1503" customFormat="1" ht="12.75" x14ac:dyDescent="0.2">
      <c r="A1317" s="1488" t="s">
        <v>8711</v>
      </c>
      <c r="B1317" s="1488" t="s">
        <v>2003</v>
      </c>
      <c r="C1317" s="1488" t="s">
        <v>97</v>
      </c>
      <c r="D1317" s="1488"/>
      <c r="E1317" s="1489">
        <v>2000</v>
      </c>
      <c r="F1317" s="1488" t="s">
        <v>11384</v>
      </c>
      <c r="G1317" s="1488" t="s">
        <v>11385</v>
      </c>
      <c r="H1317" s="1488" t="s">
        <v>9702</v>
      </c>
      <c r="I1317" s="1488"/>
      <c r="J1317" s="1488"/>
      <c r="K1317" s="1493">
        <v>1</v>
      </c>
      <c r="L1317" s="1493">
        <v>12</v>
      </c>
      <c r="M1317" s="1484">
        <f t="shared" si="40"/>
        <v>24000</v>
      </c>
      <c r="N1317" s="1493">
        <v>1</v>
      </c>
      <c r="O1317" s="1493">
        <v>6</v>
      </c>
      <c r="P1317" s="1484">
        <f t="shared" si="41"/>
        <v>12000</v>
      </c>
      <c r="Q1317" s="1199"/>
      <c r="R1317" s="1199"/>
      <c r="S1317" s="1199"/>
      <c r="T1317" s="1199"/>
    </row>
    <row r="1318" spans="1:20" s="1503" customFormat="1" ht="12.75" x14ac:dyDescent="0.2">
      <c r="A1318" s="1488" t="s">
        <v>8711</v>
      </c>
      <c r="B1318" s="1488" t="s">
        <v>2003</v>
      </c>
      <c r="C1318" s="1488" t="s">
        <v>97</v>
      </c>
      <c r="D1318" s="1488"/>
      <c r="E1318" s="1489">
        <v>2000</v>
      </c>
      <c r="F1318" s="1488" t="s">
        <v>11386</v>
      </c>
      <c r="G1318" s="1488" t="s">
        <v>11387</v>
      </c>
      <c r="H1318" s="1488" t="s">
        <v>739</v>
      </c>
      <c r="I1318" s="1488"/>
      <c r="J1318" s="1488"/>
      <c r="K1318" s="1493">
        <v>1</v>
      </c>
      <c r="L1318" s="1493">
        <v>12</v>
      </c>
      <c r="M1318" s="1484">
        <f t="shared" si="40"/>
        <v>24000</v>
      </c>
      <c r="N1318" s="1493">
        <v>1</v>
      </c>
      <c r="O1318" s="1493">
        <v>1</v>
      </c>
      <c r="P1318" s="1484">
        <f t="shared" si="41"/>
        <v>2000</v>
      </c>
      <c r="Q1318" s="1199"/>
      <c r="R1318" s="1199"/>
      <c r="S1318" s="1199"/>
      <c r="T1318" s="1199"/>
    </row>
    <row r="1319" spans="1:20" s="1503" customFormat="1" ht="12.75" x14ac:dyDescent="0.2">
      <c r="A1319" s="1488" t="s">
        <v>8711</v>
      </c>
      <c r="B1319" s="1488" t="s">
        <v>2003</v>
      </c>
      <c r="C1319" s="1488" t="s">
        <v>97</v>
      </c>
      <c r="D1319" s="1488"/>
      <c r="E1319" s="1489">
        <v>4500</v>
      </c>
      <c r="F1319" s="1488" t="s">
        <v>11388</v>
      </c>
      <c r="G1319" s="1488" t="s">
        <v>11389</v>
      </c>
      <c r="H1319" s="1488" t="s">
        <v>10270</v>
      </c>
      <c r="I1319" s="1488"/>
      <c r="J1319" s="1488"/>
      <c r="K1319" s="1493">
        <v>1</v>
      </c>
      <c r="L1319" s="1493">
        <v>12</v>
      </c>
      <c r="M1319" s="1484">
        <f t="shared" si="40"/>
        <v>54000</v>
      </c>
      <c r="N1319" s="1493">
        <v>1</v>
      </c>
      <c r="O1319" s="1493">
        <v>6</v>
      </c>
      <c r="P1319" s="1484">
        <f t="shared" si="41"/>
        <v>27000</v>
      </c>
      <c r="Q1319" s="1199"/>
      <c r="R1319" s="1199"/>
      <c r="S1319" s="1199"/>
      <c r="T1319" s="1199"/>
    </row>
    <row r="1320" spans="1:20" s="1503" customFormat="1" ht="12.75" x14ac:dyDescent="0.2">
      <c r="A1320" s="1488" t="s">
        <v>8711</v>
      </c>
      <c r="B1320" s="1488" t="s">
        <v>2003</v>
      </c>
      <c r="C1320" s="1488" t="s">
        <v>97</v>
      </c>
      <c r="D1320" s="1488"/>
      <c r="E1320" s="1489">
        <v>14000</v>
      </c>
      <c r="F1320" s="1488" t="s">
        <v>11390</v>
      </c>
      <c r="G1320" s="1488" t="s">
        <v>11391</v>
      </c>
      <c r="H1320" s="1488" t="s">
        <v>8976</v>
      </c>
      <c r="I1320" s="1488"/>
      <c r="J1320" s="1488"/>
      <c r="K1320" s="1493">
        <v>1</v>
      </c>
      <c r="L1320" s="1493">
        <v>5</v>
      </c>
      <c r="M1320" s="1484">
        <f t="shared" si="40"/>
        <v>70000</v>
      </c>
      <c r="N1320" s="1493">
        <v>1</v>
      </c>
      <c r="O1320" s="1493">
        <v>4</v>
      </c>
      <c r="P1320" s="1484">
        <f t="shared" si="41"/>
        <v>56000</v>
      </c>
      <c r="Q1320" s="1199"/>
      <c r="R1320" s="1199"/>
      <c r="S1320" s="1199"/>
      <c r="T1320" s="1199"/>
    </row>
    <row r="1321" spans="1:20" s="1503" customFormat="1" ht="12.75" x14ac:dyDescent="0.2">
      <c r="A1321" s="1488" t="s">
        <v>8711</v>
      </c>
      <c r="B1321" s="1488" t="s">
        <v>2003</v>
      </c>
      <c r="C1321" s="1488" t="s">
        <v>97</v>
      </c>
      <c r="D1321" s="1488"/>
      <c r="E1321" s="1489">
        <v>13500</v>
      </c>
      <c r="F1321" s="1488" t="s">
        <v>11390</v>
      </c>
      <c r="G1321" s="1488" t="s">
        <v>11391</v>
      </c>
      <c r="H1321" s="1488" t="s">
        <v>8976</v>
      </c>
      <c r="I1321" s="1488"/>
      <c r="J1321" s="1488"/>
      <c r="K1321" s="1493">
        <v>1</v>
      </c>
      <c r="L1321" s="1493">
        <v>7</v>
      </c>
      <c r="M1321" s="1484">
        <f t="shared" si="40"/>
        <v>94500</v>
      </c>
      <c r="N1321" s="1493">
        <v>0</v>
      </c>
      <c r="O1321" s="1493">
        <v>0</v>
      </c>
      <c r="P1321" s="1484">
        <f t="shared" si="41"/>
        <v>0</v>
      </c>
      <c r="Q1321" s="1199"/>
      <c r="R1321" s="1199"/>
      <c r="S1321" s="1199"/>
      <c r="T1321" s="1199"/>
    </row>
    <row r="1322" spans="1:20" s="1503" customFormat="1" ht="12.75" x14ac:dyDescent="0.2">
      <c r="A1322" s="1488" t="s">
        <v>8711</v>
      </c>
      <c r="B1322" s="1488" t="s">
        <v>2003</v>
      </c>
      <c r="C1322" s="1488" t="s">
        <v>97</v>
      </c>
      <c r="D1322" s="1488"/>
      <c r="E1322" s="1489">
        <v>15000</v>
      </c>
      <c r="F1322" s="1488" t="s">
        <v>11392</v>
      </c>
      <c r="G1322" s="1488" t="s">
        <v>11393</v>
      </c>
      <c r="H1322" s="1488" t="s">
        <v>712</v>
      </c>
      <c r="I1322" s="1488"/>
      <c r="J1322" s="1488"/>
      <c r="K1322" s="1493">
        <v>1</v>
      </c>
      <c r="L1322" s="1493">
        <v>12</v>
      </c>
      <c r="M1322" s="1484">
        <f t="shared" si="40"/>
        <v>180000</v>
      </c>
      <c r="N1322" s="1493">
        <v>1</v>
      </c>
      <c r="O1322" s="1493">
        <v>1</v>
      </c>
      <c r="P1322" s="1484">
        <f t="shared" si="41"/>
        <v>15000</v>
      </c>
      <c r="Q1322" s="1199"/>
      <c r="R1322" s="1199"/>
      <c r="S1322" s="1199"/>
      <c r="T1322" s="1199"/>
    </row>
    <row r="1323" spans="1:20" s="1503" customFormat="1" ht="12.75" x14ac:dyDescent="0.2">
      <c r="A1323" s="1488" t="s">
        <v>8711</v>
      </c>
      <c r="B1323" s="1488" t="s">
        <v>2003</v>
      </c>
      <c r="C1323" s="1488" t="s">
        <v>97</v>
      </c>
      <c r="D1323" s="1488"/>
      <c r="E1323" s="1489">
        <v>7000</v>
      </c>
      <c r="F1323" s="1488" t="s">
        <v>11394</v>
      </c>
      <c r="G1323" s="1488" t="s">
        <v>11395</v>
      </c>
      <c r="H1323" s="1488" t="s">
        <v>10572</v>
      </c>
      <c r="I1323" s="1488"/>
      <c r="J1323" s="1488"/>
      <c r="K1323" s="1493">
        <v>1</v>
      </c>
      <c r="L1323" s="1493">
        <v>12</v>
      </c>
      <c r="M1323" s="1484">
        <f t="shared" si="40"/>
        <v>84000</v>
      </c>
      <c r="N1323" s="1493">
        <v>1</v>
      </c>
      <c r="O1323" s="1493">
        <v>6</v>
      </c>
      <c r="P1323" s="1484">
        <f t="shared" si="41"/>
        <v>42000</v>
      </c>
      <c r="Q1323" s="1199"/>
      <c r="R1323" s="1199"/>
      <c r="S1323" s="1199"/>
      <c r="T1323" s="1199"/>
    </row>
    <row r="1324" spans="1:20" s="1503" customFormat="1" ht="12.75" x14ac:dyDescent="0.2">
      <c r="A1324" s="1488" t="s">
        <v>8711</v>
      </c>
      <c r="B1324" s="1488" t="s">
        <v>2003</v>
      </c>
      <c r="C1324" s="1488" t="s">
        <v>97</v>
      </c>
      <c r="D1324" s="1488"/>
      <c r="E1324" s="1489">
        <v>7000</v>
      </c>
      <c r="F1324" s="1488" t="s">
        <v>11396</v>
      </c>
      <c r="G1324" s="1488" t="s">
        <v>11397</v>
      </c>
      <c r="H1324" s="1488" t="s">
        <v>1952</v>
      </c>
      <c r="I1324" s="1488"/>
      <c r="J1324" s="1488"/>
      <c r="K1324" s="1493">
        <v>1</v>
      </c>
      <c r="L1324" s="1493">
        <v>5</v>
      </c>
      <c r="M1324" s="1484">
        <f t="shared" si="40"/>
        <v>35000</v>
      </c>
      <c r="N1324" s="1493">
        <v>0</v>
      </c>
      <c r="O1324" s="1493">
        <v>0</v>
      </c>
      <c r="P1324" s="1484">
        <f t="shared" si="41"/>
        <v>0</v>
      </c>
      <c r="Q1324" s="1199"/>
      <c r="R1324" s="1199"/>
      <c r="S1324" s="1199"/>
      <c r="T1324" s="1199"/>
    </row>
    <row r="1325" spans="1:20" s="1503" customFormat="1" ht="12.75" x14ac:dyDescent="0.2">
      <c r="A1325" s="1488" t="s">
        <v>8711</v>
      </c>
      <c r="B1325" s="1488" t="s">
        <v>2003</v>
      </c>
      <c r="C1325" s="1488" t="s">
        <v>97</v>
      </c>
      <c r="D1325" s="1488"/>
      <c r="E1325" s="1489">
        <v>8000</v>
      </c>
      <c r="F1325" s="1488" t="s">
        <v>11398</v>
      </c>
      <c r="G1325" s="1488" t="s">
        <v>11399</v>
      </c>
      <c r="H1325" s="1488" t="s">
        <v>686</v>
      </c>
      <c r="I1325" s="1488"/>
      <c r="J1325" s="1488"/>
      <c r="K1325" s="1493">
        <v>1</v>
      </c>
      <c r="L1325" s="1493">
        <v>6</v>
      </c>
      <c r="M1325" s="1484">
        <f t="shared" si="40"/>
        <v>48000</v>
      </c>
      <c r="N1325" s="1493">
        <v>1</v>
      </c>
      <c r="O1325" s="1493">
        <v>6</v>
      </c>
      <c r="P1325" s="1484">
        <f t="shared" si="41"/>
        <v>48000</v>
      </c>
      <c r="Q1325" s="1199"/>
      <c r="R1325" s="1199"/>
      <c r="S1325" s="1199"/>
      <c r="T1325" s="1199"/>
    </row>
    <row r="1326" spans="1:20" s="1503" customFormat="1" ht="12.75" x14ac:dyDescent="0.2">
      <c r="A1326" s="1488" t="s">
        <v>8711</v>
      </c>
      <c r="B1326" s="1488" t="s">
        <v>2003</v>
      </c>
      <c r="C1326" s="1488" t="s">
        <v>97</v>
      </c>
      <c r="D1326" s="1488"/>
      <c r="E1326" s="1489">
        <v>2000</v>
      </c>
      <c r="F1326" s="1488" t="s">
        <v>11400</v>
      </c>
      <c r="G1326" s="1488" t="s">
        <v>11401</v>
      </c>
      <c r="H1326" s="1488" t="s">
        <v>9192</v>
      </c>
      <c r="I1326" s="1488"/>
      <c r="J1326" s="1488"/>
      <c r="K1326" s="1493">
        <v>1</v>
      </c>
      <c r="L1326" s="1493">
        <v>12</v>
      </c>
      <c r="M1326" s="1484">
        <f t="shared" si="40"/>
        <v>24000</v>
      </c>
      <c r="N1326" s="1493">
        <v>1</v>
      </c>
      <c r="O1326" s="1493">
        <v>6</v>
      </c>
      <c r="P1326" s="1484">
        <f t="shared" si="41"/>
        <v>12000</v>
      </c>
      <c r="Q1326" s="1199"/>
      <c r="R1326" s="1199"/>
      <c r="S1326" s="1199"/>
      <c r="T1326" s="1199"/>
    </row>
    <row r="1327" spans="1:20" s="1503" customFormat="1" ht="12.75" x14ac:dyDescent="0.2">
      <c r="A1327" s="1488" t="s">
        <v>8711</v>
      </c>
      <c r="B1327" s="1488" t="s">
        <v>2003</v>
      </c>
      <c r="C1327" s="1488" t="s">
        <v>97</v>
      </c>
      <c r="D1327" s="1488"/>
      <c r="E1327" s="1489">
        <v>5500</v>
      </c>
      <c r="F1327" s="1488" t="s">
        <v>11402</v>
      </c>
      <c r="G1327" s="1488" t="s">
        <v>11403</v>
      </c>
      <c r="H1327" s="1488" t="s">
        <v>9241</v>
      </c>
      <c r="I1327" s="1488"/>
      <c r="J1327" s="1488"/>
      <c r="K1327" s="1493">
        <v>1</v>
      </c>
      <c r="L1327" s="1493">
        <v>12</v>
      </c>
      <c r="M1327" s="1484">
        <f t="shared" si="40"/>
        <v>66000</v>
      </c>
      <c r="N1327" s="1493">
        <v>1</v>
      </c>
      <c r="O1327" s="1493">
        <v>6</v>
      </c>
      <c r="P1327" s="1484">
        <f t="shared" si="41"/>
        <v>33000</v>
      </c>
      <c r="Q1327" s="1199"/>
      <c r="R1327" s="1199"/>
      <c r="S1327" s="1199"/>
      <c r="T1327" s="1199"/>
    </row>
    <row r="1328" spans="1:20" s="1503" customFormat="1" ht="12.75" x14ac:dyDescent="0.2">
      <c r="A1328" s="1488" t="s">
        <v>8711</v>
      </c>
      <c r="B1328" s="1488" t="s">
        <v>2003</v>
      </c>
      <c r="C1328" s="1488" t="s">
        <v>97</v>
      </c>
      <c r="D1328" s="1488"/>
      <c r="E1328" s="1489">
        <v>12000</v>
      </c>
      <c r="F1328" s="1488" t="s">
        <v>11404</v>
      </c>
      <c r="G1328" s="1488" t="s">
        <v>11405</v>
      </c>
      <c r="H1328" s="1488" t="s">
        <v>11406</v>
      </c>
      <c r="I1328" s="1488"/>
      <c r="J1328" s="1488"/>
      <c r="K1328" s="1493">
        <v>1</v>
      </c>
      <c r="L1328" s="1493">
        <v>4</v>
      </c>
      <c r="M1328" s="1484">
        <f t="shared" si="40"/>
        <v>48000</v>
      </c>
      <c r="N1328" s="1493">
        <v>0</v>
      </c>
      <c r="O1328" s="1493">
        <v>0</v>
      </c>
      <c r="P1328" s="1484">
        <f t="shared" si="41"/>
        <v>0</v>
      </c>
      <c r="Q1328" s="1199"/>
      <c r="R1328" s="1199"/>
      <c r="S1328" s="1199"/>
      <c r="T1328" s="1199"/>
    </row>
    <row r="1329" spans="1:20" s="1503" customFormat="1" ht="12.75" x14ac:dyDescent="0.2">
      <c r="A1329" s="1488" t="s">
        <v>8711</v>
      </c>
      <c r="B1329" s="1488" t="s">
        <v>2004</v>
      </c>
      <c r="C1329" s="1488" t="s">
        <v>97</v>
      </c>
      <c r="D1329" s="1488"/>
      <c r="E1329" s="1489">
        <v>2300</v>
      </c>
      <c r="F1329" s="1488" t="s">
        <v>11407</v>
      </c>
      <c r="G1329" s="1488" t="s">
        <v>11408</v>
      </c>
      <c r="H1329" s="1488" t="s">
        <v>4847</v>
      </c>
      <c r="I1329" s="1488"/>
      <c r="J1329" s="1488"/>
      <c r="K1329" s="1493">
        <v>1</v>
      </c>
      <c r="L1329" s="1493">
        <v>12</v>
      </c>
      <c r="M1329" s="1484">
        <f t="shared" si="40"/>
        <v>27600</v>
      </c>
      <c r="N1329" s="1493">
        <v>1</v>
      </c>
      <c r="O1329" s="1493">
        <v>6</v>
      </c>
      <c r="P1329" s="1484">
        <f t="shared" si="41"/>
        <v>13800</v>
      </c>
      <c r="Q1329" s="1199"/>
      <c r="R1329" s="1199"/>
      <c r="S1329" s="1199"/>
      <c r="T1329" s="1199"/>
    </row>
    <row r="1330" spans="1:20" s="1503" customFormat="1" ht="12.75" x14ac:dyDescent="0.2">
      <c r="A1330" s="1488" t="s">
        <v>8711</v>
      </c>
      <c r="B1330" s="1488" t="s">
        <v>2003</v>
      </c>
      <c r="C1330" s="1488" t="s">
        <v>97</v>
      </c>
      <c r="D1330" s="1488"/>
      <c r="E1330" s="1489">
        <v>6000</v>
      </c>
      <c r="F1330" s="1488" t="s">
        <v>11409</v>
      </c>
      <c r="G1330" s="1488" t="s">
        <v>11410</v>
      </c>
      <c r="H1330" s="1488" t="s">
        <v>651</v>
      </c>
      <c r="I1330" s="1488"/>
      <c r="J1330" s="1488"/>
      <c r="K1330" s="1493">
        <v>1</v>
      </c>
      <c r="L1330" s="1493">
        <v>12</v>
      </c>
      <c r="M1330" s="1484">
        <f t="shared" si="40"/>
        <v>72000</v>
      </c>
      <c r="N1330" s="1493">
        <v>1</v>
      </c>
      <c r="O1330" s="1493">
        <v>6</v>
      </c>
      <c r="P1330" s="1484">
        <f t="shared" si="41"/>
        <v>36000</v>
      </c>
      <c r="Q1330" s="1199"/>
      <c r="R1330" s="1199"/>
      <c r="S1330" s="1199"/>
      <c r="T1330" s="1199"/>
    </row>
    <row r="1331" spans="1:20" s="1503" customFormat="1" ht="12.75" x14ac:dyDescent="0.2">
      <c r="A1331" s="1488" t="s">
        <v>8711</v>
      </c>
      <c r="B1331" s="1488" t="s">
        <v>2004</v>
      </c>
      <c r="C1331" s="1488" t="s">
        <v>97</v>
      </c>
      <c r="D1331" s="1488"/>
      <c r="E1331" s="1489">
        <v>2100</v>
      </c>
      <c r="F1331" s="1488" t="s">
        <v>11411</v>
      </c>
      <c r="G1331" s="1488" t="s">
        <v>11412</v>
      </c>
      <c r="H1331" s="1488" t="s">
        <v>5767</v>
      </c>
      <c r="I1331" s="1488"/>
      <c r="J1331" s="1488"/>
      <c r="K1331" s="1493">
        <v>1</v>
      </c>
      <c r="L1331" s="1493">
        <v>10</v>
      </c>
      <c r="M1331" s="1484">
        <f t="shared" si="40"/>
        <v>21000</v>
      </c>
      <c r="N1331" s="1493">
        <v>0</v>
      </c>
      <c r="O1331" s="1493">
        <v>0</v>
      </c>
      <c r="P1331" s="1484">
        <f t="shared" si="41"/>
        <v>0</v>
      </c>
      <c r="Q1331" s="1199"/>
      <c r="R1331" s="1199"/>
      <c r="S1331" s="1199"/>
      <c r="T1331" s="1199"/>
    </row>
    <row r="1332" spans="1:20" s="1503" customFormat="1" ht="12.75" x14ac:dyDescent="0.2">
      <c r="A1332" s="1488" t="s">
        <v>8711</v>
      </c>
      <c r="B1332" s="1488" t="s">
        <v>2003</v>
      </c>
      <c r="C1332" s="1488" t="s">
        <v>97</v>
      </c>
      <c r="D1332" s="1488"/>
      <c r="E1332" s="1489">
        <v>15000</v>
      </c>
      <c r="F1332" s="1488" t="s">
        <v>11413</v>
      </c>
      <c r="G1332" s="1488" t="s">
        <v>11414</v>
      </c>
      <c r="H1332" s="1488" t="s">
        <v>712</v>
      </c>
      <c r="I1332" s="1488"/>
      <c r="J1332" s="1488"/>
      <c r="K1332" s="1493">
        <v>1</v>
      </c>
      <c r="L1332" s="1493">
        <v>10</v>
      </c>
      <c r="M1332" s="1484">
        <f t="shared" si="40"/>
        <v>150000</v>
      </c>
      <c r="N1332" s="1493">
        <v>0</v>
      </c>
      <c r="O1332" s="1493">
        <v>0</v>
      </c>
      <c r="P1332" s="1484">
        <f t="shared" si="41"/>
        <v>0</v>
      </c>
      <c r="Q1332" s="1199"/>
      <c r="R1332" s="1199"/>
      <c r="S1332" s="1199"/>
      <c r="T1332" s="1199"/>
    </row>
    <row r="1333" spans="1:20" s="1503" customFormat="1" ht="12.75" x14ac:dyDescent="0.2">
      <c r="A1333" s="1488" t="s">
        <v>8711</v>
      </c>
      <c r="B1333" s="1488" t="s">
        <v>2003</v>
      </c>
      <c r="C1333" s="1488" t="s">
        <v>97</v>
      </c>
      <c r="D1333" s="1488"/>
      <c r="E1333" s="1489">
        <v>14000</v>
      </c>
      <c r="F1333" s="1488" t="s">
        <v>11413</v>
      </c>
      <c r="G1333" s="1488" t="s">
        <v>11414</v>
      </c>
      <c r="H1333" s="1488" t="s">
        <v>8976</v>
      </c>
      <c r="I1333" s="1488"/>
      <c r="J1333" s="1488"/>
      <c r="K1333" s="1493">
        <v>0</v>
      </c>
      <c r="L1333" s="1493">
        <v>0</v>
      </c>
      <c r="M1333" s="1484">
        <f t="shared" si="40"/>
        <v>0</v>
      </c>
      <c r="N1333" s="1493">
        <v>1</v>
      </c>
      <c r="O1333" s="1493">
        <v>3</v>
      </c>
      <c r="P1333" s="1484">
        <f t="shared" si="41"/>
        <v>42000</v>
      </c>
      <c r="Q1333" s="1199"/>
      <c r="R1333" s="1199"/>
      <c r="S1333" s="1199"/>
      <c r="T1333" s="1199"/>
    </row>
    <row r="1334" spans="1:20" s="1503" customFormat="1" ht="12.75" x14ac:dyDescent="0.2">
      <c r="A1334" s="1488" t="s">
        <v>8711</v>
      </c>
      <c r="B1334" s="1488" t="s">
        <v>2003</v>
      </c>
      <c r="C1334" s="1488" t="s">
        <v>97</v>
      </c>
      <c r="D1334" s="1488"/>
      <c r="E1334" s="1489">
        <v>7500</v>
      </c>
      <c r="F1334" s="1488" t="s">
        <v>11415</v>
      </c>
      <c r="G1334" s="1488" t="s">
        <v>11416</v>
      </c>
      <c r="H1334" s="1488" t="s">
        <v>11417</v>
      </c>
      <c r="I1334" s="1488"/>
      <c r="J1334" s="1488"/>
      <c r="K1334" s="1493">
        <v>1</v>
      </c>
      <c r="L1334" s="1493">
        <v>12</v>
      </c>
      <c r="M1334" s="1484">
        <f t="shared" si="40"/>
        <v>90000</v>
      </c>
      <c r="N1334" s="1493">
        <v>1</v>
      </c>
      <c r="O1334" s="1493">
        <v>6</v>
      </c>
      <c r="P1334" s="1484">
        <f t="shared" si="41"/>
        <v>45000</v>
      </c>
      <c r="Q1334" s="1199"/>
      <c r="R1334" s="1199"/>
      <c r="S1334" s="1199"/>
      <c r="T1334" s="1199"/>
    </row>
    <row r="1335" spans="1:20" s="1503" customFormat="1" ht="12.75" x14ac:dyDescent="0.2">
      <c r="A1335" s="1488" t="s">
        <v>8711</v>
      </c>
      <c r="B1335" s="1488" t="s">
        <v>2003</v>
      </c>
      <c r="C1335" s="1488" t="s">
        <v>97</v>
      </c>
      <c r="D1335" s="1488"/>
      <c r="E1335" s="1489">
        <v>15600</v>
      </c>
      <c r="F1335" s="1488" t="s">
        <v>11418</v>
      </c>
      <c r="G1335" s="1488" t="s">
        <v>11419</v>
      </c>
      <c r="H1335" s="1488" t="s">
        <v>657</v>
      </c>
      <c r="I1335" s="1488"/>
      <c r="J1335" s="1488"/>
      <c r="K1335" s="1493">
        <v>1</v>
      </c>
      <c r="L1335" s="1493">
        <v>1</v>
      </c>
      <c r="M1335" s="1484">
        <f t="shared" si="40"/>
        <v>15600</v>
      </c>
      <c r="N1335" s="1493">
        <v>1</v>
      </c>
      <c r="O1335" s="1493">
        <v>1</v>
      </c>
      <c r="P1335" s="1484">
        <f t="shared" si="41"/>
        <v>15600</v>
      </c>
      <c r="Q1335" s="1199"/>
      <c r="R1335" s="1199"/>
      <c r="S1335" s="1199"/>
      <c r="T1335" s="1199"/>
    </row>
    <row r="1336" spans="1:20" s="1503" customFormat="1" ht="12.75" x14ac:dyDescent="0.2">
      <c r="A1336" s="1488" t="s">
        <v>8711</v>
      </c>
      <c r="B1336" s="1488" t="s">
        <v>2003</v>
      </c>
      <c r="C1336" s="1488" t="s">
        <v>97</v>
      </c>
      <c r="D1336" s="1488"/>
      <c r="E1336" s="1489">
        <v>13771</v>
      </c>
      <c r="F1336" s="1488" t="s">
        <v>11420</v>
      </c>
      <c r="G1336" s="1488" t="s">
        <v>11421</v>
      </c>
      <c r="H1336" s="1488" t="s">
        <v>695</v>
      </c>
      <c r="I1336" s="1488"/>
      <c r="J1336" s="1488"/>
      <c r="K1336" s="1493">
        <v>1</v>
      </c>
      <c r="L1336" s="1493">
        <v>2</v>
      </c>
      <c r="M1336" s="1484">
        <f t="shared" si="40"/>
        <v>27542</v>
      </c>
      <c r="N1336" s="1493">
        <v>1</v>
      </c>
      <c r="O1336" s="1493">
        <v>6</v>
      </c>
      <c r="P1336" s="1484">
        <f t="shared" si="41"/>
        <v>82626</v>
      </c>
      <c r="Q1336" s="1199"/>
      <c r="R1336" s="1199"/>
      <c r="S1336" s="1199"/>
      <c r="T1336" s="1199"/>
    </row>
    <row r="1337" spans="1:20" s="1503" customFormat="1" ht="12.75" x14ac:dyDescent="0.2">
      <c r="A1337" s="1488" t="s">
        <v>8711</v>
      </c>
      <c r="B1337" s="1488" t="s">
        <v>2003</v>
      </c>
      <c r="C1337" s="1488" t="s">
        <v>97</v>
      </c>
      <c r="D1337" s="1488"/>
      <c r="E1337" s="1489">
        <v>3500</v>
      </c>
      <c r="F1337" s="1488" t="s">
        <v>11422</v>
      </c>
      <c r="G1337" s="1488" t="s">
        <v>11423</v>
      </c>
      <c r="H1337" s="1488" t="s">
        <v>8775</v>
      </c>
      <c r="I1337" s="1488"/>
      <c r="J1337" s="1488"/>
      <c r="K1337" s="1493">
        <v>1</v>
      </c>
      <c r="L1337" s="1493">
        <v>12</v>
      </c>
      <c r="M1337" s="1484">
        <f t="shared" si="40"/>
        <v>42000</v>
      </c>
      <c r="N1337" s="1493">
        <v>1</v>
      </c>
      <c r="O1337" s="1493">
        <v>6</v>
      </c>
      <c r="P1337" s="1484">
        <f t="shared" si="41"/>
        <v>21000</v>
      </c>
      <c r="Q1337" s="1199"/>
      <c r="R1337" s="1199"/>
      <c r="S1337" s="1199"/>
      <c r="T1337" s="1199"/>
    </row>
    <row r="1338" spans="1:20" s="1503" customFormat="1" ht="12.75" x14ac:dyDescent="0.2">
      <c r="A1338" s="1488" t="s">
        <v>8711</v>
      </c>
      <c r="B1338" s="1488" t="s">
        <v>2003</v>
      </c>
      <c r="C1338" s="1488" t="s">
        <v>97</v>
      </c>
      <c r="D1338" s="1488"/>
      <c r="E1338" s="1489">
        <v>3100</v>
      </c>
      <c r="F1338" s="1488" t="s">
        <v>11424</v>
      </c>
      <c r="G1338" s="1488" t="s">
        <v>11425</v>
      </c>
      <c r="H1338" s="1488" t="s">
        <v>698</v>
      </c>
      <c r="I1338" s="1488"/>
      <c r="J1338" s="1488"/>
      <c r="K1338" s="1493">
        <v>1</v>
      </c>
      <c r="L1338" s="1493">
        <v>12</v>
      </c>
      <c r="M1338" s="1484">
        <f t="shared" si="40"/>
        <v>37200</v>
      </c>
      <c r="N1338" s="1493">
        <v>1</v>
      </c>
      <c r="O1338" s="1493">
        <v>6</v>
      </c>
      <c r="P1338" s="1484">
        <f t="shared" si="41"/>
        <v>18600</v>
      </c>
      <c r="Q1338" s="1199"/>
      <c r="R1338" s="1199"/>
      <c r="S1338" s="1199"/>
      <c r="T1338" s="1199"/>
    </row>
    <row r="1339" spans="1:20" s="1503" customFormat="1" ht="12.75" x14ac:dyDescent="0.2">
      <c r="A1339" s="1488" t="s">
        <v>8711</v>
      </c>
      <c r="B1339" s="1488" t="s">
        <v>2003</v>
      </c>
      <c r="C1339" s="1488" t="s">
        <v>97</v>
      </c>
      <c r="D1339" s="1488"/>
      <c r="E1339" s="1489">
        <v>3500</v>
      </c>
      <c r="F1339" s="1488" t="s">
        <v>11426</v>
      </c>
      <c r="G1339" s="1488" t="s">
        <v>11427</v>
      </c>
      <c r="H1339" s="1488" t="s">
        <v>9603</v>
      </c>
      <c r="I1339" s="1488"/>
      <c r="J1339" s="1488"/>
      <c r="K1339" s="1493">
        <v>1</v>
      </c>
      <c r="L1339" s="1493">
        <v>12</v>
      </c>
      <c r="M1339" s="1484">
        <f t="shared" si="40"/>
        <v>42000</v>
      </c>
      <c r="N1339" s="1493">
        <v>1</v>
      </c>
      <c r="O1339" s="1493">
        <v>6</v>
      </c>
      <c r="P1339" s="1484">
        <f t="shared" si="41"/>
        <v>21000</v>
      </c>
      <c r="Q1339" s="1199"/>
      <c r="R1339" s="1199"/>
      <c r="S1339" s="1199"/>
      <c r="T1339" s="1199"/>
    </row>
    <row r="1340" spans="1:20" s="1503" customFormat="1" ht="12.75" x14ac:dyDescent="0.2">
      <c r="A1340" s="1488" t="s">
        <v>8711</v>
      </c>
      <c r="B1340" s="1488" t="s">
        <v>2003</v>
      </c>
      <c r="C1340" s="1488" t="s">
        <v>97</v>
      </c>
      <c r="D1340" s="1488"/>
      <c r="E1340" s="1489">
        <v>7000</v>
      </c>
      <c r="F1340" s="1488" t="s">
        <v>11428</v>
      </c>
      <c r="G1340" s="1488" t="s">
        <v>11429</v>
      </c>
      <c r="H1340" s="1488" t="s">
        <v>792</v>
      </c>
      <c r="I1340" s="1488"/>
      <c r="J1340" s="1488"/>
      <c r="K1340" s="1493">
        <v>1</v>
      </c>
      <c r="L1340" s="1493">
        <v>7</v>
      </c>
      <c r="M1340" s="1484">
        <f t="shared" si="40"/>
        <v>49000</v>
      </c>
      <c r="N1340" s="1493">
        <v>0</v>
      </c>
      <c r="O1340" s="1493">
        <v>0</v>
      </c>
      <c r="P1340" s="1484">
        <f t="shared" si="41"/>
        <v>0</v>
      </c>
      <c r="Q1340" s="1199"/>
      <c r="R1340" s="1199"/>
      <c r="S1340" s="1199"/>
      <c r="T1340" s="1199"/>
    </row>
    <row r="1341" spans="1:20" s="1503" customFormat="1" ht="12.75" x14ac:dyDescent="0.2">
      <c r="A1341" s="1488" t="s">
        <v>8711</v>
      </c>
      <c r="B1341" s="1488" t="s">
        <v>2003</v>
      </c>
      <c r="C1341" s="1488" t="s">
        <v>97</v>
      </c>
      <c r="D1341" s="1488"/>
      <c r="E1341" s="1489">
        <v>2800</v>
      </c>
      <c r="F1341" s="1488" t="s">
        <v>11430</v>
      </c>
      <c r="G1341" s="1488" t="s">
        <v>11431</v>
      </c>
      <c r="H1341" s="1488" t="s">
        <v>11432</v>
      </c>
      <c r="I1341" s="1488"/>
      <c r="J1341" s="1488"/>
      <c r="K1341" s="1493">
        <v>1</v>
      </c>
      <c r="L1341" s="1493">
        <v>7</v>
      </c>
      <c r="M1341" s="1484">
        <f t="shared" si="40"/>
        <v>19600</v>
      </c>
      <c r="N1341" s="1493">
        <v>1</v>
      </c>
      <c r="O1341" s="1493">
        <v>6</v>
      </c>
      <c r="P1341" s="1484">
        <f t="shared" si="41"/>
        <v>16800</v>
      </c>
      <c r="Q1341" s="1199"/>
      <c r="R1341" s="1199"/>
      <c r="S1341" s="1199"/>
      <c r="T1341" s="1199"/>
    </row>
    <row r="1342" spans="1:20" s="1503" customFormat="1" ht="12.75" x14ac:dyDescent="0.2">
      <c r="A1342" s="1488" t="s">
        <v>8711</v>
      </c>
      <c r="B1342" s="1488" t="s">
        <v>2003</v>
      </c>
      <c r="C1342" s="1488" t="s">
        <v>97</v>
      </c>
      <c r="D1342" s="1488"/>
      <c r="E1342" s="1489">
        <v>2000</v>
      </c>
      <c r="F1342" s="1488" t="s">
        <v>11430</v>
      </c>
      <c r="G1342" s="1488" t="s">
        <v>11431</v>
      </c>
      <c r="H1342" s="1488" t="s">
        <v>8805</v>
      </c>
      <c r="I1342" s="1488"/>
      <c r="J1342" s="1488"/>
      <c r="K1342" s="1493">
        <v>1</v>
      </c>
      <c r="L1342" s="1493">
        <v>5</v>
      </c>
      <c r="M1342" s="1484">
        <f t="shared" si="40"/>
        <v>10000</v>
      </c>
      <c r="N1342" s="1493">
        <v>0</v>
      </c>
      <c r="O1342" s="1493">
        <v>0</v>
      </c>
      <c r="P1342" s="1484">
        <f t="shared" si="41"/>
        <v>0</v>
      </c>
      <c r="Q1342" s="1199"/>
      <c r="R1342" s="1199"/>
      <c r="S1342" s="1199"/>
      <c r="T1342" s="1199"/>
    </row>
    <row r="1343" spans="1:20" s="1503" customFormat="1" ht="12.75" x14ac:dyDescent="0.2">
      <c r="A1343" s="1488" t="s">
        <v>8711</v>
      </c>
      <c r="B1343" s="1488" t="s">
        <v>2004</v>
      </c>
      <c r="C1343" s="1488" t="s">
        <v>97</v>
      </c>
      <c r="D1343" s="1488"/>
      <c r="E1343" s="1489">
        <v>6500</v>
      </c>
      <c r="F1343" s="1488" t="s">
        <v>11433</v>
      </c>
      <c r="G1343" s="1488" t="s">
        <v>11434</v>
      </c>
      <c r="H1343" s="1488" t="s">
        <v>11435</v>
      </c>
      <c r="I1343" s="1488"/>
      <c r="J1343" s="1488"/>
      <c r="K1343" s="1493">
        <v>1</v>
      </c>
      <c r="L1343" s="1493">
        <v>12</v>
      </c>
      <c r="M1343" s="1484">
        <f t="shared" si="40"/>
        <v>78000</v>
      </c>
      <c r="N1343" s="1493">
        <v>1</v>
      </c>
      <c r="O1343" s="1493">
        <v>6</v>
      </c>
      <c r="P1343" s="1484">
        <f t="shared" si="41"/>
        <v>39000</v>
      </c>
      <c r="Q1343" s="1199"/>
      <c r="R1343" s="1199"/>
      <c r="S1343" s="1199"/>
      <c r="T1343" s="1199"/>
    </row>
    <row r="1344" spans="1:20" s="1503" customFormat="1" ht="12.75" x14ac:dyDescent="0.2">
      <c r="A1344" s="1488" t="s">
        <v>8711</v>
      </c>
      <c r="B1344" s="1488" t="s">
        <v>2003</v>
      </c>
      <c r="C1344" s="1488" t="s">
        <v>97</v>
      </c>
      <c r="D1344" s="1488"/>
      <c r="E1344" s="1489">
        <v>2000</v>
      </c>
      <c r="F1344" s="1488" t="s">
        <v>11436</v>
      </c>
      <c r="G1344" s="1488" t="s">
        <v>11437</v>
      </c>
      <c r="H1344" s="1488" t="s">
        <v>9192</v>
      </c>
      <c r="I1344" s="1488"/>
      <c r="J1344" s="1488"/>
      <c r="K1344" s="1493">
        <v>1</v>
      </c>
      <c r="L1344" s="1493">
        <v>12</v>
      </c>
      <c r="M1344" s="1484">
        <f t="shared" si="40"/>
        <v>24000</v>
      </c>
      <c r="N1344" s="1493">
        <v>1</v>
      </c>
      <c r="O1344" s="1493">
        <v>6</v>
      </c>
      <c r="P1344" s="1484">
        <f t="shared" si="41"/>
        <v>12000</v>
      </c>
      <c r="Q1344" s="1199"/>
      <c r="R1344" s="1199"/>
      <c r="S1344" s="1199"/>
      <c r="T1344" s="1199"/>
    </row>
    <row r="1345" spans="1:20" s="1503" customFormat="1" ht="12.75" x14ac:dyDescent="0.2">
      <c r="A1345" s="1488" t="s">
        <v>8711</v>
      </c>
      <c r="B1345" s="1488" t="s">
        <v>2003</v>
      </c>
      <c r="C1345" s="1488" t="s">
        <v>97</v>
      </c>
      <c r="D1345" s="1488"/>
      <c r="E1345" s="1489">
        <v>6000</v>
      </c>
      <c r="F1345" s="1488" t="s">
        <v>11438</v>
      </c>
      <c r="G1345" s="1488" t="s">
        <v>11439</v>
      </c>
      <c r="H1345" s="1488" t="s">
        <v>1816</v>
      </c>
      <c r="I1345" s="1488"/>
      <c r="J1345" s="1488"/>
      <c r="K1345" s="1493">
        <v>1</v>
      </c>
      <c r="L1345" s="1493">
        <v>12</v>
      </c>
      <c r="M1345" s="1484">
        <f t="shared" si="40"/>
        <v>72000</v>
      </c>
      <c r="N1345" s="1493">
        <v>1</v>
      </c>
      <c r="O1345" s="1493">
        <v>6</v>
      </c>
      <c r="P1345" s="1484">
        <f t="shared" si="41"/>
        <v>36000</v>
      </c>
      <c r="Q1345" s="1199"/>
      <c r="R1345" s="1199"/>
      <c r="S1345" s="1199"/>
      <c r="T1345" s="1199"/>
    </row>
    <row r="1346" spans="1:20" s="1503" customFormat="1" ht="12.75" x14ac:dyDescent="0.2">
      <c r="A1346" s="1488" t="s">
        <v>8711</v>
      </c>
      <c r="B1346" s="1488" t="s">
        <v>2003</v>
      </c>
      <c r="C1346" s="1488" t="s">
        <v>97</v>
      </c>
      <c r="D1346" s="1488"/>
      <c r="E1346" s="1489">
        <v>10000</v>
      </c>
      <c r="F1346" s="1488" t="s">
        <v>11440</v>
      </c>
      <c r="G1346" s="1488" t="s">
        <v>11441</v>
      </c>
      <c r="H1346" s="1488" t="s">
        <v>4612</v>
      </c>
      <c r="I1346" s="1488"/>
      <c r="J1346" s="1488"/>
      <c r="K1346" s="1493">
        <v>0</v>
      </c>
      <c r="L1346" s="1493">
        <v>0</v>
      </c>
      <c r="M1346" s="1484">
        <f t="shared" si="40"/>
        <v>0</v>
      </c>
      <c r="N1346" s="1493">
        <v>1</v>
      </c>
      <c r="O1346" s="1493">
        <v>6</v>
      </c>
      <c r="P1346" s="1484">
        <f t="shared" si="41"/>
        <v>60000</v>
      </c>
      <c r="Q1346" s="1199"/>
      <c r="R1346" s="1199"/>
      <c r="S1346" s="1199"/>
      <c r="T1346" s="1199"/>
    </row>
    <row r="1347" spans="1:20" s="1503" customFormat="1" ht="12.75" x14ac:dyDescent="0.2">
      <c r="A1347" s="1488" t="s">
        <v>8711</v>
      </c>
      <c r="B1347" s="1488" t="s">
        <v>2003</v>
      </c>
      <c r="C1347" s="1488" t="s">
        <v>97</v>
      </c>
      <c r="D1347" s="1488"/>
      <c r="E1347" s="1489">
        <v>15600</v>
      </c>
      <c r="F1347" s="1488" t="s">
        <v>11442</v>
      </c>
      <c r="G1347" s="1488" t="s">
        <v>11443</v>
      </c>
      <c r="H1347" s="1488" t="s">
        <v>8781</v>
      </c>
      <c r="I1347" s="1488"/>
      <c r="J1347" s="1488"/>
      <c r="K1347" s="1493">
        <v>1</v>
      </c>
      <c r="L1347" s="1493">
        <v>4</v>
      </c>
      <c r="M1347" s="1484">
        <f t="shared" si="40"/>
        <v>62400</v>
      </c>
      <c r="N1347" s="1493">
        <v>0</v>
      </c>
      <c r="O1347" s="1493">
        <v>0</v>
      </c>
      <c r="P1347" s="1484">
        <f t="shared" si="41"/>
        <v>0</v>
      </c>
      <c r="Q1347" s="1199"/>
      <c r="R1347" s="1199"/>
      <c r="S1347" s="1199"/>
      <c r="T1347" s="1199"/>
    </row>
    <row r="1348" spans="1:20" s="1503" customFormat="1" ht="12.75" x14ac:dyDescent="0.2">
      <c r="A1348" s="1488" t="s">
        <v>8711</v>
      </c>
      <c r="B1348" s="1488" t="s">
        <v>2003</v>
      </c>
      <c r="C1348" s="1488" t="s">
        <v>97</v>
      </c>
      <c r="D1348" s="1488"/>
      <c r="E1348" s="1489">
        <v>5500</v>
      </c>
      <c r="F1348" s="1488" t="s">
        <v>11444</v>
      </c>
      <c r="G1348" s="1488" t="s">
        <v>11445</v>
      </c>
      <c r="H1348" s="1488" t="s">
        <v>11446</v>
      </c>
      <c r="I1348" s="1488"/>
      <c r="J1348" s="1488"/>
      <c r="K1348" s="1493">
        <v>1</v>
      </c>
      <c r="L1348" s="1493">
        <v>5</v>
      </c>
      <c r="M1348" s="1484">
        <f t="shared" si="40"/>
        <v>27500</v>
      </c>
      <c r="N1348" s="1493">
        <v>0</v>
      </c>
      <c r="O1348" s="1493">
        <v>0</v>
      </c>
      <c r="P1348" s="1484">
        <f t="shared" si="41"/>
        <v>0</v>
      </c>
      <c r="Q1348" s="1199"/>
      <c r="R1348" s="1199"/>
      <c r="S1348" s="1199"/>
      <c r="T1348" s="1199"/>
    </row>
    <row r="1349" spans="1:20" s="1503" customFormat="1" ht="12.75" x14ac:dyDescent="0.2">
      <c r="A1349" s="1488" t="s">
        <v>8711</v>
      </c>
      <c r="B1349" s="1488" t="s">
        <v>2003</v>
      </c>
      <c r="C1349" s="1488" t="s">
        <v>97</v>
      </c>
      <c r="D1349" s="1488"/>
      <c r="E1349" s="1489">
        <v>4500</v>
      </c>
      <c r="F1349" s="1488" t="s">
        <v>11447</v>
      </c>
      <c r="G1349" s="1488" t="s">
        <v>11448</v>
      </c>
      <c r="H1349" s="1488" t="s">
        <v>1568</v>
      </c>
      <c r="I1349" s="1488"/>
      <c r="J1349" s="1488"/>
      <c r="K1349" s="1493">
        <v>1</v>
      </c>
      <c r="L1349" s="1493">
        <v>12</v>
      </c>
      <c r="M1349" s="1484">
        <f t="shared" ref="M1349:M1412" si="42">L1349*E1349</f>
        <v>54000</v>
      </c>
      <c r="N1349" s="1493">
        <v>1</v>
      </c>
      <c r="O1349" s="1493">
        <v>6</v>
      </c>
      <c r="P1349" s="1484">
        <f t="shared" ref="P1349:P1412" si="43">O1349*E1349</f>
        <v>27000</v>
      </c>
      <c r="Q1349" s="1199"/>
      <c r="R1349" s="1199"/>
      <c r="S1349" s="1199"/>
      <c r="T1349" s="1199"/>
    </row>
    <row r="1350" spans="1:20" s="1503" customFormat="1" ht="12.75" x14ac:dyDescent="0.2">
      <c r="A1350" s="1488" t="s">
        <v>8711</v>
      </c>
      <c r="B1350" s="1488" t="s">
        <v>2003</v>
      </c>
      <c r="C1350" s="1488" t="s">
        <v>97</v>
      </c>
      <c r="D1350" s="1488"/>
      <c r="E1350" s="1489">
        <v>4500</v>
      </c>
      <c r="F1350" s="1488" t="s">
        <v>11449</v>
      </c>
      <c r="G1350" s="1488" t="s">
        <v>11450</v>
      </c>
      <c r="H1350" s="1488" t="s">
        <v>792</v>
      </c>
      <c r="I1350" s="1488"/>
      <c r="J1350" s="1488"/>
      <c r="K1350" s="1493">
        <v>1</v>
      </c>
      <c r="L1350" s="1493">
        <v>12</v>
      </c>
      <c r="M1350" s="1484">
        <f t="shared" si="42"/>
        <v>54000</v>
      </c>
      <c r="N1350" s="1493">
        <v>1</v>
      </c>
      <c r="O1350" s="1493">
        <v>6</v>
      </c>
      <c r="P1350" s="1484">
        <f t="shared" si="43"/>
        <v>27000</v>
      </c>
      <c r="Q1350" s="1199"/>
      <c r="R1350" s="1199"/>
      <c r="S1350" s="1199"/>
      <c r="T1350" s="1199"/>
    </row>
    <row r="1351" spans="1:20" s="1503" customFormat="1" ht="12.75" x14ac:dyDescent="0.2">
      <c r="A1351" s="1488" t="s">
        <v>8711</v>
      </c>
      <c r="B1351" s="1488" t="s">
        <v>2003</v>
      </c>
      <c r="C1351" s="1488" t="s">
        <v>97</v>
      </c>
      <c r="D1351" s="1488"/>
      <c r="E1351" s="1489">
        <v>13500</v>
      </c>
      <c r="F1351" s="1488" t="s">
        <v>11451</v>
      </c>
      <c r="G1351" s="1488" t="s">
        <v>11452</v>
      </c>
      <c r="H1351" s="1488" t="s">
        <v>712</v>
      </c>
      <c r="I1351" s="1488"/>
      <c r="J1351" s="1488"/>
      <c r="K1351" s="1493">
        <v>1</v>
      </c>
      <c r="L1351" s="1493">
        <v>2</v>
      </c>
      <c r="M1351" s="1484">
        <f t="shared" si="42"/>
        <v>27000</v>
      </c>
      <c r="N1351" s="1493">
        <v>0</v>
      </c>
      <c r="O1351" s="1493">
        <v>0</v>
      </c>
      <c r="P1351" s="1484">
        <f t="shared" si="43"/>
        <v>0</v>
      </c>
      <c r="Q1351" s="1199"/>
      <c r="R1351" s="1199"/>
      <c r="S1351" s="1199"/>
      <c r="T1351" s="1199"/>
    </row>
    <row r="1352" spans="1:20" s="1503" customFormat="1" ht="12.75" x14ac:dyDescent="0.2">
      <c r="A1352" s="1488" t="s">
        <v>8711</v>
      </c>
      <c r="B1352" s="1488" t="s">
        <v>2003</v>
      </c>
      <c r="C1352" s="1488" t="s">
        <v>97</v>
      </c>
      <c r="D1352" s="1488"/>
      <c r="E1352" s="1489">
        <v>2500</v>
      </c>
      <c r="F1352" s="1488" t="s">
        <v>11453</v>
      </c>
      <c r="G1352" s="1488" t="s">
        <v>11454</v>
      </c>
      <c r="H1352" s="1488" t="s">
        <v>739</v>
      </c>
      <c r="I1352" s="1488"/>
      <c r="J1352" s="1488"/>
      <c r="K1352" s="1493">
        <v>1</v>
      </c>
      <c r="L1352" s="1493">
        <v>3</v>
      </c>
      <c r="M1352" s="1484">
        <f t="shared" si="42"/>
        <v>7500</v>
      </c>
      <c r="N1352" s="1493">
        <v>1</v>
      </c>
      <c r="O1352" s="1493">
        <v>6</v>
      </c>
      <c r="P1352" s="1484">
        <f t="shared" si="43"/>
        <v>15000</v>
      </c>
      <c r="Q1352" s="1199"/>
      <c r="R1352" s="1199"/>
      <c r="S1352" s="1199"/>
      <c r="T1352" s="1199"/>
    </row>
    <row r="1353" spans="1:20" s="1503" customFormat="1" ht="12.75" x14ac:dyDescent="0.2">
      <c r="A1353" s="1488" t="s">
        <v>8711</v>
      </c>
      <c r="B1353" s="1488" t="s">
        <v>2003</v>
      </c>
      <c r="C1353" s="1488" t="s">
        <v>97</v>
      </c>
      <c r="D1353" s="1488"/>
      <c r="E1353" s="1489">
        <v>2000</v>
      </c>
      <c r="F1353" s="1488" t="s">
        <v>11453</v>
      </c>
      <c r="G1353" s="1488" t="s">
        <v>11454</v>
      </c>
      <c r="H1353" s="1488" t="s">
        <v>768</v>
      </c>
      <c r="I1353" s="1488"/>
      <c r="J1353" s="1488"/>
      <c r="K1353" s="1493">
        <v>1</v>
      </c>
      <c r="L1353" s="1493">
        <v>10</v>
      </c>
      <c r="M1353" s="1484">
        <f t="shared" si="42"/>
        <v>20000</v>
      </c>
      <c r="N1353" s="1493">
        <v>0</v>
      </c>
      <c r="O1353" s="1493">
        <v>0</v>
      </c>
      <c r="P1353" s="1484">
        <f t="shared" si="43"/>
        <v>0</v>
      </c>
      <c r="Q1353" s="1199"/>
      <c r="R1353" s="1199"/>
      <c r="S1353" s="1199"/>
      <c r="T1353" s="1199"/>
    </row>
    <row r="1354" spans="1:20" s="1503" customFormat="1" ht="12.75" x14ac:dyDescent="0.2">
      <c r="A1354" s="1488" t="s">
        <v>8711</v>
      </c>
      <c r="B1354" s="1488" t="s">
        <v>2003</v>
      </c>
      <c r="C1354" s="1488" t="s">
        <v>97</v>
      </c>
      <c r="D1354" s="1488"/>
      <c r="E1354" s="1489">
        <v>3500</v>
      </c>
      <c r="F1354" s="1488" t="s">
        <v>11455</v>
      </c>
      <c r="G1354" s="1488" t="s">
        <v>11456</v>
      </c>
      <c r="H1354" s="1488" t="s">
        <v>722</v>
      </c>
      <c r="I1354" s="1488"/>
      <c r="J1354" s="1488"/>
      <c r="K1354" s="1493">
        <v>1</v>
      </c>
      <c r="L1354" s="1493">
        <v>12</v>
      </c>
      <c r="M1354" s="1484">
        <f t="shared" si="42"/>
        <v>42000</v>
      </c>
      <c r="N1354" s="1493">
        <v>1</v>
      </c>
      <c r="O1354" s="1493">
        <v>6</v>
      </c>
      <c r="P1354" s="1484">
        <f t="shared" si="43"/>
        <v>21000</v>
      </c>
      <c r="Q1354" s="1199"/>
      <c r="R1354" s="1199"/>
      <c r="S1354" s="1199"/>
      <c r="T1354" s="1199"/>
    </row>
    <row r="1355" spans="1:20" s="1503" customFormat="1" ht="12.75" x14ac:dyDescent="0.2">
      <c r="A1355" s="1488" t="s">
        <v>8711</v>
      </c>
      <c r="B1355" s="1488" t="s">
        <v>2003</v>
      </c>
      <c r="C1355" s="1488" t="s">
        <v>97</v>
      </c>
      <c r="D1355" s="1488"/>
      <c r="E1355" s="1489">
        <v>15000</v>
      </c>
      <c r="F1355" s="1488" t="s">
        <v>11457</v>
      </c>
      <c r="G1355" s="1488" t="s">
        <v>11458</v>
      </c>
      <c r="H1355" s="1488" t="s">
        <v>712</v>
      </c>
      <c r="I1355" s="1488"/>
      <c r="J1355" s="1488"/>
      <c r="K1355" s="1493">
        <v>1</v>
      </c>
      <c r="L1355" s="1493">
        <v>1</v>
      </c>
      <c r="M1355" s="1484">
        <f t="shared" si="42"/>
        <v>15000</v>
      </c>
      <c r="N1355" s="1493">
        <v>0</v>
      </c>
      <c r="O1355" s="1493">
        <v>0</v>
      </c>
      <c r="P1355" s="1484">
        <f t="shared" si="43"/>
        <v>0</v>
      </c>
      <c r="Q1355" s="1199"/>
      <c r="R1355" s="1199"/>
      <c r="S1355" s="1199"/>
      <c r="T1355" s="1199"/>
    </row>
    <row r="1356" spans="1:20" s="1503" customFormat="1" ht="12.75" x14ac:dyDescent="0.2">
      <c r="A1356" s="1488" t="s">
        <v>8711</v>
      </c>
      <c r="B1356" s="1488" t="s">
        <v>2004</v>
      </c>
      <c r="C1356" s="1488" t="s">
        <v>97</v>
      </c>
      <c r="D1356" s="1488"/>
      <c r="E1356" s="1489">
        <v>5000</v>
      </c>
      <c r="F1356" s="1488" t="s">
        <v>11459</v>
      </c>
      <c r="G1356" s="1488" t="s">
        <v>11460</v>
      </c>
      <c r="H1356" s="1488" t="s">
        <v>675</v>
      </c>
      <c r="I1356" s="1488"/>
      <c r="J1356" s="1488"/>
      <c r="K1356" s="1493">
        <v>1</v>
      </c>
      <c r="L1356" s="1493">
        <v>12</v>
      </c>
      <c r="M1356" s="1484">
        <f t="shared" si="42"/>
        <v>60000</v>
      </c>
      <c r="N1356" s="1493">
        <v>1</v>
      </c>
      <c r="O1356" s="1493">
        <v>6</v>
      </c>
      <c r="P1356" s="1484">
        <f t="shared" si="43"/>
        <v>30000</v>
      </c>
      <c r="Q1356" s="1199"/>
      <c r="R1356" s="1199"/>
      <c r="S1356" s="1199"/>
      <c r="T1356" s="1199"/>
    </row>
    <row r="1357" spans="1:20" s="1503" customFormat="1" ht="12.75" x14ac:dyDescent="0.2">
      <c r="A1357" s="1488" t="s">
        <v>8711</v>
      </c>
      <c r="B1357" s="1488" t="s">
        <v>2003</v>
      </c>
      <c r="C1357" s="1488" t="s">
        <v>97</v>
      </c>
      <c r="D1357" s="1488"/>
      <c r="E1357" s="1489">
        <v>5000</v>
      </c>
      <c r="F1357" s="1488" t="s">
        <v>11461</v>
      </c>
      <c r="G1357" s="1488" t="s">
        <v>11462</v>
      </c>
      <c r="H1357" s="1488" t="s">
        <v>7490</v>
      </c>
      <c r="I1357" s="1488"/>
      <c r="J1357" s="1488"/>
      <c r="K1357" s="1493">
        <v>1</v>
      </c>
      <c r="L1357" s="1493">
        <v>12</v>
      </c>
      <c r="M1357" s="1484">
        <f t="shared" si="42"/>
        <v>60000</v>
      </c>
      <c r="N1357" s="1493">
        <v>1</v>
      </c>
      <c r="O1357" s="1493">
        <v>2</v>
      </c>
      <c r="P1357" s="1484">
        <f t="shared" si="43"/>
        <v>10000</v>
      </c>
      <c r="Q1357" s="1199"/>
      <c r="R1357" s="1199"/>
      <c r="S1357" s="1199"/>
      <c r="T1357" s="1199"/>
    </row>
    <row r="1358" spans="1:20" s="1503" customFormat="1" ht="12.75" x14ac:dyDescent="0.2">
      <c r="A1358" s="1488" t="s">
        <v>8711</v>
      </c>
      <c r="B1358" s="1488" t="s">
        <v>2003</v>
      </c>
      <c r="C1358" s="1488" t="s">
        <v>97</v>
      </c>
      <c r="D1358" s="1488"/>
      <c r="E1358" s="1489">
        <v>2800</v>
      </c>
      <c r="F1358" s="1488" t="s">
        <v>11463</v>
      </c>
      <c r="G1358" s="1488" t="s">
        <v>11464</v>
      </c>
      <c r="H1358" s="1488" t="s">
        <v>8805</v>
      </c>
      <c r="I1358" s="1488"/>
      <c r="J1358" s="1488"/>
      <c r="K1358" s="1493">
        <v>1</v>
      </c>
      <c r="L1358" s="1493">
        <v>7</v>
      </c>
      <c r="M1358" s="1484">
        <f t="shared" si="42"/>
        <v>19600</v>
      </c>
      <c r="N1358" s="1493">
        <v>1</v>
      </c>
      <c r="O1358" s="1493">
        <v>6</v>
      </c>
      <c r="P1358" s="1484">
        <f t="shared" si="43"/>
        <v>16800</v>
      </c>
      <c r="Q1358" s="1199"/>
      <c r="R1358" s="1199"/>
      <c r="S1358" s="1199"/>
      <c r="T1358" s="1199"/>
    </row>
    <row r="1359" spans="1:20" s="1503" customFormat="1" ht="12.75" x14ac:dyDescent="0.2">
      <c r="A1359" s="1488" t="s">
        <v>8711</v>
      </c>
      <c r="B1359" s="1488" t="s">
        <v>2003</v>
      </c>
      <c r="C1359" s="1488" t="s">
        <v>97</v>
      </c>
      <c r="D1359" s="1488"/>
      <c r="E1359" s="1489">
        <v>2000</v>
      </c>
      <c r="F1359" s="1488" t="s">
        <v>11463</v>
      </c>
      <c r="G1359" s="1488" t="s">
        <v>11464</v>
      </c>
      <c r="H1359" s="1488" t="s">
        <v>8805</v>
      </c>
      <c r="I1359" s="1488"/>
      <c r="J1359" s="1488"/>
      <c r="K1359" s="1493">
        <v>1</v>
      </c>
      <c r="L1359" s="1493">
        <v>5</v>
      </c>
      <c r="M1359" s="1484">
        <f t="shared" si="42"/>
        <v>10000</v>
      </c>
      <c r="N1359" s="1493">
        <v>0</v>
      </c>
      <c r="O1359" s="1493">
        <v>0</v>
      </c>
      <c r="P1359" s="1484">
        <f t="shared" si="43"/>
        <v>0</v>
      </c>
      <c r="Q1359" s="1199"/>
      <c r="R1359" s="1199"/>
      <c r="S1359" s="1199"/>
      <c r="T1359" s="1199"/>
    </row>
    <row r="1360" spans="1:20" s="1503" customFormat="1" ht="12.75" x14ac:dyDescent="0.2">
      <c r="A1360" s="1488" t="s">
        <v>8711</v>
      </c>
      <c r="B1360" s="1488" t="s">
        <v>2003</v>
      </c>
      <c r="C1360" s="1488" t="s">
        <v>97</v>
      </c>
      <c r="D1360" s="1488"/>
      <c r="E1360" s="1489">
        <v>12000</v>
      </c>
      <c r="F1360" s="1488" t="s">
        <v>11465</v>
      </c>
      <c r="G1360" s="1488" t="s">
        <v>5236</v>
      </c>
      <c r="H1360" s="1488" t="s">
        <v>712</v>
      </c>
      <c r="I1360" s="1488"/>
      <c r="J1360" s="1488"/>
      <c r="K1360" s="1493">
        <v>1</v>
      </c>
      <c r="L1360" s="1493">
        <v>5</v>
      </c>
      <c r="M1360" s="1484">
        <f t="shared" si="42"/>
        <v>60000</v>
      </c>
      <c r="N1360" s="1493">
        <v>0</v>
      </c>
      <c r="O1360" s="1493">
        <v>0</v>
      </c>
      <c r="P1360" s="1484">
        <f t="shared" si="43"/>
        <v>0</v>
      </c>
      <c r="Q1360" s="1199"/>
      <c r="R1360" s="1199"/>
      <c r="S1360" s="1199"/>
      <c r="T1360" s="1199"/>
    </row>
    <row r="1361" spans="1:20" s="1503" customFormat="1" ht="12.75" x14ac:dyDescent="0.2">
      <c r="A1361" s="1488" t="s">
        <v>8711</v>
      </c>
      <c r="B1361" s="1488" t="s">
        <v>2004</v>
      </c>
      <c r="C1361" s="1488" t="s">
        <v>97</v>
      </c>
      <c r="D1361" s="1488"/>
      <c r="E1361" s="1489">
        <v>5000</v>
      </c>
      <c r="F1361" s="1488" t="s">
        <v>11466</v>
      </c>
      <c r="G1361" s="1488" t="s">
        <v>11467</v>
      </c>
      <c r="H1361" s="1488" t="s">
        <v>675</v>
      </c>
      <c r="I1361" s="1488"/>
      <c r="J1361" s="1488"/>
      <c r="K1361" s="1493">
        <v>1</v>
      </c>
      <c r="L1361" s="1493">
        <v>12</v>
      </c>
      <c r="M1361" s="1484">
        <f t="shared" si="42"/>
        <v>60000</v>
      </c>
      <c r="N1361" s="1493">
        <v>1</v>
      </c>
      <c r="O1361" s="1493">
        <v>6</v>
      </c>
      <c r="P1361" s="1484">
        <f t="shared" si="43"/>
        <v>30000</v>
      </c>
      <c r="Q1361" s="1199"/>
      <c r="R1361" s="1199"/>
      <c r="S1361" s="1199"/>
      <c r="T1361" s="1199"/>
    </row>
    <row r="1362" spans="1:20" s="1503" customFormat="1" ht="12.75" x14ac:dyDescent="0.2">
      <c r="A1362" s="1488" t="s">
        <v>8711</v>
      </c>
      <c r="B1362" s="1488" t="s">
        <v>2004</v>
      </c>
      <c r="C1362" s="1488" t="s">
        <v>97</v>
      </c>
      <c r="D1362" s="1488"/>
      <c r="E1362" s="1489">
        <v>5500</v>
      </c>
      <c r="F1362" s="1488" t="s">
        <v>11468</v>
      </c>
      <c r="G1362" s="1488" t="s">
        <v>11469</v>
      </c>
      <c r="H1362" s="1488" t="s">
        <v>792</v>
      </c>
      <c r="I1362" s="1488"/>
      <c r="J1362" s="1488"/>
      <c r="K1362" s="1493">
        <v>1</v>
      </c>
      <c r="L1362" s="1493">
        <v>12</v>
      </c>
      <c r="M1362" s="1484">
        <f t="shared" si="42"/>
        <v>66000</v>
      </c>
      <c r="N1362" s="1493">
        <v>1</v>
      </c>
      <c r="O1362" s="1493">
        <v>6</v>
      </c>
      <c r="P1362" s="1484">
        <f t="shared" si="43"/>
        <v>33000</v>
      </c>
      <c r="Q1362" s="1199"/>
      <c r="R1362" s="1199"/>
      <c r="S1362" s="1199"/>
      <c r="T1362" s="1199"/>
    </row>
    <row r="1363" spans="1:20" s="1503" customFormat="1" ht="12.75" x14ac:dyDescent="0.2">
      <c r="A1363" s="1488" t="s">
        <v>8711</v>
      </c>
      <c r="B1363" s="1488" t="s">
        <v>2003</v>
      </c>
      <c r="C1363" s="1488" t="s">
        <v>97</v>
      </c>
      <c r="D1363" s="1488"/>
      <c r="E1363" s="1489">
        <v>7500</v>
      </c>
      <c r="F1363" s="1488" t="s">
        <v>11470</v>
      </c>
      <c r="G1363" s="1488" t="s">
        <v>11471</v>
      </c>
      <c r="H1363" s="1488" t="s">
        <v>8755</v>
      </c>
      <c r="I1363" s="1488"/>
      <c r="J1363" s="1488"/>
      <c r="K1363" s="1493">
        <v>1</v>
      </c>
      <c r="L1363" s="1493">
        <v>1</v>
      </c>
      <c r="M1363" s="1484">
        <f t="shared" si="42"/>
        <v>7500</v>
      </c>
      <c r="N1363" s="1493">
        <v>0</v>
      </c>
      <c r="O1363" s="1493">
        <v>0</v>
      </c>
      <c r="P1363" s="1484">
        <f t="shared" si="43"/>
        <v>0</v>
      </c>
      <c r="Q1363" s="1199"/>
      <c r="R1363" s="1199"/>
      <c r="S1363" s="1199"/>
      <c r="T1363" s="1199"/>
    </row>
    <row r="1364" spans="1:20" s="1503" customFormat="1" ht="12.75" x14ac:dyDescent="0.2">
      <c r="A1364" s="1488" t="s">
        <v>8711</v>
      </c>
      <c r="B1364" s="1488" t="s">
        <v>2003</v>
      </c>
      <c r="C1364" s="1488" t="s">
        <v>97</v>
      </c>
      <c r="D1364" s="1488"/>
      <c r="E1364" s="1489">
        <v>5000</v>
      </c>
      <c r="F1364" s="1488" t="s">
        <v>11472</v>
      </c>
      <c r="G1364" s="1488" t="s">
        <v>11473</v>
      </c>
      <c r="H1364" s="1488" t="s">
        <v>9805</v>
      </c>
      <c r="I1364" s="1488"/>
      <c r="J1364" s="1488"/>
      <c r="K1364" s="1493">
        <v>1</v>
      </c>
      <c r="L1364" s="1493">
        <v>12</v>
      </c>
      <c r="M1364" s="1484">
        <f t="shared" si="42"/>
        <v>60000</v>
      </c>
      <c r="N1364" s="1493">
        <v>1</v>
      </c>
      <c r="O1364" s="1493">
        <v>6</v>
      </c>
      <c r="P1364" s="1484">
        <f t="shared" si="43"/>
        <v>30000</v>
      </c>
      <c r="Q1364" s="1199"/>
      <c r="R1364" s="1199"/>
      <c r="S1364" s="1199"/>
      <c r="T1364" s="1199"/>
    </row>
    <row r="1365" spans="1:20" s="1503" customFormat="1" ht="12.75" x14ac:dyDescent="0.2">
      <c r="A1365" s="1488" t="s">
        <v>8711</v>
      </c>
      <c r="B1365" s="1488" t="s">
        <v>2004</v>
      </c>
      <c r="C1365" s="1488" t="s">
        <v>97</v>
      </c>
      <c r="D1365" s="1488"/>
      <c r="E1365" s="1489">
        <v>4000</v>
      </c>
      <c r="F1365" s="1488" t="s">
        <v>11474</v>
      </c>
      <c r="G1365" s="1488" t="s">
        <v>11475</v>
      </c>
      <c r="H1365" s="1488" t="s">
        <v>675</v>
      </c>
      <c r="I1365" s="1488"/>
      <c r="J1365" s="1488"/>
      <c r="K1365" s="1493">
        <v>1</v>
      </c>
      <c r="L1365" s="1493">
        <v>12</v>
      </c>
      <c r="M1365" s="1484">
        <f t="shared" si="42"/>
        <v>48000</v>
      </c>
      <c r="N1365" s="1493">
        <v>0</v>
      </c>
      <c r="O1365" s="1493">
        <v>0</v>
      </c>
      <c r="P1365" s="1484">
        <f t="shared" si="43"/>
        <v>0</v>
      </c>
      <c r="Q1365" s="1199"/>
      <c r="R1365" s="1199"/>
      <c r="S1365" s="1199"/>
      <c r="T1365" s="1199"/>
    </row>
    <row r="1366" spans="1:20" s="1503" customFormat="1" ht="12.75" x14ac:dyDescent="0.2">
      <c r="A1366" s="1488" t="s">
        <v>8711</v>
      </c>
      <c r="B1366" s="1488" t="s">
        <v>2004</v>
      </c>
      <c r="C1366" s="1488" t="s">
        <v>97</v>
      </c>
      <c r="D1366" s="1488"/>
      <c r="E1366" s="1489">
        <v>5000</v>
      </c>
      <c r="F1366" s="1488" t="s">
        <v>11474</v>
      </c>
      <c r="G1366" s="1488" t="s">
        <v>11475</v>
      </c>
      <c r="H1366" s="1488" t="s">
        <v>11476</v>
      </c>
      <c r="I1366" s="1488"/>
      <c r="J1366" s="1488"/>
      <c r="K1366" s="1493">
        <v>1</v>
      </c>
      <c r="L1366" s="1493">
        <v>1</v>
      </c>
      <c r="M1366" s="1484">
        <f t="shared" si="42"/>
        <v>5000</v>
      </c>
      <c r="N1366" s="1493">
        <v>1</v>
      </c>
      <c r="O1366" s="1493">
        <v>6</v>
      </c>
      <c r="P1366" s="1484">
        <f t="shared" si="43"/>
        <v>30000</v>
      </c>
      <c r="Q1366" s="1199"/>
      <c r="R1366" s="1199"/>
      <c r="S1366" s="1199"/>
      <c r="T1366" s="1199"/>
    </row>
    <row r="1367" spans="1:20" s="1503" customFormat="1" ht="12.75" x14ac:dyDescent="0.2">
      <c r="A1367" s="1488" t="s">
        <v>8711</v>
      </c>
      <c r="B1367" s="1488" t="s">
        <v>2003</v>
      </c>
      <c r="C1367" s="1488" t="s">
        <v>97</v>
      </c>
      <c r="D1367" s="1488"/>
      <c r="E1367" s="1489">
        <v>2800</v>
      </c>
      <c r="F1367" s="1488" t="s">
        <v>11477</v>
      </c>
      <c r="G1367" s="1488" t="s">
        <v>11478</v>
      </c>
      <c r="H1367" s="1488" t="s">
        <v>8805</v>
      </c>
      <c r="I1367" s="1488"/>
      <c r="J1367" s="1488"/>
      <c r="K1367" s="1493">
        <v>1</v>
      </c>
      <c r="L1367" s="1493">
        <v>7</v>
      </c>
      <c r="M1367" s="1484">
        <f t="shared" si="42"/>
        <v>19600</v>
      </c>
      <c r="N1367" s="1493">
        <v>1</v>
      </c>
      <c r="O1367" s="1493">
        <v>6</v>
      </c>
      <c r="P1367" s="1484">
        <f t="shared" si="43"/>
        <v>16800</v>
      </c>
      <c r="Q1367" s="1199"/>
      <c r="R1367" s="1199"/>
      <c r="S1367" s="1199"/>
      <c r="T1367" s="1199"/>
    </row>
    <row r="1368" spans="1:20" s="1503" customFormat="1" ht="12.75" x14ac:dyDescent="0.2">
      <c r="A1368" s="1488" t="s">
        <v>8711</v>
      </c>
      <c r="B1368" s="1488" t="s">
        <v>2003</v>
      </c>
      <c r="C1368" s="1488" t="s">
        <v>97</v>
      </c>
      <c r="D1368" s="1488"/>
      <c r="E1368" s="1489">
        <v>2000</v>
      </c>
      <c r="F1368" s="1488" t="s">
        <v>11477</v>
      </c>
      <c r="G1368" s="1488" t="s">
        <v>11478</v>
      </c>
      <c r="H1368" s="1488" t="s">
        <v>8761</v>
      </c>
      <c r="I1368" s="1488"/>
      <c r="J1368" s="1488"/>
      <c r="K1368" s="1493">
        <v>1</v>
      </c>
      <c r="L1368" s="1493">
        <v>5</v>
      </c>
      <c r="M1368" s="1484">
        <f t="shared" si="42"/>
        <v>10000</v>
      </c>
      <c r="N1368" s="1493">
        <v>0</v>
      </c>
      <c r="O1368" s="1493">
        <v>0</v>
      </c>
      <c r="P1368" s="1484">
        <f t="shared" si="43"/>
        <v>0</v>
      </c>
      <c r="Q1368" s="1199"/>
      <c r="R1368" s="1199"/>
      <c r="S1368" s="1199"/>
      <c r="T1368" s="1199"/>
    </row>
    <row r="1369" spans="1:20" s="1503" customFormat="1" ht="12.75" x14ac:dyDescent="0.2">
      <c r="A1369" s="1488" t="s">
        <v>8711</v>
      </c>
      <c r="B1369" s="1488" t="s">
        <v>2003</v>
      </c>
      <c r="C1369" s="1488" t="s">
        <v>97</v>
      </c>
      <c r="D1369" s="1488"/>
      <c r="E1369" s="1489">
        <v>2500</v>
      </c>
      <c r="F1369" s="1488" t="s">
        <v>11479</v>
      </c>
      <c r="G1369" s="1488" t="s">
        <v>11480</v>
      </c>
      <c r="H1369" s="1488" t="s">
        <v>11010</v>
      </c>
      <c r="I1369" s="1488"/>
      <c r="J1369" s="1488"/>
      <c r="K1369" s="1493">
        <v>1</v>
      </c>
      <c r="L1369" s="1493">
        <v>12</v>
      </c>
      <c r="M1369" s="1484">
        <f t="shared" si="42"/>
        <v>30000</v>
      </c>
      <c r="N1369" s="1493">
        <v>1</v>
      </c>
      <c r="O1369" s="1493">
        <v>6</v>
      </c>
      <c r="P1369" s="1484">
        <f t="shared" si="43"/>
        <v>15000</v>
      </c>
      <c r="Q1369" s="1199"/>
      <c r="R1369" s="1199"/>
      <c r="S1369" s="1199"/>
      <c r="T1369" s="1199"/>
    </row>
    <row r="1370" spans="1:20" s="1503" customFormat="1" ht="12.75" x14ac:dyDescent="0.2">
      <c r="A1370" s="1488" t="s">
        <v>8711</v>
      </c>
      <c r="B1370" s="1488" t="s">
        <v>2003</v>
      </c>
      <c r="C1370" s="1488" t="s">
        <v>97</v>
      </c>
      <c r="D1370" s="1488"/>
      <c r="E1370" s="1489">
        <v>8000</v>
      </c>
      <c r="F1370" s="1488" t="s">
        <v>11481</v>
      </c>
      <c r="G1370" s="1488" t="s">
        <v>11482</v>
      </c>
      <c r="H1370" s="1488" t="s">
        <v>11483</v>
      </c>
      <c r="I1370" s="1488"/>
      <c r="J1370" s="1488"/>
      <c r="K1370" s="1493">
        <v>1</v>
      </c>
      <c r="L1370" s="1493">
        <v>12</v>
      </c>
      <c r="M1370" s="1484">
        <f t="shared" si="42"/>
        <v>96000</v>
      </c>
      <c r="N1370" s="1493">
        <v>1</v>
      </c>
      <c r="O1370" s="1493">
        <v>6</v>
      </c>
      <c r="P1370" s="1484">
        <f t="shared" si="43"/>
        <v>48000</v>
      </c>
      <c r="Q1370" s="1199"/>
      <c r="R1370" s="1199"/>
      <c r="S1370" s="1199"/>
      <c r="T1370" s="1199"/>
    </row>
    <row r="1371" spans="1:20" s="1503" customFormat="1" ht="12.75" x14ac:dyDescent="0.2">
      <c r="A1371" s="1488" t="s">
        <v>8711</v>
      </c>
      <c r="B1371" s="1488" t="s">
        <v>2003</v>
      </c>
      <c r="C1371" s="1488" t="s">
        <v>97</v>
      </c>
      <c r="D1371" s="1488"/>
      <c r="E1371" s="1489">
        <v>15600</v>
      </c>
      <c r="F1371" s="1488" t="s">
        <v>11484</v>
      </c>
      <c r="G1371" s="1488" t="s">
        <v>11485</v>
      </c>
      <c r="H1371" s="1488" t="s">
        <v>8743</v>
      </c>
      <c r="I1371" s="1488"/>
      <c r="J1371" s="1488"/>
      <c r="K1371" s="1493">
        <v>1</v>
      </c>
      <c r="L1371" s="1493">
        <v>1</v>
      </c>
      <c r="M1371" s="1484">
        <f t="shared" si="42"/>
        <v>15600</v>
      </c>
      <c r="N1371" s="1493">
        <v>0</v>
      </c>
      <c r="O1371" s="1493">
        <v>0</v>
      </c>
      <c r="P1371" s="1484">
        <f t="shared" si="43"/>
        <v>0</v>
      </c>
      <c r="Q1371" s="1199"/>
      <c r="R1371" s="1199"/>
      <c r="S1371" s="1199"/>
      <c r="T1371" s="1199"/>
    </row>
    <row r="1372" spans="1:20" s="1503" customFormat="1" ht="12.75" x14ac:dyDescent="0.2">
      <c r="A1372" s="1488" t="s">
        <v>8711</v>
      </c>
      <c r="B1372" s="1488" t="s">
        <v>2003</v>
      </c>
      <c r="C1372" s="1488" t="s">
        <v>97</v>
      </c>
      <c r="D1372" s="1488"/>
      <c r="E1372" s="1489">
        <v>2500</v>
      </c>
      <c r="F1372" s="1488" t="s">
        <v>11486</v>
      </c>
      <c r="G1372" s="1488" t="s">
        <v>11487</v>
      </c>
      <c r="H1372" s="1488" t="s">
        <v>11488</v>
      </c>
      <c r="I1372" s="1488"/>
      <c r="J1372" s="1488"/>
      <c r="K1372" s="1493">
        <v>1</v>
      </c>
      <c r="L1372" s="1493">
        <v>12</v>
      </c>
      <c r="M1372" s="1484">
        <f t="shared" si="42"/>
        <v>30000</v>
      </c>
      <c r="N1372" s="1493">
        <v>1</v>
      </c>
      <c r="O1372" s="1493">
        <v>2</v>
      </c>
      <c r="P1372" s="1484">
        <f t="shared" si="43"/>
        <v>5000</v>
      </c>
      <c r="Q1372" s="1199"/>
      <c r="R1372" s="1199"/>
      <c r="S1372" s="1199"/>
      <c r="T1372" s="1199"/>
    </row>
    <row r="1373" spans="1:20" s="1503" customFormat="1" ht="12.75" x14ac:dyDescent="0.2">
      <c r="A1373" s="1488" t="s">
        <v>8711</v>
      </c>
      <c r="B1373" s="1488" t="s">
        <v>2003</v>
      </c>
      <c r="C1373" s="1488" t="s">
        <v>97</v>
      </c>
      <c r="D1373" s="1488"/>
      <c r="E1373" s="1489">
        <v>3500</v>
      </c>
      <c r="F1373" s="1488" t="s">
        <v>11489</v>
      </c>
      <c r="G1373" s="1488" t="s">
        <v>11490</v>
      </c>
      <c r="H1373" s="1488" t="s">
        <v>11491</v>
      </c>
      <c r="I1373" s="1488"/>
      <c r="J1373" s="1488"/>
      <c r="K1373" s="1493">
        <v>1</v>
      </c>
      <c r="L1373" s="1493">
        <v>12</v>
      </c>
      <c r="M1373" s="1484">
        <f t="shared" si="42"/>
        <v>42000</v>
      </c>
      <c r="N1373" s="1493">
        <v>1</v>
      </c>
      <c r="O1373" s="1493">
        <v>6</v>
      </c>
      <c r="P1373" s="1484">
        <f t="shared" si="43"/>
        <v>21000</v>
      </c>
      <c r="Q1373" s="1199"/>
      <c r="R1373" s="1199"/>
      <c r="S1373" s="1199"/>
      <c r="T1373" s="1199"/>
    </row>
    <row r="1374" spans="1:20" s="1503" customFormat="1" ht="12.75" x14ac:dyDescent="0.2">
      <c r="A1374" s="1488" t="s">
        <v>8711</v>
      </c>
      <c r="B1374" s="1488" t="s">
        <v>2003</v>
      </c>
      <c r="C1374" s="1488" t="s">
        <v>97</v>
      </c>
      <c r="D1374" s="1488"/>
      <c r="E1374" s="1489">
        <v>5000</v>
      </c>
      <c r="F1374" s="1488" t="s">
        <v>11492</v>
      </c>
      <c r="G1374" s="1488" t="s">
        <v>11493</v>
      </c>
      <c r="H1374" s="1488" t="s">
        <v>11494</v>
      </c>
      <c r="I1374" s="1488"/>
      <c r="J1374" s="1488"/>
      <c r="K1374" s="1493">
        <v>1</v>
      </c>
      <c r="L1374" s="1493">
        <v>12</v>
      </c>
      <c r="M1374" s="1484">
        <f t="shared" si="42"/>
        <v>60000</v>
      </c>
      <c r="N1374" s="1493">
        <v>1</v>
      </c>
      <c r="O1374" s="1493">
        <v>6</v>
      </c>
      <c r="P1374" s="1484">
        <f t="shared" si="43"/>
        <v>30000</v>
      </c>
      <c r="Q1374" s="1199"/>
      <c r="R1374" s="1199"/>
      <c r="S1374" s="1199"/>
      <c r="T1374" s="1199"/>
    </row>
    <row r="1375" spans="1:20" s="1503" customFormat="1" ht="12.75" x14ac:dyDescent="0.2">
      <c r="A1375" s="1488" t="s">
        <v>8711</v>
      </c>
      <c r="B1375" s="1488" t="s">
        <v>2003</v>
      </c>
      <c r="C1375" s="1488" t="s">
        <v>97</v>
      </c>
      <c r="D1375" s="1488"/>
      <c r="E1375" s="1489">
        <v>8000</v>
      </c>
      <c r="F1375" s="1488" t="s">
        <v>11495</v>
      </c>
      <c r="G1375" s="1488" t="s">
        <v>11496</v>
      </c>
      <c r="H1375" s="1488" t="s">
        <v>11497</v>
      </c>
      <c r="I1375" s="1488"/>
      <c r="J1375" s="1488"/>
      <c r="K1375" s="1493">
        <v>1</v>
      </c>
      <c r="L1375" s="1493">
        <v>12</v>
      </c>
      <c r="M1375" s="1484">
        <f t="shared" si="42"/>
        <v>96000</v>
      </c>
      <c r="N1375" s="1493">
        <v>1</v>
      </c>
      <c r="O1375" s="1493">
        <v>6</v>
      </c>
      <c r="P1375" s="1484">
        <f t="shared" si="43"/>
        <v>48000</v>
      </c>
      <c r="Q1375" s="1199"/>
      <c r="R1375" s="1199"/>
      <c r="S1375" s="1199"/>
      <c r="T1375" s="1199"/>
    </row>
    <row r="1376" spans="1:20" s="1503" customFormat="1" ht="12.75" x14ac:dyDescent="0.2">
      <c r="A1376" s="1488" t="s">
        <v>8711</v>
      </c>
      <c r="B1376" s="1488" t="s">
        <v>2003</v>
      </c>
      <c r="C1376" s="1488" t="s">
        <v>97</v>
      </c>
      <c r="D1376" s="1488"/>
      <c r="E1376" s="1489">
        <v>15000</v>
      </c>
      <c r="F1376" s="1488" t="s">
        <v>11498</v>
      </c>
      <c r="G1376" s="1488" t="s">
        <v>11499</v>
      </c>
      <c r="H1376" s="1488" t="s">
        <v>712</v>
      </c>
      <c r="I1376" s="1488"/>
      <c r="J1376" s="1488"/>
      <c r="K1376" s="1493">
        <v>1</v>
      </c>
      <c r="L1376" s="1493">
        <v>4</v>
      </c>
      <c r="M1376" s="1484">
        <f t="shared" si="42"/>
        <v>60000</v>
      </c>
      <c r="N1376" s="1493">
        <v>1</v>
      </c>
      <c r="O1376" s="1493">
        <v>4</v>
      </c>
      <c r="P1376" s="1484">
        <f t="shared" si="43"/>
        <v>60000</v>
      </c>
      <c r="Q1376" s="1199"/>
      <c r="R1376" s="1199"/>
      <c r="S1376" s="1199"/>
      <c r="T1376" s="1199"/>
    </row>
    <row r="1377" spans="1:20" s="1503" customFormat="1" ht="12.75" x14ac:dyDescent="0.2">
      <c r="A1377" s="1488" t="s">
        <v>8711</v>
      </c>
      <c r="B1377" s="1488" t="s">
        <v>2003</v>
      </c>
      <c r="C1377" s="1488" t="s">
        <v>97</v>
      </c>
      <c r="D1377" s="1488"/>
      <c r="E1377" s="1489">
        <v>2000</v>
      </c>
      <c r="F1377" s="1488" t="s">
        <v>11500</v>
      </c>
      <c r="G1377" s="1488" t="s">
        <v>11501</v>
      </c>
      <c r="H1377" s="1488" t="s">
        <v>9192</v>
      </c>
      <c r="I1377" s="1488"/>
      <c r="J1377" s="1488"/>
      <c r="K1377" s="1493">
        <v>1</v>
      </c>
      <c r="L1377" s="1493">
        <v>12</v>
      </c>
      <c r="M1377" s="1484">
        <f t="shared" si="42"/>
        <v>24000</v>
      </c>
      <c r="N1377" s="1493">
        <v>1</v>
      </c>
      <c r="O1377" s="1493">
        <v>6</v>
      </c>
      <c r="P1377" s="1484">
        <f t="shared" si="43"/>
        <v>12000</v>
      </c>
      <c r="Q1377" s="1199"/>
      <c r="R1377" s="1199"/>
      <c r="S1377" s="1199"/>
      <c r="T1377" s="1199"/>
    </row>
    <row r="1378" spans="1:20" s="1503" customFormat="1" ht="12.75" x14ac:dyDescent="0.2">
      <c r="A1378" s="1488" t="s">
        <v>8711</v>
      </c>
      <c r="B1378" s="1488" t="s">
        <v>2003</v>
      </c>
      <c r="C1378" s="1488" t="s">
        <v>97</v>
      </c>
      <c r="D1378" s="1488"/>
      <c r="E1378" s="1489">
        <v>3500</v>
      </c>
      <c r="F1378" s="1488" t="s">
        <v>11502</v>
      </c>
      <c r="G1378" s="1488" t="s">
        <v>11503</v>
      </c>
      <c r="H1378" s="1488" t="s">
        <v>8775</v>
      </c>
      <c r="I1378" s="1488"/>
      <c r="J1378" s="1488"/>
      <c r="K1378" s="1493">
        <v>1</v>
      </c>
      <c r="L1378" s="1493">
        <v>12</v>
      </c>
      <c r="M1378" s="1484">
        <f t="shared" si="42"/>
        <v>42000</v>
      </c>
      <c r="N1378" s="1493">
        <v>1</v>
      </c>
      <c r="O1378" s="1493">
        <v>6</v>
      </c>
      <c r="P1378" s="1484">
        <f t="shared" si="43"/>
        <v>21000</v>
      </c>
      <c r="Q1378" s="1199"/>
      <c r="R1378" s="1199"/>
      <c r="S1378" s="1199"/>
      <c r="T1378" s="1199"/>
    </row>
    <row r="1379" spans="1:20" s="1503" customFormat="1" ht="12.75" x14ac:dyDescent="0.2">
      <c r="A1379" s="1488" t="s">
        <v>8711</v>
      </c>
      <c r="B1379" s="1488" t="s">
        <v>2003</v>
      </c>
      <c r="C1379" s="1488" t="s">
        <v>97</v>
      </c>
      <c r="D1379" s="1488"/>
      <c r="E1379" s="1489">
        <v>8000</v>
      </c>
      <c r="F1379" s="1488" t="s">
        <v>11504</v>
      </c>
      <c r="G1379" s="1488" t="s">
        <v>11505</v>
      </c>
      <c r="H1379" s="1488" t="s">
        <v>8839</v>
      </c>
      <c r="I1379" s="1488"/>
      <c r="J1379" s="1488"/>
      <c r="K1379" s="1493">
        <v>1</v>
      </c>
      <c r="L1379" s="1493">
        <v>2</v>
      </c>
      <c r="M1379" s="1484">
        <f t="shared" si="42"/>
        <v>16000</v>
      </c>
      <c r="N1379" s="1493">
        <v>1</v>
      </c>
      <c r="O1379" s="1493">
        <v>6</v>
      </c>
      <c r="P1379" s="1484">
        <f t="shared" si="43"/>
        <v>48000</v>
      </c>
      <c r="Q1379" s="1199"/>
      <c r="R1379" s="1199"/>
      <c r="S1379" s="1199"/>
      <c r="T1379" s="1199"/>
    </row>
    <row r="1380" spans="1:20" s="1503" customFormat="1" ht="12.75" x14ac:dyDescent="0.2">
      <c r="A1380" s="1488" t="s">
        <v>8711</v>
      </c>
      <c r="B1380" s="1488" t="s">
        <v>2003</v>
      </c>
      <c r="C1380" s="1488" t="s">
        <v>97</v>
      </c>
      <c r="D1380" s="1488"/>
      <c r="E1380" s="1489">
        <v>4000</v>
      </c>
      <c r="F1380" s="1488" t="s">
        <v>11506</v>
      </c>
      <c r="G1380" s="1488" t="s">
        <v>11507</v>
      </c>
      <c r="H1380" s="1488" t="s">
        <v>11508</v>
      </c>
      <c r="I1380" s="1488"/>
      <c r="J1380" s="1488"/>
      <c r="K1380" s="1493">
        <v>1</v>
      </c>
      <c r="L1380" s="1493">
        <v>12</v>
      </c>
      <c r="M1380" s="1484">
        <f t="shared" si="42"/>
        <v>48000</v>
      </c>
      <c r="N1380" s="1493">
        <v>1</v>
      </c>
      <c r="O1380" s="1493">
        <v>6</v>
      </c>
      <c r="P1380" s="1484">
        <f t="shared" si="43"/>
        <v>24000</v>
      </c>
      <c r="Q1380" s="1199"/>
      <c r="R1380" s="1199"/>
      <c r="S1380" s="1199"/>
      <c r="T1380" s="1199"/>
    </row>
    <row r="1381" spans="1:20" s="1503" customFormat="1" ht="12.75" x14ac:dyDescent="0.2">
      <c r="A1381" s="1488" t="s">
        <v>8711</v>
      </c>
      <c r="B1381" s="1488" t="s">
        <v>2003</v>
      </c>
      <c r="C1381" s="1488" t="s">
        <v>97</v>
      </c>
      <c r="D1381" s="1488"/>
      <c r="E1381" s="1489">
        <v>15600</v>
      </c>
      <c r="F1381" s="1488" t="s">
        <v>11509</v>
      </c>
      <c r="G1381" s="1488" t="s">
        <v>11510</v>
      </c>
      <c r="H1381" s="1488" t="s">
        <v>657</v>
      </c>
      <c r="I1381" s="1488"/>
      <c r="J1381" s="1488"/>
      <c r="K1381" s="1493">
        <v>0</v>
      </c>
      <c r="L1381" s="1493">
        <v>0</v>
      </c>
      <c r="M1381" s="1484">
        <f t="shared" si="42"/>
        <v>0</v>
      </c>
      <c r="N1381" s="1493">
        <v>1</v>
      </c>
      <c r="O1381" s="1493">
        <v>2</v>
      </c>
      <c r="P1381" s="1484">
        <f t="shared" si="43"/>
        <v>31200</v>
      </c>
      <c r="Q1381" s="1199"/>
      <c r="R1381" s="1199"/>
      <c r="S1381" s="1199"/>
      <c r="T1381" s="1199"/>
    </row>
    <row r="1382" spans="1:20" s="1503" customFormat="1" ht="12.75" x14ac:dyDescent="0.2">
      <c r="A1382" s="1488" t="s">
        <v>8711</v>
      </c>
      <c r="B1382" s="1488" t="s">
        <v>2004</v>
      </c>
      <c r="C1382" s="1488" t="s">
        <v>97</v>
      </c>
      <c r="D1382" s="1488"/>
      <c r="E1382" s="1489">
        <v>7000</v>
      </c>
      <c r="F1382" s="1488" t="s">
        <v>11511</v>
      </c>
      <c r="G1382" s="1488" t="s">
        <v>11512</v>
      </c>
      <c r="H1382" s="1488" t="s">
        <v>675</v>
      </c>
      <c r="I1382" s="1488"/>
      <c r="J1382" s="1488"/>
      <c r="K1382" s="1493">
        <v>1</v>
      </c>
      <c r="L1382" s="1493">
        <v>12</v>
      </c>
      <c r="M1382" s="1484">
        <f t="shared" si="42"/>
        <v>84000</v>
      </c>
      <c r="N1382" s="1493">
        <v>1</v>
      </c>
      <c r="O1382" s="1493">
        <v>6</v>
      </c>
      <c r="P1382" s="1484">
        <f t="shared" si="43"/>
        <v>42000</v>
      </c>
      <c r="Q1382" s="1199"/>
      <c r="R1382" s="1199"/>
      <c r="S1382" s="1199"/>
      <c r="T1382" s="1199"/>
    </row>
    <row r="1383" spans="1:20" s="1503" customFormat="1" ht="12.75" x14ac:dyDescent="0.2">
      <c r="A1383" s="1488" t="s">
        <v>8711</v>
      </c>
      <c r="B1383" s="1488" t="s">
        <v>2003</v>
      </c>
      <c r="C1383" s="1488" t="s">
        <v>97</v>
      </c>
      <c r="D1383" s="1488"/>
      <c r="E1383" s="1489">
        <v>5000</v>
      </c>
      <c r="F1383" s="1488" t="s">
        <v>11513</v>
      </c>
      <c r="G1383" s="1488" t="s">
        <v>11514</v>
      </c>
      <c r="H1383" s="1488" t="s">
        <v>11515</v>
      </c>
      <c r="I1383" s="1488"/>
      <c r="J1383" s="1488"/>
      <c r="K1383" s="1493">
        <v>1</v>
      </c>
      <c r="L1383" s="1493">
        <v>12</v>
      </c>
      <c r="M1383" s="1484">
        <f t="shared" si="42"/>
        <v>60000</v>
      </c>
      <c r="N1383" s="1493">
        <v>1</v>
      </c>
      <c r="O1383" s="1493">
        <v>6</v>
      </c>
      <c r="P1383" s="1484">
        <f t="shared" si="43"/>
        <v>30000</v>
      </c>
      <c r="Q1383" s="1199"/>
      <c r="R1383" s="1199"/>
      <c r="S1383" s="1199"/>
      <c r="T1383" s="1199"/>
    </row>
    <row r="1384" spans="1:20" s="1503" customFormat="1" ht="12.75" x14ac:dyDescent="0.2">
      <c r="A1384" s="1488" t="s">
        <v>8711</v>
      </c>
      <c r="B1384" s="1488" t="s">
        <v>2003</v>
      </c>
      <c r="C1384" s="1488" t="s">
        <v>97</v>
      </c>
      <c r="D1384" s="1488"/>
      <c r="E1384" s="1489">
        <v>3000</v>
      </c>
      <c r="F1384" s="1488" t="s">
        <v>11516</v>
      </c>
      <c r="G1384" s="1488" t="s">
        <v>11517</v>
      </c>
      <c r="H1384" s="1488" t="s">
        <v>11518</v>
      </c>
      <c r="I1384" s="1488"/>
      <c r="J1384" s="1488"/>
      <c r="K1384" s="1493">
        <v>1</v>
      </c>
      <c r="L1384" s="1493">
        <v>12</v>
      </c>
      <c r="M1384" s="1484">
        <f t="shared" si="42"/>
        <v>36000</v>
      </c>
      <c r="N1384" s="1493">
        <v>1</v>
      </c>
      <c r="O1384" s="1493">
        <v>6</v>
      </c>
      <c r="P1384" s="1484">
        <f t="shared" si="43"/>
        <v>18000</v>
      </c>
      <c r="Q1384" s="1199"/>
      <c r="R1384" s="1199"/>
      <c r="S1384" s="1199"/>
      <c r="T1384" s="1199"/>
    </row>
    <row r="1385" spans="1:20" s="1503" customFormat="1" ht="12.75" x14ac:dyDescent="0.2">
      <c r="A1385" s="1488" t="s">
        <v>8711</v>
      </c>
      <c r="B1385" s="1488" t="s">
        <v>2003</v>
      </c>
      <c r="C1385" s="1488" t="s">
        <v>97</v>
      </c>
      <c r="D1385" s="1488"/>
      <c r="E1385" s="1489">
        <v>8000</v>
      </c>
      <c r="F1385" s="1488" t="s">
        <v>11519</v>
      </c>
      <c r="G1385" s="1488" t="s">
        <v>11520</v>
      </c>
      <c r="H1385" s="1488" t="s">
        <v>10593</v>
      </c>
      <c r="I1385" s="1488"/>
      <c r="J1385" s="1488"/>
      <c r="K1385" s="1493">
        <v>0</v>
      </c>
      <c r="L1385" s="1493">
        <v>0</v>
      </c>
      <c r="M1385" s="1484">
        <f t="shared" si="42"/>
        <v>0</v>
      </c>
      <c r="N1385" s="1493">
        <v>1</v>
      </c>
      <c r="O1385" s="1493">
        <v>6</v>
      </c>
      <c r="P1385" s="1484">
        <f t="shared" si="43"/>
        <v>48000</v>
      </c>
      <c r="Q1385" s="1199"/>
      <c r="R1385" s="1199"/>
      <c r="S1385" s="1199"/>
      <c r="T1385" s="1199"/>
    </row>
    <row r="1386" spans="1:20" s="1503" customFormat="1" ht="12.75" x14ac:dyDescent="0.2">
      <c r="A1386" s="1488" t="s">
        <v>8711</v>
      </c>
      <c r="B1386" s="1488" t="s">
        <v>2003</v>
      </c>
      <c r="C1386" s="1488" t="s">
        <v>97</v>
      </c>
      <c r="D1386" s="1488"/>
      <c r="E1386" s="1489">
        <v>7000</v>
      </c>
      <c r="F1386" s="1488" t="s">
        <v>11521</v>
      </c>
      <c r="G1386" s="1488" t="s">
        <v>11522</v>
      </c>
      <c r="H1386" s="1488" t="s">
        <v>11523</v>
      </c>
      <c r="I1386" s="1488"/>
      <c r="J1386" s="1488"/>
      <c r="K1386" s="1493">
        <v>1</v>
      </c>
      <c r="L1386" s="1493">
        <v>3</v>
      </c>
      <c r="M1386" s="1484">
        <f t="shared" si="42"/>
        <v>21000</v>
      </c>
      <c r="N1386" s="1493">
        <v>1</v>
      </c>
      <c r="O1386" s="1493">
        <v>6</v>
      </c>
      <c r="P1386" s="1484">
        <f t="shared" si="43"/>
        <v>42000</v>
      </c>
      <c r="Q1386" s="1199"/>
      <c r="R1386" s="1199"/>
      <c r="S1386" s="1199"/>
      <c r="T1386" s="1199"/>
    </row>
    <row r="1387" spans="1:20" s="1503" customFormat="1" ht="12.75" x14ac:dyDescent="0.2">
      <c r="A1387" s="1488" t="s">
        <v>8711</v>
      </c>
      <c r="B1387" s="1488" t="s">
        <v>2003</v>
      </c>
      <c r="C1387" s="1488" t="s">
        <v>97</v>
      </c>
      <c r="D1387" s="1488"/>
      <c r="E1387" s="1489">
        <v>8000</v>
      </c>
      <c r="F1387" s="1488" t="s">
        <v>11524</v>
      </c>
      <c r="G1387" s="1488" t="s">
        <v>11525</v>
      </c>
      <c r="H1387" s="1488" t="s">
        <v>10270</v>
      </c>
      <c r="I1387" s="1488"/>
      <c r="J1387" s="1488"/>
      <c r="K1387" s="1493">
        <v>1</v>
      </c>
      <c r="L1387" s="1493">
        <v>6</v>
      </c>
      <c r="M1387" s="1484">
        <f t="shared" si="42"/>
        <v>48000</v>
      </c>
      <c r="N1387" s="1493">
        <v>1</v>
      </c>
      <c r="O1387" s="1493">
        <v>6</v>
      </c>
      <c r="P1387" s="1484">
        <f t="shared" si="43"/>
        <v>48000</v>
      </c>
      <c r="Q1387" s="1199"/>
      <c r="R1387" s="1199"/>
      <c r="S1387" s="1199"/>
      <c r="T1387" s="1199"/>
    </row>
    <row r="1388" spans="1:20" s="1503" customFormat="1" ht="12.75" x14ac:dyDescent="0.2">
      <c r="A1388" s="1488" t="s">
        <v>8711</v>
      </c>
      <c r="B1388" s="1488" t="s">
        <v>2003</v>
      </c>
      <c r="C1388" s="1488" t="s">
        <v>97</v>
      </c>
      <c r="D1388" s="1488"/>
      <c r="E1388" s="1489">
        <v>6000</v>
      </c>
      <c r="F1388" s="1488" t="s">
        <v>11524</v>
      </c>
      <c r="G1388" s="1488" t="s">
        <v>11525</v>
      </c>
      <c r="H1388" s="1488" t="s">
        <v>686</v>
      </c>
      <c r="I1388" s="1488"/>
      <c r="J1388" s="1488"/>
      <c r="K1388" s="1493">
        <v>1</v>
      </c>
      <c r="L1388" s="1493">
        <v>7</v>
      </c>
      <c r="M1388" s="1484">
        <f t="shared" si="42"/>
        <v>42000</v>
      </c>
      <c r="N1388" s="1493">
        <v>0</v>
      </c>
      <c r="O1388" s="1493">
        <v>0</v>
      </c>
      <c r="P1388" s="1484">
        <f t="shared" si="43"/>
        <v>0</v>
      </c>
      <c r="Q1388" s="1199"/>
      <c r="R1388" s="1199"/>
      <c r="S1388" s="1199"/>
      <c r="T1388" s="1199"/>
    </row>
    <row r="1389" spans="1:20" s="1503" customFormat="1" ht="12.75" x14ac:dyDescent="0.2">
      <c r="A1389" s="1488" t="s">
        <v>8711</v>
      </c>
      <c r="B1389" s="1488" t="s">
        <v>2003</v>
      </c>
      <c r="C1389" s="1488" t="s">
        <v>97</v>
      </c>
      <c r="D1389" s="1488"/>
      <c r="E1389" s="1489">
        <v>13500</v>
      </c>
      <c r="F1389" s="1488" t="s">
        <v>11526</v>
      </c>
      <c r="G1389" s="1488" t="s">
        <v>11527</v>
      </c>
      <c r="H1389" s="1488" t="s">
        <v>8976</v>
      </c>
      <c r="I1389" s="1488"/>
      <c r="J1389" s="1488"/>
      <c r="K1389" s="1493">
        <v>1</v>
      </c>
      <c r="L1389" s="1493">
        <v>3</v>
      </c>
      <c r="M1389" s="1484">
        <f t="shared" si="42"/>
        <v>40500</v>
      </c>
      <c r="N1389" s="1493">
        <v>0</v>
      </c>
      <c r="O1389" s="1493">
        <v>0</v>
      </c>
      <c r="P1389" s="1484">
        <f t="shared" si="43"/>
        <v>0</v>
      </c>
      <c r="Q1389" s="1199"/>
      <c r="R1389" s="1199"/>
      <c r="S1389" s="1199"/>
      <c r="T1389" s="1199"/>
    </row>
    <row r="1390" spans="1:20" s="1503" customFormat="1" ht="12.75" x14ac:dyDescent="0.2">
      <c r="A1390" s="1488" t="s">
        <v>8711</v>
      </c>
      <c r="B1390" s="1488" t="s">
        <v>2003</v>
      </c>
      <c r="C1390" s="1488" t="s">
        <v>97</v>
      </c>
      <c r="D1390" s="1488"/>
      <c r="E1390" s="1489">
        <v>7000</v>
      </c>
      <c r="F1390" s="1488" t="s">
        <v>11528</v>
      </c>
      <c r="G1390" s="1488" t="s">
        <v>11529</v>
      </c>
      <c r="H1390" s="1488" t="s">
        <v>9968</v>
      </c>
      <c r="I1390" s="1488"/>
      <c r="J1390" s="1488"/>
      <c r="K1390" s="1493">
        <v>1</v>
      </c>
      <c r="L1390" s="1493">
        <v>3</v>
      </c>
      <c r="M1390" s="1484">
        <f t="shared" si="42"/>
        <v>21000</v>
      </c>
      <c r="N1390" s="1493">
        <v>1</v>
      </c>
      <c r="O1390" s="1493">
        <v>6</v>
      </c>
      <c r="P1390" s="1484">
        <f t="shared" si="43"/>
        <v>42000</v>
      </c>
      <c r="Q1390" s="1199"/>
      <c r="R1390" s="1199"/>
      <c r="S1390" s="1199"/>
      <c r="T1390" s="1199"/>
    </row>
    <row r="1391" spans="1:20" s="1503" customFormat="1" ht="12.75" x14ac:dyDescent="0.2">
      <c r="A1391" s="1488" t="s">
        <v>8711</v>
      </c>
      <c r="B1391" s="1488" t="s">
        <v>2003</v>
      </c>
      <c r="C1391" s="1488" t="s">
        <v>97</v>
      </c>
      <c r="D1391" s="1488"/>
      <c r="E1391" s="1489">
        <v>12000</v>
      </c>
      <c r="F1391" s="1488" t="s">
        <v>11530</v>
      </c>
      <c r="G1391" s="1488" t="s">
        <v>11531</v>
      </c>
      <c r="H1391" s="1488" t="s">
        <v>4612</v>
      </c>
      <c r="I1391" s="1488"/>
      <c r="J1391" s="1488"/>
      <c r="K1391" s="1493">
        <v>1</v>
      </c>
      <c r="L1391" s="1493">
        <v>5</v>
      </c>
      <c r="M1391" s="1484">
        <f t="shared" si="42"/>
        <v>60000</v>
      </c>
      <c r="N1391" s="1493">
        <v>1</v>
      </c>
      <c r="O1391" s="1493">
        <v>6</v>
      </c>
      <c r="P1391" s="1484">
        <f t="shared" si="43"/>
        <v>72000</v>
      </c>
      <c r="Q1391" s="1199"/>
      <c r="R1391" s="1199"/>
      <c r="S1391" s="1199"/>
      <c r="T1391" s="1199"/>
    </row>
    <row r="1392" spans="1:20" s="1503" customFormat="1" ht="12.75" x14ac:dyDescent="0.2">
      <c r="A1392" s="1488" t="s">
        <v>8711</v>
      </c>
      <c r="B1392" s="1488" t="s">
        <v>2003</v>
      </c>
      <c r="C1392" s="1488" t="s">
        <v>97</v>
      </c>
      <c r="D1392" s="1488"/>
      <c r="E1392" s="1489">
        <v>4500</v>
      </c>
      <c r="F1392" s="1488" t="s">
        <v>11532</v>
      </c>
      <c r="G1392" s="1488" t="s">
        <v>11533</v>
      </c>
      <c r="H1392" s="1488" t="s">
        <v>739</v>
      </c>
      <c r="I1392" s="1488"/>
      <c r="J1392" s="1488"/>
      <c r="K1392" s="1493">
        <v>1</v>
      </c>
      <c r="L1392" s="1493">
        <v>12</v>
      </c>
      <c r="M1392" s="1484">
        <f t="shared" si="42"/>
        <v>54000</v>
      </c>
      <c r="N1392" s="1493">
        <v>1</v>
      </c>
      <c r="O1392" s="1493">
        <v>6</v>
      </c>
      <c r="P1392" s="1484">
        <f t="shared" si="43"/>
        <v>27000</v>
      </c>
      <c r="Q1392" s="1199"/>
      <c r="R1392" s="1199"/>
      <c r="S1392" s="1199"/>
      <c r="T1392" s="1199"/>
    </row>
    <row r="1393" spans="1:20" s="1503" customFormat="1" ht="12.75" x14ac:dyDescent="0.2">
      <c r="A1393" s="1488" t="s">
        <v>8711</v>
      </c>
      <c r="B1393" s="1488" t="s">
        <v>2003</v>
      </c>
      <c r="C1393" s="1488" t="s">
        <v>97</v>
      </c>
      <c r="D1393" s="1488"/>
      <c r="E1393" s="1489">
        <v>15000</v>
      </c>
      <c r="F1393" s="1488" t="s">
        <v>11534</v>
      </c>
      <c r="G1393" s="1488" t="s">
        <v>11535</v>
      </c>
      <c r="H1393" s="1488" t="s">
        <v>8976</v>
      </c>
      <c r="I1393" s="1488"/>
      <c r="J1393" s="1488"/>
      <c r="K1393" s="1493">
        <v>1</v>
      </c>
      <c r="L1393" s="1493">
        <v>2</v>
      </c>
      <c r="M1393" s="1484">
        <f t="shared" si="42"/>
        <v>30000</v>
      </c>
      <c r="N1393" s="1493">
        <v>0</v>
      </c>
      <c r="O1393" s="1493">
        <v>0</v>
      </c>
      <c r="P1393" s="1484">
        <f t="shared" si="43"/>
        <v>0</v>
      </c>
      <c r="Q1393" s="1199"/>
      <c r="R1393" s="1199"/>
      <c r="S1393" s="1199"/>
      <c r="T1393" s="1199"/>
    </row>
    <row r="1394" spans="1:20" s="1503" customFormat="1" ht="12.75" x14ac:dyDescent="0.2">
      <c r="A1394" s="1488" t="s">
        <v>8711</v>
      </c>
      <c r="B1394" s="1488" t="s">
        <v>2004</v>
      </c>
      <c r="C1394" s="1488" t="s">
        <v>97</v>
      </c>
      <c r="D1394" s="1488"/>
      <c r="E1394" s="1489">
        <v>5000</v>
      </c>
      <c r="F1394" s="1488" t="s">
        <v>11536</v>
      </c>
      <c r="G1394" s="1488" t="s">
        <v>11537</v>
      </c>
      <c r="H1394" s="1488" t="s">
        <v>675</v>
      </c>
      <c r="I1394" s="1488"/>
      <c r="J1394" s="1488"/>
      <c r="K1394" s="1493">
        <v>1</v>
      </c>
      <c r="L1394" s="1493">
        <v>12</v>
      </c>
      <c r="M1394" s="1484">
        <f t="shared" si="42"/>
        <v>60000</v>
      </c>
      <c r="N1394" s="1493">
        <v>1</v>
      </c>
      <c r="O1394" s="1493">
        <v>6</v>
      </c>
      <c r="P1394" s="1484">
        <f t="shared" si="43"/>
        <v>30000</v>
      </c>
      <c r="Q1394" s="1199"/>
      <c r="R1394" s="1199"/>
      <c r="S1394" s="1199"/>
      <c r="T1394" s="1199"/>
    </row>
    <row r="1395" spans="1:20" s="1503" customFormat="1" ht="12.75" x14ac:dyDescent="0.2">
      <c r="A1395" s="1488" t="s">
        <v>8711</v>
      </c>
      <c r="B1395" s="1488" t="s">
        <v>2003</v>
      </c>
      <c r="C1395" s="1488" t="s">
        <v>97</v>
      </c>
      <c r="D1395" s="1488"/>
      <c r="E1395" s="1489">
        <v>12000</v>
      </c>
      <c r="F1395" s="1488" t="s">
        <v>11538</v>
      </c>
      <c r="G1395" s="1488" t="s">
        <v>11539</v>
      </c>
      <c r="H1395" s="1488" t="s">
        <v>11540</v>
      </c>
      <c r="I1395" s="1488"/>
      <c r="J1395" s="1488"/>
      <c r="K1395" s="1493">
        <v>1</v>
      </c>
      <c r="L1395" s="1493">
        <v>12</v>
      </c>
      <c r="M1395" s="1484">
        <f t="shared" si="42"/>
        <v>144000</v>
      </c>
      <c r="N1395" s="1493">
        <v>1</v>
      </c>
      <c r="O1395" s="1493">
        <v>6</v>
      </c>
      <c r="P1395" s="1484">
        <f t="shared" si="43"/>
        <v>72000</v>
      </c>
      <c r="Q1395" s="1199"/>
      <c r="R1395" s="1199"/>
      <c r="S1395" s="1199"/>
      <c r="T1395" s="1199"/>
    </row>
    <row r="1396" spans="1:20" s="1503" customFormat="1" ht="12.75" x14ac:dyDescent="0.2">
      <c r="A1396" s="1488" t="s">
        <v>8711</v>
      </c>
      <c r="B1396" s="1488" t="s">
        <v>2003</v>
      </c>
      <c r="C1396" s="1488" t="s">
        <v>97</v>
      </c>
      <c r="D1396" s="1488"/>
      <c r="E1396" s="1489">
        <v>15000</v>
      </c>
      <c r="F1396" s="1488" t="s">
        <v>11541</v>
      </c>
      <c r="G1396" s="1488" t="s">
        <v>11542</v>
      </c>
      <c r="H1396" s="1488" t="s">
        <v>712</v>
      </c>
      <c r="I1396" s="1488"/>
      <c r="J1396" s="1488"/>
      <c r="K1396" s="1493">
        <v>1</v>
      </c>
      <c r="L1396" s="1493">
        <v>10</v>
      </c>
      <c r="M1396" s="1484">
        <f t="shared" si="42"/>
        <v>150000</v>
      </c>
      <c r="N1396" s="1493">
        <v>0</v>
      </c>
      <c r="O1396" s="1493">
        <v>0</v>
      </c>
      <c r="P1396" s="1484">
        <f t="shared" si="43"/>
        <v>0</v>
      </c>
      <c r="Q1396" s="1199"/>
      <c r="R1396" s="1199"/>
      <c r="S1396" s="1199"/>
      <c r="T1396" s="1199"/>
    </row>
    <row r="1397" spans="1:20" s="1503" customFormat="1" ht="12.75" x14ac:dyDescent="0.2">
      <c r="A1397" s="1488" t="s">
        <v>8711</v>
      </c>
      <c r="B1397" s="1488" t="s">
        <v>2003</v>
      </c>
      <c r="C1397" s="1488" t="s">
        <v>97</v>
      </c>
      <c r="D1397" s="1488"/>
      <c r="E1397" s="1489">
        <v>6000</v>
      </c>
      <c r="F1397" s="1488" t="s">
        <v>11543</v>
      </c>
      <c r="G1397" s="1488" t="s">
        <v>11544</v>
      </c>
      <c r="H1397" s="1488" t="s">
        <v>9137</v>
      </c>
      <c r="I1397" s="1488"/>
      <c r="J1397" s="1488"/>
      <c r="K1397" s="1493">
        <v>1</v>
      </c>
      <c r="L1397" s="1493">
        <v>6</v>
      </c>
      <c r="M1397" s="1484">
        <f t="shared" si="42"/>
        <v>36000</v>
      </c>
      <c r="N1397" s="1493">
        <v>0</v>
      </c>
      <c r="O1397" s="1493">
        <v>0</v>
      </c>
      <c r="P1397" s="1484">
        <f t="shared" si="43"/>
        <v>0</v>
      </c>
      <c r="Q1397" s="1199"/>
      <c r="R1397" s="1199"/>
      <c r="S1397" s="1199"/>
      <c r="T1397" s="1199"/>
    </row>
    <row r="1398" spans="1:20" s="1503" customFormat="1" ht="12.75" x14ac:dyDescent="0.2">
      <c r="A1398" s="1488" t="s">
        <v>8711</v>
      </c>
      <c r="B1398" s="1488" t="s">
        <v>2003</v>
      </c>
      <c r="C1398" s="1488" t="s">
        <v>97</v>
      </c>
      <c r="D1398" s="1488"/>
      <c r="E1398" s="1489">
        <v>7500</v>
      </c>
      <c r="F1398" s="1488" t="s">
        <v>11545</v>
      </c>
      <c r="G1398" s="1488" t="s">
        <v>11546</v>
      </c>
      <c r="H1398" s="1488" t="s">
        <v>11547</v>
      </c>
      <c r="I1398" s="1488"/>
      <c r="J1398" s="1488"/>
      <c r="K1398" s="1493">
        <v>1</v>
      </c>
      <c r="L1398" s="1493">
        <v>6</v>
      </c>
      <c r="M1398" s="1484">
        <f t="shared" si="42"/>
        <v>45000</v>
      </c>
      <c r="N1398" s="1493">
        <v>0</v>
      </c>
      <c r="O1398" s="1493">
        <v>0</v>
      </c>
      <c r="P1398" s="1484">
        <f t="shared" si="43"/>
        <v>0</v>
      </c>
      <c r="Q1398" s="1199"/>
      <c r="R1398" s="1199"/>
      <c r="S1398" s="1199"/>
      <c r="T1398" s="1199"/>
    </row>
    <row r="1399" spans="1:20" s="1503" customFormat="1" ht="12.75" x14ac:dyDescent="0.2">
      <c r="A1399" s="1488" t="s">
        <v>8711</v>
      </c>
      <c r="B1399" s="1488" t="s">
        <v>2004</v>
      </c>
      <c r="C1399" s="1488" t="s">
        <v>97</v>
      </c>
      <c r="D1399" s="1488"/>
      <c r="E1399" s="1489">
        <v>5000</v>
      </c>
      <c r="F1399" s="1488" t="s">
        <v>11548</v>
      </c>
      <c r="G1399" s="1488" t="s">
        <v>11549</v>
      </c>
      <c r="H1399" s="1488" t="s">
        <v>675</v>
      </c>
      <c r="I1399" s="1488"/>
      <c r="J1399" s="1488"/>
      <c r="K1399" s="1493">
        <v>1</v>
      </c>
      <c r="L1399" s="1493">
        <v>12</v>
      </c>
      <c r="M1399" s="1484">
        <f t="shared" si="42"/>
        <v>60000</v>
      </c>
      <c r="N1399" s="1493">
        <v>1</v>
      </c>
      <c r="O1399" s="1493">
        <v>6</v>
      </c>
      <c r="P1399" s="1484">
        <f t="shared" si="43"/>
        <v>30000</v>
      </c>
      <c r="Q1399" s="1199"/>
      <c r="R1399" s="1199"/>
      <c r="S1399" s="1199"/>
      <c r="T1399" s="1199"/>
    </row>
    <row r="1400" spans="1:20" s="1503" customFormat="1" ht="12.75" x14ac:dyDescent="0.2">
      <c r="A1400" s="1488" t="s">
        <v>8711</v>
      </c>
      <c r="B1400" s="1488" t="s">
        <v>2003</v>
      </c>
      <c r="C1400" s="1488" t="s">
        <v>97</v>
      </c>
      <c r="D1400" s="1488"/>
      <c r="E1400" s="1489">
        <v>5500</v>
      </c>
      <c r="F1400" s="1488" t="s">
        <v>11550</v>
      </c>
      <c r="G1400" s="1488" t="s">
        <v>11551</v>
      </c>
      <c r="H1400" s="1488" t="s">
        <v>783</v>
      </c>
      <c r="I1400" s="1488"/>
      <c r="J1400" s="1488"/>
      <c r="K1400" s="1493">
        <v>1</v>
      </c>
      <c r="L1400" s="1493">
        <v>5</v>
      </c>
      <c r="M1400" s="1484">
        <f t="shared" si="42"/>
        <v>27500</v>
      </c>
      <c r="N1400" s="1493">
        <v>1</v>
      </c>
      <c r="O1400" s="1493">
        <v>6</v>
      </c>
      <c r="P1400" s="1484">
        <f t="shared" si="43"/>
        <v>33000</v>
      </c>
      <c r="Q1400" s="1199"/>
      <c r="R1400" s="1199"/>
      <c r="S1400" s="1199"/>
      <c r="T1400" s="1199"/>
    </row>
    <row r="1401" spans="1:20" s="1503" customFormat="1" ht="12.75" x14ac:dyDescent="0.2">
      <c r="A1401" s="1488" t="s">
        <v>8711</v>
      </c>
      <c r="B1401" s="1488" t="s">
        <v>2003</v>
      </c>
      <c r="C1401" s="1488" t="s">
        <v>97</v>
      </c>
      <c r="D1401" s="1488"/>
      <c r="E1401" s="1489">
        <v>3100</v>
      </c>
      <c r="F1401" s="1488" t="s">
        <v>11550</v>
      </c>
      <c r="G1401" s="1488" t="s">
        <v>11551</v>
      </c>
      <c r="H1401" s="1488" t="s">
        <v>11552</v>
      </c>
      <c r="I1401" s="1488"/>
      <c r="J1401" s="1488"/>
      <c r="K1401" s="1493">
        <v>1</v>
      </c>
      <c r="L1401" s="1493">
        <v>8</v>
      </c>
      <c r="M1401" s="1484">
        <f t="shared" si="42"/>
        <v>24800</v>
      </c>
      <c r="N1401" s="1493">
        <v>0</v>
      </c>
      <c r="O1401" s="1493">
        <v>0</v>
      </c>
      <c r="P1401" s="1484">
        <f t="shared" si="43"/>
        <v>0</v>
      </c>
      <c r="Q1401" s="1199"/>
      <c r="R1401" s="1199"/>
      <c r="S1401" s="1199"/>
      <c r="T1401" s="1199"/>
    </row>
    <row r="1402" spans="1:20" s="1503" customFormat="1" ht="12.75" x14ac:dyDescent="0.2">
      <c r="A1402" s="1488" t="s">
        <v>8711</v>
      </c>
      <c r="B1402" s="1488" t="s">
        <v>2003</v>
      </c>
      <c r="C1402" s="1488" t="s">
        <v>97</v>
      </c>
      <c r="D1402" s="1488"/>
      <c r="E1402" s="1489">
        <v>1800</v>
      </c>
      <c r="F1402" s="1488" t="s">
        <v>11553</v>
      </c>
      <c r="G1402" s="1488" t="s">
        <v>11554</v>
      </c>
      <c r="H1402" s="1488" t="s">
        <v>11555</v>
      </c>
      <c r="I1402" s="1488"/>
      <c r="J1402" s="1488"/>
      <c r="K1402" s="1493">
        <v>1</v>
      </c>
      <c r="L1402" s="1493">
        <v>12</v>
      </c>
      <c r="M1402" s="1484">
        <f t="shared" si="42"/>
        <v>21600</v>
      </c>
      <c r="N1402" s="1493">
        <v>1</v>
      </c>
      <c r="O1402" s="1493">
        <v>6</v>
      </c>
      <c r="P1402" s="1484">
        <f t="shared" si="43"/>
        <v>10800</v>
      </c>
      <c r="Q1402" s="1199"/>
      <c r="R1402" s="1199"/>
      <c r="S1402" s="1199"/>
      <c r="T1402" s="1199"/>
    </row>
    <row r="1403" spans="1:20" s="1503" customFormat="1" ht="12.75" x14ac:dyDescent="0.2">
      <c r="A1403" s="1488" t="s">
        <v>8711</v>
      </c>
      <c r="B1403" s="1488" t="s">
        <v>2003</v>
      </c>
      <c r="C1403" s="1488" t="s">
        <v>97</v>
      </c>
      <c r="D1403" s="1488"/>
      <c r="E1403" s="1489">
        <v>8000</v>
      </c>
      <c r="F1403" s="1488" t="s">
        <v>11556</v>
      </c>
      <c r="G1403" s="1488" t="s">
        <v>11557</v>
      </c>
      <c r="H1403" s="1488" t="s">
        <v>8104</v>
      </c>
      <c r="I1403" s="1488"/>
      <c r="J1403" s="1488"/>
      <c r="K1403" s="1493">
        <v>1</v>
      </c>
      <c r="L1403" s="1493">
        <v>12</v>
      </c>
      <c r="M1403" s="1484">
        <f t="shared" si="42"/>
        <v>96000</v>
      </c>
      <c r="N1403" s="1493">
        <v>1</v>
      </c>
      <c r="O1403" s="1493">
        <v>6</v>
      </c>
      <c r="P1403" s="1484">
        <f t="shared" si="43"/>
        <v>48000</v>
      </c>
      <c r="Q1403" s="1199"/>
      <c r="R1403" s="1199"/>
      <c r="S1403" s="1199"/>
      <c r="T1403" s="1199"/>
    </row>
    <row r="1404" spans="1:20" s="1503" customFormat="1" ht="12.75" x14ac:dyDescent="0.2">
      <c r="A1404" s="1488" t="s">
        <v>8711</v>
      </c>
      <c r="B1404" s="1488" t="s">
        <v>2004</v>
      </c>
      <c r="C1404" s="1488" t="s">
        <v>97</v>
      </c>
      <c r="D1404" s="1488"/>
      <c r="E1404" s="1489">
        <v>2300</v>
      </c>
      <c r="F1404" s="1488" t="s">
        <v>11558</v>
      </c>
      <c r="G1404" s="1488" t="s">
        <v>11559</v>
      </c>
      <c r="H1404" s="1488" t="s">
        <v>768</v>
      </c>
      <c r="I1404" s="1488"/>
      <c r="J1404" s="1488"/>
      <c r="K1404" s="1493">
        <v>1</v>
      </c>
      <c r="L1404" s="1493">
        <v>4</v>
      </c>
      <c r="M1404" s="1484">
        <f t="shared" si="42"/>
        <v>9200</v>
      </c>
      <c r="N1404" s="1493">
        <v>0</v>
      </c>
      <c r="O1404" s="1493">
        <v>0</v>
      </c>
      <c r="P1404" s="1484">
        <f t="shared" si="43"/>
        <v>0</v>
      </c>
      <c r="Q1404" s="1199"/>
      <c r="R1404" s="1199"/>
      <c r="S1404" s="1199"/>
      <c r="T1404" s="1199"/>
    </row>
    <row r="1405" spans="1:20" s="1503" customFormat="1" ht="12.75" x14ac:dyDescent="0.2">
      <c r="A1405" s="1488" t="s">
        <v>8711</v>
      </c>
      <c r="B1405" s="1488" t="s">
        <v>2004</v>
      </c>
      <c r="C1405" s="1488" t="s">
        <v>97</v>
      </c>
      <c r="D1405" s="1488"/>
      <c r="E1405" s="1489">
        <v>4500</v>
      </c>
      <c r="F1405" s="1488" t="s">
        <v>11560</v>
      </c>
      <c r="G1405" s="1488" t="s">
        <v>11561</v>
      </c>
      <c r="H1405" s="1488" t="s">
        <v>675</v>
      </c>
      <c r="I1405" s="1488"/>
      <c r="J1405" s="1488"/>
      <c r="K1405" s="1493">
        <v>1</v>
      </c>
      <c r="L1405" s="1493">
        <v>12</v>
      </c>
      <c r="M1405" s="1484">
        <f t="shared" si="42"/>
        <v>54000</v>
      </c>
      <c r="N1405" s="1493">
        <v>1</v>
      </c>
      <c r="O1405" s="1493">
        <v>6</v>
      </c>
      <c r="P1405" s="1484">
        <f t="shared" si="43"/>
        <v>27000</v>
      </c>
      <c r="Q1405" s="1199"/>
      <c r="R1405" s="1199"/>
      <c r="S1405" s="1199"/>
      <c r="T1405" s="1199"/>
    </row>
    <row r="1406" spans="1:20" s="1503" customFormat="1" ht="12.75" x14ac:dyDescent="0.2">
      <c r="A1406" s="1488" t="s">
        <v>8711</v>
      </c>
      <c r="B1406" s="1488" t="s">
        <v>2003</v>
      </c>
      <c r="C1406" s="1488" t="s">
        <v>97</v>
      </c>
      <c r="D1406" s="1488"/>
      <c r="E1406" s="1489">
        <v>6500</v>
      </c>
      <c r="F1406" s="1488" t="s">
        <v>11562</v>
      </c>
      <c r="G1406" s="1488" t="s">
        <v>11563</v>
      </c>
      <c r="H1406" s="1488" t="s">
        <v>1657</v>
      </c>
      <c r="I1406" s="1488"/>
      <c r="J1406" s="1488"/>
      <c r="K1406" s="1493">
        <v>1</v>
      </c>
      <c r="L1406" s="1493">
        <v>10</v>
      </c>
      <c r="M1406" s="1484">
        <f t="shared" si="42"/>
        <v>65000</v>
      </c>
      <c r="N1406" s="1493">
        <v>0</v>
      </c>
      <c r="O1406" s="1493">
        <v>0</v>
      </c>
      <c r="P1406" s="1484">
        <f t="shared" si="43"/>
        <v>0</v>
      </c>
      <c r="Q1406" s="1199"/>
      <c r="R1406" s="1199"/>
      <c r="S1406" s="1199"/>
      <c r="T1406" s="1199"/>
    </row>
    <row r="1407" spans="1:20" s="1503" customFormat="1" ht="12.75" x14ac:dyDescent="0.2">
      <c r="A1407" s="1488" t="s">
        <v>8711</v>
      </c>
      <c r="B1407" s="1488" t="s">
        <v>2003</v>
      </c>
      <c r="C1407" s="1488" t="s">
        <v>97</v>
      </c>
      <c r="D1407" s="1488"/>
      <c r="E1407" s="1489">
        <v>6500</v>
      </c>
      <c r="F1407" s="1488" t="s">
        <v>11564</v>
      </c>
      <c r="G1407" s="1488" t="s">
        <v>11565</v>
      </c>
      <c r="H1407" s="1488" t="s">
        <v>654</v>
      </c>
      <c r="I1407" s="1488"/>
      <c r="J1407" s="1488"/>
      <c r="K1407" s="1493">
        <v>1</v>
      </c>
      <c r="L1407" s="1493">
        <v>12</v>
      </c>
      <c r="M1407" s="1484">
        <f t="shared" si="42"/>
        <v>78000</v>
      </c>
      <c r="N1407" s="1493">
        <v>1</v>
      </c>
      <c r="O1407" s="1493">
        <v>6</v>
      </c>
      <c r="P1407" s="1484">
        <f t="shared" si="43"/>
        <v>39000</v>
      </c>
      <c r="Q1407" s="1199"/>
      <c r="R1407" s="1199"/>
      <c r="S1407" s="1199"/>
      <c r="T1407" s="1199"/>
    </row>
    <row r="1408" spans="1:20" s="1503" customFormat="1" ht="12.75" x14ac:dyDescent="0.2">
      <c r="A1408" s="1488" t="s">
        <v>8711</v>
      </c>
      <c r="B1408" s="1488" t="s">
        <v>2004</v>
      </c>
      <c r="C1408" s="1488" t="s">
        <v>97</v>
      </c>
      <c r="D1408" s="1488"/>
      <c r="E1408" s="1489">
        <v>5000</v>
      </c>
      <c r="F1408" s="1488" t="s">
        <v>11566</v>
      </c>
      <c r="G1408" s="1488" t="s">
        <v>11567</v>
      </c>
      <c r="H1408" s="1488" t="s">
        <v>675</v>
      </c>
      <c r="I1408" s="1488"/>
      <c r="J1408" s="1488"/>
      <c r="K1408" s="1493">
        <v>1</v>
      </c>
      <c r="L1408" s="1493">
        <v>12</v>
      </c>
      <c r="M1408" s="1484">
        <f t="shared" si="42"/>
        <v>60000</v>
      </c>
      <c r="N1408" s="1493">
        <v>1</v>
      </c>
      <c r="O1408" s="1493">
        <v>6</v>
      </c>
      <c r="P1408" s="1484">
        <f t="shared" si="43"/>
        <v>30000</v>
      </c>
      <c r="Q1408" s="1199"/>
      <c r="R1408" s="1199"/>
      <c r="S1408" s="1199"/>
      <c r="T1408" s="1199"/>
    </row>
    <row r="1409" spans="1:20" s="1503" customFormat="1" ht="12.75" x14ac:dyDescent="0.2">
      <c r="A1409" s="1488" t="s">
        <v>8711</v>
      </c>
      <c r="B1409" s="1488" t="s">
        <v>2004</v>
      </c>
      <c r="C1409" s="1488" t="s">
        <v>97</v>
      </c>
      <c r="D1409" s="1488"/>
      <c r="E1409" s="1489">
        <v>4000</v>
      </c>
      <c r="F1409" s="1488" t="s">
        <v>11568</v>
      </c>
      <c r="G1409" s="1488" t="s">
        <v>11569</v>
      </c>
      <c r="H1409" s="1488" t="s">
        <v>11052</v>
      </c>
      <c r="I1409" s="1488"/>
      <c r="J1409" s="1488"/>
      <c r="K1409" s="1493">
        <v>1</v>
      </c>
      <c r="L1409" s="1493">
        <v>1</v>
      </c>
      <c r="M1409" s="1484">
        <f t="shared" si="42"/>
        <v>4000</v>
      </c>
      <c r="N1409" s="1493">
        <v>1</v>
      </c>
      <c r="O1409" s="1493">
        <v>6</v>
      </c>
      <c r="P1409" s="1484">
        <f t="shared" si="43"/>
        <v>24000</v>
      </c>
      <c r="Q1409" s="1199"/>
      <c r="R1409" s="1199"/>
      <c r="S1409" s="1199"/>
      <c r="T1409" s="1199"/>
    </row>
    <row r="1410" spans="1:20" s="1503" customFormat="1" ht="12.75" x14ac:dyDescent="0.2">
      <c r="A1410" s="1488" t="s">
        <v>8711</v>
      </c>
      <c r="B1410" s="1488" t="s">
        <v>2003</v>
      </c>
      <c r="C1410" s="1488" t="s">
        <v>97</v>
      </c>
      <c r="D1410" s="1488"/>
      <c r="E1410" s="1489">
        <v>4500</v>
      </c>
      <c r="F1410" s="1488" t="s">
        <v>11570</v>
      </c>
      <c r="G1410" s="1488" t="s">
        <v>11571</v>
      </c>
      <c r="H1410" s="1488" t="s">
        <v>1202</v>
      </c>
      <c r="I1410" s="1488"/>
      <c r="J1410" s="1488"/>
      <c r="K1410" s="1493">
        <v>1</v>
      </c>
      <c r="L1410" s="1493">
        <v>12</v>
      </c>
      <c r="M1410" s="1484">
        <f t="shared" si="42"/>
        <v>54000</v>
      </c>
      <c r="N1410" s="1493">
        <v>1</v>
      </c>
      <c r="O1410" s="1493">
        <v>6</v>
      </c>
      <c r="P1410" s="1484">
        <f t="shared" si="43"/>
        <v>27000</v>
      </c>
      <c r="Q1410" s="1199"/>
      <c r="R1410" s="1199"/>
      <c r="S1410" s="1199"/>
      <c r="T1410" s="1199"/>
    </row>
    <row r="1411" spans="1:20" s="1503" customFormat="1" ht="12.75" x14ac:dyDescent="0.2">
      <c r="A1411" s="1488" t="s">
        <v>8711</v>
      </c>
      <c r="B1411" s="1488" t="s">
        <v>2003</v>
      </c>
      <c r="C1411" s="1488" t="s">
        <v>97</v>
      </c>
      <c r="D1411" s="1488"/>
      <c r="E1411" s="1489">
        <v>8000</v>
      </c>
      <c r="F1411" s="1488" t="s">
        <v>11572</v>
      </c>
      <c r="G1411" s="1488" t="s">
        <v>5253</v>
      </c>
      <c r="H1411" s="1488" t="s">
        <v>2912</v>
      </c>
      <c r="I1411" s="1488"/>
      <c r="J1411" s="1488"/>
      <c r="K1411" s="1493">
        <v>1</v>
      </c>
      <c r="L1411" s="1493">
        <v>1</v>
      </c>
      <c r="M1411" s="1484">
        <f t="shared" si="42"/>
        <v>8000</v>
      </c>
      <c r="N1411" s="1493">
        <v>1</v>
      </c>
      <c r="O1411" s="1493">
        <v>6</v>
      </c>
      <c r="P1411" s="1484">
        <f t="shared" si="43"/>
        <v>48000</v>
      </c>
      <c r="Q1411" s="1199"/>
      <c r="R1411" s="1199"/>
      <c r="S1411" s="1199"/>
      <c r="T1411" s="1199"/>
    </row>
    <row r="1412" spans="1:20" s="1503" customFormat="1" ht="12.75" x14ac:dyDescent="0.2">
      <c r="A1412" s="1488" t="s">
        <v>8711</v>
      </c>
      <c r="B1412" s="1488" t="s">
        <v>2003</v>
      </c>
      <c r="C1412" s="1488" t="s">
        <v>97</v>
      </c>
      <c r="D1412" s="1488"/>
      <c r="E1412" s="1489">
        <v>12000</v>
      </c>
      <c r="F1412" s="1488" t="s">
        <v>11573</v>
      </c>
      <c r="G1412" s="1488" t="s">
        <v>11574</v>
      </c>
      <c r="H1412" s="1488" t="s">
        <v>7534</v>
      </c>
      <c r="I1412" s="1488"/>
      <c r="J1412" s="1488"/>
      <c r="K1412" s="1493">
        <v>1</v>
      </c>
      <c r="L1412" s="1493">
        <v>2</v>
      </c>
      <c r="M1412" s="1484">
        <f t="shared" si="42"/>
        <v>24000</v>
      </c>
      <c r="N1412" s="1493">
        <v>0</v>
      </c>
      <c r="O1412" s="1493">
        <v>0</v>
      </c>
      <c r="P1412" s="1484">
        <f t="shared" si="43"/>
        <v>0</v>
      </c>
      <c r="Q1412" s="1199"/>
      <c r="R1412" s="1199"/>
      <c r="S1412" s="1199"/>
      <c r="T1412" s="1199"/>
    </row>
    <row r="1413" spans="1:20" s="1503" customFormat="1" ht="12.75" x14ac:dyDescent="0.2">
      <c r="A1413" s="1488" t="s">
        <v>8711</v>
      </c>
      <c r="B1413" s="1488" t="s">
        <v>2003</v>
      </c>
      <c r="C1413" s="1488" t="s">
        <v>97</v>
      </c>
      <c r="D1413" s="1488"/>
      <c r="E1413" s="1489">
        <v>9000</v>
      </c>
      <c r="F1413" s="1488" t="s">
        <v>11575</v>
      </c>
      <c r="G1413" s="1488" t="s">
        <v>11576</v>
      </c>
      <c r="H1413" s="1488" t="s">
        <v>11577</v>
      </c>
      <c r="I1413" s="1488"/>
      <c r="J1413" s="1488"/>
      <c r="K1413" s="1493">
        <v>1</v>
      </c>
      <c r="L1413" s="1493">
        <v>12</v>
      </c>
      <c r="M1413" s="1484">
        <f t="shared" ref="M1413:M1476" si="44">L1413*E1413</f>
        <v>108000</v>
      </c>
      <c r="N1413" s="1493">
        <v>1</v>
      </c>
      <c r="O1413" s="1493">
        <v>6</v>
      </c>
      <c r="P1413" s="1484">
        <f t="shared" ref="P1413:P1476" si="45">O1413*E1413</f>
        <v>54000</v>
      </c>
      <c r="Q1413" s="1199"/>
      <c r="R1413" s="1199"/>
      <c r="S1413" s="1199"/>
      <c r="T1413" s="1199"/>
    </row>
    <row r="1414" spans="1:20" s="1503" customFormat="1" ht="12.75" x14ac:dyDescent="0.2">
      <c r="A1414" s="1488" t="s">
        <v>8711</v>
      </c>
      <c r="B1414" s="1488" t="s">
        <v>2003</v>
      </c>
      <c r="C1414" s="1488" t="s">
        <v>97</v>
      </c>
      <c r="D1414" s="1488"/>
      <c r="E1414" s="1489">
        <v>15000</v>
      </c>
      <c r="F1414" s="1488" t="s">
        <v>11578</v>
      </c>
      <c r="G1414" s="1488" t="s">
        <v>11579</v>
      </c>
      <c r="H1414" s="1488" t="s">
        <v>712</v>
      </c>
      <c r="I1414" s="1488"/>
      <c r="J1414" s="1488"/>
      <c r="K1414" s="1493">
        <v>1</v>
      </c>
      <c r="L1414" s="1493">
        <v>3</v>
      </c>
      <c r="M1414" s="1484">
        <f t="shared" si="44"/>
        <v>45000</v>
      </c>
      <c r="N1414" s="1493">
        <v>0</v>
      </c>
      <c r="O1414" s="1493">
        <v>0</v>
      </c>
      <c r="P1414" s="1484">
        <f t="shared" si="45"/>
        <v>0</v>
      </c>
      <c r="Q1414" s="1199"/>
      <c r="R1414" s="1199"/>
      <c r="S1414" s="1199"/>
      <c r="T1414" s="1199"/>
    </row>
    <row r="1415" spans="1:20" s="1503" customFormat="1" ht="12.75" x14ac:dyDescent="0.2">
      <c r="A1415" s="1488" t="s">
        <v>8711</v>
      </c>
      <c r="B1415" s="1488" t="s">
        <v>2004</v>
      </c>
      <c r="C1415" s="1488" t="s">
        <v>97</v>
      </c>
      <c r="D1415" s="1488"/>
      <c r="E1415" s="1489">
        <v>15000</v>
      </c>
      <c r="F1415" s="1488" t="s">
        <v>11580</v>
      </c>
      <c r="G1415" s="1488" t="s">
        <v>11581</v>
      </c>
      <c r="H1415" s="1488" t="s">
        <v>8746</v>
      </c>
      <c r="I1415" s="1488"/>
      <c r="J1415" s="1488"/>
      <c r="K1415" s="1493">
        <v>1</v>
      </c>
      <c r="L1415" s="1493">
        <v>10</v>
      </c>
      <c r="M1415" s="1484">
        <f t="shared" si="44"/>
        <v>150000</v>
      </c>
      <c r="N1415" s="1493">
        <v>1</v>
      </c>
      <c r="O1415" s="1493">
        <v>6</v>
      </c>
      <c r="P1415" s="1484">
        <f t="shared" si="45"/>
        <v>90000</v>
      </c>
      <c r="Q1415" s="1199"/>
      <c r="R1415" s="1199"/>
      <c r="S1415" s="1199"/>
      <c r="T1415" s="1199"/>
    </row>
    <row r="1416" spans="1:20" s="1503" customFormat="1" ht="12.75" x14ac:dyDescent="0.2">
      <c r="A1416" s="1488" t="s">
        <v>8711</v>
      </c>
      <c r="B1416" s="1488" t="s">
        <v>2004</v>
      </c>
      <c r="C1416" s="1488" t="s">
        <v>97</v>
      </c>
      <c r="D1416" s="1488"/>
      <c r="E1416" s="1489">
        <v>2500</v>
      </c>
      <c r="F1416" s="1488" t="s">
        <v>11582</v>
      </c>
      <c r="G1416" s="1488" t="s">
        <v>11583</v>
      </c>
      <c r="H1416" s="1488" t="s">
        <v>768</v>
      </c>
      <c r="I1416" s="1488"/>
      <c r="J1416" s="1488"/>
      <c r="K1416" s="1493">
        <v>1</v>
      </c>
      <c r="L1416" s="1493">
        <v>12</v>
      </c>
      <c r="M1416" s="1484">
        <f t="shared" si="44"/>
        <v>30000</v>
      </c>
      <c r="N1416" s="1493">
        <v>1</v>
      </c>
      <c r="O1416" s="1493">
        <v>2</v>
      </c>
      <c r="P1416" s="1484">
        <f t="shared" si="45"/>
        <v>5000</v>
      </c>
      <c r="Q1416" s="1199"/>
      <c r="R1416" s="1199"/>
      <c r="S1416" s="1199"/>
      <c r="T1416" s="1199"/>
    </row>
    <row r="1417" spans="1:20" s="1503" customFormat="1" ht="12.75" x14ac:dyDescent="0.2">
      <c r="A1417" s="1488" t="s">
        <v>8711</v>
      </c>
      <c r="B1417" s="1488" t="s">
        <v>2003</v>
      </c>
      <c r="C1417" s="1488" t="s">
        <v>97</v>
      </c>
      <c r="D1417" s="1488"/>
      <c r="E1417" s="1489">
        <v>15600</v>
      </c>
      <c r="F1417" s="1488" t="s">
        <v>11584</v>
      </c>
      <c r="G1417" s="1488" t="s">
        <v>11585</v>
      </c>
      <c r="H1417" s="1488" t="s">
        <v>8746</v>
      </c>
      <c r="I1417" s="1488"/>
      <c r="J1417" s="1488"/>
      <c r="K1417" s="1493">
        <v>1</v>
      </c>
      <c r="L1417" s="1493">
        <v>12</v>
      </c>
      <c r="M1417" s="1484">
        <f t="shared" si="44"/>
        <v>187200</v>
      </c>
      <c r="N1417" s="1493">
        <v>1</v>
      </c>
      <c r="O1417" s="1493">
        <v>6</v>
      </c>
      <c r="P1417" s="1484">
        <f t="shared" si="45"/>
        <v>93600</v>
      </c>
      <c r="Q1417" s="1199"/>
      <c r="R1417" s="1199"/>
      <c r="S1417" s="1199"/>
      <c r="T1417" s="1199"/>
    </row>
    <row r="1418" spans="1:20" s="1503" customFormat="1" ht="12.75" x14ac:dyDescent="0.2">
      <c r="A1418" s="1488" t="s">
        <v>8711</v>
      </c>
      <c r="B1418" s="1488" t="s">
        <v>2004</v>
      </c>
      <c r="C1418" s="1488" t="s">
        <v>97</v>
      </c>
      <c r="D1418" s="1488"/>
      <c r="E1418" s="1489">
        <v>5000</v>
      </c>
      <c r="F1418" s="1488" t="s">
        <v>11586</v>
      </c>
      <c r="G1418" s="1488" t="s">
        <v>11587</v>
      </c>
      <c r="H1418" s="1488" t="s">
        <v>675</v>
      </c>
      <c r="I1418" s="1488"/>
      <c r="J1418" s="1488"/>
      <c r="K1418" s="1493">
        <v>1</v>
      </c>
      <c r="L1418" s="1493">
        <v>12</v>
      </c>
      <c r="M1418" s="1484">
        <f t="shared" si="44"/>
        <v>60000</v>
      </c>
      <c r="N1418" s="1493">
        <v>1</v>
      </c>
      <c r="O1418" s="1493">
        <v>6</v>
      </c>
      <c r="P1418" s="1484">
        <f t="shared" si="45"/>
        <v>30000</v>
      </c>
      <c r="Q1418" s="1199"/>
      <c r="R1418" s="1199"/>
      <c r="S1418" s="1199"/>
      <c r="T1418" s="1199"/>
    </row>
    <row r="1419" spans="1:20" s="1503" customFormat="1" ht="12.75" x14ac:dyDescent="0.2">
      <c r="A1419" s="1488" t="s">
        <v>8711</v>
      </c>
      <c r="B1419" s="1488" t="s">
        <v>2003</v>
      </c>
      <c r="C1419" s="1488" t="s">
        <v>97</v>
      </c>
      <c r="D1419" s="1488"/>
      <c r="E1419" s="1489">
        <v>4000</v>
      </c>
      <c r="F1419" s="1488" t="s">
        <v>11588</v>
      </c>
      <c r="G1419" s="1488" t="s">
        <v>11589</v>
      </c>
      <c r="H1419" s="1488" t="s">
        <v>739</v>
      </c>
      <c r="I1419" s="1488"/>
      <c r="J1419" s="1488"/>
      <c r="K1419" s="1493">
        <v>1</v>
      </c>
      <c r="L1419" s="1493">
        <v>12</v>
      </c>
      <c r="M1419" s="1484">
        <f t="shared" si="44"/>
        <v>48000</v>
      </c>
      <c r="N1419" s="1493">
        <v>1</v>
      </c>
      <c r="O1419" s="1493">
        <v>6</v>
      </c>
      <c r="P1419" s="1484">
        <f t="shared" si="45"/>
        <v>24000</v>
      </c>
      <c r="Q1419" s="1199"/>
      <c r="R1419" s="1199"/>
      <c r="S1419" s="1199"/>
      <c r="T1419" s="1199"/>
    </row>
    <row r="1420" spans="1:20" s="1503" customFormat="1" ht="12.75" x14ac:dyDescent="0.2">
      <c r="A1420" s="1488" t="s">
        <v>8711</v>
      </c>
      <c r="B1420" s="1488" t="s">
        <v>2003</v>
      </c>
      <c r="C1420" s="1488" t="s">
        <v>97</v>
      </c>
      <c r="D1420" s="1488"/>
      <c r="E1420" s="1489">
        <v>2500</v>
      </c>
      <c r="F1420" s="1488" t="s">
        <v>11590</v>
      </c>
      <c r="G1420" s="1488" t="s">
        <v>11591</v>
      </c>
      <c r="H1420" s="1488" t="s">
        <v>1025</v>
      </c>
      <c r="I1420" s="1488"/>
      <c r="J1420" s="1488"/>
      <c r="K1420" s="1493">
        <v>1</v>
      </c>
      <c r="L1420" s="1493">
        <v>12</v>
      </c>
      <c r="M1420" s="1484">
        <f t="shared" si="44"/>
        <v>30000</v>
      </c>
      <c r="N1420" s="1493">
        <v>1</v>
      </c>
      <c r="O1420" s="1493">
        <v>1</v>
      </c>
      <c r="P1420" s="1484">
        <f t="shared" si="45"/>
        <v>2500</v>
      </c>
      <c r="Q1420" s="1199"/>
      <c r="R1420" s="1199"/>
      <c r="S1420" s="1199"/>
      <c r="T1420" s="1199"/>
    </row>
    <row r="1421" spans="1:20" s="1503" customFormat="1" ht="12.75" x14ac:dyDescent="0.2">
      <c r="A1421" s="1488" t="s">
        <v>8711</v>
      </c>
      <c r="B1421" s="1488" t="s">
        <v>2003</v>
      </c>
      <c r="C1421" s="1488" t="s">
        <v>97</v>
      </c>
      <c r="D1421" s="1488"/>
      <c r="E1421" s="1489">
        <v>3500</v>
      </c>
      <c r="F1421" s="1488" t="s">
        <v>11592</v>
      </c>
      <c r="G1421" s="1488" t="s">
        <v>11593</v>
      </c>
      <c r="H1421" s="1488" t="s">
        <v>768</v>
      </c>
      <c r="I1421" s="1488"/>
      <c r="J1421" s="1488"/>
      <c r="K1421" s="1493">
        <v>1</v>
      </c>
      <c r="L1421" s="1493">
        <v>12</v>
      </c>
      <c r="M1421" s="1484">
        <f t="shared" si="44"/>
        <v>42000</v>
      </c>
      <c r="N1421" s="1493">
        <v>1</v>
      </c>
      <c r="O1421" s="1493">
        <v>6</v>
      </c>
      <c r="P1421" s="1484">
        <f t="shared" si="45"/>
        <v>21000</v>
      </c>
      <c r="Q1421" s="1199"/>
      <c r="R1421" s="1199"/>
      <c r="S1421" s="1199"/>
      <c r="T1421" s="1199"/>
    </row>
    <row r="1422" spans="1:20" s="1503" customFormat="1" ht="12.75" x14ac:dyDescent="0.2">
      <c r="A1422" s="1488" t="s">
        <v>8711</v>
      </c>
      <c r="B1422" s="1488" t="s">
        <v>2003</v>
      </c>
      <c r="C1422" s="1488" t="s">
        <v>97</v>
      </c>
      <c r="D1422" s="1488"/>
      <c r="E1422" s="1489">
        <v>4500</v>
      </c>
      <c r="F1422" s="1488" t="s">
        <v>11594</v>
      </c>
      <c r="G1422" s="1488" t="s">
        <v>11595</v>
      </c>
      <c r="H1422" s="1488" t="s">
        <v>9031</v>
      </c>
      <c r="I1422" s="1488"/>
      <c r="J1422" s="1488"/>
      <c r="K1422" s="1493">
        <v>1</v>
      </c>
      <c r="L1422" s="1493">
        <v>12</v>
      </c>
      <c r="M1422" s="1484">
        <f t="shared" si="44"/>
        <v>54000</v>
      </c>
      <c r="N1422" s="1493">
        <v>1</v>
      </c>
      <c r="O1422" s="1493">
        <v>6</v>
      </c>
      <c r="P1422" s="1484">
        <f t="shared" si="45"/>
        <v>27000</v>
      </c>
      <c r="Q1422" s="1199"/>
      <c r="R1422" s="1199"/>
      <c r="S1422" s="1199"/>
      <c r="T1422" s="1199"/>
    </row>
    <row r="1423" spans="1:20" s="1503" customFormat="1" ht="12.75" x14ac:dyDescent="0.2">
      <c r="A1423" s="1488" t="s">
        <v>8711</v>
      </c>
      <c r="B1423" s="1488" t="s">
        <v>2003</v>
      </c>
      <c r="C1423" s="1488" t="s">
        <v>97</v>
      </c>
      <c r="D1423" s="1488"/>
      <c r="E1423" s="1489">
        <v>12500</v>
      </c>
      <c r="F1423" s="1488" t="s">
        <v>11596</v>
      </c>
      <c r="G1423" s="1488" t="s">
        <v>11597</v>
      </c>
      <c r="H1423" s="1488" t="s">
        <v>695</v>
      </c>
      <c r="I1423" s="1488"/>
      <c r="J1423" s="1488"/>
      <c r="K1423" s="1493">
        <v>1</v>
      </c>
      <c r="L1423" s="1493">
        <v>12</v>
      </c>
      <c r="M1423" s="1484">
        <f t="shared" si="44"/>
        <v>150000</v>
      </c>
      <c r="N1423" s="1493">
        <v>0</v>
      </c>
      <c r="O1423" s="1493">
        <v>0</v>
      </c>
      <c r="P1423" s="1484">
        <f t="shared" si="45"/>
        <v>0</v>
      </c>
      <c r="Q1423" s="1199"/>
      <c r="R1423" s="1199"/>
      <c r="S1423" s="1199"/>
      <c r="T1423" s="1199"/>
    </row>
    <row r="1424" spans="1:20" s="1503" customFormat="1" ht="12.75" x14ac:dyDescent="0.2">
      <c r="A1424" s="1488" t="s">
        <v>8711</v>
      </c>
      <c r="B1424" s="1488" t="s">
        <v>2003</v>
      </c>
      <c r="C1424" s="1488" t="s">
        <v>97</v>
      </c>
      <c r="D1424" s="1488"/>
      <c r="E1424" s="1489">
        <v>2500</v>
      </c>
      <c r="F1424" s="1488" t="s">
        <v>11598</v>
      </c>
      <c r="G1424" s="1488" t="s">
        <v>11599</v>
      </c>
      <c r="H1424" s="1488" t="s">
        <v>1025</v>
      </c>
      <c r="I1424" s="1488"/>
      <c r="J1424" s="1488"/>
      <c r="K1424" s="1493">
        <v>1</v>
      </c>
      <c r="L1424" s="1493">
        <v>12</v>
      </c>
      <c r="M1424" s="1484">
        <f t="shared" si="44"/>
        <v>30000</v>
      </c>
      <c r="N1424" s="1493">
        <v>1</v>
      </c>
      <c r="O1424" s="1493">
        <v>6</v>
      </c>
      <c r="P1424" s="1484">
        <f t="shared" si="45"/>
        <v>15000</v>
      </c>
      <c r="Q1424" s="1199"/>
      <c r="R1424" s="1199"/>
      <c r="S1424" s="1199"/>
      <c r="T1424" s="1199"/>
    </row>
    <row r="1425" spans="1:20" s="1503" customFormat="1" ht="12.75" x14ac:dyDescent="0.2">
      <c r="A1425" s="1488" t="s">
        <v>8711</v>
      </c>
      <c r="B1425" s="1488" t="s">
        <v>2004</v>
      </c>
      <c r="C1425" s="1488" t="s">
        <v>97</v>
      </c>
      <c r="D1425" s="1488"/>
      <c r="E1425" s="1489">
        <v>5000</v>
      </c>
      <c r="F1425" s="1488" t="s">
        <v>11600</v>
      </c>
      <c r="G1425" s="1488" t="s">
        <v>11601</v>
      </c>
      <c r="H1425" s="1488" t="s">
        <v>675</v>
      </c>
      <c r="I1425" s="1488"/>
      <c r="J1425" s="1488"/>
      <c r="K1425" s="1493">
        <v>1</v>
      </c>
      <c r="L1425" s="1493">
        <v>10</v>
      </c>
      <c r="M1425" s="1484">
        <f t="shared" si="44"/>
        <v>50000</v>
      </c>
      <c r="N1425" s="1493">
        <v>0</v>
      </c>
      <c r="O1425" s="1493">
        <v>0</v>
      </c>
      <c r="P1425" s="1484">
        <f t="shared" si="45"/>
        <v>0</v>
      </c>
      <c r="Q1425" s="1199"/>
      <c r="R1425" s="1199"/>
      <c r="S1425" s="1199"/>
      <c r="T1425" s="1199"/>
    </row>
    <row r="1426" spans="1:20" s="1503" customFormat="1" ht="12.75" x14ac:dyDescent="0.2">
      <c r="A1426" s="1488" t="s">
        <v>8711</v>
      </c>
      <c r="B1426" s="1488" t="s">
        <v>2003</v>
      </c>
      <c r="C1426" s="1488" t="s">
        <v>97</v>
      </c>
      <c r="D1426" s="1488"/>
      <c r="E1426" s="1489">
        <v>8000</v>
      </c>
      <c r="F1426" s="1488" t="s">
        <v>11602</v>
      </c>
      <c r="G1426" s="1488" t="s">
        <v>11603</v>
      </c>
      <c r="H1426" s="1488" t="s">
        <v>11604</v>
      </c>
      <c r="I1426" s="1488"/>
      <c r="J1426" s="1488"/>
      <c r="K1426" s="1493">
        <v>1</v>
      </c>
      <c r="L1426" s="1493">
        <v>2</v>
      </c>
      <c r="M1426" s="1484">
        <f t="shared" si="44"/>
        <v>16000</v>
      </c>
      <c r="N1426" s="1493">
        <v>0</v>
      </c>
      <c r="O1426" s="1493">
        <v>0</v>
      </c>
      <c r="P1426" s="1484">
        <f t="shared" si="45"/>
        <v>0</v>
      </c>
      <c r="Q1426" s="1199"/>
      <c r="R1426" s="1199"/>
      <c r="S1426" s="1199"/>
      <c r="T1426" s="1199"/>
    </row>
    <row r="1427" spans="1:20" s="1503" customFormat="1" ht="12.75" x14ac:dyDescent="0.2">
      <c r="A1427" s="1488" t="s">
        <v>8711</v>
      </c>
      <c r="B1427" s="1488" t="s">
        <v>2003</v>
      </c>
      <c r="C1427" s="1488" t="s">
        <v>97</v>
      </c>
      <c r="D1427" s="1488"/>
      <c r="E1427" s="1489">
        <v>12000</v>
      </c>
      <c r="F1427" s="1488" t="s">
        <v>11605</v>
      </c>
      <c r="G1427" s="1488" t="s">
        <v>11606</v>
      </c>
      <c r="H1427" s="1488" t="s">
        <v>11607</v>
      </c>
      <c r="I1427" s="1488"/>
      <c r="J1427" s="1488"/>
      <c r="K1427" s="1493">
        <v>1</v>
      </c>
      <c r="L1427" s="1493">
        <v>12</v>
      </c>
      <c r="M1427" s="1484">
        <f t="shared" si="44"/>
        <v>144000</v>
      </c>
      <c r="N1427" s="1493">
        <v>1</v>
      </c>
      <c r="O1427" s="1493">
        <v>6</v>
      </c>
      <c r="P1427" s="1484">
        <f t="shared" si="45"/>
        <v>72000</v>
      </c>
      <c r="Q1427" s="1199"/>
      <c r="R1427" s="1199"/>
      <c r="S1427" s="1199"/>
      <c r="T1427" s="1199"/>
    </row>
    <row r="1428" spans="1:20" s="1503" customFormat="1" ht="12.75" x14ac:dyDescent="0.2">
      <c r="A1428" s="1488" t="s">
        <v>8711</v>
      </c>
      <c r="B1428" s="1488" t="s">
        <v>2004</v>
      </c>
      <c r="C1428" s="1488" t="s">
        <v>97</v>
      </c>
      <c r="D1428" s="1488"/>
      <c r="E1428" s="1489">
        <v>5000</v>
      </c>
      <c r="F1428" s="1488" t="s">
        <v>11608</v>
      </c>
      <c r="G1428" s="1488" t="s">
        <v>11609</v>
      </c>
      <c r="H1428" s="1488" t="s">
        <v>11610</v>
      </c>
      <c r="I1428" s="1488"/>
      <c r="J1428" s="1488"/>
      <c r="K1428" s="1493">
        <v>1</v>
      </c>
      <c r="L1428" s="1493">
        <v>12</v>
      </c>
      <c r="M1428" s="1484">
        <f t="shared" si="44"/>
        <v>60000</v>
      </c>
      <c r="N1428" s="1493">
        <v>1</v>
      </c>
      <c r="O1428" s="1493">
        <v>6</v>
      </c>
      <c r="P1428" s="1484">
        <f t="shared" si="45"/>
        <v>30000</v>
      </c>
      <c r="Q1428" s="1199"/>
      <c r="R1428" s="1199"/>
      <c r="S1428" s="1199"/>
      <c r="T1428" s="1199"/>
    </row>
    <row r="1429" spans="1:20" s="1503" customFormat="1" ht="12.75" x14ac:dyDescent="0.2">
      <c r="A1429" s="1488" t="s">
        <v>8711</v>
      </c>
      <c r="B1429" s="1488" t="s">
        <v>2003</v>
      </c>
      <c r="C1429" s="1488" t="s">
        <v>97</v>
      </c>
      <c r="D1429" s="1488"/>
      <c r="E1429" s="1489">
        <v>13000</v>
      </c>
      <c r="F1429" s="1488" t="s">
        <v>11611</v>
      </c>
      <c r="G1429" s="1488" t="s">
        <v>11612</v>
      </c>
      <c r="H1429" s="1488" t="s">
        <v>11613</v>
      </c>
      <c r="I1429" s="1488"/>
      <c r="J1429" s="1488"/>
      <c r="K1429" s="1493">
        <v>1</v>
      </c>
      <c r="L1429" s="1493">
        <v>3</v>
      </c>
      <c r="M1429" s="1484">
        <f t="shared" si="44"/>
        <v>39000</v>
      </c>
      <c r="N1429" s="1493">
        <v>0</v>
      </c>
      <c r="O1429" s="1493">
        <v>0</v>
      </c>
      <c r="P1429" s="1484">
        <f t="shared" si="45"/>
        <v>0</v>
      </c>
      <c r="Q1429" s="1199"/>
      <c r="R1429" s="1199"/>
      <c r="S1429" s="1199"/>
      <c r="T1429" s="1199"/>
    </row>
    <row r="1430" spans="1:20" s="1503" customFormat="1" ht="12.75" x14ac:dyDescent="0.2">
      <c r="A1430" s="1488" t="s">
        <v>8711</v>
      </c>
      <c r="B1430" s="1488" t="s">
        <v>2003</v>
      </c>
      <c r="C1430" s="1488" t="s">
        <v>97</v>
      </c>
      <c r="D1430" s="1488"/>
      <c r="E1430" s="1489">
        <v>5000</v>
      </c>
      <c r="F1430" s="1488" t="s">
        <v>11614</v>
      </c>
      <c r="G1430" s="1488" t="s">
        <v>11615</v>
      </c>
      <c r="H1430" s="1488" t="s">
        <v>7311</v>
      </c>
      <c r="I1430" s="1488"/>
      <c r="J1430" s="1488"/>
      <c r="K1430" s="1493">
        <v>1</v>
      </c>
      <c r="L1430" s="1493">
        <v>3</v>
      </c>
      <c r="M1430" s="1484">
        <f t="shared" si="44"/>
        <v>15000</v>
      </c>
      <c r="N1430" s="1493">
        <v>1</v>
      </c>
      <c r="O1430" s="1493">
        <v>6</v>
      </c>
      <c r="P1430" s="1484">
        <f t="shared" si="45"/>
        <v>30000</v>
      </c>
      <c r="Q1430" s="1199"/>
      <c r="R1430" s="1199"/>
      <c r="S1430" s="1199"/>
      <c r="T1430" s="1199"/>
    </row>
    <row r="1431" spans="1:20" s="1503" customFormat="1" ht="12.75" x14ac:dyDescent="0.2">
      <c r="A1431" s="1488" t="s">
        <v>8711</v>
      </c>
      <c r="B1431" s="1488" t="s">
        <v>2003</v>
      </c>
      <c r="C1431" s="1488" t="s">
        <v>97</v>
      </c>
      <c r="D1431" s="1488"/>
      <c r="E1431" s="1489">
        <v>2000</v>
      </c>
      <c r="F1431" s="1488" t="s">
        <v>11616</v>
      </c>
      <c r="G1431" s="1488" t="s">
        <v>11617</v>
      </c>
      <c r="H1431" s="1488" t="s">
        <v>8805</v>
      </c>
      <c r="I1431" s="1488"/>
      <c r="J1431" s="1488"/>
      <c r="K1431" s="1493">
        <v>1</v>
      </c>
      <c r="L1431" s="1493">
        <v>12</v>
      </c>
      <c r="M1431" s="1484">
        <f t="shared" si="44"/>
        <v>24000</v>
      </c>
      <c r="N1431" s="1493">
        <v>1</v>
      </c>
      <c r="O1431" s="1493">
        <v>6</v>
      </c>
      <c r="P1431" s="1484">
        <f t="shared" si="45"/>
        <v>12000</v>
      </c>
      <c r="Q1431" s="1199"/>
      <c r="R1431" s="1199"/>
      <c r="S1431" s="1199"/>
      <c r="T1431" s="1199"/>
    </row>
    <row r="1432" spans="1:20" s="1503" customFormat="1" ht="12.75" x14ac:dyDescent="0.2">
      <c r="A1432" s="1488" t="s">
        <v>8711</v>
      </c>
      <c r="B1432" s="1488" t="s">
        <v>2004</v>
      </c>
      <c r="C1432" s="1488" t="s">
        <v>97</v>
      </c>
      <c r="D1432" s="1488"/>
      <c r="E1432" s="1489">
        <v>4500</v>
      </c>
      <c r="F1432" s="1488" t="s">
        <v>11618</v>
      </c>
      <c r="G1432" s="1488" t="s">
        <v>11619</v>
      </c>
      <c r="H1432" s="1488" t="s">
        <v>9241</v>
      </c>
      <c r="I1432" s="1488"/>
      <c r="J1432" s="1488"/>
      <c r="K1432" s="1493">
        <v>1</v>
      </c>
      <c r="L1432" s="1493">
        <v>12</v>
      </c>
      <c r="M1432" s="1484">
        <f t="shared" si="44"/>
        <v>54000</v>
      </c>
      <c r="N1432" s="1493">
        <v>1</v>
      </c>
      <c r="O1432" s="1493">
        <v>6</v>
      </c>
      <c r="P1432" s="1484">
        <f t="shared" si="45"/>
        <v>27000</v>
      </c>
      <c r="Q1432" s="1199"/>
      <c r="R1432" s="1199"/>
      <c r="S1432" s="1199"/>
      <c r="T1432" s="1199"/>
    </row>
    <row r="1433" spans="1:20" s="1503" customFormat="1" ht="12.75" x14ac:dyDescent="0.2">
      <c r="A1433" s="1488" t="s">
        <v>8711</v>
      </c>
      <c r="B1433" s="1488" t="s">
        <v>2004</v>
      </c>
      <c r="C1433" s="1488" t="s">
        <v>97</v>
      </c>
      <c r="D1433" s="1488"/>
      <c r="E1433" s="1489">
        <v>5000</v>
      </c>
      <c r="F1433" s="1488" t="s">
        <v>11620</v>
      </c>
      <c r="G1433" s="1488" t="s">
        <v>11621</v>
      </c>
      <c r="H1433" s="1488" t="s">
        <v>11622</v>
      </c>
      <c r="I1433" s="1488"/>
      <c r="J1433" s="1488"/>
      <c r="K1433" s="1493">
        <v>1</v>
      </c>
      <c r="L1433" s="1493">
        <v>12</v>
      </c>
      <c r="M1433" s="1484">
        <f t="shared" si="44"/>
        <v>60000</v>
      </c>
      <c r="N1433" s="1493">
        <v>1</v>
      </c>
      <c r="O1433" s="1493">
        <v>1</v>
      </c>
      <c r="P1433" s="1484">
        <f t="shared" si="45"/>
        <v>5000</v>
      </c>
      <c r="Q1433" s="1199"/>
      <c r="R1433" s="1199"/>
      <c r="S1433" s="1199"/>
      <c r="T1433" s="1199"/>
    </row>
    <row r="1434" spans="1:20" s="1503" customFormat="1" ht="12.75" x14ac:dyDescent="0.2">
      <c r="A1434" s="1488" t="s">
        <v>8711</v>
      </c>
      <c r="B1434" s="1488" t="s">
        <v>2003</v>
      </c>
      <c r="C1434" s="1488" t="s">
        <v>97</v>
      </c>
      <c r="D1434" s="1488"/>
      <c r="E1434" s="1489">
        <v>15600</v>
      </c>
      <c r="F1434" s="1488" t="s">
        <v>11623</v>
      </c>
      <c r="G1434" s="1488" t="s">
        <v>11624</v>
      </c>
      <c r="H1434" s="1488" t="s">
        <v>657</v>
      </c>
      <c r="I1434" s="1488"/>
      <c r="J1434" s="1488"/>
      <c r="K1434" s="1493">
        <v>0</v>
      </c>
      <c r="L1434" s="1493">
        <v>0</v>
      </c>
      <c r="M1434" s="1484">
        <f t="shared" si="44"/>
        <v>0</v>
      </c>
      <c r="N1434" s="1493">
        <v>1</v>
      </c>
      <c r="O1434" s="1493">
        <v>2</v>
      </c>
      <c r="P1434" s="1484">
        <f t="shared" si="45"/>
        <v>31200</v>
      </c>
      <c r="Q1434" s="1199"/>
      <c r="R1434" s="1199"/>
      <c r="S1434" s="1199"/>
      <c r="T1434" s="1199"/>
    </row>
    <row r="1435" spans="1:20" s="1503" customFormat="1" ht="12.75" x14ac:dyDescent="0.2">
      <c r="A1435" s="1488" t="s">
        <v>8711</v>
      </c>
      <c r="B1435" s="1488" t="s">
        <v>2004</v>
      </c>
      <c r="C1435" s="1488" t="s">
        <v>97</v>
      </c>
      <c r="D1435" s="1488"/>
      <c r="E1435" s="1489">
        <v>3000</v>
      </c>
      <c r="F1435" s="1488" t="s">
        <v>11625</v>
      </c>
      <c r="G1435" s="1488" t="s">
        <v>11626</v>
      </c>
      <c r="H1435" s="1488" t="s">
        <v>6691</v>
      </c>
      <c r="I1435" s="1488"/>
      <c r="J1435" s="1488"/>
      <c r="K1435" s="1493">
        <v>1</v>
      </c>
      <c r="L1435" s="1493">
        <v>12</v>
      </c>
      <c r="M1435" s="1484">
        <f t="shared" si="44"/>
        <v>36000</v>
      </c>
      <c r="N1435" s="1493">
        <v>1</v>
      </c>
      <c r="O1435" s="1493">
        <v>6</v>
      </c>
      <c r="P1435" s="1484">
        <f t="shared" si="45"/>
        <v>18000</v>
      </c>
      <c r="Q1435" s="1199"/>
      <c r="R1435" s="1199"/>
      <c r="S1435" s="1199"/>
      <c r="T1435" s="1199"/>
    </row>
    <row r="1436" spans="1:20" s="1503" customFormat="1" ht="12.75" x14ac:dyDescent="0.2">
      <c r="A1436" s="1488" t="s">
        <v>8711</v>
      </c>
      <c r="B1436" s="1488" t="s">
        <v>2003</v>
      </c>
      <c r="C1436" s="1488" t="s">
        <v>97</v>
      </c>
      <c r="D1436" s="1488"/>
      <c r="E1436" s="1489">
        <v>7500</v>
      </c>
      <c r="F1436" s="1488" t="s">
        <v>11627</v>
      </c>
      <c r="G1436" s="1488" t="s">
        <v>11628</v>
      </c>
      <c r="H1436" s="1488" t="s">
        <v>4870</v>
      </c>
      <c r="I1436" s="1488"/>
      <c r="J1436" s="1488"/>
      <c r="K1436" s="1493">
        <v>1</v>
      </c>
      <c r="L1436" s="1493">
        <v>3</v>
      </c>
      <c r="M1436" s="1484">
        <f t="shared" si="44"/>
        <v>22500</v>
      </c>
      <c r="N1436" s="1493">
        <v>0</v>
      </c>
      <c r="O1436" s="1493">
        <v>0</v>
      </c>
      <c r="P1436" s="1484">
        <f t="shared" si="45"/>
        <v>0</v>
      </c>
      <c r="Q1436" s="1199"/>
      <c r="R1436" s="1199"/>
      <c r="S1436" s="1199"/>
      <c r="T1436" s="1199"/>
    </row>
    <row r="1437" spans="1:20" s="1503" customFormat="1" ht="12.75" x14ac:dyDescent="0.2">
      <c r="A1437" s="1488" t="s">
        <v>8711</v>
      </c>
      <c r="B1437" s="1488" t="s">
        <v>2003</v>
      </c>
      <c r="C1437" s="1488" t="s">
        <v>97</v>
      </c>
      <c r="D1437" s="1488"/>
      <c r="E1437" s="1489">
        <v>6000</v>
      </c>
      <c r="F1437" s="1488" t="s">
        <v>11629</v>
      </c>
      <c r="G1437" s="1488" t="s">
        <v>11630</v>
      </c>
      <c r="H1437" s="1488" t="s">
        <v>11631</v>
      </c>
      <c r="I1437" s="1488"/>
      <c r="J1437" s="1488"/>
      <c r="K1437" s="1493">
        <v>1</v>
      </c>
      <c r="L1437" s="1493">
        <v>12</v>
      </c>
      <c r="M1437" s="1484">
        <f t="shared" si="44"/>
        <v>72000</v>
      </c>
      <c r="N1437" s="1493">
        <v>1</v>
      </c>
      <c r="O1437" s="1493">
        <v>6</v>
      </c>
      <c r="P1437" s="1484">
        <f t="shared" si="45"/>
        <v>36000</v>
      </c>
      <c r="Q1437" s="1199"/>
      <c r="R1437" s="1199"/>
      <c r="S1437" s="1199"/>
      <c r="T1437" s="1199"/>
    </row>
    <row r="1438" spans="1:20" s="1503" customFormat="1" ht="12.75" x14ac:dyDescent="0.2">
      <c r="A1438" s="1488" t="s">
        <v>8711</v>
      </c>
      <c r="B1438" s="1488" t="s">
        <v>2003</v>
      </c>
      <c r="C1438" s="1488" t="s">
        <v>97</v>
      </c>
      <c r="D1438" s="1488"/>
      <c r="E1438" s="1489">
        <v>3500</v>
      </c>
      <c r="F1438" s="1488" t="s">
        <v>11632</v>
      </c>
      <c r="G1438" s="1488" t="s">
        <v>11633</v>
      </c>
      <c r="H1438" s="1488" t="s">
        <v>9603</v>
      </c>
      <c r="I1438" s="1488"/>
      <c r="J1438" s="1488"/>
      <c r="K1438" s="1493">
        <v>1</v>
      </c>
      <c r="L1438" s="1493">
        <v>12</v>
      </c>
      <c r="M1438" s="1484">
        <f t="shared" si="44"/>
        <v>42000</v>
      </c>
      <c r="N1438" s="1493">
        <v>1</v>
      </c>
      <c r="O1438" s="1493">
        <v>6</v>
      </c>
      <c r="P1438" s="1484">
        <f t="shared" si="45"/>
        <v>21000</v>
      </c>
      <c r="Q1438" s="1199"/>
      <c r="R1438" s="1199"/>
      <c r="S1438" s="1199"/>
      <c r="T1438" s="1199"/>
    </row>
    <row r="1439" spans="1:20" s="1503" customFormat="1" ht="12.75" x14ac:dyDescent="0.2">
      <c r="A1439" s="1488" t="s">
        <v>8711</v>
      </c>
      <c r="B1439" s="1488" t="s">
        <v>2004</v>
      </c>
      <c r="C1439" s="1488" t="s">
        <v>97</v>
      </c>
      <c r="D1439" s="1488"/>
      <c r="E1439" s="1489">
        <v>2200</v>
      </c>
      <c r="F1439" s="1488" t="s">
        <v>11634</v>
      </c>
      <c r="G1439" s="1488" t="s">
        <v>11635</v>
      </c>
      <c r="H1439" s="1488" t="s">
        <v>768</v>
      </c>
      <c r="I1439" s="1488"/>
      <c r="J1439" s="1488"/>
      <c r="K1439" s="1493">
        <v>1</v>
      </c>
      <c r="L1439" s="1493">
        <v>12</v>
      </c>
      <c r="M1439" s="1484">
        <f t="shared" si="44"/>
        <v>26400</v>
      </c>
      <c r="N1439" s="1493">
        <v>1</v>
      </c>
      <c r="O1439" s="1493">
        <v>6</v>
      </c>
      <c r="P1439" s="1484">
        <f t="shared" si="45"/>
        <v>13200</v>
      </c>
      <c r="Q1439" s="1199"/>
      <c r="R1439" s="1199"/>
      <c r="S1439" s="1199"/>
      <c r="T1439" s="1199"/>
    </row>
    <row r="1440" spans="1:20" s="1503" customFormat="1" ht="12.75" x14ac:dyDescent="0.2">
      <c r="A1440" s="1488" t="s">
        <v>8711</v>
      </c>
      <c r="B1440" s="1488" t="s">
        <v>2003</v>
      </c>
      <c r="C1440" s="1488" t="s">
        <v>97</v>
      </c>
      <c r="D1440" s="1488"/>
      <c r="E1440" s="1489">
        <v>3500</v>
      </c>
      <c r="F1440" s="1488" t="s">
        <v>11636</v>
      </c>
      <c r="G1440" s="1488" t="s">
        <v>11637</v>
      </c>
      <c r="H1440" s="1488" t="s">
        <v>11638</v>
      </c>
      <c r="I1440" s="1488"/>
      <c r="J1440" s="1488"/>
      <c r="K1440" s="1493">
        <v>1</v>
      </c>
      <c r="L1440" s="1493">
        <v>12</v>
      </c>
      <c r="M1440" s="1484">
        <f t="shared" si="44"/>
        <v>42000</v>
      </c>
      <c r="N1440" s="1493">
        <v>1</v>
      </c>
      <c r="O1440" s="1493">
        <v>6</v>
      </c>
      <c r="P1440" s="1484">
        <f t="shared" si="45"/>
        <v>21000</v>
      </c>
      <c r="Q1440" s="1199"/>
      <c r="R1440" s="1199"/>
      <c r="S1440" s="1199"/>
      <c r="T1440" s="1199"/>
    </row>
    <row r="1441" spans="1:20" s="1503" customFormat="1" ht="12.75" x14ac:dyDescent="0.2">
      <c r="A1441" s="1488" t="s">
        <v>8711</v>
      </c>
      <c r="B1441" s="1488" t="s">
        <v>2003</v>
      </c>
      <c r="C1441" s="1488" t="s">
        <v>97</v>
      </c>
      <c r="D1441" s="1488"/>
      <c r="E1441" s="1489">
        <v>12000</v>
      </c>
      <c r="F1441" s="1488" t="s">
        <v>11639</v>
      </c>
      <c r="G1441" s="1488" t="s">
        <v>11640</v>
      </c>
      <c r="H1441" s="1488" t="s">
        <v>7534</v>
      </c>
      <c r="I1441" s="1488"/>
      <c r="J1441" s="1488"/>
      <c r="K1441" s="1493">
        <v>1</v>
      </c>
      <c r="L1441" s="1493">
        <v>12</v>
      </c>
      <c r="M1441" s="1484">
        <f t="shared" si="44"/>
        <v>144000</v>
      </c>
      <c r="N1441" s="1493">
        <v>1</v>
      </c>
      <c r="O1441" s="1493">
        <v>6</v>
      </c>
      <c r="P1441" s="1484">
        <f t="shared" si="45"/>
        <v>72000</v>
      </c>
      <c r="Q1441" s="1199"/>
      <c r="R1441" s="1199"/>
      <c r="S1441" s="1199"/>
      <c r="T1441" s="1199"/>
    </row>
    <row r="1442" spans="1:20" s="1503" customFormat="1" ht="12.75" x14ac:dyDescent="0.2">
      <c r="A1442" s="1488" t="s">
        <v>8711</v>
      </c>
      <c r="B1442" s="1488" t="s">
        <v>2003</v>
      </c>
      <c r="C1442" s="1488" t="s">
        <v>97</v>
      </c>
      <c r="D1442" s="1488"/>
      <c r="E1442" s="1489">
        <v>3500</v>
      </c>
      <c r="F1442" s="1488" t="s">
        <v>11641</v>
      </c>
      <c r="G1442" s="1488" t="s">
        <v>11642</v>
      </c>
      <c r="H1442" s="1488" t="s">
        <v>1459</v>
      </c>
      <c r="I1442" s="1488"/>
      <c r="J1442" s="1488"/>
      <c r="K1442" s="1493">
        <v>1</v>
      </c>
      <c r="L1442" s="1493">
        <v>4</v>
      </c>
      <c r="M1442" s="1484">
        <f t="shared" si="44"/>
        <v>14000</v>
      </c>
      <c r="N1442" s="1493">
        <v>1</v>
      </c>
      <c r="O1442" s="1493">
        <v>6</v>
      </c>
      <c r="P1442" s="1484">
        <f t="shared" si="45"/>
        <v>21000</v>
      </c>
      <c r="Q1442" s="1199"/>
      <c r="R1442" s="1199"/>
      <c r="S1442" s="1199"/>
      <c r="T1442" s="1199"/>
    </row>
    <row r="1443" spans="1:20" s="1503" customFormat="1" ht="12.75" x14ac:dyDescent="0.2">
      <c r="A1443" s="1488" t="s">
        <v>8711</v>
      </c>
      <c r="B1443" s="1488" t="s">
        <v>2003</v>
      </c>
      <c r="C1443" s="1488" t="s">
        <v>97</v>
      </c>
      <c r="D1443" s="1488"/>
      <c r="E1443" s="1489">
        <v>8000</v>
      </c>
      <c r="F1443" s="1488" t="s">
        <v>11643</v>
      </c>
      <c r="G1443" s="1488" t="s">
        <v>11644</v>
      </c>
      <c r="H1443" s="1488" t="s">
        <v>11645</v>
      </c>
      <c r="I1443" s="1488"/>
      <c r="J1443" s="1488"/>
      <c r="K1443" s="1493">
        <v>1</v>
      </c>
      <c r="L1443" s="1493">
        <v>6</v>
      </c>
      <c r="M1443" s="1484">
        <f t="shared" si="44"/>
        <v>48000</v>
      </c>
      <c r="N1443" s="1493">
        <v>1</v>
      </c>
      <c r="O1443" s="1493">
        <v>1</v>
      </c>
      <c r="P1443" s="1484">
        <f t="shared" si="45"/>
        <v>8000</v>
      </c>
      <c r="Q1443" s="1199"/>
      <c r="R1443" s="1199"/>
      <c r="S1443" s="1199"/>
      <c r="T1443" s="1199"/>
    </row>
    <row r="1444" spans="1:20" s="1503" customFormat="1" ht="12.75" x14ac:dyDescent="0.2">
      <c r="A1444" s="1488" t="s">
        <v>8711</v>
      </c>
      <c r="B1444" s="1488" t="s">
        <v>2003</v>
      </c>
      <c r="C1444" s="1488" t="s">
        <v>97</v>
      </c>
      <c r="D1444" s="1488"/>
      <c r="E1444" s="1489">
        <v>3500</v>
      </c>
      <c r="F1444" s="1488" t="s">
        <v>11646</v>
      </c>
      <c r="G1444" s="1488" t="s">
        <v>11647</v>
      </c>
      <c r="H1444" s="1488" t="s">
        <v>11648</v>
      </c>
      <c r="I1444" s="1488"/>
      <c r="J1444" s="1488"/>
      <c r="K1444" s="1493">
        <v>1</v>
      </c>
      <c r="L1444" s="1493">
        <v>12</v>
      </c>
      <c r="M1444" s="1484">
        <f t="shared" si="44"/>
        <v>42000</v>
      </c>
      <c r="N1444" s="1493">
        <v>1</v>
      </c>
      <c r="O1444" s="1493">
        <v>6</v>
      </c>
      <c r="P1444" s="1484">
        <f t="shared" si="45"/>
        <v>21000</v>
      </c>
      <c r="Q1444" s="1199"/>
      <c r="R1444" s="1199"/>
      <c r="S1444" s="1199"/>
      <c r="T1444" s="1199"/>
    </row>
    <row r="1445" spans="1:20" s="1503" customFormat="1" ht="12.75" x14ac:dyDescent="0.2">
      <c r="A1445" s="1488" t="s">
        <v>8711</v>
      </c>
      <c r="B1445" s="1488" t="s">
        <v>2004</v>
      </c>
      <c r="C1445" s="1488" t="s">
        <v>97</v>
      </c>
      <c r="D1445" s="1488"/>
      <c r="E1445" s="1489">
        <v>6500</v>
      </c>
      <c r="F1445" s="1488" t="s">
        <v>11649</v>
      </c>
      <c r="G1445" s="1488" t="s">
        <v>11650</v>
      </c>
      <c r="H1445" s="1488" t="s">
        <v>8979</v>
      </c>
      <c r="I1445" s="1488"/>
      <c r="J1445" s="1488"/>
      <c r="K1445" s="1493">
        <v>1</v>
      </c>
      <c r="L1445" s="1493">
        <v>12</v>
      </c>
      <c r="M1445" s="1484">
        <f t="shared" si="44"/>
        <v>78000</v>
      </c>
      <c r="N1445" s="1493">
        <v>1</v>
      </c>
      <c r="O1445" s="1493">
        <v>6</v>
      </c>
      <c r="P1445" s="1484">
        <f t="shared" si="45"/>
        <v>39000</v>
      </c>
      <c r="Q1445" s="1199"/>
      <c r="R1445" s="1199"/>
      <c r="S1445" s="1199"/>
      <c r="T1445" s="1199"/>
    </row>
    <row r="1446" spans="1:20" s="1503" customFormat="1" ht="12.75" x14ac:dyDescent="0.2">
      <c r="A1446" s="1488" t="s">
        <v>8711</v>
      </c>
      <c r="B1446" s="1488" t="s">
        <v>2003</v>
      </c>
      <c r="C1446" s="1488" t="s">
        <v>97</v>
      </c>
      <c r="D1446" s="1488"/>
      <c r="E1446" s="1489">
        <v>5500</v>
      </c>
      <c r="F1446" s="1488" t="s">
        <v>11651</v>
      </c>
      <c r="G1446" s="1488" t="s">
        <v>11652</v>
      </c>
      <c r="H1446" s="1488" t="s">
        <v>11653</v>
      </c>
      <c r="I1446" s="1488"/>
      <c r="J1446" s="1488"/>
      <c r="K1446" s="1493">
        <v>1</v>
      </c>
      <c r="L1446" s="1493">
        <v>8</v>
      </c>
      <c r="M1446" s="1484">
        <f t="shared" si="44"/>
        <v>44000</v>
      </c>
      <c r="N1446" s="1493">
        <v>0</v>
      </c>
      <c r="O1446" s="1493">
        <v>0</v>
      </c>
      <c r="P1446" s="1484">
        <f t="shared" si="45"/>
        <v>0</v>
      </c>
      <c r="Q1446" s="1199"/>
      <c r="R1446" s="1199"/>
      <c r="S1446" s="1199"/>
      <c r="T1446" s="1199"/>
    </row>
    <row r="1447" spans="1:20" s="1503" customFormat="1" ht="12.75" x14ac:dyDescent="0.2">
      <c r="A1447" s="1488" t="s">
        <v>8711</v>
      </c>
      <c r="B1447" s="1488" t="s">
        <v>2003</v>
      </c>
      <c r="C1447" s="1488" t="s">
        <v>97</v>
      </c>
      <c r="D1447" s="1488"/>
      <c r="E1447" s="1489">
        <v>7500</v>
      </c>
      <c r="F1447" s="1488" t="s">
        <v>11651</v>
      </c>
      <c r="G1447" s="1488" t="s">
        <v>11654</v>
      </c>
      <c r="H1447" s="1488" t="s">
        <v>4612</v>
      </c>
      <c r="I1447" s="1488"/>
      <c r="J1447" s="1488"/>
      <c r="K1447" s="1493">
        <v>1</v>
      </c>
      <c r="L1447" s="1493">
        <v>5</v>
      </c>
      <c r="M1447" s="1484">
        <f t="shared" si="44"/>
        <v>37500</v>
      </c>
      <c r="N1447" s="1493">
        <v>1</v>
      </c>
      <c r="O1447" s="1493">
        <v>6</v>
      </c>
      <c r="P1447" s="1484">
        <f t="shared" si="45"/>
        <v>45000</v>
      </c>
      <c r="Q1447" s="1199"/>
      <c r="R1447" s="1199"/>
      <c r="S1447" s="1199"/>
      <c r="T1447" s="1199"/>
    </row>
    <row r="1448" spans="1:20" s="1503" customFormat="1" ht="12.75" x14ac:dyDescent="0.2">
      <c r="A1448" s="1488" t="s">
        <v>8711</v>
      </c>
      <c r="B1448" s="1488" t="s">
        <v>2003</v>
      </c>
      <c r="C1448" s="1488" t="s">
        <v>97</v>
      </c>
      <c r="D1448" s="1488"/>
      <c r="E1448" s="1489">
        <v>12000</v>
      </c>
      <c r="F1448" s="1488" t="s">
        <v>11655</v>
      </c>
      <c r="G1448" s="1488" t="s">
        <v>11656</v>
      </c>
      <c r="H1448" s="1488" t="s">
        <v>7534</v>
      </c>
      <c r="I1448" s="1488"/>
      <c r="J1448" s="1488"/>
      <c r="K1448" s="1493">
        <v>1</v>
      </c>
      <c r="L1448" s="1493">
        <v>12</v>
      </c>
      <c r="M1448" s="1484">
        <f t="shared" si="44"/>
        <v>144000</v>
      </c>
      <c r="N1448" s="1493">
        <v>1</v>
      </c>
      <c r="O1448" s="1493">
        <v>6</v>
      </c>
      <c r="P1448" s="1484">
        <f t="shared" si="45"/>
        <v>72000</v>
      </c>
      <c r="Q1448" s="1199"/>
      <c r="R1448" s="1199"/>
      <c r="S1448" s="1199"/>
      <c r="T1448" s="1199"/>
    </row>
    <row r="1449" spans="1:20" s="1503" customFormat="1" ht="12.75" x14ac:dyDescent="0.2">
      <c r="A1449" s="1488" t="s">
        <v>8711</v>
      </c>
      <c r="B1449" s="1488" t="s">
        <v>2004</v>
      </c>
      <c r="C1449" s="1488" t="s">
        <v>97</v>
      </c>
      <c r="D1449" s="1488"/>
      <c r="E1449" s="1489">
        <v>3100</v>
      </c>
      <c r="F1449" s="1488" t="s">
        <v>11657</v>
      </c>
      <c r="G1449" s="1488" t="s">
        <v>11658</v>
      </c>
      <c r="H1449" s="1488" t="s">
        <v>11659</v>
      </c>
      <c r="I1449" s="1488"/>
      <c r="J1449" s="1488"/>
      <c r="K1449" s="1493">
        <v>1</v>
      </c>
      <c r="L1449" s="1493">
        <v>12</v>
      </c>
      <c r="M1449" s="1484">
        <f t="shared" si="44"/>
        <v>37200</v>
      </c>
      <c r="N1449" s="1493">
        <v>1</v>
      </c>
      <c r="O1449" s="1493">
        <v>6</v>
      </c>
      <c r="P1449" s="1484">
        <f t="shared" si="45"/>
        <v>18600</v>
      </c>
      <c r="Q1449" s="1199"/>
      <c r="R1449" s="1199"/>
      <c r="S1449" s="1199"/>
      <c r="T1449" s="1199"/>
    </row>
    <row r="1450" spans="1:20" s="1503" customFormat="1" ht="12.75" x14ac:dyDescent="0.2">
      <c r="A1450" s="1488" t="s">
        <v>8711</v>
      </c>
      <c r="B1450" s="1488" t="s">
        <v>2003</v>
      </c>
      <c r="C1450" s="1488" t="s">
        <v>97</v>
      </c>
      <c r="D1450" s="1488"/>
      <c r="E1450" s="1489">
        <v>12000</v>
      </c>
      <c r="F1450" s="1488" t="s">
        <v>11660</v>
      </c>
      <c r="G1450" s="1488" t="s">
        <v>11661</v>
      </c>
      <c r="H1450" s="1488" t="s">
        <v>8727</v>
      </c>
      <c r="I1450" s="1488"/>
      <c r="J1450" s="1488"/>
      <c r="K1450" s="1493">
        <v>1</v>
      </c>
      <c r="L1450" s="1493">
        <v>6</v>
      </c>
      <c r="M1450" s="1484">
        <f t="shared" si="44"/>
        <v>72000</v>
      </c>
      <c r="N1450" s="1493">
        <v>1</v>
      </c>
      <c r="O1450" s="1493">
        <v>6</v>
      </c>
      <c r="P1450" s="1484">
        <f t="shared" si="45"/>
        <v>72000</v>
      </c>
      <c r="Q1450" s="1199"/>
      <c r="R1450" s="1199"/>
      <c r="S1450" s="1199"/>
      <c r="T1450" s="1199"/>
    </row>
    <row r="1451" spans="1:20" s="1503" customFormat="1" ht="12.75" x14ac:dyDescent="0.2">
      <c r="A1451" s="1488" t="s">
        <v>8711</v>
      </c>
      <c r="B1451" s="1488" t="s">
        <v>2003</v>
      </c>
      <c r="C1451" s="1488" t="s">
        <v>97</v>
      </c>
      <c r="D1451" s="1488"/>
      <c r="E1451" s="1489">
        <v>8500</v>
      </c>
      <c r="F1451" s="1488" t="s">
        <v>11662</v>
      </c>
      <c r="G1451" s="1488" t="s">
        <v>11663</v>
      </c>
      <c r="H1451" s="1488" t="s">
        <v>11664</v>
      </c>
      <c r="I1451" s="1488"/>
      <c r="J1451" s="1488"/>
      <c r="K1451" s="1493">
        <v>1</v>
      </c>
      <c r="L1451" s="1493">
        <v>12</v>
      </c>
      <c r="M1451" s="1484">
        <f t="shared" si="44"/>
        <v>102000</v>
      </c>
      <c r="N1451" s="1493">
        <v>1</v>
      </c>
      <c r="O1451" s="1493">
        <v>6</v>
      </c>
      <c r="P1451" s="1484">
        <f t="shared" si="45"/>
        <v>51000</v>
      </c>
      <c r="Q1451" s="1199"/>
      <c r="R1451" s="1199"/>
      <c r="S1451" s="1199"/>
      <c r="T1451" s="1199"/>
    </row>
    <row r="1452" spans="1:20" s="1503" customFormat="1" ht="12.75" x14ac:dyDescent="0.2">
      <c r="A1452" s="1488" t="s">
        <v>8711</v>
      </c>
      <c r="B1452" s="1488" t="s">
        <v>2003</v>
      </c>
      <c r="C1452" s="1488" t="s">
        <v>97</v>
      </c>
      <c r="D1452" s="1488"/>
      <c r="E1452" s="1489">
        <v>6000</v>
      </c>
      <c r="F1452" s="1488" t="s">
        <v>11665</v>
      </c>
      <c r="G1452" s="1488" t="s">
        <v>11666</v>
      </c>
      <c r="H1452" s="1488" t="s">
        <v>9663</v>
      </c>
      <c r="I1452" s="1488"/>
      <c r="J1452" s="1488"/>
      <c r="K1452" s="1493">
        <v>1</v>
      </c>
      <c r="L1452" s="1493">
        <v>12</v>
      </c>
      <c r="M1452" s="1484">
        <f t="shared" si="44"/>
        <v>72000</v>
      </c>
      <c r="N1452" s="1493">
        <v>1</v>
      </c>
      <c r="O1452" s="1493">
        <v>6</v>
      </c>
      <c r="P1452" s="1484">
        <f t="shared" si="45"/>
        <v>36000</v>
      </c>
      <c r="Q1452" s="1199"/>
      <c r="R1452" s="1199"/>
      <c r="S1452" s="1199"/>
      <c r="T1452" s="1199"/>
    </row>
    <row r="1453" spans="1:20" s="1503" customFormat="1" ht="12.75" x14ac:dyDescent="0.2">
      <c r="A1453" s="1488" t="s">
        <v>8711</v>
      </c>
      <c r="B1453" s="1488" t="s">
        <v>2004</v>
      </c>
      <c r="C1453" s="1488" t="s">
        <v>97</v>
      </c>
      <c r="D1453" s="1488"/>
      <c r="E1453" s="1489">
        <v>2300</v>
      </c>
      <c r="F1453" s="1488" t="s">
        <v>11667</v>
      </c>
      <c r="G1453" s="1488" t="s">
        <v>11668</v>
      </c>
      <c r="H1453" s="1488" t="s">
        <v>768</v>
      </c>
      <c r="I1453" s="1488"/>
      <c r="J1453" s="1488"/>
      <c r="K1453" s="1493">
        <v>1</v>
      </c>
      <c r="L1453" s="1493">
        <v>12</v>
      </c>
      <c r="M1453" s="1484">
        <f t="shared" si="44"/>
        <v>27600</v>
      </c>
      <c r="N1453" s="1493">
        <v>1</v>
      </c>
      <c r="O1453" s="1493">
        <v>6</v>
      </c>
      <c r="P1453" s="1484">
        <f t="shared" si="45"/>
        <v>13800</v>
      </c>
      <c r="Q1453" s="1199"/>
      <c r="R1453" s="1199"/>
      <c r="S1453" s="1199"/>
      <c r="T1453" s="1199"/>
    </row>
    <row r="1454" spans="1:20" s="1503" customFormat="1" ht="12.75" x14ac:dyDescent="0.2">
      <c r="A1454" s="1488" t="s">
        <v>8711</v>
      </c>
      <c r="B1454" s="1488" t="s">
        <v>2003</v>
      </c>
      <c r="C1454" s="1488" t="s">
        <v>97</v>
      </c>
      <c r="D1454" s="1488"/>
      <c r="E1454" s="1489">
        <v>2500</v>
      </c>
      <c r="F1454" s="1488" t="s">
        <v>11669</v>
      </c>
      <c r="G1454" s="1488" t="s">
        <v>11670</v>
      </c>
      <c r="H1454" s="1488" t="s">
        <v>768</v>
      </c>
      <c r="I1454" s="1488"/>
      <c r="J1454" s="1488"/>
      <c r="K1454" s="1493">
        <v>1</v>
      </c>
      <c r="L1454" s="1493">
        <v>12</v>
      </c>
      <c r="M1454" s="1484">
        <f t="shared" si="44"/>
        <v>30000</v>
      </c>
      <c r="N1454" s="1493">
        <v>1</v>
      </c>
      <c r="O1454" s="1493">
        <v>2</v>
      </c>
      <c r="P1454" s="1484">
        <f t="shared" si="45"/>
        <v>5000</v>
      </c>
      <c r="Q1454" s="1199"/>
      <c r="R1454" s="1199"/>
      <c r="S1454" s="1199"/>
      <c r="T1454" s="1199"/>
    </row>
    <row r="1455" spans="1:20" s="1503" customFormat="1" ht="12.75" x14ac:dyDescent="0.2">
      <c r="A1455" s="1488" t="s">
        <v>8711</v>
      </c>
      <c r="B1455" s="1488" t="s">
        <v>2003</v>
      </c>
      <c r="C1455" s="1488" t="s">
        <v>97</v>
      </c>
      <c r="D1455" s="1488"/>
      <c r="E1455" s="1489">
        <v>4500</v>
      </c>
      <c r="F1455" s="1488" t="s">
        <v>11671</v>
      </c>
      <c r="G1455" s="1488" t="s">
        <v>11672</v>
      </c>
      <c r="H1455" s="1488" t="s">
        <v>641</v>
      </c>
      <c r="I1455" s="1488"/>
      <c r="J1455" s="1488"/>
      <c r="K1455" s="1493">
        <v>1</v>
      </c>
      <c r="L1455" s="1493">
        <v>12</v>
      </c>
      <c r="M1455" s="1484">
        <f t="shared" si="44"/>
        <v>54000</v>
      </c>
      <c r="N1455" s="1493">
        <v>1</v>
      </c>
      <c r="O1455" s="1493">
        <v>6</v>
      </c>
      <c r="P1455" s="1484">
        <f t="shared" si="45"/>
        <v>27000</v>
      </c>
      <c r="Q1455" s="1199"/>
      <c r="R1455" s="1199"/>
      <c r="S1455" s="1199"/>
      <c r="T1455" s="1199"/>
    </row>
    <row r="1456" spans="1:20" s="1503" customFormat="1" ht="12.75" x14ac:dyDescent="0.2">
      <c r="A1456" s="1488" t="s">
        <v>8711</v>
      </c>
      <c r="B1456" s="1488" t="s">
        <v>2003</v>
      </c>
      <c r="C1456" s="1488" t="s">
        <v>97</v>
      </c>
      <c r="D1456" s="1488"/>
      <c r="E1456" s="1489">
        <v>8000</v>
      </c>
      <c r="F1456" s="1488" t="s">
        <v>11673</v>
      </c>
      <c r="G1456" s="1488" t="s">
        <v>11674</v>
      </c>
      <c r="H1456" s="1488" t="s">
        <v>9300</v>
      </c>
      <c r="I1456" s="1488"/>
      <c r="J1456" s="1488"/>
      <c r="K1456" s="1493">
        <v>1</v>
      </c>
      <c r="L1456" s="1493">
        <v>12</v>
      </c>
      <c r="M1456" s="1484">
        <f t="shared" si="44"/>
        <v>96000</v>
      </c>
      <c r="N1456" s="1493">
        <v>1</v>
      </c>
      <c r="O1456" s="1493">
        <v>6</v>
      </c>
      <c r="P1456" s="1484">
        <f t="shared" si="45"/>
        <v>48000</v>
      </c>
      <c r="Q1456" s="1199"/>
      <c r="R1456" s="1199"/>
      <c r="S1456" s="1199"/>
      <c r="T1456" s="1199"/>
    </row>
    <row r="1457" spans="1:20" s="1503" customFormat="1" ht="12.75" x14ac:dyDescent="0.2">
      <c r="A1457" s="1488" t="s">
        <v>8711</v>
      </c>
      <c r="B1457" s="1488" t="s">
        <v>2003</v>
      </c>
      <c r="C1457" s="1488" t="s">
        <v>97</v>
      </c>
      <c r="D1457" s="1488"/>
      <c r="E1457" s="1489">
        <v>7000</v>
      </c>
      <c r="F1457" s="1488" t="s">
        <v>11675</v>
      </c>
      <c r="G1457" s="1488" t="s">
        <v>11676</v>
      </c>
      <c r="H1457" s="1488" t="s">
        <v>5667</v>
      </c>
      <c r="I1457" s="1488"/>
      <c r="J1457" s="1488"/>
      <c r="K1457" s="1493">
        <v>1</v>
      </c>
      <c r="L1457" s="1493">
        <v>12</v>
      </c>
      <c r="M1457" s="1484">
        <f t="shared" si="44"/>
        <v>84000</v>
      </c>
      <c r="N1457" s="1493">
        <v>1</v>
      </c>
      <c r="O1457" s="1493">
        <v>6</v>
      </c>
      <c r="P1457" s="1484">
        <f t="shared" si="45"/>
        <v>42000</v>
      </c>
      <c r="Q1457" s="1199"/>
      <c r="R1457" s="1199"/>
      <c r="S1457" s="1199"/>
      <c r="T1457" s="1199"/>
    </row>
    <row r="1458" spans="1:20" s="1503" customFormat="1" ht="12.75" x14ac:dyDescent="0.2">
      <c r="A1458" s="1488" t="s">
        <v>8711</v>
      </c>
      <c r="B1458" s="1488" t="s">
        <v>2004</v>
      </c>
      <c r="C1458" s="1488" t="s">
        <v>97</v>
      </c>
      <c r="D1458" s="1488"/>
      <c r="E1458" s="1489">
        <v>2300</v>
      </c>
      <c r="F1458" s="1488" t="s">
        <v>11677</v>
      </c>
      <c r="G1458" s="1488" t="s">
        <v>11678</v>
      </c>
      <c r="H1458" s="1488" t="s">
        <v>4847</v>
      </c>
      <c r="I1458" s="1488"/>
      <c r="J1458" s="1488"/>
      <c r="K1458" s="1493">
        <v>1</v>
      </c>
      <c r="L1458" s="1493">
        <v>12</v>
      </c>
      <c r="M1458" s="1484">
        <f t="shared" si="44"/>
        <v>27600</v>
      </c>
      <c r="N1458" s="1493">
        <v>1</v>
      </c>
      <c r="O1458" s="1493">
        <v>6</v>
      </c>
      <c r="P1458" s="1484">
        <f t="shared" si="45"/>
        <v>13800</v>
      </c>
      <c r="Q1458" s="1199"/>
      <c r="R1458" s="1199"/>
      <c r="S1458" s="1199"/>
      <c r="T1458" s="1199"/>
    </row>
    <row r="1459" spans="1:20" s="1503" customFormat="1" ht="12.75" x14ac:dyDescent="0.2">
      <c r="A1459" s="1488" t="s">
        <v>8711</v>
      </c>
      <c r="B1459" s="1488" t="s">
        <v>2003</v>
      </c>
      <c r="C1459" s="1488" t="s">
        <v>97</v>
      </c>
      <c r="D1459" s="1488"/>
      <c r="E1459" s="1489">
        <v>5200</v>
      </c>
      <c r="F1459" s="1488" t="s">
        <v>11679</v>
      </c>
      <c r="G1459" s="1488" t="s">
        <v>11680</v>
      </c>
      <c r="H1459" s="1488" t="s">
        <v>792</v>
      </c>
      <c r="I1459" s="1488"/>
      <c r="J1459" s="1488"/>
      <c r="K1459" s="1493">
        <v>1</v>
      </c>
      <c r="L1459" s="1493">
        <v>12</v>
      </c>
      <c r="M1459" s="1484">
        <f t="shared" si="44"/>
        <v>62400</v>
      </c>
      <c r="N1459" s="1493">
        <v>1</v>
      </c>
      <c r="O1459" s="1493">
        <v>6</v>
      </c>
      <c r="P1459" s="1484">
        <f t="shared" si="45"/>
        <v>31200</v>
      </c>
      <c r="Q1459" s="1199"/>
      <c r="R1459" s="1199"/>
      <c r="S1459" s="1199"/>
      <c r="T1459" s="1199"/>
    </row>
    <row r="1460" spans="1:20" s="1503" customFormat="1" ht="12.75" x14ac:dyDescent="0.2">
      <c r="A1460" s="1488" t="s">
        <v>8711</v>
      </c>
      <c r="B1460" s="1488" t="s">
        <v>2003</v>
      </c>
      <c r="C1460" s="1488" t="s">
        <v>97</v>
      </c>
      <c r="D1460" s="1488"/>
      <c r="E1460" s="1489">
        <v>3500</v>
      </c>
      <c r="F1460" s="1488" t="s">
        <v>11681</v>
      </c>
      <c r="G1460" s="1488" t="s">
        <v>11682</v>
      </c>
      <c r="H1460" s="1488" t="s">
        <v>9603</v>
      </c>
      <c r="I1460" s="1488"/>
      <c r="J1460" s="1488"/>
      <c r="K1460" s="1493">
        <v>1</v>
      </c>
      <c r="L1460" s="1493">
        <v>12</v>
      </c>
      <c r="M1460" s="1484">
        <f t="shared" si="44"/>
        <v>42000</v>
      </c>
      <c r="N1460" s="1493">
        <v>1</v>
      </c>
      <c r="O1460" s="1493">
        <v>6</v>
      </c>
      <c r="P1460" s="1484">
        <f t="shared" si="45"/>
        <v>21000</v>
      </c>
      <c r="Q1460" s="1199"/>
      <c r="R1460" s="1199"/>
      <c r="S1460" s="1199"/>
      <c r="T1460" s="1199"/>
    </row>
    <row r="1461" spans="1:20" s="1503" customFormat="1" ht="12.75" x14ac:dyDescent="0.2">
      <c r="A1461" s="1488" t="s">
        <v>8711</v>
      </c>
      <c r="B1461" s="1488" t="s">
        <v>2003</v>
      </c>
      <c r="C1461" s="1488" t="s">
        <v>97</v>
      </c>
      <c r="D1461" s="1488"/>
      <c r="E1461" s="1489">
        <v>3000</v>
      </c>
      <c r="F1461" s="1488" t="s">
        <v>11683</v>
      </c>
      <c r="G1461" s="1488" t="s">
        <v>11684</v>
      </c>
      <c r="H1461" s="1488" t="s">
        <v>768</v>
      </c>
      <c r="I1461" s="1488"/>
      <c r="J1461" s="1488"/>
      <c r="K1461" s="1493">
        <v>1</v>
      </c>
      <c r="L1461" s="1493">
        <v>12</v>
      </c>
      <c r="M1461" s="1484">
        <f t="shared" si="44"/>
        <v>36000</v>
      </c>
      <c r="N1461" s="1493">
        <v>1</v>
      </c>
      <c r="O1461" s="1493">
        <v>6</v>
      </c>
      <c r="P1461" s="1484">
        <f t="shared" si="45"/>
        <v>18000</v>
      </c>
      <c r="Q1461" s="1199"/>
      <c r="R1461" s="1199"/>
      <c r="S1461" s="1199"/>
      <c r="T1461" s="1199"/>
    </row>
    <row r="1462" spans="1:20" s="1503" customFormat="1" ht="12.75" x14ac:dyDescent="0.2">
      <c r="A1462" s="1488" t="s">
        <v>8711</v>
      </c>
      <c r="B1462" s="1488" t="s">
        <v>2003</v>
      </c>
      <c r="C1462" s="1488" t="s">
        <v>97</v>
      </c>
      <c r="D1462" s="1488"/>
      <c r="E1462" s="1489">
        <v>6000</v>
      </c>
      <c r="F1462" s="1488" t="s">
        <v>11685</v>
      </c>
      <c r="G1462" s="1488" t="s">
        <v>11686</v>
      </c>
      <c r="H1462" s="1488" t="s">
        <v>11687</v>
      </c>
      <c r="I1462" s="1488"/>
      <c r="J1462" s="1488"/>
      <c r="K1462" s="1493">
        <v>1</v>
      </c>
      <c r="L1462" s="1493">
        <v>12</v>
      </c>
      <c r="M1462" s="1484">
        <f t="shared" si="44"/>
        <v>72000</v>
      </c>
      <c r="N1462" s="1493">
        <v>1</v>
      </c>
      <c r="O1462" s="1493">
        <v>6</v>
      </c>
      <c r="P1462" s="1484">
        <f t="shared" si="45"/>
        <v>36000</v>
      </c>
      <c r="Q1462" s="1199"/>
      <c r="R1462" s="1199"/>
      <c r="S1462" s="1199"/>
      <c r="T1462" s="1199"/>
    </row>
    <row r="1463" spans="1:20" s="1503" customFormat="1" ht="12.75" x14ac:dyDescent="0.2">
      <c r="A1463" s="1488" t="s">
        <v>8711</v>
      </c>
      <c r="B1463" s="1488" t="s">
        <v>2003</v>
      </c>
      <c r="C1463" s="1488" t="s">
        <v>97</v>
      </c>
      <c r="D1463" s="1488"/>
      <c r="E1463" s="1489">
        <v>5000</v>
      </c>
      <c r="F1463" s="1488" t="s">
        <v>11688</v>
      </c>
      <c r="G1463" s="1488" t="s">
        <v>11689</v>
      </c>
      <c r="H1463" s="1488" t="s">
        <v>768</v>
      </c>
      <c r="I1463" s="1488"/>
      <c r="J1463" s="1488"/>
      <c r="K1463" s="1493">
        <v>1</v>
      </c>
      <c r="L1463" s="1493">
        <v>12</v>
      </c>
      <c r="M1463" s="1484">
        <f t="shared" si="44"/>
        <v>60000</v>
      </c>
      <c r="N1463" s="1493">
        <v>1</v>
      </c>
      <c r="O1463" s="1493">
        <v>6</v>
      </c>
      <c r="P1463" s="1484">
        <f t="shared" si="45"/>
        <v>30000</v>
      </c>
      <c r="Q1463" s="1199"/>
      <c r="R1463" s="1199"/>
      <c r="S1463" s="1199"/>
      <c r="T1463" s="1199"/>
    </row>
    <row r="1464" spans="1:20" s="1503" customFormat="1" ht="12.75" x14ac:dyDescent="0.2">
      <c r="A1464" s="1488" t="s">
        <v>8711</v>
      </c>
      <c r="B1464" s="1488" t="s">
        <v>2003</v>
      </c>
      <c r="C1464" s="1488" t="s">
        <v>97</v>
      </c>
      <c r="D1464" s="1488"/>
      <c r="E1464" s="1489">
        <v>3500</v>
      </c>
      <c r="F1464" s="1488" t="s">
        <v>11690</v>
      </c>
      <c r="G1464" s="1488" t="s">
        <v>11691</v>
      </c>
      <c r="H1464" s="1488" t="s">
        <v>739</v>
      </c>
      <c r="I1464" s="1488"/>
      <c r="J1464" s="1488"/>
      <c r="K1464" s="1493">
        <v>1</v>
      </c>
      <c r="L1464" s="1493">
        <v>12</v>
      </c>
      <c r="M1464" s="1484">
        <f t="shared" si="44"/>
        <v>42000</v>
      </c>
      <c r="N1464" s="1493">
        <v>1</v>
      </c>
      <c r="O1464" s="1493">
        <v>6</v>
      </c>
      <c r="P1464" s="1484">
        <f t="shared" si="45"/>
        <v>21000</v>
      </c>
      <c r="Q1464" s="1199"/>
      <c r="R1464" s="1199"/>
      <c r="S1464" s="1199"/>
      <c r="T1464" s="1199"/>
    </row>
    <row r="1465" spans="1:20" s="1503" customFormat="1" ht="12.75" x14ac:dyDescent="0.2">
      <c r="A1465" s="1488" t="s">
        <v>8711</v>
      </c>
      <c r="B1465" s="1488" t="s">
        <v>2003</v>
      </c>
      <c r="C1465" s="1488" t="s">
        <v>97</v>
      </c>
      <c r="D1465" s="1488"/>
      <c r="E1465" s="1489">
        <v>6000</v>
      </c>
      <c r="F1465" s="1488" t="s">
        <v>11692</v>
      </c>
      <c r="G1465" s="1488" t="s">
        <v>11693</v>
      </c>
      <c r="H1465" s="1488" t="s">
        <v>5667</v>
      </c>
      <c r="I1465" s="1488"/>
      <c r="J1465" s="1488"/>
      <c r="K1465" s="1493">
        <v>1</v>
      </c>
      <c r="L1465" s="1493">
        <v>8</v>
      </c>
      <c r="M1465" s="1484">
        <f t="shared" si="44"/>
        <v>48000</v>
      </c>
      <c r="N1465" s="1493">
        <v>1</v>
      </c>
      <c r="O1465" s="1493">
        <v>6</v>
      </c>
      <c r="P1465" s="1484">
        <f t="shared" si="45"/>
        <v>36000</v>
      </c>
      <c r="Q1465" s="1199"/>
      <c r="R1465" s="1199"/>
      <c r="S1465" s="1199"/>
      <c r="T1465" s="1199"/>
    </row>
    <row r="1466" spans="1:20" s="1503" customFormat="1" ht="12.75" x14ac:dyDescent="0.2">
      <c r="A1466" s="1488" t="s">
        <v>8711</v>
      </c>
      <c r="B1466" s="1488" t="s">
        <v>2003</v>
      </c>
      <c r="C1466" s="1488" t="s">
        <v>97</v>
      </c>
      <c r="D1466" s="1488"/>
      <c r="E1466" s="1489">
        <v>4500</v>
      </c>
      <c r="F1466" s="1488" t="s">
        <v>11692</v>
      </c>
      <c r="G1466" s="1488" t="s">
        <v>11693</v>
      </c>
      <c r="H1466" s="1488" t="s">
        <v>2459</v>
      </c>
      <c r="I1466" s="1488"/>
      <c r="J1466" s="1488"/>
      <c r="K1466" s="1493">
        <v>1</v>
      </c>
      <c r="L1466" s="1493">
        <v>5</v>
      </c>
      <c r="M1466" s="1484">
        <f t="shared" si="44"/>
        <v>22500</v>
      </c>
      <c r="N1466" s="1493">
        <v>0</v>
      </c>
      <c r="O1466" s="1493">
        <v>0</v>
      </c>
      <c r="P1466" s="1484">
        <f t="shared" si="45"/>
        <v>0</v>
      </c>
      <c r="Q1466" s="1199"/>
      <c r="R1466" s="1199"/>
      <c r="S1466" s="1199"/>
      <c r="T1466" s="1199"/>
    </row>
    <row r="1467" spans="1:20" s="1503" customFormat="1" ht="12.75" x14ac:dyDescent="0.2">
      <c r="A1467" s="1488" t="s">
        <v>8711</v>
      </c>
      <c r="B1467" s="1488" t="s">
        <v>2003</v>
      </c>
      <c r="C1467" s="1488" t="s">
        <v>97</v>
      </c>
      <c r="D1467" s="1488"/>
      <c r="E1467" s="1489">
        <v>3500</v>
      </c>
      <c r="F1467" s="1488" t="s">
        <v>11694</v>
      </c>
      <c r="G1467" s="1488" t="s">
        <v>11695</v>
      </c>
      <c r="H1467" s="1488" t="s">
        <v>9603</v>
      </c>
      <c r="I1467" s="1488"/>
      <c r="J1467" s="1488"/>
      <c r="K1467" s="1493">
        <v>1</v>
      </c>
      <c r="L1467" s="1493">
        <v>12</v>
      </c>
      <c r="M1467" s="1484">
        <f t="shared" si="44"/>
        <v>42000</v>
      </c>
      <c r="N1467" s="1493">
        <v>1</v>
      </c>
      <c r="O1467" s="1493">
        <v>6</v>
      </c>
      <c r="P1467" s="1484">
        <f t="shared" si="45"/>
        <v>21000</v>
      </c>
      <c r="Q1467" s="1199"/>
      <c r="R1467" s="1199"/>
      <c r="S1467" s="1199"/>
      <c r="T1467" s="1199"/>
    </row>
    <row r="1468" spans="1:20" s="1503" customFormat="1" ht="12.75" x14ac:dyDescent="0.2">
      <c r="A1468" s="1488" t="s">
        <v>8711</v>
      </c>
      <c r="B1468" s="1488" t="s">
        <v>2003</v>
      </c>
      <c r="C1468" s="1488" t="s">
        <v>97</v>
      </c>
      <c r="D1468" s="1488"/>
      <c r="E1468" s="1489">
        <v>7500</v>
      </c>
      <c r="F1468" s="1488" t="s">
        <v>11696</v>
      </c>
      <c r="G1468" s="1488" t="s">
        <v>11697</v>
      </c>
      <c r="H1468" s="1488" t="s">
        <v>11698</v>
      </c>
      <c r="I1468" s="1488"/>
      <c r="J1468" s="1488"/>
      <c r="K1468" s="1493">
        <v>1</v>
      </c>
      <c r="L1468" s="1493">
        <v>4</v>
      </c>
      <c r="M1468" s="1484">
        <f t="shared" si="44"/>
        <v>30000</v>
      </c>
      <c r="N1468" s="1493">
        <v>0</v>
      </c>
      <c r="O1468" s="1493">
        <v>0</v>
      </c>
      <c r="P1468" s="1484">
        <f t="shared" si="45"/>
        <v>0</v>
      </c>
      <c r="Q1468" s="1199"/>
      <c r="R1468" s="1199"/>
      <c r="S1468" s="1199"/>
      <c r="T1468" s="1199"/>
    </row>
    <row r="1469" spans="1:20" s="1503" customFormat="1" ht="12.75" x14ac:dyDescent="0.2">
      <c r="A1469" s="1488" t="s">
        <v>8711</v>
      </c>
      <c r="B1469" s="1488" t="s">
        <v>2004</v>
      </c>
      <c r="C1469" s="1488" t="s">
        <v>97</v>
      </c>
      <c r="D1469" s="1488"/>
      <c r="E1469" s="1489">
        <v>4000</v>
      </c>
      <c r="F1469" s="1488" t="s">
        <v>11699</v>
      </c>
      <c r="G1469" s="1488" t="s">
        <v>11700</v>
      </c>
      <c r="H1469" s="1488" t="s">
        <v>675</v>
      </c>
      <c r="I1469" s="1488"/>
      <c r="J1469" s="1488"/>
      <c r="K1469" s="1493">
        <v>1</v>
      </c>
      <c r="L1469" s="1493">
        <v>12</v>
      </c>
      <c r="M1469" s="1484">
        <f t="shared" si="44"/>
        <v>48000</v>
      </c>
      <c r="N1469" s="1493">
        <v>1</v>
      </c>
      <c r="O1469" s="1493">
        <v>6</v>
      </c>
      <c r="P1469" s="1484">
        <f t="shared" si="45"/>
        <v>24000</v>
      </c>
      <c r="Q1469" s="1199"/>
      <c r="R1469" s="1199"/>
      <c r="S1469" s="1199"/>
      <c r="T1469" s="1199"/>
    </row>
    <row r="1470" spans="1:20" s="1503" customFormat="1" ht="12.75" x14ac:dyDescent="0.2">
      <c r="A1470" s="1488" t="s">
        <v>8711</v>
      </c>
      <c r="B1470" s="1488" t="s">
        <v>2003</v>
      </c>
      <c r="C1470" s="1488" t="s">
        <v>97</v>
      </c>
      <c r="D1470" s="1488"/>
      <c r="E1470" s="1489">
        <v>5000</v>
      </c>
      <c r="F1470" s="1488" t="s">
        <v>11701</v>
      </c>
      <c r="G1470" s="1488" t="s">
        <v>11702</v>
      </c>
      <c r="H1470" s="1488" t="s">
        <v>8778</v>
      </c>
      <c r="I1470" s="1488"/>
      <c r="J1470" s="1488"/>
      <c r="K1470" s="1493">
        <v>1</v>
      </c>
      <c r="L1470" s="1493">
        <v>12</v>
      </c>
      <c r="M1470" s="1484">
        <f t="shared" si="44"/>
        <v>60000</v>
      </c>
      <c r="N1470" s="1493">
        <v>1</v>
      </c>
      <c r="O1470" s="1493">
        <v>6</v>
      </c>
      <c r="P1470" s="1484">
        <f t="shared" si="45"/>
        <v>30000</v>
      </c>
      <c r="Q1470" s="1199"/>
      <c r="R1470" s="1199"/>
      <c r="S1470" s="1199"/>
      <c r="T1470" s="1199"/>
    </row>
    <row r="1471" spans="1:20" s="1503" customFormat="1" ht="12.75" x14ac:dyDescent="0.2">
      <c r="A1471" s="1488" t="s">
        <v>8711</v>
      </c>
      <c r="B1471" s="1488" t="s">
        <v>2004</v>
      </c>
      <c r="C1471" s="1488" t="s">
        <v>97</v>
      </c>
      <c r="D1471" s="1488"/>
      <c r="E1471" s="1489">
        <v>2300</v>
      </c>
      <c r="F1471" s="1488" t="s">
        <v>11703</v>
      </c>
      <c r="G1471" s="1488" t="s">
        <v>11704</v>
      </c>
      <c r="H1471" s="1488" t="s">
        <v>768</v>
      </c>
      <c r="I1471" s="1488"/>
      <c r="J1471" s="1488"/>
      <c r="K1471" s="1493">
        <v>1</v>
      </c>
      <c r="L1471" s="1493">
        <v>12</v>
      </c>
      <c r="M1471" s="1484">
        <f t="shared" si="44"/>
        <v>27600</v>
      </c>
      <c r="N1471" s="1493">
        <v>1</v>
      </c>
      <c r="O1471" s="1493">
        <v>6</v>
      </c>
      <c r="P1471" s="1484">
        <f t="shared" si="45"/>
        <v>13800</v>
      </c>
      <c r="Q1471" s="1199"/>
      <c r="R1471" s="1199"/>
      <c r="S1471" s="1199"/>
      <c r="T1471" s="1199"/>
    </row>
    <row r="1472" spans="1:20" s="1503" customFormat="1" ht="12.75" x14ac:dyDescent="0.2">
      <c r="A1472" s="1488" t="s">
        <v>8711</v>
      </c>
      <c r="B1472" s="1488" t="s">
        <v>2003</v>
      </c>
      <c r="C1472" s="1488" t="s">
        <v>97</v>
      </c>
      <c r="D1472" s="1488"/>
      <c r="E1472" s="1489">
        <v>4500</v>
      </c>
      <c r="F1472" s="1488" t="s">
        <v>11705</v>
      </c>
      <c r="G1472" s="1488" t="s">
        <v>11706</v>
      </c>
      <c r="H1472" s="1488" t="s">
        <v>768</v>
      </c>
      <c r="I1472" s="1488"/>
      <c r="J1472" s="1488"/>
      <c r="K1472" s="1493">
        <v>1</v>
      </c>
      <c r="L1472" s="1493">
        <v>2</v>
      </c>
      <c r="M1472" s="1484">
        <f t="shared" si="44"/>
        <v>9000</v>
      </c>
      <c r="N1472" s="1493">
        <v>1</v>
      </c>
      <c r="O1472" s="1493">
        <v>6</v>
      </c>
      <c r="P1472" s="1484">
        <f t="shared" si="45"/>
        <v>27000</v>
      </c>
      <c r="Q1472" s="1199"/>
      <c r="R1472" s="1199"/>
      <c r="S1472" s="1199"/>
      <c r="T1472" s="1199"/>
    </row>
    <row r="1473" spans="1:20" s="1503" customFormat="1" ht="12.75" x14ac:dyDescent="0.2">
      <c r="A1473" s="1488" t="s">
        <v>8711</v>
      </c>
      <c r="B1473" s="1488" t="s">
        <v>2003</v>
      </c>
      <c r="C1473" s="1488" t="s">
        <v>97</v>
      </c>
      <c r="D1473" s="1488"/>
      <c r="E1473" s="1489">
        <v>4000</v>
      </c>
      <c r="F1473" s="1488" t="s">
        <v>11707</v>
      </c>
      <c r="G1473" s="1488" t="s">
        <v>11708</v>
      </c>
      <c r="H1473" s="1488" t="s">
        <v>9092</v>
      </c>
      <c r="I1473" s="1488"/>
      <c r="J1473" s="1488"/>
      <c r="K1473" s="1493">
        <v>1</v>
      </c>
      <c r="L1473" s="1493">
        <v>12</v>
      </c>
      <c r="M1473" s="1484">
        <f t="shared" si="44"/>
        <v>48000</v>
      </c>
      <c r="N1473" s="1493">
        <v>1</v>
      </c>
      <c r="O1473" s="1493">
        <v>6</v>
      </c>
      <c r="P1473" s="1484">
        <f t="shared" si="45"/>
        <v>24000</v>
      </c>
      <c r="Q1473" s="1199"/>
      <c r="R1473" s="1199"/>
      <c r="S1473" s="1199"/>
      <c r="T1473" s="1199"/>
    </row>
    <row r="1474" spans="1:20" s="1503" customFormat="1" ht="12.75" x14ac:dyDescent="0.2">
      <c r="A1474" s="1488" t="s">
        <v>8711</v>
      </c>
      <c r="B1474" s="1488" t="s">
        <v>2003</v>
      </c>
      <c r="C1474" s="1488" t="s">
        <v>97</v>
      </c>
      <c r="D1474" s="1488"/>
      <c r="E1474" s="1489">
        <v>5500</v>
      </c>
      <c r="F1474" s="1488" t="s">
        <v>11709</v>
      </c>
      <c r="G1474" s="1488" t="s">
        <v>11710</v>
      </c>
      <c r="H1474" s="1488" t="s">
        <v>739</v>
      </c>
      <c r="I1474" s="1488"/>
      <c r="J1474" s="1488"/>
      <c r="K1474" s="1493">
        <v>1</v>
      </c>
      <c r="L1474" s="1493">
        <v>12</v>
      </c>
      <c r="M1474" s="1484">
        <f t="shared" si="44"/>
        <v>66000</v>
      </c>
      <c r="N1474" s="1493">
        <v>1</v>
      </c>
      <c r="O1474" s="1493">
        <v>6</v>
      </c>
      <c r="P1474" s="1484">
        <f t="shared" si="45"/>
        <v>33000</v>
      </c>
      <c r="Q1474" s="1199"/>
      <c r="R1474" s="1199"/>
      <c r="S1474" s="1199"/>
      <c r="T1474" s="1199"/>
    </row>
    <row r="1475" spans="1:20" s="1503" customFormat="1" ht="12.75" x14ac:dyDescent="0.2">
      <c r="A1475" s="1488" t="s">
        <v>8711</v>
      </c>
      <c r="B1475" s="1488" t="s">
        <v>2003</v>
      </c>
      <c r="C1475" s="1488" t="s">
        <v>97</v>
      </c>
      <c r="D1475" s="1488"/>
      <c r="E1475" s="1489">
        <v>10000</v>
      </c>
      <c r="F1475" s="1488" t="s">
        <v>11711</v>
      </c>
      <c r="G1475" s="1488" t="s">
        <v>11712</v>
      </c>
      <c r="H1475" s="1488" t="s">
        <v>5667</v>
      </c>
      <c r="I1475" s="1488"/>
      <c r="J1475" s="1488"/>
      <c r="K1475" s="1493">
        <v>1</v>
      </c>
      <c r="L1475" s="1493">
        <v>12</v>
      </c>
      <c r="M1475" s="1484">
        <f t="shared" si="44"/>
        <v>120000</v>
      </c>
      <c r="N1475" s="1493">
        <v>1</v>
      </c>
      <c r="O1475" s="1493">
        <v>6</v>
      </c>
      <c r="P1475" s="1484">
        <f t="shared" si="45"/>
        <v>60000</v>
      </c>
      <c r="Q1475" s="1199"/>
      <c r="R1475" s="1199"/>
      <c r="S1475" s="1199"/>
      <c r="T1475" s="1199"/>
    </row>
    <row r="1476" spans="1:20" s="1503" customFormat="1" ht="12.75" x14ac:dyDescent="0.2">
      <c r="A1476" s="1488" t="s">
        <v>8711</v>
      </c>
      <c r="B1476" s="1488" t="s">
        <v>2004</v>
      </c>
      <c r="C1476" s="1488" t="s">
        <v>97</v>
      </c>
      <c r="D1476" s="1488"/>
      <c r="E1476" s="1489">
        <v>4500</v>
      </c>
      <c r="F1476" s="1488" t="s">
        <v>11713</v>
      </c>
      <c r="G1476" s="1488" t="s">
        <v>11714</v>
      </c>
      <c r="H1476" s="1488" t="s">
        <v>9241</v>
      </c>
      <c r="I1476" s="1488"/>
      <c r="J1476" s="1488"/>
      <c r="K1476" s="1493">
        <v>1</v>
      </c>
      <c r="L1476" s="1493">
        <v>12</v>
      </c>
      <c r="M1476" s="1484">
        <f t="shared" si="44"/>
        <v>54000</v>
      </c>
      <c r="N1476" s="1493">
        <v>1</v>
      </c>
      <c r="O1476" s="1493">
        <v>6</v>
      </c>
      <c r="P1476" s="1484">
        <f t="shared" si="45"/>
        <v>27000</v>
      </c>
      <c r="Q1476" s="1199"/>
      <c r="R1476" s="1199"/>
      <c r="S1476" s="1199"/>
      <c r="T1476" s="1199"/>
    </row>
    <row r="1477" spans="1:20" s="1503" customFormat="1" ht="12.75" x14ac:dyDescent="0.2">
      <c r="A1477" s="1488" t="s">
        <v>8711</v>
      </c>
      <c r="B1477" s="1488" t="s">
        <v>2003</v>
      </c>
      <c r="C1477" s="1488" t="s">
        <v>97</v>
      </c>
      <c r="D1477" s="1488"/>
      <c r="E1477" s="1489">
        <v>1600</v>
      </c>
      <c r="F1477" s="1488" t="s">
        <v>11715</v>
      </c>
      <c r="G1477" s="1488" t="s">
        <v>11716</v>
      </c>
      <c r="H1477" s="1488" t="s">
        <v>10444</v>
      </c>
      <c r="I1477" s="1488"/>
      <c r="J1477" s="1488"/>
      <c r="K1477" s="1493">
        <v>1</v>
      </c>
      <c r="L1477" s="1493">
        <v>12</v>
      </c>
      <c r="M1477" s="1484">
        <f t="shared" ref="M1477:M1540" si="46">L1477*E1477</f>
        <v>19200</v>
      </c>
      <c r="N1477" s="1493">
        <v>0</v>
      </c>
      <c r="O1477" s="1493">
        <v>0</v>
      </c>
      <c r="P1477" s="1484">
        <f t="shared" ref="P1477:P1540" si="47">O1477*E1477</f>
        <v>0</v>
      </c>
      <c r="Q1477" s="1199"/>
      <c r="R1477" s="1199"/>
      <c r="S1477" s="1199"/>
      <c r="T1477" s="1199"/>
    </row>
    <row r="1478" spans="1:20" s="1503" customFormat="1" ht="12.75" x14ac:dyDescent="0.2">
      <c r="A1478" s="1488" t="s">
        <v>8711</v>
      </c>
      <c r="B1478" s="1488" t="s">
        <v>2003</v>
      </c>
      <c r="C1478" s="1488" t="s">
        <v>97</v>
      </c>
      <c r="D1478" s="1488"/>
      <c r="E1478" s="1489">
        <v>2000</v>
      </c>
      <c r="F1478" s="1488" t="s">
        <v>11715</v>
      </c>
      <c r="G1478" s="1488" t="s">
        <v>11716</v>
      </c>
      <c r="H1478" s="1488" t="s">
        <v>9087</v>
      </c>
      <c r="I1478" s="1488"/>
      <c r="J1478" s="1488"/>
      <c r="K1478" s="1493">
        <v>1</v>
      </c>
      <c r="L1478" s="1493">
        <v>1</v>
      </c>
      <c r="M1478" s="1484">
        <f t="shared" si="46"/>
        <v>2000</v>
      </c>
      <c r="N1478" s="1493">
        <v>1</v>
      </c>
      <c r="O1478" s="1493">
        <v>6</v>
      </c>
      <c r="P1478" s="1484">
        <f t="shared" si="47"/>
        <v>12000</v>
      </c>
      <c r="Q1478" s="1199"/>
      <c r="R1478" s="1199"/>
      <c r="S1478" s="1199"/>
      <c r="T1478" s="1199"/>
    </row>
    <row r="1479" spans="1:20" s="1503" customFormat="1" ht="12.75" x14ac:dyDescent="0.2">
      <c r="A1479" s="1488" t="s">
        <v>8711</v>
      </c>
      <c r="B1479" s="1488" t="s">
        <v>2003</v>
      </c>
      <c r="C1479" s="1488" t="s">
        <v>97</v>
      </c>
      <c r="D1479" s="1488"/>
      <c r="E1479" s="1489">
        <v>3000</v>
      </c>
      <c r="F1479" s="1488" t="s">
        <v>11717</v>
      </c>
      <c r="G1479" s="1488" t="s">
        <v>11718</v>
      </c>
      <c r="H1479" s="1488" t="s">
        <v>768</v>
      </c>
      <c r="I1479" s="1488"/>
      <c r="J1479" s="1488"/>
      <c r="K1479" s="1493">
        <v>1</v>
      </c>
      <c r="L1479" s="1493">
        <v>3</v>
      </c>
      <c r="M1479" s="1484">
        <f t="shared" si="46"/>
        <v>9000</v>
      </c>
      <c r="N1479" s="1493">
        <v>1</v>
      </c>
      <c r="O1479" s="1493">
        <v>1</v>
      </c>
      <c r="P1479" s="1484">
        <f t="shared" si="47"/>
        <v>3000</v>
      </c>
      <c r="Q1479" s="1199"/>
      <c r="R1479" s="1199"/>
      <c r="S1479" s="1199"/>
      <c r="T1479" s="1199"/>
    </row>
    <row r="1480" spans="1:20" s="1503" customFormat="1" ht="12.75" x14ac:dyDescent="0.2">
      <c r="A1480" s="1488" t="s">
        <v>8711</v>
      </c>
      <c r="B1480" s="1488" t="s">
        <v>2003</v>
      </c>
      <c r="C1480" s="1488" t="s">
        <v>97</v>
      </c>
      <c r="D1480" s="1488"/>
      <c r="E1480" s="1489">
        <v>2300</v>
      </c>
      <c r="F1480" s="1488" t="s">
        <v>11719</v>
      </c>
      <c r="G1480" s="1488" t="s">
        <v>11720</v>
      </c>
      <c r="H1480" s="1488" t="s">
        <v>639</v>
      </c>
      <c r="I1480" s="1488"/>
      <c r="J1480" s="1488"/>
      <c r="K1480" s="1493">
        <v>1</v>
      </c>
      <c r="L1480" s="1493">
        <v>12</v>
      </c>
      <c r="M1480" s="1484">
        <f t="shared" si="46"/>
        <v>27600</v>
      </c>
      <c r="N1480" s="1493">
        <v>1</v>
      </c>
      <c r="O1480" s="1493">
        <v>6</v>
      </c>
      <c r="P1480" s="1484">
        <f t="shared" si="47"/>
        <v>13800</v>
      </c>
      <c r="Q1480" s="1199"/>
      <c r="R1480" s="1199"/>
      <c r="S1480" s="1199"/>
      <c r="T1480" s="1199"/>
    </row>
    <row r="1481" spans="1:20" s="1503" customFormat="1" ht="12.75" x14ac:dyDescent="0.2">
      <c r="A1481" s="1488" t="s">
        <v>8711</v>
      </c>
      <c r="B1481" s="1488" t="s">
        <v>2003</v>
      </c>
      <c r="C1481" s="1488" t="s">
        <v>97</v>
      </c>
      <c r="D1481" s="1488"/>
      <c r="E1481" s="1489">
        <v>6000</v>
      </c>
      <c r="F1481" s="1488" t="s">
        <v>11721</v>
      </c>
      <c r="G1481" s="1488" t="s">
        <v>11722</v>
      </c>
      <c r="H1481" s="1488" t="s">
        <v>2912</v>
      </c>
      <c r="I1481" s="1488"/>
      <c r="J1481" s="1488"/>
      <c r="K1481" s="1493">
        <v>1</v>
      </c>
      <c r="L1481" s="1493">
        <v>12</v>
      </c>
      <c r="M1481" s="1484">
        <f t="shared" si="46"/>
        <v>72000</v>
      </c>
      <c r="N1481" s="1493">
        <v>1</v>
      </c>
      <c r="O1481" s="1493">
        <v>6</v>
      </c>
      <c r="P1481" s="1484">
        <f t="shared" si="47"/>
        <v>36000</v>
      </c>
      <c r="Q1481" s="1199"/>
      <c r="R1481" s="1199"/>
      <c r="S1481" s="1199"/>
      <c r="T1481" s="1199"/>
    </row>
    <row r="1482" spans="1:20" s="1503" customFormat="1" ht="12.75" x14ac:dyDescent="0.2">
      <c r="A1482" s="1488" t="s">
        <v>8711</v>
      </c>
      <c r="B1482" s="1488" t="s">
        <v>2003</v>
      </c>
      <c r="C1482" s="1488" t="s">
        <v>97</v>
      </c>
      <c r="D1482" s="1488"/>
      <c r="E1482" s="1489">
        <v>4500</v>
      </c>
      <c r="F1482" s="1488" t="s">
        <v>11723</v>
      </c>
      <c r="G1482" s="1488" t="s">
        <v>11724</v>
      </c>
      <c r="H1482" s="1488" t="s">
        <v>11725</v>
      </c>
      <c r="I1482" s="1488"/>
      <c r="J1482" s="1488"/>
      <c r="K1482" s="1493">
        <v>1</v>
      </c>
      <c r="L1482" s="1493">
        <v>12</v>
      </c>
      <c r="M1482" s="1484">
        <f t="shared" si="46"/>
        <v>54000</v>
      </c>
      <c r="N1482" s="1493">
        <v>1</v>
      </c>
      <c r="O1482" s="1493">
        <v>6</v>
      </c>
      <c r="P1482" s="1484">
        <f t="shared" si="47"/>
        <v>27000</v>
      </c>
      <c r="Q1482" s="1199"/>
      <c r="R1482" s="1199"/>
      <c r="S1482" s="1199"/>
      <c r="T1482" s="1199"/>
    </row>
    <row r="1483" spans="1:20" s="1503" customFormat="1" ht="12.75" x14ac:dyDescent="0.2">
      <c r="A1483" s="1488" t="s">
        <v>8711</v>
      </c>
      <c r="B1483" s="1488" t="s">
        <v>2003</v>
      </c>
      <c r="C1483" s="1488" t="s">
        <v>97</v>
      </c>
      <c r="D1483" s="1488"/>
      <c r="E1483" s="1489">
        <v>2500</v>
      </c>
      <c r="F1483" s="1488" t="s">
        <v>11726</v>
      </c>
      <c r="G1483" s="1488" t="s">
        <v>11727</v>
      </c>
      <c r="H1483" s="1488" t="s">
        <v>768</v>
      </c>
      <c r="I1483" s="1488"/>
      <c r="J1483" s="1488"/>
      <c r="K1483" s="1493">
        <v>1</v>
      </c>
      <c r="L1483" s="1493">
        <v>12</v>
      </c>
      <c r="M1483" s="1484">
        <f t="shared" si="46"/>
        <v>30000</v>
      </c>
      <c r="N1483" s="1493">
        <v>1</v>
      </c>
      <c r="O1483" s="1493">
        <v>6</v>
      </c>
      <c r="P1483" s="1484">
        <f t="shared" si="47"/>
        <v>15000</v>
      </c>
      <c r="Q1483" s="1199"/>
      <c r="R1483" s="1199"/>
      <c r="S1483" s="1199"/>
      <c r="T1483" s="1199"/>
    </row>
    <row r="1484" spans="1:20" s="1503" customFormat="1" ht="12.75" x14ac:dyDescent="0.2">
      <c r="A1484" s="1488" t="s">
        <v>8711</v>
      </c>
      <c r="B1484" s="1488" t="s">
        <v>2004</v>
      </c>
      <c r="C1484" s="1488" t="s">
        <v>97</v>
      </c>
      <c r="D1484" s="1488"/>
      <c r="E1484" s="1489">
        <v>15600</v>
      </c>
      <c r="F1484" s="1488" t="s">
        <v>11728</v>
      </c>
      <c r="G1484" s="1488" t="s">
        <v>11729</v>
      </c>
      <c r="H1484" s="1488" t="s">
        <v>8781</v>
      </c>
      <c r="I1484" s="1488"/>
      <c r="J1484" s="1488"/>
      <c r="K1484" s="1493">
        <v>1</v>
      </c>
      <c r="L1484" s="1493">
        <v>1</v>
      </c>
      <c r="M1484" s="1484">
        <f t="shared" si="46"/>
        <v>15600</v>
      </c>
      <c r="N1484" s="1493">
        <v>1</v>
      </c>
      <c r="O1484" s="1493">
        <v>6</v>
      </c>
      <c r="P1484" s="1484">
        <f t="shared" si="47"/>
        <v>93600</v>
      </c>
      <c r="Q1484" s="1199"/>
      <c r="R1484" s="1199"/>
      <c r="S1484" s="1199"/>
      <c r="T1484" s="1199"/>
    </row>
    <row r="1485" spans="1:20" s="1503" customFormat="1" ht="12.75" x14ac:dyDescent="0.2">
      <c r="A1485" s="1488" t="s">
        <v>8711</v>
      </c>
      <c r="B1485" s="1488" t="s">
        <v>2003</v>
      </c>
      <c r="C1485" s="1488" t="s">
        <v>97</v>
      </c>
      <c r="D1485" s="1488"/>
      <c r="E1485" s="1489">
        <v>11000</v>
      </c>
      <c r="F1485" s="1488" t="s">
        <v>11730</v>
      </c>
      <c r="G1485" s="1488" t="s">
        <v>11731</v>
      </c>
      <c r="H1485" s="1488" t="s">
        <v>11732</v>
      </c>
      <c r="I1485" s="1488"/>
      <c r="J1485" s="1488"/>
      <c r="K1485" s="1493">
        <v>1</v>
      </c>
      <c r="L1485" s="1493">
        <v>2</v>
      </c>
      <c r="M1485" s="1484">
        <f t="shared" si="46"/>
        <v>22000</v>
      </c>
      <c r="N1485" s="1493">
        <v>0</v>
      </c>
      <c r="O1485" s="1493">
        <v>0</v>
      </c>
      <c r="P1485" s="1484">
        <f t="shared" si="47"/>
        <v>0</v>
      </c>
      <c r="Q1485" s="1199"/>
      <c r="R1485" s="1199"/>
      <c r="S1485" s="1199"/>
      <c r="T1485" s="1199"/>
    </row>
    <row r="1486" spans="1:20" s="1503" customFormat="1" ht="12.75" x14ac:dyDescent="0.2">
      <c r="A1486" s="1488" t="s">
        <v>8711</v>
      </c>
      <c r="B1486" s="1488" t="s">
        <v>2004</v>
      </c>
      <c r="C1486" s="1488" t="s">
        <v>97</v>
      </c>
      <c r="D1486" s="1488"/>
      <c r="E1486" s="1489">
        <v>2200</v>
      </c>
      <c r="F1486" s="1488" t="s">
        <v>11733</v>
      </c>
      <c r="G1486" s="1488" t="s">
        <v>11734</v>
      </c>
      <c r="H1486" s="1488" t="s">
        <v>715</v>
      </c>
      <c r="I1486" s="1488"/>
      <c r="J1486" s="1488"/>
      <c r="K1486" s="1493">
        <v>1</v>
      </c>
      <c r="L1486" s="1493">
        <v>10</v>
      </c>
      <c r="M1486" s="1484">
        <f t="shared" si="46"/>
        <v>22000</v>
      </c>
      <c r="N1486" s="1493">
        <v>0</v>
      </c>
      <c r="O1486" s="1493">
        <v>0</v>
      </c>
      <c r="P1486" s="1484">
        <f t="shared" si="47"/>
        <v>0</v>
      </c>
      <c r="Q1486" s="1199"/>
      <c r="R1486" s="1199"/>
      <c r="S1486" s="1199"/>
      <c r="T1486" s="1199"/>
    </row>
    <row r="1487" spans="1:20" s="1503" customFormat="1" ht="12.75" x14ac:dyDescent="0.2">
      <c r="A1487" s="1488" t="s">
        <v>8711</v>
      </c>
      <c r="B1487" s="1488" t="s">
        <v>2003</v>
      </c>
      <c r="C1487" s="1488" t="s">
        <v>97</v>
      </c>
      <c r="D1487" s="1488"/>
      <c r="E1487" s="1489">
        <v>15000</v>
      </c>
      <c r="F1487" s="1488" t="s">
        <v>11735</v>
      </c>
      <c r="G1487" s="1488" t="s">
        <v>11736</v>
      </c>
      <c r="H1487" s="1488" t="s">
        <v>712</v>
      </c>
      <c r="I1487" s="1488"/>
      <c r="J1487" s="1488"/>
      <c r="K1487" s="1493">
        <v>1</v>
      </c>
      <c r="L1487" s="1493">
        <v>7</v>
      </c>
      <c r="M1487" s="1484">
        <f t="shared" si="46"/>
        <v>105000</v>
      </c>
      <c r="N1487" s="1493">
        <v>0</v>
      </c>
      <c r="O1487" s="1493">
        <v>0</v>
      </c>
      <c r="P1487" s="1484">
        <f t="shared" si="47"/>
        <v>0</v>
      </c>
      <c r="Q1487" s="1199"/>
      <c r="R1487" s="1199"/>
      <c r="S1487" s="1199"/>
      <c r="T1487" s="1199"/>
    </row>
    <row r="1488" spans="1:20" s="1503" customFormat="1" ht="12.75" x14ac:dyDescent="0.2">
      <c r="A1488" s="1488" t="s">
        <v>8711</v>
      </c>
      <c r="B1488" s="1488" t="s">
        <v>2003</v>
      </c>
      <c r="C1488" s="1488" t="s">
        <v>97</v>
      </c>
      <c r="D1488" s="1488"/>
      <c r="E1488" s="1489">
        <v>7000</v>
      </c>
      <c r="F1488" s="1488" t="s">
        <v>11737</v>
      </c>
      <c r="G1488" s="1488" t="s">
        <v>11738</v>
      </c>
      <c r="H1488" s="1488" t="s">
        <v>8898</v>
      </c>
      <c r="I1488" s="1488"/>
      <c r="J1488" s="1488"/>
      <c r="K1488" s="1493">
        <v>1</v>
      </c>
      <c r="L1488" s="1493">
        <v>5</v>
      </c>
      <c r="M1488" s="1484">
        <f t="shared" si="46"/>
        <v>35000</v>
      </c>
      <c r="N1488" s="1493">
        <v>0</v>
      </c>
      <c r="O1488" s="1493">
        <v>0</v>
      </c>
      <c r="P1488" s="1484">
        <f t="shared" si="47"/>
        <v>0</v>
      </c>
      <c r="Q1488" s="1199"/>
      <c r="R1488" s="1199"/>
      <c r="S1488" s="1199"/>
      <c r="T1488" s="1199"/>
    </row>
    <row r="1489" spans="1:20" s="1503" customFormat="1" ht="12.75" x14ac:dyDescent="0.2">
      <c r="A1489" s="1488" t="s">
        <v>8711</v>
      </c>
      <c r="B1489" s="1488" t="s">
        <v>2003</v>
      </c>
      <c r="C1489" s="1488" t="s">
        <v>97</v>
      </c>
      <c r="D1489" s="1488"/>
      <c r="E1489" s="1489">
        <v>10000</v>
      </c>
      <c r="F1489" s="1488" t="s">
        <v>11739</v>
      </c>
      <c r="G1489" s="1488" t="s">
        <v>11740</v>
      </c>
      <c r="H1489" s="1488" t="s">
        <v>9994</v>
      </c>
      <c r="I1489" s="1488"/>
      <c r="J1489" s="1488"/>
      <c r="K1489" s="1493">
        <v>1</v>
      </c>
      <c r="L1489" s="1493">
        <v>8</v>
      </c>
      <c r="M1489" s="1484">
        <f t="shared" si="46"/>
        <v>80000</v>
      </c>
      <c r="N1489" s="1493">
        <v>1</v>
      </c>
      <c r="O1489" s="1493">
        <v>6</v>
      </c>
      <c r="P1489" s="1484">
        <f t="shared" si="47"/>
        <v>60000</v>
      </c>
      <c r="Q1489" s="1199"/>
      <c r="R1489" s="1199"/>
      <c r="S1489" s="1199"/>
      <c r="T1489" s="1199"/>
    </row>
    <row r="1490" spans="1:20" s="1503" customFormat="1" ht="12.75" x14ac:dyDescent="0.2">
      <c r="A1490" s="1488" t="s">
        <v>8711</v>
      </c>
      <c r="B1490" s="1488" t="s">
        <v>2003</v>
      </c>
      <c r="C1490" s="1488" t="s">
        <v>97</v>
      </c>
      <c r="D1490" s="1488"/>
      <c r="E1490" s="1489">
        <v>2000</v>
      </c>
      <c r="F1490" s="1488" t="s">
        <v>11741</v>
      </c>
      <c r="G1490" s="1488" t="s">
        <v>11742</v>
      </c>
      <c r="H1490" s="1488" t="s">
        <v>8805</v>
      </c>
      <c r="I1490" s="1488"/>
      <c r="J1490" s="1488"/>
      <c r="K1490" s="1493">
        <v>1</v>
      </c>
      <c r="L1490" s="1493">
        <v>12</v>
      </c>
      <c r="M1490" s="1484">
        <f t="shared" si="46"/>
        <v>24000</v>
      </c>
      <c r="N1490" s="1493">
        <v>1</v>
      </c>
      <c r="O1490" s="1493">
        <v>6</v>
      </c>
      <c r="P1490" s="1484">
        <f t="shared" si="47"/>
        <v>12000</v>
      </c>
      <c r="Q1490" s="1199"/>
      <c r="R1490" s="1199"/>
      <c r="S1490" s="1199"/>
      <c r="T1490" s="1199"/>
    </row>
    <row r="1491" spans="1:20" s="1503" customFormat="1" ht="12.75" x14ac:dyDescent="0.2">
      <c r="A1491" s="1488" t="s">
        <v>8711</v>
      </c>
      <c r="B1491" s="1488" t="s">
        <v>2003</v>
      </c>
      <c r="C1491" s="1488" t="s">
        <v>97</v>
      </c>
      <c r="D1491" s="1488"/>
      <c r="E1491" s="1489">
        <v>3000</v>
      </c>
      <c r="F1491" s="1488" t="s">
        <v>11743</v>
      </c>
      <c r="G1491" s="1488" t="s">
        <v>11744</v>
      </c>
      <c r="H1491" s="1488" t="s">
        <v>8811</v>
      </c>
      <c r="I1491" s="1488"/>
      <c r="J1491" s="1488"/>
      <c r="K1491" s="1493">
        <v>1</v>
      </c>
      <c r="L1491" s="1493">
        <v>5</v>
      </c>
      <c r="M1491" s="1484">
        <f t="shared" si="46"/>
        <v>15000</v>
      </c>
      <c r="N1491" s="1493">
        <v>1</v>
      </c>
      <c r="O1491" s="1493">
        <v>6</v>
      </c>
      <c r="P1491" s="1484">
        <f t="shared" si="47"/>
        <v>18000</v>
      </c>
      <c r="Q1491" s="1199"/>
      <c r="R1491" s="1199"/>
      <c r="S1491" s="1199"/>
      <c r="T1491" s="1199"/>
    </row>
    <row r="1492" spans="1:20" s="1503" customFormat="1" ht="12.75" x14ac:dyDescent="0.2">
      <c r="A1492" s="1488" t="s">
        <v>8711</v>
      </c>
      <c r="B1492" s="1488" t="s">
        <v>2003</v>
      </c>
      <c r="C1492" s="1488" t="s">
        <v>97</v>
      </c>
      <c r="D1492" s="1488"/>
      <c r="E1492" s="1489">
        <v>15600</v>
      </c>
      <c r="F1492" s="1488" t="s">
        <v>11745</v>
      </c>
      <c r="G1492" s="1488" t="s">
        <v>11746</v>
      </c>
      <c r="H1492" s="1488" t="s">
        <v>8743</v>
      </c>
      <c r="I1492" s="1488"/>
      <c r="J1492" s="1488"/>
      <c r="K1492" s="1493">
        <v>1</v>
      </c>
      <c r="L1492" s="1493">
        <v>8</v>
      </c>
      <c r="M1492" s="1484">
        <f t="shared" si="46"/>
        <v>124800</v>
      </c>
      <c r="N1492" s="1493">
        <v>0</v>
      </c>
      <c r="O1492" s="1493">
        <v>0</v>
      </c>
      <c r="P1492" s="1484">
        <f t="shared" si="47"/>
        <v>0</v>
      </c>
      <c r="Q1492" s="1199"/>
      <c r="R1492" s="1199"/>
      <c r="S1492" s="1199"/>
      <c r="T1492" s="1199"/>
    </row>
    <row r="1493" spans="1:20" s="1503" customFormat="1" ht="12.75" x14ac:dyDescent="0.2">
      <c r="A1493" s="1488" t="s">
        <v>8711</v>
      </c>
      <c r="B1493" s="1488" t="s">
        <v>2003</v>
      </c>
      <c r="C1493" s="1488" t="s">
        <v>97</v>
      </c>
      <c r="D1493" s="1488"/>
      <c r="E1493" s="1489">
        <v>15600</v>
      </c>
      <c r="F1493" s="1488" t="s">
        <v>11745</v>
      </c>
      <c r="G1493" s="1488" t="s">
        <v>11746</v>
      </c>
      <c r="H1493" s="1488" t="s">
        <v>8743</v>
      </c>
      <c r="I1493" s="1488"/>
      <c r="J1493" s="1488"/>
      <c r="K1493" s="1493">
        <v>0</v>
      </c>
      <c r="L1493" s="1493">
        <v>0</v>
      </c>
      <c r="M1493" s="1484">
        <f t="shared" si="46"/>
        <v>0</v>
      </c>
      <c r="N1493" s="1493">
        <v>1</v>
      </c>
      <c r="O1493" s="1493">
        <v>6</v>
      </c>
      <c r="P1493" s="1484">
        <f t="shared" si="47"/>
        <v>93600</v>
      </c>
      <c r="Q1493" s="1199"/>
      <c r="R1493" s="1199"/>
      <c r="S1493" s="1199"/>
      <c r="T1493" s="1199"/>
    </row>
    <row r="1494" spans="1:20" s="1503" customFormat="1" ht="12.75" x14ac:dyDescent="0.2">
      <c r="A1494" s="1488" t="s">
        <v>8711</v>
      </c>
      <c r="B1494" s="1488" t="s">
        <v>2003</v>
      </c>
      <c r="C1494" s="1488" t="s">
        <v>97</v>
      </c>
      <c r="D1494" s="1488"/>
      <c r="E1494" s="1489">
        <v>5500</v>
      </c>
      <c r="F1494" s="1488" t="s">
        <v>11747</v>
      </c>
      <c r="G1494" s="1488" t="s">
        <v>11748</v>
      </c>
      <c r="H1494" s="1488" t="s">
        <v>792</v>
      </c>
      <c r="I1494" s="1488"/>
      <c r="J1494" s="1488"/>
      <c r="K1494" s="1493">
        <v>1</v>
      </c>
      <c r="L1494" s="1493">
        <v>12</v>
      </c>
      <c r="M1494" s="1484">
        <f t="shared" si="46"/>
        <v>66000</v>
      </c>
      <c r="N1494" s="1493">
        <v>1</v>
      </c>
      <c r="O1494" s="1493">
        <v>6</v>
      </c>
      <c r="P1494" s="1484">
        <f t="shared" si="47"/>
        <v>33000</v>
      </c>
      <c r="Q1494" s="1199"/>
      <c r="R1494" s="1199"/>
      <c r="S1494" s="1199"/>
      <c r="T1494" s="1199"/>
    </row>
    <row r="1495" spans="1:20" s="1503" customFormat="1" ht="12.75" x14ac:dyDescent="0.2">
      <c r="A1495" s="1488" t="s">
        <v>8711</v>
      </c>
      <c r="B1495" s="1488" t="s">
        <v>2003</v>
      </c>
      <c r="C1495" s="1488" t="s">
        <v>97</v>
      </c>
      <c r="D1495" s="1488"/>
      <c r="E1495" s="1489">
        <v>5000</v>
      </c>
      <c r="F1495" s="1488" t="s">
        <v>11749</v>
      </c>
      <c r="G1495" s="1488" t="s">
        <v>11750</v>
      </c>
      <c r="H1495" s="1488" t="s">
        <v>8778</v>
      </c>
      <c r="I1495" s="1488"/>
      <c r="J1495" s="1488"/>
      <c r="K1495" s="1493">
        <v>1</v>
      </c>
      <c r="L1495" s="1493">
        <v>12</v>
      </c>
      <c r="M1495" s="1484">
        <f t="shared" si="46"/>
        <v>60000</v>
      </c>
      <c r="N1495" s="1493">
        <v>1</v>
      </c>
      <c r="O1495" s="1493">
        <v>4</v>
      </c>
      <c r="P1495" s="1484">
        <f t="shared" si="47"/>
        <v>20000</v>
      </c>
      <c r="Q1495" s="1199"/>
      <c r="R1495" s="1199"/>
      <c r="S1495" s="1199"/>
      <c r="T1495" s="1199"/>
    </row>
    <row r="1496" spans="1:20" s="1503" customFormat="1" ht="12.75" x14ac:dyDescent="0.2">
      <c r="A1496" s="1488" t="s">
        <v>8711</v>
      </c>
      <c r="B1496" s="1488" t="s">
        <v>2003</v>
      </c>
      <c r="C1496" s="1488" t="s">
        <v>97</v>
      </c>
      <c r="D1496" s="1488"/>
      <c r="E1496" s="1489">
        <v>12000</v>
      </c>
      <c r="F1496" s="1488" t="s">
        <v>11751</v>
      </c>
      <c r="G1496" s="1488" t="s">
        <v>11752</v>
      </c>
      <c r="H1496" s="1488" t="s">
        <v>695</v>
      </c>
      <c r="I1496" s="1488"/>
      <c r="J1496" s="1488"/>
      <c r="K1496" s="1493">
        <v>1</v>
      </c>
      <c r="L1496" s="1493">
        <v>3</v>
      </c>
      <c r="M1496" s="1484">
        <f t="shared" si="46"/>
        <v>36000</v>
      </c>
      <c r="N1496" s="1493">
        <v>0</v>
      </c>
      <c r="O1496" s="1493">
        <v>0</v>
      </c>
      <c r="P1496" s="1484">
        <f t="shared" si="47"/>
        <v>0</v>
      </c>
      <c r="Q1496" s="1199"/>
      <c r="R1496" s="1199"/>
      <c r="S1496" s="1199"/>
      <c r="T1496" s="1199"/>
    </row>
    <row r="1497" spans="1:20" s="1503" customFormat="1" ht="12.75" x14ac:dyDescent="0.2">
      <c r="A1497" s="1488" t="s">
        <v>8711</v>
      </c>
      <c r="B1497" s="1488" t="s">
        <v>2003</v>
      </c>
      <c r="C1497" s="1488" t="s">
        <v>97</v>
      </c>
      <c r="D1497" s="1488"/>
      <c r="E1497" s="1489">
        <v>6500</v>
      </c>
      <c r="F1497" s="1488" t="s">
        <v>11753</v>
      </c>
      <c r="G1497" s="1488" t="s">
        <v>11754</v>
      </c>
      <c r="H1497" s="1488" t="s">
        <v>5667</v>
      </c>
      <c r="I1497" s="1488"/>
      <c r="J1497" s="1488"/>
      <c r="K1497" s="1493">
        <v>1</v>
      </c>
      <c r="L1497" s="1493">
        <v>12</v>
      </c>
      <c r="M1497" s="1484">
        <f t="shared" si="46"/>
        <v>78000</v>
      </c>
      <c r="N1497" s="1493">
        <v>1</v>
      </c>
      <c r="O1497" s="1493">
        <v>6</v>
      </c>
      <c r="P1497" s="1484">
        <f t="shared" si="47"/>
        <v>39000</v>
      </c>
      <c r="Q1497" s="1199"/>
      <c r="R1497" s="1199"/>
      <c r="S1497" s="1199"/>
      <c r="T1497" s="1199"/>
    </row>
    <row r="1498" spans="1:20" s="1503" customFormat="1" ht="12.75" x14ac:dyDescent="0.2">
      <c r="A1498" s="1488" t="s">
        <v>8711</v>
      </c>
      <c r="B1498" s="1488" t="s">
        <v>2003</v>
      </c>
      <c r="C1498" s="1488" t="s">
        <v>97</v>
      </c>
      <c r="D1498" s="1488"/>
      <c r="E1498" s="1489">
        <v>3000</v>
      </c>
      <c r="F1498" s="1488" t="s">
        <v>11755</v>
      </c>
      <c r="G1498" s="1488" t="s">
        <v>11756</v>
      </c>
      <c r="H1498" s="1488" t="s">
        <v>11757</v>
      </c>
      <c r="I1498" s="1488"/>
      <c r="J1498" s="1488"/>
      <c r="K1498" s="1493">
        <v>1</v>
      </c>
      <c r="L1498" s="1493">
        <v>12</v>
      </c>
      <c r="M1498" s="1484">
        <f t="shared" si="46"/>
        <v>36000</v>
      </c>
      <c r="N1498" s="1493">
        <v>1</v>
      </c>
      <c r="O1498" s="1493">
        <v>6</v>
      </c>
      <c r="P1498" s="1484">
        <f t="shared" si="47"/>
        <v>18000</v>
      </c>
      <c r="Q1498" s="1199"/>
      <c r="R1498" s="1199"/>
      <c r="S1498" s="1199"/>
      <c r="T1498" s="1199"/>
    </row>
    <row r="1499" spans="1:20" s="1503" customFormat="1" ht="12.75" x14ac:dyDescent="0.2">
      <c r="A1499" s="1488" t="s">
        <v>8711</v>
      </c>
      <c r="B1499" s="1488" t="s">
        <v>2003</v>
      </c>
      <c r="C1499" s="1488" t="s">
        <v>97</v>
      </c>
      <c r="D1499" s="1488"/>
      <c r="E1499" s="1489">
        <v>3500</v>
      </c>
      <c r="F1499" s="1488" t="s">
        <v>11758</v>
      </c>
      <c r="G1499" s="1488" t="s">
        <v>11759</v>
      </c>
      <c r="H1499" s="1488" t="s">
        <v>1459</v>
      </c>
      <c r="I1499" s="1488"/>
      <c r="J1499" s="1488"/>
      <c r="K1499" s="1493">
        <v>1</v>
      </c>
      <c r="L1499" s="1493">
        <v>12</v>
      </c>
      <c r="M1499" s="1484">
        <f t="shared" si="46"/>
        <v>42000</v>
      </c>
      <c r="N1499" s="1493">
        <v>1</v>
      </c>
      <c r="O1499" s="1493">
        <v>6</v>
      </c>
      <c r="P1499" s="1484">
        <f t="shared" si="47"/>
        <v>21000</v>
      </c>
      <c r="Q1499" s="1199"/>
      <c r="R1499" s="1199"/>
      <c r="S1499" s="1199"/>
      <c r="T1499" s="1199"/>
    </row>
    <row r="1500" spans="1:20" s="1503" customFormat="1" ht="12.75" x14ac:dyDescent="0.2">
      <c r="A1500" s="1488" t="s">
        <v>8711</v>
      </c>
      <c r="B1500" s="1488" t="s">
        <v>2003</v>
      </c>
      <c r="C1500" s="1488" t="s">
        <v>97</v>
      </c>
      <c r="D1500" s="1488"/>
      <c r="E1500" s="1489">
        <v>4000</v>
      </c>
      <c r="F1500" s="1488" t="s">
        <v>11760</v>
      </c>
      <c r="G1500" s="1488" t="s">
        <v>11761</v>
      </c>
      <c r="H1500" s="1488" t="s">
        <v>5735</v>
      </c>
      <c r="I1500" s="1488"/>
      <c r="J1500" s="1488"/>
      <c r="K1500" s="1493">
        <v>1</v>
      </c>
      <c r="L1500" s="1493">
        <v>12</v>
      </c>
      <c r="M1500" s="1484">
        <f t="shared" si="46"/>
        <v>48000</v>
      </c>
      <c r="N1500" s="1493">
        <v>1</v>
      </c>
      <c r="O1500" s="1493">
        <v>6</v>
      </c>
      <c r="P1500" s="1484">
        <f t="shared" si="47"/>
        <v>24000</v>
      </c>
      <c r="Q1500" s="1199"/>
      <c r="R1500" s="1199"/>
      <c r="S1500" s="1199"/>
      <c r="T1500" s="1199"/>
    </row>
    <row r="1501" spans="1:20" s="1503" customFormat="1" ht="12.75" x14ac:dyDescent="0.2">
      <c r="A1501" s="1488" t="s">
        <v>8711</v>
      </c>
      <c r="B1501" s="1488" t="s">
        <v>2003</v>
      </c>
      <c r="C1501" s="1488" t="s">
        <v>97</v>
      </c>
      <c r="D1501" s="1488"/>
      <c r="E1501" s="1489">
        <v>3000</v>
      </c>
      <c r="F1501" s="1488" t="s">
        <v>11762</v>
      </c>
      <c r="G1501" s="1488" t="s">
        <v>11763</v>
      </c>
      <c r="H1501" s="1488" t="s">
        <v>768</v>
      </c>
      <c r="I1501" s="1488"/>
      <c r="J1501" s="1488"/>
      <c r="K1501" s="1493">
        <v>1</v>
      </c>
      <c r="L1501" s="1493">
        <v>12</v>
      </c>
      <c r="M1501" s="1484">
        <f t="shared" si="46"/>
        <v>36000</v>
      </c>
      <c r="N1501" s="1493">
        <v>1</v>
      </c>
      <c r="O1501" s="1493">
        <v>6</v>
      </c>
      <c r="P1501" s="1484">
        <f t="shared" si="47"/>
        <v>18000</v>
      </c>
      <c r="Q1501" s="1199"/>
      <c r="R1501" s="1199"/>
      <c r="S1501" s="1199"/>
      <c r="T1501" s="1199"/>
    </row>
    <row r="1502" spans="1:20" s="1503" customFormat="1" ht="12.75" x14ac:dyDescent="0.2">
      <c r="A1502" s="1488" t="s">
        <v>8711</v>
      </c>
      <c r="B1502" s="1488" t="s">
        <v>2003</v>
      </c>
      <c r="C1502" s="1488" t="s">
        <v>97</v>
      </c>
      <c r="D1502" s="1488"/>
      <c r="E1502" s="1489">
        <v>6500</v>
      </c>
      <c r="F1502" s="1488" t="s">
        <v>11764</v>
      </c>
      <c r="G1502" s="1488" t="s">
        <v>11765</v>
      </c>
      <c r="H1502" s="1488" t="s">
        <v>4487</v>
      </c>
      <c r="I1502" s="1488"/>
      <c r="J1502" s="1488"/>
      <c r="K1502" s="1493">
        <v>1</v>
      </c>
      <c r="L1502" s="1493">
        <v>12</v>
      </c>
      <c r="M1502" s="1484">
        <f t="shared" si="46"/>
        <v>78000</v>
      </c>
      <c r="N1502" s="1493">
        <v>1</v>
      </c>
      <c r="O1502" s="1493">
        <v>6</v>
      </c>
      <c r="P1502" s="1484">
        <f t="shared" si="47"/>
        <v>39000</v>
      </c>
      <c r="Q1502" s="1199"/>
      <c r="R1502" s="1199"/>
      <c r="S1502" s="1199"/>
      <c r="T1502" s="1199"/>
    </row>
    <row r="1503" spans="1:20" s="1503" customFormat="1" ht="12.75" x14ac:dyDescent="0.2">
      <c r="A1503" s="1488" t="s">
        <v>8711</v>
      </c>
      <c r="B1503" s="1488" t="s">
        <v>2004</v>
      </c>
      <c r="C1503" s="1488" t="s">
        <v>97</v>
      </c>
      <c r="D1503" s="1488"/>
      <c r="E1503" s="1489">
        <v>5000</v>
      </c>
      <c r="F1503" s="1488" t="s">
        <v>11766</v>
      </c>
      <c r="G1503" s="1488" t="s">
        <v>11767</v>
      </c>
      <c r="H1503" s="1488" t="s">
        <v>675</v>
      </c>
      <c r="I1503" s="1488"/>
      <c r="J1503" s="1488"/>
      <c r="K1503" s="1493">
        <v>1</v>
      </c>
      <c r="L1503" s="1493">
        <v>12</v>
      </c>
      <c r="M1503" s="1484">
        <f t="shared" si="46"/>
        <v>60000</v>
      </c>
      <c r="N1503" s="1493">
        <v>1</v>
      </c>
      <c r="O1503" s="1493">
        <v>6</v>
      </c>
      <c r="P1503" s="1484">
        <f t="shared" si="47"/>
        <v>30000</v>
      </c>
      <c r="Q1503" s="1199"/>
      <c r="R1503" s="1199"/>
      <c r="S1503" s="1199"/>
      <c r="T1503" s="1199"/>
    </row>
    <row r="1504" spans="1:20" s="1503" customFormat="1" ht="12.75" x14ac:dyDescent="0.2">
      <c r="A1504" s="1488" t="s">
        <v>8711</v>
      </c>
      <c r="B1504" s="1488" t="s">
        <v>2003</v>
      </c>
      <c r="C1504" s="1488" t="s">
        <v>97</v>
      </c>
      <c r="D1504" s="1488"/>
      <c r="E1504" s="1489">
        <v>15600</v>
      </c>
      <c r="F1504" s="1488" t="s">
        <v>11768</v>
      </c>
      <c r="G1504" s="1488" t="s">
        <v>11769</v>
      </c>
      <c r="H1504" s="1488" t="s">
        <v>8834</v>
      </c>
      <c r="I1504" s="1488"/>
      <c r="J1504" s="1488"/>
      <c r="K1504" s="1493">
        <v>1</v>
      </c>
      <c r="L1504" s="1493">
        <v>2</v>
      </c>
      <c r="M1504" s="1484">
        <f t="shared" si="46"/>
        <v>31200</v>
      </c>
      <c r="N1504" s="1493">
        <v>0</v>
      </c>
      <c r="O1504" s="1493">
        <v>0</v>
      </c>
      <c r="P1504" s="1484">
        <f t="shared" si="47"/>
        <v>0</v>
      </c>
      <c r="Q1504" s="1199"/>
      <c r="R1504" s="1199"/>
      <c r="S1504" s="1199"/>
      <c r="T1504" s="1199"/>
    </row>
    <row r="1505" spans="1:20" s="1503" customFormat="1" ht="12.75" x14ac:dyDescent="0.2">
      <c r="A1505" s="1488" t="s">
        <v>8711</v>
      </c>
      <c r="B1505" s="1488" t="s">
        <v>2004</v>
      </c>
      <c r="C1505" s="1488" t="s">
        <v>97</v>
      </c>
      <c r="D1505" s="1488"/>
      <c r="E1505" s="1489">
        <v>4000</v>
      </c>
      <c r="F1505" s="1488" t="s">
        <v>11770</v>
      </c>
      <c r="G1505" s="1488" t="s">
        <v>11771</v>
      </c>
      <c r="H1505" s="1488" t="s">
        <v>675</v>
      </c>
      <c r="I1505" s="1488"/>
      <c r="J1505" s="1488"/>
      <c r="K1505" s="1493">
        <v>1</v>
      </c>
      <c r="L1505" s="1493">
        <v>12</v>
      </c>
      <c r="M1505" s="1484">
        <f t="shared" si="46"/>
        <v>48000</v>
      </c>
      <c r="N1505" s="1493">
        <v>1</v>
      </c>
      <c r="O1505" s="1493">
        <v>6</v>
      </c>
      <c r="P1505" s="1484">
        <f t="shared" si="47"/>
        <v>24000</v>
      </c>
      <c r="Q1505" s="1199"/>
      <c r="R1505" s="1199"/>
      <c r="S1505" s="1199"/>
      <c r="T1505" s="1199"/>
    </row>
    <row r="1506" spans="1:20" s="1503" customFormat="1" ht="12.75" x14ac:dyDescent="0.2">
      <c r="A1506" s="1488" t="s">
        <v>8711</v>
      </c>
      <c r="B1506" s="1488" t="s">
        <v>2003</v>
      </c>
      <c r="C1506" s="1488" t="s">
        <v>97</v>
      </c>
      <c r="D1506" s="1488"/>
      <c r="E1506" s="1489">
        <v>10000</v>
      </c>
      <c r="F1506" s="1488" t="s">
        <v>11772</v>
      </c>
      <c r="G1506" s="1488" t="s">
        <v>11773</v>
      </c>
      <c r="H1506" s="1488" t="s">
        <v>2912</v>
      </c>
      <c r="I1506" s="1488"/>
      <c r="J1506" s="1488"/>
      <c r="K1506" s="1493">
        <v>1</v>
      </c>
      <c r="L1506" s="1493">
        <v>12</v>
      </c>
      <c r="M1506" s="1484">
        <f t="shared" si="46"/>
        <v>120000</v>
      </c>
      <c r="N1506" s="1493">
        <v>1</v>
      </c>
      <c r="O1506" s="1493">
        <v>6</v>
      </c>
      <c r="P1506" s="1484">
        <f t="shared" si="47"/>
        <v>60000</v>
      </c>
      <c r="Q1506" s="1199"/>
      <c r="R1506" s="1199"/>
      <c r="S1506" s="1199"/>
      <c r="T1506" s="1199"/>
    </row>
    <row r="1507" spans="1:20" s="1503" customFormat="1" ht="12.75" x14ac:dyDescent="0.2">
      <c r="A1507" s="1488" t="s">
        <v>8711</v>
      </c>
      <c r="B1507" s="1488" t="s">
        <v>2003</v>
      </c>
      <c r="C1507" s="1488" t="s">
        <v>97</v>
      </c>
      <c r="D1507" s="1488"/>
      <c r="E1507" s="1489">
        <v>6500</v>
      </c>
      <c r="F1507" s="1488" t="s">
        <v>11774</v>
      </c>
      <c r="G1507" s="1488" t="s">
        <v>11775</v>
      </c>
      <c r="H1507" s="1488" t="s">
        <v>9241</v>
      </c>
      <c r="I1507" s="1488"/>
      <c r="J1507" s="1488"/>
      <c r="K1507" s="1493">
        <v>1</v>
      </c>
      <c r="L1507" s="1493">
        <v>12</v>
      </c>
      <c r="M1507" s="1484">
        <f t="shared" si="46"/>
        <v>78000</v>
      </c>
      <c r="N1507" s="1493">
        <v>1</v>
      </c>
      <c r="O1507" s="1493">
        <v>6</v>
      </c>
      <c r="P1507" s="1484">
        <f t="shared" si="47"/>
        <v>39000</v>
      </c>
      <c r="Q1507" s="1199"/>
      <c r="R1507" s="1199"/>
      <c r="S1507" s="1199"/>
      <c r="T1507" s="1199"/>
    </row>
    <row r="1508" spans="1:20" s="1503" customFormat="1" ht="12.75" x14ac:dyDescent="0.2">
      <c r="A1508" s="1488" t="s">
        <v>8711</v>
      </c>
      <c r="B1508" s="1488" t="s">
        <v>2003</v>
      </c>
      <c r="C1508" s="1488" t="s">
        <v>97</v>
      </c>
      <c r="D1508" s="1488"/>
      <c r="E1508" s="1489">
        <v>15600</v>
      </c>
      <c r="F1508" s="1488" t="s">
        <v>11776</v>
      </c>
      <c r="G1508" s="1488" t="s">
        <v>11777</v>
      </c>
      <c r="H1508" s="1488" t="s">
        <v>8743</v>
      </c>
      <c r="I1508" s="1488"/>
      <c r="J1508" s="1488"/>
      <c r="K1508" s="1493">
        <v>1</v>
      </c>
      <c r="L1508" s="1493">
        <v>1</v>
      </c>
      <c r="M1508" s="1484">
        <f t="shared" si="46"/>
        <v>15600</v>
      </c>
      <c r="N1508" s="1493">
        <v>0</v>
      </c>
      <c r="O1508" s="1493">
        <v>0</v>
      </c>
      <c r="P1508" s="1484">
        <f t="shared" si="47"/>
        <v>0</v>
      </c>
      <c r="Q1508" s="1199"/>
      <c r="R1508" s="1199"/>
      <c r="S1508" s="1199"/>
      <c r="T1508" s="1199"/>
    </row>
    <row r="1509" spans="1:20" s="1503" customFormat="1" ht="12.75" x14ac:dyDescent="0.2">
      <c r="A1509" s="1488" t="s">
        <v>8711</v>
      </c>
      <c r="B1509" s="1488" t="s">
        <v>2003</v>
      </c>
      <c r="C1509" s="1488" t="s">
        <v>97</v>
      </c>
      <c r="D1509" s="1488"/>
      <c r="E1509" s="1489">
        <v>2000</v>
      </c>
      <c r="F1509" s="1488" t="s">
        <v>11778</v>
      </c>
      <c r="G1509" s="1488" t="s">
        <v>11779</v>
      </c>
      <c r="H1509" s="1488" t="s">
        <v>8805</v>
      </c>
      <c r="I1509" s="1488"/>
      <c r="J1509" s="1488"/>
      <c r="K1509" s="1493">
        <v>1</v>
      </c>
      <c r="L1509" s="1493">
        <v>12</v>
      </c>
      <c r="M1509" s="1484">
        <f t="shared" si="46"/>
        <v>24000</v>
      </c>
      <c r="N1509" s="1493">
        <v>1</v>
      </c>
      <c r="O1509" s="1493">
        <v>6</v>
      </c>
      <c r="P1509" s="1484">
        <f t="shared" si="47"/>
        <v>12000</v>
      </c>
      <c r="Q1509" s="1199"/>
      <c r="R1509" s="1199"/>
      <c r="S1509" s="1199"/>
      <c r="T1509" s="1199"/>
    </row>
    <row r="1510" spans="1:20" s="1503" customFormat="1" ht="12.75" x14ac:dyDescent="0.2">
      <c r="A1510" s="1488" t="s">
        <v>8711</v>
      </c>
      <c r="B1510" s="1488" t="s">
        <v>2003</v>
      </c>
      <c r="C1510" s="1488" t="s">
        <v>97</v>
      </c>
      <c r="D1510" s="1488"/>
      <c r="E1510" s="1489">
        <v>15000</v>
      </c>
      <c r="F1510" s="1488" t="s">
        <v>11780</v>
      </c>
      <c r="G1510" s="1488" t="s">
        <v>11781</v>
      </c>
      <c r="H1510" s="1488" t="s">
        <v>8976</v>
      </c>
      <c r="I1510" s="1488"/>
      <c r="J1510" s="1488"/>
      <c r="K1510" s="1493">
        <v>1</v>
      </c>
      <c r="L1510" s="1493">
        <v>11</v>
      </c>
      <c r="M1510" s="1484">
        <f t="shared" si="46"/>
        <v>165000</v>
      </c>
      <c r="N1510" s="1493">
        <v>0</v>
      </c>
      <c r="O1510" s="1493">
        <v>0</v>
      </c>
      <c r="P1510" s="1484">
        <f t="shared" si="47"/>
        <v>0</v>
      </c>
      <c r="Q1510" s="1199"/>
      <c r="R1510" s="1199"/>
      <c r="S1510" s="1199"/>
      <c r="T1510" s="1199"/>
    </row>
    <row r="1511" spans="1:20" s="1503" customFormat="1" ht="12.75" x14ac:dyDescent="0.2">
      <c r="A1511" s="1488" t="s">
        <v>8711</v>
      </c>
      <c r="B1511" s="1488" t="s">
        <v>2003</v>
      </c>
      <c r="C1511" s="1488" t="s">
        <v>97</v>
      </c>
      <c r="D1511" s="1488"/>
      <c r="E1511" s="1489">
        <v>3500</v>
      </c>
      <c r="F1511" s="1488" t="s">
        <v>11782</v>
      </c>
      <c r="G1511" s="1488" t="s">
        <v>11783</v>
      </c>
      <c r="H1511" s="1488" t="s">
        <v>9603</v>
      </c>
      <c r="I1511" s="1488"/>
      <c r="J1511" s="1488"/>
      <c r="K1511" s="1493">
        <v>1</v>
      </c>
      <c r="L1511" s="1493">
        <v>12</v>
      </c>
      <c r="M1511" s="1484">
        <f t="shared" si="46"/>
        <v>42000</v>
      </c>
      <c r="N1511" s="1493">
        <v>1</v>
      </c>
      <c r="O1511" s="1493">
        <v>6</v>
      </c>
      <c r="P1511" s="1484">
        <f t="shared" si="47"/>
        <v>21000</v>
      </c>
      <c r="Q1511" s="1199"/>
      <c r="R1511" s="1199"/>
      <c r="S1511" s="1199"/>
      <c r="T1511" s="1199"/>
    </row>
    <row r="1512" spans="1:20" s="1503" customFormat="1" ht="12.75" x14ac:dyDescent="0.2">
      <c r="A1512" s="1488" t="s">
        <v>8711</v>
      </c>
      <c r="B1512" s="1488" t="s">
        <v>2004</v>
      </c>
      <c r="C1512" s="1488" t="s">
        <v>97</v>
      </c>
      <c r="D1512" s="1488"/>
      <c r="E1512" s="1489">
        <v>4500</v>
      </c>
      <c r="F1512" s="1488" t="s">
        <v>11784</v>
      </c>
      <c r="G1512" s="1488" t="s">
        <v>11785</v>
      </c>
      <c r="H1512" s="1488" t="s">
        <v>675</v>
      </c>
      <c r="I1512" s="1488"/>
      <c r="J1512" s="1488"/>
      <c r="K1512" s="1493">
        <v>1</v>
      </c>
      <c r="L1512" s="1493">
        <v>12</v>
      </c>
      <c r="M1512" s="1484">
        <f t="shared" si="46"/>
        <v>54000</v>
      </c>
      <c r="N1512" s="1493">
        <v>1</v>
      </c>
      <c r="O1512" s="1493">
        <v>6</v>
      </c>
      <c r="P1512" s="1484">
        <f t="shared" si="47"/>
        <v>27000</v>
      </c>
      <c r="Q1512" s="1199"/>
      <c r="R1512" s="1199"/>
      <c r="S1512" s="1199"/>
      <c r="T1512" s="1199"/>
    </row>
    <row r="1513" spans="1:20" s="1503" customFormat="1" ht="12.75" x14ac:dyDescent="0.2">
      <c r="A1513" s="1488" t="s">
        <v>8711</v>
      </c>
      <c r="B1513" s="1488" t="s">
        <v>2004</v>
      </c>
      <c r="C1513" s="1488" t="s">
        <v>97</v>
      </c>
      <c r="D1513" s="1488"/>
      <c r="E1513" s="1489">
        <v>5000</v>
      </c>
      <c r="F1513" s="1488" t="s">
        <v>11786</v>
      </c>
      <c r="G1513" s="1488" t="s">
        <v>11787</v>
      </c>
      <c r="H1513" s="1488" t="s">
        <v>11476</v>
      </c>
      <c r="I1513" s="1488"/>
      <c r="J1513" s="1488"/>
      <c r="K1513" s="1493">
        <v>1</v>
      </c>
      <c r="L1513" s="1493">
        <v>12</v>
      </c>
      <c r="M1513" s="1484">
        <f t="shared" si="46"/>
        <v>60000</v>
      </c>
      <c r="N1513" s="1493">
        <v>1</v>
      </c>
      <c r="O1513" s="1493">
        <v>6</v>
      </c>
      <c r="P1513" s="1484">
        <f t="shared" si="47"/>
        <v>30000</v>
      </c>
      <c r="Q1513" s="1199"/>
      <c r="R1513" s="1199"/>
      <c r="S1513" s="1199"/>
      <c r="T1513" s="1199"/>
    </row>
    <row r="1514" spans="1:20" s="1503" customFormat="1" ht="12.75" x14ac:dyDescent="0.2">
      <c r="A1514" s="1488" t="s">
        <v>8711</v>
      </c>
      <c r="B1514" s="1488" t="s">
        <v>2003</v>
      </c>
      <c r="C1514" s="1488" t="s">
        <v>97</v>
      </c>
      <c r="D1514" s="1488"/>
      <c r="E1514" s="1489">
        <v>1600</v>
      </c>
      <c r="F1514" s="1488" t="s">
        <v>11788</v>
      </c>
      <c r="G1514" s="1488" t="s">
        <v>11789</v>
      </c>
      <c r="H1514" s="1488" t="s">
        <v>4809</v>
      </c>
      <c r="I1514" s="1488"/>
      <c r="J1514" s="1488"/>
      <c r="K1514" s="1493">
        <v>1</v>
      </c>
      <c r="L1514" s="1493">
        <v>12</v>
      </c>
      <c r="M1514" s="1484">
        <f t="shared" si="46"/>
        <v>19200</v>
      </c>
      <c r="N1514" s="1493">
        <v>0</v>
      </c>
      <c r="O1514" s="1493">
        <v>0</v>
      </c>
      <c r="P1514" s="1484">
        <f t="shared" si="47"/>
        <v>0</v>
      </c>
      <c r="Q1514" s="1199"/>
      <c r="R1514" s="1199"/>
      <c r="S1514" s="1199"/>
      <c r="T1514" s="1199"/>
    </row>
    <row r="1515" spans="1:20" s="1503" customFormat="1" ht="12.75" x14ac:dyDescent="0.2">
      <c r="A1515" s="1488" t="s">
        <v>8711</v>
      </c>
      <c r="B1515" s="1488" t="s">
        <v>2003</v>
      </c>
      <c r="C1515" s="1488" t="s">
        <v>97</v>
      </c>
      <c r="D1515" s="1488"/>
      <c r="E1515" s="1489">
        <v>2000</v>
      </c>
      <c r="F1515" s="1488" t="s">
        <v>11788</v>
      </c>
      <c r="G1515" s="1488" t="s">
        <v>11789</v>
      </c>
      <c r="H1515" s="1488" t="s">
        <v>4809</v>
      </c>
      <c r="I1515" s="1488"/>
      <c r="J1515" s="1488"/>
      <c r="K1515" s="1493">
        <v>1</v>
      </c>
      <c r="L1515" s="1493">
        <v>1</v>
      </c>
      <c r="M1515" s="1484">
        <f t="shared" si="46"/>
        <v>2000</v>
      </c>
      <c r="N1515" s="1493">
        <v>1</v>
      </c>
      <c r="O1515" s="1493">
        <v>6</v>
      </c>
      <c r="P1515" s="1484">
        <f t="shared" si="47"/>
        <v>12000</v>
      </c>
      <c r="Q1515" s="1199"/>
      <c r="R1515" s="1199"/>
      <c r="S1515" s="1199"/>
      <c r="T1515" s="1199"/>
    </row>
    <row r="1516" spans="1:20" s="1503" customFormat="1" ht="12.75" x14ac:dyDescent="0.2">
      <c r="A1516" s="1488" t="s">
        <v>8711</v>
      </c>
      <c r="B1516" s="1488" t="s">
        <v>2003</v>
      </c>
      <c r="C1516" s="1488" t="s">
        <v>97</v>
      </c>
      <c r="D1516" s="1488"/>
      <c r="E1516" s="1489">
        <v>5000</v>
      </c>
      <c r="F1516" s="1488" t="s">
        <v>11790</v>
      </c>
      <c r="G1516" s="1488" t="s">
        <v>11791</v>
      </c>
      <c r="H1516" s="1488" t="s">
        <v>1459</v>
      </c>
      <c r="I1516" s="1488"/>
      <c r="J1516" s="1488"/>
      <c r="K1516" s="1493">
        <v>1</v>
      </c>
      <c r="L1516" s="1493">
        <v>12</v>
      </c>
      <c r="M1516" s="1484">
        <f t="shared" si="46"/>
        <v>60000</v>
      </c>
      <c r="N1516" s="1493">
        <v>1</v>
      </c>
      <c r="O1516" s="1493">
        <v>6</v>
      </c>
      <c r="P1516" s="1484">
        <f t="shared" si="47"/>
        <v>30000</v>
      </c>
      <c r="Q1516" s="1199"/>
      <c r="R1516" s="1199"/>
      <c r="S1516" s="1199"/>
      <c r="T1516" s="1199"/>
    </row>
    <row r="1517" spans="1:20" s="1503" customFormat="1" ht="12.75" x14ac:dyDescent="0.2">
      <c r="A1517" s="1488" t="s">
        <v>8711</v>
      </c>
      <c r="B1517" s="1488" t="s">
        <v>2003</v>
      </c>
      <c r="C1517" s="1488" t="s">
        <v>97</v>
      </c>
      <c r="D1517" s="1488"/>
      <c r="E1517" s="1489">
        <v>4500</v>
      </c>
      <c r="F1517" s="1488" t="s">
        <v>11792</v>
      </c>
      <c r="G1517" s="1488" t="s">
        <v>11793</v>
      </c>
      <c r="H1517" s="1488" t="s">
        <v>768</v>
      </c>
      <c r="I1517" s="1488"/>
      <c r="J1517" s="1488"/>
      <c r="K1517" s="1493">
        <v>1</v>
      </c>
      <c r="L1517" s="1493">
        <v>7</v>
      </c>
      <c r="M1517" s="1484">
        <f t="shared" si="46"/>
        <v>31500</v>
      </c>
      <c r="N1517" s="1493">
        <v>0</v>
      </c>
      <c r="O1517" s="1493">
        <v>0</v>
      </c>
      <c r="P1517" s="1484">
        <f t="shared" si="47"/>
        <v>0</v>
      </c>
      <c r="Q1517" s="1199"/>
      <c r="R1517" s="1199"/>
      <c r="S1517" s="1199"/>
      <c r="T1517" s="1199"/>
    </row>
    <row r="1518" spans="1:20" s="1503" customFormat="1" ht="12.75" x14ac:dyDescent="0.2">
      <c r="A1518" s="1488" t="s">
        <v>8711</v>
      </c>
      <c r="B1518" s="1488" t="s">
        <v>2003</v>
      </c>
      <c r="C1518" s="1488" t="s">
        <v>97</v>
      </c>
      <c r="D1518" s="1488"/>
      <c r="E1518" s="1489">
        <v>15600</v>
      </c>
      <c r="F1518" s="1488" t="s">
        <v>11794</v>
      </c>
      <c r="G1518" s="1488" t="s">
        <v>11795</v>
      </c>
      <c r="H1518" s="1488" t="s">
        <v>657</v>
      </c>
      <c r="I1518" s="1488"/>
      <c r="J1518" s="1488"/>
      <c r="K1518" s="1493">
        <v>0</v>
      </c>
      <c r="L1518" s="1493">
        <v>0</v>
      </c>
      <c r="M1518" s="1484">
        <f t="shared" si="46"/>
        <v>0</v>
      </c>
      <c r="N1518" s="1493">
        <v>1</v>
      </c>
      <c r="O1518" s="1493">
        <v>2</v>
      </c>
      <c r="P1518" s="1484">
        <f t="shared" si="47"/>
        <v>31200</v>
      </c>
      <c r="Q1518" s="1199"/>
      <c r="R1518" s="1199"/>
      <c r="S1518" s="1199"/>
      <c r="T1518" s="1199"/>
    </row>
    <row r="1519" spans="1:20" s="1503" customFormat="1" ht="12.75" x14ac:dyDescent="0.2">
      <c r="A1519" s="1488" t="s">
        <v>8711</v>
      </c>
      <c r="B1519" s="1488" t="s">
        <v>2003</v>
      </c>
      <c r="C1519" s="1488" t="s">
        <v>97</v>
      </c>
      <c r="D1519" s="1488"/>
      <c r="E1519" s="1489">
        <v>7000</v>
      </c>
      <c r="F1519" s="1488" t="s">
        <v>11796</v>
      </c>
      <c r="G1519" s="1488" t="s">
        <v>11797</v>
      </c>
      <c r="H1519" s="1488" t="s">
        <v>11798</v>
      </c>
      <c r="I1519" s="1488"/>
      <c r="J1519" s="1488"/>
      <c r="K1519" s="1493">
        <v>1</v>
      </c>
      <c r="L1519" s="1493">
        <v>12</v>
      </c>
      <c r="M1519" s="1484">
        <f t="shared" si="46"/>
        <v>84000</v>
      </c>
      <c r="N1519" s="1493">
        <v>1</v>
      </c>
      <c r="O1519" s="1493">
        <v>6</v>
      </c>
      <c r="P1519" s="1484">
        <f t="shared" si="47"/>
        <v>42000</v>
      </c>
      <c r="Q1519" s="1199"/>
      <c r="R1519" s="1199"/>
      <c r="S1519" s="1199"/>
      <c r="T1519" s="1199"/>
    </row>
    <row r="1520" spans="1:20" s="1503" customFormat="1" ht="12.75" x14ac:dyDescent="0.2">
      <c r="A1520" s="1488" t="s">
        <v>8711</v>
      </c>
      <c r="B1520" s="1488" t="s">
        <v>2003</v>
      </c>
      <c r="C1520" s="1488" t="s">
        <v>97</v>
      </c>
      <c r="D1520" s="1488"/>
      <c r="E1520" s="1489">
        <v>15000</v>
      </c>
      <c r="F1520" s="1488" t="s">
        <v>11799</v>
      </c>
      <c r="G1520" s="1488" t="s">
        <v>11800</v>
      </c>
      <c r="H1520" s="1488" t="s">
        <v>712</v>
      </c>
      <c r="I1520" s="1488"/>
      <c r="J1520" s="1488"/>
      <c r="K1520" s="1493">
        <v>0</v>
      </c>
      <c r="L1520" s="1493">
        <v>0</v>
      </c>
      <c r="M1520" s="1484">
        <f t="shared" si="46"/>
        <v>0</v>
      </c>
      <c r="N1520" s="1493">
        <v>1</v>
      </c>
      <c r="O1520" s="1493">
        <v>3</v>
      </c>
      <c r="P1520" s="1484">
        <f t="shared" si="47"/>
        <v>45000</v>
      </c>
      <c r="Q1520" s="1199"/>
      <c r="R1520" s="1199"/>
      <c r="S1520" s="1199"/>
      <c r="T1520" s="1199"/>
    </row>
    <row r="1521" spans="1:20" s="1503" customFormat="1" ht="12.75" x14ac:dyDescent="0.2">
      <c r="A1521" s="1488" t="s">
        <v>8711</v>
      </c>
      <c r="B1521" s="1488" t="s">
        <v>2003</v>
      </c>
      <c r="C1521" s="1488" t="s">
        <v>97</v>
      </c>
      <c r="D1521" s="1488"/>
      <c r="E1521" s="1489">
        <v>14000</v>
      </c>
      <c r="F1521" s="1488" t="s">
        <v>11801</v>
      </c>
      <c r="G1521" s="1488" t="s">
        <v>11802</v>
      </c>
      <c r="H1521" s="1488" t="s">
        <v>8782</v>
      </c>
      <c r="I1521" s="1488"/>
      <c r="J1521" s="1488"/>
      <c r="K1521" s="1493">
        <v>1</v>
      </c>
      <c r="L1521" s="1493">
        <v>3</v>
      </c>
      <c r="M1521" s="1484">
        <f t="shared" si="46"/>
        <v>42000</v>
      </c>
      <c r="N1521" s="1493">
        <v>0</v>
      </c>
      <c r="O1521" s="1493">
        <v>0</v>
      </c>
      <c r="P1521" s="1484">
        <f t="shared" si="47"/>
        <v>0</v>
      </c>
      <c r="Q1521" s="1199"/>
      <c r="R1521" s="1199"/>
      <c r="S1521" s="1199"/>
      <c r="T1521" s="1199"/>
    </row>
    <row r="1522" spans="1:20" s="1503" customFormat="1" ht="12.75" x14ac:dyDescent="0.2">
      <c r="A1522" s="1488" t="s">
        <v>8711</v>
      </c>
      <c r="B1522" s="1488" t="s">
        <v>2004</v>
      </c>
      <c r="C1522" s="1488" t="s">
        <v>97</v>
      </c>
      <c r="D1522" s="1488"/>
      <c r="E1522" s="1489">
        <v>2000</v>
      </c>
      <c r="F1522" s="1488" t="s">
        <v>11803</v>
      </c>
      <c r="G1522" s="1488" t="s">
        <v>11804</v>
      </c>
      <c r="H1522" s="1488" t="s">
        <v>768</v>
      </c>
      <c r="I1522" s="1488"/>
      <c r="J1522" s="1488"/>
      <c r="K1522" s="1493">
        <v>1</v>
      </c>
      <c r="L1522" s="1493">
        <v>12</v>
      </c>
      <c r="M1522" s="1484">
        <f t="shared" si="46"/>
        <v>24000</v>
      </c>
      <c r="N1522" s="1493">
        <v>1</v>
      </c>
      <c r="O1522" s="1493">
        <v>6</v>
      </c>
      <c r="P1522" s="1484">
        <f t="shared" si="47"/>
        <v>12000</v>
      </c>
      <c r="Q1522" s="1199"/>
      <c r="R1522" s="1199"/>
      <c r="S1522" s="1199"/>
      <c r="T1522" s="1199"/>
    </row>
    <row r="1523" spans="1:20" s="1503" customFormat="1" ht="12.75" x14ac:dyDescent="0.2">
      <c r="A1523" s="1488" t="s">
        <v>8711</v>
      </c>
      <c r="B1523" s="1488" t="s">
        <v>2003</v>
      </c>
      <c r="C1523" s="1488" t="s">
        <v>97</v>
      </c>
      <c r="D1523" s="1488"/>
      <c r="E1523" s="1489">
        <v>4500</v>
      </c>
      <c r="F1523" s="1488" t="s">
        <v>11805</v>
      </c>
      <c r="G1523" s="1488" t="s">
        <v>11806</v>
      </c>
      <c r="H1523" s="1488" t="s">
        <v>8766</v>
      </c>
      <c r="I1523" s="1488"/>
      <c r="J1523" s="1488"/>
      <c r="K1523" s="1493">
        <v>1</v>
      </c>
      <c r="L1523" s="1493">
        <v>2</v>
      </c>
      <c r="M1523" s="1484">
        <f t="shared" si="46"/>
        <v>9000</v>
      </c>
      <c r="N1523" s="1493">
        <v>1</v>
      </c>
      <c r="O1523" s="1493">
        <v>6</v>
      </c>
      <c r="P1523" s="1484">
        <f t="shared" si="47"/>
        <v>27000</v>
      </c>
      <c r="Q1523" s="1199"/>
      <c r="R1523" s="1199"/>
      <c r="S1523" s="1199"/>
      <c r="T1523" s="1199"/>
    </row>
    <row r="1524" spans="1:20" s="1503" customFormat="1" ht="12.75" x14ac:dyDescent="0.2">
      <c r="A1524" s="1488" t="s">
        <v>8711</v>
      </c>
      <c r="B1524" s="1488" t="s">
        <v>2003</v>
      </c>
      <c r="C1524" s="1488" t="s">
        <v>97</v>
      </c>
      <c r="D1524" s="1488"/>
      <c r="E1524" s="1489">
        <v>15000</v>
      </c>
      <c r="F1524" s="1488" t="s">
        <v>11807</v>
      </c>
      <c r="G1524" s="1488" t="s">
        <v>11808</v>
      </c>
      <c r="H1524" s="1488" t="s">
        <v>712</v>
      </c>
      <c r="I1524" s="1488"/>
      <c r="J1524" s="1488"/>
      <c r="K1524" s="1493">
        <v>1</v>
      </c>
      <c r="L1524" s="1493">
        <v>4</v>
      </c>
      <c r="M1524" s="1484">
        <f t="shared" si="46"/>
        <v>60000</v>
      </c>
      <c r="N1524" s="1493">
        <v>0</v>
      </c>
      <c r="O1524" s="1493">
        <v>0</v>
      </c>
      <c r="P1524" s="1484">
        <f t="shared" si="47"/>
        <v>0</v>
      </c>
      <c r="Q1524" s="1199"/>
      <c r="R1524" s="1199"/>
      <c r="S1524" s="1199"/>
      <c r="T1524" s="1199"/>
    </row>
    <row r="1525" spans="1:20" s="1503" customFormat="1" ht="12.75" x14ac:dyDescent="0.2">
      <c r="A1525" s="1488" t="s">
        <v>8711</v>
      </c>
      <c r="B1525" s="1488" t="s">
        <v>2003</v>
      </c>
      <c r="C1525" s="1488" t="s">
        <v>97</v>
      </c>
      <c r="D1525" s="1488"/>
      <c r="E1525" s="1489">
        <v>8000</v>
      </c>
      <c r="F1525" s="1488" t="s">
        <v>11809</v>
      </c>
      <c r="G1525" s="1488" t="s">
        <v>11810</v>
      </c>
      <c r="H1525" s="1488" t="s">
        <v>11811</v>
      </c>
      <c r="I1525" s="1488"/>
      <c r="J1525" s="1488"/>
      <c r="K1525" s="1493">
        <v>1</v>
      </c>
      <c r="L1525" s="1493">
        <v>12</v>
      </c>
      <c r="M1525" s="1484">
        <f t="shared" si="46"/>
        <v>96000</v>
      </c>
      <c r="N1525" s="1493">
        <v>0</v>
      </c>
      <c r="O1525" s="1493">
        <v>0</v>
      </c>
      <c r="P1525" s="1484">
        <f t="shared" si="47"/>
        <v>0</v>
      </c>
      <c r="Q1525" s="1199"/>
      <c r="R1525" s="1199"/>
      <c r="S1525" s="1199"/>
      <c r="T1525" s="1199"/>
    </row>
    <row r="1526" spans="1:20" s="1503" customFormat="1" ht="12.75" x14ac:dyDescent="0.2">
      <c r="A1526" s="1488" t="s">
        <v>8711</v>
      </c>
      <c r="B1526" s="1488" t="s">
        <v>2004</v>
      </c>
      <c r="C1526" s="1488" t="s">
        <v>97</v>
      </c>
      <c r="D1526" s="1488"/>
      <c r="E1526" s="1489">
        <v>5000</v>
      </c>
      <c r="F1526" s="1488" t="s">
        <v>11812</v>
      </c>
      <c r="G1526" s="1488" t="s">
        <v>11813</v>
      </c>
      <c r="H1526" s="1488" t="s">
        <v>675</v>
      </c>
      <c r="I1526" s="1488"/>
      <c r="J1526" s="1488"/>
      <c r="K1526" s="1493">
        <v>1</v>
      </c>
      <c r="L1526" s="1493">
        <v>12</v>
      </c>
      <c r="M1526" s="1484">
        <f t="shared" si="46"/>
        <v>60000</v>
      </c>
      <c r="N1526" s="1493">
        <v>1</v>
      </c>
      <c r="O1526" s="1493">
        <v>6</v>
      </c>
      <c r="P1526" s="1484">
        <f t="shared" si="47"/>
        <v>30000</v>
      </c>
      <c r="Q1526" s="1199"/>
      <c r="R1526" s="1199"/>
      <c r="S1526" s="1199"/>
      <c r="T1526" s="1199"/>
    </row>
    <row r="1527" spans="1:20" s="1503" customFormat="1" ht="12.75" x14ac:dyDescent="0.2">
      <c r="A1527" s="1488" t="s">
        <v>8711</v>
      </c>
      <c r="B1527" s="1488" t="s">
        <v>2003</v>
      </c>
      <c r="C1527" s="1488" t="s">
        <v>97</v>
      </c>
      <c r="D1527" s="1488"/>
      <c r="E1527" s="1489">
        <v>2000</v>
      </c>
      <c r="F1527" s="1488" t="s">
        <v>11814</v>
      </c>
      <c r="G1527" s="1488" t="s">
        <v>11815</v>
      </c>
      <c r="H1527" s="1488" t="s">
        <v>739</v>
      </c>
      <c r="I1527" s="1488"/>
      <c r="J1527" s="1488"/>
      <c r="K1527" s="1493">
        <v>1</v>
      </c>
      <c r="L1527" s="1493">
        <v>3</v>
      </c>
      <c r="M1527" s="1484">
        <f t="shared" si="46"/>
        <v>6000</v>
      </c>
      <c r="N1527" s="1493">
        <v>0</v>
      </c>
      <c r="O1527" s="1493">
        <v>0</v>
      </c>
      <c r="P1527" s="1484">
        <f t="shared" si="47"/>
        <v>0</v>
      </c>
      <c r="Q1527" s="1199"/>
      <c r="R1527" s="1199"/>
      <c r="S1527" s="1199"/>
      <c r="T1527" s="1199"/>
    </row>
    <row r="1528" spans="1:20" s="1503" customFormat="1" ht="12.75" x14ac:dyDescent="0.2">
      <c r="A1528" s="1488" t="s">
        <v>8711</v>
      </c>
      <c r="B1528" s="1488" t="s">
        <v>2003</v>
      </c>
      <c r="C1528" s="1488" t="s">
        <v>97</v>
      </c>
      <c r="D1528" s="1488"/>
      <c r="E1528" s="1489">
        <v>8000</v>
      </c>
      <c r="F1528" s="1488" t="s">
        <v>11816</v>
      </c>
      <c r="G1528" s="1488" t="s">
        <v>11817</v>
      </c>
      <c r="H1528" s="1488" t="s">
        <v>4612</v>
      </c>
      <c r="I1528" s="1488"/>
      <c r="J1528" s="1488"/>
      <c r="K1528" s="1493">
        <v>0</v>
      </c>
      <c r="L1528" s="1493">
        <v>0</v>
      </c>
      <c r="M1528" s="1484">
        <f t="shared" si="46"/>
        <v>0</v>
      </c>
      <c r="N1528" s="1493">
        <v>1</v>
      </c>
      <c r="O1528" s="1493">
        <v>6</v>
      </c>
      <c r="P1528" s="1484">
        <f t="shared" si="47"/>
        <v>48000</v>
      </c>
      <c r="Q1528" s="1199"/>
      <c r="R1528" s="1199"/>
      <c r="S1528" s="1199"/>
      <c r="T1528" s="1199"/>
    </row>
    <row r="1529" spans="1:20" s="1503" customFormat="1" ht="12.75" x14ac:dyDescent="0.2">
      <c r="A1529" s="1488" t="s">
        <v>8711</v>
      </c>
      <c r="B1529" s="1488" t="s">
        <v>2003</v>
      </c>
      <c r="C1529" s="1488" t="s">
        <v>97</v>
      </c>
      <c r="D1529" s="1488"/>
      <c r="E1529" s="1489">
        <v>7000</v>
      </c>
      <c r="F1529" s="1488" t="s">
        <v>11818</v>
      </c>
      <c r="G1529" s="1488" t="s">
        <v>11819</v>
      </c>
      <c r="H1529" s="1488" t="s">
        <v>9304</v>
      </c>
      <c r="I1529" s="1488"/>
      <c r="J1529" s="1488"/>
      <c r="K1529" s="1493">
        <v>1</v>
      </c>
      <c r="L1529" s="1493">
        <v>11</v>
      </c>
      <c r="M1529" s="1484">
        <f t="shared" si="46"/>
        <v>77000</v>
      </c>
      <c r="N1529" s="1493">
        <v>0</v>
      </c>
      <c r="O1529" s="1493">
        <v>0</v>
      </c>
      <c r="P1529" s="1484">
        <f t="shared" si="47"/>
        <v>0</v>
      </c>
      <c r="Q1529" s="1199"/>
      <c r="R1529" s="1199"/>
      <c r="S1529" s="1199"/>
      <c r="T1529" s="1199"/>
    </row>
    <row r="1530" spans="1:20" s="1503" customFormat="1" ht="12.75" x14ac:dyDescent="0.2">
      <c r="A1530" s="1488" t="s">
        <v>8711</v>
      </c>
      <c r="B1530" s="1488" t="s">
        <v>2003</v>
      </c>
      <c r="C1530" s="1488" t="s">
        <v>97</v>
      </c>
      <c r="D1530" s="1488"/>
      <c r="E1530" s="1489">
        <v>7000</v>
      </c>
      <c r="F1530" s="1488" t="s">
        <v>11820</v>
      </c>
      <c r="G1530" s="1488" t="s">
        <v>11821</v>
      </c>
      <c r="H1530" s="1488" t="s">
        <v>11822</v>
      </c>
      <c r="I1530" s="1488"/>
      <c r="J1530" s="1488"/>
      <c r="K1530" s="1493">
        <v>1</v>
      </c>
      <c r="L1530" s="1493">
        <v>12</v>
      </c>
      <c r="M1530" s="1484">
        <f t="shared" si="46"/>
        <v>84000</v>
      </c>
      <c r="N1530" s="1493">
        <v>1</v>
      </c>
      <c r="O1530" s="1493">
        <v>1</v>
      </c>
      <c r="P1530" s="1484">
        <f t="shared" si="47"/>
        <v>7000</v>
      </c>
      <c r="Q1530" s="1199"/>
      <c r="R1530" s="1199"/>
      <c r="S1530" s="1199"/>
      <c r="T1530" s="1199"/>
    </row>
    <row r="1531" spans="1:20" s="1503" customFormat="1" ht="12.75" x14ac:dyDescent="0.2">
      <c r="A1531" s="1488" t="s">
        <v>8711</v>
      </c>
      <c r="B1531" s="1488" t="s">
        <v>2003</v>
      </c>
      <c r="C1531" s="1488" t="s">
        <v>97</v>
      </c>
      <c r="D1531" s="1488"/>
      <c r="E1531" s="1489">
        <v>15600</v>
      </c>
      <c r="F1531" s="1488" t="s">
        <v>11823</v>
      </c>
      <c r="G1531" s="1488" t="s">
        <v>11824</v>
      </c>
      <c r="H1531" s="1488" t="s">
        <v>8834</v>
      </c>
      <c r="I1531" s="1488"/>
      <c r="J1531" s="1488"/>
      <c r="K1531" s="1493">
        <v>1</v>
      </c>
      <c r="L1531" s="1493">
        <v>5</v>
      </c>
      <c r="M1531" s="1484">
        <f t="shared" si="46"/>
        <v>78000</v>
      </c>
      <c r="N1531" s="1493">
        <v>1</v>
      </c>
      <c r="O1531" s="1493">
        <v>1</v>
      </c>
      <c r="P1531" s="1484">
        <f t="shared" si="47"/>
        <v>15600</v>
      </c>
      <c r="Q1531" s="1199"/>
      <c r="R1531" s="1199"/>
      <c r="S1531" s="1199"/>
      <c r="T1531" s="1199"/>
    </row>
    <row r="1532" spans="1:20" s="1503" customFormat="1" ht="12.75" x14ac:dyDescent="0.2">
      <c r="A1532" s="1488" t="s">
        <v>8711</v>
      </c>
      <c r="B1532" s="1488" t="s">
        <v>2003</v>
      </c>
      <c r="C1532" s="1488" t="s">
        <v>97</v>
      </c>
      <c r="D1532" s="1488"/>
      <c r="E1532" s="1489">
        <v>8000</v>
      </c>
      <c r="F1532" s="1488" t="s">
        <v>11825</v>
      </c>
      <c r="G1532" s="1488" t="s">
        <v>11826</v>
      </c>
      <c r="H1532" s="1488" t="s">
        <v>11827</v>
      </c>
      <c r="I1532" s="1488"/>
      <c r="J1532" s="1488"/>
      <c r="K1532" s="1493">
        <v>1</v>
      </c>
      <c r="L1532" s="1493">
        <v>12</v>
      </c>
      <c r="M1532" s="1484">
        <f t="shared" si="46"/>
        <v>96000</v>
      </c>
      <c r="N1532" s="1493">
        <v>1</v>
      </c>
      <c r="O1532" s="1493">
        <v>6</v>
      </c>
      <c r="P1532" s="1484">
        <f t="shared" si="47"/>
        <v>48000</v>
      </c>
      <c r="Q1532" s="1199"/>
      <c r="R1532" s="1199"/>
      <c r="S1532" s="1199"/>
      <c r="T1532" s="1199"/>
    </row>
    <row r="1533" spans="1:20" s="1503" customFormat="1" ht="12.75" x14ac:dyDescent="0.2">
      <c r="A1533" s="1488" t="s">
        <v>8711</v>
      </c>
      <c r="B1533" s="1488" t="s">
        <v>2004</v>
      </c>
      <c r="C1533" s="1488" t="s">
        <v>97</v>
      </c>
      <c r="D1533" s="1488"/>
      <c r="E1533" s="1489">
        <v>5000</v>
      </c>
      <c r="F1533" s="1488" t="s">
        <v>11828</v>
      </c>
      <c r="G1533" s="1488" t="s">
        <v>11829</v>
      </c>
      <c r="H1533" s="1488" t="s">
        <v>675</v>
      </c>
      <c r="I1533" s="1488"/>
      <c r="J1533" s="1488"/>
      <c r="K1533" s="1493">
        <v>1</v>
      </c>
      <c r="L1533" s="1493">
        <v>12</v>
      </c>
      <c r="M1533" s="1484">
        <f t="shared" si="46"/>
        <v>60000</v>
      </c>
      <c r="N1533" s="1493">
        <v>1</v>
      </c>
      <c r="O1533" s="1493">
        <v>6</v>
      </c>
      <c r="P1533" s="1484">
        <f t="shared" si="47"/>
        <v>30000</v>
      </c>
      <c r="Q1533" s="1199"/>
      <c r="R1533" s="1199"/>
      <c r="S1533" s="1199"/>
      <c r="T1533" s="1199"/>
    </row>
    <row r="1534" spans="1:20" s="1503" customFormat="1" ht="12.75" x14ac:dyDescent="0.2">
      <c r="A1534" s="1488" t="s">
        <v>8711</v>
      </c>
      <c r="B1534" s="1488" t="s">
        <v>2003</v>
      </c>
      <c r="C1534" s="1488" t="s">
        <v>97</v>
      </c>
      <c r="D1534" s="1488"/>
      <c r="E1534" s="1489">
        <v>4000</v>
      </c>
      <c r="F1534" s="1488" t="s">
        <v>11830</v>
      </c>
      <c r="G1534" s="1488" t="s">
        <v>11831</v>
      </c>
      <c r="H1534" s="1488" t="s">
        <v>11832</v>
      </c>
      <c r="I1534" s="1488"/>
      <c r="J1534" s="1488"/>
      <c r="K1534" s="1493">
        <v>1</v>
      </c>
      <c r="L1534" s="1493">
        <v>4</v>
      </c>
      <c r="M1534" s="1484">
        <f t="shared" si="46"/>
        <v>16000</v>
      </c>
      <c r="N1534" s="1493">
        <v>0</v>
      </c>
      <c r="O1534" s="1493">
        <v>0</v>
      </c>
      <c r="P1534" s="1484">
        <f t="shared" si="47"/>
        <v>0</v>
      </c>
      <c r="Q1534" s="1199"/>
      <c r="R1534" s="1199"/>
      <c r="S1534" s="1199"/>
      <c r="T1534" s="1199"/>
    </row>
    <row r="1535" spans="1:20" s="1503" customFormat="1" ht="12.75" x14ac:dyDescent="0.2">
      <c r="A1535" s="1488" t="s">
        <v>8711</v>
      </c>
      <c r="B1535" s="1488" t="s">
        <v>2003</v>
      </c>
      <c r="C1535" s="1488" t="s">
        <v>97</v>
      </c>
      <c r="D1535" s="1488"/>
      <c r="E1535" s="1489">
        <v>1900</v>
      </c>
      <c r="F1535" s="1488" t="s">
        <v>11833</v>
      </c>
      <c r="G1535" s="1488" t="s">
        <v>11834</v>
      </c>
      <c r="H1535" s="1488" t="s">
        <v>698</v>
      </c>
      <c r="I1535" s="1488"/>
      <c r="J1535" s="1488"/>
      <c r="K1535" s="1493">
        <v>1</v>
      </c>
      <c r="L1535" s="1493">
        <v>12</v>
      </c>
      <c r="M1535" s="1484">
        <f t="shared" si="46"/>
        <v>22800</v>
      </c>
      <c r="N1535" s="1493">
        <v>1</v>
      </c>
      <c r="O1535" s="1493">
        <v>6</v>
      </c>
      <c r="P1535" s="1484">
        <f t="shared" si="47"/>
        <v>11400</v>
      </c>
      <c r="Q1535" s="1199"/>
      <c r="R1535" s="1199"/>
      <c r="S1535" s="1199"/>
      <c r="T1535" s="1199"/>
    </row>
    <row r="1536" spans="1:20" s="1503" customFormat="1" ht="12.75" x14ac:dyDescent="0.2">
      <c r="A1536" s="1488" t="s">
        <v>8711</v>
      </c>
      <c r="B1536" s="1488" t="s">
        <v>2003</v>
      </c>
      <c r="C1536" s="1488" t="s">
        <v>97</v>
      </c>
      <c r="D1536" s="1488"/>
      <c r="E1536" s="1489">
        <v>9000</v>
      </c>
      <c r="F1536" s="1488" t="s">
        <v>11835</v>
      </c>
      <c r="G1536" s="1488" t="s">
        <v>11836</v>
      </c>
      <c r="H1536" s="1488" t="s">
        <v>4612</v>
      </c>
      <c r="I1536" s="1488"/>
      <c r="J1536" s="1488"/>
      <c r="K1536" s="1493">
        <v>1</v>
      </c>
      <c r="L1536" s="1493">
        <v>5</v>
      </c>
      <c r="M1536" s="1484">
        <f t="shared" si="46"/>
        <v>45000</v>
      </c>
      <c r="N1536" s="1493">
        <v>1</v>
      </c>
      <c r="O1536" s="1493">
        <v>6</v>
      </c>
      <c r="P1536" s="1484">
        <f t="shared" si="47"/>
        <v>54000</v>
      </c>
      <c r="Q1536" s="1199"/>
      <c r="R1536" s="1199"/>
      <c r="S1536" s="1199"/>
      <c r="T1536" s="1199"/>
    </row>
    <row r="1537" spans="1:20" s="1503" customFormat="1" ht="12.75" x14ac:dyDescent="0.2">
      <c r="A1537" s="1488" t="s">
        <v>8711</v>
      </c>
      <c r="B1537" s="1488" t="s">
        <v>2003</v>
      </c>
      <c r="C1537" s="1488" t="s">
        <v>97</v>
      </c>
      <c r="D1537" s="1488"/>
      <c r="E1537" s="1489">
        <v>1600</v>
      </c>
      <c r="F1537" s="1488" t="s">
        <v>11837</v>
      </c>
      <c r="G1537" s="1488" t="s">
        <v>11838</v>
      </c>
      <c r="H1537" s="1488" t="s">
        <v>9902</v>
      </c>
      <c r="I1537" s="1488"/>
      <c r="J1537" s="1488"/>
      <c r="K1537" s="1493">
        <v>1</v>
      </c>
      <c r="L1537" s="1493">
        <v>12</v>
      </c>
      <c r="M1537" s="1484">
        <f t="shared" si="46"/>
        <v>19200</v>
      </c>
      <c r="N1537" s="1493">
        <v>0</v>
      </c>
      <c r="O1537" s="1493">
        <v>0</v>
      </c>
      <c r="P1537" s="1484">
        <f t="shared" si="47"/>
        <v>0</v>
      </c>
      <c r="Q1537" s="1199"/>
      <c r="R1537" s="1199"/>
      <c r="S1537" s="1199"/>
      <c r="T1537" s="1199"/>
    </row>
    <row r="1538" spans="1:20" s="1503" customFormat="1" ht="12.75" x14ac:dyDescent="0.2">
      <c r="A1538" s="1488" t="s">
        <v>8711</v>
      </c>
      <c r="B1538" s="1488" t="s">
        <v>2003</v>
      </c>
      <c r="C1538" s="1488" t="s">
        <v>97</v>
      </c>
      <c r="D1538" s="1488"/>
      <c r="E1538" s="1489">
        <v>2000</v>
      </c>
      <c r="F1538" s="1488" t="s">
        <v>11837</v>
      </c>
      <c r="G1538" s="1488" t="s">
        <v>11838</v>
      </c>
      <c r="H1538" s="1488" t="s">
        <v>9902</v>
      </c>
      <c r="I1538" s="1488"/>
      <c r="J1538" s="1488"/>
      <c r="K1538" s="1493">
        <v>1</v>
      </c>
      <c r="L1538" s="1493">
        <v>1</v>
      </c>
      <c r="M1538" s="1484">
        <f t="shared" si="46"/>
        <v>2000</v>
      </c>
      <c r="N1538" s="1493">
        <v>1</v>
      </c>
      <c r="O1538" s="1493">
        <v>6</v>
      </c>
      <c r="P1538" s="1484">
        <f t="shared" si="47"/>
        <v>12000</v>
      </c>
      <c r="Q1538" s="1199"/>
      <c r="R1538" s="1199"/>
      <c r="S1538" s="1199"/>
      <c r="T1538" s="1199"/>
    </row>
    <row r="1539" spans="1:20" s="1503" customFormat="1" ht="12.75" x14ac:dyDescent="0.2">
      <c r="A1539" s="1488" t="s">
        <v>8711</v>
      </c>
      <c r="B1539" s="1488" t="s">
        <v>2003</v>
      </c>
      <c r="C1539" s="1488" t="s">
        <v>97</v>
      </c>
      <c r="D1539" s="1488"/>
      <c r="E1539" s="1489">
        <v>3500</v>
      </c>
      <c r="F1539" s="1488" t="s">
        <v>11839</v>
      </c>
      <c r="G1539" s="1488" t="s">
        <v>11840</v>
      </c>
      <c r="H1539" s="1488" t="s">
        <v>739</v>
      </c>
      <c r="I1539" s="1488"/>
      <c r="J1539" s="1488"/>
      <c r="K1539" s="1493">
        <v>1</v>
      </c>
      <c r="L1539" s="1493">
        <v>5</v>
      </c>
      <c r="M1539" s="1484">
        <f t="shared" si="46"/>
        <v>17500</v>
      </c>
      <c r="N1539" s="1493">
        <v>0</v>
      </c>
      <c r="O1539" s="1493">
        <v>0</v>
      </c>
      <c r="P1539" s="1484">
        <f t="shared" si="47"/>
        <v>0</v>
      </c>
      <c r="Q1539" s="1199"/>
      <c r="R1539" s="1199"/>
      <c r="S1539" s="1199"/>
      <c r="T1539" s="1199"/>
    </row>
    <row r="1540" spans="1:20" s="1503" customFormat="1" ht="12.75" x14ac:dyDescent="0.2">
      <c r="A1540" s="1488" t="s">
        <v>8711</v>
      </c>
      <c r="B1540" s="1488" t="s">
        <v>2003</v>
      </c>
      <c r="C1540" s="1488" t="s">
        <v>97</v>
      </c>
      <c r="D1540" s="1488"/>
      <c r="E1540" s="1489">
        <v>15000</v>
      </c>
      <c r="F1540" s="1488" t="s">
        <v>11841</v>
      </c>
      <c r="G1540" s="1488" t="s">
        <v>11842</v>
      </c>
      <c r="H1540" s="1488" t="s">
        <v>712</v>
      </c>
      <c r="I1540" s="1488"/>
      <c r="J1540" s="1488"/>
      <c r="K1540" s="1493">
        <v>0</v>
      </c>
      <c r="L1540" s="1493">
        <v>0</v>
      </c>
      <c r="M1540" s="1484">
        <f t="shared" si="46"/>
        <v>0</v>
      </c>
      <c r="N1540" s="1493">
        <v>1</v>
      </c>
      <c r="O1540" s="1493">
        <v>2</v>
      </c>
      <c r="P1540" s="1484">
        <f t="shared" si="47"/>
        <v>30000</v>
      </c>
      <c r="Q1540" s="1199"/>
      <c r="R1540" s="1199"/>
      <c r="S1540" s="1199"/>
      <c r="T1540" s="1199"/>
    </row>
    <row r="1541" spans="1:20" s="1503" customFormat="1" ht="12.75" x14ac:dyDescent="0.2">
      <c r="A1541" s="1488" t="s">
        <v>8711</v>
      </c>
      <c r="B1541" s="1488" t="s">
        <v>2003</v>
      </c>
      <c r="C1541" s="1488" t="s">
        <v>97</v>
      </c>
      <c r="D1541" s="1488"/>
      <c r="E1541" s="1489">
        <v>10000</v>
      </c>
      <c r="F1541" s="1488" t="s">
        <v>11843</v>
      </c>
      <c r="G1541" s="1488" t="s">
        <v>11844</v>
      </c>
      <c r="H1541" s="1488" t="s">
        <v>11845</v>
      </c>
      <c r="I1541" s="1488"/>
      <c r="J1541" s="1488"/>
      <c r="K1541" s="1493">
        <v>1</v>
      </c>
      <c r="L1541" s="1493">
        <v>4</v>
      </c>
      <c r="M1541" s="1484">
        <f t="shared" ref="M1541:M1604" si="48">L1541*E1541</f>
        <v>40000</v>
      </c>
      <c r="N1541" s="1493">
        <v>0</v>
      </c>
      <c r="O1541" s="1493">
        <v>0</v>
      </c>
      <c r="P1541" s="1484">
        <f t="shared" ref="P1541:P1604" si="49">O1541*E1541</f>
        <v>0</v>
      </c>
      <c r="Q1541" s="1199"/>
      <c r="R1541" s="1199"/>
      <c r="S1541" s="1199"/>
      <c r="T1541" s="1199"/>
    </row>
    <row r="1542" spans="1:20" s="1503" customFormat="1" ht="12.75" x14ac:dyDescent="0.2">
      <c r="A1542" s="1488" t="s">
        <v>8711</v>
      </c>
      <c r="B1542" s="1488" t="s">
        <v>2003</v>
      </c>
      <c r="C1542" s="1488" t="s">
        <v>97</v>
      </c>
      <c r="D1542" s="1488"/>
      <c r="E1542" s="1489">
        <v>2800</v>
      </c>
      <c r="F1542" s="1488" t="s">
        <v>11846</v>
      </c>
      <c r="G1542" s="1488" t="s">
        <v>11847</v>
      </c>
      <c r="H1542" s="1488" t="s">
        <v>1025</v>
      </c>
      <c r="I1542" s="1488"/>
      <c r="J1542" s="1488"/>
      <c r="K1542" s="1493">
        <v>1</v>
      </c>
      <c r="L1542" s="1493">
        <v>12</v>
      </c>
      <c r="M1542" s="1484">
        <f t="shared" si="48"/>
        <v>33600</v>
      </c>
      <c r="N1542" s="1493">
        <v>1</v>
      </c>
      <c r="O1542" s="1493">
        <v>6</v>
      </c>
      <c r="P1542" s="1484">
        <f t="shared" si="49"/>
        <v>16800</v>
      </c>
      <c r="Q1542" s="1199"/>
      <c r="R1542" s="1199"/>
      <c r="S1542" s="1199"/>
      <c r="T1542" s="1199"/>
    </row>
    <row r="1543" spans="1:20" s="1503" customFormat="1" ht="12.75" x14ac:dyDescent="0.2">
      <c r="A1543" s="1488" t="s">
        <v>8711</v>
      </c>
      <c r="B1543" s="1488" t="s">
        <v>2003</v>
      </c>
      <c r="C1543" s="1488" t="s">
        <v>97</v>
      </c>
      <c r="D1543" s="1488"/>
      <c r="E1543" s="1489">
        <v>7000</v>
      </c>
      <c r="F1543" s="1488" t="s">
        <v>11848</v>
      </c>
      <c r="G1543" s="1488" t="s">
        <v>11849</v>
      </c>
      <c r="H1543" s="1488" t="s">
        <v>686</v>
      </c>
      <c r="I1543" s="1488"/>
      <c r="J1543" s="1488"/>
      <c r="K1543" s="1493">
        <v>1</v>
      </c>
      <c r="L1543" s="1493">
        <v>12</v>
      </c>
      <c r="M1543" s="1484">
        <f t="shared" si="48"/>
        <v>84000</v>
      </c>
      <c r="N1543" s="1493">
        <v>1</v>
      </c>
      <c r="O1543" s="1493">
        <v>6</v>
      </c>
      <c r="P1543" s="1484">
        <f t="shared" si="49"/>
        <v>42000</v>
      </c>
      <c r="Q1543" s="1199"/>
      <c r="R1543" s="1199"/>
      <c r="S1543" s="1199"/>
      <c r="T1543" s="1199"/>
    </row>
    <row r="1544" spans="1:20" s="1503" customFormat="1" ht="12.75" x14ac:dyDescent="0.2">
      <c r="A1544" s="1488" t="s">
        <v>8711</v>
      </c>
      <c r="B1544" s="1488" t="s">
        <v>2004</v>
      </c>
      <c r="C1544" s="1488" t="s">
        <v>97</v>
      </c>
      <c r="D1544" s="1488"/>
      <c r="E1544" s="1489">
        <v>5000</v>
      </c>
      <c r="F1544" s="1488" t="s">
        <v>11850</v>
      </c>
      <c r="G1544" s="1488" t="s">
        <v>11851</v>
      </c>
      <c r="H1544" s="1488" t="s">
        <v>675</v>
      </c>
      <c r="I1544" s="1488"/>
      <c r="J1544" s="1488"/>
      <c r="K1544" s="1493">
        <v>1</v>
      </c>
      <c r="L1544" s="1493">
        <v>3</v>
      </c>
      <c r="M1544" s="1484">
        <f t="shared" si="48"/>
        <v>15000</v>
      </c>
      <c r="N1544" s="1493">
        <v>1</v>
      </c>
      <c r="O1544" s="1493">
        <v>6</v>
      </c>
      <c r="P1544" s="1484">
        <f t="shared" si="49"/>
        <v>30000</v>
      </c>
      <c r="Q1544" s="1199"/>
      <c r="R1544" s="1199"/>
      <c r="S1544" s="1199"/>
      <c r="T1544" s="1199"/>
    </row>
    <row r="1545" spans="1:20" s="1503" customFormat="1" ht="12.75" x14ac:dyDescent="0.2">
      <c r="A1545" s="1488" t="s">
        <v>8711</v>
      </c>
      <c r="B1545" s="1488" t="s">
        <v>2004</v>
      </c>
      <c r="C1545" s="1488" t="s">
        <v>97</v>
      </c>
      <c r="D1545" s="1488"/>
      <c r="E1545" s="1489">
        <v>4000</v>
      </c>
      <c r="F1545" s="1488" t="s">
        <v>11850</v>
      </c>
      <c r="G1545" s="1488" t="s">
        <v>11851</v>
      </c>
      <c r="H1545" s="1488" t="s">
        <v>675</v>
      </c>
      <c r="I1545" s="1488"/>
      <c r="J1545" s="1488"/>
      <c r="K1545" s="1493">
        <v>1</v>
      </c>
      <c r="L1545" s="1493">
        <v>10</v>
      </c>
      <c r="M1545" s="1484">
        <f t="shared" si="48"/>
        <v>40000</v>
      </c>
      <c r="N1545" s="1493">
        <v>0</v>
      </c>
      <c r="O1545" s="1493">
        <v>0</v>
      </c>
      <c r="P1545" s="1484">
        <f t="shared" si="49"/>
        <v>0</v>
      </c>
      <c r="Q1545" s="1199"/>
      <c r="R1545" s="1199"/>
      <c r="S1545" s="1199"/>
      <c r="T1545" s="1199"/>
    </row>
    <row r="1546" spans="1:20" s="1503" customFormat="1" ht="12.75" x14ac:dyDescent="0.2">
      <c r="A1546" s="1488" t="s">
        <v>8711</v>
      </c>
      <c r="B1546" s="1488" t="s">
        <v>2003</v>
      </c>
      <c r="C1546" s="1488" t="s">
        <v>97</v>
      </c>
      <c r="D1546" s="1488"/>
      <c r="E1546" s="1489">
        <v>5000</v>
      </c>
      <c r="F1546" s="1488" t="s">
        <v>11852</v>
      </c>
      <c r="G1546" s="1488" t="s">
        <v>11853</v>
      </c>
      <c r="H1546" s="1488" t="s">
        <v>7629</v>
      </c>
      <c r="I1546" s="1488"/>
      <c r="J1546" s="1488"/>
      <c r="K1546" s="1493">
        <v>1</v>
      </c>
      <c r="L1546" s="1493">
        <v>5</v>
      </c>
      <c r="M1546" s="1484">
        <f t="shared" si="48"/>
        <v>25000</v>
      </c>
      <c r="N1546" s="1493">
        <v>1</v>
      </c>
      <c r="O1546" s="1493">
        <v>6</v>
      </c>
      <c r="P1546" s="1484">
        <f t="shared" si="49"/>
        <v>30000</v>
      </c>
      <c r="Q1546" s="1199"/>
      <c r="R1546" s="1199"/>
      <c r="S1546" s="1199"/>
      <c r="T1546" s="1199"/>
    </row>
    <row r="1547" spans="1:20" s="1503" customFormat="1" ht="12.75" x14ac:dyDescent="0.2">
      <c r="A1547" s="1488" t="s">
        <v>8711</v>
      </c>
      <c r="B1547" s="1488" t="s">
        <v>2003</v>
      </c>
      <c r="C1547" s="1488" t="s">
        <v>97</v>
      </c>
      <c r="D1547" s="1488"/>
      <c r="E1547" s="1489">
        <v>3500</v>
      </c>
      <c r="F1547" s="1488" t="s">
        <v>11854</v>
      </c>
      <c r="G1547" s="1488" t="s">
        <v>11855</v>
      </c>
      <c r="H1547" s="1488" t="s">
        <v>11856</v>
      </c>
      <c r="I1547" s="1488"/>
      <c r="J1547" s="1488"/>
      <c r="K1547" s="1493">
        <v>1</v>
      </c>
      <c r="L1547" s="1493">
        <v>12</v>
      </c>
      <c r="M1547" s="1484">
        <f t="shared" si="48"/>
        <v>42000</v>
      </c>
      <c r="N1547" s="1493">
        <v>1</v>
      </c>
      <c r="O1547" s="1493">
        <v>6</v>
      </c>
      <c r="P1547" s="1484">
        <f t="shared" si="49"/>
        <v>21000</v>
      </c>
      <c r="Q1547" s="1199"/>
      <c r="R1547" s="1199"/>
      <c r="S1547" s="1199"/>
      <c r="T1547" s="1199"/>
    </row>
    <row r="1548" spans="1:20" s="1503" customFormat="1" ht="12.75" x14ac:dyDescent="0.2">
      <c r="A1548" s="1488" t="s">
        <v>8711</v>
      </c>
      <c r="B1548" s="1488" t="s">
        <v>2004</v>
      </c>
      <c r="C1548" s="1488" t="s">
        <v>97</v>
      </c>
      <c r="D1548" s="1488"/>
      <c r="E1548" s="1489">
        <v>4000</v>
      </c>
      <c r="F1548" s="1488" t="s">
        <v>11857</v>
      </c>
      <c r="G1548" s="1488" t="s">
        <v>11858</v>
      </c>
      <c r="H1548" s="1488" t="s">
        <v>11859</v>
      </c>
      <c r="I1548" s="1488"/>
      <c r="J1548" s="1488"/>
      <c r="K1548" s="1493">
        <v>1</v>
      </c>
      <c r="L1548" s="1493">
        <v>3</v>
      </c>
      <c r="M1548" s="1484">
        <f t="shared" si="48"/>
        <v>12000</v>
      </c>
      <c r="N1548" s="1493">
        <v>0</v>
      </c>
      <c r="O1548" s="1493">
        <v>0</v>
      </c>
      <c r="P1548" s="1484">
        <f t="shared" si="49"/>
        <v>0</v>
      </c>
      <c r="Q1548" s="1199"/>
      <c r="R1548" s="1199"/>
      <c r="S1548" s="1199"/>
      <c r="T1548" s="1199"/>
    </row>
    <row r="1549" spans="1:20" s="1503" customFormat="1" ht="12.75" x14ac:dyDescent="0.2">
      <c r="A1549" s="1488" t="s">
        <v>8711</v>
      </c>
      <c r="B1549" s="1488" t="s">
        <v>2003</v>
      </c>
      <c r="C1549" s="1488" t="s">
        <v>97</v>
      </c>
      <c r="D1549" s="1488"/>
      <c r="E1549" s="1489">
        <v>6000</v>
      </c>
      <c r="F1549" s="1488" t="s">
        <v>11860</v>
      </c>
      <c r="G1549" s="1488" t="s">
        <v>11861</v>
      </c>
      <c r="H1549" s="1488" t="s">
        <v>651</v>
      </c>
      <c r="I1549" s="1488"/>
      <c r="J1549" s="1488"/>
      <c r="K1549" s="1493">
        <v>1</v>
      </c>
      <c r="L1549" s="1493">
        <v>12</v>
      </c>
      <c r="M1549" s="1484">
        <f t="shared" si="48"/>
        <v>72000</v>
      </c>
      <c r="N1549" s="1493">
        <v>1</v>
      </c>
      <c r="O1549" s="1493">
        <v>6</v>
      </c>
      <c r="P1549" s="1484">
        <f t="shared" si="49"/>
        <v>36000</v>
      </c>
      <c r="Q1549" s="1199"/>
      <c r="R1549" s="1199"/>
      <c r="S1549" s="1199"/>
      <c r="T1549" s="1199"/>
    </row>
    <row r="1550" spans="1:20" s="1503" customFormat="1" ht="12.75" x14ac:dyDescent="0.2">
      <c r="A1550" s="1488" t="s">
        <v>8711</v>
      </c>
      <c r="B1550" s="1488" t="s">
        <v>2003</v>
      </c>
      <c r="C1550" s="1488" t="s">
        <v>97</v>
      </c>
      <c r="D1550" s="1488"/>
      <c r="E1550" s="1489">
        <v>7500</v>
      </c>
      <c r="F1550" s="1488" t="s">
        <v>11862</v>
      </c>
      <c r="G1550" s="1488" t="s">
        <v>11863</v>
      </c>
      <c r="H1550" s="1488" t="s">
        <v>9285</v>
      </c>
      <c r="I1550" s="1488"/>
      <c r="J1550" s="1488"/>
      <c r="K1550" s="1493">
        <v>1</v>
      </c>
      <c r="L1550" s="1493">
        <v>12</v>
      </c>
      <c r="M1550" s="1484">
        <f t="shared" si="48"/>
        <v>90000</v>
      </c>
      <c r="N1550" s="1493">
        <v>1</v>
      </c>
      <c r="O1550" s="1493">
        <v>1</v>
      </c>
      <c r="P1550" s="1484">
        <f t="shared" si="49"/>
        <v>7500</v>
      </c>
      <c r="Q1550" s="1199"/>
      <c r="R1550" s="1199"/>
      <c r="S1550" s="1199"/>
      <c r="T1550" s="1199"/>
    </row>
    <row r="1551" spans="1:20" s="1503" customFormat="1" ht="12.75" x14ac:dyDescent="0.2">
      <c r="A1551" s="1488" t="s">
        <v>8711</v>
      </c>
      <c r="B1551" s="1488" t="s">
        <v>2003</v>
      </c>
      <c r="C1551" s="1488" t="s">
        <v>97</v>
      </c>
      <c r="D1551" s="1488"/>
      <c r="E1551" s="1489">
        <v>2500</v>
      </c>
      <c r="F1551" s="1488" t="s">
        <v>11864</v>
      </c>
      <c r="G1551" s="1488" t="s">
        <v>11865</v>
      </c>
      <c r="H1551" s="1488" t="s">
        <v>11488</v>
      </c>
      <c r="I1551" s="1488"/>
      <c r="J1551" s="1488"/>
      <c r="K1551" s="1493">
        <v>1</v>
      </c>
      <c r="L1551" s="1493">
        <v>12</v>
      </c>
      <c r="M1551" s="1484">
        <f t="shared" si="48"/>
        <v>30000</v>
      </c>
      <c r="N1551" s="1493">
        <v>1</v>
      </c>
      <c r="O1551" s="1493">
        <v>6</v>
      </c>
      <c r="P1551" s="1484">
        <f t="shared" si="49"/>
        <v>15000</v>
      </c>
      <c r="Q1551" s="1199"/>
      <c r="R1551" s="1199"/>
      <c r="S1551" s="1199"/>
      <c r="T1551" s="1199"/>
    </row>
    <row r="1552" spans="1:20" s="1503" customFormat="1" ht="12.75" x14ac:dyDescent="0.2">
      <c r="A1552" s="1488" t="s">
        <v>8711</v>
      </c>
      <c r="B1552" s="1488" t="s">
        <v>2003</v>
      </c>
      <c r="C1552" s="1488" t="s">
        <v>97</v>
      </c>
      <c r="D1552" s="1488"/>
      <c r="E1552" s="1489">
        <v>6500</v>
      </c>
      <c r="F1552" s="1488" t="s">
        <v>11866</v>
      </c>
      <c r="G1552" s="1488" t="s">
        <v>11867</v>
      </c>
      <c r="H1552" s="1488" t="s">
        <v>1556</v>
      </c>
      <c r="I1552" s="1488"/>
      <c r="J1552" s="1488"/>
      <c r="K1552" s="1493">
        <v>1</v>
      </c>
      <c r="L1552" s="1493">
        <v>12</v>
      </c>
      <c r="M1552" s="1484">
        <f t="shared" si="48"/>
        <v>78000</v>
      </c>
      <c r="N1552" s="1493">
        <v>1</v>
      </c>
      <c r="O1552" s="1493">
        <v>6</v>
      </c>
      <c r="P1552" s="1484">
        <f t="shared" si="49"/>
        <v>39000</v>
      </c>
      <c r="Q1552" s="1199"/>
      <c r="R1552" s="1199"/>
      <c r="S1552" s="1199"/>
      <c r="T1552" s="1199"/>
    </row>
    <row r="1553" spans="1:20" s="1503" customFormat="1" ht="12.75" x14ac:dyDescent="0.2">
      <c r="A1553" s="1488" t="s">
        <v>8711</v>
      </c>
      <c r="B1553" s="1488" t="s">
        <v>2003</v>
      </c>
      <c r="C1553" s="1488" t="s">
        <v>97</v>
      </c>
      <c r="D1553" s="1488"/>
      <c r="E1553" s="1489">
        <v>2000</v>
      </c>
      <c r="F1553" s="1488" t="s">
        <v>11868</v>
      </c>
      <c r="G1553" s="1488" t="s">
        <v>11869</v>
      </c>
      <c r="H1553" s="1488" t="s">
        <v>698</v>
      </c>
      <c r="I1553" s="1488"/>
      <c r="J1553" s="1488"/>
      <c r="K1553" s="1493">
        <v>1</v>
      </c>
      <c r="L1553" s="1493">
        <v>3</v>
      </c>
      <c r="M1553" s="1484">
        <f t="shared" si="48"/>
        <v>6000</v>
      </c>
      <c r="N1553" s="1493">
        <v>0</v>
      </c>
      <c r="O1553" s="1493">
        <v>0</v>
      </c>
      <c r="P1553" s="1484">
        <f t="shared" si="49"/>
        <v>0</v>
      </c>
      <c r="Q1553" s="1199"/>
      <c r="R1553" s="1199"/>
      <c r="S1553" s="1199"/>
      <c r="T1553" s="1199"/>
    </row>
    <row r="1554" spans="1:20" s="1503" customFormat="1" ht="12.75" x14ac:dyDescent="0.2">
      <c r="A1554" s="1488" t="s">
        <v>8711</v>
      </c>
      <c r="B1554" s="1488" t="s">
        <v>2003</v>
      </c>
      <c r="C1554" s="1488" t="s">
        <v>97</v>
      </c>
      <c r="D1554" s="1488"/>
      <c r="E1554" s="1489">
        <v>2000</v>
      </c>
      <c r="F1554" s="1488" t="s">
        <v>11870</v>
      </c>
      <c r="G1554" s="1488" t="s">
        <v>11871</v>
      </c>
      <c r="H1554" s="1488" t="s">
        <v>8805</v>
      </c>
      <c r="I1554" s="1488"/>
      <c r="J1554" s="1488"/>
      <c r="K1554" s="1493">
        <v>1</v>
      </c>
      <c r="L1554" s="1493">
        <v>12</v>
      </c>
      <c r="M1554" s="1484">
        <f t="shared" si="48"/>
        <v>24000</v>
      </c>
      <c r="N1554" s="1493">
        <v>1</v>
      </c>
      <c r="O1554" s="1493">
        <v>6</v>
      </c>
      <c r="P1554" s="1484">
        <f t="shared" si="49"/>
        <v>12000</v>
      </c>
      <c r="Q1554" s="1199"/>
      <c r="R1554" s="1199"/>
      <c r="S1554" s="1199"/>
      <c r="T1554" s="1199"/>
    </row>
    <row r="1555" spans="1:20" s="1503" customFormat="1" ht="12.75" x14ac:dyDescent="0.2">
      <c r="A1555" s="1488" t="s">
        <v>8711</v>
      </c>
      <c r="B1555" s="1488" t="s">
        <v>2003</v>
      </c>
      <c r="C1555" s="1488" t="s">
        <v>97</v>
      </c>
      <c r="D1555" s="1488"/>
      <c r="E1555" s="1489">
        <v>2000</v>
      </c>
      <c r="F1555" s="1488" t="s">
        <v>11872</v>
      </c>
      <c r="G1555" s="1488" t="s">
        <v>11873</v>
      </c>
      <c r="H1555" s="1488" t="s">
        <v>8805</v>
      </c>
      <c r="I1555" s="1488"/>
      <c r="J1555" s="1488"/>
      <c r="K1555" s="1493">
        <v>1</v>
      </c>
      <c r="L1555" s="1493">
        <v>12</v>
      </c>
      <c r="M1555" s="1484">
        <f t="shared" si="48"/>
        <v>24000</v>
      </c>
      <c r="N1555" s="1493">
        <v>1</v>
      </c>
      <c r="O1555" s="1493">
        <v>6</v>
      </c>
      <c r="P1555" s="1484">
        <f t="shared" si="49"/>
        <v>12000</v>
      </c>
      <c r="Q1555" s="1199"/>
      <c r="R1555" s="1199"/>
      <c r="S1555" s="1199"/>
      <c r="T1555" s="1199"/>
    </row>
    <row r="1556" spans="1:20" s="1503" customFormat="1" ht="12.75" x14ac:dyDescent="0.2">
      <c r="A1556" s="1488" t="s">
        <v>8711</v>
      </c>
      <c r="B1556" s="1488" t="s">
        <v>2003</v>
      </c>
      <c r="C1556" s="1488" t="s">
        <v>97</v>
      </c>
      <c r="D1556" s="1488"/>
      <c r="E1556" s="1489">
        <v>3000</v>
      </c>
      <c r="F1556" s="1488" t="s">
        <v>11874</v>
      </c>
      <c r="G1556" s="1488" t="s">
        <v>11875</v>
      </c>
      <c r="H1556" s="1488" t="s">
        <v>739</v>
      </c>
      <c r="I1556" s="1488"/>
      <c r="J1556" s="1488"/>
      <c r="K1556" s="1493">
        <v>1</v>
      </c>
      <c r="L1556" s="1493">
        <v>12</v>
      </c>
      <c r="M1556" s="1484">
        <f t="shared" si="48"/>
        <v>36000</v>
      </c>
      <c r="N1556" s="1493">
        <v>1</v>
      </c>
      <c r="O1556" s="1493">
        <v>6</v>
      </c>
      <c r="P1556" s="1484">
        <f t="shared" si="49"/>
        <v>18000</v>
      </c>
      <c r="Q1556" s="1199"/>
      <c r="R1556" s="1199"/>
      <c r="S1556" s="1199"/>
      <c r="T1556" s="1199"/>
    </row>
    <row r="1557" spans="1:20" s="1503" customFormat="1" ht="12.75" x14ac:dyDescent="0.2">
      <c r="A1557" s="1488" t="s">
        <v>8711</v>
      </c>
      <c r="B1557" s="1488" t="s">
        <v>2003</v>
      </c>
      <c r="C1557" s="1488" t="s">
        <v>97</v>
      </c>
      <c r="D1557" s="1488"/>
      <c r="E1557" s="1489">
        <v>7000</v>
      </c>
      <c r="F1557" s="1488" t="s">
        <v>11876</v>
      </c>
      <c r="G1557" s="1488" t="s">
        <v>11877</v>
      </c>
      <c r="H1557" s="1488" t="s">
        <v>776</v>
      </c>
      <c r="I1557" s="1488"/>
      <c r="J1557" s="1488"/>
      <c r="K1557" s="1493">
        <v>1</v>
      </c>
      <c r="L1557" s="1493">
        <v>5</v>
      </c>
      <c r="M1557" s="1484">
        <f t="shared" si="48"/>
        <v>35000</v>
      </c>
      <c r="N1557" s="1493">
        <v>1</v>
      </c>
      <c r="O1557" s="1493">
        <v>6</v>
      </c>
      <c r="P1557" s="1484">
        <f t="shared" si="49"/>
        <v>42000</v>
      </c>
      <c r="Q1557" s="1199"/>
      <c r="R1557" s="1199"/>
      <c r="S1557" s="1199"/>
      <c r="T1557" s="1199"/>
    </row>
    <row r="1558" spans="1:20" s="1503" customFormat="1" ht="12.75" x14ac:dyDescent="0.2">
      <c r="A1558" s="1488" t="s">
        <v>8711</v>
      </c>
      <c r="B1558" s="1488" t="s">
        <v>2003</v>
      </c>
      <c r="C1558" s="1488" t="s">
        <v>97</v>
      </c>
      <c r="D1558" s="1488"/>
      <c r="E1558" s="1489">
        <v>5000</v>
      </c>
      <c r="F1558" s="1488" t="s">
        <v>11878</v>
      </c>
      <c r="G1558" s="1488" t="s">
        <v>11879</v>
      </c>
      <c r="H1558" s="1488" t="s">
        <v>923</v>
      </c>
      <c r="I1558" s="1488"/>
      <c r="J1558" s="1488"/>
      <c r="K1558" s="1493">
        <v>1</v>
      </c>
      <c r="L1558" s="1493">
        <v>12</v>
      </c>
      <c r="M1558" s="1484">
        <f t="shared" si="48"/>
        <v>60000</v>
      </c>
      <c r="N1558" s="1493">
        <v>1</v>
      </c>
      <c r="O1558" s="1493">
        <v>6</v>
      </c>
      <c r="P1558" s="1484">
        <f t="shared" si="49"/>
        <v>30000</v>
      </c>
      <c r="Q1558" s="1199"/>
      <c r="R1558" s="1199"/>
      <c r="S1558" s="1199"/>
      <c r="T1558" s="1199"/>
    </row>
    <row r="1559" spans="1:20" s="1503" customFormat="1" ht="12.75" x14ac:dyDescent="0.2">
      <c r="A1559" s="1488" t="s">
        <v>8711</v>
      </c>
      <c r="B1559" s="1488" t="s">
        <v>2003</v>
      </c>
      <c r="C1559" s="1488" t="s">
        <v>97</v>
      </c>
      <c r="D1559" s="1488"/>
      <c r="E1559" s="1489">
        <v>5000</v>
      </c>
      <c r="F1559" s="1488" t="s">
        <v>11880</v>
      </c>
      <c r="G1559" s="1488" t="s">
        <v>11881</v>
      </c>
      <c r="H1559" s="1488" t="s">
        <v>8778</v>
      </c>
      <c r="I1559" s="1488"/>
      <c r="J1559" s="1488"/>
      <c r="K1559" s="1493">
        <v>1</v>
      </c>
      <c r="L1559" s="1493">
        <v>12</v>
      </c>
      <c r="M1559" s="1484">
        <f t="shared" si="48"/>
        <v>60000</v>
      </c>
      <c r="N1559" s="1493">
        <v>1</v>
      </c>
      <c r="O1559" s="1493">
        <v>6</v>
      </c>
      <c r="P1559" s="1484">
        <f t="shared" si="49"/>
        <v>30000</v>
      </c>
      <c r="Q1559" s="1199"/>
      <c r="R1559" s="1199"/>
      <c r="S1559" s="1199"/>
      <c r="T1559" s="1199"/>
    </row>
    <row r="1560" spans="1:20" s="1503" customFormat="1" ht="12.75" x14ac:dyDescent="0.2">
      <c r="A1560" s="1488" t="s">
        <v>8711</v>
      </c>
      <c r="B1560" s="1488" t="s">
        <v>2003</v>
      </c>
      <c r="C1560" s="1488" t="s">
        <v>97</v>
      </c>
      <c r="D1560" s="1488"/>
      <c r="E1560" s="1489">
        <v>15600</v>
      </c>
      <c r="F1560" s="1488" t="s">
        <v>11882</v>
      </c>
      <c r="G1560" s="1488" t="s">
        <v>11883</v>
      </c>
      <c r="H1560" s="1488" t="s">
        <v>8781</v>
      </c>
      <c r="I1560" s="1488"/>
      <c r="J1560" s="1488"/>
      <c r="K1560" s="1493">
        <v>1</v>
      </c>
      <c r="L1560" s="1493">
        <v>8</v>
      </c>
      <c r="M1560" s="1484">
        <f t="shared" si="48"/>
        <v>124800</v>
      </c>
      <c r="N1560" s="1493">
        <v>0</v>
      </c>
      <c r="O1560" s="1493">
        <v>0</v>
      </c>
      <c r="P1560" s="1484">
        <f t="shared" si="49"/>
        <v>0</v>
      </c>
      <c r="Q1560" s="1199"/>
      <c r="R1560" s="1199"/>
      <c r="S1560" s="1199"/>
      <c r="T1560" s="1199"/>
    </row>
    <row r="1561" spans="1:20" s="1503" customFormat="1" ht="12.75" x14ac:dyDescent="0.2">
      <c r="A1561" s="1488" t="s">
        <v>8711</v>
      </c>
      <c r="B1561" s="1488" t="s">
        <v>2003</v>
      </c>
      <c r="C1561" s="1488" t="s">
        <v>97</v>
      </c>
      <c r="D1561" s="1488"/>
      <c r="E1561" s="1489">
        <v>14000</v>
      </c>
      <c r="F1561" s="1488" t="s">
        <v>11882</v>
      </c>
      <c r="G1561" s="1488" t="s">
        <v>11883</v>
      </c>
      <c r="H1561" s="1488" t="s">
        <v>8782</v>
      </c>
      <c r="I1561" s="1488"/>
      <c r="J1561" s="1488"/>
      <c r="K1561" s="1493">
        <v>1</v>
      </c>
      <c r="L1561" s="1493">
        <v>3</v>
      </c>
      <c r="M1561" s="1484">
        <f t="shared" si="48"/>
        <v>42000</v>
      </c>
      <c r="N1561" s="1493">
        <v>0</v>
      </c>
      <c r="O1561" s="1493">
        <v>0</v>
      </c>
      <c r="P1561" s="1484">
        <f t="shared" si="49"/>
        <v>0</v>
      </c>
      <c r="Q1561" s="1199"/>
      <c r="R1561" s="1199"/>
      <c r="S1561" s="1199"/>
      <c r="T1561" s="1199"/>
    </row>
    <row r="1562" spans="1:20" s="1503" customFormat="1" ht="12.75" x14ac:dyDescent="0.2">
      <c r="A1562" s="1488" t="s">
        <v>8711</v>
      </c>
      <c r="B1562" s="1488" t="s">
        <v>2003</v>
      </c>
      <c r="C1562" s="1488" t="s">
        <v>97</v>
      </c>
      <c r="D1562" s="1488"/>
      <c r="E1562" s="1489">
        <v>5000</v>
      </c>
      <c r="F1562" s="1488" t="s">
        <v>11884</v>
      </c>
      <c r="G1562" s="1488" t="s">
        <v>11885</v>
      </c>
      <c r="H1562" s="1488" t="s">
        <v>8778</v>
      </c>
      <c r="I1562" s="1488"/>
      <c r="J1562" s="1488"/>
      <c r="K1562" s="1493">
        <v>1</v>
      </c>
      <c r="L1562" s="1493">
        <v>12</v>
      </c>
      <c r="M1562" s="1484">
        <f t="shared" si="48"/>
        <v>60000</v>
      </c>
      <c r="N1562" s="1493">
        <v>1</v>
      </c>
      <c r="O1562" s="1493">
        <v>6</v>
      </c>
      <c r="P1562" s="1484">
        <f t="shared" si="49"/>
        <v>30000</v>
      </c>
      <c r="Q1562" s="1199"/>
      <c r="R1562" s="1199"/>
      <c r="S1562" s="1199"/>
      <c r="T1562" s="1199"/>
    </row>
    <row r="1563" spans="1:20" s="1503" customFormat="1" ht="12.75" x14ac:dyDescent="0.2">
      <c r="A1563" s="1488" t="s">
        <v>8711</v>
      </c>
      <c r="B1563" s="1488" t="s">
        <v>2003</v>
      </c>
      <c r="C1563" s="1488" t="s">
        <v>97</v>
      </c>
      <c r="D1563" s="1488"/>
      <c r="E1563" s="1489">
        <v>3600</v>
      </c>
      <c r="F1563" s="1488" t="s">
        <v>11886</v>
      </c>
      <c r="G1563" s="1488" t="s">
        <v>11887</v>
      </c>
      <c r="H1563" s="1488" t="s">
        <v>991</v>
      </c>
      <c r="I1563" s="1488"/>
      <c r="J1563" s="1488"/>
      <c r="K1563" s="1493">
        <v>1</v>
      </c>
      <c r="L1563" s="1493">
        <v>12</v>
      </c>
      <c r="M1563" s="1484">
        <f t="shared" si="48"/>
        <v>43200</v>
      </c>
      <c r="N1563" s="1493">
        <v>1</v>
      </c>
      <c r="O1563" s="1493">
        <v>6</v>
      </c>
      <c r="P1563" s="1484">
        <f t="shared" si="49"/>
        <v>21600</v>
      </c>
      <c r="Q1563" s="1199"/>
      <c r="R1563" s="1199"/>
      <c r="S1563" s="1199"/>
      <c r="T1563" s="1199"/>
    </row>
    <row r="1564" spans="1:20" s="1503" customFormat="1" ht="12.75" x14ac:dyDescent="0.2">
      <c r="A1564" s="1488" t="s">
        <v>8711</v>
      </c>
      <c r="B1564" s="1488" t="s">
        <v>2003</v>
      </c>
      <c r="C1564" s="1488" t="s">
        <v>97</v>
      </c>
      <c r="D1564" s="1488"/>
      <c r="E1564" s="1489">
        <v>1700</v>
      </c>
      <c r="F1564" s="1488" t="s">
        <v>11888</v>
      </c>
      <c r="G1564" s="1488" t="s">
        <v>11889</v>
      </c>
      <c r="H1564" s="1488" t="s">
        <v>9891</v>
      </c>
      <c r="I1564" s="1488"/>
      <c r="J1564" s="1488"/>
      <c r="K1564" s="1493">
        <v>1</v>
      </c>
      <c r="L1564" s="1493">
        <v>12</v>
      </c>
      <c r="M1564" s="1484">
        <f t="shared" si="48"/>
        <v>20400</v>
      </c>
      <c r="N1564" s="1493">
        <v>0</v>
      </c>
      <c r="O1564" s="1493">
        <v>0</v>
      </c>
      <c r="P1564" s="1484">
        <f t="shared" si="49"/>
        <v>0</v>
      </c>
      <c r="Q1564" s="1199"/>
      <c r="R1564" s="1199"/>
      <c r="S1564" s="1199"/>
      <c r="T1564" s="1199"/>
    </row>
    <row r="1565" spans="1:20" s="1503" customFormat="1" ht="12.75" x14ac:dyDescent="0.2">
      <c r="A1565" s="1488" t="s">
        <v>8711</v>
      </c>
      <c r="B1565" s="1488" t="s">
        <v>2003</v>
      </c>
      <c r="C1565" s="1488" t="s">
        <v>97</v>
      </c>
      <c r="D1565" s="1488"/>
      <c r="E1565" s="1489">
        <v>2000</v>
      </c>
      <c r="F1565" s="1488" t="s">
        <v>11888</v>
      </c>
      <c r="G1565" s="1488" t="s">
        <v>11889</v>
      </c>
      <c r="H1565" s="1488" t="s">
        <v>9891</v>
      </c>
      <c r="I1565" s="1488"/>
      <c r="J1565" s="1488"/>
      <c r="K1565" s="1493">
        <v>1</v>
      </c>
      <c r="L1565" s="1493">
        <v>1</v>
      </c>
      <c r="M1565" s="1484">
        <f t="shared" si="48"/>
        <v>2000</v>
      </c>
      <c r="N1565" s="1493">
        <v>1</v>
      </c>
      <c r="O1565" s="1493">
        <v>6</v>
      </c>
      <c r="P1565" s="1484">
        <f t="shared" si="49"/>
        <v>12000</v>
      </c>
      <c r="Q1565" s="1199"/>
      <c r="R1565" s="1199"/>
      <c r="S1565" s="1199"/>
      <c r="T1565" s="1199"/>
    </row>
    <row r="1566" spans="1:20" s="1503" customFormat="1" ht="12.75" x14ac:dyDescent="0.2">
      <c r="A1566" s="1488" t="s">
        <v>8711</v>
      </c>
      <c r="B1566" s="1488" t="s">
        <v>2003</v>
      </c>
      <c r="C1566" s="1488" t="s">
        <v>97</v>
      </c>
      <c r="D1566" s="1488"/>
      <c r="E1566" s="1489">
        <v>8000</v>
      </c>
      <c r="F1566" s="1488" t="s">
        <v>11890</v>
      </c>
      <c r="G1566" s="1488" t="s">
        <v>11891</v>
      </c>
      <c r="H1566" s="1488" t="s">
        <v>651</v>
      </c>
      <c r="I1566" s="1488"/>
      <c r="J1566" s="1488"/>
      <c r="K1566" s="1493">
        <v>1</v>
      </c>
      <c r="L1566" s="1493">
        <v>2</v>
      </c>
      <c r="M1566" s="1484">
        <f t="shared" si="48"/>
        <v>16000</v>
      </c>
      <c r="N1566" s="1493">
        <v>1</v>
      </c>
      <c r="O1566" s="1493">
        <v>6</v>
      </c>
      <c r="P1566" s="1484">
        <f t="shared" si="49"/>
        <v>48000</v>
      </c>
      <c r="Q1566" s="1199"/>
      <c r="R1566" s="1199"/>
      <c r="S1566" s="1199"/>
      <c r="T1566" s="1199"/>
    </row>
    <row r="1567" spans="1:20" s="1503" customFormat="1" ht="12.75" x14ac:dyDescent="0.2">
      <c r="A1567" s="1488" t="s">
        <v>8711</v>
      </c>
      <c r="B1567" s="1488" t="s">
        <v>2003</v>
      </c>
      <c r="C1567" s="1488" t="s">
        <v>97</v>
      </c>
      <c r="D1567" s="1488"/>
      <c r="E1567" s="1489">
        <v>7000</v>
      </c>
      <c r="F1567" s="1488" t="s">
        <v>11892</v>
      </c>
      <c r="G1567" s="1488" t="s">
        <v>11893</v>
      </c>
      <c r="H1567" s="1488" t="s">
        <v>2912</v>
      </c>
      <c r="I1567" s="1488"/>
      <c r="J1567" s="1488"/>
      <c r="K1567" s="1493">
        <v>1</v>
      </c>
      <c r="L1567" s="1493">
        <v>12</v>
      </c>
      <c r="M1567" s="1484">
        <f t="shared" si="48"/>
        <v>84000</v>
      </c>
      <c r="N1567" s="1493">
        <v>1</v>
      </c>
      <c r="O1567" s="1493">
        <v>6</v>
      </c>
      <c r="P1567" s="1484">
        <f t="shared" si="49"/>
        <v>42000</v>
      </c>
      <c r="Q1567" s="1199"/>
      <c r="R1567" s="1199"/>
      <c r="S1567" s="1199"/>
      <c r="T1567" s="1199"/>
    </row>
    <row r="1568" spans="1:20" s="1503" customFormat="1" ht="12.75" x14ac:dyDescent="0.2">
      <c r="A1568" s="1488" t="s">
        <v>8711</v>
      </c>
      <c r="B1568" s="1488" t="s">
        <v>2003</v>
      </c>
      <c r="C1568" s="1488" t="s">
        <v>97</v>
      </c>
      <c r="D1568" s="1488"/>
      <c r="E1568" s="1489">
        <v>8000</v>
      </c>
      <c r="F1568" s="1488" t="s">
        <v>11894</v>
      </c>
      <c r="G1568" s="1488" t="s">
        <v>11895</v>
      </c>
      <c r="H1568" s="1488" t="s">
        <v>11258</v>
      </c>
      <c r="I1568" s="1488"/>
      <c r="J1568" s="1488"/>
      <c r="K1568" s="1493">
        <v>1</v>
      </c>
      <c r="L1568" s="1493">
        <v>12</v>
      </c>
      <c r="M1568" s="1484">
        <f t="shared" si="48"/>
        <v>96000</v>
      </c>
      <c r="N1568" s="1493">
        <v>1</v>
      </c>
      <c r="O1568" s="1493">
        <v>6</v>
      </c>
      <c r="P1568" s="1484">
        <f t="shared" si="49"/>
        <v>48000</v>
      </c>
      <c r="Q1568" s="1199"/>
      <c r="R1568" s="1199"/>
      <c r="S1568" s="1199"/>
      <c r="T1568" s="1199"/>
    </row>
    <row r="1569" spans="1:20" s="1503" customFormat="1" ht="12.75" x14ac:dyDescent="0.2">
      <c r="A1569" s="1488" t="s">
        <v>8711</v>
      </c>
      <c r="B1569" s="1488" t="s">
        <v>2003</v>
      </c>
      <c r="C1569" s="1488" t="s">
        <v>97</v>
      </c>
      <c r="D1569" s="1488"/>
      <c r="E1569" s="1489">
        <v>14000</v>
      </c>
      <c r="F1569" s="1488" t="s">
        <v>11896</v>
      </c>
      <c r="G1569" s="1488" t="s">
        <v>11897</v>
      </c>
      <c r="H1569" s="1488" t="s">
        <v>8976</v>
      </c>
      <c r="I1569" s="1488"/>
      <c r="J1569" s="1488"/>
      <c r="K1569" s="1493">
        <v>0</v>
      </c>
      <c r="L1569" s="1493">
        <v>0</v>
      </c>
      <c r="M1569" s="1484">
        <f t="shared" si="48"/>
        <v>0</v>
      </c>
      <c r="N1569" s="1493">
        <v>1</v>
      </c>
      <c r="O1569" s="1493">
        <v>4</v>
      </c>
      <c r="P1569" s="1484">
        <f t="shared" si="49"/>
        <v>56000</v>
      </c>
      <c r="Q1569" s="1199"/>
      <c r="R1569" s="1199"/>
      <c r="S1569" s="1199"/>
      <c r="T1569" s="1199"/>
    </row>
    <row r="1570" spans="1:20" s="1503" customFormat="1" ht="12.75" x14ac:dyDescent="0.2">
      <c r="A1570" s="1488" t="s">
        <v>8711</v>
      </c>
      <c r="B1570" s="1488" t="s">
        <v>2003</v>
      </c>
      <c r="C1570" s="1488" t="s">
        <v>97</v>
      </c>
      <c r="D1570" s="1488"/>
      <c r="E1570" s="1489">
        <v>5000</v>
      </c>
      <c r="F1570" s="1488" t="s">
        <v>11898</v>
      </c>
      <c r="G1570" s="1488" t="s">
        <v>11899</v>
      </c>
      <c r="H1570" s="1488" t="s">
        <v>8778</v>
      </c>
      <c r="I1570" s="1488"/>
      <c r="J1570" s="1488"/>
      <c r="K1570" s="1493">
        <v>1</v>
      </c>
      <c r="L1570" s="1493">
        <v>12</v>
      </c>
      <c r="M1570" s="1484">
        <f t="shared" si="48"/>
        <v>60000</v>
      </c>
      <c r="N1570" s="1493">
        <v>1</v>
      </c>
      <c r="O1570" s="1493">
        <v>6</v>
      </c>
      <c r="P1570" s="1484">
        <f t="shared" si="49"/>
        <v>30000</v>
      </c>
      <c r="Q1570" s="1199"/>
      <c r="R1570" s="1199"/>
      <c r="S1570" s="1199"/>
      <c r="T1570" s="1199"/>
    </row>
    <row r="1571" spans="1:20" s="1503" customFormat="1" ht="12.75" x14ac:dyDescent="0.2">
      <c r="A1571" s="1488" t="s">
        <v>8711</v>
      </c>
      <c r="B1571" s="1488" t="s">
        <v>2004</v>
      </c>
      <c r="C1571" s="1488" t="s">
        <v>97</v>
      </c>
      <c r="D1571" s="1488"/>
      <c r="E1571" s="1489">
        <v>2200</v>
      </c>
      <c r="F1571" s="1488" t="s">
        <v>11900</v>
      </c>
      <c r="G1571" s="1488" t="s">
        <v>11901</v>
      </c>
      <c r="H1571" s="1488" t="s">
        <v>2844</v>
      </c>
      <c r="I1571" s="1488"/>
      <c r="J1571" s="1488"/>
      <c r="K1571" s="1493">
        <v>1</v>
      </c>
      <c r="L1571" s="1493">
        <v>12</v>
      </c>
      <c r="M1571" s="1484">
        <f t="shared" si="48"/>
        <v>26400</v>
      </c>
      <c r="N1571" s="1493">
        <v>1</v>
      </c>
      <c r="O1571" s="1493">
        <v>6</v>
      </c>
      <c r="P1571" s="1484">
        <f t="shared" si="49"/>
        <v>13200</v>
      </c>
      <c r="Q1571" s="1199"/>
      <c r="R1571" s="1199"/>
      <c r="S1571" s="1199"/>
      <c r="T1571" s="1199"/>
    </row>
    <row r="1572" spans="1:20" s="1503" customFormat="1" ht="12.75" x14ac:dyDescent="0.2">
      <c r="A1572" s="1488" t="s">
        <v>8711</v>
      </c>
      <c r="B1572" s="1488" t="s">
        <v>2003</v>
      </c>
      <c r="C1572" s="1488" t="s">
        <v>97</v>
      </c>
      <c r="D1572" s="1488"/>
      <c r="E1572" s="1489">
        <v>13500</v>
      </c>
      <c r="F1572" s="1488" t="s">
        <v>11902</v>
      </c>
      <c r="G1572" s="1488" t="s">
        <v>11903</v>
      </c>
      <c r="H1572" s="1488" t="s">
        <v>8727</v>
      </c>
      <c r="I1572" s="1488"/>
      <c r="J1572" s="1488"/>
      <c r="K1572" s="1493">
        <v>1</v>
      </c>
      <c r="L1572" s="1493">
        <v>1</v>
      </c>
      <c r="M1572" s="1484">
        <f t="shared" si="48"/>
        <v>13500</v>
      </c>
      <c r="N1572" s="1493">
        <v>1</v>
      </c>
      <c r="O1572" s="1493">
        <v>3</v>
      </c>
      <c r="P1572" s="1484">
        <f t="shared" si="49"/>
        <v>40500</v>
      </c>
      <c r="Q1572" s="1199"/>
      <c r="R1572" s="1199"/>
      <c r="S1572" s="1199"/>
      <c r="T1572" s="1199"/>
    </row>
    <row r="1573" spans="1:20" s="1503" customFormat="1" ht="12.75" x14ac:dyDescent="0.2">
      <c r="A1573" s="1488" t="s">
        <v>8711</v>
      </c>
      <c r="B1573" s="1488" t="s">
        <v>2003</v>
      </c>
      <c r="C1573" s="1488" t="s">
        <v>97</v>
      </c>
      <c r="D1573" s="1488"/>
      <c r="E1573" s="1489">
        <v>4000</v>
      </c>
      <c r="F1573" s="1488" t="s">
        <v>11904</v>
      </c>
      <c r="G1573" s="1488" t="s">
        <v>11905</v>
      </c>
      <c r="H1573" s="1488" t="s">
        <v>739</v>
      </c>
      <c r="I1573" s="1488"/>
      <c r="J1573" s="1488"/>
      <c r="K1573" s="1493">
        <v>1</v>
      </c>
      <c r="L1573" s="1493">
        <v>12</v>
      </c>
      <c r="M1573" s="1484">
        <f t="shared" si="48"/>
        <v>48000</v>
      </c>
      <c r="N1573" s="1493">
        <v>1</v>
      </c>
      <c r="O1573" s="1493">
        <v>6</v>
      </c>
      <c r="P1573" s="1484">
        <f t="shared" si="49"/>
        <v>24000</v>
      </c>
      <c r="Q1573" s="1199"/>
      <c r="R1573" s="1199"/>
      <c r="S1573" s="1199"/>
      <c r="T1573" s="1199"/>
    </row>
    <row r="1574" spans="1:20" s="1503" customFormat="1" ht="12.75" x14ac:dyDescent="0.2">
      <c r="A1574" s="1488" t="s">
        <v>8711</v>
      </c>
      <c r="B1574" s="1488" t="s">
        <v>2003</v>
      </c>
      <c r="C1574" s="1488" t="s">
        <v>97</v>
      </c>
      <c r="D1574" s="1488"/>
      <c r="E1574" s="1489">
        <v>6500</v>
      </c>
      <c r="F1574" s="1488" t="s">
        <v>11906</v>
      </c>
      <c r="G1574" s="1488" t="s">
        <v>11907</v>
      </c>
      <c r="H1574" s="1488" t="s">
        <v>8111</v>
      </c>
      <c r="I1574" s="1488"/>
      <c r="J1574" s="1488"/>
      <c r="K1574" s="1493">
        <v>1</v>
      </c>
      <c r="L1574" s="1493">
        <v>12</v>
      </c>
      <c r="M1574" s="1484">
        <f t="shared" si="48"/>
        <v>78000</v>
      </c>
      <c r="N1574" s="1493">
        <v>1</v>
      </c>
      <c r="O1574" s="1493">
        <v>6</v>
      </c>
      <c r="P1574" s="1484">
        <f t="shared" si="49"/>
        <v>39000</v>
      </c>
      <c r="Q1574" s="1199"/>
      <c r="R1574" s="1199"/>
      <c r="S1574" s="1199"/>
      <c r="T1574" s="1199"/>
    </row>
    <row r="1575" spans="1:20" s="1503" customFormat="1" ht="12.75" x14ac:dyDescent="0.2">
      <c r="A1575" s="1488" t="s">
        <v>8711</v>
      </c>
      <c r="B1575" s="1488" t="s">
        <v>2003</v>
      </c>
      <c r="C1575" s="1488" t="s">
        <v>97</v>
      </c>
      <c r="D1575" s="1488"/>
      <c r="E1575" s="1489">
        <v>8500</v>
      </c>
      <c r="F1575" s="1488" t="s">
        <v>11908</v>
      </c>
      <c r="G1575" s="1488" t="s">
        <v>11909</v>
      </c>
      <c r="H1575" s="1488" t="s">
        <v>9013</v>
      </c>
      <c r="I1575" s="1488"/>
      <c r="J1575" s="1488"/>
      <c r="K1575" s="1493">
        <v>1</v>
      </c>
      <c r="L1575" s="1493">
        <v>12</v>
      </c>
      <c r="M1575" s="1484">
        <f t="shared" si="48"/>
        <v>102000</v>
      </c>
      <c r="N1575" s="1493">
        <v>1</v>
      </c>
      <c r="O1575" s="1493">
        <v>6</v>
      </c>
      <c r="P1575" s="1484">
        <f t="shared" si="49"/>
        <v>51000</v>
      </c>
      <c r="Q1575" s="1199"/>
      <c r="R1575" s="1199"/>
      <c r="S1575" s="1199"/>
      <c r="T1575" s="1199"/>
    </row>
    <row r="1576" spans="1:20" s="1503" customFormat="1" ht="12.75" x14ac:dyDescent="0.2">
      <c r="A1576" s="1488" t="s">
        <v>8711</v>
      </c>
      <c r="B1576" s="1488" t="s">
        <v>2003</v>
      </c>
      <c r="C1576" s="1488" t="s">
        <v>97</v>
      </c>
      <c r="D1576" s="1488"/>
      <c r="E1576" s="1489">
        <v>5500</v>
      </c>
      <c r="F1576" s="1488" t="s">
        <v>11910</v>
      </c>
      <c r="G1576" s="1488" t="s">
        <v>11911</v>
      </c>
      <c r="H1576" s="1488" t="s">
        <v>739</v>
      </c>
      <c r="I1576" s="1488"/>
      <c r="J1576" s="1488"/>
      <c r="K1576" s="1493">
        <v>1</v>
      </c>
      <c r="L1576" s="1493">
        <v>12</v>
      </c>
      <c r="M1576" s="1484">
        <f t="shared" si="48"/>
        <v>66000</v>
      </c>
      <c r="N1576" s="1493">
        <v>1</v>
      </c>
      <c r="O1576" s="1493">
        <v>6</v>
      </c>
      <c r="P1576" s="1484">
        <f t="shared" si="49"/>
        <v>33000</v>
      </c>
      <c r="Q1576" s="1199"/>
      <c r="R1576" s="1199"/>
      <c r="S1576" s="1199"/>
      <c r="T1576" s="1199"/>
    </row>
    <row r="1577" spans="1:20" s="1503" customFormat="1" ht="12.75" x14ac:dyDescent="0.2">
      <c r="A1577" s="1488" t="s">
        <v>8711</v>
      </c>
      <c r="B1577" s="1488" t="s">
        <v>2003</v>
      </c>
      <c r="C1577" s="1488" t="s">
        <v>97</v>
      </c>
      <c r="D1577" s="1488"/>
      <c r="E1577" s="1489">
        <v>5000</v>
      </c>
      <c r="F1577" s="1488" t="s">
        <v>11912</v>
      </c>
      <c r="G1577" s="1488" t="s">
        <v>11913</v>
      </c>
      <c r="H1577" s="1488" t="s">
        <v>11914</v>
      </c>
      <c r="I1577" s="1488"/>
      <c r="J1577" s="1488"/>
      <c r="K1577" s="1493">
        <v>1</v>
      </c>
      <c r="L1577" s="1493">
        <v>12</v>
      </c>
      <c r="M1577" s="1484">
        <f t="shared" si="48"/>
        <v>60000</v>
      </c>
      <c r="N1577" s="1493">
        <v>1</v>
      </c>
      <c r="O1577" s="1493">
        <v>6</v>
      </c>
      <c r="P1577" s="1484">
        <f t="shared" si="49"/>
        <v>30000</v>
      </c>
      <c r="Q1577" s="1199"/>
      <c r="R1577" s="1199"/>
      <c r="S1577" s="1199"/>
      <c r="T1577" s="1199"/>
    </row>
    <row r="1578" spans="1:20" s="1503" customFormat="1" ht="12.75" x14ac:dyDescent="0.2">
      <c r="A1578" s="1488" t="s">
        <v>8711</v>
      </c>
      <c r="B1578" s="1488" t="s">
        <v>2003</v>
      </c>
      <c r="C1578" s="1488" t="s">
        <v>97</v>
      </c>
      <c r="D1578" s="1488"/>
      <c r="E1578" s="1489">
        <v>13000</v>
      </c>
      <c r="F1578" s="1488" t="s">
        <v>11915</v>
      </c>
      <c r="G1578" s="1488" t="s">
        <v>11916</v>
      </c>
      <c r="H1578" s="1488" t="s">
        <v>1141</v>
      </c>
      <c r="I1578" s="1488"/>
      <c r="J1578" s="1488"/>
      <c r="K1578" s="1493">
        <v>1</v>
      </c>
      <c r="L1578" s="1493">
        <v>4</v>
      </c>
      <c r="M1578" s="1484">
        <f t="shared" si="48"/>
        <v>52000</v>
      </c>
      <c r="N1578" s="1493">
        <v>0</v>
      </c>
      <c r="O1578" s="1493">
        <v>0</v>
      </c>
      <c r="P1578" s="1484">
        <f t="shared" si="49"/>
        <v>0</v>
      </c>
      <c r="Q1578" s="1199"/>
      <c r="R1578" s="1199"/>
      <c r="S1578" s="1199"/>
      <c r="T1578" s="1199"/>
    </row>
    <row r="1579" spans="1:20" s="1503" customFormat="1" ht="12.75" x14ac:dyDescent="0.2">
      <c r="A1579" s="1488" t="s">
        <v>8711</v>
      </c>
      <c r="B1579" s="1488" t="s">
        <v>2003</v>
      </c>
      <c r="C1579" s="1488" t="s">
        <v>97</v>
      </c>
      <c r="D1579" s="1488"/>
      <c r="E1579" s="1489">
        <v>15000</v>
      </c>
      <c r="F1579" s="1488" t="s">
        <v>11915</v>
      </c>
      <c r="G1579" s="1488" t="s">
        <v>11916</v>
      </c>
      <c r="H1579" s="1488" t="s">
        <v>712</v>
      </c>
      <c r="I1579" s="1488"/>
      <c r="J1579" s="1488"/>
      <c r="K1579" s="1493">
        <v>0</v>
      </c>
      <c r="L1579" s="1493">
        <v>0</v>
      </c>
      <c r="M1579" s="1484">
        <f t="shared" si="48"/>
        <v>0</v>
      </c>
      <c r="N1579" s="1493">
        <v>1</v>
      </c>
      <c r="O1579" s="1493">
        <v>4</v>
      </c>
      <c r="P1579" s="1484">
        <f t="shared" si="49"/>
        <v>60000</v>
      </c>
      <c r="Q1579" s="1199"/>
      <c r="R1579" s="1199"/>
      <c r="S1579" s="1199"/>
      <c r="T1579" s="1199"/>
    </row>
    <row r="1580" spans="1:20" s="1503" customFormat="1" ht="12.75" x14ac:dyDescent="0.2">
      <c r="A1580" s="1488" t="s">
        <v>8711</v>
      </c>
      <c r="B1580" s="1488" t="s">
        <v>2003</v>
      </c>
      <c r="C1580" s="1488" t="s">
        <v>97</v>
      </c>
      <c r="D1580" s="1488"/>
      <c r="E1580" s="1489">
        <v>14000</v>
      </c>
      <c r="F1580" s="1488" t="s">
        <v>11915</v>
      </c>
      <c r="G1580" s="1488" t="s">
        <v>11916</v>
      </c>
      <c r="H1580" s="1488" t="s">
        <v>8976</v>
      </c>
      <c r="I1580" s="1488"/>
      <c r="J1580" s="1488"/>
      <c r="K1580" s="1493">
        <v>1</v>
      </c>
      <c r="L1580" s="1493">
        <v>2</v>
      </c>
      <c r="M1580" s="1484">
        <f t="shared" si="48"/>
        <v>28000</v>
      </c>
      <c r="N1580" s="1493">
        <v>1</v>
      </c>
      <c r="O1580" s="1493">
        <v>3</v>
      </c>
      <c r="P1580" s="1484">
        <f t="shared" si="49"/>
        <v>42000</v>
      </c>
      <c r="Q1580" s="1199"/>
      <c r="R1580" s="1199"/>
      <c r="S1580" s="1199"/>
      <c r="T1580" s="1199"/>
    </row>
    <row r="1581" spans="1:20" s="1503" customFormat="1" ht="12.75" x14ac:dyDescent="0.2">
      <c r="A1581" s="1488" t="s">
        <v>8711</v>
      </c>
      <c r="B1581" s="1488" t="s">
        <v>2003</v>
      </c>
      <c r="C1581" s="1488" t="s">
        <v>97</v>
      </c>
      <c r="D1581" s="1488"/>
      <c r="E1581" s="1489">
        <v>4000</v>
      </c>
      <c r="F1581" s="1488" t="s">
        <v>11917</v>
      </c>
      <c r="G1581" s="1488" t="s">
        <v>11918</v>
      </c>
      <c r="H1581" s="1488" t="s">
        <v>686</v>
      </c>
      <c r="I1581" s="1488"/>
      <c r="J1581" s="1488"/>
      <c r="K1581" s="1493">
        <v>1</v>
      </c>
      <c r="L1581" s="1493">
        <v>3</v>
      </c>
      <c r="M1581" s="1484">
        <f t="shared" si="48"/>
        <v>12000</v>
      </c>
      <c r="N1581" s="1493">
        <v>1</v>
      </c>
      <c r="O1581" s="1493">
        <v>6</v>
      </c>
      <c r="P1581" s="1484">
        <f t="shared" si="49"/>
        <v>24000</v>
      </c>
      <c r="Q1581" s="1199"/>
      <c r="R1581" s="1199"/>
      <c r="S1581" s="1199"/>
      <c r="T1581" s="1199"/>
    </row>
    <row r="1582" spans="1:20" s="1503" customFormat="1" ht="12.75" x14ac:dyDescent="0.2">
      <c r="A1582" s="1488" t="s">
        <v>8711</v>
      </c>
      <c r="B1582" s="1488" t="s">
        <v>2003</v>
      </c>
      <c r="C1582" s="1488" t="s">
        <v>97</v>
      </c>
      <c r="D1582" s="1488"/>
      <c r="E1582" s="1489">
        <v>3500</v>
      </c>
      <c r="F1582" s="1488" t="s">
        <v>11919</v>
      </c>
      <c r="G1582" s="1488" t="s">
        <v>11920</v>
      </c>
      <c r="H1582" s="1488" t="s">
        <v>11921</v>
      </c>
      <c r="I1582" s="1488"/>
      <c r="J1582" s="1488"/>
      <c r="K1582" s="1493">
        <v>1</v>
      </c>
      <c r="L1582" s="1493">
        <v>4</v>
      </c>
      <c r="M1582" s="1484">
        <f t="shared" si="48"/>
        <v>14000</v>
      </c>
      <c r="N1582" s="1493">
        <v>1</v>
      </c>
      <c r="O1582" s="1493">
        <v>6</v>
      </c>
      <c r="P1582" s="1484">
        <f t="shared" si="49"/>
        <v>21000</v>
      </c>
      <c r="Q1582" s="1199"/>
      <c r="R1582" s="1199"/>
      <c r="S1582" s="1199"/>
      <c r="T1582" s="1199"/>
    </row>
    <row r="1583" spans="1:20" s="1503" customFormat="1" ht="12.75" x14ac:dyDescent="0.2">
      <c r="A1583" s="1488" t="s">
        <v>8711</v>
      </c>
      <c r="B1583" s="1488" t="s">
        <v>2003</v>
      </c>
      <c r="C1583" s="1488" t="s">
        <v>97</v>
      </c>
      <c r="D1583" s="1488"/>
      <c r="E1583" s="1489">
        <v>8000</v>
      </c>
      <c r="F1583" s="1488" t="s">
        <v>11922</v>
      </c>
      <c r="G1583" s="1488" t="s">
        <v>11923</v>
      </c>
      <c r="H1583" s="1488" t="s">
        <v>4612</v>
      </c>
      <c r="I1583" s="1488"/>
      <c r="J1583" s="1488"/>
      <c r="K1583" s="1493">
        <v>0</v>
      </c>
      <c r="L1583" s="1493">
        <v>0</v>
      </c>
      <c r="M1583" s="1484">
        <f t="shared" si="48"/>
        <v>0</v>
      </c>
      <c r="N1583" s="1493">
        <v>1</v>
      </c>
      <c r="O1583" s="1493">
        <v>6</v>
      </c>
      <c r="P1583" s="1484">
        <f t="shared" si="49"/>
        <v>48000</v>
      </c>
      <c r="Q1583" s="1199"/>
      <c r="R1583" s="1199"/>
      <c r="S1583" s="1199"/>
      <c r="T1583" s="1199"/>
    </row>
    <row r="1584" spans="1:20" s="1503" customFormat="1" ht="12.75" x14ac:dyDescent="0.2">
      <c r="A1584" s="1488" t="s">
        <v>8711</v>
      </c>
      <c r="B1584" s="1488" t="s">
        <v>2003</v>
      </c>
      <c r="C1584" s="1488" t="s">
        <v>97</v>
      </c>
      <c r="D1584" s="1488"/>
      <c r="E1584" s="1489">
        <v>15000</v>
      </c>
      <c r="F1584" s="1488" t="s">
        <v>11924</v>
      </c>
      <c r="G1584" s="1488" t="s">
        <v>11925</v>
      </c>
      <c r="H1584" s="1488" t="s">
        <v>712</v>
      </c>
      <c r="I1584" s="1488"/>
      <c r="J1584" s="1488"/>
      <c r="K1584" s="1493">
        <v>1</v>
      </c>
      <c r="L1584" s="1493">
        <v>1</v>
      </c>
      <c r="M1584" s="1484">
        <f t="shared" si="48"/>
        <v>15000</v>
      </c>
      <c r="N1584" s="1493">
        <v>0</v>
      </c>
      <c r="O1584" s="1493">
        <v>0</v>
      </c>
      <c r="P1584" s="1484">
        <f t="shared" si="49"/>
        <v>0</v>
      </c>
      <c r="Q1584" s="1199"/>
      <c r="R1584" s="1199"/>
      <c r="S1584" s="1199"/>
      <c r="T1584" s="1199"/>
    </row>
    <row r="1585" spans="1:20" s="1503" customFormat="1" ht="12.75" x14ac:dyDescent="0.2">
      <c r="A1585" s="1488" t="s">
        <v>8711</v>
      </c>
      <c r="B1585" s="1488" t="s">
        <v>2003</v>
      </c>
      <c r="C1585" s="1488" t="s">
        <v>97</v>
      </c>
      <c r="D1585" s="1488"/>
      <c r="E1585" s="1489">
        <v>8000</v>
      </c>
      <c r="F1585" s="1488" t="s">
        <v>11926</v>
      </c>
      <c r="G1585" s="1488" t="s">
        <v>11927</v>
      </c>
      <c r="H1585" s="1488" t="s">
        <v>11928</v>
      </c>
      <c r="I1585" s="1488"/>
      <c r="J1585" s="1488"/>
      <c r="K1585" s="1493">
        <v>1</v>
      </c>
      <c r="L1585" s="1493">
        <v>12</v>
      </c>
      <c r="M1585" s="1484">
        <f t="shared" si="48"/>
        <v>96000</v>
      </c>
      <c r="N1585" s="1493">
        <v>1</v>
      </c>
      <c r="O1585" s="1493">
        <v>6</v>
      </c>
      <c r="P1585" s="1484">
        <f t="shared" si="49"/>
        <v>48000</v>
      </c>
      <c r="Q1585" s="1199"/>
      <c r="R1585" s="1199"/>
      <c r="S1585" s="1199"/>
      <c r="T1585" s="1199"/>
    </row>
    <row r="1586" spans="1:20" s="1503" customFormat="1" ht="12.75" x14ac:dyDescent="0.2">
      <c r="A1586" s="1488" t="s">
        <v>8711</v>
      </c>
      <c r="B1586" s="1488" t="s">
        <v>2003</v>
      </c>
      <c r="C1586" s="1488" t="s">
        <v>97</v>
      </c>
      <c r="D1586" s="1488"/>
      <c r="E1586" s="1489">
        <v>1500</v>
      </c>
      <c r="F1586" s="1488" t="s">
        <v>11929</v>
      </c>
      <c r="G1586" s="1488" t="s">
        <v>11930</v>
      </c>
      <c r="H1586" s="1488" t="s">
        <v>11931</v>
      </c>
      <c r="I1586" s="1488"/>
      <c r="J1586" s="1488"/>
      <c r="K1586" s="1493">
        <v>1</v>
      </c>
      <c r="L1586" s="1493">
        <v>12</v>
      </c>
      <c r="M1586" s="1484">
        <f t="shared" si="48"/>
        <v>18000</v>
      </c>
      <c r="N1586" s="1493">
        <v>0</v>
      </c>
      <c r="O1586" s="1493">
        <v>0</v>
      </c>
      <c r="P1586" s="1484">
        <f t="shared" si="49"/>
        <v>0</v>
      </c>
      <c r="Q1586" s="1199"/>
      <c r="R1586" s="1199"/>
      <c r="S1586" s="1199"/>
      <c r="T1586" s="1199"/>
    </row>
    <row r="1587" spans="1:20" s="1503" customFormat="1" ht="12.75" x14ac:dyDescent="0.2">
      <c r="A1587" s="1488" t="s">
        <v>8711</v>
      </c>
      <c r="B1587" s="1488" t="s">
        <v>2003</v>
      </c>
      <c r="C1587" s="1488" t="s">
        <v>97</v>
      </c>
      <c r="D1587" s="1488"/>
      <c r="E1587" s="1489">
        <v>2000</v>
      </c>
      <c r="F1587" s="1488" t="s">
        <v>11929</v>
      </c>
      <c r="G1587" s="1488" t="s">
        <v>11930</v>
      </c>
      <c r="H1587" s="1488" t="s">
        <v>9777</v>
      </c>
      <c r="I1587" s="1488"/>
      <c r="J1587" s="1488"/>
      <c r="K1587" s="1493">
        <v>1</v>
      </c>
      <c r="L1587" s="1493">
        <v>1</v>
      </c>
      <c r="M1587" s="1484">
        <f t="shared" si="48"/>
        <v>2000</v>
      </c>
      <c r="N1587" s="1493">
        <v>1</v>
      </c>
      <c r="O1587" s="1493">
        <v>6</v>
      </c>
      <c r="P1587" s="1484">
        <f t="shared" si="49"/>
        <v>12000</v>
      </c>
      <c r="Q1587" s="1199"/>
      <c r="R1587" s="1199"/>
      <c r="S1587" s="1199"/>
      <c r="T1587" s="1199"/>
    </row>
    <row r="1588" spans="1:20" s="1503" customFormat="1" ht="12.75" x14ac:dyDescent="0.2">
      <c r="A1588" s="1488" t="s">
        <v>8711</v>
      </c>
      <c r="B1588" s="1488" t="s">
        <v>2003</v>
      </c>
      <c r="C1588" s="1488" t="s">
        <v>97</v>
      </c>
      <c r="D1588" s="1488"/>
      <c r="E1588" s="1489">
        <v>5000</v>
      </c>
      <c r="F1588" s="1488" t="s">
        <v>11932</v>
      </c>
      <c r="G1588" s="1488" t="s">
        <v>11933</v>
      </c>
      <c r="H1588" s="1488" t="s">
        <v>5667</v>
      </c>
      <c r="I1588" s="1488"/>
      <c r="J1588" s="1488"/>
      <c r="K1588" s="1493">
        <v>1</v>
      </c>
      <c r="L1588" s="1493">
        <v>8</v>
      </c>
      <c r="M1588" s="1484">
        <f t="shared" si="48"/>
        <v>40000</v>
      </c>
      <c r="N1588" s="1493">
        <v>1</v>
      </c>
      <c r="O1588" s="1493">
        <v>6</v>
      </c>
      <c r="P1588" s="1484">
        <f t="shared" si="49"/>
        <v>30000</v>
      </c>
      <c r="Q1588" s="1199"/>
      <c r="R1588" s="1199"/>
      <c r="S1588" s="1199"/>
      <c r="T1588" s="1199"/>
    </row>
    <row r="1589" spans="1:20" s="1503" customFormat="1" ht="12.75" x14ac:dyDescent="0.2">
      <c r="A1589" s="1488" t="s">
        <v>8711</v>
      </c>
      <c r="B1589" s="1488" t="s">
        <v>2003</v>
      </c>
      <c r="C1589" s="1488" t="s">
        <v>97</v>
      </c>
      <c r="D1589" s="1488"/>
      <c r="E1589" s="1489">
        <v>3500</v>
      </c>
      <c r="F1589" s="1488" t="s">
        <v>11934</v>
      </c>
      <c r="G1589" s="1488" t="s">
        <v>11935</v>
      </c>
      <c r="H1589" s="1488" t="s">
        <v>11515</v>
      </c>
      <c r="I1589" s="1488"/>
      <c r="J1589" s="1488"/>
      <c r="K1589" s="1493">
        <v>1</v>
      </c>
      <c r="L1589" s="1493">
        <v>12</v>
      </c>
      <c r="M1589" s="1484">
        <f t="shared" si="48"/>
        <v>42000</v>
      </c>
      <c r="N1589" s="1493">
        <v>1</v>
      </c>
      <c r="O1589" s="1493">
        <v>6</v>
      </c>
      <c r="P1589" s="1484">
        <f t="shared" si="49"/>
        <v>21000</v>
      </c>
      <c r="Q1589" s="1199"/>
      <c r="R1589" s="1199"/>
      <c r="S1589" s="1199"/>
      <c r="T1589" s="1199"/>
    </row>
    <row r="1590" spans="1:20" s="1503" customFormat="1" ht="12.75" x14ac:dyDescent="0.2">
      <c r="A1590" s="1488" t="s">
        <v>8711</v>
      </c>
      <c r="B1590" s="1488" t="s">
        <v>2004</v>
      </c>
      <c r="C1590" s="1488" t="s">
        <v>97</v>
      </c>
      <c r="D1590" s="1488"/>
      <c r="E1590" s="1489">
        <v>5000</v>
      </c>
      <c r="F1590" s="1488" t="s">
        <v>11936</v>
      </c>
      <c r="G1590" s="1488" t="s">
        <v>11937</v>
      </c>
      <c r="H1590" s="1488" t="s">
        <v>675</v>
      </c>
      <c r="I1590" s="1488"/>
      <c r="J1590" s="1488"/>
      <c r="K1590" s="1493">
        <v>1</v>
      </c>
      <c r="L1590" s="1493">
        <v>12</v>
      </c>
      <c r="M1590" s="1484">
        <f t="shared" si="48"/>
        <v>60000</v>
      </c>
      <c r="N1590" s="1493">
        <v>1</v>
      </c>
      <c r="O1590" s="1493">
        <v>6</v>
      </c>
      <c r="P1590" s="1484">
        <f t="shared" si="49"/>
        <v>30000</v>
      </c>
      <c r="Q1590" s="1199"/>
      <c r="R1590" s="1199"/>
      <c r="S1590" s="1199"/>
      <c r="T1590" s="1199"/>
    </row>
    <row r="1591" spans="1:20" s="1503" customFormat="1" ht="12.75" x14ac:dyDescent="0.2">
      <c r="A1591" s="1488" t="s">
        <v>8711</v>
      </c>
      <c r="B1591" s="1488" t="s">
        <v>2003</v>
      </c>
      <c r="C1591" s="1488" t="s">
        <v>97</v>
      </c>
      <c r="D1591" s="1488"/>
      <c r="E1591" s="1489">
        <v>15600</v>
      </c>
      <c r="F1591" s="1488" t="s">
        <v>11938</v>
      </c>
      <c r="G1591" s="1488" t="s">
        <v>11939</v>
      </c>
      <c r="H1591" s="1488" t="s">
        <v>8834</v>
      </c>
      <c r="I1591" s="1488"/>
      <c r="J1591" s="1488"/>
      <c r="K1591" s="1493">
        <v>0</v>
      </c>
      <c r="L1591" s="1493">
        <v>0</v>
      </c>
      <c r="M1591" s="1484">
        <f t="shared" si="48"/>
        <v>0</v>
      </c>
      <c r="N1591" s="1493">
        <v>1</v>
      </c>
      <c r="O1591" s="1493">
        <v>4</v>
      </c>
      <c r="P1591" s="1484">
        <f t="shared" si="49"/>
        <v>62400</v>
      </c>
      <c r="Q1591" s="1199"/>
      <c r="R1591" s="1199"/>
      <c r="S1591" s="1199"/>
      <c r="T1591" s="1199"/>
    </row>
    <row r="1592" spans="1:20" s="1503" customFormat="1" ht="12.75" x14ac:dyDescent="0.2">
      <c r="A1592" s="1488" t="s">
        <v>8711</v>
      </c>
      <c r="B1592" s="1488" t="s">
        <v>2003</v>
      </c>
      <c r="C1592" s="1488" t="s">
        <v>97</v>
      </c>
      <c r="D1592" s="1488"/>
      <c r="E1592" s="1489">
        <v>7000</v>
      </c>
      <c r="F1592" s="1488" t="s">
        <v>11940</v>
      </c>
      <c r="G1592" s="1488" t="s">
        <v>11941</v>
      </c>
      <c r="H1592" s="1488" t="s">
        <v>923</v>
      </c>
      <c r="I1592" s="1488"/>
      <c r="J1592" s="1488"/>
      <c r="K1592" s="1493">
        <v>1</v>
      </c>
      <c r="L1592" s="1493">
        <v>6</v>
      </c>
      <c r="M1592" s="1484">
        <f t="shared" si="48"/>
        <v>42000</v>
      </c>
      <c r="N1592" s="1493">
        <v>0</v>
      </c>
      <c r="O1592" s="1493">
        <v>0</v>
      </c>
      <c r="P1592" s="1484">
        <f t="shared" si="49"/>
        <v>0</v>
      </c>
      <c r="Q1592" s="1199"/>
      <c r="R1592" s="1199"/>
      <c r="S1592" s="1199"/>
      <c r="T1592" s="1199"/>
    </row>
    <row r="1593" spans="1:20" s="1503" customFormat="1" ht="12.75" x14ac:dyDescent="0.2">
      <c r="A1593" s="1488" t="s">
        <v>8711</v>
      </c>
      <c r="B1593" s="1488" t="s">
        <v>2003</v>
      </c>
      <c r="C1593" s="1488" t="s">
        <v>97</v>
      </c>
      <c r="D1593" s="1488"/>
      <c r="E1593" s="1489">
        <v>5500</v>
      </c>
      <c r="F1593" s="1488" t="s">
        <v>11942</v>
      </c>
      <c r="G1593" s="1488" t="s">
        <v>11943</v>
      </c>
      <c r="H1593" s="1488" t="s">
        <v>11944</v>
      </c>
      <c r="I1593" s="1488"/>
      <c r="J1593" s="1488"/>
      <c r="K1593" s="1493">
        <v>1</v>
      </c>
      <c r="L1593" s="1493">
        <v>12</v>
      </c>
      <c r="M1593" s="1484">
        <f t="shared" si="48"/>
        <v>66000</v>
      </c>
      <c r="N1593" s="1493">
        <v>1</v>
      </c>
      <c r="O1593" s="1493">
        <v>6</v>
      </c>
      <c r="P1593" s="1484">
        <f t="shared" si="49"/>
        <v>33000</v>
      </c>
      <c r="Q1593" s="1199"/>
      <c r="R1593" s="1199"/>
      <c r="S1593" s="1199"/>
      <c r="T1593" s="1199"/>
    </row>
    <row r="1594" spans="1:20" s="1503" customFormat="1" ht="12.75" x14ac:dyDescent="0.2">
      <c r="A1594" s="1488" t="s">
        <v>8711</v>
      </c>
      <c r="B1594" s="1488" t="s">
        <v>2003</v>
      </c>
      <c r="C1594" s="1488" t="s">
        <v>97</v>
      </c>
      <c r="D1594" s="1488"/>
      <c r="E1594" s="1489">
        <v>15600</v>
      </c>
      <c r="F1594" s="1488" t="s">
        <v>11945</v>
      </c>
      <c r="G1594" s="1488" t="s">
        <v>11946</v>
      </c>
      <c r="H1594" s="1488" t="s">
        <v>657</v>
      </c>
      <c r="I1594" s="1488"/>
      <c r="J1594" s="1488"/>
      <c r="K1594" s="1493">
        <v>1</v>
      </c>
      <c r="L1594" s="1493">
        <v>10</v>
      </c>
      <c r="M1594" s="1484">
        <f t="shared" si="48"/>
        <v>156000</v>
      </c>
      <c r="N1594" s="1493">
        <v>0</v>
      </c>
      <c r="O1594" s="1493">
        <v>0</v>
      </c>
      <c r="P1594" s="1484">
        <f t="shared" si="49"/>
        <v>0</v>
      </c>
      <c r="Q1594" s="1199"/>
      <c r="R1594" s="1199"/>
      <c r="S1594" s="1199"/>
      <c r="T1594" s="1199"/>
    </row>
    <row r="1595" spans="1:20" s="1503" customFormat="1" ht="12.75" x14ac:dyDescent="0.2">
      <c r="A1595" s="1488" t="s">
        <v>8711</v>
      </c>
      <c r="B1595" s="1488" t="s">
        <v>2003</v>
      </c>
      <c r="C1595" s="1488" t="s">
        <v>97</v>
      </c>
      <c r="D1595" s="1488"/>
      <c r="E1595" s="1489">
        <v>15600</v>
      </c>
      <c r="F1595" s="1488" t="s">
        <v>11945</v>
      </c>
      <c r="G1595" s="1488" t="s">
        <v>11946</v>
      </c>
      <c r="H1595" s="1488" t="s">
        <v>657</v>
      </c>
      <c r="I1595" s="1488"/>
      <c r="J1595" s="1488"/>
      <c r="K1595" s="1493">
        <v>0</v>
      </c>
      <c r="L1595" s="1493">
        <v>0</v>
      </c>
      <c r="M1595" s="1484">
        <f t="shared" si="48"/>
        <v>0</v>
      </c>
      <c r="N1595" s="1493">
        <v>1</v>
      </c>
      <c r="O1595" s="1493">
        <v>1</v>
      </c>
      <c r="P1595" s="1484">
        <f t="shared" si="49"/>
        <v>15600</v>
      </c>
      <c r="Q1595" s="1199"/>
      <c r="R1595" s="1199"/>
      <c r="S1595" s="1199"/>
      <c r="T1595" s="1199"/>
    </row>
    <row r="1596" spans="1:20" s="1503" customFormat="1" ht="12.75" x14ac:dyDescent="0.2">
      <c r="A1596" s="1488" t="s">
        <v>8711</v>
      </c>
      <c r="B1596" s="1488" t="s">
        <v>2003</v>
      </c>
      <c r="C1596" s="1488" t="s">
        <v>97</v>
      </c>
      <c r="D1596" s="1488"/>
      <c r="E1596" s="1489">
        <v>6500</v>
      </c>
      <c r="F1596" s="1488" t="s">
        <v>11947</v>
      </c>
      <c r="G1596" s="1488" t="s">
        <v>11948</v>
      </c>
      <c r="H1596" s="1488" t="s">
        <v>1952</v>
      </c>
      <c r="I1596" s="1488"/>
      <c r="J1596" s="1488"/>
      <c r="K1596" s="1493">
        <v>1</v>
      </c>
      <c r="L1596" s="1493">
        <v>3</v>
      </c>
      <c r="M1596" s="1484">
        <f t="shared" si="48"/>
        <v>19500</v>
      </c>
      <c r="N1596" s="1493">
        <v>0</v>
      </c>
      <c r="O1596" s="1493">
        <v>0</v>
      </c>
      <c r="P1596" s="1484">
        <f t="shared" si="49"/>
        <v>0</v>
      </c>
      <c r="Q1596" s="1199"/>
      <c r="R1596" s="1199"/>
      <c r="S1596" s="1199"/>
      <c r="T1596" s="1199"/>
    </row>
    <row r="1597" spans="1:20" s="1503" customFormat="1" ht="12.75" x14ac:dyDescent="0.2">
      <c r="A1597" s="1488" t="s">
        <v>8711</v>
      </c>
      <c r="B1597" s="1488" t="s">
        <v>2003</v>
      </c>
      <c r="C1597" s="1488" t="s">
        <v>97</v>
      </c>
      <c r="D1597" s="1488"/>
      <c r="E1597" s="1489">
        <v>2200</v>
      </c>
      <c r="F1597" s="1488" t="s">
        <v>11949</v>
      </c>
      <c r="G1597" s="1488" t="s">
        <v>11950</v>
      </c>
      <c r="H1597" s="1488" t="s">
        <v>768</v>
      </c>
      <c r="I1597" s="1488"/>
      <c r="J1597" s="1488"/>
      <c r="K1597" s="1493">
        <v>1</v>
      </c>
      <c r="L1597" s="1493">
        <v>12</v>
      </c>
      <c r="M1597" s="1484">
        <f t="shared" si="48"/>
        <v>26400</v>
      </c>
      <c r="N1597" s="1493">
        <v>1</v>
      </c>
      <c r="O1597" s="1493">
        <v>6</v>
      </c>
      <c r="P1597" s="1484">
        <f t="shared" si="49"/>
        <v>13200</v>
      </c>
      <c r="Q1597" s="1199"/>
      <c r="R1597" s="1199"/>
      <c r="S1597" s="1199"/>
      <c r="T1597" s="1199"/>
    </row>
    <row r="1598" spans="1:20" s="1503" customFormat="1" ht="12.75" x14ac:dyDescent="0.2">
      <c r="A1598" s="1488" t="s">
        <v>8711</v>
      </c>
      <c r="B1598" s="1488" t="s">
        <v>2003</v>
      </c>
      <c r="C1598" s="1488" t="s">
        <v>97</v>
      </c>
      <c r="D1598" s="1488"/>
      <c r="E1598" s="1489">
        <v>2000</v>
      </c>
      <c r="F1598" s="1488" t="s">
        <v>11951</v>
      </c>
      <c r="G1598" s="1488" t="s">
        <v>11952</v>
      </c>
      <c r="H1598" s="1488" t="s">
        <v>8761</v>
      </c>
      <c r="I1598" s="1488"/>
      <c r="J1598" s="1488"/>
      <c r="K1598" s="1493">
        <v>1</v>
      </c>
      <c r="L1598" s="1493">
        <v>12</v>
      </c>
      <c r="M1598" s="1484">
        <f t="shared" si="48"/>
        <v>24000</v>
      </c>
      <c r="N1598" s="1493">
        <v>1</v>
      </c>
      <c r="O1598" s="1493">
        <v>6</v>
      </c>
      <c r="P1598" s="1484">
        <f t="shared" si="49"/>
        <v>12000</v>
      </c>
      <c r="Q1598" s="1199"/>
      <c r="R1598" s="1199"/>
      <c r="S1598" s="1199"/>
      <c r="T1598" s="1199"/>
    </row>
    <row r="1599" spans="1:20" s="1503" customFormat="1" ht="12.75" x14ac:dyDescent="0.2">
      <c r="A1599" s="1488" t="s">
        <v>8711</v>
      </c>
      <c r="B1599" s="1488" t="s">
        <v>2003</v>
      </c>
      <c r="C1599" s="1488" t="s">
        <v>97</v>
      </c>
      <c r="D1599" s="1488"/>
      <c r="E1599" s="1489">
        <v>15600</v>
      </c>
      <c r="F1599" s="1488" t="s">
        <v>11953</v>
      </c>
      <c r="G1599" s="1488" t="s">
        <v>11954</v>
      </c>
      <c r="H1599" s="1488" t="s">
        <v>8986</v>
      </c>
      <c r="I1599" s="1488"/>
      <c r="J1599" s="1488"/>
      <c r="K1599" s="1493">
        <v>1</v>
      </c>
      <c r="L1599" s="1493">
        <v>1</v>
      </c>
      <c r="M1599" s="1484">
        <f t="shared" si="48"/>
        <v>15600</v>
      </c>
      <c r="N1599" s="1493">
        <v>1</v>
      </c>
      <c r="O1599" s="1493">
        <v>3</v>
      </c>
      <c r="P1599" s="1484">
        <f t="shared" si="49"/>
        <v>46800</v>
      </c>
      <c r="Q1599" s="1199"/>
      <c r="R1599" s="1199"/>
      <c r="S1599" s="1199"/>
      <c r="T1599" s="1199"/>
    </row>
    <row r="1600" spans="1:20" s="1503" customFormat="1" ht="12.75" x14ac:dyDescent="0.2">
      <c r="A1600" s="1488" t="s">
        <v>8711</v>
      </c>
      <c r="B1600" s="1488" t="s">
        <v>2003</v>
      </c>
      <c r="C1600" s="1488" t="s">
        <v>97</v>
      </c>
      <c r="D1600" s="1488"/>
      <c r="E1600" s="1489">
        <v>7000</v>
      </c>
      <c r="F1600" s="1488" t="s">
        <v>11955</v>
      </c>
      <c r="G1600" s="1488" t="s">
        <v>11956</v>
      </c>
      <c r="H1600" s="1488" t="s">
        <v>11957</v>
      </c>
      <c r="I1600" s="1488"/>
      <c r="J1600" s="1488"/>
      <c r="K1600" s="1493">
        <v>1</v>
      </c>
      <c r="L1600" s="1493">
        <v>12</v>
      </c>
      <c r="M1600" s="1484">
        <f t="shared" si="48"/>
        <v>84000</v>
      </c>
      <c r="N1600" s="1493">
        <v>1</v>
      </c>
      <c r="O1600" s="1493">
        <v>6</v>
      </c>
      <c r="P1600" s="1484">
        <f t="shared" si="49"/>
        <v>42000</v>
      </c>
      <c r="Q1600" s="1199"/>
      <c r="R1600" s="1199"/>
      <c r="S1600" s="1199"/>
      <c r="T1600" s="1199"/>
    </row>
    <row r="1601" spans="1:20" s="1503" customFormat="1" ht="12.75" x14ac:dyDescent="0.2">
      <c r="A1601" s="1488" t="s">
        <v>8711</v>
      </c>
      <c r="B1601" s="1488" t="s">
        <v>2003</v>
      </c>
      <c r="C1601" s="1488" t="s">
        <v>97</v>
      </c>
      <c r="D1601" s="1488"/>
      <c r="E1601" s="1489">
        <v>8000</v>
      </c>
      <c r="F1601" s="1488" t="s">
        <v>11958</v>
      </c>
      <c r="G1601" s="1488" t="s">
        <v>11959</v>
      </c>
      <c r="H1601" s="1488" t="s">
        <v>10593</v>
      </c>
      <c r="I1601" s="1488"/>
      <c r="J1601" s="1488"/>
      <c r="K1601" s="1493">
        <v>0</v>
      </c>
      <c r="L1601" s="1493">
        <v>0</v>
      </c>
      <c r="M1601" s="1484">
        <f t="shared" si="48"/>
        <v>0</v>
      </c>
      <c r="N1601" s="1493">
        <v>1</v>
      </c>
      <c r="O1601" s="1493">
        <v>6</v>
      </c>
      <c r="P1601" s="1484">
        <f t="shared" si="49"/>
        <v>48000</v>
      </c>
      <c r="Q1601" s="1199"/>
      <c r="R1601" s="1199"/>
      <c r="S1601" s="1199"/>
      <c r="T1601" s="1199"/>
    </row>
    <row r="1602" spans="1:20" s="1503" customFormat="1" ht="12.75" x14ac:dyDescent="0.2">
      <c r="A1602" s="1488" t="s">
        <v>8711</v>
      </c>
      <c r="B1602" s="1488" t="s">
        <v>2003</v>
      </c>
      <c r="C1602" s="1488" t="s">
        <v>97</v>
      </c>
      <c r="D1602" s="1488"/>
      <c r="E1602" s="1489">
        <v>12000</v>
      </c>
      <c r="F1602" s="1488" t="s">
        <v>11960</v>
      </c>
      <c r="G1602" s="1488" t="s">
        <v>11961</v>
      </c>
      <c r="H1602" s="1488" t="s">
        <v>8727</v>
      </c>
      <c r="I1602" s="1488"/>
      <c r="J1602" s="1488"/>
      <c r="K1602" s="1493">
        <v>0</v>
      </c>
      <c r="L1602" s="1493">
        <v>0</v>
      </c>
      <c r="M1602" s="1484">
        <f t="shared" si="48"/>
        <v>0</v>
      </c>
      <c r="N1602" s="1493">
        <v>1</v>
      </c>
      <c r="O1602" s="1493">
        <v>2</v>
      </c>
      <c r="P1602" s="1484">
        <f t="shared" si="49"/>
        <v>24000</v>
      </c>
      <c r="Q1602" s="1199"/>
      <c r="R1602" s="1199"/>
      <c r="S1602" s="1199"/>
      <c r="T1602" s="1199"/>
    </row>
    <row r="1603" spans="1:20" s="1503" customFormat="1" ht="12.75" x14ac:dyDescent="0.2">
      <c r="A1603" s="1488" t="s">
        <v>8711</v>
      </c>
      <c r="B1603" s="1488" t="s">
        <v>2003</v>
      </c>
      <c r="C1603" s="1488" t="s">
        <v>97</v>
      </c>
      <c r="D1603" s="1488"/>
      <c r="E1603" s="1489">
        <v>10000</v>
      </c>
      <c r="F1603" s="1488" t="s">
        <v>11962</v>
      </c>
      <c r="G1603" s="1488" t="s">
        <v>11963</v>
      </c>
      <c r="H1603" s="1488" t="s">
        <v>4612</v>
      </c>
      <c r="I1603" s="1488"/>
      <c r="J1603" s="1488"/>
      <c r="K1603" s="1493">
        <v>1</v>
      </c>
      <c r="L1603" s="1493">
        <v>4</v>
      </c>
      <c r="M1603" s="1484">
        <f t="shared" si="48"/>
        <v>40000</v>
      </c>
      <c r="N1603" s="1493">
        <v>1</v>
      </c>
      <c r="O1603" s="1493">
        <v>6</v>
      </c>
      <c r="P1603" s="1484">
        <f t="shared" si="49"/>
        <v>60000</v>
      </c>
      <c r="Q1603" s="1199"/>
      <c r="R1603" s="1199"/>
      <c r="S1603" s="1199"/>
      <c r="T1603" s="1199"/>
    </row>
    <row r="1604" spans="1:20" s="1503" customFormat="1" ht="12.75" x14ac:dyDescent="0.2">
      <c r="A1604" s="1488" t="s">
        <v>8711</v>
      </c>
      <c r="B1604" s="1488" t="s">
        <v>2003</v>
      </c>
      <c r="C1604" s="1488" t="s">
        <v>97</v>
      </c>
      <c r="D1604" s="1488"/>
      <c r="E1604" s="1489">
        <v>15000</v>
      </c>
      <c r="F1604" s="1488" t="s">
        <v>11964</v>
      </c>
      <c r="G1604" s="1488" t="s">
        <v>11965</v>
      </c>
      <c r="H1604" s="1488" t="s">
        <v>712</v>
      </c>
      <c r="I1604" s="1488"/>
      <c r="J1604" s="1488"/>
      <c r="K1604" s="1493">
        <v>1</v>
      </c>
      <c r="L1604" s="1493">
        <v>12</v>
      </c>
      <c r="M1604" s="1484">
        <f t="shared" si="48"/>
        <v>180000</v>
      </c>
      <c r="N1604" s="1493">
        <v>1</v>
      </c>
      <c r="O1604" s="1493">
        <v>1</v>
      </c>
      <c r="P1604" s="1484">
        <f t="shared" si="49"/>
        <v>15000</v>
      </c>
      <c r="Q1604" s="1199"/>
      <c r="R1604" s="1199"/>
      <c r="S1604" s="1199"/>
      <c r="T1604" s="1199"/>
    </row>
    <row r="1605" spans="1:20" s="1503" customFormat="1" ht="12.75" x14ac:dyDescent="0.2">
      <c r="A1605" s="1488" t="s">
        <v>8711</v>
      </c>
      <c r="B1605" s="1488" t="s">
        <v>2004</v>
      </c>
      <c r="C1605" s="1488" t="s">
        <v>97</v>
      </c>
      <c r="D1605" s="1488"/>
      <c r="E1605" s="1489">
        <v>4000</v>
      </c>
      <c r="F1605" s="1488" t="s">
        <v>11966</v>
      </c>
      <c r="G1605" s="1488" t="s">
        <v>11967</v>
      </c>
      <c r="H1605" s="1488" t="s">
        <v>675</v>
      </c>
      <c r="I1605" s="1488"/>
      <c r="J1605" s="1488"/>
      <c r="K1605" s="1493">
        <v>1</v>
      </c>
      <c r="L1605" s="1493">
        <v>12</v>
      </c>
      <c r="M1605" s="1484">
        <f t="shared" ref="M1605:M1668" si="50">L1605*E1605</f>
        <v>48000</v>
      </c>
      <c r="N1605" s="1493">
        <v>1</v>
      </c>
      <c r="O1605" s="1493">
        <v>6</v>
      </c>
      <c r="P1605" s="1484">
        <f t="shared" ref="P1605:P1668" si="51">O1605*E1605</f>
        <v>24000</v>
      </c>
      <c r="Q1605" s="1199"/>
      <c r="R1605" s="1199"/>
      <c r="S1605" s="1199"/>
      <c r="T1605" s="1199"/>
    </row>
    <row r="1606" spans="1:20" s="1503" customFormat="1" ht="12.75" x14ac:dyDescent="0.2">
      <c r="A1606" s="1488" t="s">
        <v>8711</v>
      </c>
      <c r="B1606" s="1488" t="s">
        <v>2003</v>
      </c>
      <c r="C1606" s="1488" t="s">
        <v>97</v>
      </c>
      <c r="D1606" s="1488"/>
      <c r="E1606" s="1489">
        <v>3000</v>
      </c>
      <c r="F1606" s="1488" t="s">
        <v>11968</v>
      </c>
      <c r="G1606" s="1488" t="s">
        <v>11969</v>
      </c>
      <c r="H1606" s="1488" t="s">
        <v>768</v>
      </c>
      <c r="I1606" s="1488"/>
      <c r="J1606" s="1488"/>
      <c r="K1606" s="1493">
        <v>1</v>
      </c>
      <c r="L1606" s="1493">
        <v>12</v>
      </c>
      <c r="M1606" s="1484">
        <f t="shared" si="50"/>
        <v>36000</v>
      </c>
      <c r="N1606" s="1493">
        <v>1</v>
      </c>
      <c r="O1606" s="1493">
        <v>6</v>
      </c>
      <c r="P1606" s="1484">
        <f t="shared" si="51"/>
        <v>18000</v>
      </c>
      <c r="Q1606" s="1199"/>
      <c r="R1606" s="1199"/>
      <c r="S1606" s="1199"/>
      <c r="T1606" s="1199"/>
    </row>
    <row r="1607" spans="1:20" s="1503" customFormat="1" ht="12.75" x14ac:dyDescent="0.2">
      <c r="A1607" s="1488" t="s">
        <v>8711</v>
      </c>
      <c r="B1607" s="1488" t="s">
        <v>2003</v>
      </c>
      <c r="C1607" s="1488" t="s">
        <v>97</v>
      </c>
      <c r="D1607" s="1488"/>
      <c r="E1607" s="1489">
        <v>6000</v>
      </c>
      <c r="F1607" s="1488" t="s">
        <v>11970</v>
      </c>
      <c r="G1607" s="1488" t="s">
        <v>11971</v>
      </c>
      <c r="H1607" s="1488" t="s">
        <v>768</v>
      </c>
      <c r="I1607" s="1488"/>
      <c r="J1607" s="1488"/>
      <c r="K1607" s="1493">
        <v>1</v>
      </c>
      <c r="L1607" s="1493">
        <v>4</v>
      </c>
      <c r="M1607" s="1484">
        <f t="shared" si="50"/>
        <v>24000</v>
      </c>
      <c r="N1607" s="1493">
        <v>0</v>
      </c>
      <c r="O1607" s="1493">
        <v>0</v>
      </c>
      <c r="P1607" s="1484">
        <f t="shared" si="51"/>
        <v>0</v>
      </c>
      <c r="Q1607" s="1199"/>
      <c r="R1607" s="1199"/>
      <c r="S1607" s="1199"/>
      <c r="T1607" s="1199"/>
    </row>
    <row r="1608" spans="1:20" s="1503" customFormat="1" ht="12.75" x14ac:dyDescent="0.2">
      <c r="A1608" s="1488" t="s">
        <v>8711</v>
      </c>
      <c r="B1608" s="1488" t="s">
        <v>2003</v>
      </c>
      <c r="C1608" s="1488" t="s">
        <v>97</v>
      </c>
      <c r="D1608" s="1488"/>
      <c r="E1608" s="1489">
        <v>5000</v>
      </c>
      <c r="F1608" s="1488" t="s">
        <v>11972</v>
      </c>
      <c r="G1608" s="1488" t="s">
        <v>11973</v>
      </c>
      <c r="H1608" s="1488" t="s">
        <v>1459</v>
      </c>
      <c r="I1608" s="1488"/>
      <c r="J1608" s="1488"/>
      <c r="K1608" s="1493">
        <v>1</v>
      </c>
      <c r="L1608" s="1493">
        <v>7</v>
      </c>
      <c r="M1608" s="1484">
        <f t="shared" si="50"/>
        <v>35000</v>
      </c>
      <c r="N1608" s="1493">
        <v>1</v>
      </c>
      <c r="O1608" s="1493">
        <v>6</v>
      </c>
      <c r="P1608" s="1484">
        <f t="shared" si="51"/>
        <v>30000</v>
      </c>
      <c r="Q1608" s="1199"/>
      <c r="R1608" s="1199"/>
      <c r="S1608" s="1199"/>
      <c r="T1608" s="1199"/>
    </row>
    <row r="1609" spans="1:20" s="1503" customFormat="1" ht="12.75" x14ac:dyDescent="0.2">
      <c r="A1609" s="1488" t="s">
        <v>8711</v>
      </c>
      <c r="B1609" s="1488" t="s">
        <v>2003</v>
      </c>
      <c r="C1609" s="1488" t="s">
        <v>97</v>
      </c>
      <c r="D1609" s="1488"/>
      <c r="E1609" s="1489">
        <v>3500</v>
      </c>
      <c r="F1609" s="1488" t="s">
        <v>11972</v>
      </c>
      <c r="G1609" s="1488" t="s">
        <v>11973</v>
      </c>
      <c r="H1609" s="1488" t="s">
        <v>9603</v>
      </c>
      <c r="I1609" s="1488"/>
      <c r="J1609" s="1488"/>
      <c r="K1609" s="1493">
        <v>1</v>
      </c>
      <c r="L1609" s="1493">
        <v>5</v>
      </c>
      <c r="M1609" s="1484">
        <f t="shared" si="50"/>
        <v>17500</v>
      </c>
      <c r="N1609" s="1493">
        <v>0</v>
      </c>
      <c r="O1609" s="1493">
        <v>0</v>
      </c>
      <c r="P1609" s="1484">
        <f t="shared" si="51"/>
        <v>0</v>
      </c>
      <c r="Q1609" s="1199"/>
      <c r="R1609" s="1199"/>
      <c r="S1609" s="1199"/>
      <c r="T1609" s="1199"/>
    </row>
    <row r="1610" spans="1:20" s="1503" customFormat="1" ht="12.75" x14ac:dyDescent="0.2">
      <c r="A1610" s="1488" t="s">
        <v>8711</v>
      </c>
      <c r="B1610" s="1488" t="s">
        <v>2003</v>
      </c>
      <c r="C1610" s="1488" t="s">
        <v>97</v>
      </c>
      <c r="D1610" s="1488"/>
      <c r="E1610" s="1489">
        <v>3500</v>
      </c>
      <c r="F1610" s="1488" t="s">
        <v>11974</v>
      </c>
      <c r="G1610" s="1488" t="s">
        <v>11975</v>
      </c>
      <c r="H1610" s="1488" t="s">
        <v>8775</v>
      </c>
      <c r="I1610" s="1488"/>
      <c r="J1610" s="1488"/>
      <c r="K1610" s="1493">
        <v>1</v>
      </c>
      <c r="L1610" s="1493">
        <v>12</v>
      </c>
      <c r="M1610" s="1484">
        <f t="shared" si="50"/>
        <v>42000</v>
      </c>
      <c r="N1610" s="1493">
        <v>1</v>
      </c>
      <c r="O1610" s="1493">
        <v>6</v>
      </c>
      <c r="P1610" s="1484">
        <f t="shared" si="51"/>
        <v>21000</v>
      </c>
      <c r="Q1610" s="1199"/>
      <c r="R1610" s="1199"/>
      <c r="S1610" s="1199"/>
      <c r="T1610" s="1199"/>
    </row>
    <row r="1611" spans="1:20" s="1503" customFormat="1" ht="12.75" x14ac:dyDescent="0.2">
      <c r="A1611" s="1488" t="s">
        <v>8711</v>
      </c>
      <c r="B1611" s="1488" t="s">
        <v>2003</v>
      </c>
      <c r="C1611" s="1488" t="s">
        <v>97</v>
      </c>
      <c r="D1611" s="1488"/>
      <c r="E1611" s="1489">
        <v>8700</v>
      </c>
      <c r="F1611" s="1488" t="s">
        <v>11976</v>
      </c>
      <c r="G1611" s="1488" t="s">
        <v>11977</v>
      </c>
      <c r="H1611" s="1488" t="s">
        <v>11978</v>
      </c>
      <c r="I1611" s="1488"/>
      <c r="J1611" s="1488"/>
      <c r="K1611" s="1493">
        <v>1</v>
      </c>
      <c r="L1611" s="1493">
        <v>3</v>
      </c>
      <c r="M1611" s="1484">
        <f t="shared" si="50"/>
        <v>26100</v>
      </c>
      <c r="N1611" s="1493">
        <v>0</v>
      </c>
      <c r="O1611" s="1493">
        <v>0</v>
      </c>
      <c r="P1611" s="1484">
        <f t="shared" si="51"/>
        <v>0</v>
      </c>
      <c r="Q1611" s="1199"/>
      <c r="R1611" s="1199"/>
      <c r="S1611" s="1199"/>
      <c r="T1611" s="1199"/>
    </row>
    <row r="1612" spans="1:20" s="1503" customFormat="1" ht="12.75" x14ac:dyDescent="0.2">
      <c r="A1612" s="1488" t="s">
        <v>8711</v>
      </c>
      <c r="B1612" s="1488" t="s">
        <v>2003</v>
      </c>
      <c r="C1612" s="1488" t="s">
        <v>97</v>
      </c>
      <c r="D1612" s="1488"/>
      <c r="E1612" s="1489">
        <v>5000</v>
      </c>
      <c r="F1612" s="1488" t="s">
        <v>11979</v>
      </c>
      <c r="G1612" s="1488" t="s">
        <v>11980</v>
      </c>
      <c r="H1612" s="1488" t="s">
        <v>5667</v>
      </c>
      <c r="I1612" s="1488"/>
      <c r="J1612" s="1488"/>
      <c r="K1612" s="1493">
        <v>1</v>
      </c>
      <c r="L1612" s="1493">
        <v>12</v>
      </c>
      <c r="M1612" s="1484">
        <f t="shared" si="50"/>
        <v>60000</v>
      </c>
      <c r="N1612" s="1493">
        <v>1</v>
      </c>
      <c r="O1612" s="1493">
        <v>6</v>
      </c>
      <c r="P1612" s="1484">
        <f t="shared" si="51"/>
        <v>30000</v>
      </c>
      <c r="Q1612" s="1199"/>
      <c r="R1612" s="1199"/>
      <c r="S1612" s="1199"/>
      <c r="T1612" s="1199"/>
    </row>
    <row r="1613" spans="1:20" s="1503" customFormat="1" ht="12.75" x14ac:dyDescent="0.2">
      <c r="A1613" s="1488" t="s">
        <v>8711</v>
      </c>
      <c r="B1613" s="1488" t="s">
        <v>2003</v>
      </c>
      <c r="C1613" s="1488" t="s">
        <v>97</v>
      </c>
      <c r="D1613" s="1488"/>
      <c r="E1613" s="1489">
        <v>6500</v>
      </c>
      <c r="F1613" s="1488" t="s">
        <v>11981</v>
      </c>
      <c r="G1613" s="1488" t="s">
        <v>11982</v>
      </c>
      <c r="H1613" s="1488" t="s">
        <v>11983</v>
      </c>
      <c r="I1613" s="1488"/>
      <c r="J1613" s="1488"/>
      <c r="K1613" s="1493">
        <v>1</v>
      </c>
      <c r="L1613" s="1493">
        <v>12</v>
      </c>
      <c r="M1613" s="1484">
        <f t="shared" si="50"/>
        <v>78000</v>
      </c>
      <c r="N1613" s="1493">
        <v>1</v>
      </c>
      <c r="O1613" s="1493">
        <v>6</v>
      </c>
      <c r="P1613" s="1484">
        <f t="shared" si="51"/>
        <v>39000</v>
      </c>
      <c r="Q1613" s="1199"/>
      <c r="R1613" s="1199"/>
      <c r="S1613" s="1199"/>
      <c r="T1613" s="1199"/>
    </row>
    <row r="1614" spans="1:20" s="1503" customFormat="1" ht="12.75" x14ac:dyDescent="0.2">
      <c r="A1614" s="1488" t="s">
        <v>8711</v>
      </c>
      <c r="B1614" s="1488" t="s">
        <v>2003</v>
      </c>
      <c r="C1614" s="1488" t="s">
        <v>97</v>
      </c>
      <c r="D1614" s="1488"/>
      <c r="E1614" s="1489">
        <v>4200</v>
      </c>
      <c r="F1614" s="1488" t="s">
        <v>11984</v>
      </c>
      <c r="G1614" s="1488" t="s">
        <v>11985</v>
      </c>
      <c r="H1614" s="1488" t="s">
        <v>739</v>
      </c>
      <c r="I1614" s="1488"/>
      <c r="J1614" s="1488"/>
      <c r="K1614" s="1493">
        <v>1</v>
      </c>
      <c r="L1614" s="1493">
        <v>10</v>
      </c>
      <c r="M1614" s="1484">
        <f t="shared" si="50"/>
        <v>42000</v>
      </c>
      <c r="N1614" s="1493">
        <v>0</v>
      </c>
      <c r="O1614" s="1493">
        <v>0</v>
      </c>
      <c r="P1614" s="1484">
        <f t="shared" si="51"/>
        <v>0</v>
      </c>
      <c r="Q1614" s="1199"/>
      <c r="R1614" s="1199"/>
      <c r="S1614" s="1199"/>
      <c r="T1614" s="1199"/>
    </row>
    <row r="1615" spans="1:20" s="1503" customFormat="1" ht="12.75" x14ac:dyDescent="0.2">
      <c r="A1615" s="1488" t="s">
        <v>8711</v>
      </c>
      <c r="B1615" s="1488" t="s">
        <v>2003</v>
      </c>
      <c r="C1615" s="1488" t="s">
        <v>97</v>
      </c>
      <c r="D1615" s="1488"/>
      <c r="E1615" s="1489">
        <v>15000</v>
      </c>
      <c r="F1615" s="1488" t="s">
        <v>11986</v>
      </c>
      <c r="G1615" s="1488" t="s">
        <v>11987</v>
      </c>
      <c r="H1615" s="1488" t="s">
        <v>8746</v>
      </c>
      <c r="I1615" s="1488"/>
      <c r="J1615" s="1488"/>
      <c r="K1615" s="1493">
        <v>1</v>
      </c>
      <c r="L1615" s="1493">
        <v>12</v>
      </c>
      <c r="M1615" s="1484">
        <f t="shared" si="50"/>
        <v>180000</v>
      </c>
      <c r="N1615" s="1493">
        <v>1</v>
      </c>
      <c r="O1615" s="1493">
        <v>6</v>
      </c>
      <c r="P1615" s="1484">
        <f t="shared" si="51"/>
        <v>90000</v>
      </c>
      <c r="Q1615" s="1199"/>
      <c r="R1615" s="1199"/>
      <c r="S1615" s="1199"/>
      <c r="T1615" s="1199"/>
    </row>
    <row r="1616" spans="1:20" s="1503" customFormat="1" ht="12.75" x14ac:dyDescent="0.2">
      <c r="A1616" s="1488" t="s">
        <v>8711</v>
      </c>
      <c r="B1616" s="1488" t="s">
        <v>2003</v>
      </c>
      <c r="C1616" s="1488" t="s">
        <v>97</v>
      </c>
      <c r="D1616" s="1488"/>
      <c r="E1616" s="1489">
        <v>2800</v>
      </c>
      <c r="F1616" s="1488" t="s">
        <v>11988</v>
      </c>
      <c r="G1616" s="1488" t="s">
        <v>11989</v>
      </c>
      <c r="H1616" s="1488" t="s">
        <v>8805</v>
      </c>
      <c r="I1616" s="1488"/>
      <c r="J1616" s="1488"/>
      <c r="K1616" s="1493">
        <v>1</v>
      </c>
      <c r="L1616" s="1493">
        <v>7</v>
      </c>
      <c r="M1616" s="1484">
        <f t="shared" si="50"/>
        <v>19600</v>
      </c>
      <c r="N1616" s="1493">
        <v>1</v>
      </c>
      <c r="O1616" s="1493">
        <v>6</v>
      </c>
      <c r="P1616" s="1484">
        <f t="shared" si="51"/>
        <v>16800</v>
      </c>
      <c r="Q1616" s="1199"/>
      <c r="R1616" s="1199"/>
      <c r="S1616" s="1199"/>
      <c r="T1616" s="1199"/>
    </row>
    <row r="1617" spans="1:20" s="1503" customFormat="1" ht="12.75" x14ac:dyDescent="0.2">
      <c r="A1617" s="1488" t="s">
        <v>8711</v>
      </c>
      <c r="B1617" s="1488" t="s">
        <v>2003</v>
      </c>
      <c r="C1617" s="1488" t="s">
        <v>97</v>
      </c>
      <c r="D1617" s="1488"/>
      <c r="E1617" s="1489">
        <v>2000</v>
      </c>
      <c r="F1617" s="1488" t="s">
        <v>11988</v>
      </c>
      <c r="G1617" s="1488" t="s">
        <v>11989</v>
      </c>
      <c r="H1617" s="1488" t="s">
        <v>8761</v>
      </c>
      <c r="I1617" s="1488"/>
      <c r="J1617" s="1488"/>
      <c r="K1617" s="1493">
        <v>1</v>
      </c>
      <c r="L1617" s="1493">
        <v>5</v>
      </c>
      <c r="M1617" s="1484">
        <f t="shared" si="50"/>
        <v>10000</v>
      </c>
      <c r="N1617" s="1493">
        <v>0</v>
      </c>
      <c r="O1617" s="1493">
        <v>0</v>
      </c>
      <c r="P1617" s="1484">
        <f t="shared" si="51"/>
        <v>0</v>
      </c>
      <c r="Q1617" s="1199"/>
      <c r="R1617" s="1199"/>
      <c r="S1617" s="1199"/>
      <c r="T1617" s="1199"/>
    </row>
    <row r="1618" spans="1:20" s="1503" customFormat="1" ht="12.75" x14ac:dyDescent="0.2">
      <c r="A1618" s="1488" t="s">
        <v>8711</v>
      </c>
      <c r="B1618" s="1488" t="s">
        <v>2003</v>
      </c>
      <c r="C1618" s="1488" t="s">
        <v>97</v>
      </c>
      <c r="D1618" s="1488"/>
      <c r="E1618" s="1489">
        <v>4000</v>
      </c>
      <c r="F1618" s="1488" t="s">
        <v>11990</v>
      </c>
      <c r="G1618" s="1488" t="s">
        <v>11991</v>
      </c>
      <c r="H1618" s="1488" t="s">
        <v>739</v>
      </c>
      <c r="I1618" s="1488"/>
      <c r="J1618" s="1488"/>
      <c r="K1618" s="1493">
        <v>0</v>
      </c>
      <c r="L1618" s="1493">
        <v>0</v>
      </c>
      <c r="M1618" s="1484">
        <f t="shared" si="50"/>
        <v>0</v>
      </c>
      <c r="N1618" s="1493">
        <v>1</v>
      </c>
      <c r="O1618" s="1493">
        <v>6</v>
      </c>
      <c r="P1618" s="1484">
        <f t="shared" si="51"/>
        <v>24000</v>
      </c>
      <c r="Q1618" s="1199"/>
      <c r="R1618" s="1199"/>
      <c r="S1618" s="1199"/>
      <c r="T1618" s="1199"/>
    </row>
    <row r="1619" spans="1:20" s="1503" customFormat="1" ht="12.75" x14ac:dyDescent="0.2">
      <c r="A1619" s="1488" t="s">
        <v>8711</v>
      </c>
      <c r="B1619" s="1488" t="s">
        <v>2003</v>
      </c>
      <c r="C1619" s="1488" t="s">
        <v>97</v>
      </c>
      <c r="D1619" s="1488"/>
      <c r="E1619" s="1489">
        <v>7000</v>
      </c>
      <c r="F1619" s="1488" t="s">
        <v>11992</v>
      </c>
      <c r="G1619" s="1488" t="s">
        <v>11993</v>
      </c>
      <c r="H1619" s="1488" t="s">
        <v>776</v>
      </c>
      <c r="I1619" s="1488"/>
      <c r="J1619" s="1488"/>
      <c r="K1619" s="1493">
        <v>1</v>
      </c>
      <c r="L1619" s="1493">
        <v>3</v>
      </c>
      <c r="M1619" s="1484">
        <f t="shared" si="50"/>
        <v>21000</v>
      </c>
      <c r="N1619" s="1493">
        <v>1</v>
      </c>
      <c r="O1619" s="1493">
        <v>6</v>
      </c>
      <c r="P1619" s="1484">
        <f t="shared" si="51"/>
        <v>42000</v>
      </c>
      <c r="Q1619" s="1199"/>
      <c r="R1619" s="1199"/>
      <c r="S1619" s="1199"/>
      <c r="T1619" s="1199"/>
    </row>
    <row r="1620" spans="1:20" s="1503" customFormat="1" ht="12.75" x14ac:dyDescent="0.2">
      <c r="A1620" s="1488" t="s">
        <v>8711</v>
      </c>
      <c r="B1620" s="1488" t="s">
        <v>2003</v>
      </c>
      <c r="C1620" s="1488" t="s">
        <v>97</v>
      </c>
      <c r="D1620" s="1488"/>
      <c r="E1620" s="1489">
        <v>4500</v>
      </c>
      <c r="F1620" s="1488" t="s">
        <v>11994</v>
      </c>
      <c r="G1620" s="1488" t="s">
        <v>11995</v>
      </c>
      <c r="H1620" s="1488" t="s">
        <v>646</v>
      </c>
      <c r="I1620" s="1488"/>
      <c r="J1620" s="1488"/>
      <c r="K1620" s="1493">
        <v>1</v>
      </c>
      <c r="L1620" s="1493">
        <v>12</v>
      </c>
      <c r="M1620" s="1484">
        <f t="shared" si="50"/>
        <v>54000</v>
      </c>
      <c r="N1620" s="1493">
        <v>1</v>
      </c>
      <c r="O1620" s="1493">
        <v>6</v>
      </c>
      <c r="P1620" s="1484">
        <f t="shared" si="51"/>
        <v>27000</v>
      </c>
      <c r="Q1620" s="1199"/>
      <c r="R1620" s="1199"/>
      <c r="S1620" s="1199"/>
      <c r="T1620" s="1199"/>
    </row>
    <row r="1621" spans="1:20" s="1503" customFormat="1" ht="12.75" x14ac:dyDescent="0.2">
      <c r="A1621" s="1488" t="s">
        <v>8711</v>
      </c>
      <c r="B1621" s="1488" t="s">
        <v>2003</v>
      </c>
      <c r="C1621" s="1488" t="s">
        <v>97</v>
      </c>
      <c r="D1621" s="1488"/>
      <c r="E1621" s="1489">
        <v>1700</v>
      </c>
      <c r="F1621" s="1488" t="s">
        <v>11996</v>
      </c>
      <c r="G1621" s="1488" t="s">
        <v>11997</v>
      </c>
      <c r="H1621" s="1488" t="s">
        <v>768</v>
      </c>
      <c r="I1621" s="1488"/>
      <c r="J1621" s="1488"/>
      <c r="K1621" s="1493">
        <v>1</v>
      </c>
      <c r="L1621" s="1493">
        <v>12</v>
      </c>
      <c r="M1621" s="1484">
        <f t="shared" si="50"/>
        <v>20400</v>
      </c>
      <c r="N1621" s="1493">
        <v>1</v>
      </c>
      <c r="O1621" s="1493">
        <v>6</v>
      </c>
      <c r="P1621" s="1484">
        <f t="shared" si="51"/>
        <v>10200</v>
      </c>
      <c r="Q1621" s="1199"/>
      <c r="R1621" s="1199"/>
      <c r="S1621" s="1199"/>
      <c r="T1621" s="1199"/>
    </row>
    <row r="1622" spans="1:20" s="1503" customFormat="1" ht="12.75" x14ac:dyDescent="0.2">
      <c r="A1622" s="1488" t="s">
        <v>8711</v>
      </c>
      <c r="B1622" s="1488" t="s">
        <v>2003</v>
      </c>
      <c r="C1622" s="1488" t="s">
        <v>97</v>
      </c>
      <c r="D1622" s="1488"/>
      <c r="E1622" s="1489">
        <v>5000</v>
      </c>
      <c r="F1622" s="1488" t="s">
        <v>11998</v>
      </c>
      <c r="G1622" s="1488" t="s">
        <v>11999</v>
      </c>
      <c r="H1622" s="1488" t="s">
        <v>10836</v>
      </c>
      <c r="I1622" s="1488"/>
      <c r="J1622" s="1488"/>
      <c r="K1622" s="1493">
        <v>1</v>
      </c>
      <c r="L1622" s="1493">
        <v>12</v>
      </c>
      <c r="M1622" s="1484">
        <f t="shared" si="50"/>
        <v>60000</v>
      </c>
      <c r="N1622" s="1493">
        <v>1</v>
      </c>
      <c r="O1622" s="1493">
        <v>6</v>
      </c>
      <c r="P1622" s="1484">
        <f t="shared" si="51"/>
        <v>30000</v>
      </c>
      <c r="Q1622" s="1199"/>
      <c r="R1622" s="1199"/>
      <c r="S1622" s="1199"/>
      <c r="T1622" s="1199"/>
    </row>
    <row r="1623" spans="1:20" s="1503" customFormat="1" ht="12.75" x14ac:dyDescent="0.2">
      <c r="A1623" s="1488" t="s">
        <v>8711</v>
      </c>
      <c r="B1623" s="1488" t="s">
        <v>2004</v>
      </c>
      <c r="C1623" s="1488" t="s">
        <v>97</v>
      </c>
      <c r="D1623" s="1488"/>
      <c r="E1623" s="1489">
        <v>7000</v>
      </c>
      <c r="F1623" s="1488" t="s">
        <v>12000</v>
      </c>
      <c r="G1623" s="1488" t="s">
        <v>12001</v>
      </c>
      <c r="H1623" s="1488" t="s">
        <v>675</v>
      </c>
      <c r="I1623" s="1488"/>
      <c r="J1623" s="1488"/>
      <c r="K1623" s="1493">
        <v>1</v>
      </c>
      <c r="L1623" s="1493">
        <v>12</v>
      </c>
      <c r="M1623" s="1484">
        <f t="shared" si="50"/>
        <v>84000</v>
      </c>
      <c r="N1623" s="1493">
        <v>1</v>
      </c>
      <c r="O1623" s="1493">
        <v>6</v>
      </c>
      <c r="P1623" s="1484">
        <f t="shared" si="51"/>
        <v>42000</v>
      </c>
      <c r="Q1623" s="1199"/>
      <c r="R1623" s="1199"/>
      <c r="S1623" s="1199"/>
      <c r="T1623" s="1199"/>
    </row>
    <row r="1624" spans="1:20" s="1503" customFormat="1" ht="12.75" x14ac:dyDescent="0.2">
      <c r="A1624" s="1488" t="s">
        <v>8711</v>
      </c>
      <c r="B1624" s="1488" t="s">
        <v>2003</v>
      </c>
      <c r="C1624" s="1488" t="s">
        <v>97</v>
      </c>
      <c r="D1624" s="1488"/>
      <c r="E1624" s="1489">
        <v>8000</v>
      </c>
      <c r="F1624" s="1488" t="s">
        <v>12002</v>
      </c>
      <c r="G1624" s="1488" t="s">
        <v>12003</v>
      </c>
      <c r="H1624" s="1488" t="s">
        <v>792</v>
      </c>
      <c r="I1624" s="1488"/>
      <c r="J1624" s="1488"/>
      <c r="K1624" s="1493">
        <v>1</v>
      </c>
      <c r="L1624" s="1493">
        <v>12</v>
      </c>
      <c r="M1624" s="1484">
        <f t="shared" si="50"/>
        <v>96000</v>
      </c>
      <c r="N1624" s="1493">
        <v>1</v>
      </c>
      <c r="O1624" s="1493">
        <v>6</v>
      </c>
      <c r="P1624" s="1484">
        <f t="shared" si="51"/>
        <v>48000</v>
      </c>
      <c r="Q1624" s="1199"/>
      <c r="R1624" s="1199"/>
      <c r="S1624" s="1199"/>
      <c r="T1624" s="1199"/>
    </row>
    <row r="1625" spans="1:20" s="1503" customFormat="1" ht="12.75" x14ac:dyDescent="0.2">
      <c r="A1625" s="1488" t="s">
        <v>8711</v>
      </c>
      <c r="B1625" s="1488" t="s">
        <v>2003</v>
      </c>
      <c r="C1625" s="1488" t="s">
        <v>97</v>
      </c>
      <c r="D1625" s="1488"/>
      <c r="E1625" s="1489">
        <v>15000</v>
      </c>
      <c r="F1625" s="1488" t="s">
        <v>12004</v>
      </c>
      <c r="G1625" s="1488" t="s">
        <v>12005</v>
      </c>
      <c r="H1625" s="1488" t="s">
        <v>8976</v>
      </c>
      <c r="I1625" s="1488"/>
      <c r="J1625" s="1488"/>
      <c r="K1625" s="1493">
        <v>1</v>
      </c>
      <c r="L1625" s="1493">
        <v>12</v>
      </c>
      <c r="M1625" s="1484">
        <f t="shared" si="50"/>
        <v>180000</v>
      </c>
      <c r="N1625" s="1493">
        <v>1</v>
      </c>
      <c r="O1625" s="1493">
        <v>6</v>
      </c>
      <c r="P1625" s="1484">
        <f t="shared" si="51"/>
        <v>90000</v>
      </c>
      <c r="Q1625" s="1199"/>
      <c r="R1625" s="1199"/>
      <c r="S1625" s="1199"/>
      <c r="T1625" s="1199"/>
    </row>
    <row r="1626" spans="1:20" s="1503" customFormat="1" ht="12.75" x14ac:dyDescent="0.2">
      <c r="A1626" s="1488" t="s">
        <v>8711</v>
      </c>
      <c r="B1626" s="1488" t="s">
        <v>2003</v>
      </c>
      <c r="C1626" s="1488" t="s">
        <v>97</v>
      </c>
      <c r="D1626" s="1488"/>
      <c r="E1626" s="1489">
        <v>2000</v>
      </c>
      <c r="F1626" s="1488" t="s">
        <v>12006</v>
      </c>
      <c r="G1626" s="1488" t="s">
        <v>12007</v>
      </c>
      <c r="H1626" s="1488" t="s">
        <v>8805</v>
      </c>
      <c r="I1626" s="1488"/>
      <c r="J1626" s="1488"/>
      <c r="K1626" s="1493">
        <v>1</v>
      </c>
      <c r="L1626" s="1493">
        <v>12</v>
      </c>
      <c r="M1626" s="1484">
        <f t="shared" si="50"/>
        <v>24000</v>
      </c>
      <c r="N1626" s="1493">
        <v>1</v>
      </c>
      <c r="O1626" s="1493">
        <v>6</v>
      </c>
      <c r="P1626" s="1484">
        <f t="shared" si="51"/>
        <v>12000</v>
      </c>
      <c r="Q1626" s="1199"/>
      <c r="R1626" s="1199"/>
      <c r="S1626" s="1199"/>
      <c r="T1626" s="1199"/>
    </row>
    <row r="1627" spans="1:20" s="1503" customFormat="1" ht="12.75" x14ac:dyDescent="0.2">
      <c r="A1627" s="1488" t="s">
        <v>8711</v>
      </c>
      <c r="B1627" s="1488" t="s">
        <v>2003</v>
      </c>
      <c r="C1627" s="1488" t="s">
        <v>97</v>
      </c>
      <c r="D1627" s="1488"/>
      <c r="E1627" s="1489">
        <v>15000</v>
      </c>
      <c r="F1627" s="1488" t="s">
        <v>12008</v>
      </c>
      <c r="G1627" s="1488" t="s">
        <v>12009</v>
      </c>
      <c r="H1627" s="1488" t="s">
        <v>12010</v>
      </c>
      <c r="I1627" s="1488"/>
      <c r="J1627" s="1488"/>
      <c r="K1627" s="1493">
        <v>1</v>
      </c>
      <c r="L1627" s="1493">
        <v>12</v>
      </c>
      <c r="M1627" s="1484">
        <f t="shared" si="50"/>
        <v>180000</v>
      </c>
      <c r="N1627" s="1493">
        <v>1</v>
      </c>
      <c r="O1627" s="1493">
        <v>6</v>
      </c>
      <c r="P1627" s="1484">
        <f t="shared" si="51"/>
        <v>90000</v>
      </c>
      <c r="Q1627" s="1199"/>
      <c r="R1627" s="1199"/>
      <c r="S1627" s="1199"/>
      <c r="T1627" s="1199"/>
    </row>
    <row r="1628" spans="1:20" s="1503" customFormat="1" ht="12.75" x14ac:dyDescent="0.2">
      <c r="A1628" s="1488" t="s">
        <v>8711</v>
      </c>
      <c r="B1628" s="1488" t="s">
        <v>2004</v>
      </c>
      <c r="C1628" s="1488" t="s">
        <v>97</v>
      </c>
      <c r="D1628" s="1488"/>
      <c r="E1628" s="1489">
        <v>5000</v>
      </c>
      <c r="F1628" s="1488" t="s">
        <v>12011</v>
      </c>
      <c r="G1628" s="1488" t="s">
        <v>12012</v>
      </c>
      <c r="H1628" s="1488" t="s">
        <v>675</v>
      </c>
      <c r="I1628" s="1488"/>
      <c r="J1628" s="1488"/>
      <c r="K1628" s="1493">
        <v>1</v>
      </c>
      <c r="L1628" s="1493">
        <v>12</v>
      </c>
      <c r="M1628" s="1484">
        <f t="shared" si="50"/>
        <v>60000</v>
      </c>
      <c r="N1628" s="1493">
        <v>1</v>
      </c>
      <c r="O1628" s="1493">
        <v>6</v>
      </c>
      <c r="P1628" s="1484">
        <f t="shared" si="51"/>
        <v>30000</v>
      </c>
      <c r="Q1628" s="1199"/>
      <c r="R1628" s="1199"/>
      <c r="S1628" s="1199"/>
      <c r="T1628" s="1199"/>
    </row>
    <row r="1629" spans="1:20" s="1503" customFormat="1" ht="12.75" x14ac:dyDescent="0.2">
      <c r="A1629" s="1488" t="s">
        <v>8711</v>
      </c>
      <c r="B1629" s="1488" t="s">
        <v>2003</v>
      </c>
      <c r="C1629" s="1488" t="s">
        <v>97</v>
      </c>
      <c r="D1629" s="1488"/>
      <c r="E1629" s="1489">
        <v>5000</v>
      </c>
      <c r="F1629" s="1488" t="s">
        <v>12013</v>
      </c>
      <c r="G1629" s="1488" t="s">
        <v>12014</v>
      </c>
      <c r="H1629" s="1488" t="s">
        <v>9672</v>
      </c>
      <c r="I1629" s="1488"/>
      <c r="J1629" s="1488"/>
      <c r="K1629" s="1493">
        <v>1</v>
      </c>
      <c r="L1629" s="1493">
        <v>1</v>
      </c>
      <c r="M1629" s="1484">
        <f t="shared" si="50"/>
        <v>5000</v>
      </c>
      <c r="N1629" s="1493">
        <v>1</v>
      </c>
      <c r="O1629" s="1493">
        <v>6</v>
      </c>
      <c r="P1629" s="1484">
        <f t="shared" si="51"/>
        <v>30000</v>
      </c>
      <c r="Q1629" s="1199"/>
      <c r="R1629" s="1199"/>
      <c r="S1629" s="1199"/>
      <c r="T1629" s="1199"/>
    </row>
    <row r="1630" spans="1:20" s="1503" customFormat="1" ht="12.75" x14ac:dyDescent="0.2">
      <c r="A1630" s="1488" t="s">
        <v>8711</v>
      </c>
      <c r="B1630" s="1488" t="s">
        <v>2003</v>
      </c>
      <c r="C1630" s="1488" t="s">
        <v>97</v>
      </c>
      <c r="D1630" s="1488"/>
      <c r="E1630" s="1489">
        <v>9000</v>
      </c>
      <c r="F1630" s="1488" t="s">
        <v>12015</v>
      </c>
      <c r="G1630" s="1488" t="s">
        <v>12016</v>
      </c>
      <c r="H1630" s="1488" t="s">
        <v>12017</v>
      </c>
      <c r="I1630" s="1488"/>
      <c r="J1630" s="1488"/>
      <c r="K1630" s="1493">
        <v>1</v>
      </c>
      <c r="L1630" s="1493">
        <v>12</v>
      </c>
      <c r="M1630" s="1484">
        <f t="shared" si="50"/>
        <v>108000</v>
      </c>
      <c r="N1630" s="1493">
        <v>1</v>
      </c>
      <c r="O1630" s="1493">
        <v>6</v>
      </c>
      <c r="P1630" s="1484">
        <f t="shared" si="51"/>
        <v>54000</v>
      </c>
      <c r="Q1630" s="1199"/>
      <c r="R1630" s="1199"/>
      <c r="S1630" s="1199"/>
      <c r="T1630" s="1199"/>
    </row>
    <row r="1631" spans="1:20" s="1503" customFormat="1" ht="12.75" x14ac:dyDescent="0.2">
      <c r="A1631" s="1488" t="s">
        <v>8711</v>
      </c>
      <c r="B1631" s="1488" t="s">
        <v>2003</v>
      </c>
      <c r="C1631" s="1488" t="s">
        <v>97</v>
      </c>
      <c r="D1631" s="1488"/>
      <c r="E1631" s="1489">
        <v>4500</v>
      </c>
      <c r="F1631" s="1488" t="s">
        <v>12018</v>
      </c>
      <c r="G1631" s="1488" t="s">
        <v>12019</v>
      </c>
      <c r="H1631" s="1488" t="s">
        <v>12020</v>
      </c>
      <c r="I1631" s="1488"/>
      <c r="J1631" s="1488"/>
      <c r="K1631" s="1493">
        <v>1</v>
      </c>
      <c r="L1631" s="1493">
        <v>12</v>
      </c>
      <c r="M1631" s="1484">
        <f t="shared" si="50"/>
        <v>54000</v>
      </c>
      <c r="N1631" s="1493">
        <v>1</v>
      </c>
      <c r="O1631" s="1493">
        <v>6</v>
      </c>
      <c r="P1631" s="1484">
        <f t="shared" si="51"/>
        <v>27000</v>
      </c>
      <c r="Q1631" s="1199"/>
      <c r="R1631" s="1199"/>
      <c r="S1631" s="1199"/>
      <c r="T1631" s="1199"/>
    </row>
    <row r="1632" spans="1:20" s="1503" customFormat="1" ht="12.75" x14ac:dyDescent="0.2">
      <c r="A1632" s="1488" t="s">
        <v>8711</v>
      </c>
      <c r="B1632" s="1488" t="s">
        <v>2003</v>
      </c>
      <c r="C1632" s="1488" t="s">
        <v>97</v>
      </c>
      <c r="D1632" s="1488"/>
      <c r="E1632" s="1489">
        <v>5500</v>
      </c>
      <c r="F1632" s="1488" t="s">
        <v>12021</v>
      </c>
      <c r="G1632" s="1488" t="s">
        <v>12022</v>
      </c>
      <c r="H1632" s="1488" t="s">
        <v>792</v>
      </c>
      <c r="I1632" s="1488"/>
      <c r="J1632" s="1488"/>
      <c r="K1632" s="1493">
        <v>1</v>
      </c>
      <c r="L1632" s="1493">
        <v>9</v>
      </c>
      <c r="M1632" s="1484">
        <f t="shared" si="50"/>
        <v>49500</v>
      </c>
      <c r="N1632" s="1493">
        <v>0</v>
      </c>
      <c r="O1632" s="1493">
        <v>0</v>
      </c>
      <c r="P1632" s="1484">
        <f t="shared" si="51"/>
        <v>0</v>
      </c>
      <c r="Q1632" s="1199"/>
      <c r="R1632" s="1199"/>
      <c r="S1632" s="1199"/>
      <c r="T1632" s="1199"/>
    </row>
    <row r="1633" spans="1:20" s="1503" customFormat="1" ht="12.75" x14ac:dyDescent="0.2">
      <c r="A1633" s="1488" t="s">
        <v>8711</v>
      </c>
      <c r="B1633" s="1488" t="s">
        <v>2004</v>
      </c>
      <c r="C1633" s="1488" t="s">
        <v>97</v>
      </c>
      <c r="D1633" s="1488"/>
      <c r="E1633" s="1489">
        <v>1800</v>
      </c>
      <c r="F1633" s="1488" t="s">
        <v>12023</v>
      </c>
      <c r="G1633" s="1488" t="s">
        <v>12024</v>
      </c>
      <c r="H1633" s="1488" t="s">
        <v>9321</v>
      </c>
      <c r="I1633" s="1488"/>
      <c r="J1633" s="1488"/>
      <c r="K1633" s="1493">
        <v>1</v>
      </c>
      <c r="L1633" s="1493">
        <v>12</v>
      </c>
      <c r="M1633" s="1484">
        <f t="shared" si="50"/>
        <v>21600</v>
      </c>
      <c r="N1633" s="1493">
        <v>0</v>
      </c>
      <c r="O1633" s="1493">
        <v>0</v>
      </c>
      <c r="P1633" s="1484">
        <f t="shared" si="51"/>
        <v>0</v>
      </c>
      <c r="Q1633" s="1199"/>
      <c r="R1633" s="1199"/>
      <c r="S1633" s="1199"/>
      <c r="T1633" s="1199"/>
    </row>
    <row r="1634" spans="1:20" s="1503" customFormat="1" ht="12.75" x14ac:dyDescent="0.2">
      <c r="A1634" s="1488" t="s">
        <v>8711</v>
      </c>
      <c r="B1634" s="1488" t="s">
        <v>2004</v>
      </c>
      <c r="C1634" s="1488" t="s">
        <v>97</v>
      </c>
      <c r="D1634" s="1488"/>
      <c r="E1634" s="1489">
        <v>2000</v>
      </c>
      <c r="F1634" s="1488" t="s">
        <v>12023</v>
      </c>
      <c r="G1634" s="1488" t="s">
        <v>12024</v>
      </c>
      <c r="H1634" s="1488" t="s">
        <v>12025</v>
      </c>
      <c r="I1634" s="1488"/>
      <c r="J1634" s="1488"/>
      <c r="K1634" s="1493">
        <v>1</v>
      </c>
      <c r="L1634" s="1493">
        <v>1</v>
      </c>
      <c r="M1634" s="1484">
        <f t="shared" si="50"/>
        <v>2000</v>
      </c>
      <c r="N1634" s="1493">
        <v>1</v>
      </c>
      <c r="O1634" s="1493">
        <v>6</v>
      </c>
      <c r="P1634" s="1484">
        <f t="shared" si="51"/>
        <v>12000</v>
      </c>
      <c r="Q1634" s="1199"/>
      <c r="R1634" s="1199"/>
      <c r="S1634" s="1199"/>
      <c r="T1634" s="1199"/>
    </row>
    <row r="1635" spans="1:20" s="1503" customFormat="1" ht="12.75" x14ac:dyDescent="0.2">
      <c r="A1635" s="1488" t="s">
        <v>8711</v>
      </c>
      <c r="B1635" s="1488" t="s">
        <v>2003</v>
      </c>
      <c r="C1635" s="1488" t="s">
        <v>97</v>
      </c>
      <c r="D1635" s="1488"/>
      <c r="E1635" s="1489">
        <v>15000</v>
      </c>
      <c r="F1635" s="1488" t="s">
        <v>12026</v>
      </c>
      <c r="G1635" s="1488" t="s">
        <v>12027</v>
      </c>
      <c r="H1635" s="1488" t="s">
        <v>712</v>
      </c>
      <c r="I1635" s="1488"/>
      <c r="J1635" s="1488"/>
      <c r="K1635" s="1493">
        <v>1</v>
      </c>
      <c r="L1635" s="1493">
        <v>8</v>
      </c>
      <c r="M1635" s="1484">
        <f t="shared" si="50"/>
        <v>120000</v>
      </c>
      <c r="N1635" s="1493">
        <v>1</v>
      </c>
      <c r="O1635" s="1493">
        <v>6</v>
      </c>
      <c r="P1635" s="1484">
        <f t="shared" si="51"/>
        <v>90000</v>
      </c>
      <c r="Q1635" s="1199"/>
      <c r="R1635" s="1199"/>
      <c r="S1635" s="1199"/>
      <c r="T1635" s="1199"/>
    </row>
    <row r="1636" spans="1:20" s="1503" customFormat="1" ht="12.75" x14ac:dyDescent="0.2">
      <c r="A1636" s="1488" t="s">
        <v>8711</v>
      </c>
      <c r="B1636" s="1488" t="s">
        <v>2003</v>
      </c>
      <c r="C1636" s="1488" t="s">
        <v>97</v>
      </c>
      <c r="D1636" s="1488"/>
      <c r="E1636" s="1489">
        <v>8000</v>
      </c>
      <c r="F1636" s="1488" t="s">
        <v>12026</v>
      </c>
      <c r="G1636" s="1488" t="s">
        <v>12027</v>
      </c>
      <c r="H1636" s="1488" t="s">
        <v>12028</v>
      </c>
      <c r="I1636" s="1488"/>
      <c r="J1636" s="1488"/>
      <c r="K1636" s="1493">
        <v>1</v>
      </c>
      <c r="L1636" s="1493">
        <v>5</v>
      </c>
      <c r="M1636" s="1484">
        <f t="shared" si="50"/>
        <v>40000</v>
      </c>
      <c r="N1636" s="1493">
        <v>0</v>
      </c>
      <c r="O1636" s="1493">
        <v>0</v>
      </c>
      <c r="P1636" s="1484">
        <f t="shared" si="51"/>
        <v>0</v>
      </c>
      <c r="Q1636" s="1199"/>
      <c r="R1636" s="1199"/>
      <c r="S1636" s="1199"/>
      <c r="T1636" s="1199"/>
    </row>
    <row r="1637" spans="1:20" s="1503" customFormat="1" ht="12.75" x14ac:dyDescent="0.2">
      <c r="A1637" s="1488" t="s">
        <v>8711</v>
      </c>
      <c r="B1637" s="1488" t="s">
        <v>2003</v>
      </c>
      <c r="C1637" s="1488" t="s">
        <v>97</v>
      </c>
      <c r="D1637" s="1488"/>
      <c r="E1637" s="1489">
        <v>3000</v>
      </c>
      <c r="F1637" s="1488" t="s">
        <v>12029</v>
      </c>
      <c r="G1637" s="1488" t="s">
        <v>12030</v>
      </c>
      <c r="H1637" s="1488" t="s">
        <v>768</v>
      </c>
      <c r="I1637" s="1488"/>
      <c r="J1637" s="1488"/>
      <c r="K1637" s="1493">
        <v>1</v>
      </c>
      <c r="L1637" s="1493">
        <v>3</v>
      </c>
      <c r="M1637" s="1484">
        <f t="shared" si="50"/>
        <v>9000</v>
      </c>
      <c r="N1637" s="1493">
        <v>1</v>
      </c>
      <c r="O1637" s="1493">
        <v>6</v>
      </c>
      <c r="P1637" s="1484">
        <f t="shared" si="51"/>
        <v>18000</v>
      </c>
      <c r="Q1637" s="1199"/>
      <c r="R1637" s="1199"/>
      <c r="S1637" s="1199"/>
      <c r="T1637" s="1199"/>
    </row>
    <row r="1638" spans="1:20" s="1503" customFormat="1" ht="12.75" x14ac:dyDescent="0.2">
      <c r="A1638" s="1488" t="s">
        <v>8711</v>
      </c>
      <c r="B1638" s="1488" t="s">
        <v>2003</v>
      </c>
      <c r="C1638" s="1488" t="s">
        <v>97</v>
      </c>
      <c r="D1638" s="1488"/>
      <c r="E1638" s="1489">
        <v>2000</v>
      </c>
      <c r="F1638" s="1488" t="s">
        <v>12031</v>
      </c>
      <c r="G1638" s="1488" t="s">
        <v>12032</v>
      </c>
      <c r="H1638" s="1488" t="s">
        <v>9467</v>
      </c>
      <c r="I1638" s="1488"/>
      <c r="J1638" s="1488"/>
      <c r="K1638" s="1493">
        <v>1</v>
      </c>
      <c r="L1638" s="1493">
        <v>12</v>
      </c>
      <c r="M1638" s="1484">
        <f t="shared" si="50"/>
        <v>24000</v>
      </c>
      <c r="N1638" s="1493">
        <v>1</v>
      </c>
      <c r="O1638" s="1493">
        <v>6</v>
      </c>
      <c r="P1638" s="1484">
        <f t="shared" si="51"/>
        <v>12000</v>
      </c>
      <c r="Q1638" s="1199"/>
      <c r="R1638" s="1199"/>
      <c r="S1638" s="1199"/>
      <c r="T1638" s="1199"/>
    </row>
    <row r="1639" spans="1:20" s="1503" customFormat="1" ht="12.75" x14ac:dyDescent="0.2">
      <c r="A1639" s="1488" t="s">
        <v>8711</v>
      </c>
      <c r="B1639" s="1488" t="s">
        <v>2003</v>
      </c>
      <c r="C1639" s="1488" t="s">
        <v>97</v>
      </c>
      <c r="D1639" s="1488"/>
      <c r="E1639" s="1489">
        <v>13500</v>
      </c>
      <c r="F1639" s="1488" t="s">
        <v>12033</v>
      </c>
      <c r="G1639" s="1488" t="s">
        <v>12034</v>
      </c>
      <c r="H1639" s="1488" t="s">
        <v>1141</v>
      </c>
      <c r="I1639" s="1488"/>
      <c r="J1639" s="1488"/>
      <c r="K1639" s="1493">
        <v>1</v>
      </c>
      <c r="L1639" s="1493">
        <v>3</v>
      </c>
      <c r="M1639" s="1484">
        <f t="shared" si="50"/>
        <v>40500</v>
      </c>
      <c r="N1639" s="1493">
        <v>1</v>
      </c>
      <c r="O1639" s="1493">
        <v>6</v>
      </c>
      <c r="P1639" s="1484">
        <f t="shared" si="51"/>
        <v>81000</v>
      </c>
      <c r="Q1639" s="1199"/>
      <c r="R1639" s="1199"/>
      <c r="S1639" s="1199"/>
      <c r="T1639" s="1199"/>
    </row>
    <row r="1640" spans="1:20" s="1503" customFormat="1" ht="12.75" x14ac:dyDescent="0.2">
      <c r="A1640" s="1488" t="s">
        <v>8711</v>
      </c>
      <c r="B1640" s="1488" t="s">
        <v>2003</v>
      </c>
      <c r="C1640" s="1488" t="s">
        <v>97</v>
      </c>
      <c r="D1640" s="1488"/>
      <c r="E1640" s="1489">
        <v>12000</v>
      </c>
      <c r="F1640" s="1488" t="s">
        <v>12035</v>
      </c>
      <c r="G1640" s="1488" t="s">
        <v>12036</v>
      </c>
      <c r="H1640" s="1488" t="s">
        <v>792</v>
      </c>
      <c r="I1640" s="1488"/>
      <c r="J1640" s="1488"/>
      <c r="K1640" s="1493">
        <v>1</v>
      </c>
      <c r="L1640" s="1493">
        <v>12</v>
      </c>
      <c r="M1640" s="1484">
        <f t="shared" si="50"/>
        <v>144000</v>
      </c>
      <c r="N1640" s="1493">
        <v>1</v>
      </c>
      <c r="O1640" s="1493">
        <v>6</v>
      </c>
      <c r="P1640" s="1484">
        <f t="shared" si="51"/>
        <v>72000</v>
      </c>
      <c r="Q1640" s="1199"/>
      <c r="R1640" s="1199"/>
      <c r="S1640" s="1199"/>
      <c r="T1640" s="1199"/>
    </row>
    <row r="1641" spans="1:20" s="1503" customFormat="1" ht="12.75" x14ac:dyDescent="0.2">
      <c r="A1641" s="1488" t="s">
        <v>8711</v>
      </c>
      <c r="B1641" s="1488" t="s">
        <v>2003</v>
      </c>
      <c r="C1641" s="1488" t="s">
        <v>97</v>
      </c>
      <c r="D1641" s="1488"/>
      <c r="E1641" s="1489">
        <v>6000</v>
      </c>
      <c r="F1641" s="1488" t="s">
        <v>12037</v>
      </c>
      <c r="G1641" s="1488" t="s">
        <v>12038</v>
      </c>
      <c r="H1641" s="1488" t="s">
        <v>641</v>
      </c>
      <c r="I1641" s="1488"/>
      <c r="J1641" s="1488"/>
      <c r="K1641" s="1493">
        <v>1</v>
      </c>
      <c r="L1641" s="1493">
        <v>12</v>
      </c>
      <c r="M1641" s="1484">
        <f t="shared" si="50"/>
        <v>72000</v>
      </c>
      <c r="N1641" s="1493">
        <v>1</v>
      </c>
      <c r="O1641" s="1493">
        <v>6</v>
      </c>
      <c r="P1641" s="1484">
        <f t="shared" si="51"/>
        <v>36000</v>
      </c>
      <c r="Q1641" s="1199"/>
      <c r="R1641" s="1199"/>
      <c r="S1641" s="1199"/>
      <c r="T1641" s="1199"/>
    </row>
    <row r="1642" spans="1:20" s="1503" customFormat="1" ht="12.75" x14ac:dyDescent="0.2">
      <c r="A1642" s="1488" t="s">
        <v>8711</v>
      </c>
      <c r="B1642" s="1488" t="s">
        <v>2003</v>
      </c>
      <c r="C1642" s="1488" t="s">
        <v>97</v>
      </c>
      <c r="D1642" s="1488"/>
      <c r="E1642" s="1489">
        <v>6500</v>
      </c>
      <c r="F1642" s="1488" t="s">
        <v>12039</v>
      </c>
      <c r="G1642" s="1488" t="s">
        <v>12040</v>
      </c>
      <c r="H1642" s="1488" t="s">
        <v>12041</v>
      </c>
      <c r="I1642" s="1488"/>
      <c r="J1642" s="1488"/>
      <c r="K1642" s="1493">
        <v>1</v>
      </c>
      <c r="L1642" s="1493">
        <v>12</v>
      </c>
      <c r="M1642" s="1484">
        <f t="shared" si="50"/>
        <v>78000</v>
      </c>
      <c r="N1642" s="1493">
        <v>1</v>
      </c>
      <c r="O1642" s="1493">
        <v>3</v>
      </c>
      <c r="P1642" s="1484">
        <f t="shared" si="51"/>
        <v>19500</v>
      </c>
      <c r="Q1642" s="1199"/>
      <c r="R1642" s="1199"/>
      <c r="S1642" s="1199"/>
      <c r="T1642" s="1199"/>
    </row>
    <row r="1643" spans="1:20" s="1503" customFormat="1" ht="12.75" x14ac:dyDescent="0.2">
      <c r="A1643" s="1488" t="s">
        <v>8711</v>
      </c>
      <c r="B1643" s="1488" t="s">
        <v>2003</v>
      </c>
      <c r="C1643" s="1488" t="s">
        <v>97</v>
      </c>
      <c r="D1643" s="1488"/>
      <c r="E1643" s="1489">
        <v>8000</v>
      </c>
      <c r="F1643" s="1488" t="s">
        <v>12039</v>
      </c>
      <c r="G1643" s="1488" t="s">
        <v>12040</v>
      </c>
      <c r="H1643" s="1488" t="s">
        <v>10456</v>
      </c>
      <c r="I1643" s="1488"/>
      <c r="J1643" s="1488"/>
      <c r="K1643" s="1493">
        <v>0</v>
      </c>
      <c r="L1643" s="1493">
        <v>0</v>
      </c>
      <c r="M1643" s="1484">
        <f t="shared" si="50"/>
        <v>0</v>
      </c>
      <c r="N1643" s="1493">
        <v>1</v>
      </c>
      <c r="O1643" s="1493">
        <v>4</v>
      </c>
      <c r="P1643" s="1484">
        <f t="shared" si="51"/>
        <v>32000</v>
      </c>
      <c r="Q1643" s="1199"/>
      <c r="R1643" s="1199"/>
      <c r="S1643" s="1199"/>
      <c r="T1643" s="1199"/>
    </row>
    <row r="1644" spans="1:20" s="1503" customFormat="1" ht="12.75" x14ac:dyDescent="0.2">
      <c r="A1644" s="1488" t="s">
        <v>8711</v>
      </c>
      <c r="B1644" s="1488" t="s">
        <v>2003</v>
      </c>
      <c r="C1644" s="1488" t="s">
        <v>97</v>
      </c>
      <c r="D1644" s="1488"/>
      <c r="E1644" s="1489">
        <v>3000</v>
      </c>
      <c r="F1644" s="1488" t="s">
        <v>12042</v>
      </c>
      <c r="G1644" s="1488" t="s">
        <v>12043</v>
      </c>
      <c r="H1644" s="1488" t="s">
        <v>739</v>
      </c>
      <c r="I1644" s="1488"/>
      <c r="J1644" s="1488"/>
      <c r="K1644" s="1493">
        <v>1</v>
      </c>
      <c r="L1644" s="1493">
        <v>12</v>
      </c>
      <c r="M1644" s="1484">
        <f t="shared" si="50"/>
        <v>36000</v>
      </c>
      <c r="N1644" s="1493">
        <v>1</v>
      </c>
      <c r="O1644" s="1493">
        <v>6</v>
      </c>
      <c r="P1644" s="1484">
        <f t="shared" si="51"/>
        <v>18000</v>
      </c>
      <c r="Q1644" s="1199"/>
      <c r="R1644" s="1199"/>
      <c r="S1644" s="1199"/>
      <c r="T1644" s="1199"/>
    </row>
    <row r="1645" spans="1:20" s="1503" customFormat="1" ht="12.75" x14ac:dyDescent="0.2">
      <c r="A1645" s="1488" t="s">
        <v>8711</v>
      </c>
      <c r="B1645" s="1488" t="s">
        <v>2003</v>
      </c>
      <c r="C1645" s="1488" t="s">
        <v>97</v>
      </c>
      <c r="D1645" s="1488"/>
      <c r="E1645" s="1489">
        <v>4000</v>
      </c>
      <c r="F1645" s="1488" t="s">
        <v>12044</v>
      </c>
      <c r="G1645" s="1488" t="s">
        <v>12045</v>
      </c>
      <c r="H1645" s="1488" t="s">
        <v>1025</v>
      </c>
      <c r="I1645" s="1488"/>
      <c r="J1645" s="1488"/>
      <c r="K1645" s="1493">
        <v>0</v>
      </c>
      <c r="L1645" s="1493">
        <v>0</v>
      </c>
      <c r="M1645" s="1484">
        <f t="shared" si="50"/>
        <v>0</v>
      </c>
      <c r="N1645" s="1493">
        <v>1</v>
      </c>
      <c r="O1645" s="1493">
        <v>6</v>
      </c>
      <c r="P1645" s="1484">
        <f t="shared" si="51"/>
        <v>24000</v>
      </c>
      <c r="Q1645" s="1199"/>
      <c r="R1645" s="1199"/>
      <c r="S1645" s="1199"/>
      <c r="T1645" s="1199"/>
    </row>
    <row r="1646" spans="1:20" s="1503" customFormat="1" ht="12.75" x14ac:dyDescent="0.2">
      <c r="A1646" s="1488" t="s">
        <v>8711</v>
      </c>
      <c r="B1646" s="1488" t="s">
        <v>2003</v>
      </c>
      <c r="C1646" s="1488" t="s">
        <v>97</v>
      </c>
      <c r="D1646" s="1488"/>
      <c r="E1646" s="1489">
        <v>2000</v>
      </c>
      <c r="F1646" s="1488" t="s">
        <v>12046</v>
      </c>
      <c r="G1646" s="1488" t="s">
        <v>12047</v>
      </c>
      <c r="H1646" s="1488" t="s">
        <v>698</v>
      </c>
      <c r="I1646" s="1488"/>
      <c r="J1646" s="1488"/>
      <c r="K1646" s="1493">
        <v>1</v>
      </c>
      <c r="L1646" s="1493">
        <v>12</v>
      </c>
      <c r="M1646" s="1484">
        <f t="shared" si="50"/>
        <v>24000</v>
      </c>
      <c r="N1646" s="1493">
        <v>1</v>
      </c>
      <c r="O1646" s="1493">
        <v>6</v>
      </c>
      <c r="P1646" s="1484">
        <f t="shared" si="51"/>
        <v>12000</v>
      </c>
      <c r="Q1646" s="1199"/>
      <c r="R1646" s="1199"/>
      <c r="S1646" s="1199"/>
      <c r="T1646" s="1199"/>
    </row>
    <row r="1647" spans="1:20" s="1503" customFormat="1" ht="12.75" x14ac:dyDescent="0.2">
      <c r="A1647" s="1488" t="s">
        <v>8711</v>
      </c>
      <c r="B1647" s="1488" t="s">
        <v>2004</v>
      </c>
      <c r="C1647" s="1488" t="s">
        <v>97</v>
      </c>
      <c r="D1647" s="1488"/>
      <c r="E1647" s="1489">
        <v>4000</v>
      </c>
      <c r="F1647" s="1488" t="s">
        <v>12048</v>
      </c>
      <c r="G1647" s="1488" t="s">
        <v>12049</v>
      </c>
      <c r="H1647" s="1488" t="s">
        <v>9092</v>
      </c>
      <c r="I1647" s="1488"/>
      <c r="J1647" s="1488"/>
      <c r="K1647" s="1493">
        <v>1</v>
      </c>
      <c r="L1647" s="1493">
        <v>12</v>
      </c>
      <c r="M1647" s="1484">
        <f t="shared" si="50"/>
        <v>48000</v>
      </c>
      <c r="N1647" s="1493">
        <v>1</v>
      </c>
      <c r="O1647" s="1493">
        <v>6</v>
      </c>
      <c r="P1647" s="1484">
        <f t="shared" si="51"/>
        <v>24000</v>
      </c>
      <c r="Q1647" s="1199"/>
      <c r="R1647" s="1199"/>
      <c r="S1647" s="1199"/>
      <c r="T1647" s="1199"/>
    </row>
    <row r="1648" spans="1:20" s="1503" customFormat="1" ht="12.75" x14ac:dyDescent="0.2">
      <c r="A1648" s="1488" t="s">
        <v>8711</v>
      </c>
      <c r="B1648" s="1488" t="s">
        <v>2003</v>
      </c>
      <c r="C1648" s="1488" t="s">
        <v>97</v>
      </c>
      <c r="D1648" s="1488"/>
      <c r="E1648" s="1489">
        <v>3700</v>
      </c>
      <c r="F1648" s="1488" t="s">
        <v>12050</v>
      </c>
      <c r="G1648" s="1488" t="s">
        <v>12051</v>
      </c>
      <c r="H1648" s="1488" t="s">
        <v>739</v>
      </c>
      <c r="I1648" s="1488"/>
      <c r="J1648" s="1488"/>
      <c r="K1648" s="1493">
        <v>1</v>
      </c>
      <c r="L1648" s="1493">
        <v>3</v>
      </c>
      <c r="M1648" s="1484">
        <f t="shared" si="50"/>
        <v>11100</v>
      </c>
      <c r="N1648" s="1493">
        <v>0</v>
      </c>
      <c r="O1648" s="1493">
        <v>0</v>
      </c>
      <c r="P1648" s="1484">
        <f t="shared" si="51"/>
        <v>0</v>
      </c>
      <c r="Q1648" s="1199"/>
      <c r="R1648" s="1199"/>
      <c r="S1648" s="1199"/>
      <c r="T1648" s="1199"/>
    </row>
    <row r="1649" spans="1:20" s="1503" customFormat="1" ht="12.75" x14ac:dyDescent="0.2">
      <c r="A1649" s="1488" t="s">
        <v>8711</v>
      </c>
      <c r="B1649" s="1488" t="s">
        <v>2003</v>
      </c>
      <c r="C1649" s="1488" t="s">
        <v>97</v>
      </c>
      <c r="D1649" s="1488"/>
      <c r="E1649" s="1489">
        <v>9000</v>
      </c>
      <c r="F1649" s="1488" t="s">
        <v>12052</v>
      </c>
      <c r="G1649" s="1488" t="s">
        <v>12053</v>
      </c>
      <c r="H1649" s="1488" t="s">
        <v>12054</v>
      </c>
      <c r="I1649" s="1488"/>
      <c r="J1649" s="1488"/>
      <c r="K1649" s="1493">
        <v>1</v>
      </c>
      <c r="L1649" s="1493">
        <v>12</v>
      </c>
      <c r="M1649" s="1484">
        <f t="shared" si="50"/>
        <v>108000</v>
      </c>
      <c r="N1649" s="1493">
        <v>1</v>
      </c>
      <c r="O1649" s="1493">
        <v>6</v>
      </c>
      <c r="P1649" s="1484">
        <f t="shared" si="51"/>
        <v>54000</v>
      </c>
      <c r="Q1649" s="1199"/>
      <c r="R1649" s="1199"/>
      <c r="S1649" s="1199"/>
      <c r="T1649" s="1199"/>
    </row>
    <row r="1650" spans="1:20" s="1503" customFormat="1" ht="12.75" x14ac:dyDescent="0.2">
      <c r="A1650" s="1488" t="s">
        <v>8711</v>
      </c>
      <c r="B1650" s="1488" t="s">
        <v>2003</v>
      </c>
      <c r="C1650" s="1488" t="s">
        <v>97</v>
      </c>
      <c r="D1650" s="1488"/>
      <c r="E1650" s="1489">
        <v>8000</v>
      </c>
      <c r="F1650" s="1488" t="s">
        <v>12055</v>
      </c>
      <c r="G1650" s="1488" t="s">
        <v>12056</v>
      </c>
      <c r="H1650" s="1488" t="s">
        <v>12057</v>
      </c>
      <c r="I1650" s="1488"/>
      <c r="J1650" s="1488"/>
      <c r="K1650" s="1493">
        <v>1</v>
      </c>
      <c r="L1650" s="1493">
        <v>12</v>
      </c>
      <c r="M1650" s="1484">
        <f t="shared" si="50"/>
        <v>96000</v>
      </c>
      <c r="N1650" s="1493">
        <v>1</v>
      </c>
      <c r="O1650" s="1493">
        <v>1</v>
      </c>
      <c r="P1650" s="1484">
        <f t="shared" si="51"/>
        <v>8000</v>
      </c>
      <c r="Q1650" s="1199"/>
      <c r="R1650" s="1199"/>
      <c r="S1650" s="1199"/>
      <c r="T1650" s="1199"/>
    </row>
    <row r="1651" spans="1:20" s="1503" customFormat="1" ht="12.75" x14ac:dyDescent="0.2">
      <c r="A1651" s="1488" t="s">
        <v>8711</v>
      </c>
      <c r="B1651" s="1488" t="s">
        <v>2003</v>
      </c>
      <c r="C1651" s="1488" t="s">
        <v>97</v>
      </c>
      <c r="D1651" s="1488"/>
      <c r="E1651" s="1489">
        <v>10000</v>
      </c>
      <c r="F1651" s="1488" t="s">
        <v>12055</v>
      </c>
      <c r="G1651" s="1488" t="s">
        <v>12056</v>
      </c>
      <c r="H1651" s="1488" t="s">
        <v>12058</v>
      </c>
      <c r="I1651" s="1488"/>
      <c r="J1651" s="1488"/>
      <c r="K1651" s="1493">
        <v>0</v>
      </c>
      <c r="L1651" s="1493">
        <v>0</v>
      </c>
      <c r="M1651" s="1484">
        <f t="shared" si="50"/>
        <v>0</v>
      </c>
      <c r="N1651" s="1493">
        <v>1</v>
      </c>
      <c r="O1651" s="1493">
        <v>6</v>
      </c>
      <c r="P1651" s="1484">
        <f t="shared" si="51"/>
        <v>60000</v>
      </c>
      <c r="Q1651" s="1199"/>
      <c r="R1651" s="1199"/>
      <c r="S1651" s="1199"/>
      <c r="T1651" s="1199"/>
    </row>
    <row r="1652" spans="1:20" s="1503" customFormat="1" ht="12.75" x14ac:dyDescent="0.2">
      <c r="A1652" s="1488" t="s">
        <v>8711</v>
      </c>
      <c r="B1652" s="1488" t="s">
        <v>2004</v>
      </c>
      <c r="C1652" s="1488" t="s">
        <v>97</v>
      </c>
      <c r="D1652" s="1488"/>
      <c r="E1652" s="1489">
        <v>5000</v>
      </c>
      <c r="F1652" s="1488" t="s">
        <v>12059</v>
      </c>
      <c r="G1652" s="1488" t="s">
        <v>12060</v>
      </c>
      <c r="H1652" s="1488" t="s">
        <v>675</v>
      </c>
      <c r="I1652" s="1488"/>
      <c r="J1652" s="1488"/>
      <c r="K1652" s="1493">
        <v>1</v>
      </c>
      <c r="L1652" s="1493">
        <v>12</v>
      </c>
      <c r="M1652" s="1484">
        <f t="shared" si="50"/>
        <v>60000</v>
      </c>
      <c r="N1652" s="1493">
        <v>1</v>
      </c>
      <c r="O1652" s="1493">
        <v>6</v>
      </c>
      <c r="P1652" s="1484">
        <f t="shared" si="51"/>
        <v>30000</v>
      </c>
      <c r="Q1652" s="1199"/>
      <c r="R1652" s="1199"/>
      <c r="S1652" s="1199"/>
      <c r="T1652" s="1199"/>
    </row>
    <row r="1653" spans="1:20" s="1503" customFormat="1" ht="12.75" x14ac:dyDescent="0.2">
      <c r="A1653" s="1488" t="s">
        <v>8711</v>
      </c>
      <c r="B1653" s="1488" t="s">
        <v>2003</v>
      </c>
      <c r="C1653" s="1488" t="s">
        <v>97</v>
      </c>
      <c r="D1653" s="1488"/>
      <c r="E1653" s="1489">
        <v>7000</v>
      </c>
      <c r="F1653" s="1488" t="s">
        <v>12061</v>
      </c>
      <c r="G1653" s="1488" t="s">
        <v>12062</v>
      </c>
      <c r="H1653" s="1488" t="s">
        <v>923</v>
      </c>
      <c r="I1653" s="1488"/>
      <c r="J1653" s="1488"/>
      <c r="K1653" s="1493">
        <v>1</v>
      </c>
      <c r="L1653" s="1493">
        <v>12</v>
      </c>
      <c r="M1653" s="1484">
        <f t="shared" si="50"/>
        <v>84000</v>
      </c>
      <c r="N1653" s="1493">
        <v>1</v>
      </c>
      <c r="O1653" s="1493">
        <v>6</v>
      </c>
      <c r="P1653" s="1484">
        <f t="shared" si="51"/>
        <v>42000</v>
      </c>
      <c r="Q1653" s="1199"/>
      <c r="R1653" s="1199"/>
      <c r="S1653" s="1199"/>
      <c r="T1653" s="1199"/>
    </row>
    <row r="1654" spans="1:20" s="1503" customFormat="1" ht="12.75" x14ac:dyDescent="0.2">
      <c r="A1654" s="1488" t="s">
        <v>8711</v>
      </c>
      <c r="B1654" s="1488" t="s">
        <v>2003</v>
      </c>
      <c r="C1654" s="1488" t="s">
        <v>97</v>
      </c>
      <c r="D1654" s="1488"/>
      <c r="E1654" s="1489">
        <v>2600</v>
      </c>
      <c r="F1654" s="1488" t="s">
        <v>12063</v>
      </c>
      <c r="G1654" s="1488" t="s">
        <v>12064</v>
      </c>
      <c r="H1654" s="1488" t="s">
        <v>8826</v>
      </c>
      <c r="I1654" s="1488"/>
      <c r="J1654" s="1488"/>
      <c r="K1654" s="1493">
        <v>1</v>
      </c>
      <c r="L1654" s="1493">
        <v>12</v>
      </c>
      <c r="M1654" s="1484">
        <f t="shared" si="50"/>
        <v>31200</v>
      </c>
      <c r="N1654" s="1493">
        <v>1</v>
      </c>
      <c r="O1654" s="1493">
        <v>6</v>
      </c>
      <c r="P1654" s="1484">
        <f t="shared" si="51"/>
        <v>15600</v>
      </c>
      <c r="Q1654" s="1199"/>
      <c r="R1654" s="1199"/>
      <c r="S1654" s="1199"/>
      <c r="T1654" s="1199"/>
    </row>
    <row r="1655" spans="1:20" s="1503" customFormat="1" ht="12.75" x14ac:dyDescent="0.2">
      <c r="A1655" s="1488" t="s">
        <v>8711</v>
      </c>
      <c r="B1655" s="1488" t="s">
        <v>2003</v>
      </c>
      <c r="C1655" s="1488" t="s">
        <v>97</v>
      </c>
      <c r="D1655" s="1488"/>
      <c r="E1655" s="1489">
        <v>8000</v>
      </c>
      <c r="F1655" s="1488" t="s">
        <v>12065</v>
      </c>
      <c r="G1655" s="1488" t="s">
        <v>12066</v>
      </c>
      <c r="H1655" s="1488" t="s">
        <v>8839</v>
      </c>
      <c r="I1655" s="1488"/>
      <c r="J1655" s="1488"/>
      <c r="K1655" s="1493">
        <v>1</v>
      </c>
      <c r="L1655" s="1493">
        <v>1</v>
      </c>
      <c r="M1655" s="1484">
        <f t="shared" si="50"/>
        <v>8000</v>
      </c>
      <c r="N1655" s="1493">
        <v>0</v>
      </c>
      <c r="O1655" s="1493">
        <v>0</v>
      </c>
      <c r="P1655" s="1484">
        <f t="shared" si="51"/>
        <v>0</v>
      </c>
      <c r="Q1655" s="1199"/>
      <c r="R1655" s="1199"/>
      <c r="S1655" s="1199"/>
      <c r="T1655" s="1199"/>
    </row>
    <row r="1656" spans="1:20" s="1503" customFormat="1" ht="12.75" x14ac:dyDescent="0.2">
      <c r="A1656" s="1488" t="s">
        <v>8711</v>
      </c>
      <c r="B1656" s="1488" t="s">
        <v>2003</v>
      </c>
      <c r="C1656" s="1488" t="s">
        <v>97</v>
      </c>
      <c r="D1656" s="1488"/>
      <c r="E1656" s="1489">
        <v>3000</v>
      </c>
      <c r="F1656" s="1488" t="s">
        <v>12067</v>
      </c>
      <c r="G1656" s="1488" t="s">
        <v>12068</v>
      </c>
      <c r="H1656" s="1488" t="s">
        <v>6977</v>
      </c>
      <c r="I1656" s="1488"/>
      <c r="J1656" s="1488"/>
      <c r="K1656" s="1493">
        <v>1</v>
      </c>
      <c r="L1656" s="1493">
        <v>12</v>
      </c>
      <c r="M1656" s="1484">
        <f t="shared" si="50"/>
        <v>36000</v>
      </c>
      <c r="N1656" s="1493">
        <v>1</v>
      </c>
      <c r="O1656" s="1493">
        <v>6</v>
      </c>
      <c r="P1656" s="1484">
        <f t="shared" si="51"/>
        <v>18000</v>
      </c>
      <c r="Q1656" s="1199"/>
      <c r="R1656" s="1199"/>
      <c r="S1656" s="1199"/>
      <c r="T1656" s="1199"/>
    </row>
    <row r="1657" spans="1:20" s="1503" customFormat="1" ht="12.75" x14ac:dyDescent="0.2">
      <c r="A1657" s="1488" t="s">
        <v>8711</v>
      </c>
      <c r="B1657" s="1488" t="s">
        <v>2003</v>
      </c>
      <c r="C1657" s="1488" t="s">
        <v>97</v>
      </c>
      <c r="D1657" s="1488"/>
      <c r="E1657" s="1489">
        <v>15600</v>
      </c>
      <c r="F1657" s="1488" t="s">
        <v>12069</v>
      </c>
      <c r="G1657" s="1488" t="s">
        <v>12070</v>
      </c>
      <c r="H1657" s="1488" t="s">
        <v>8781</v>
      </c>
      <c r="I1657" s="1488"/>
      <c r="J1657" s="1488"/>
      <c r="K1657" s="1493">
        <v>1</v>
      </c>
      <c r="L1657" s="1493">
        <v>2</v>
      </c>
      <c r="M1657" s="1484">
        <f t="shared" si="50"/>
        <v>31200</v>
      </c>
      <c r="N1657" s="1493">
        <v>0</v>
      </c>
      <c r="O1657" s="1493">
        <v>0</v>
      </c>
      <c r="P1657" s="1484">
        <f t="shared" si="51"/>
        <v>0</v>
      </c>
      <c r="Q1657" s="1199"/>
      <c r="R1657" s="1199"/>
      <c r="S1657" s="1199"/>
      <c r="T1657" s="1199"/>
    </row>
    <row r="1658" spans="1:20" s="1503" customFormat="1" ht="12.75" x14ac:dyDescent="0.2">
      <c r="A1658" s="1488" t="s">
        <v>8711</v>
      </c>
      <c r="B1658" s="1488" t="s">
        <v>2003</v>
      </c>
      <c r="C1658" s="1488" t="s">
        <v>97</v>
      </c>
      <c r="D1658" s="1488"/>
      <c r="E1658" s="1489">
        <v>14000</v>
      </c>
      <c r="F1658" s="1488" t="s">
        <v>12071</v>
      </c>
      <c r="G1658" s="1488" t="s">
        <v>12072</v>
      </c>
      <c r="H1658" s="1488" t="s">
        <v>8976</v>
      </c>
      <c r="I1658" s="1488"/>
      <c r="J1658" s="1488"/>
      <c r="K1658" s="1493">
        <v>0</v>
      </c>
      <c r="L1658" s="1493">
        <v>0</v>
      </c>
      <c r="M1658" s="1484">
        <f t="shared" si="50"/>
        <v>0</v>
      </c>
      <c r="N1658" s="1493">
        <v>1</v>
      </c>
      <c r="O1658" s="1493">
        <v>4</v>
      </c>
      <c r="P1658" s="1484">
        <f t="shared" si="51"/>
        <v>56000</v>
      </c>
      <c r="Q1658" s="1199"/>
      <c r="R1658" s="1199"/>
      <c r="S1658" s="1199"/>
      <c r="T1658" s="1199"/>
    </row>
    <row r="1659" spans="1:20" s="1503" customFormat="1" ht="12.75" x14ac:dyDescent="0.2">
      <c r="A1659" s="1488" t="s">
        <v>8711</v>
      </c>
      <c r="B1659" s="1488" t="s">
        <v>2003</v>
      </c>
      <c r="C1659" s="1488" t="s">
        <v>97</v>
      </c>
      <c r="D1659" s="1488"/>
      <c r="E1659" s="1489">
        <v>7000</v>
      </c>
      <c r="F1659" s="1488" t="s">
        <v>7077</v>
      </c>
      <c r="G1659" s="1488" t="s">
        <v>12073</v>
      </c>
      <c r="H1659" s="1488" t="s">
        <v>9195</v>
      </c>
      <c r="I1659" s="1488"/>
      <c r="J1659" s="1488"/>
      <c r="K1659" s="1493">
        <v>1</v>
      </c>
      <c r="L1659" s="1493">
        <v>7</v>
      </c>
      <c r="M1659" s="1484">
        <f t="shared" si="50"/>
        <v>49000</v>
      </c>
      <c r="N1659" s="1493">
        <v>0</v>
      </c>
      <c r="O1659" s="1493">
        <v>0</v>
      </c>
      <c r="P1659" s="1484">
        <f t="shared" si="51"/>
        <v>0</v>
      </c>
      <c r="Q1659" s="1199"/>
      <c r="R1659" s="1199"/>
      <c r="S1659" s="1199"/>
      <c r="T1659" s="1199"/>
    </row>
    <row r="1660" spans="1:20" s="1503" customFormat="1" ht="12.75" x14ac:dyDescent="0.2">
      <c r="A1660" s="1488" t="s">
        <v>8711</v>
      </c>
      <c r="B1660" s="1488" t="s">
        <v>2003</v>
      </c>
      <c r="C1660" s="1488" t="s">
        <v>97</v>
      </c>
      <c r="D1660" s="1488"/>
      <c r="E1660" s="1489">
        <v>3500</v>
      </c>
      <c r="F1660" s="1488" t="s">
        <v>12074</v>
      </c>
      <c r="G1660" s="1488" t="s">
        <v>12075</v>
      </c>
      <c r="H1660" s="1488" t="s">
        <v>991</v>
      </c>
      <c r="I1660" s="1488"/>
      <c r="J1660" s="1488"/>
      <c r="K1660" s="1493">
        <v>1</v>
      </c>
      <c r="L1660" s="1493">
        <v>12</v>
      </c>
      <c r="M1660" s="1484">
        <f t="shared" si="50"/>
        <v>42000</v>
      </c>
      <c r="N1660" s="1493">
        <v>1</v>
      </c>
      <c r="O1660" s="1493">
        <v>6</v>
      </c>
      <c r="P1660" s="1484">
        <f t="shared" si="51"/>
        <v>21000</v>
      </c>
      <c r="Q1660" s="1199"/>
      <c r="R1660" s="1199"/>
      <c r="S1660" s="1199"/>
      <c r="T1660" s="1199"/>
    </row>
    <row r="1661" spans="1:20" s="1503" customFormat="1" ht="12.75" x14ac:dyDescent="0.2">
      <c r="A1661" s="1488" t="s">
        <v>8711</v>
      </c>
      <c r="B1661" s="1488" t="s">
        <v>2003</v>
      </c>
      <c r="C1661" s="1488" t="s">
        <v>97</v>
      </c>
      <c r="D1661" s="1488"/>
      <c r="E1661" s="1489">
        <v>3500</v>
      </c>
      <c r="F1661" s="1488" t="s">
        <v>12076</v>
      </c>
      <c r="G1661" s="1488" t="s">
        <v>12077</v>
      </c>
      <c r="H1661" s="1488" t="s">
        <v>739</v>
      </c>
      <c r="I1661" s="1488"/>
      <c r="J1661" s="1488"/>
      <c r="K1661" s="1493">
        <v>1</v>
      </c>
      <c r="L1661" s="1493">
        <v>2</v>
      </c>
      <c r="M1661" s="1484">
        <f t="shared" si="50"/>
        <v>7000</v>
      </c>
      <c r="N1661" s="1493">
        <v>1</v>
      </c>
      <c r="O1661" s="1493">
        <v>6</v>
      </c>
      <c r="P1661" s="1484">
        <f t="shared" si="51"/>
        <v>21000</v>
      </c>
      <c r="Q1661" s="1199"/>
      <c r="R1661" s="1199"/>
      <c r="S1661" s="1199"/>
      <c r="T1661" s="1199"/>
    </row>
    <row r="1662" spans="1:20" s="1503" customFormat="1" ht="12.75" x14ac:dyDescent="0.2">
      <c r="A1662" s="1488" t="s">
        <v>8711</v>
      </c>
      <c r="B1662" s="1488" t="s">
        <v>2003</v>
      </c>
      <c r="C1662" s="1488" t="s">
        <v>97</v>
      </c>
      <c r="D1662" s="1488"/>
      <c r="E1662" s="1489">
        <v>14000</v>
      </c>
      <c r="F1662" s="1488" t="s">
        <v>12078</v>
      </c>
      <c r="G1662" s="1488" t="s">
        <v>12079</v>
      </c>
      <c r="H1662" s="1488" t="s">
        <v>8976</v>
      </c>
      <c r="I1662" s="1488"/>
      <c r="J1662" s="1488"/>
      <c r="K1662" s="1493">
        <v>1</v>
      </c>
      <c r="L1662" s="1493">
        <v>5</v>
      </c>
      <c r="M1662" s="1484">
        <f t="shared" si="50"/>
        <v>70000</v>
      </c>
      <c r="N1662" s="1493">
        <v>0</v>
      </c>
      <c r="O1662" s="1493">
        <v>0</v>
      </c>
      <c r="P1662" s="1484">
        <f t="shared" si="51"/>
        <v>0</v>
      </c>
      <c r="Q1662" s="1199"/>
      <c r="R1662" s="1199"/>
      <c r="S1662" s="1199"/>
      <c r="T1662" s="1199"/>
    </row>
    <row r="1663" spans="1:20" s="1503" customFormat="1" ht="12.75" x14ac:dyDescent="0.2">
      <c r="A1663" s="1488" t="s">
        <v>8711</v>
      </c>
      <c r="B1663" s="1488" t="s">
        <v>2004</v>
      </c>
      <c r="C1663" s="1488" t="s">
        <v>97</v>
      </c>
      <c r="D1663" s="1488"/>
      <c r="E1663" s="1489">
        <v>4000</v>
      </c>
      <c r="F1663" s="1488" t="s">
        <v>12080</v>
      </c>
      <c r="G1663" s="1488" t="s">
        <v>12081</v>
      </c>
      <c r="H1663" s="1488" t="s">
        <v>675</v>
      </c>
      <c r="I1663" s="1488"/>
      <c r="J1663" s="1488"/>
      <c r="K1663" s="1493">
        <v>1</v>
      </c>
      <c r="L1663" s="1493">
        <v>12</v>
      </c>
      <c r="M1663" s="1484">
        <f t="shared" si="50"/>
        <v>48000</v>
      </c>
      <c r="N1663" s="1493">
        <v>1</v>
      </c>
      <c r="O1663" s="1493">
        <v>6</v>
      </c>
      <c r="P1663" s="1484">
        <f t="shared" si="51"/>
        <v>24000</v>
      </c>
      <c r="Q1663" s="1199"/>
      <c r="R1663" s="1199"/>
      <c r="S1663" s="1199"/>
      <c r="T1663" s="1199"/>
    </row>
    <row r="1664" spans="1:20" s="1503" customFormat="1" ht="12.75" x14ac:dyDescent="0.2">
      <c r="A1664" s="1488" t="s">
        <v>8711</v>
      </c>
      <c r="B1664" s="1488" t="s">
        <v>2003</v>
      </c>
      <c r="C1664" s="1488" t="s">
        <v>97</v>
      </c>
      <c r="D1664" s="1488"/>
      <c r="E1664" s="1489">
        <v>2000</v>
      </c>
      <c r="F1664" s="1488" t="s">
        <v>12082</v>
      </c>
      <c r="G1664" s="1488" t="s">
        <v>12083</v>
      </c>
      <c r="H1664" s="1488" t="s">
        <v>9192</v>
      </c>
      <c r="I1664" s="1488"/>
      <c r="J1664" s="1488"/>
      <c r="K1664" s="1493">
        <v>1</v>
      </c>
      <c r="L1664" s="1493">
        <v>12</v>
      </c>
      <c r="M1664" s="1484">
        <f t="shared" si="50"/>
        <v>24000</v>
      </c>
      <c r="N1664" s="1493">
        <v>1</v>
      </c>
      <c r="O1664" s="1493">
        <v>6</v>
      </c>
      <c r="P1664" s="1484">
        <f t="shared" si="51"/>
        <v>12000</v>
      </c>
      <c r="Q1664" s="1199"/>
      <c r="R1664" s="1199"/>
      <c r="S1664" s="1199"/>
      <c r="T1664" s="1199"/>
    </row>
    <row r="1665" spans="1:20" s="1503" customFormat="1" ht="12.75" x14ac:dyDescent="0.2">
      <c r="A1665" s="1488" t="s">
        <v>8711</v>
      </c>
      <c r="B1665" s="1488" t="s">
        <v>2003</v>
      </c>
      <c r="C1665" s="1488" t="s">
        <v>97</v>
      </c>
      <c r="D1665" s="1488"/>
      <c r="E1665" s="1489">
        <v>14000</v>
      </c>
      <c r="F1665" s="1488" t="s">
        <v>12084</v>
      </c>
      <c r="G1665" s="1488" t="s">
        <v>12085</v>
      </c>
      <c r="H1665" s="1488" t="s">
        <v>8746</v>
      </c>
      <c r="I1665" s="1488"/>
      <c r="J1665" s="1488"/>
      <c r="K1665" s="1493">
        <v>1</v>
      </c>
      <c r="L1665" s="1493">
        <v>1</v>
      </c>
      <c r="M1665" s="1484">
        <f t="shared" si="50"/>
        <v>14000</v>
      </c>
      <c r="N1665" s="1493">
        <v>0</v>
      </c>
      <c r="O1665" s="1493">
        <v>0</v>
      </c>
      <c r="P1665" s="1484">
        <f t="shared" si="51"/>
        <v>0</v>
      </c>
      <c r="Q1665" s="1199"/>
      <c r="R1665" s="1199"/>
      <c r="S1665" s="1199"/>
      <c r="T1665" s="1199"/>
    </row>
    <row r="1666" spans="1:20" s="1503" customFormat="1" ht="12.75" x14ac:dyDescent="0.2">
      <c r="A1666" s="1488" t="s">
        <v>8711</v>
      </c>
      <c r="B1666" s="1488" t="s">
        <v>2003</v>
      </c>
      <c r="C1666" s="1488" t="s">
        <v>97</v>
      </c>
      <c r="D1666" s="1488"/>
      <c r="E1666" s="1489">
        <v>15000</v>
      </c>
      <c r="F1666" s="1488" t="s">
        <v>12084</v>
      </c>
      <c r="G1666" s="1488" t="s">
        <v>12085</v>
      </c>
      <c r="H1666" s="1488" t="s">
        <v>8746</v>
      </c>
      <c r="I1666" s="1488"/>
      <c r="J1666" s="1488"/>
      <c r="K1666" s="1493">
        <v>0</v>
      </c>
      <c r="L1666" s="1493">
        <v>0</v>
      </c>
      <c r="M1666" s="1484">
        <f t="shared" si="50"/>
        <v>0</v>
      </c>
      <c r="N1666" s="1493">
        <v>1</v>
      </c>
      <c r="O1666" s="1493">
        <v>6</v>
      </c>
      <c r="P1666" s="1484">
        <f t="shared" si="51"/>
        <v>90000</v>
      </c>
      <c r="Q1666" s="1199"/>
      <c r="R1666" s="1199"/>
      <c r="S1666" s="1199"/>
      <c r="T1666" s="1199"/>
    </row>
    <row r="1667" spans="1:20" s="1503" customFormat="1" ht="12.75" x14ac:dyDescent="0.2">
      <c r="A1667" s="1488" t="s">
        <v>8711</v>
      </c>
      <c r="B1667" s="1488" t="s">
        <v>2003</v>
      </c>
      <c r="C1667" s="1488" t="s">
        <v>97</v>
      </c>
      <c r="D1667" s="1488"/>
      <c r="E1667" s="1489">
        <v>9000</v>
      </c>
      <c r="F1667" s="1488" t="s">
        <v>12086</v>
      </c>
      <c r="G1667" s="1488" t="s">
        <v>12087</v>
      </c>
      <c r="H1667" s="1488" t="s">
        <v>12088</v>
      </c>
      <c r="I1667" s="1488"/>
      <c r="J1667" s="1488"/>
      <c r="K1667" s="1493">
        <v>1</v>
      </c>
      <c r="L1667" s="1493">
        <v>4</v>
      </c>
      <c r="M1667" s="1484">
        <f t="shared" si="50"/>
        <v>36000</v>
      </c>
      <c r="N1667" s="1493">
        <v>0</v>
      </c>
      <c r="O1667" s="1493">
        <v>0</v>
      </c>
      <c r="P1667" s="1484">
        <f t="shared" si="51"/>
        <v>0</v>
      </c>
      <c r="Q1667" s="1199"/>
      <c r="R1667" s="1199"/>
      <c r="S1667" s="1199"/>
      <c r="T1667" s="1199"/>
    </row>
    <row r="1668" spans="1:20" s="1503" customFormat="1" ht="12.75" x14ac:dyDescent="0.2">
      <c r="A1668" s="1488" t="s">
        <v>8711</v>
      </c>
      <c r="B1668" s="1488" t="s">
        <v>2003</v>
      </c>
      <c r="C1668" s="1488" t="s">
        <v>97</v>
      </c>
      <c r="D1668" s="1488"/>
      <c r="E1668" s="1489">
        <v>6500</v>
      </c>
      <c r="F1668" s="1488" t="s">
        <v>12089</v>
      </c>
      <c r="G1668" s="1488" t="s">
        <v>12090</v>
      </c>
      <c r="H1668" s="1488" t="s">
        <v>8111</v>
      </c>
      <c r="I1668" s="1488"/>
      <c r="J1668" s="1488"/>
      <c r="K1668" s="1493">
        <v>1</v>
      </c>
      <c r="L1668" s="1493">
        <v>3</v>
      </c>
      <c r="M1668" s="1484">
        <f t="shared" si="50"/>
        <v>19500</v>
      </c>
      <c r="N1668" s="1493">
        <v>1</v>
      </c>
      <c r="O1668" s="1493">
        <v>6</v>
      </c>
      <c r="P1668" s="1484">
        <f t="shared" si="51"/>
        <v>39000</v>
      </c>
      <c r="Q1668" s="1199"/>
      <c r="R1668" s="1199"/>
      <c r="S1668" s="1199"/>
      <c r="T1668" s="1199"/>
    </row>
    <row r="1669" spans="1:20" s="1503" customFormat="1" ht="12.75" x14ac:dyDescent="0.2">
      <c r="A1669" s="1488" t="s">
        <v>8711</v>
      </c>
      <c r="B1669" s="1488" t="s">
        <v>2003</v>
      </c>
      <c r="C1669" s="1488" t="s">
        <v>97</v>
      </c>
      <c r="D1669" s="1488"/>
      <c r="E1669" s="1489">
        <v>4500</v>
      </c>
      <c r="F1669" s="1488" t="s">
        <v>12089</v>
      </c>
      <c r="G1669" s="1488" t="s">
        <v>12090</v>
      </c>
      <c r="H1669" s="1488" t="s">
        <v>11552</v>
      </c>
      <c r="I1669" s="1488"/>
      <c r="J1669" s="1488"/>
      <c r="K1669" s="1493">
        <v>1</v>
      </c>
      <c r="L1669" s="1493">
        <v>9</v>
      </c>
      <c r="M1669" s="1484">
        <f t="shared" ref="M1669:M1732" si="52">L1669*E1669</f>
        <v>40500</v>
      </c>
      <c r="N1669" s="1493">
        <v>0</v>
      </c>
      <c r="O1669" s="1493">
        <v>0</v>
      </c>
      <c r="P1669" s="1484">
        <f t="shared" ref="P1669:P1732" si="53">O1669*E1669</f>
        <v>0</v>
      </c>
      <c r="Q1669" s="1199"/>
      <c r="R1669" s="1199"/>
      <c r="S1669" s="1199"/>
      <c r="T1669" s="1199"/>
    </row>
    <row r="1670" spans="1:20" s="1503" customFormat="1" ht="12.75" x14ac:dyDescent="0.2">
      <c r="A1670" s="1488" t="s">
        <v>8711</v>
      </c>
      <c r="B1670" s="1488" t="s">
        <v>2004</v>
      </c>
      <c r="C1670" s="1488" t="s">
        <v>97</v>
      </c>
      <c r="D1670" s="1488"/>
      <c r="E1670" s="1489">
        <v>5000</v>
      </c>
      <c r="F1670" s="1488" t="s">
        <v>12091</v>
      </c>
      <c r="G1670" s="1488" t="s">
        <v>12092</v>
      </c>
      <c r="H1670" s="1488" t="s">
        <v>11476</v>
      </c>
      <c r="I1670" s="1488"/>
      <c r="J1670" s="1488"/>
      <c r="K1670" s="1493">
        <v>1</v>
      </c>
      <c r="L1670" s="1493">
        <v>12</v>
      </c>
      <c r="M1670" s="1484">
        <f t="shared" si="52"/>
        <v>60000</v>
      </c>
      <c r="N1670" s="1493">
        <v>1</v>
      </c>
      <c r="O1670" s="1493">
        <v>6</v>
      </c>
      <c r="P1670" s="1484">
        <f t="shared" si="53"/>
        <v>30000</v>
      </c>
      <c r="Q1670" s="1199"/>
      <c r="R1670" s="1199"/>
      <c r="S1670" s="1199"/>
      <c r="T1670" s="1199"/>
    </row>
    <row r="1671" spans="1:20" s="1503" customFormat="1" ht="12.75" x14ac:dyDescent="0.2">
      <c r="A1671" s="1488" t="s">
        <v>8711</v>
      </c>
      <c r="B1671" s="1488" t="s">
        <v>2003</v>
      </c>
      <c r="C1671" s="1488" t="s">
        <v>97</v>
      </c>
      <c r="D1671" s="1488"/>
      <c r="E1671" s="1489">
        <v>6500</v>
      </c>
      <c r="F1671" s="1488" t="s">
        <v>12093</v>
      </c>
      <c r="G1671" s="1488" t="s">
        <v>12094</v>
      </c>
      <c r="H1671" s="1488" t="s">
        <v>10270</v>
      </c>
      <c r="I1671" s="1488"/>
      <c r="J1671" s="1488"/>
      <c r="K1671" s="1493">
        <v>1</v>
      </c>
      <c r="L1671" s="1493">
        <v>6</v>
      </c>
      <c r="M1671" s="1484">
        <f t="shared" si="52"/>
        <v>39000</v>
      </c>
      <c r="N1671" s="1493">
        <v>0</v>
      </c>
      <c r="O1671" s="1493">
        <v>0</v>
      </c>
      <c r="P1671" s="1484">
        <f t="shared" si="53"/>
        <v>0</v>
      </c>
      <c r="Q1671" s="1199"/>
      <c r="R1671" s="1199"/>
      <c r="S1671" s="1199"/>
      <c r="T1671" s="1199"/>
    </row>
    <row r="1672" spans="1:20" s="1503" customFormat="1" ht="12.75" x14ac:dyDescent="0.2">
      <c r="A1672" s="1488" t="s">
        <v>8711</v>
      </c>
      <c r="B1672" s="1488" t="s">
        <v>2003</v>
      </c>
      <c r="C1672" s="1488" t="s">
        <v>97</v>
      </c>
      <c r="D1672" s="1488"/>
      <c r="E1672" s="1489">
        <v>15000</v>
      </c>
      <c r="F1672" s="1488" t="s">
        <v>12095</v>
      </c>
      <c r="G1672" s="1488" t="s">
        <v>12096</v>
      </c>
      <c r="H1672" s="1488" t="s">
        <v>8976</v>
      </c>
      <c r="I1672" s="1488"/>
      <c r="J1672" s="1488"/>
      <c r="K1672" s="1493">
        <v>1</v>
      </c>
      <c r="L1672" s="1493">
        <v>4</v>
      </c>
      <c r="M1672" s="1484">
        <f t="shared" si="52"/>
        <v>60000</v>
      </c>
      <c r="N1672" s="1493">
        <v>0</v>
      </c>
      <c r="O1672" s="1493">
        <v>0</v>
      </c>
      <c r="P1672" s="1484">
        <f t="shared" si="53"/>
        <v>0</v>
      </c>
      <c r="Q1672" s="1199"/>
      <c r="R1672" s="1199"/>
      <c r="S1672" s="1199"/>
      <c r="T1672" s="1199"/>
    </row>
    <row r="1673" spans="1:20" s="1503" customFormat="1" ht="12.75" x14ac:dyDescent="0.2">
      <c r="A1673" s="1488" t="s">
        <v>8711</v>
      </c>
      <c r="B1673" s="1488" t="s">
        <v>2003</v>
      </c>
      <c r="C1673" s="1488" t="s">
        <v>97</v>
      </c>
      <c r="D1673" s="1488"/>
      <c r="E1673" s="1489">
        <v>2500</v>
      </c>
      <c r="F1673" s="1488" t="s">
        <v>12097</v>
      </c>
      <c r="G1673" s="1488" t="s">
        <v>12098</v>
      </c>
      <c r="H1673" s="1488" t="s">
        <v>768</v>
      </c>
      <c r="I1673" s="1488"/>
      <c r="J1673" s="1488"/>
      <c r="K1673" s="1493">
        <v>1</v>
      </c>
      <c r="L1673" s="1493">
        <v>12</v>
      </c>
      <c r="M1673" s="1484">
        <f t="shared" si="52"/>
        <v>30000</v>
      </c>
      <c r="N1673" s="1493">
        <v>1</v>
      </c>
      <c r="O1673" s="1493">
        <v>6</v>
      </c>
      <c r="P1673" s="1484">
        <f t="shared" si="53"/>
        <v>15000</v>
      </c>
      <c r="Q1673" s="1199"/>
      <c r="R1673" s="1199"/>
      <c r="S1673" s="1199"/>
      <c r="T1673" s="1199"/>
    </row>
    <row r="1674" spans="1:20" s="1503" customFormat="1" ht="12.75" x14ac:dyDescent="0.2">
      <c r="A1674" s="1488" t="s">
        <v>8711</v>
      </c>
      <c r="B1674" s="1488" t="s">
        <v>2004</v>
      </c>
      <c r="C1674" s="1488" t="s">
        <v>97</v>
      </c>
      <c r="D1674" s="1488"/>
      <c r="E1674" s="1489">
        <v>4000</v>
      </c>
      <c r="F1674" s="1488" t="s">
        <v>12099</v>
      </c>
      <c r="G1674" s="1488" t="s">
        <v>12100</v>
      </c>
      <c r="H1674" s="1488" t="s">
        <v>2185</v>
      </c>
      <c r="I1674" s="1488"/>
      <c r="J1674" s="1488"/>
      <c r="K1674" s="1493">
        <v>1</v>
      </c>
      <c r="L1674" s="1493">
        <v>4</v>
      </c>
      <c r="M1674" s="1484">
        <f t="shared" si="52"/>
        <v>16000</v>
      </c>
      <c r="N1674" s="1493">
        <v>0</v>
      </c>
      <c r="O1674" s="1493">
        <v>0</v>
      </c>
      <c r="P1674" s="1484">
        <f t="shared" si="53"/>
        <v>0</v>
      </c>
      <c r="Q1674" s="1199"/>
      <c r="R1674" s="1199"/>
      <c r="S1674" s="1199"/>
      <c r="T1674" s="1199"/>
    </row>
    <row r="1675" spans="1:20" s="1503" customFormat="1" ht="12.75" x14ac:dyDescent="0.2">
      <c r="A1675" s="1488" t="s">
        <v>8711</v>
      </c>
      <c r="B1675" s="1488" t="s">
        <v>2003</v>
      </c>
      <c r="C1675" s="1488" t="s">
        <v>97</v>
      </c>
      <c r="D1675" s="1488"/>
      <c r="E1675" s="1489">
        <v>12000</v>
      </c>
      <c r="F1675" s="1488" t="s">
        <v>12101</v>
      </c>
      <c r="G1675" s="1488" t="s">
        <v>12102</v>
      </c>
      <c r="H1675" s="1488" t="s">
        <v>8727</v>
      </c>
      <c r="I1675" s="1488"/>
      <c r="J1675" s="1488"/>
      <c r="K1675" s="1493">
        <v>1</v>
      </c>
      <c r="L1675" s="1493">
        <v>10</v>
      </c>
      <c r="M1675" s="1484">
        <f t="shared" si="52"/>
        <v>120000</v>
      </c>
      <c r="N1675" s="1493">
        <v>1</v>
      </c>
      <c r="O1675" s="1493">
        <v>5</v>
      </c>
      <c r="P1675" s="1484">
        <f t="shared" si="53"/>
        <v>60000</v>
      </c>
      <c r="Q1675" s="1199"/>
      <c r="R1675" s="1199"/>
      <c r="S1675" s="1199"/>
      <c r="T1675" s="1199"/>
    </row>
    <row r="1676" spans="1:20" s="1503" customFormat="1" ht="12.75" x14ac:dyDescent="0.2">
      <c r="A1676" s="1488" t="s">
        <v>8711</v>
      </c>
      <c r="B1676" s="1488" t="s">
        <v>2003</v>
      </c>
      <c r="C1676" s="1488" t="s">
        <v>97</v>
      </c>
      <c r="D1676" s="1488"/>
      <c r="E1676" s="1489">
        <v>2200</v>
      </c>
      <c r="F1676" s="1488" t="s">
        <v>12103</v>
      </c>
      <c r="G1676" s="1488" t="s">
        <v>12104</v>
      </c>
      <c r="H1676" s="1488" t="s">
        <v>1025</v>
      </c>
      <c r="I1676" s="1488"/>
      <c r="J1676" s="1488"/>
      <c r="K1676" s="1493">
        <v>1</v>
      </c>
      <c r="L1676" s="1493">
        <v>12</v>
      </c>
      <c r="M1676" s="1484">
        <f t="shared" si="52"/>
        <v>26400</v>
      </c>
      <c r="N1676" s="1493">
        <v>1</v>
      </c>
      <c r="O1676" s="1493">
        <v>6</v>
      </c>
      <c r="P1676" s="1484">
        <f t="shared" si="53"/>
        <v>13200</v>
      </c>
      <c r="Q1676" s="1199"/>
      <c r="R1676" s="1199"/>
      <c r="S1676" s="1199"/>
      <c r="T1676" s="1199"/>
    </row>
    <row r="1677" spans="1:20" s="1503" customFormat="1" ht="12.75" x14ac:dyDescent="0.2">
      <c r="A1677" s="1488" t="s">
        <v>8711</v>
      </c>
      <c r="B1677" s="1488" t="s">
        <v>2003</v>
      </c>
      <c r="C1677" s="1488" t="s">
        <v>97</v>
      </c>
      <c r="D1677" s="1488"/>
      <c r="E1677" s="1489">
        <v>4500</v>
      </c>
      <c r="F1677" s="1488" t="s">
        <v>12105</v>
      </c>
      <c r="G1677" s="1488" t="s">
        <v>12106</v>
      </c>
      <c r="H1677" s="1488" t="s">
        <v>675</v>
      </c>
      <c r="I1677" s="1488"/>
      <c r="J1677" s="1488"/>
      <c r="K1677" s="1493">
        <v>1</v>
      </c>
      <c r="L1677" s="1493">
        <v>12</v>
      </c>
      <c r="M1677" s="1484">
        <f t="shared" si="52"/>
        <v>54000</v>
      </c>
      <c r="N1677" s="1493">
        <v>1</v>
      </c>
      <c r="O1677" s="1493">
        <v>6</v>
      </c>
      <c r="P1677" s="1484">
        <f t="shared" si="53"/>
        <v>27000</v>
      </c>
      <c r="Q1677" s="1199"/>
      <c r="R1677" s="1199"/>
      <c r="S1677" s="1199"/>
      <c r="T1677" s="1199"/>
    </row>
    <row r="1678" spans="1:20" s="1503" customFormat="1" ht="12.75" x14ac:dyDescent="0.2">
      <c r="A1678" s="1488" t="s">
        <v>8711</v>
      </c>
      <c r="B1678" s="1488" t="s">
        <v>2003</v>
      </c>
      <c r="C1678" s="1488" t="s">
        <v>97</v>
      </c>
      <c r="D1678" s="1488"/>
      <c r="E1678" s="1489">
        <v>8000</v>
      </c>
      <c r="F1678" s="1488" t="s">
        <v>12107</v>
      </c>
      <c r="G1678" s="1488" t="s">
        <v>12108</v>
      </c>
      <c r="H1678" s="1488" t="s">
        <v>12109</v>
      </c>
      <c r="I1678" s="1488"/>
      <c r="J1678" s="1488"/>
      <c r="K1678" s="1493">
        <v>1</v>
      </c>
      <c r="L1678" s="1493">
        <v>4</v>
      </c>
      <c r="M1678" s="1484">
        <f t="shared" si="52"/>
        <v>32000</v>
      </c>
      <c r="N1678" s="1493">
        <v>0</v>
      </c>
      <c r="O1678" s="1493">
        <v>0</v>
      </c>
      <c r="P1678" s="1484">
        <f t="shared" si="53"/>
        <v>0</v>
      </c>
      <c r="Q1678" s="1199"/>
      <c r="R1678" s="1199"/>
      <c r="S1678" s="1199"/>
      <c r="T1678" s="1199"/>
    </row>
    <row r="1679" spans="1:20" s="1503" customFormat="1" ht="12.75" x14ac:dyDescent="0.2">
      <c r="A1679" s="1488" t="s">
        <v>8711</v>
      </c>
      <c r="B1679" s="1488" t="s">
        <v>2003</v>
      </c>
      <c r="C1679" s="1488" t="s">
        <v>97</v>
      </c>
      <c r="D1679" s="1488"/>
      <c r="E1679" s="1489">
        <v>3500</v>
      </c>
      <c r="F1679" s="1488" t="s">
        <v>12110</v>
      </c>
      <c r="G1679" s="1488" t="s">
        <v>12111</v>
      </c>
      <c r="H1679" s="1488" t="s">
        <v>4691</v>
      </c>
      <c r="I1679" s="1488"/>
      <c r="J1679" s="1488"/>
      <c r="K1679" s="1493">
        <v>1</v>
      </c>
      <c r="L1679" s="1493">
        <v>12</v>
      </c>
      <c r="M1679" s="1484">
        <f t="shared" si="52"/>
        <v>42000</v>
      </c>
      <c r="N1679" s="1493">
        <v>1</v>
      </c>
      <c r="O1679" s="1493">
        <v>6</v>
      </c>
      <c r="P1679" s="1484">
        <f t="shared" si="53"/>
        <v>21000</v>
      </c>
      <c r="Q1679" s="1199"/>
      <c r="R1679" s="1199"/>
      <c r="S1679" s="1199"/>
      <c r="T1679" s="1199"/>
    </row>
    <row r="1680" spans="1:20" s="1503" customFormat="1" ht="12.75" x14ac:dyDescent="0.2">
      <c r="A1680" s="1488" t="s">
        <v>8711</v>
      </c>
      <c r="B1680" s="1488" t="s">
        <v>2003</v>
      </c>
      <c r="C1680" s="1488" t="s">
        <v>97</v>
      </c>
      <c r="D1680" s="1488"/>
      <c r="E1680" s="1489">
        <v>8000</v>
      </c>
      <c r="F1680" s="1488" t="s">
        <v>12112</v>
      </c>
      <c r="G1680" s="1488" t="s">
        <v>12113</v>
      </c>
      <c r="H1680" s="1488" t="s">
        <v>4612</v>
      </c>
      <c r="I1680" s="1488"/>
      <c r="J1680" s="1488"/>
      <c r="K1680" s="1493">
        <v>0</v>
      </c>
      <c r="L1680" s="1493">
        <v>0</v>
      </c>
      <c r="M1680" s="1484">
        <f t="shared" si="52"/>
        <v>0</v>
      </c>
      <c r="N1680" s="1493">
        <v>1</v>
      </c>
      <c r="O1680" s="1493">
        <v>6</v>
      </c>
      <c r="P1680" s="1484">
        <f t="shared" si="53"/>
        <v>48000</v>
      </c>
      <c r="Q1680" s="1199"/>
      <c r="R1680" s="1199"/>
      <c r="S1680" s="1199"/>
      <c r="T1680" s="1199"/>
    </row>
    <row r="1681" spans="1:20" s="1503" customFormat="1" ht="12.75" x14ac:dyDescent="0.2">
      <c r="A1681" s="1488" t="s">
        <v>8711</v>
      </c>
      <c r="B1681" s="1488" t="s">
        <v>2003</v>
      </c>
      <c r="C1681" s="1488" t="s">
        <v>97</v>
      </c>
      <c r="D1681" s="1488"/>
      <c r="E1681" s="1489">
        <v>6000</v>
      </c>
      <c r="F1681" s="1488" t="s">
        <v>12114</v>
      </c>
      <c r="G1681" s="1488" t="s">
        <v>12115</v>
      </c>
      <c r="H1681" s="1488" t="s">
        <v>654</v>
      </c>
      <c r="I1681" s="1488"/>
      <c r="J1681" s="1488"/>
      <c r="K1681" s="1493">
        <v>1</v>
      </c>
      <c r="L1681" s="1493">
        <v>12</v>
      </c>
      <c r="M1681" s="1484">
        <f t="shared" si="52"/>
        <v>72000</v>
      </c>
      <c r="N1681" s="1493">
        <v>1</v>
      </c>
      <c r="O1681" s="1493">
        <v>6</v>
      </c>
      <c r="P1681" s="1484">
        <f t="shared" si="53"/>
        <v>36000</v>
      </c>
      <c r="Q1681" s="1199"/>
      <c r="R1681" s="1199"/>
      <c r="S1681" s="1199"/>
      <c r="T1681" s="1199"/>
    </row>
    <row r="1682" spans="1:20" s="1503" customFormat="1" ht="12.75" x14ac:dyDescent="0.2">
      <c r="A1682" s="1488" t="s">
        <v>8711</v>
      </c>
      <c r="B1682" s="1488" t="s">
        <v>2003</v>
      </c>
      <c r="C1682" s="1488" t="s">
        <v>97</v>
      </c>
      <c r="D1682" s="1488"/>
      <c r="E1682" s="1489">
        <v>2500</v>
      </c>
      <c r="F1682" s="1488" t="s">
        <v>12116</v>
      </c>
      <c r="G1682" s="1488" t="s">
        <v>12117</v>
      </c>
      <c r="H1682" s="1488" t="s">
        <v>768</v>
      </c>
      <c r="I1682" s="1488"/>
      <c r="J1682" s="1488"/>
      <c r="K1682" s="1493">
        <v>1</v>
      </c>
      <c r="L1682" s="1493">
        <v>12</v>
      </c>
      <c r="M1682" s="1484">
        <f t="shared" si="52"/>
        <v>30000</v>
      </c>
      <c r="N1682" s="1493">
        <v>1</v>
      </c>
      <c r="O1682" s="1493">
        <v>6</v>
      </c>
      <c r="P1682" s="1484">
        <f t="shared" si="53"/>
        <v>15000</v>
      </c>
      <c r="Q1682" s="1199"/>
      <c r="R1682" s="1199"/>
      <c r="S1682" s="1199"/>
      <c r="T1682" s="1199"/>
    </row>
    <row r="1683" spans="1:20" s="1503" customFormat="1" ht="12.75" x14ac:dyDescent="0.2">
      <c r="A1683" s="1488" t="s">
        <v>8711</v>
      </c>
      <c r="B1683" s="1488" t="s">
        <v>2003</v>
      </c>
      <c r="C1683" s="1488" t="s">
        <v>97</v>
      </c>
      <c r="D1683" s="1488"/>
      <c r="E1683" s="1489">
        <v>15000</v>
      </c>
      <c r="F1683" s="1488" t="s">
        <v>12118</v>
      </c>
      <c r="G1683" s="1488" t="s">
        <v>12119</v>
      </c>
      <c r="H1683" s="1488" t="s">
        <v>712</v>
      </c>
      <c r="I1683" s="1488"/>
      <c r="J1683" s="1488"/>
      <c r="K1683" s="1493">
        <v>1</v>
      </c>
      <c r="L1683" s="1493">
        <v>8</v>
      </c>
      <c r="M1683" s="1484">
        <f t="shared" si="52"/>
        <v>120000</v>
      </c>
      <c r="N1683" s="1493">
        <v>0</v>
      </c>
      <c r="O1683" s="1493">
        <v>0</v>
      </c>
      <c r="P1683" s="1484">
        <f t="shared" si="53"/>
        <v>0</v>
      </c>
      <c r="Q1683" s="1199"/>
      <c r="R1683" s="1199"/>
      <c r="S1683" s="1199"/>
      <c r="T1683" s="1199"/>
    </row>
    <row r="1684" spans="1:20" s="1503" customFormat="1" ht="12.75" x14ac:dyDescent="0.2">
      <c r="A1684" s="1488" t="s">
        <v>8711</v>
      </c>
      <c r="B1684" s="1488" t="s">
        <v>2003</v>
      </c>
      <c r="C1684" s="1488" t="s">
        <v>97</v>
      </c>
      <c r="D1684" s="1488"/>
      <c r="E1684" s="1489">
        <v>6000</v>
      </c>
      <c r="F1684" s="1488" t="s">
        <v>12120</v>
      </c>
      <c r="G1684" s="1488" t="s">
        <v>12121</v>
      </c>
      <c r="H1684" s="1488" t="s">
        <v>12122</v>
      </c>
      <c r="I1684" s="1488"/>
      <c r="J1684" s="1488"/>
      <c r="K1684" s="1493">
        <v>1</v>
      </c>
      <c r="L1684" s="1493">
        <v>12</v>
      </c>
      <c r="M1684" s="1484">
        <f t="shared" si="52"/>
        <v>72000</v>
      </c>
      <c r="N1684" s="1493">
        <v>1</v>
      </c>
      <c r="O1684" s="1493">
        <v>6</v>
      </c>
      <c r="P1684" s="1484">
        <f t="shared" si="53"/>
        <v>36000</v>
      </c>
      <c r="Q1684" s="1199"/>
      <c r="R1684" s="1199"/>
      <c r="S1684" s="1199"/>
      <c r="T1684" s="1199"/>
    </row>
    <row r="1685" spans="1:20" s="1503" customFormat="1" ht="12.75" x14ac:dyDescent="0.2">
      <c r="A1685" s="1488" t="s">
        <v>8711</v>
      </c>
      <c r="B1685" s="1488" t="s">
        <v>2003</v>
      </c>
      <c r="C1685" s="1488" t="s">
        <v>97</v>
      </c>
      <c r="D1685" s="1488"/>
      <c r="E1685" s="1489">
        <v>3600</v>
      </c>
      <c r="F1685" s="1488" t="s">
        <v>12123</v>
      </c>
      <c r="G1685" s="1488" t="s">
        <v>12124</v>
      </c>
      <c r="H1685" s="1488" t="s">
        <v>12125</v>
      </c>
      <c r="I1685" s="1488"/>
      <c r="J1685" s="1488"/>
      <c r="K1685" s="1493">
        <v>0</v>
      </c>
      <c r="L1685" s="1493">
        <v>0</v>
      </c>
      <c r="M1685" s="1484">
        <f t="shared" si="52"/>
        <v>0</v>
      </c>
      <c r="N1685" s="1493">
        <v>1</v>
      </c>
      <c r="O1685" s="1493">
        <v>6</v>
      </c>
      <c r="P1685" s="1484">
        <f t="shared" si="53"/>
        <v>21600</v>
      </c>
      <c r="Q1685" s="1199"/>
      <c r="R1685" s="1199"/>
      <c r="S1685" s="1199"/>
      <c r="T1685" s="1199"/>
    </row>
    <row r="1686" spans="1:20" s="1503" customFormat="1" ht="12.75" x14ac:dyDescent="0.2">
      <c r="A1686" s="1488" t="s">
        <v>8711</v>
      </c>
      <c r="B1686" s="1488" t="s">
        <v>2003</v>
      </c>
      <c r="C1686" s="1488" t="s">
        <v>97</v>
      </c>
      <c r="D1686" s="1488"/>
      <c r="E1686" s="1489">
        <v>13500</v>
      </c>
      <c r="F1686" s="1488" t="s">
        <v>12126</v>
      </c>
      <c r="G1686" s="1488" t="s">
        <v>12127</v>
      </c>
      <c r="H1686" s="1488" t="s">
        <v>1141</v>
      </c>
      <c r="I1686" s="1488"/>
      <c r="J1686" s="1488"/>
      <c r="K1686" s="1493">
        <v>1</v>
      </c>
      <c r="L1686" s="1493">
        <v>2</v>
      </c>
      <c r="M1686" s="1484">
        <f t="shared" si="52"/>
        <v>27000</v>
      </c>
      <c r="N1686" s="1493">
        <v>1</v>
      </c>
      <c r="O1686" s="1493">
        <v>2</v>
      </c>
      <c r="P1686" s="1484">
        <f t="shared" si="53"/>
        <v>27000</v>
      </c>
      <c r="Q1686" s="1199"/>
      <c r="R1686" s="1199"/>
      <c r="S1686" s="1199"/>
      <c r="T1686" s="1199"/>
    </row>
    <row r="1687" spans="1:20" s="1503" customFormat="1" ht="12.75" x14ac:dyDescent="0.2">
      <c r="A1687" s="1488" t="s">
        <v>8711</v>
      </c>
      <c r="B1687" s="1488" t="s">
        <v>2003</v>
      </c>
      <c r="C1687" s="1488" t="s">
        <v>97</v>
      </c>
      <c r="D1687" s="1488"/>
      <c r="E1687" s="1489">
        <v>2500</v>
      </c>
      <c r="F1687" s="1488" t="s">
        <v>12128</v>
      </c>
      <c r="G1687" s="1488" t="s">
        <v>12129</v>
      </c>
      <c r="H1687" s="1488" t="s">
        <v>768</v>
      </c>
      <c r="I1687" s="1488"/>
      <c r="J1687" s="1488"/>
      <c r="K1687" s="1493">
        <v>1</v>
      </c>
      <c r="L1687" s="1493">
        <v>12</v>
      </c>
      <c r="M1687" s="1484">
        <f t="shared" si="52"/>
        <v>30000</v>
      </c>
      <c r="N1687" s="1493">
        <v>1</v>
      </c>
      <c r="O1687" s="1493">
        <v>6</v>
      </c>
      <c r="P1687" s="1484">
        <f t="shared" si="53"/>
        <v>15000</v>
      </c>
      <c r="Q1687" s="1199"/>
      <c r="R1687" s="1199"/>
      <c r="S1687" s="1199"/>
      <c r="T1687" s="1199"/>
    </row>
    <row r="1688" spans="1:20" s="1503" customFormat="1" ht="12.75" x14ac:dyDescent="0.2">
      <c r="A1688" s="1488" t="s">
        <v>8711</v>
      </c>
      <c r="B1688" s="1488" t="s">
        <v>2003</v>
      </c>
      <c r="C1688" s="1488" t="s">
        <v>97</v>
      </c>
      <c r="D1688" s="1488"/>
      <c r="E1688" s="1489">
        <v>10000</v>
      </c>
      <c r="F1688" s="1488" t="s">
        <v>12130</v>
      </c>
      <c r="G1688" s="1488" t="s">
        <v>12131</v>
      </c>
      <c r="H1688" s="1488" t="s">
        <v>9994</v>
      </c>
      <c r="I1688" s="1488"/>
      <c r="J1688" s="1488"/>
      <c r="K1688" s="1493">
        <v>1</v>
      </c>
      <c r="L1688" s="1493">
        <v>8</v>
      </c>
      <c r="M1688" s="1484">
        <f t="shared" si="52"/>
        <v>80000</v>
      </c>
      <c r="N1688" s="1493">
        <v>1</v>
      </c>
      <c r="O1688" s="1493">
        <v>4</v>
      </c>
      <c r="P1688" s="1484">
        <f t="shared" si="53"/>
        <v>40000</v>
      </c>
      <c r="Q1688" s="1199"/>
      <c r="R1688" s="1199"/>
      <c r="S1688" s="1199"/>
      <c r="T1688" s="1199"/>
    </row>
    <row r="1689" spans="1:20" s="1503" customFormat="1" ht="12.75" x14ac:dyDescent="0.2">
      <c r="A1689" s="1488" t="s">
        <v>8711</v>
      </c>
      <c r="B1689" s="1488" t="s">
        <v>2003</v>
      </c>
      <c r="C1689" s="1488" t="s">
        <v>97</v>
      </c>
      <c r="D1689" s="1488"/>
      <c r="E1689" s="1489">
        <v>15600</v>
      </c>
      <c r="F1689" s="1488" t="s">
        <v>12132</v>
      </c>
      <c r="G1689" s="1488" t="s">
        <v>12133</v>
      </c>
      <c r="H1689" s="1488" t="s">
        <v>657</v>
      </c>
      <c r="I1689" s="1488"/>
      <c r="J1689" s="1488"/>
      <c r="K1689" s="1493">
        <v>0</v>
      </c>
      <c r="L1689" s="1493">
        <v>0</v>
      </c>
      <c r="M1689" s="1484">
        <f t="shared" si="52"/>
        <v>0</v>
      </c>
      <c r="N1689" s="1493">
        <v>1</v>
      </c>
      <c r="O1689" s="1493">
        <v>2</v>
      </c>
      <c r="P1689" s="1484">
        <f t="shared" si="53"/>
        <v>31200</v>
      </c>
      <c r="Q1689" s="1199"/>
      <c r="R1689" s="1199"/>
      <c r="S1689" s="1199"/>
      <c r="T1689" s="1199"/>
    </row>
    <row r="1690" spans="1:20" s="1503" customFormat="1" ht="12.75" x14ac:dyDescent="0.2">
      <c r="A1690" s="1488" t="s">
        <v>8711</v>
      </c>
      <c r="B1690" s="1488" t="s">
        <v>2004</v>
      </c>
      <c r="C1690" s="1488" t="s">
        <v>97</v>
      </c>
      <c r="D1690" s="1488"/>
      <c r="E1690" s="1489">
        <v>2300</v>
      </c>
      <c r="F1690" s="1488" t="s">
        <v>12134</v>
      </c>
      <c r="G1690" s="1488" t="s">
        <v>12135</v>
      </c>
      <c r="H1690" s="1488" t="s">
        <v>768</v>
      </c>
      <c r="I1690" s="1488"/>
      <c r="J1690" s="1488"/>
      <c r="K1690" s="1493">
        <v>1</v>
      </c>
      <c r="L1690" s="1493">
        <v>12</v>
      </c>
      <c r="M1690" s="1484">
        <f t="shared" si="52"/>
        <v>27600</v>
      </c>
      <c r="N1690" s="1493">
        <v>1</v>
      </c>
      <c r="O1690" s="1493">
        <v>6</v>
      </c>
      <c r="P1690" s="1484">
        <f t="shared" si="53"/>
        <v>13800</v>
      </c>
      <c r="Q1690" s="1199"/>
      <c r="R1690" s="1199"/>
      <c r="S1690" s="1199"/>
      <c r="T1690" s="1199"/>
    </row>
    <row r="1691" spans="1:20" s="1503" customFormat="1" ht="12.75" x14ac:dyDescent="0.2">
      <c r="A1691" s="1488" t="s">
        <v>8711</v>
      </c>
      <c r="B1691" s="1488" t="s">
        <v>2003</v>
      </c>
      <c r="C1691" s="1488" t="s">
        <v>97</v>
      </c>
      <c r="D1691" s="1488"/>
      <c r="E1691" s="1489">
        <v>15600</v>
      </c>
      <c r="F1691" s="1488" t="s">
        <v>12136</v>
      </c>
      <c r="G1691" s="1488" t="s">
        <v>12137</v>
      </c>
      <c r="H1691" s="1488" t="s">
        <v>8834</v>
      </c>
      <c r="I1691" s="1488"/>
      <c r="J1691" s="1488"/>
      <c r="K1691" s="1493">
        <v>0</v>
      </c>
      <c r="L1691" s="1493">
        <v>0</v>
      </c>
      <c r="M1691" s="1484">
        <f t="shared" si="52"/>
        <v>0</v>
      </c>
      <c r="N1691" s="1493">
        <v>1</v>
      </c>
      <c r="O1691" s="1493">
        <v>4</v>
      </c>
      <c r="P1691" s="1484">
        <f t="shared" si="53"/>
        <v>62400</v>
      </c>
      <c r="Q1691" s="1199"/>
      <c r="R1691" s="1199"/>
      <c r="S1691" s="1199"/>
      <c r="T1691" s="1199"/>
    </row>
    <row r="1692" spans="1:20" s="1503" customFormat="1" ht="12.75" x14ac:dyDescent="0.2">
      <c r="A1692" s="1488" t="s">
        <v>8711</v>
      </c>
      <c r="B1692" s="1488" t="s">
        <v>2003</v>
      </c>
      <c r="C1692" s="1488" t="s">
        <v>97</v>
      </c>
      <c r="D1692" s="1488"/>
      <c r="E1692" s="1489">
        <v>8000</v>
      </c>
      <c r="F1692" s="1488" t="s">
        <v>12138</v>
      </c>
      <c r="G1692" s="1488" t="s">
        <v>12139</v>
      </c>
      <c r="H1692" s="1488" t="s">
        <v>12140</v>
      </c>
      <c r="I1692" s="1488"/>
      <c r="J1692" s="1488"/>
      <c r="K1692" s="1493">
        <v>1</v>
      </c>
      <c r="L1692" s="1493">
        <v>2</v>
      </c>
      <c r="M1692" s="1484">
        <f t="shared" si="52"/>
        <v>16000</v>
      </c>
      <c r="N1692" s="1493">
        <v>1</v>
      </c>
      <c r="O1692" s="1493">
        <v>6</v>
      </c>
      <c r="P1692" s="1484">
        <f t="shared" si="53"/>
        <v>48000</v>
      </c>
      <c r="Q1692" s="1199"/>
      <c r="R1692" s="1199"/>
      <c r="S1692" s="1199"/>
      <c r="T1692" s="1199"/>
    </row>
    <row r="1693" spans="1:20" s="1503" customFormat="1" ht="12.75" x14ac:dyDescent="0.2">
      <c r="A1693" s="1488" t="s">
        <v>8711</v>
      </c>
      <c r="B1693" s="1488" t="s">
        <v>2004</v>
      </c>
      <c r="C1693" s="1488" t="s">
        <v>97</v>
      </c>
      <c r="D1693" s="1488"/>
      <c r="E1693" s="1489">
        <v>4500</v>
      </c>
      <c r="F1693" s="1488" t="s">
        <v>12141</v>
      </c>
      <c r="G1693" s="1488" t="s">
        <v>12142</v>
      </c>
      <c r="H1693" s="1488" t="s">
        <v>10209</v>
      </c>
      <c r="I1693" s="1488"/>
      <c r="J1693" s="1488"/>
      <c r="K1693" s="1493">
        <v>1</v>
      </c>
      <c r="L1693" s="1493">
        <v>12</v>
      </c>
      <c r="M1693" s="1484">
        <f t="shared" si="52"/>
        <v>54000</v>
      </c>
      <c r="N1693" s="1493">
        <v>1</v>
      </c>
      <c r="O1693" s="1493">
        <v>6</v>
      </c>
      <c r="P1693" s="1484">
        <f t="shared" si="53"/>
        <v>27000</v>
      </c>
      <c r="Q1693" s="1199"/>
      <c r="R1693" s="1199"/>
      <c r="S1693" s="1199"/>
      <c r="T1693" s="1199"/>
    </row>
    <row r="1694" spans="1:20" s="1503" customFormat="1" ht="12.75" x14ac:dyDescent="0.2">
      <c r="A1694" s="1488" t="s">
        <v>8711</v>
      </c>
      <c r="B1694" s="1488" t="s">
        <v>2003</v>
      </c>
      <c r="C1694" s="1488" t="s">
        <v>97</v>
      </c>
      <c r="D1694" s="1488"/>
      <c r="E1694" s="1489">
        <v>15000</v>
      </c>
      <c r="F1694" s="1488" t="s">
        <v>12143</v>
      </c>
      <c r="G1694" s="1488" t="s">
        <v>12144</v>
      </c>
      <c r="H1694" s="1488" t="s">
        <v>8746</v>
      </c>
      <c r="I1694" s="1488"/>
      <c r="J1694" s="1488"/>
      <c r="K1694" s="1493">
        <v>1</v>
      </c>
      <c r="L1694" s="1493">
        <v>12</v>
      </c>
      <c r="M1694" s="1484">
        <f t="shared" si="52"/>
        <v>180000</v>
      </c>
      <c r="N1694" s="1493">
        <v>1</v>
      </c>
      <c r="O1694" s="1493">
        <v>6</v>
      </c>
      <c r="P1694" s="1484">
        <f t="shared" si="53"/>
        <v>90000</v>
      </c>
      <c r="Q1694" s="1199"/>
      <c r="R1694" s="1199"/>
      <c r="S1694" s="1199"/>
      <c r="T1694" s="1199"/>
    </row>
    <row r="1695" spans="1:20" s="1503" customFormat="1" ht="12.75" x14ac:dyDescent="0.2">
      <c r="A1695" s="1488" t="s">
        <v>8711</v>
      </c>
      <c r="B1695" s="1488" t="s">
        <v>2003</v>
      </c>
      <c r="C1695" s="1488" t="s">
        <v>97</v>
      </c>
      <c r="D1695" s="1488"/>
      <c r="E1695" s="1489">
        <v>2000</v>
      </c>
      <c r="F1695" s="1488" t="s">
        <v>12145</v>
      </c>
      <c r="G1695" s="1488" t="s">
        <v>12146</v>
      </c>
      <c r="H1695" s="1488" t="s">
        <v>8761</v>
      </c>
      <c r="I1695" s="1488"/>
      <c r="J1695" s="1488"/>
      <c r="K1695" s="1493">
        <v>1</v>
      </c>
      <c r="L1695" s="1493">
        <v>12</v>
      </c>
      <c r="M1695" s="1484">
        <f t="shared" si="52"/>
        <v>24000</v>
      </c>
      <c r="N1695" s="1493">
        <v>1</v>
      </c>
      <c r="O1695" s="1493">
        <v>6</v>
      </c>
      <c r="P1695" s="1484">
        <f t="shared" si="53"/>
        <v>12000</v>
      </c>
      <c r="Q1695" s="1199"/>
      <c r="R1695" s="1199"/>
      <c r="S1695" s="1199"/>
      <c r="T1695" s="1199"/>
    </row>
    <row r="1696" spans="1:20" s="1503" customFormat="1" ht="12.75" x14ac:dyDescent="0.2">
      <c r="A1696" s="1488" t="s">
        <v>8711</v>
      </c>
      <c r="B1696" s="1488" t="s">
        <v>2003</v>
      </c>
      <c r="C1696" s="1488" t="s">
        <v>97</v>
      </c>
      <c r="D1696" s="1488"/>
      <c r="E1696" s="1489">
        <v>2500</v>
      </c>
      <c r="F1696" s="1488" t="s">
        <v>12147</v>
      </c>
      <c r="G1696" s="1488" t="s">
        <v>12148</v>
      </c>
      <c r="H1696" s="1488" t="s">
        <v>1025</v>
      </c>
      <c r="I1696" s="1488"/>
      <c r="J1696" s="1488"/>
      <c r="K1696" s="1493">
        <v>1</v>
      </c>
      <c r="L1696" s="1493">
        <v>12</v>
      </c>
      <c r="M1696" s="1484">
        <f t="shared" si="52"/>
        <v>30000</v>
      </c>
      <c r="N1696" s="1493">
        <v>1</v>
      </c>
      <c r="O1696" s="1493">
        <v>6</v>
      </c>
      <c r="P1696" s="1484">
        <f t="shared" si="53"/>
        <v>15000</v>
      </c>
      <c r="Q1696" s="1199"/>
      <c r="R1696" s="1199"/>
      <c r="S1696" s="1199"/>
      <c r="T1696" s="1199"/>
    </row>
    <row r="1697" spans="1:20" s="1503" customFormat="1" ht="12.75" x14ac:dyDescent="0.2">
      <c r="A1697" s="1488" t="s">
        <v>8711</v>
      </c>
      <c r="B1697" s="1488" t="s">
        <v>2003</v>
      </c>
      <c r="C1697" s="1488" t="s">
        <v>97</v>
      </c>
      <c r="D1697" s="1488"/>
      <c r="E1697" s="1489">
        <v>10000</v>
      </c>
      <c r="F1697" s="1488" t="s">
        <v>12149</v>
      </c>
      <c r="G1697" s="1488" t="s">
        <v>12150</v>
      </c>
      <c r="H1697" s="1488" t="s">
        <v>792</v>
      </c>
      <c r="I1697" s="1488"/>
      <c r="J1697" s="1488"/>
      <c r="K1697" s="1493">
        <v>1</v>
      </c>
      <c r="L1697" s="1493">
        <v>12</v>
      </c>
      <c r="M1697" s="1484">
        <f t="shared" si="52"/>
        <v>120000</v>
      </c>
      <c r="N1697" s="1493">
        <v>1</v>
      </c>
      <c r="O1697" s="1493">
        <v>6</v>
      </c>
      <c r="P1697" s="1484">
        <f t="shared" si="53"/>
        <v>60000</v>
      </c>
      <c r="Q1697" s="1199"/>
      <c r="R1697" s="1199"/>
      <c r="S1697" s="1199"/>
      <c r="T1697" s="1199"/>
    </row>
    <row r="1698" spans="1:20" s="1503" customFormat="1" ht="12.75" x14ac:dyDescent="0.2">
      <c r="A1698" s="1488" t="s">
        <v>8711</v>
      </c>
      <c r="B1698" s="1488" t="s">
        <v>2003</v>
      </c>
      <c r="C1698" s="1488" t="s">
        <v>97</v>
      </c>
      <c r="D1698" s="1488"/>
      <c r="E1698" s="1489">
        <v>6000</v>
      </c>
      <c r="F1698" s="1488" t="s">
        <v>12151</v>
      </c>
      <c r="G1698" s="1488" t="s">
        <v>12152</v>
      </c>
      <c r="H1698" s="1488" t="s">
        <v>5667</v>
      </c>
      <c r="I1698" s="1488"/>
      <c r="J1698" s="1488"/>
      <c r="K1698" s="1493">
        <v>1</v>
      </c>
      <c r="L1698" s="1493">
        <v>12</v>
      </c>
      <c r="M1698" s="1484">
        <f t="shared" si="52"/>
        <v>72000</v>
      </c>
      <c r="N1698" s="1493">
        <v>1</v>
      </c>
      <c r="O1698" s="1493">
        <v>1</v>
      </c>
      <c r="P1698" s="1484">
        <f t="shared" si="53"/>
        <v>6000</v>
      </c>
      <c r="Q1698" s="1199"/>
      <c r="R1698" s="1199"/>
      <c r="S1698" s="1199"/>
      <c r="T1698" s="1199"/>
    </row>
    <row r="1699" spans="1:20" s="1503" customFormat="1" ht="12.75" x14ac:dyDescent="0.2">
      <c r="A1699" s="1488" t="s">
        <v>8711</v>
      </c>
      <c r="B1699" s="1488" t="s">
        <v>2003</v>
      </c>
      <c r="C1699" s="1488" t="s">
        <v>97</v>
      </c>
      <c r="D1699" s="1488"/>
      <c r="E1699" s="1489">
        <v>2300</v>
      </c>
      <c r="F1699" s="1488" t="s">
        <v>12153</v>
      </c>
      <c r="G1699" s="1488" t="s">
        <v>12154</v>
      </c>
      <c r="H1699" s="1488" t="s">
        <v>768</v>
      </c>
      <c r="I1699" s="1488"/>
      <c r="J1699" s="1488"/>
      <c r="K1699" s="1493">
        <v>1</v>
      </c>
      <c r="L1699" s="1493">
        <v>12</v>
      </c>
      <c r="M1699" s="1484">
        <f t="shared" si="52"/>
        <v>27600</v>
      </c>
      <c r="N1699" s="1493">
        <v>1</v>
      </c>
      <c r="O1699" s="1493">
        <v>6</v>
      </c>
      <c r="P1699" s="1484">
        <f t="shared" si="53"/>
        <v>13800</v>
      </c>
      <c r="Q1699" s="1199"/>
      <c r="R1699" s="1199"/>
      <c r="S1699" s="1199"/>
      <c r="T1699" s="1199"/>
    </row>
    <row r="1700" spans="1:20" s="1503" customFormat="1" ht="12.75" x14ac:dyDescent="0.2">
      <c r="A1700" s="1488" t="s">
        <v>8711</v>
      </c>
      <c r="B1700" s="1488" t="s">
        <v>2003</v>
      </c>
      <c r="C1700" s="1488" t="s">
        <v>97</v>
      </c>
      <c r="D1700" s="1488"/>
      <c r="E1700" s="1489">
        <v>15600</v>
      </c>
      <c r="F1700" s="1488" t="s">
        <v>12155</v>
      </c>
      <c r="G1700" s="1488" t="s">
        <v>12156</v>
      </c>
      <c r="H1700" s="1488" t="s">
        <v>657</v>
      </c>
      <c r="I1700" s="1488"/>
      <c r="J1700" s="1488"/>
      <c r="K1700" s="1493">
        <v>1</v>
      </c>
      <c r="L1700" s="1493">
        <v>2</v>
      </c>
      <c r="M1700" s="1484">
        <f t="shared" si="52"/>
        <v>31200</v>
      </c>
      <c r="N1700" s="1493">
        <v>0</v>
      </c>
      <c r="O1700" s="1493">
        <v>0</v>
      </c>
      <c r="P1700" s="1484">
        <f t="shared" si="53"/>
        <v>0</v>
      </c>
      <c r="Q1700" s="1199"/>
      <c r="R1700" s="1199"/>
      <c r="S1700" s="1199"/>
      <c r="T1700" s="1199"/>
    </row>
    <row r="1701" spans="1:20" s="1503" customFormat="1" ht="12.75" x14ac:dyDescent="0.2">
      <c r="A1701" s="1488" t="s">
        <v>8711</v>
      </c>
      <c r="B1701" s="1488" t="s">
        <v>2003</v>
      </c>
      <c r="C1701" s="1488" t="s">
        <v>97</v>
      </c>
      <c r="D1701" s="1488"/>
      <c r="E1701" s="1489">
        <v>2200</v>
      </c>
      <c r="F1701" s="1488" t="s">
        <v>12157</v>
      </c>
      <c r="G1701" s="1488" t="s">
        <v>12158</v>
      </c>
      <c r="H1701" s="1488" t="s">
        <v>1025</v>
      </c>
      <c r="I1701" s="1488"/>
      <c r="J1701" s="1488"/>
      <c r="K1701" s="1493">
        <v>1</v>
      </c>
      <c r="L1701" s="1493">
        <v>12</v>
      </c>
      <c r="M1701" s="1484">
        <f t="shared" si="52"/>
        <v>26400</v>
      </c>
      <c r="N1701" s="1493">
        <v>1</v>
      </c>
      <c r="O1701" s="1493">
        <v>6</v>
      </c>
      <c r="P1701" s="1484">
        <f t="shared" si="53"/>
        <v>13200</v>
      </c>
      <c r="Q1701" s="1199"/>
      <c r="R1701" s="1199"/>
      <c r="S1701" s="1199"/>
      <c r="T1701" s="1199"/>
    </row>
    <row r="1702" spans="1:20" s="1503" customFormat="1" ht="12.75" x14ac:dyDescent="0.2">
      <c r="A1702" s="1488" t="s">
        <v>8711</v>
      </c>
      <c r="B1702" s="1488" t="s">
        <v>2003</v>
      </c>
      <c r="C1702" s="1488" t="s">
        <v>97</v>
      </c>
      <c r="D1702" s="1488"/>
      <c r="E1702" s="1489">
        <v>1500</v>
      </c>
      <c r="F1702" s="1488" t="s">
        <v>12159</v>
      </c>
      <c r="G1702" s="1488" t="s">
        <v>12160</v>
      </c>
      <c r="H1702" s="1488" t="s">
        <v>698</v>
      </c>
      <c r="I1702" s="1488"/>
      <c r="J1702" s="1488"/>
      <c r="K1702" s="1493">
        <v>1</v>
      </c>
      <c r="L1702" s="1493">
        <v>12</v>
      </c>
      <c r="M1702" s="1484">
        <f t="shared" si="52"/>
        <v>18000</v>
      </c>
      <c r="N1702" s="1493">
        <v>1</v>
      </c>
      <c r="O1702" s="1493">
        <v>6</v>
      </c>
      <c r="P1702" s="1484">
        <f t="shared" si="53"/>
        <v>9000</v>
      </c>
      <c r="Q1702" s="1199"/>
      <c r="R1702" s="1199"/>
      <c r="S1702" s="1199"/>
      <c r="T1702" s="1199"/>
    </row>
    <row r="1703" spans="1:20" s="1503" customFormat="1" ht="12.75" x14ac:dyDescent="0.2">
      <c r="A1703" s="1488" t="s">
        <v>8711</v>
      </c>
      <c r="B1703" s="1488" t="s">
        <v>2003</v>
      </c>
      <c r="C1703" s="1488" t="s">
        <v>97</v>
      </c>
      <c r="D1703" s="1488"/>
      <c r="E1703" s="1489">
        <v>9000</v>
      </c>
      <c r="F1703" s="1488" t="s">
        <v>12161</v>
      </c>
      <c r="G1703" s="1488" t="s">
        <v>12162</v>
      </c>
      <c r="H1703" s="1488" t="s">
        <v>4612</v>
      </c>
      <c r="I1703" s="1488"/>
      <c r="J1703" s="1488"/>
      <c r="K1703" s="1493">
        <v>1</v>
      </c>
      <c r="L1703" s="1493">
        <v>5</v>
      </c>
      <c r="M1703" s="1484">
        <f t="shared" si="52"/>
        <v>45000</v>
      </c>
      <c r="N1703" s="1493">
        <v>1</v>
      </c>
      <c r="O1703" s="1493">
        <v>6</v>
      </c>
      <c r="P1703" s="1484">
        <f t="shared" si="53"/>
        <v>54000</v>
      </c>
      <c r="Q1703" s="1199"/>
      <c r="R1703" s="1199"/>
      <c r="S1703" s="1199"/>
      <c r="T1703" s="1199"/>
    </row>
    <row r="1704" spans="1:20" s="1503" customFormat="1" ht="12.75" x14ac:dyDescent="0.2">
      <c r="A1704" s="1488" t="s">
        <v>8711</v>
      </c>
      <c r="B1704" s="1488" t="s">
        <v>2003</v>
      </c>
      <c r="C1704" s="1488" t="s">
        <v>97</v>
      </c>
      <c r="D1704" s="1488"/>
      <c r="E1704" s="1489">
        <v>3600</v>
      </c>
      <c r="F1704" s="1488" t="s">
        <v>12163</v>
      </c>
      <c r="G1704" s="1488" t="s">
        <v>12164</v>
      </c>
      <c r="H1704" s="1488" t="s">
        <v>9238</v>
      </c>
      <c r="I1704" s="1488"/>
      <c r="J1704" s="1488"/>
      <c r="K1704" s="1493">
        <v>1</v>
      </c>
      <c r="L1704" s="1493">
        <v>12</v>
      </c>
      <c r="M1704" s="1484">
        <f t="shared" si="52"/>
        <v>43200</v>
      </c>
      <c r="N1704" s="1493">
        <v>1</v>
      </c>
      <c r="O1704" s="1493">
        <v>6</v>
      </c>
      <c r="P1704" s="1484">
        <f t="shared" si="53"/>
        <v>21600</v>
      </c>
      <c r="Q1704" s="1199"/>
      <c r="R1704" s="1199"/>
      <c r="S1704" s="1199"/>
      <c r="T1704" s="1199"/>
    </row>
    <row r="1705" spans="1:20" s="1503" customFormat="1" ht="12.75" x14ac:dyDescent="0.2">
      <c r="A1705" s="1488" t="s">
        <v>8711</v>
      </c>
      <c r="B1705" s="1488" t="s">
        <v>2004</v>
      </c>
      <c r="C1705" s="1488" t="s">
        <v>97</v>
      </c>
      <c r="D1705" s="1488"/>
      <c r="E1705" s="1489">
        <v>1500</v>
      </c>
      <c r="F1705" s="1488" t="s">
        <v>12165</v>
      </c>
      <c r="G1705" s="1488" t="s">
        <v>12166</v>
      </c>
      <c r="H1705" s="1488" t="s">
        <v>12167</v>
      </c>
      <c r="I1705" s="1488"/>
      <c r="J1705" s="1488"/>
      <c r="K1705" s="1493">
        <v>1</v>
      </c>
      <c r="L1705" s="1493">
        <v>12</v>
      </c>
      <c r="M1705" s="1484">
        <f t="shared" si="52"/>
        <v>18000</v>
      </c>
      <c r="N1705" s="1493">
        <v>0</v>
      </c>
      <c r="O1705" s="1493">
        <v>0</v>
      </c>
      <c r="P1705" s="1484">
        <f t="shared" si="53"/>
        <v>0</v>
      </c>
      <c r="Q1705" s="1199"/>
      <c r="R1705" s="1199"/>
      <c r="S1705" s="1199"/>
      <c r="T1705" s="1199"/>
    </row>
    <row r="1706" spans="1:20" s="1503" customFormat="1" ht="12.75" x14ac:dyDescent="0.2">
      <c r="A1706" s="1488" t="s">
        <v>8711</v>
      </c>
      <c r="B1706" s="1488" t="s">
        <v>2004</v>
      </c>
      <c r="C1706" s="1488" t="s">
        <v>97</v>
      </c>
      <c r="D1706" s="1488"/>
      <c r="E1706" s="1489">
        <v>2000</v>
      </c>
      <c r="F1706" s="1488" t="s">
        <v>12165</v>
      </c>
      <c r="G1706" s="1488" t="s">
        <v>12166</v>
      </c>
      <c r="H1706" s="1488" t="s">
        <v>698</v>
      </c>
      <c r="I1706" s="1488"/>
      <c r="J1706" s="1488"/>
      <c r="K1706" s="1493">
        <v>1</v>
      </c>
      <c r="L1706" s="1493">
        <v>1</v>
      </c>
      <c r="M1706" s="1484">
        <f t="shared" si="52"/>
        <v>2000</v>
      </c>
      <c r="N1706" s="1493">
        <v>1</v>
      </c>
      <c r="O1706" s="1493">
        <v>6</v>
      </c>
      <c r="P1706" s="1484">
        <f t="shared" si="53"/>
        <v>12000</v>
      </c>
      <c r="Q1706" s="1199"/>
      <c r="R1706" s="1199"/>
      <c r="S1706" s="1199"/>
      <c r="T1706" s="1199"/>
    </row>
    <row r="1707" spans="1:20" s="1503" customFormat="1" ht="12.75" x14ac:dyDescent="0.2">
      <c r="A1707" s="1488" t="s">
        <v>8711</v>
      </c>
      <c r="B1707" s="1488" t="s">
        <v>2003</v>
      </c>
      <c r="C1707" s="1488" t="s">
        <v>97</v>
      </c>
      <c r="D1707" s="1488"/>
      <c r="E1707" s="1489">
        <v>8000</v>
      </c>
      <c r="F1707" s="1488" t="s">
        <v>12168</v>
      </c>
      <c r="G1707" s="1488" t="s">
        <v>12169</v>
      </c>
      <c r="H1707" s="1488" t="s">
        <v>11258</v>
      </c>
      <c r="I1707" s="1488"/>
      <c r="J1707" s="1488"/>
      <c r="K1707" s="1493">
        <v>1</v>
      </c>
      <c r="L1707" s="1493">
        <v>12</v>
      </c>
      <c r="M1707" s="1484">
        <f t="shared" si="52"/>
        <v>96000</v>
      </c>
      <c r="N1707" s="1493">
        <v>1</v>
      </c>
      <c r="O1707" s="1493">
        <v>6</v>
      </c>
      <c r="P1707" s="1484">
        <f t="shared" si="53"/>
        <v>48000</v>
      </c>
      <c r="Q1707" s="1199"/>
      <c r="R1707" s="1199"/>
      <c r="S1707" s="1199"/>
      <c r="T1707" s="1199"/>
    </row>
    <row r="1708" spans="1:20" s="1503" customFormat="1" ht="12.75" x14ac:dyDescent="0.2">
      <c r="A1708" s="1488" t="s">
        <v>8711</v>
      </c>
      <c r="B1708" s="1488" t="s">
        <v>2003</v>
      </c>
      <c r="C1708" s="1488" t="s">
        <v>97</v>
      </c>
      <c r="D1708" s="1488"/>
      <c r="E1708" s="1489">
        <v>5000</v>
      </c>
      <c r="F1708" s="1488" t="s">
        <v>12170</v>
      </c>
      <c r="G1708" s="1488" t="s">
        <v>12171</v>
      </c>
      <c r="H1708" s="1488" t="s">
        <v>9805</v>
      </c>
      <c r="I1708" s="1488"/>
      <c r="J1708" s="1488"/>
      <c r="K1708" s="1493">
        <v>1</v>
      </c>
      <c r="L1708" s="1493">
        <v>8</v>
      </c>
      <c r="M1708" s="1484">
        <f t="shared" si="52"/>
        <v>40000</v>
      </c>
      <c r="N1708" s="1493">
        <v>1</v>
      </c>
      <c r="O1708" s="1493">
        <v>6</v>
      </c>
      <c r="P1708" s="1484">
        <f t="shared" si="53"/>
        <v>30000</v>
      </c>
      <c r="Q1708" s="1199"/>
      <c r="R1708" s="1199"/>
      <c r="S1708" s="1199"/>
      <c r="T1708" s="1199"/>
    </row>
    <row r="1709" spans="1:20" s="1503" customFormat="1" ht="12.75" x14ac:dyDescent="0.2">
      <c r="A1709" s="1488" t="s">
        <v>8711</v>
      </c>
      <c r="B1709" s="1488" t="s">
        <v>2003</v>
      </c>
      <c r="C1709" s="1488" t="s">
        <v>97</v>
      </c>
      <c r="D1709" s="1488"/>
      <c r="E1709" s="1489">
        <v>3500</v>
      </c>
      <c r="F1709" s="1488" t="s">
        <v>12172</v>
      </c>
      <c r="G1709" s="1488" t="s">
        <v>12173</v>
      </c>
      <c r="H1709" s="1488" t="s">
        <v>10123</v>
      </c>
      <c r="I1709" s="1488"/>
      <c r="J1709" s="1488"/>
      <c r="K1709" s="1493">
        <v>1</v>
      </c>
      <c r="L1709" s="1493">
        <v>12</v>
      </c>
      <c r="M1709" s="1484">
        <f t="shared" si="52"/>
        <v>42000</v>
      </c>
      <c r="N1709" s="1493">
        <v>1</v>
      </c>
      <c r="O1709" s="1493">
        <v>6</v>
      </c>
      <c r="P1709" s="1484">
        <f t="shared" si="53"/>
        <v>21000</v>
      </c>
      <c r="Q1709" s="1199"/>
      <c r="R1709" s="1199"/>
      <c r="S1709" s="1199"/>
      <c r="T1709" s="1199"/>
    </row>
    <row r="1710" spans="1:20" s="1503" customFormat="1" ht="12.75" x14ac:dyDescent="0.2">
      <c r="A1710" s="1488" t="s">
        <v>8711</v>
      </c>
      <c r="B1710" s="1488" t="s">
        <v>2003</v>
      </c>
      <c r="C1710" s="1488" t="s">
        <v>97</v>
      </c>
      <c r="D1710" s="1488"/>
      <c r="E1710" s="1489">
        <v>4500</v>
      </c>
      <c r="F1710" s="1488" t="s">
        <v>12174</v>
      </c>
      <c r="G1710" s="1488" t="s">
        <v>12175</v>
      </c>
      <c r="H1710" s="1488" t="s">
        <v>1459</v>
      </c>
      <c r="I1710" s="1488"/>
      <c r="J1710" s="1488"/>
      <c r="K1710" s="1493">
        <v>1</v>
      </c>
      <c r="L1710" s="1493">
        <v>12</v>
      </c>
      <c r="M1710" s="1484">
        <f t="shared" si="52"/>
        <v>54000</v>
      </c>
      <c r="N1710" s="1493">
        <v>1</v>
      </c>
      <c r="O1710" s="1493">
        <v>6</v>
      </c>
      <c r="P1710" s="1484">
        <f t="shared" si="53"/>
        <v>27000</v>
      </c>
      <c r="Q1710" s="1199"/>
      <c r="R1710" s="1199"/>
      <c r="S1710" s="1199"/>
      <c r="T1710" s="1199"/>
    </row>
    <row r="1711" spans="1:20" s="1503" customFormat="1" ht="12.75" x14ac:dyDescent="0.2">
      <c r="A1711" s="1488" t="s">
        <v>8711</v>
      </c>
      <c r="B1711" s="1488" t="s">
        <v>2003</v>
      </c>
      <c r="C1711" s="1488" t="s">
        <v>97</v>
      </c>
      <c r="D1711" s="1488"/>
      <c r="E1711" s="1489">
        <v>3500</v>
      </c>
      <c r="F1711" s="1488" t="s">
        <v>12176</v>
      </c>
      <c r="G1711" s="1488" t="s">
        <v>12177</v>
      </c>
      <c r="H1711" s="1488" t="s">
        <v>12178</v>
      </c>
      <c r="I1711" s="1488"/>
      <c r="J1711" s="1488"/>
      <c r="K1711" s="1493">
        <v>1</v>
      </c>
      <c r="L1711" s="1493">
        <v>12</v>
      </c>
      <c r="M1711" s="1484">
        <f t="shared" si="52"/>
        <v>42000</v>
      </c>
      <c r="N1711" s="1493">
        <v>1</v>
      </c>
      <c r="O1711" s="1493">
        <v>6</v>
      </c>
      <c r="P1711" s="1484">
        <f t="shared" si="53"/>
        <v>21000</v>
      </c>
      <c r="Q1711" s="1199"/>
      <c r="R1711" s="1199"/>
      <c r="S1711" s="1199"/>
      <c r="T1711" s="1199"/>
    </row>
    <row r="1712" spans="1:20" s="1503" customFormat="1" ht="12.75" x14ac:dyDescent="0.2">
      <c r="A1712" s="1488" t="s">
        <v>8711</v>
      </c>
      <c r="B1712" s="1488" t="s">
        <v>2003</v>
      </c>
      <c r="C1712" s="1488" t="s">
        <v>97</v>
      </c>
      <c r="D1712" s="1488"/>
      <c r="E1712" s="1489">
        <v>7000</v>
      </c>
      <c r="F1712" s="1488" t="s">
        <v>12179</v>
      </c>
      <c r="G1712" s="1488" t="s">
        <v>12180</v>
      </c>
      <c r="H1712" s="1488" t="s">
        <v>8755</v>
      </c>
      <c r="I1712" s="1488"/>
      <c r="J1712" s="1488"/>
      <c r="K1712" s="1493">
        <v>1</v>
      </c>
      <c r="L1712" s="1493">
        <v>1</v>
      </c>
      <c r="M1712" s="1484">
        <f t="shared" si="52"/>
        <v>7000</v>
      </c>
      <c r="N1712" s="1493">
        <v>0</v>
      </c>
      <c r="O1712" s="1493">
        <v>0</v>
      </c>
      <c r="P1712" s="1484">
        <f t="shared" si="53"/>
        <v>0</v>
      </c>
      <c r="Q1712" s="1199"/>
      <c r="R1712" s="1199"/>
      <c r="S1712" s="1199"/>
      <c r="T1712" s="1199"/>
    </row>
    <row r="1713" spans="1:20" s="1503" customFormat="1" ht="12.75" x14ac:dyDescent="0.2">
      <c r="A1713" s="1488" t="s">
        <v>8711</v>
      </c>
      <c r="B1713" s="1488" t="s">
        <v>2003</v>
      </c>
      <c r="C1713" s="1488" t="s">
        <v>97</v>
      </c>
      <c r="D1713" s="1488"/>
      <c r="E1713" s="1489">
        <v>6500</v>
      </c>
      <c r="F1713" s="1488" t="s">
        <v>12181</v>
      </c>
      <c r="G1713" s="1488" t="s">
        <v>12182</v>
      </c>
      <c r="H1713" s="1488" t="s">
        <v>7079</v>
      </c>
      <c r="I1713" s="1488"/>
      <c r="J1713" s="1488"/>
      <c r="K1713" s="1493">
        <v>1</v>
      </c>
      <c r="L1713" s="1493">
        <v>12</v>
      </c>
      <c r="M1713" s="1484">
        <f t="shared" si="52"/>
        <v>78000</v>
      </c>
      <c r="N1713" s="1493">
        <v>1</v>
      </c>
      <c r="O1713" s="1493">
        <v>6</v>
      </c>
      <c r="P1713" s="1484">
        <f t="shared" si="53"/>
        <v>39000</v>
      </c>
      <c r="Q1713" s="1199"/>
      <c r="R1713" s="1199"/>
      <c r="S1713" s="1199"/>
      <c r="T1713" s="1199"/>
    </row>
    <row r="1714" spans="1:20" s="1503" customFormat="1" ht="12.75" x14ac:dyDescent="0.2">
      <c r="A1714" s="1488" t="s">
        <v>8711</v>
      </c>
      <c r="B1714" s="1488" t="s">
        <v>2003</v>
      </c>
      <c r="C1714" s="1488" t="s">
        <v>97</v>
      </c>
      <c r="D1714" s="1488"/>
      <c r="E1714" s="1489">
        <v>4500</v>
      </c>
      <c r="F1714" s="1488" t="s">
        <v>12183</v>
      </c>
      <c r="G1714" s="1488" t="s">
        <v>12184</v>
      </c>
      <c r="H1714" s="1488" t="s">
        <v>4709</v>
      </c>
      <c r="I1714" s="1488"/>
      <c r="J1714" s="1488"/>
      <c r="K1714" s="1493">
        <v>1</v>
      </c>
      <c r="L1714" s="1493">
        <v>12</v>
      </c>
      <c r="M1714" s="1484">
        <f t="shared" si="52"/>
        <v>54000</v>
      </c>
      <c r="N1714" s="1493">
        <v>1</v>
      </c>
      <c r="O1714" s="1493">
        <v>6</v>
      </c>
      <c r="P1714" s="1484">
        <f t="shared" si="53"/>
        <v>27000</v>
      </c>
      <c r="Q1714" s="1199"/>
      <c r="R1714" s="1199"/>
      <c r="S1714" s="1199"/>
      <c r="T1714" s="1199"/>
    </row>
    <row r="1715" spans="1:20" s="1503" customFormat="1" ht="12.75" x14ac:dyDescent="0.2">
      <c r="A1715" s="1488" t="s">
        <v>8711</v>
      </c>
      <c r="B1715" s="1488" t="s">
        <v>2003</v>
      </c>
      <c r="C1715" s="1488" t="s">
        <v>97</v>
      </c>
      <c r="D1715" s="1488"/>
      <c r="E1715" s="1489">
        <v>2500</v>
      </c>
      <c r="F1715" s="1488" t="s">
        <v>12185</v>
      </c>
      <c r="G1715" s="1488" t="s">
        <v>12186</v>
      </c>
      <c r="H1715" s="1488" t="s">
        <v>768</v>
      </c>
      <c r="I1715" s="1488"/>
      <c r="J1715" s="1488"/>
      <c r="K1715" s="1493">
        <v>1</v>
      </c>
      <c r="L1715" s="1493">
        <v>12</v>
      </c>
      <c r="M1715" s="1484">
        <f t="shared" si="52"/>
        <v>30000</v>
      </c>
      <c r="N1715" s="1493">
        <v>1</v>
      </c>
      <c r="O1715" s="1493">
        <v>6</v>
      </c>
      <c r="P1715" s="1484">
        <f t="shared" si="53"/>
        <v>15000</v>
      </c>
      <c r="Q1715" s="1199"/>
      <c r="R1715" s="1199"/>
      <c r="S1715" s="1199"/>
      <c r="T1715" s="1199"/>
    </row>
    <row r="1716" spans="1:20" s="1503" customFormat="1" ht="12.75" x14ac:dyDescent="0.2">
      <c r="A1716" s="1488" t="s">
        <v>8711</v>
      </c>
      <c r="B1716" s="1488" t="s">
        <v>2004</v>
      </c>
      <c r="C1716" s="1488" t="s">
        <v>97</v>
      </c>
      <c r="D1716" s="1488"/>
      <c r="E1716" s="1489">
        <v>4500</v>
      </c>
      <c r="F1716" s="1488" t="s">
        <v>12187</v>
      </c>
      <c r="G1716" s="1488" t="s">
        <v>12188</v>
      </c>
      <c r="H1716" s="1488" t="s">
        <v>792</v>
      </c>
      <c r="I1716" s="1488"/>
      <c r="J1716" s="1488"/>
      <c r="K1716" s="1493">
        <v>1</v>
      </c>
      <c r="L1716" s="1493">
        <v>1</v>
      </c>
      <c r="M1716" s="1484">
        <f t="shared" si="52"/>
        <v>4500</v>
      </c>
      <c r="N1716" s="1493">
        <v>1</v>
      </c>
      <c r="O1716" s="1493">
        <v>6</v>
      </c>
      <c r="P1716" s="1484">
        <f t="shared" si="53"/>
        <v>27000</v>
      </c>
      <c r="Q1716" s="1199"/>
      <c r="R1716" s="1199"/>
      <c r="S1716" s="1199"/>
      <c r="T1716" s="1199"/>
    </row>
    <row r="1717" spans="1:20" s="1503" customFormat="1" ht="12.75" x14ac:dyDescent="0.2">
      <c r="A1717" s="1488" t="s">
        <v>8711</v>
      </c>
      <c r="B1717" s="1488" t="s">
        <v>2003</v>
      </c>
      <c r="C1717" s="1488" t="s">
        <v>97</v>
      </c>
      <c r="D1717" s="1488"/>
      <c r="E1717" s="1489">
        <v>12000</v>
      </c>
      <c r="F1717" s="1488" t="s">
        <v>12189</v>
      </c>
      <c r="G1717" s="1488" t="s">
        <v>12190</v>
      </c>
      <c r="H1717" s="1488" t="s">
        <v>8727</v>
      </c>
      <c r="I1717" s="1488"/>
      <c r="J1717" s="1488"/>
      <c r="K1717" s="1493">
        <v>0</v>
      </c>
      <c r="L1717" s="1493">
        <v>0</v>
      </c>
      <c r="M1717" s="1484">
        <f t="shared" si="52"/>
        <v>0</v>
      </c>
      <c r="N1717" s="1493">
        <v>1</v>
      </c>
      <c r="O1717" s="1493">
        <v>2</v>
      </c>
      <c r="P1717" s="1484">
        <f t="shared" si="53"/>
        <v>24000</v>
      </c>
      <c r="Q1717" s="1199"/>
      <c r="R1717" s="1199"/>
      <c r="S1717" s="1199"/>
      <c r="T1717" s="1199"/>
    </row>
    <row r="1718" spans="1:20" s="1503" customFormat="1" ht="12.75" x14ac:dyDescent="0.2">
      <c r="A1718" s="1488" t="s">
        <v>8711</v>
      </c>
      <c r="B1718" s="1488" t="s">
        <v>2003</v>
      </c>
      <c r="C1718" s="1488" t="s">
        <v>97</v>
      </c>
      <c r="D1718" s="1488"/>
      <c r="E1718" s="1489">
        <v>15000</v>
      </c>
      <c r="F1718" s="1488" t="s">
        <v>12191</v>
      </c>
      <c r="G1718" s="1488" t="s">
        <v>12192</v>
      </c>
      <c r="H1718" s="1488" t="s">
        <v>712</v>
      </c>
      <c r="I1718" s="1488"/>
      <c r="J1718" s="1488"/>
      <c r="K1718" s="1493">
        <v>1</v>
      </c>
      <c r="L1718" s="1493">
        <v>9</v>
      </c>
      <c r="M1718" s="1484">
        <f t="shared" si="52"/>
        <v>135000</v>
      </c>
      <c r="N1718" s="1493">
        <v>1</v>
      </c>
      <c r="O1718" s="1493">
        <v>6</v>
      </c>
      <c r="P1718" s="1484">
        <f t="shared" si="53"/>
        <v>90000</v>
      </c>
      <c r="Q1718" s="1199"/>
      <c r="R1718" s="1199"/>
      <c r="S1718" s="1199"/>
      <c r="T1718" s="1199"/>
    </row>
    <row r="1719" spans="1:20" s="1503" customFormat="1" ht="12.75" x14ac:dyDescent="0.2">
      <c r="A1719" s="1488" t="s">
        <v>8711</v>
      </c>
      <c r="B1719" s="1488" t="s">
        <v>2004</v>
      </c>
      <c r="C1719" s="1488" t="s">
        <v>97</v>
      </c>
      <c r="D1719" s="1488"/>
      <c r="E1719" s="1489">
        <v>5000</v>
      </c>
      <c r="F1719" s="1488" t="s">
        <v>12193</v>
      </c>
      <c r="G1719" s="1488" t="s">
        <v>12194</v>
      </c>
      <c r="H1719" s="1488" t="s">
        <v>675</v>
      </c>
      <c r="I1719" s="1488"/>
      <c r="J1719" s="1488"/>
      <c r="K1719" s="1493">
        <v>1</v>
      </c>
      <c r="L1719" s="1493">
        <v>12</v>
      </c>
      <c r="M1719" s="1484">
        <f t="shared" si="52"/>
        <v>60000</v>
      </c>
      <c r="N1719" s="1493">
        <v>1</v>
      </c>
      <c r="O1719" s="1493">
        <v>6</v>
      </c>
      <c r="P1719" s="1484">
        <f t="shared" si="53"/>
        <v>30000</v>
      </c>
      <c r="Q1719" s="1199"/>
      <c r="R1719" s="1199"/>
      <c r="S1719" s="1199"/>
      <c r="T1719" s="1199"/>
    </row>
    <row r="1720" spans="1:20" s="1503" customFormat="1" ht="12.75" x14ac:dyDescent="0.2">
      <c r="A1720" s="1488" t="s">
        <v>8711</v>
      </c>
      <c r="B1720" s="1488" t="s">
        <v>2003</v>
      </c>
      <c r="C1720" s="1488" t="s">
        <v>97</v>
      </c>
      <c r="D1720" s="1488"/>
      <c r="E1720" s="1489">
        <v>1800</v>
      </c>
      <c r="F1720" s="1488" t="s">
        <v>12195</v>
      </c>
      <c r="G1720" s="1488" t="s">
        <v>12196</v>
      </c>
      <c r="H1720" s="1488" t="s">
        <v>739</v>
      </c>
      <c r="I1720" s="1488"/>
      <c r="J1720" s="1488"/>
      <c r="K1720" s="1493">
        <v>1</v>
      </c>
      <c r="L1720" s="1493">
        <v>12</v>
      </c>
      <c r="M1720" s="1484">
        <f t="shared" si="52"/>
        <v>21600</v>
      </c>
      <c r="N1720" s="1493">
        <v>1</v>
      </c>
      <c r="O1720" s="1493">
        <v>6</v>
      </c>
      <c r="P1720" s="1484">
        <f t="shared" si="53"/>
        <v>10800</v>
      </c>
      <c r="Q1720" s="1199"/>
      <c r="R1720" s="1199"/>
      <c r="S1720" s="1199"/>
      <c r="T1720" s="1199"/>
    </row>
    <row r="1721" spans="1:20" s="1503" customFormat="1" ht="12.75" x14ac:dyDescent="0.2">
      <c r="A1721" s="1488" t="s">
        <v>8711</v>
      </c>
      <c r="B1721" s="1488" t="s">
        <v>2004</v>
      </c>
      <c r="C1721" s="1488" t="s">
        <v>97</v>
      </c>
      <c r="D1721" s="1488"/>
      <c r="E1721" s="1489">
        <v>2300</v>
      </c>
      <c r="F1721" s="1488" t="s">
        <v>12197</v>
      </c>
      <c r="G1721" s="1488" t="s">
        <v>12198</v>
      </c>
      <c r="H1721" s="1488" t="s">
        <v>768</v>
      </c>
      <c r="I1721" s="1488"/>
      <c r="J1721" s="1488"/>
      <c r="K1721" s="1493">
        <v>1</v>
      </c>
      <c r="L1721" s="1493">
        <v>12</v>
      </c>
      <c r="M1721" s="1484">
        <f t="shared" si="52"/>
        <v>27600</v>
      </c>
      <c r="N1721" s="1493">
        <v>1</v>
      </c>
      <c r="O1721" s="1493">
        <v>6</v>
      </c>
      <c r="P1721" s="1484">
        <f t="shared" si="53"/>
        <v>13800</v>
      </c>
      <c r="Q1721" s="1199"/>
      <c r="R1721" s="1199"/>
      <c r="S1721" s="1199"/>
      <c r="T1721" s="1199"/>
    </row>
    <row r="1722" spans="1:20" s="1503" customFormat="1" ht="12.75" x14ac:dyDescent="0.2">
      <c r="A1722" s="1488" t="s">
        <v>8711</v>
      </c>
      <c r="B1722" s="1488" t="s">
        <v>2004</v>
      </c>
      <c r="C1722" s="1488" t="s">
        <v>97</v>
      </c>
      <c r="D1722" s="1488"/>
      <c r="E1722" s="1489">
        <v>11000</v>
      </c>
      <c r="F1722" s="1488" t="s">
        <v>12199</v>
      </c>
      <c r="G1722" s="1488" t="s">
        <v>12200</v>
      </c>
      <c r="H1722" s="1488" t="s">
        <v>712</v>
      </c>
      <c r="I1722" s="1488"/>
      <c r="J1722" s="1488"/>
      <c r="K1722" s="1493">
        <v>1</v>
      </c>
      <c r="L1722" s="1493">
        <v>3</v>
      </c>
      <c r="M1722" s="1484">
        <f t="shared" si="52"/>
        <v>33000</v>
      </c>
      <c r="N1722" s="1493">
        <v>0</v>
      </c>
      <c r="O1722" s="1493">
        <v>0</v>
      </c>
      <c r="P1722" s="1484">
        <f t="shared" si="53"/>
        <v>0</v>
      </c>
      <c r="Q1722" s="1199"/>
      <c r="R1722" s="1199"/>
      <c r="S1722" s="1199"/>
      <c r="T1722" s="1199"/>
    </row>
    <row r="1723" spans="1:20" s="1503" customFormat="1" ht="12.75" x14ac:dyDescent="0.2">
      <c r="A1723" s="1488" t="s">
        <v>8711</v>
      </c>
      <c r="B1723" s="1488" t="s">
        <v>2003</v>
      </c>
      <c r="C1723" s="1488" t="s">
        <v>97</v>
      </c>
      <c r="D1723" s="1488"/>
      <c r="E1723" s="1489">
        <v>3000</v>
      </c>
      <c r="F1723" s="1488" t="s">
        <v>12201</v>
      </c>
      <c r="G1723" s="1488" t="s">
        <v>12202</v>
      </c>
      <c r="H1723" s="1488" t="s">
        <v>12203</v>
      </c>
      <c r="I1723" s="1488"/>
      <c r="J1723" s="1488"/>
      <c r="K1723" s="1493">
        <v>1</v>
      </c>
      <c r="L1723" s="1493">
        <v>2</v>
      </c>
      <c r="M1723" s="1484">
        <f t="shared" si="52"/>
        <v>6000</v>
      </c>
      <c r="N1723" s="1493">
        <v>1</v>
      </c>
      <c r="O1723" s="1493">
        <v>6</v>
      </c>
      <c r="P1723" s="1484">
        <f t="shared" si="53"/>
        <v>18000</v>
      </c>
      <c r="Q1723" s="1199"/>
      <c r="R1723" s="1199"/>
      <c r="S1723" s="1199"/>
      <c r="T1723" s="1199"/>
    </row>
    <row r="1724" spans="1:20" s="1503" customFormat="1" ht="12.75" x14ac:dyDescent="0.2">
      <c r="A1724" s="1488" t="s">
        <v>8711</v>
      </c>
      <c r="B1724" s="1488" t="s">
        <v>2003</v>
      </c>
      <c r="C1724" s="1488" t="s">
        <v>97</v>
      </c>
      <c r="D1724" s="1488"/>
      <c r="E1724" s="1489">
        <v>1500</v>
      </c>
      <c r="F1724" s="1488" t="s">
        <v>12204</v>
      </c>
      <c r="G1724" s="1488" t="s">
        <v>12205</v>
      </c>
      <c r="H1724" s="1488" t="s">
        <v>698</v>
      </c>
      <c r="I1724" s="1488"/>
      <c r="J1724" s="1488"/>
      <c r="K1724" s="1493">
        <v>1</v>
      </c>
      <c r="L1724" s="1493">
        <v>12</v>
      </c>
      <c r="M1724" s="1484">
        <f t="shared" si="52"/>
        <v>18000</v>
      </c>
      <c r="N1724" s="1493">
        <v>1</v>
      </c>
      <c r="O1724" s="1493">
        <v>6</v>
      </c>
      <c r="P1724" s="1484">
        <f t="shared" si="53"/>
        <v>9000</v>
      </c>
      <c r="Q1724" s="1199"/>
      <c r="R1724" s="1199"/>
      <c r="S1724" s="1199"/>
      <c r="T1724" s="1199"/>
    </row>
    <row r="1725" spans="1:20" s="1503" customFormat="1" ht="12.75" x14ac:dyDescent="0.2">
      <c r="A1725" s="1488" t="s">
        <v>8711</v>
      </c>
      <c r="B1725" s="1488" t="s">
        <v>2004</v>
      </c>
      <c r="C1725" s="1488" t="s">
        <v>97</v>
      </c>
      <c r="D1725" s="1488"/>
      <c r="E1725" s="1489">
        <v>2300</v>
      </c>
      <c r="F1725" s="1488" t="s">
        <v>12206</v>
      </c>
      <c r="G1725" s="1488" t="s">
        <v>12207</v>
      </c>
      <c r="H1725" s="1488" t="s">
        <v>768</v>
      </c>
      <c r="I1725" s="1488"/>
      <c r="J1725" s="1488"/>
      <c r="K1725" s="1493">
        <v>1</v>
      </c>
      <c r="L1725" s="1493">
        <v>12</v>
      </c>
      <c r="M1725" s="1484">
        <f t="shared" si="52"/>
        <v>27600</v>
      </c>
      <c r="N1725" s="1493">
        <v>1</v>
      </c>
      <c r="O1725" s="1493">
        <v>6</v>
      </c>
      <c r="P1725" s="1484">
        <f t="shared" si="53"/>
        <v>13800</v>
      </c>
      <c r="Q1725" s="1199"/>
      <c r="R1725" s="1199"/>
      <c r="S1725" s="1199"/>
      <c r="T1725" s="1199"/>
    </row>
    <row r="1726" spans="1:20" s="1503" customFormat="1" ht="12.75" x14ac:dyDescent="0.2">
      <c r="A1726" s="1488" t="s">
        <v>8711</v>
      </c>
      <c r="B1726" s="1488" t="s">
        <v>2003</v>
      </c>
      <c r="C1726" s="1488" t="s">
        <v>97</v>
      </c>
      <c r="D1726" s="1488"/>
      <c r="E1726" s="1489">
        <v>3500</v>
      </c>
      <c r="F1726" s="1488" t="s">
        <v>12208</v>
      </c>
      <c r="G1726" s="1488" t="s">
        <v>12209</v>
      </c>
      <c r="H1726" s="1488" t="s">
        <v>9603</v>
      </c>
      <c r="I1726" s="1488"/>
      <c r="J1726" s="1488"/>
      <c r="K1726" s="1493">
        <v>1</v>
      </c>
      <c r="L1726" s="1493">
        <v>12</v>
      </c>
      <c r="M1726" s="1484">
        <f t="shared" si="52"/>
        <v>42000</v>
      </c>
      <c r="N1726" s="1493">
        <v>1</v>
      </c>
      <c r="O1726" s="1493">
        <v>6</v>
      </c>
      <c r="P1726" s="1484">
        <f t="shared" si="53"/>
        <v>21000</v>
      </c>
      <c r="Q1726" s="1199"/>
      <c r="R1726" s="1199"/>
      <c r="S1726" s="1199"/>
      <c r="T1726" s="1199"/>
    </row>
    <row r="1727" spans="1:20" s="1503" customFormat="1" ht="12.75" x14ac:dyDescent="0.2">
      <c r="A1727" s="1488" t="s">
        <v>8711</v>
      </c>
      <c r="B1727" s="1488" t="s">
        <v>2004</v>
      </c>
      <c r="C1727" s="1488" t="s">
        <v>97</v>
      </c>
      <c r="D1727" s="1488"/>
      <c r="E1727" s="1489">
        <v>2000</v>
      </c>
      <c r="F1727" s="1488" t="s">
        <v>12210</v>
      </c>
      <c r="G1727" s="1488" t="s">
        <v>12211</v>
      </c>
      <c r="H1727" s="1488" t="s">
        <v>4847</v>
      </c>
      <c r="I1727" s="1488"/>
      <c r="J1727" s="1488"/>
      <c r="K1727" s="1493">
        <v>1</v>
      </c>
      <c r="L1727" s="1493">
        <v>12</v>
      </c>
      <c r="M1727" s="1484">
        <f t="shared" si="52"/>
        <v>24000</v>
      </c>
      <c r="N1727" s="1493">
        <v>1</v>
      </c>
      <c r="O1727" s="1493">
        <v>6</v>
      </c>
      <c r="P1727" s="1484">
        <f t="shared" si="53"/>
        <v>12000</v>
      </c>
      <c r="Q1727" s="1199"/>
      <c r="R1727" s="1199"/>
      <c r="S1727" s="1199"/>
      <c r="T1727" s="1199"/>
    </row>
    <row r="1728" spans="1:20" s="1503" customFormat="1" ht="12.75" x14ac:dyDescent="0.2">
      <c r="A1728" s="1488" t="s">
        <v>8711</v>
      </c>
      <c r="B1728" s="1488" t="s">
        <v>2004</v>
      </c>
      <c r="C1728" s="1488" t="s">
        <v>97</v>
      </c>
      <c r="D1728" s="1488"/>
      <c r="E1728" s="1489">
        <v>15000</v>
      </c>
      <c r="F1728" s="1488" t="s">
        <v>12212</v>
      </c>
      <c r="G1728" s="1488" t="s">
        <v>12213</v>
      </c>
      <c r="H1728" s="1488" t="s">
        <v>8746</v>
      </c>
      <c r="I1728" s="1488"/>
      <c r="J1728" s="1488"/>
      <c r="K1728" s="1493">
        <v>1</v>
      </c>
      <c r="L1728" s="1493">
        <v>1</v>
      </c>
      <c r="M1728" s="1484">
        <f t="shared" si="52"/>
        <v>15000</v>
      </c>
      <c r="N1728" s="1493">
        <v>1</v>
      </c>
      <c r="O1728" s="1493">
        <v>6</v>
      </c>
      <c r="P1728" s="1484">
        <f t="shared" si="53"/>
        <v>90000</v>
      </c>
      <c r="Q1728" s="1199"/>
      <c r="R1728" s="1199"/>
      <c r="S1728" s="1199"/>
      <c r="T1728" s="1199"/>
    </row>
    <row r="1729" spans="1:20" s="1503" customFormat="1" ht="12.75" x14ac:dyDescent="0.2">
      <c r="A1729" s="1488" t="s">
        <v>8711</v>
      </c>
      <c r="B1729" s="1488" t="s">
        <v>2003</v>
      </c>
      <c r="C1729" s="1488" t="s">
        <v>97</v>
      </c>
      <c r="D1729" s="1488"/>
      <c r="E1729" s="1489">
        <v>8500</v>
      </c>
      <c r="F1729" s="1488" t="s">
        <v>12214</v>
      </c>
      <c r="G1729" s="1488" t="s">
        <v>12215</v>
      </c>
      <c r="H1729" s="1488" t="s">
        <v>5143</v>
      </c>
      <c r="I1729" s="1488"/>
      <c r="J1729" s="1488"/>
      <c r="K1729" s="1493">
        <v>0</v>
      </c>
      <c r="L1729" s="1493">
        <v>0</v>
      </c>
      <c r="M1729" s="1484">
        <f t="shared" si="52"/>
        <v>0</v>
      </c>
      <c r="N1729" s="1493">
        <v>1</v>
      </c>
      <c r="O1729" s="1493">
        <v>6</v>
      </c>
      <c r="P1729" s="1484">
        <f t="shared" si="53"/>
        <v>51000</v>
      </c>
      <c r="Q1729" s="1199"/>
      <c r="R1729" s="1199"/>
      <c r="S1729" s="1199"/>
      <c r="T1729" s="1199"/>
    </row>
    <row r="1730" spans="1:20" s="1503" customFormat="1" ht="12.75" x14ac:dyDescent="0.2">
      <c r="A1730" s="1488" t="s">
        <v>8711</v>
      </c>
      <c r="B1730" s="1488" t="s">
        <v>2003</v>
      </c>
      <c r="C1730" s="1488" t="s">
        <v>97</v>
      </c>
      <c r="D1730" s="1488"/>
      <c r="E1730" s="1489">
        <v>3000</v>
      </c>
      <c r="F1730" s="1488" t="s">
        <v>12216</v>
      </c>
      <c r="G1730" s="1488" t="s">
        <v>12217</v>
      </c>
      <c r="H1730" s="1488" t="s">
        <v>739</v>
      </c>
      <c r="I1730" s="1488"/>
      <c r="J1730" s="1488"/>
      <c r="K1730" s="1493">
        <v>1</v>
      </c>
      <c r="L1730" s="1493">
        <v>12</v>
      </c>
      <c r="M1730" s="1484">
        <f t="shared" si="52"/>
        <v>36000</v>
      </c>
      <c r="N1730" s="1493">
        <v>1</v>
      </c>
      <c r="O1730" s="1493">
        <v>1</v>
      </c>
      <c r="P1730" s="1484">
        <f t="shared" si="53"/>
        <v>3000</v>
      </c>
      <c r="Q1730" s="1199"/>
      <c r="R1730" s="1199"/>
      <c r="S1730" s="1199"/>
      <c r="T1730" s="1199"/>
    </row>
    <row r="1731" spans="1:20" s="1503" customFormat="1" ht="12.75" x14ac:dyDescent="0.2">
      <c r="A1731" s="1488" t="s">
        <v>8711</v>
      </c>
      <c r="B1731" s="1488" t="s">
        <v>2003</v>
      </c>
      <c r="C1731" s="1488" t="s">
        <v>97</v>
      </c>
      <c r="D1731" s="1488"/>
      <c r="E1731" s="1489">
        <v>10000</v>
      </c>
      <c r="F1731" s="1488" t="s">
        <v>12218</v>
      </c>
      <c r="G1731" s="1488" t="s">
        <v>12219</v>
      </c>
      <c r="H1731" s="1488" t="s">
        <v>10339</v>
      </c>
      <c r="I1731" s="1488"/>
      <c r="J1731" s="1488"/>
      <c r="K1731" s="1493">
        <v>1</v>
      </c>
      <c r="L1731" s="1493">
        <v>2</v>
      </c>
      <c r="M1731" s="1484">
        <f t="shared" si="52"/>
        <v>20000</v>
      </c>
      <c r="N1731" s="1493">
        <v>0</v>
      </c>
      <c r="O1731" s="1493">
        <v>0</v>
      </c>
      <c r="P1731" s="1484">
        <f t="shared" si="53"/>
        <v>0</v>
      </c>
      <c r="Q1731" s="1199"/>
      <c r="R1731" s="1199"/>
      <c r="S1731" s="1199"/>
      <c r="T1731" s="1199"/>
    </row>
    <row r="1732" spans="1:20" s="1503" customFormat="1" ht="12.75" x14ac:dyDescent="0.2">
      <c r="A1732" s="1488" t="s">
        <v>8711</v>
      </c>
      <c r="B1732" s="1488" t="s">
        <v>2003</v>
      </c>
      <c r="C1732" s="1488" t="s">
        <v>97</v>
      </c>
      <c r="D1732" s="1488"/>
      <c r="E1732" s="1489">
        <v>12000</v>
      </c>
      <c r="F1732" s="1488" t="s">
        <v>12220</v>
      </c>
      <c r="G1732" s="1488" t="s">
        <v>12221</v>
      </c>
      <c r="H1732" s="1488" t="s">
        <v>1141</v>
      </c>
      <c r="I1732" s="1488"/>
      <c r="J1732" s="1488"/>
      <c r="K1732" s="1493">
        <v>1</v>
      </c>
      <c r="L1732" s="1493">
        <v>6</v>
      </c>
      <c r="M1732" s="1484">
        <f t="shared" si="52"/>
        <v>72000</v>
      </c>
      <c r="N1732" s="1493">
        <v>0</v>
      </c>
      <c r="O1732" s="1493">
        <v>0</v>
      </c>
      <c r="P1732" s="1484">
        <f t="shared" si="53"/>
        <v>0</v>
      </c>
      <c r="Q1732" s="1199"/>
      <c r="R1732" s="1199"/>
      <c r="S1732" s="1199"/>
      <c r="T1732" s="1199"/>
    </row>
    <row r="1733" spans="1:20" s="1503" customFormat="1" ht="12.75" x14ac:dyDescent="0.2">
      <c r="A1733" s="1488" t="s">
        <v>8711</v>
      </c>
      <c r="B1733" s="1488" t="s">
        <v>2003</v>
      </c>
      <c r="C1733" s="1488" t="s">
        <v>97</v>
      </c>
      <c r="D1733" s="1488"/>
      <c r="E1733" s="1489">
        <v>9000</v>
      </c>
      <c r="F1733" s="1488" t="s">
        <v>12222</v>
      </c>
      <c r="G1733" s="1488" t="s">
        <v>12223</v>
      </c>
      <c r="H1733" s="1488" t="s">
        <v>12088</v>
      </c>
      <c r="I1733" s="1488"/>
      <c r="J1733" s="1488"/>
      <c r="K1733" s="1493">
        <v>1</v>
      </c>
      <c r="L1733" s="1493">
        <v>4</v>
      </c>
      <c r="M1733" s="1484">
        <f t="shared" ref="M1733:M1796" si="54">L1733*E1733</f>
        <v>36000</v>
      </c>
      <c r="N1733" s="1493">
        <v>0</v>
      </c>
      <c r="O1733" s="1493">
        <v>0</v>
      </c>
      <c r="P1733" s="1484">
        <f t="shared" ref="P1733:P1796" si="55">O1733*E1733</f>
        <v>0</v>
      </c>
      <c r="Q1733" s="1199"/>
      <c r="R1733" s="1199"/>
      <c r="S1733" s="1199"/>
      <c r="T1733" s="1199"/>
    </row>
    <row r="1734" spans="1:20" s="1503" customFormat="1" ht="12.75" x14ac:dyDescent="0.2">
      <c r="A1734" s="1488" t="s">
        <v>8711</v>
      </c>
      <c r="B1734" s="1488" t="s">
        <v>2003</v>
      </c>
      <c r="C1734" s="1488" t="s">
        <v>97</v>
      </c>
      <c r="D1734" s="1488"/>
      <c r="E1734" s="1489">
        <v>8000</v>
      </c>
      <c r="F1734" s="1488" t="s">
        <v>12224</v>
      </c>
      <c r="G1734" s="1488" t="s">
        <v>12225</v>
      </c>
      <c r="H1734" s="1488" t="s">
        <v>12226</v>
      </c>
      <c r="I1734" s="1488"/>
      <c r="J1734" s="1488"/>
      <c r="K1734" s="1493">
        <v>1</v>
      </c>
      <c r="L1734" s="1493">
        <v>12</v>
      </c>
      <c r="M1734" s="1484">
        <f t="shared" si="54"/>
        <v>96000</v>
      </c>
      <c r="N1734" s="1493">
        <v>1</v>
      </c>
      <c r="O1734" s="1493">
        <v>6</v>
      </c>
      <c r="P1734" s="1484">
        <f t="shared" si="55"/>
        <v>48000</v>
      </c>
      <c r="Q1734" s="1199"/>
      <c r="R1734" s="1199"/>
      <c r="S1734" s="1199"/>
      <c r="T1734" s="1199"/>
    </row>
    <row r="1735" spans="1:20" s="1503" customFormat="1" ht="12.75" x14ac:dyDescent="0.2">
      <c r="A1735" s="1488" t="s">
        <v>8711</v>
      </c>
      <c r="B1735" s="1488" t="s">
        <v>2003</v>
      </c>
      <c r="C1735" s="1488" t="s">
        <v>97</v>
      </c>
      <c r="D1735" s="1488"/>
      <c r="E1735" s="1489">
        <v>13500</v>
      </c>
      <c r="F1735" s="1488" t="s">
        <v>12227</v>
      </c>
      <c r="G1735" s="1488" t="s">
        <v>12228</v>
      </c>
      <c r="H1735" s="1488" t="s">
        <v>8727</v>
      </c>
      <c r="I1735" s="1488"/>
      <c r="J1735" s="1488"/>
      <c r="K1735" s="1493">
        <v>1</v>
      </c>
      <c r="L1735" s="1493">
        <v>11</v>
      </c>
      <c r="M1735" s="1484">
        <f t="shared" si="54"/>
        <v>148500</v>
      </c>
      <c r="N1735" s="1493">
        <v>1</v>
      </c>
      <c r="O1735" s="1493">
        <v>6</v>
      </c>
      <c r="P1735" s="1484">
        <f t="shared" si="55"/>
        <v>81000</v>
      </c>
      <c r="Q1735" s="1199"/>
      <c r="R1735" s="1199"/>
      <c r="S1735" s="1199"/>
      <c r="T1735" s="1199"/>
    </row>
    <row r="1736" spans="1:20" s="1503" customFormat="1" ht="12.75" x14ac:dyDescent="0.2">
      <c r="A1736" s="1488" t="s">
        <v>8711</v>
      </c>
      <c r="B1736" s="1488" t="s">
        <v>2003</v>
      </c>
      <c r="C1736" s="1488" t="s">
        <v>97</v>
      </c>
      <c r="D1736" s="1488"/>
      <c r="E1736" s="1489">
        <v>12000</v>
      </c>
      <c r="F1736" s="1488" t="s">
        <v>12229</v>
      </c>
      <c r="G1736" s="1488" t="s">
        <v>12230</v>
      </c>
      <c r="H1736" s="1488" t="s">
        <v>756</v>
      </c>
      <c r="I1736" s="1488"/>
      <c r="J1736" s="1488"/>
      <c r="K1736" s="1493">
        <v>1</v>
      </c>
      <c r="L1736" s="1493">
        <v>12</v>
      </c>
      <c r="M1736" s="1484">
        <f t="shared" si="54"/>
        <v>144000</v>
      </c>
      <c r="N1736" s="1493">
        <v>1</v>
      </c>
      <c r="O1736" s="1493">
        <v>6</v>
      </c>
      <c r="P1736" s="1484">
        <f t="shared" si="55"/>
        <v>72000</v>
      </c>
      <c r="Q1736" s="1199"/>
      <c r="R1736" s="1199"/>
      <c r="S1736" s="1199"/>
      <c r="T1736" s="1199"/>
    </row>
    <row r="1737" spans="1:20" s="1503" customFormat="1" ht="12.75" x14ac:dyDescent="0.2">
      <c r="A1737" s="1488" t="s">
        <v>8711</v>
      </c>
      <c r="B1737" s="1488" t="s">
        <v>2003</v>
      </c>
      <c r="C1737" s="1488" t="s">
        <v>97</v>
      </c>
      <c r="D1737" s="1488"/>
      <c r="E1737" s="1489">
        <v>7500</v>
      </c>
      <c r="F1737" s="1488" t="s">
        <v>12231</v>
      </c>
      <c r="G1737" s="1488" t="s">
        <v>12232</v>
      </c>
      <c r="H1737" s="1488" t="s">
        <v>12233</v>
      </c>
      <c r="I1737" s="1488"/>
      <c r="J1737" s="1488"/>
      <c r="K1737" s="1493">
        <v>1</v>
      </c>
      <c r="L1737" s="1493">
        <v>12</v>
      </c>
      <c r="M1737" s="1484">
        <f t="shared" si="54"/>
        <v>90000</v>
      </c>
      <c r="N1737" s="1493">
        <v>1</v>
      </c>
      <c r="O1737" s="1493">
        <v>6</v>
      </c>
      <c r="P1737" s="1484">
        <f t="shared" si="55"/>
        <v>45000</v>
      </c>
      <c r="Q1737" s="1199"/>
      <c r="R1737" s="1199"/>
      <c r="S1737" s="1199"/>
      <c r="T1737" s="1199"/>
    </row>
    <row r="1738" spans="1:20" s="1503" customFormat="1" ht="12.75" x14ac:dyDescent="0.2">
      <c r="A1738" s="1488" t="s">
        <v>8711</v>
      </c>
      <c r="B1738" s="1488" t="s">
        <v>2003</v>
      </c>
      <c r="C1738" s="1488" t="s">
        <v>97</v>
      </c>
      <c r="D1738" s="1488"/>
      <c r="E1738" s="1489">
        <v>12000</v>
      </c>
      <c r="F1738" s="1488" t="s">
        <v>12234</v>
      </c>
      <c r="G1738" s="1488" t="s">
        <v>12235</v>
      </c>
      <c r="H1738" s="1488" t="s">
        <v>8727</v>
      </c>
      <c r="I1738" s="1488"/>
      <c r="J1738" s="1488"/>
      <c r="K1738" s="1493">
        <v>0</v>
      </c>
      <c r="L1738" s="1493">
        <v>0</v>
      </c>
      <c r="M1738" s="1484">
        <f t="shared" si="54"/>
        <v>0</v>
      </c>
      <c r="N1738" s="1493">
        <v>1</v>
      </c>
      <c r="O1738" s="1493">
        <v>3</v>
      </c>
      <c r="P1738" s="1484">
        <f t="shared" si="55"/>
        <v>36000</v>
      </c>
      <c r="Q1738" s="1199"/>
      <c r="R1738" s="1199"/>
      <c r="S1738" s="1199"/>
      <c r="T1738" s="1199"/>
    </row>
    <row r="1739" spans="1:20" s="1503" customFormat="1" ht="12.75" x14ac:dyDescent="0.2">
      <c r="A1739" s="1488" t="s">
        <v>8711</v>
      </c>
      <c r="B1739" s="1488" t="s">
        <v>2003</v>
      </c>
      <c r="C1739" s="1488" t="s">
        <v>97</v>
      </c>
      <c r="D1739" s="1488"/>
      <c r="E1739" s="1489">
        <v>15600</v>
      </c>
      <c r="F1739" s="1488" t="s">
        <v>12236</v>
      </c>
      <c r="G1739" s="1488" t="s">
        <v>12237</v>
      </c>
      <c r="H1739" s="1488" t="s">
        <v>8743</v>
      </c>
      <c r="I1739" s="1488"/>
      <c r="J1739" s="1488"/>
      <c r="K1739" s="1493">
        <v>1</v>
      </c>
      <c r="L1739" s="1493">
        <v>6</v>
      </c>
      <c r="M1739" s="1484">
        <f t="shared" si="54"/>
        <v>93600</v>
      </c>
      <c r="N1739" s="1493">
        <v>0</v>
      </c>
      <c r="O1739" s="1493">
        <v>0</v>
      </c>
      <c r="P1739" s="1484">
        <f t="shared" si="55"/>
        <v>0</v>
      </c>
      <c r="Q1739" s="1199"/>
      <c r="R1739" s="1199"/>
      <c r="S1739" s="1199"/>
      <c r="T1739" s="1199"/>
    </row>
    <row r="1740" spans="1:20" s="1503" customFormat="1" ht="12.75" x14ac:dyDescent="0.2">
      <c r="A1740" s="1488" t="s">
        <v>8711</v>
      </c>
      <c r="B1740" s="1488" t="s">
        <v>2003</v>
      </c>
      <c r="C1740" s="1488" t="s">
        <v>97</v>
      </c>
      <c r="D1740" s="1488"/>
      <c r="E1740" s="1489">
        <v>15600</v>
      </c>
      <c r="F1740" s="1488" t="s">
        <v>12236</v>
      </c>
      <c r="G1740" s="1488" t="s">
        <v>12237</v>
      </c>
      <c r="H1740" s="1488" t="s">
        <v>8743</v>
      </c>
      <c r="I1740" s="1488"/>
      <c r="J1740" s="1488"/>
      <c r="K1740" s="1493">
        <v>1</v>
      </c>
      <c r="L1740" s="1493">
        <v>3</v>
      </c>
      <c r="M1740" s="1484">
        <f t="shared" si="54"/>
        <v>46800</v>
      </c>
      <c r="N1740" s="1493">
        <v>0</v>
      </c>
      <c r="O1740" s="1493">
        <v>0</v>
      </c>
      <c r="P1740" s="1484">
        <f t="shared" si="55"/>
        <v>0</v>
      </c>
      <c r="Q1740" s="1199"/>
      <c r="R1740" s="1199"/>
      <c r="S1740" s="1199"/>
      <c r="T1740" s="1199"/>
    </row>
    <row r="1741" spans="1:20" s="1503" customFormat="1" ht="12.75" x14ac:dyDescent="0.2">
      <c r="A1741" s="1488" t="s">
        <v>8711</v>
      </c>
      <c r="B1741" s="1488" t="s">
        <v>2003</v>
      </c>
      <c r="C1741" s="1488" t="s">
        <v>97</v>
      </c>
      <c r="D1741" s="1488"/>
      <c r="E1741" s="1489">
        <v>15600</v>
      </c>
      <c r="F1741" s="1488" t="s">
        <v>12236</v>
      </c>
      <c r="G1741" s="1488" t="s">
        <v>12237</v>
      </c>
      <c r="H1741" s="1488" t="s">
        <v>8743</v>
      </c>
      <c r="I1741" s="1488"/>
      <c r="J1741" s="1488"/>
      <c r="K1741" s="1493">
        <v>0</v>
      </c>
      <c r="L1741" s="1493">
        <v>0</v>
      </c>
      <c r="M1741" s="1484">
        <f t="shared" si="54"/>
        <v>0</v>
      </c>
      <c r="N1741" s="1493">
        <v>1</v>
      </c>
      <c r="O1741" s="1493">
        <v>6</v>
      </c>
      <c r="P1741" s="1484">
        <f t="shared" si="55"/>
        <v>93600</v>
      </c>
      <c r="Q1741" s="1199"/>
      <c r="R1741" s="1199"/>
      <c r="S1741" s="1199"/>
      <c r="T1741" s="1199"/>
    </row>
    <row r="1742" spans="1:20" s="1503" customFormat="1" ht="12.75" x14ac:dyDescent="0.2">
      <c r="A1742" s="1488" t="s">
        <v>8711</v>
      </c>
      <c r="B1742" s="1488" t="s">
        <v>2003</v>
      </c>
      <c r="C1742" s="1488" t="s">
        <v>97</v>
      </c>
      <c r="D1742" s="1488"/>
      <c r="E1742" s="1489">
        <v>3500</v>
      </c>
      <c r="F1742" s="1488" t="s">
        <v>12238</v>
      </c>
      <c r="G1742" s="1488" t="s">
        <v>12239</v>
      </c>
      <c r="H1742" s="1488" t="s">
        <v>12240</v>
      </c>
      <c r="I1742" s="1488"/>
      <c r="J1742" s="1488"/>
      <c r="K1742" s="1493">
        <v>1</v>
      </c>
      <c r="L1742" s="1493">
        <v>5</v>
      </c>
      <c r="M1742" s="1484">
        <f t="shared" si="54"/>
        <v>17500</v>
      </c>
      <c r="N1742" s="1493">
        <v>0</v>
      </c>
      <c r="O1742" s="1493">
        <v>0</v>
      </c>
      <c r="P1742" s="1484">
        <f t="shared" si="55"/>
        <v>0</v>
      </c>
      <c r="Q1742" s="1199"/>
      <c r="R1742" s="1199"/>
      <c r="S1742" s="1199"/>
      <c r="T1742" s="1199"/>
    </row>
    <row r="1743" spans="1:20" s="1503" customFormat="1" ht="12.75" x14ac:dyDescent="0.2">
      <c r="A1743" s="1488" t="s">
        <v>8711</v>
      </c>
      <c r="B1743" s="1488" t="s">
        <v>2004</v>
      </c>
      <c r="C1743" s="1488" t="s">
        <v>97</v>
      </c>
      <c r="D1743" s="1488"/>
      <c r="E1743" s="1489">
        <v>4000</v>
      </c>
      <c r="F1743" s="1488" t="s">
        <v>12241</v>
      </c>
      <c r="G1743" s="1488" t="s">
        <v>12242</v>
      </c>
      <c r="H1743" s="1488" t="s">
        <v>739</v>
      </c>
      <c r="I1743" s="1488"/>
      <c r="J1743" s="1488"/>
      <c r="K1743" s="1493">
        <v>1</v>
      </c>
      <c r="L1743" s="1493">
        <v>1</v>
      </c>
      <c r="M1743" s="1484">
        <f t="shared" si="54"/>
        <v>4000</v>
      </c>
      <c r="N1743" s="1493">
        <v>1</v>
      </c>
      <c r="O1743" s="1493">
        <v>6</v>
      </c>
      <c r="P1743" s="1484">
        <f t="shared" si="55"/>
        <v>24000</v>
      </c>
      <c r="Q1743" s="1199"/>
      <c r="R1743" s="1199"/>
      <c r="S1743" s="1199"/>
      <c r="T1743" s="1199"/>
    </row>
    <row r="1744" spans="1:20" s="1503" customFormat="1" ht="12.75" x14ac:dyDescent="0.2">
      <c r="A1744" s="1488" t="s">
        <v>8711</v>
      </c>
      <c r="B1744" s="1488" t="s">
        <v>2004</v>
      </c>
      <c r="C1744" s="1488" t="s">
        <v>97</v>
      </c>
      <c r="D1744" s="1488"/>
      <c r="E1744" s="1489">
        <v>5000</v>
      </c>
      <c r="F1744" s="1488" t="s">
        <v>12243</v>
      </c>
      <c r="G1744" s="1488" t="s">
        <v>12244</v>
      </c>
      <c r="H1744" s="1488" t="s">
        <v>675</v>
      </c>
      <c r="I1744" s="1488"/>
      <c r="J1744" s="1488"/>
      <c r="K1744" s="1493">
        <v>1</v>
      </c>
      <c r="L1744" s="1493">
        <v>12</v>
      </c>
      <c r="M1744" s="1484">
        <f t="shared" si="54"/>
        <v>60000</v>
      </c>
      <c r="N1744" s="1493">
        <v>1</v>
      </c>
      <c r="O1744" s="1493">
        <v>6</v>
      </c>
      <c r="P1744" s="1484">
        <f t="shared" si="55"/>
        <v>30000</v>
      </c>
      <c r="Q1744" s="1199"/>
      <c r="R1744" s="1199"/>
      <c r="S1744" s="1199"/>
      <c r="T1744" s="1199"/>
    </row>
    <row r="1745" spans="1:20" s="1503" customFormat="1" ht="12.75" x14ac:dyDescent="0.2">
      <c r="A1745" s="1488" t="s">
        <v>8711</v>
      </c>
      <c r="B1745" s="1488" t="s">
        <v>2003</v>
      </c>
      <c r="C1745" s="1488" t="s">
        <v>97</v>
      </c>
      <c r="D1745" s="1488"/>
      <c r="E1745" s="1489">
        <v>8000</v>
      </c>
      <c r="F1745" s="1488" t="s">
        <v>12245</v>
      </c>
      <c r="G1745" s="1488" t="s">
        <v>12246</v>
      </c>
      <c r="H1745" s="1488" t="s">
        <v>792</v>
      </c>
      <c r="I1745" s="1488"/>
      <c r="J1745" s="1488"/>
      <c r="K1745" s="1493">
        <v>1</v>
      </c>
      <c r="L1745" s="1493">
        <v>2</v>
      </c>
      <c r="M1745" s="1484">
        <f t="shared" si="54"/>
        <v>16000</v>
      </c>
      <c r="N1745" s="1493">
        <v>1</v>
      </c>
      <c r="O1745" s="1493">
        <v>6</v>
      </c>
      <c r="P1745" s="1484">
        <f t="shared" si="55"/>
        <v>48000</v>
      </c>
      <c r="Q1745" s="1199"/>
      <c r="R1745" s="1199"/>
      <c r="S1745" s="1199"/>
      <c r="T1745" s="1199"/>
    </row>
    <row r="1746" spans="1:20" s="1503" customFormat="1" ht="12.75" x14ac:dyDescent="0.2">
      <c r="A1746" s="1488" t="s">
        <v>8711</v>
      </c>
      <c r="B1746" s="1488" t="s">
        <v>2003</v>
      </c>
      <c r="C1746" s="1488" t="s">
        <v>97</v>
      </c>
      <c r="D1746" s="1488"/>
      <c r="E1746" s="1489">
        <v>2000</v>
      </c>
      <c r="F1746" s="1488" t="s">
        <v>12247</v>
      </c>
      <c r="G1746" s="1488" t="s">
        <v>12248</v>
      </c>
      <c r="H1746" s="1488" t="s">
        <v>9702</v>
      </c>
      <c r="I1746" s="1488"/>
      <c r="J1746" s="1488"/>
      <c r="K1746" s="1493">
        <v>1</v>
      </c>
      <c r="L1746" s="1493">
        <v>12</v>
      </c>
      <c r="M1746" s="1484">
        <f t="shared" si="54"/>
        <v>24000</v>
      </c>
      <c r="N1746" s="1493">
        <v>1</v>
      </c>
      <c r="O1746" s="1493">
        <v>6</v>
      </c>
      <c r="P1746" s="1484">
        <f t="shared" si="55"/>
        <v>12000</v>
      </c>
      <c r="Q1746" s="1199"/>
      <c r="R1746" s="1199"/>
      <c r="S1746" s="1199"/>
      <c r="T1746" s="1199"/>
    </row>
    <row r="1747" spans="1:20" s="1503" customFormat="1" ht="12.75" x14ac:dyDescent="0.2">
      <c r="A1747" s="1488" t="s">
        <v>8711</v>
      </c>
      <c r="B1747" s="1488" t="s">
        <v>2003</v>
      </c>
      <c r="C1747" s="1488" t="s">
        <v>97</v>
      </c>
      <c r="D1747" s="1488"/>
      <c r="E1747" s="1489">
        <v>2000</v>
      </c>
      <c r="F1747" s="1488" t="s">
        <v>12249</v>
      </c>
      <c r="G1747" s="1488" t="s">
        <v>12250</v>
      </c>
      <c r="H1747" s="1488" t="s">
        <v>8805</v>
      </c>
      <c r="I1747" s="1488"/>
      <c r="J1747" s="1488"/>
      <c r="K1747" s="1493">
        <v>1</v>
      </c>
      <c r="L1747" s="1493">
        <v>12</v>
      </c>
      <c r="M1747" s="1484">
        <f t="shared" si="54"/>
        <v>24000</v>
      </c>
      <c r="N1747" s="1493">
        <v>1</v>
      </c>
      <c r="O1747" s="1493">
        <v>6</v>
      </c>
      <c r="P1747" s="1484">
        <f t="shared" si="55"/>
        <v>12000</v>
      </c>
      <c r="Q1747" s="1199"/>
      <c r="R1747" s="1199"/>
      <c r="S1747" s="1199"/>
      <c r="T1747" s="1199"/>
    </row>
    <row r="1748" spans="1:20" s="1503" customFormat="1" ht="12.75" x14ac:dyDescent="0.2">
      <c r="A1748" s="1488" t="s">
        <v>8711</v>
      </c>
      <c r="B1748" s="1488" t="s">
        <v>2003</v>
      </c>
      <c r="C1748" s="1488" t="s">
        <v>97</v>
      </c>
      <c r="D1748" s="1488"/>
      <c r="E1748" s="1489">
        <v>15000</v>
      </c>
      <c r="F1748" s="1488" t="s">
        <v>12251</v>
      </c>
      <c r="G1748" s="1488" t="s">
        <v>12252</v>
      </c>
      <c r="H1748" s="1488" t="s">
        <v>712</v>
      </c>
      <c r="I1748" s="1488"/>
      <c r="J1748" s="1488"/>
      <c r="K1748" s="1493">
        <v>1</v>
      </c>
      <c r="L1748" s="1493">
        <v>2</v>
      </c>
      <c r="M1748" s="1484">
        <f t="shared" si="54"/>
        <v>30000</v>
      </c>
      <c r="N1748" s="1493">
        <v>0</v>
      </c>
      <c r="O1748" s="1493">
        <v>0</v>
      </c>
      <c r="P1748" s="1484">
        <f t="shared" si="55"/>
        <v>0</v>
      </c>
      <c r="Q1748" s="1199"/>
      <c r="R1748" s="1199"/>
      <c r="S1748" s="1199"/>
      <c r="T1748" s="1199"/>
    </row>
    <row r="1749" spans="1:20" s="1503" customFormat="1" ht="12.75" x14ac:dyDescent="0.2">
      <c r="A1749" s="1488" t="s">
        <v>8711</v>
      </c>
      <c r="B1749" s="1488" t="s">
        <v>2003</v>
      </c>
      <c r="C1749" s="1488" t="s">
        <v>97</v>
      </c>
      <c r="D1749" s="1488"/>
      <c r="E1749" s="1489">
        <v>2200</v>
      </c>
      <c r="F1749" s="1488" t="s">
        <v>12253</v>
      </c>
      <c r="G1749" s="1488" t="s">
        <v>12254</v>
      </c>
      <c r="H1749" s="1488" t="s">
        <v>1025</v>
      </c>
      <c r="I1749" s="1488"/>
      <c r="J1749" s="1488"/>
      <c r="K1749" s="1493">
        <v>1</v>
      </c>
      <c r="L1749" s="1493">
        <v>12</v>
      </c>
      <c r="M1749" s="1484">
        <f t="shared" si="54"/>
        <v>26400</v>
      </c>
      <c r="N1749" s="1493">
        <v>1</v>
      </c>
      <c r="O1749" s="1493">
        <v>6</v>
      </c>
      <c r="P1749" s="1484">
        <f t="shared" si="55"/>
        <v>13200</v>
      </c>
      <c r="Q1749" s="1199"/>
      <c r="R1749" s="1199"/>
      <c r="S1749" s="1199"/>
      <c r="T1749" s="1199"/>
    </row>
    <row r="1750" spans="1:20" s="1503" customFormat="1" ht="12.75" x14ac:dyDescent="0.2">
      <c r="A1750" s="1488" t="s">
        <v>8711</v>
      </c>
      <c r="B1750" s="1488" t="s">
        <v>2003</v>
      </c>
      <c r="C1750" s="1488" t="s">
        <v>97</v>
      </c>
      <c r="D1750" s="1488"/>
      <c r="E1750" s="1489">
        <v>15000</v>
      </c>
      <c r="F1750" s="1488" t="s">
        <v>12255</v>
      </c>
      <c r="G1750" s="1488" t="s">
        <v>12256</v>
      </c>
      <c r="H1750" s="1488" t="s">
        <v>712</v>
      </c>
      <c r="I1750" s="1488"/>
      <c r="J1750" s="1488"/>
      <c r="K1750" s="1493">
        <v>1</v>
      </c>
      <c r="L1750" s="1493">
        <v>12</v>
      </c>
      <c r="M1750" s="1484">
        <f t="shared" si="54"/>
        <v>180000</v>
      </c>
      <c r="N1750" s="1493">
        <v>0</v>
      </c>
      <c r="O1750" s="1493">
        <v>0</v>
      </c>
      <c r="P1750" s="1484">
        <f t="shared" si="55"/>
        <v>0</v>
      </c>
      <c r="Q1750" s="1199"/>
      <c r="R1750" s="1199"/>
      <c r="S1750" s="1199"/>
      <c r="T1750" s="1199"/>
    </row>
    <row r="1751" spans="1:20" s="1503" customFormat="1" ht="12.75" x14ac:dyDescent="0.2">
      <c r="A1751" s="1488" t="s">
        <v>8711</v>
      </c>
      <c r="B1751" s="1488" t="s">
        <v>2003</v>
      </c>
      <c r="C1751" s="1488" t="s">
        <v>97</v>
      </c>
      <c r="D1751" s="1488"/>
      <c r="E1751" s="1489">
        <v>4000</v>
      </c>
      <c r="F1751" s="1488" t="s">
        <v>12257</v>
      </c>
      <c r="G1751" s="1488" t="s">
        <v>12258</v>
      </c>
      <c r="H1751" s="1488" t="s">
        <v>739</v>
      </c>
      <c r="I1751" s="1488"/>
      <c r="J1751" s="1488"/>
      <c r="K1751" s="1493">
        <v>1</v>
      </c>
      <c r="L1751" s="1493">
        <v>7</v>
      </c>
      <c r="M1751" s="1484">
        <f t="shared" si="54"/>
        <v>28000</v>
      </c>
      <c r="N1751" s="1493">
        <v>1</v>
      </c>
      <c r="O1751" s="1493">
        <v>6</v>
      </c>
      <c r="P1751" s="1484">
        <f t="shared" si="55"/>
        <v>24000</v>
      </c>
      <c r="Q1751" s="1199"/>
      <c r="R1751" s="1199"/>
      <c r="S1751" s="1199"/>
      <c r="T1751" s="1199"/>
    </row>
    <row r="1752" spans="1:20" s="1503" customFormat="1" ht="12.75" x14ac:dyDescent="0.2">
      <c r="A1752" s="1488" t="s">
        <v>8711</v>
      </c>
      <c r="B1752" s="1488" t="s">
        <v>2003</v>
      </c>
      <c r="C1752" s="1488" t="s">
        <v>97</v>
      </c>
      <c r="D1752" s="1488"/>
      <c r="E1752" s="1489">
        <v>2500</v>
      </c>
      <c r="F1752" s="1488" t="s">
        <v>12257</v>
      </c>
      <c r="G1752" s="1488" t="s">
        <v>12258</v>
      </c>
      <c r="H1752" s="1488" t="s">
        <v>698</v>
      </c>
      <c r="I1752" s="1488"/>
      <c r="J1752" s="1488"/>
      <c r="K1752" s="1493">
        <v>1</v>
      </c>
      <c r="L1752" s="1493">
        <v>5</v>
      </c>
      <c r="M1752" s="1484">
        <f t="shared" si="54"/>
        <v>12500</v>
      </c>
      <c r="N1752" s="1493">
        <v>0</v>
      </c>
      <c r="O1752" s="1493">
        <v>0</v>
      </c>
      <c r="P1752" s="1484">
        <f t="shared" si="55"/>
        <v>0</v>
      </c>
      <c r="Q1752" s="1199"/>
      <c r="R1752" s="1199"/>
      <c r="S1752" s="1199"/>
      <c r="T1752" s="1199"/>
    </row>
    <row r="1753" spans="1:20" s="1503" customFormat="1" ht="12.75" x14ac:dyDescent="0.2">
      <c r="A1753" s="1488" t="s">
        <v>8711</v>
      </c>
      <c r="B1753" s="1488" t="s">
        <v>2003</v>
      </c>
      <c r="C1753" s="1488" t="s">
        <v>97</v>
      </c>
      <c r="D1753" s="1488"/>
      <c r="E1753" s="1489">
        <v>2000</v>
      </c>
      <c r="F1753" s="1488" t="s">
        <v>12259</v>
      </c>
      <c r="G1753" s="1488" t="s">
        <v>12260</v>
      </c>
      <c r="H1753" s="1488" t="s">
        <v>9192</v>
      </c>
      <c r="I1753" s="1488"/>
      <c r="J1753" s="1488"/>
      <c r="K1753" s="1493">
        <v>1</v>
      </c>
      <c r="L1753" s="1493">
        <v>12</v>
      </c>
      <c r="M1753" s="1484">
        <f t="shared" si="54"/>
        <v>24000</v>
      </c>
      <c r="N1753" s="1493">
        <v>1</v>
      </c>
      <c r="O1753" s="1493">
        <v>6</v>
      </c>
      <c r="P1753" s="1484">
        <f t="shared" si="55"/>
        <v>12000</v>
      </c>
      <c r="Q1753" s="1199"/>
      <c r="R1753" s="1199"/>
      <c r="S1753" s="1199"/>
      <c r="T1753" s="1199"/>
    </row>
    <row r="1754" spans="1:20" s="1503" customFormat="1" ht="12.75" x14ac:dyDescent="0.2">
      <c r="A1754" s="1488" t="s">
        <v>8711</v>
      </c>
      <c r="B1754" s="1488" t="s">
        <v>2003</v>
      </c>
      <c r="C1754" s="1488" t="s">
        <v>97</v>
      </c>
      <c r="D1754" s="1488"/>
      <c r="E1754" s="1489">
        <v>2500</v>
      </c>
      <c r="F1754" s="1488" t="s">
        <v>12261</v>
      </c>
      <c r="G1754" s="1488" t="s">
        <v>12262</v>
      </c>
      <c r="H1754" s="1488" t="s">
        <v>739</v>
      </c>
      <c r="I1754" s="1488"/>
      <c r="J1754" s="1488"/>
      <c r="K1754" s="1493">
        <v>1</v>
      </c>
      <c r="L1754" s="1493">
        <v>11</v>
      </c>
      <c r="M1754" s="1484">
        <f t="shared" si="54"/>
        <v>27500</v>
      </c>
      <c r="N1754" s="1493">
        <v>0</v>
      </c>
      <c r="O1754" s="1493">
        <v>0</v>
      </c>
      <c r="P1754" s="1484">
        <f t="shared" si="55"/>
        <v>0</v>
      </c>
      <c r="Q1754" s="1199"/>
      <c r="R1754" s="1199"/>
      <c r="S1754" s="1199"/>
      <c r="T1754" s="1199"/>
    </row>
    <row r="1755" spans="1:20" s="1503" customFormat="1" ht="12.75" x14ac:dyDescent="0.2">
      <c r="A1755" s="1488" t="s">
        <v>8711</v>
      </c>
      <c r="B1755" s="1488" t="s">
        <v>2003</v>
      </c>
      <c r="C1755" s="1488" t="s">
        <v>97</v>
      </c>
      <c r="D1755" s="1488"/>
      <c r="E1755" s="1489">
        <v>8000</v>
      </c>
      <c r="F1755" s="1488" t="s">
        <v>12263</v>
      </c>
      <c r="G1755" s="1488" t="s">
        <v>12264</v>
      </c>
      <c r="H1755" s="1488" t="s">
        <v>12265</v>
      </c>
      <c r="I1755" s="1488"/>
      <c r="J1755" s="1488"/>
      <c r="K1755" s="1493">
        <v>1</v>
      </c>
      <c r="L1755" s="1493">
        <v>1</v>
      </c>
      <c r="M1755" s="1484">
        <f t="shared" si="54"/>
        <v>8000</v>
      </c>
      <c r="N1755" s="1493">
        <v>1</v>
      </c>
      <c r="O1755" s="1493">
        <v>6</v>
      </c>
      <c r="P1755" s="1484">
        <f t="shared" si="55"/>
        <v>48000</v>
      </c>
      <c r="Q1755" s="1199"/>
      <c r="R1755" s="1199"/>
      <c r="S1755" s="1199"/>
      <c r="T1755" s="1199"/>
    </row>
    <row r="1756" spans="1:20" s="1503" customFormat="1" ht="12.75" x14ac:dyDescent="0.2">
      <c r="A1756" s="1488" t="s">
        <v>8711</v>
      </c>
      <c r="B1756" s="1488" t="s">
        <v>2004</v>
      </c>
      <c r="C1756" s="1488" t="s">
        <v>97</v>
      </c>
      <c r="D1756" s="1488"/>
      <c r="E1756" s="1489">
        <v>3000</v>
      </c>
      <c r="F1756" s="1488" t="s">
        <v>12266</v>
      </c>
      <c r="G1756" s="1488" t="s">
        <v>12267</v>
      </c>
      <c r="H1756" s="1488" t="s">
        <v>739</v>
      </c>
      <c r="I1756" s="1488"/>
      <c r="J1756" s="1488"/>
      <c r="K1756" s="1493">
        <v>1</v>
      </c>
      <c r="L1756" s="1493">
        <v>12</v>
      </c>
      <c r="M1756" s="1484">
        <f t="shared" si="54"/>
        <v>36000</v>
      </c>
      <c r="N1756" s="1493">
        <v>1</v>
      </c>
      <c r="O1756" s="1493">
        <v>6</v>
      </c>
      <c r="P1756" s="1484">
        <f t="shared" si="55"/>
        <v>18000</v>
      </c>
      <c r="Q1756" s="1199"/>
      <c r="R1756" s="1199"/>
      <c r="S1756" s="1199"/>
      <c r="T1756" s="1199"/>
    </row>
    <row r="1757" spans="1:20" s="1503" customFormat="1" ht="12.75" x14ac:dyDescent="0.2">
      <c r="A1757" s="1488" t="s">
        <v>8711</v>
      </c>
      <c r="B1757" s="1488" t="s">
        <v>2004</v>
      </c>
      <c r="C1757" s="1488" t="s">
        <v>97</v>
      </c>
      <c r="D1757" s="1488"/>
      <c r="E1757" s="1489">
        <v>2300</v>
      </c>
      <c r="F1757" s="1488" t="s">
        <v>12268</v>
      </c>
      <c r="G1757" s="1488" t="s">
        <v>12269</v>
      </c>
      <c r="H1757" s="1488" t="s">
        <v>768</v>
      </c>
      <c r="I1757" s="1488"/>
      <c r="J1757" s="1488"/>
      <c r="K1757" s="1493">
        <v>1</v>
      </c>
      <c r="L1757" s="1493">
        <v>12</v>
      </c>
      <c r="M1757" s="1484">
        <f t="shared" si="54"/>
        <v>27600</v>
      </c>
      <c r="N1757" s="1493">
        <v>1</v>
      </c>
      <c r="O1757" s="1493">
        <v>6</v>
      </c>
      <c r="P1757" s="1484">
        <f t="shared" si="55"/>
        <v>13800</v>
      </c>
      <c r="Q1757" s="1199"/>
      <c r="R1757" s="1199"/>
      <c r="S1757" s="1199"/>
      <c r="T1757" s="1199"/>
    </row>
    <row r="1758" spans="1:20" s="1503" customFormat="1" ht="12.75" x14ac:dyDescent="0.2">
      <c r="A1758" s="1488" t="s">
        <v>8711</v>
      </c>
      <c r="B1758" s="1488" t="s">
        <v>2003</v>
      </c>
      <c r="C1758" s="1488" t="s">
        <v>97</v>
      </c>
      <c r="D1758" s="1488"/>
      <c r="E1758" s="1489">
        <v>4000</v>
      </c>
      <c r="F1758" s="1488" t="s">
        <v>12270</v>
      </c>
      <c r="G1758" s="1488" t="s">
        <v>12271</v>
      </c>
      <c r="H1758" s="1488" t="s">
        <v>739</v>
      </c>
      <c r="I1758" s="1488"/>
      <c r="J1758" s="1488"/>
      <c r="K1758" s="1493">
        <v>1</v>
      </c>
      <c r="L1758" s="1493">
        <v>3</v>
      </c>
      <c r="M1758" s="1484">
        <f t="shared" si="54"/>
        <v>12000</v>
      </c>
      <c r="N1758" s="1493">
        <v>0</v>
      </c>
      <c r="O1758" s="1493">
        <v>0</v>
      </c>
      <c r="P1758" s="1484">
        <f t="shared" si="55"/>
        <v>0</v>
      </c>
      <c r="Q1758" s="1199"/>
      <c r="R1758" s="1199"/>
      <c r="S1758" s="1199"/>
      <c r="T1758" s="1199"/>
    </row>
    <row r="1759" spans="1:20" s="1503" customFormat="1" ht="12.75" x14ac:dyDescent="0.2">
      <c r="A1759" s="1488" t="s">
        <v>8711</v>
      </c>
      <c r="B1759" s="1488" t="s">
        <v>2004</v>
      </c>
      <c r="C1759" s="1488" t="s">
        <v>97</v>
      </c>
      <c r="D1759" s="1488"/>
      <c r="E1759" s="1489">
        <v>1800</v>
      </c>
      <c r="F1759" s="1488" t="s">
        <v>12272</v>
      </c>
      <c r="G1759" s="1488" t="s">
        <v>12273</v>
      </c>
      <c r="H1759" s="1488" t="s">
        <v>12274</v>
      </c>
      <c r="I1759" s="1488"/>
      <c r="J1759" s="1488"/>
      <c r="K1759" s="1493">
        <v>1</v>
      </c>
      <c r="L1759" s="1493">
        <v>12</v>
      </c>
      <c r="M1759" s="1484">
        <f t="shared" si="54"/>
        <v>21600</v>
      </c>
      <c r="N1759" s="1493">
        <v>1</v>
      </c>
      <c r="O1759" s="1493">
        <v>6</v>
      </c>
      <c r="P1759" s="1484">
        <f t="shared" si="55"/>
        <v>10800</v>
      </c>
      <c r="Q1759" s="1199"/>
      <c r="R1759" s="1199"/>
      <c r="S1759" s="1199"/>
      <c r="T1759" s="1199"/>
    </row>
    <row r="1760" spans="1:20" s="1503" customFormat="1" ht="12.75" x14ac:dyDescent="0.2">
      <c r="A1760" s="1488" t="s">
        <v>8711</v>
      </c>
      <c r="B1760" s="1488" t="s">
        <v>2004</v>
      </c>
      <c r="C1760" s="1488" t="s">
        <v>97</v>
      </c>
      <c r="D1760" s="1488"/>
      <c r="E1760" s="1489">
        <v>6000</v>
      </c>
      <c r="F1760" s="1488" t="s">
        <v>12275</v>
      </c>
      <c r="G1760" s="1488" t="s">
        <v>12276</v>
      </c>
      <c r="H1760" s="1488" t="s">
        <v>7490</v>
      </c>
      <c r="I1760" s="1488"/>
      <c r="J1760" s="1488"/>
      <c r="K1760" s="1493">
        <v>1</v>
      </c>
      <c r="L1760" s="1493">
        <v>10</v>
      </c>
      <c r="M1760" s="1484">
        <f t="shared" si="54"/>
        <v>60000</v>
      </c>
      <c r="N1760" s="1493">
        <v>0</v>
      </c>
      <c r="O1760" s="1493">
        <v>0</v>
      </c>
      <c r="P1760" s="1484">
        <f t="shared" si="55"/>
        <v>0</v>
      </c>
      <c r="Q1760" s="1199"/>
      <c r="R1760" s="1199"/>
      <c r="S1760" s="1199"/>
      <c r="T1760" s="1199"/>
    </row>
    <row r="1761" spans="1:20" s="1503" customFormat="1" ht="12.75" x14ac:dyDescent="0.2">
      <c r="A1761" s="1488" t="s">
        <v>8711</v>
      </c>
      <c r="B1761" s="1488" t="s">
        <v>2003</v>
      </c>
      <c r="C1761" s="1488" t="s">
        <v>97</v>
      </c>
      <c r="D1761" s="1488"/>
      <c r="E1761" s="1489">
        <v>7000</v>
      </c>
      <c r="F1761" s="1488" t="s">
        <v>12277</v>
      </c>
      <c r="G1761" s="1488" t="s">
        <v>12278</v>
      </c>
      <c r="H1761" s="1488" t="s">
        <v>686</v>
      </c>
      <c r="I1761" s="1488"/>
      <c r="J1761" s="1488"/>
      <c r="K1761" s="1493">
        <v>0</v>
      </c>
      <c r="L1761" s="1493">
        <v>0</v>
      </c>
      <c r="M1761" s="1484">
        <f t="shared" si="54"/>
        <v>0</v>
      </c>
      <c r="N1761" s="1493">
        <v>1</v>
      </c>
      <c r="O1761" s="1493">
        <v>3</v>
      </c>
      <c r="P1761" s="1484">
        <f t="shared" si="55"/>
        <v>21000</v>
      </c>
      <c r="Q1761" s="1199"/>
      <c r="R1761" s="1199"/>
      <c r="S1761" s="1199"/>
      <c r="T1761" s="1199"/>
    </row>
    <row r="1762" spans="1:20" s="1503" customFormat="1" ht="12.75" x14ac:dyDescent="0.2">
      <c r="A1762" s="1488" t="s">
        <v>8711</v>
      </c>
      <c r="B1762" s="1488" t="s">
        <v>2003</v>
      </c>
      <c r="C1762" s="1488" t="s">
        <v>97</v>
      </c>
      <c r="D1762" s="1488"/>
      <c r="E1762" s="1489">
        <v>10000</v>
      </c>
      <c r="F1762" s="1488" t="s">
        <v>12279</v>
      </c>
      <c r="G1762" s="1488" t="s">
        <v>12280</v>
      </c>
      <c r="H1762" s="1488" t="s">
        <v>4612</v>
      </c>
      <c r="I1762" s="1488"/>
      <c r="J1762" s="1488"/>
      <c r="K1762" s="1493">
        <v>0</v>
      </c>
      <c r="L1762" s="1493">
        <v>0</v>
      </c>
      <c r="M1762" s="1484">
        <f t="shared" si="54"/>
        <v>0</v>
      </c>
      <c r="N1762" s="1493">
        <v>1</v>
      </c>
      <c r="O1762" s="1493">
        <v>4</v>
      </c>
      <c r="P1762" s="1484">
        <f t="shared" si="55"/>
        <v>40000</v>
      </c>
      <c r="Q1762" s="1199"/>
      <c r="R1762" s="1199"/>
      <c r="S1762" s="1199"/>
      <c r="T1762" s="1199"/>
    </row>
    <row r="1763" spans="1:20" s="1503" customFormat="1" ht="12.75" x14ac:dyDescent="0.2">
      <c r="A1763" s="1488" t="s">
        <v>8711</v>
      </c>
      <c r="B1763" s="1488" t="s">
        <v>2003</v>
      </c>
      <c r="C1763" s="1488" t="s">
        <v>97</v>
      </c>
      <c r="D1763" s="1488"/>
      <c r="E1763" s="1489">
        <v>5500</v>
      </c>
      <c r="F1763" s="1488" t="s">
        <v>12281</v>
      </c>
      <c r="G1763" s="1488" t="s">
        <v>12282</v>
      </c>
      <c r="H1763" s="1488" t="s">
        <v>12283</v>
      </c>
      <c r="I1763" s="1488"/>
      <c r="J1763" s="1488"/>
      <c r="K1763" s="1493">
        <v>1</v>
      </c>
      <c r="L1763" s="1493">
        <v>12</v>
      </c>
      <c r="M1763" s="1484">
        <f t="shared" si="54"/>
        <v>66000</v>
      </c>
      <c r="N1763" s="1493">
        <v>1</v>
      </c>
      <c r="O1763" s="1493">
        <v>6</v>
      </c>
      <c r="P1763" s="1484">
        <f t="shared" si="55"/>
        <v>33000</v>
      </c>
      <c r="Q1763" s="1199"/>
      <c r="R1763" s="1199"/>
      <c r="S1763" s="1199"/>
      <c r="T1763" s="1199"/>
    </row>
    <row r="1764" spans="1:20" s="1503" customFormat="1" ht="12.75" x14ac:dyDescent="0.2">
      <c r="A1764" s="1488" t="s">
        <v>8711</v>
      </c>
      <c r="B1764" s="1488" t="s">
        <v>2004</v>
      </c>
      <c r="C1764" s="1488" t="s">
        <v>97</v>
      </c>
      <c r="D1764" s="1488"/>
      <c r="E1764" s="1489">
        <v>4000</v>
      </c>
      <c r="F1764" s="1488" t="s">
        <v>12284</v>
      </c>
      <c r="G1764" s="1488" t="s">
        <v>12285</v>
      </c>
      <c r="H1764" s="1488" t="s">
        <v>12286</v>
      </c>
      <c r="I1764" s="1488"/>
      <c r="J1764" s="1488"/>
      <c r="K1764" s="1493">
        <v>1</v>
      </c>
      <c r="L1764" s="1493">
        <v>12</v>
      </c>
      <c r="M1764" s="1484">
        <f t="shared" si="54"/>
        <v>48000</v>
      </c>
      <c r="N1764" s="1493">
        <v>1</v>
      </c>
      <c r="O1764" s="1493">
        <v>6</v>
      </c>
      <c r="P1764" s="1484">
        <f t="shared" si="55"/>
        <v>24000</v>
      </c>
      <c r="Q1764" s="1199"/>
      <c r="R1764" s="1199"/>
      <c r="S1764" s="1199"/>
      <c r="T1764" s="1199"/>
    </row>
    <row r="1765" spans="1:20" s="1503" customFormat="1" ht="12.75" x14ac:dyDescent="0.2">
      <c r="A1765" s="1488" t="s">
        <v>8711</v>
      </c>
      <c r="B1765" s="1488" t="s">
        <v>2004</v>
      </c>
      <c r="C1765" s="1488" t="s">
        <v>97</v>
      </c>
      <c r="D1765" s="1488"/>
      <c r="E1765" s="1489">
        <v>2000</v>
      </c>
      <c r="F1765" s="1488" t="s">
        <v>12287</v>
      </c>
      <c r="G1765" s="1488" t="s">
        <v>12288</v>
      </c>
      <c r="H1765" s="1488" t="s">
        <v>768</v>
      </c>
      <c r="I1765" s="1488"/>
      <c r="J1765" s="1488"/>
      <c r="K1765" s="1493">
        <v>1</v>
      </c>
      <c r="L1765" s="1493">
        <v>12</v>
      </c>
      <c r="M1765" s="1484">
        <f t="shared" si="54"/>
        <v>24000</v>
      </c>
      <c r="N1765" s="1493">
        <v>1</v>
      </c>
      <c r="O1765" s="1493">
        <v>6</v>
      </c>
      <c r="P1765" s="1484">
        <f t="shared" si="55"/>
        <v>12000</v>
      </c>
      <c r="Q1765" s="1199"/>
      <c r="R1765" s="1199"/>
      <c r="S1765" s="1199"/>
      <c r="T1765" s="1199"/>
    </row>
    <row r="1766" spans="1:20" s="1503" customFormat="1" ht="12.75" x14ac:dyDescent="0.2">
      <c r="A1766" s="1488" t="s">
        <v>8711</v>
      </c>
      <c r="B1766" s="1488" t="s">
        <v>2003</v>
      </c>
      <c r="C1766" s="1488" t="s">
        <v>97</v>
      </c>
      <c r="D1766" s="1488"/>
      <c r="E1766" s="1489">
        <v>5500</v>
      </c>
      <c r="F1766" s="1488" t="s">
        <v>12289</v>
      </c>
      <c r="G1766" s="1488" t="s">
        <v>12290</v>
      </c>
      <c r="H1766" s="1488" t="s">
        <v>12291</v>
      </c>
      <c r="I1766" s="1488"/>
      <c r="J1766" s="1488"/>
      <c r="K1766" s="1493">
        <v>1</v>
      </c>
      <c r="L1766" s="1493">
        <v>12</v>
      </c>
      <c r="M1766" s="1484">
        <f t="shared" si="54"/>
        <v>66000</v>
      </c>
      <c r="N1766" s="1493">
        <v>0</v>
      </c>
      <c r="O1766" s="1493">
        <v>0</v>
      </c>
      <c r="P1766" s="1484">
        <f t="shared" si="55"/>
        <v>0</v>
      </c>
      <c r="Q1766" s="1199"/>
      <c r="R1766" s="1199"/>
      <c r="S1766" s="1199"/>
      <c r="T1766" s="1199"/>
    </row>
    <row r="1767" spans="1:20" s="1503" customFormat="1" ht="12.75" x14ac:dyDescent="0.2">
      <c r="A1767" s="1488" t="s">
        <v>8711</v>
      </c>
      <c r="B1767" s="1488" t="s">
        <v>2003</v>
      </c>
      <c r="C1767" s="1488" t="s">
        <v>97</v>
      </c>
      <c r="D1767" s="1488"/>
      <c r="E1767" s="1489">
        <v>12000</v>
      </c>
      <c r="F1767" s="1488" t="s">
        <v>12292</v>
      </c>
      <c r="G1767" s="1488" t="s">
        <v>12293</v>
      </c>
      <c r="H1767" s="1488" t="s">
        <v>654</v>
      </c>
      <c r="I1767" s="1488"/>
      <c r="J1767" s="1488"/>
      <c r="K1767" s="1493">
        <v>1</v>
      </c>
      <c r="L1767" s="1493">
        <v>12</v>
      </c>
      <c r="M1767" s="1484">
        <f t="shared" si="54"/>
        <v>144000</v>
      </c>
      <c r="N1767" s="1493">
        <v>1</v>
      </c>
      <c r="O1767" s="1493">
        <v>6</v>
      </c>
      <c r="P1767" s="1484">
        <f t="shared" si="55"/>
        <v>72000</v>
      </c>
      <c r="Q1767" s="1199"/>
      <c r="R1767" s="1199"/>
      <c r="S1767" s="1199"/>
      <c r="T1767" s="1199"/>
    </row>
    <row r="1768" spans="1:20" s="1503" customFormat="1" ht="12.75" x14ac:dyDescent="0.2">
      <c r="A1768" s="1488" t="s">
        <v>8711</v>
      </c>
      <c r="B1768" s="1488" t="s">
        <v>2003</v>
      </c>
      <c r="C1768" s="1488" t="s">
        <v>97</v>
      </c>
      <c r="D1768" s="1488"/>
      <c r="E1768" s="1489">
        <v>3000</v>
      </c>
      <c r="F1768" s="1488" t="s">
        <v>12294</v>
      </c>
      <c r="G1768" s="1488" t="s">
        <v>12295</v>
      </c>
      <c r="H1768" s="1488" t="s">
        <v>768</v>
      </c>
      <c r="I1768" s="1488"/>
      <c r="J1768" s="1488"/>
      <c r="K1768" s="1493">
        <v>1</v>
      </c>
      <c r="L1768" s="1493">
        <v>12</v>
      </c>
      <c r="M1768" s="1484">
        <f t="shared" si="54"/>
        <v>36000</v>
      </c>
      <c r="N1768" s="1493">
        <v>1</v>
      </c>
      <c r="O1768" s="1493">
        <v>6</v>
      </c>
      <c r="P1768" s="1484">
        <f t="shared" si="55"/>
        <v>18000</v>
      </c>
      <c r="Q1768" s="1199"/>
      <c r="R1768" s="1199"/>
      <c r="S1768" s="1199"/>
      <c r="T1768" s="1199"/>
    </row>
    <row r="1769" spans="1:20" s="1503" customFormat="1" ht="12.75" x14ac:dyDescent="0.2">
      <c r="A1769" s="1488" t="s">
        <v>8711</v>
      </c>
      <c r="B1769" s="1488" t="s">
        <v>2003</v>
      </c>
      <c r="C1769" s="1488" t="s">
        <v>97</v>
      </c>
      <c r="D1769" s="1488"/>
      <c r="E1769" s="1489">
        <v>6500</v>
      </c>
      <c r="F1769" s="1488" t="s">
        <v>12296</v>
      </c>
      <c r="G1769" s="1488" t="s">
        <v>12297</v>
      </c>
      <c r="H1769" s="1488" t="s">
        <v>5752</v>
      </c>
      <c r="I1769" s="1488"/>
      <c r="J1769" s="1488"/>
      <c r="K1769" s="1493">
        <v>1</v>
      </c>
      <c r="L1769" s="1493">
        <v>12</v>
      </c>
      <c r="M1769" s="1484">
        <f t="shared" si="54"/>
        <v>78000</v>
      </c>
      <c r="N1769" s="1493">
        <v>1</v>
      </c>
      <c r="O1769" s="1493">
        <v>6</v>
      </c>
      <c r="P1769" s="1484">
        <f t="shared" si="55"/>
        <v>39000</v>
      </c>
      <c r="Q1769" s="1199"/>
      <c r="R1769" s="1199"/>
      <c r="S1769" s="1199"/>
      <c r="T1769" s="1199"/>
    </row>
    <row r="1770" spans="1:20" s="1503" customFormat="1" ht="12.75" x14ac:dyDescent="0.2">
      <c r="A1770" s="1488" t="s">
        <v>8711</v>
      </c>
      <c r="B1770" s="1488" t="s">
        <v>2004</v>
      </c>
      <c r="C1770" s="1488" t="s">
        <v>97</v>
      </c>
      <c r="D1770" s="1488"/>
      <c r="E1770" s="1489">
        <v>2800</v>
      </c>
      <c r="F1770" s="1488" t="s">
        <v>12298</v>
      </c>
      <c r="G1770" s="1488" t="s">
        <v>12299</v>
      </c>
      <c r="H1770" s="1488" t="s">
        <v>12300</v>
      </c>
      <c r="I1770" s="1488"/>
      <c r="J1770" s="1488"/>
      <c r="K1770" s="1493">
        <v>1</v>
      </c>
      <c r="L1770" s="1493">
        <v>9</v>
      </c>
      <c r="M1770" s="1484">
        <f t="shared" si="54"/>
        <v>25200</v>
      </c>
      <c r="N1770" s="1493">
        <v>0</v>
      </c>
      <c r="O1770" s="1493">
        <v>0</v>
      </c>
      <c r="P1770" s="1484">
        <f t="shared" si="55"/>
        <v>0</v>
      </c>
      <c r="Q1770" s="1199"/>
      <c r="R1770" s="1199"/>
      <c r="S1770" s="1199"/>
      <c r="T1770" s="1199"/>
    </row>
    <row r="1771" spans="1:20" s="1503" customFormat="1" ht="12.75" x14ac:dyDescent="0.2">
      <c r="A1771" s="1488" t="s">
        <v>8711</v>
      </c>
      <c r="B1771" s="1488" t="s">
        <v>2003</v>
      </c>
      <c r="C1771" s="1488" t="s">
        <v>97</v>
      </c>
      <c r="D1771" s="1488"/>
      <c r="E1771" s="1489">
        <v>4500</v>
      </c>
      <c r="F1771" s="1488" t="s">
        <v>12301</v>
      </c>
      <c r="G1771" s="1488" t="s">
        <v>12302</v>
      </c>
      <c r="H1771" s="1488" t="s">
        <v>8979</v>
      </c>
      <c r="I1771" s="1488"/>
      <c r="J1771" s="1488"/>
      <c r="K1771" s="1493">
        <v>1</v>
      </c>
      <c r="L1771" s="1493">
        <v>11</v>
      </c>
      <c r="M1771" s="1484">
        <f t="shared" si="54"/>
        <v>49500</v>
      </c>
      <c r="N1771" s="1493">
        <v>0</v>
      </c>
      <c r="O1771" s="1493">
        <v>0</v>
      </c>
      <c r="P1771" s="1484">
        <f t="shared" si="55"/>
        <v>0</v>
      </c>
      <c r="Q1771" s="1199"/>
      <c r="R1771" s="1199"/>
      <c r="S1771" s="1199"/>
      <c r="T1771" s="1199"/>
    </row>
    <row r="1772" spans="1:20" s="1503" customFormat="1" ht="12.75" x14ac:dyDescent="0.2">
      <c r="A1772" s="1488" t="s">
        <v>8711</v>
      </c>
      <c r="B1772" s="1488" t="s">
        <v>2004</v>
      </c>
      <c r="C1772" s="1488" t="s">
        <v>97</v>
      </c>
      <c r="D1772" s="1488"/>
      <c r="E1772" s="1489">
        <v>3100</v>
      </c>
      <c r="F1772" s="1488" t="s">
        <v>12303</v>
      </c>
      <c r="G1772" s="1488" t="s">
        <v>12304</v>
      </c>
      <c r="H1772" s="1488" t="s">
        <v>739</v>
      </c>
      <c r="I1772" s="1488"/>
      <c r="J1772" s="1488"/>
      <c r="K1772" s="1493">
        <v>1</v>
      </c>
      <c r="L1772" s="1493">
        <v>12</v>
      </c>
      <c r="M1772" s="1484">
        <f t="shared" si="54"/>
        <v>37200</v>
      </c>
      <c r="N1772" s="1493">
        <v>1</v>
      </c>
      <c r="O1772" s="1493">
        <v>6</v>
      </c>
      <c r="P1772" s="1484">
        <f t="shared" si="55"/>
        <v>18600</v>
      </c>
      <c r="Q1772" s="1199"/>
      <c r="R1772" s="1199"/>
      <c r="S1772" s="1199"/>
      <c r="T1772" s="1199"/>
    </row>
    <row r="1773" spans="1:20" s="1503" customFormat="1" ht="12.75" x14ac:dyDescent="0.2">
      <c r="A1773" s="1488" t="s">
        <v>8711</v>
      </c>
      <c r="B1773" s="1488" t="s">
        <v>2003</v>
      </c>
      <c r="C1773" s="1488" t="s">
        <v>97</v>
      </c>
      <c r="D1773" s="1488"/>
      <c r="E1773" s="1489">
        <v>5000</v>
      </c>
      <c r="F1773" s="1488" t="s">
        <v>12305</v>
      </c>
      <c r="G1773" s="1488" t="s">
        <v>12306</v>
      </c>
      <c r="H1773" s="1488" t="s">
        <v>7090</v>
      </c>
      <c r="I1773" s="1488"/>
      <c r="J1773" s="1488"/>
      <c r="K1773" s="1493">
        <v>1</v>
      </c>
      <c r="L1773" s="1493">
        <v>4</v>
      </c>
      <c r="M1773" s="1484">
        <f t="shared" si="54"/>
        <v>20000</v>
      </c>
      <c r="N1773" s="1493">
        <v>1</v>
      </c>
      <c r="O1773" s="1493">
        <v>6</v>
      </c>
      <c r="P1773" s="1484">
        <f t="shared" si="55"/>
        <v>30000</v>
      </c>
      <c r="Q1773" s="1199"/>
      <c r="R1773" s="1199"/>
      <c r="S1773" s="1199"/>
      <c r="T1773" s="1199"/>
    </row>
    <row r="1774" spans="1:20" s="1503" customFormat="1" ht="12.75" x14ac:dyDescent="0.2">
      <c r="A1774" s="1488" t="s">
        <v>8711</v>
      </c>
      <c r="B1774" s="1488" t="s">
        <v>2003</v>
      </c>
      <c r="C1774" s="1488" t="s">
        <v>97</v>
      </c>
      <c r="D1774" s="1488"/>
      <c r="E1774" s="1489">
        <v>2000</v>
      </c>
      <c r="F1774" s="1488" t="s">
        <v>12307</v>
      </c>
      <c r="G1774" s="1488" t="s">
        <v>12308</v>
      </c>
      <c r="H1774" s="1488" t="s">
        <v>739</v>
      </c>
      <c r="I1774" s="1488"/>
      <c r="J1774" s="1488"/>
      <c r="K1774" s="1493">
        <v>1</v>
      </c>
      <c r="L1774" s="1493">
        <v>6</v>
      </c>
      <c r="M1774" s="1484">
        <f t="shared" si="54"/>
        <v>12000</v>
      </c>
      <c r="N1774" s="1493">
        <v>1</v>
      </c>
      <c r="O1774" s="1493">
        <v>5</v>
      </c>
      <c r="P1774" s="1484">
        <f t="shared" si="55"/>
        <v>10000</v>
      </c>
      <c r="Q1774" s="1199"/>
      <c r="R1774" s="1199"/>
      <c r="S1774" s="1199"/>
      <c r="T1774" s="1199"/>
    </row>
    <row r="1775" spans="1:20" s="1503" customFormat="1" ht="12.75" x14ac:dyDescent="0.2">
      <c r="A1775" s="1488" t="s">
        <v>8711</v>
      </c>
      <c r="B1775" s="1488" t="s">
        <v>2003</v>
      </c>
      <c r="C1775" s="1488" t="s">
        <v>97</v>
      </c>
      <c r="D1775" s="1488"/>
      <c r="E1775" s="1489">
        <v>5500</v>
      </c>
      <c r="F1775" s="1488" t="s">
        <v>12309</v>
      </c>
      <c r="G1775" s="1488" t="s">
        <v>12310</v>
      </c>
      <c r="H1775" s="1488" t="s">
        <v>10836</v>
      </c>
      <c r="I1775" s="1488"/>
      <c r="J1775" s="1488"/>
      <c r="K1775" s="1493">
        <v>1</v>
      </c>
      <c r="L1775" s="1493">
        <v>12</v>
      </c>
      <c r="M1775" s="1484">
        <f t="shared" si="54"/>
        <v>66000</v>
      </c>
      <c r="N1775" s="1493">
        <v>1</v>
      </c>
      <c r="O1775" s="1493">
        <v>6</v>
      </c>
      <c r="P1775" s="1484">
        <f t="shared" si="55"/>
        <v>33000</v>
      </c>
      <c r="Q1775" s="1199"/>
      <c r="R1775" s="1199"/>
      <c r="S1775" s="1199"/>
      <c r="T1775" s="1199"/>
    </row>
    <row r="1776" spans="1:20" s="1503" customFormat="1" ht="12.75" x14ac:dyDescent="0.2">
      <c r="A1776" s="1488" t="s">
        <v>8711</v>
      </c>
      <c r="B1776" s="1488" t="s">
        <v>2003</v>
      </c>
      <c r="C1776" s="1488" t="s">
        <v>97</v>
      </c>
      <c r="D1776" s="1488"/>
      <c r="E1776" s="1489">
        <v>6000</v>
      </c>
      <c r="F1776" s="1488" t="s">
        <v>12311</v>
      </c>
      <c r="G1776" s="1488" t="s">
        <v>12312</v>
      </c>
      <c r="H1776" s="1488" t="s">
        <v>12313</v>
      </c>
      <c r="I1776" s="1488"/>
      <c r="J1776" s="1488"/>
      <c r="K1776" s="1493">
        <v>1</v>
      </c>
      <c r="L1776" s="1493">
        <v>12</v>
      </c>
      <c r="M1776" s="1484">
        <f t="shared" si="54"/>
        <v>72000</v>
      </c>
      <c r="N1776" s="1493">
        <v>1</v>
      </c>
      <c r="O1776" s="1493">
        <v>6</v>
      </c>
      <c r="P1776" s="1484">
        <f t="shared" si="55"/>
        <v>36000</v>
      </c>
      <c r="Q1776" s="1199"/>
      <c r="R1776" s="1199"/>
      <c r="S1776" s="1199"/>
      <c r="T1776" s="1199"/>
    </row>
    <row r="1777" spans="1:20" s="1503" customFormat="1" ht="12.75" x14ac:dyDescent="0.2">
      <c r="A1777" s="1488" t="s">
        <v>8711</v>
      </c>
      <c r="B1777" s="1488" t="s">
        <v>2003</v>
      </c>
      <c r="C1777" s="1488" t="s">
        <v>97</v>
      </c>
      <c r="D1777" s="1488"/>
      <c r="E1777" s="1489">
        <v>5500</v>
      </c>
      <c r="F1777" s="1488" t="s">
        <v>12314</v>
      </c>
      <c r="G1777" s="1488" t="s">
        <v>12315</v>
      </c>
      <c r="H1777" s="1488" t="s">
        <v>1494</v>
      </c>
      <c r="I1777" s="1488"/>
      <c r="J1777" s="1488"/>
      <c r="K1777" s="1493">
        <v>1</v>
      </c>
      <c r="L1777" s="1493">
        <v>12</v>
      </c>
      <c r="M1777" s="1484">
        <f t="shared" si="54"/>
        <v>66000</v>
      </c>
      <c r="N1777" s="1493">
        <v>1</v>
      </c>
      <c r="O1777" s="1493">
        <v>6</v>
      </c>
      <c r="P1777" s="1484">
        <f t="shared" si="55"/>
        <v>33000</v>
      </c>
      <c r="Q1777" s="1199"/>
      <c r="R1777" s="1199"/>
      <c r="S1777" s="1199"/>
      <c r="T1777" s="1199"/>
    </row>
    <row r="1778" spans="1:20" s="1503" customFormat="1" ht="12.75" x14ac:dyDescent="0.2">
      <c r="A1778" s="1488" t="s">
        <v>8711</v>
      </c>
      <c r="B1778" s="1488" t="s">
        <v>2003</v>
      </c>
      <c r="C1778" s="1488" t="s">
        <v>97</v>
      </c>
      <c r="D1778" s="1488"/>
      <c r="E1778" s="1489">
        <v>8500</v>
      </c>
      <c r="F1778" s="1488" t="s">
        <v>12316</v>
      </c>
      <c r="G1778" s="1488" t="s">
        <v>12317</v>
      </c>
      <c r="H1778" s="1488" t="s">
        <v>5667</v>
      </c>
      <c r="I1778" s="1488"/>
      <c r="J1778" s="1488"/>
      <c r="K1778" s="1493">
        <v>1</v>
      </c>
      <c r="L1778" s="1493">
        <v>12</v>
      </c>
      <c r="M1778" s="1484">
        <f t="shared" si="54"/>
        <v>102000</v>
      </c>
      <c r="N1778" s="1493">
        <v>1</v>
      </c>
      <c r="O1778" s="1493">
        <v>6</v>
      </c>
      <c r="P1778" s="1484">
        <f t="shared" si="55"/>
        <v>51000</v>
      </c>
      <c r="Q1778" s="1199"/>
      <c r="R1778" s="1199"/>
      <c r="S1778" s="1199"/>
      <c r="T1778" s="1199"/>
    </row>
    <row r="1779" spans="1:20" s="1503" customFormat="1" ht="12.75" x14ac:dyDescent="0.2">
      <c r="A1779" s="1488" t="s">
        <v>8711</v>
      </c>
      <c r="B1779" s="1488" t="s">
        <v>2003</v>
      </c>
      <c r="C1779" s="1488" t="s">
        <v>97</v>
      </c>
      <c r="D1779" s="1488"/>
      <c r="E1779" s="1489">
        <v>5000</v>
      </c>
      <c r="F1779" s="1488" t="s">
        <v>12318</v>
      </c>
      <c r="G1779" s="1488" t="s">
        <v>12319</v>
      </c>
      <c r="H1779" s="1488" t="s">
        <v>8778</v>
      </c>
      <c r="I1779" s="1488"/>
      <c r="J1779" s="1488"/>
      <c r="K1779" s="1493">
        <v>1</v>
      </c>
      <c r="L1779" s="1493">
        <v>12</v>
      </c>
      <c r="M1779" s="1484">
        <f t="shared" si="54"/>
        <v>60000</v>
      </c>
      <c r="N1779" s="1493">
        <v>1</v>
      </c>
      <c r="O1779" s="1493">
        <v>6</v>
      </c>
      <c r="P1779" s="1484">
        <f t="shared" si="55"/>
        <v>30000</v>
      </c>
      <c r="Q1779" s="1199"/>
      <c r="R1779" s="1199"/>
      <c r="S1779" s="1199"/>
      <c r="T1779" s="1199"/>
    </row>
    <row r="1780" spans="1:20" s="1503" customFormat="1" ht="12.75" x14ac:dyDescent="0.2">
      <c r="A1780" s="1488" t="s">
        <v>8711</v>
      </c>
      <c r="B1780" s="1488" t="s">
        <v>2003</v>
      </c>
      <c r="C1780" s="1488" t="s">
        <v>97</v>
      </c>
      <c r="D1780" s="1488"/>
      <c r="E1780" s="1489">
        <v>6500</v>
      </c>
      <c r="F1780" s="1488" t="s">
        <v>12320</v>
      </c>
      <c r="G1780" s="1488" t="s">
        <v>12321</v>
      </c>
      <c r="H1780" s="1488" t="s">
        <v>5667</v>
      </c>
      <c r="I1780" s="1488"/>
      <c r="J1780" s="1488"/>
      <c r="K1780" s="1493">
        <v>1</v>
      </c>
      <c r="L1780" s="1493">
        <v>12</v>
      </c>
      <c r="M1780" s="1484">
        <f t="shared" si="54"/>
        <v>78000</v>
      </c>
      <c r="N1780" s="1493">
        <v>1</v>
      </c>
      <c r="O1780" s="1493">
        <v>6</v>
      </c>
      <c r="P1780" s="1484">
        <f t="shared" si="55"/>
        <v>39000</v>
      </c>
      <c r="Q1780" s="1199"/>
      <c r="R1780" s="1199"/>
      <c r="S1780" s="1199"/>
      <c r="T1780" s="1199"/>
    </row>
    <row r="1781" spans="1:20" s="1503" customFormat="1" ht="12.75" x14ac:dyDescent="0.2">
      <c r="A1781" s="1488" t="s">
        <v>8711</v>
      </c>
      <c r="B1781" s="1488" t="s">
        <v>2003</v>
      </c>
      <c r="C1781" s="1488" t="s">
        <v>97</v>
      </c>
      <c r="D1781" s="1488"/>
      <c r="E1781" s="1489">
        <v>3500</v>
      </c>
      <c r="F1781" s="1488" t="s">
        <v>12322</v>
      </c>
      <c r="G1781" s="1488" t="s">
        <v>12323</v>
      </c>
      <c r="H1781" s="1488" t="s">
        <v>698</v>
      </c>
      <c r="I1781" s="1488"/>
      <c r="J1781" s="1488"/>
      <c r="K1781" s="1493">
        <v>1</v>
      </c>
      <c r="L1781" s="1493">
        <v>12</v>
      </c>
      <c r="M1781" s="1484">
        <f t="shared" si="54"/>
        <v>42000</v>
      </c>
      <c r="N1781" s="1493">
        <v>1</v>
      </c>
      <c r="O1781" s="1493">
        <v>6</v>
      </c>
      <c r="P1781" s="1484">
        <f t="shared" si="55"/>
        <v>21000</v>
      </c>
      <c r="Q1781" s="1199"/>
      <c r="R1781" s="1199"/>
      <c r="S1781" s="1199"/>
      <c r="T1781" s="1199"/>
    </row>
    <row r="1782" spans="1:20" s="1503" customFormat="1" ht="12.75" x14ac:dyDescent="0.2">
      <c r="A1782" s="1488" t="s">
        <v>8711</v>
      </c>
      <c r="B1782" s="1488" t="s">
        <v>2003</v>
      </c>
      <c r="C1782" s="1488" t="s">
        <v>97</v>
      </c>
      <c r="D1782" s="1488"/>
      <c r="E1782" s="1489">
        <v>5000</v>
      </c>
      <c r="F1782" s="1488" t="s">
        <v>12324</v>
      </c>
      <c r="G1782" s="1488" t="s">
        <v>12325</v>
      </c>
      <c r="H1782" s="1488" t="s">
        <v>12326</v>
      </c>
      <c r="I1782" s="1488"/>
      <c r="J1782" s="1488"/>
      <c r="K1782" s="1493">
        <v>1</v>
      </c>
      <c r="L1782" s="1493">
        <v>12</v>
      </c>
      <c r="M1782" s="1484">
        <f t="shared" si="54"/>
        <v>60000</v>
      </c>
      <c r="N1782" s="1493">
        <v>1</v>
      </c>
      <c r="O1782" s="1493">
        <v>6</v>
      </c>
      <c r="P1782" s="1484">
        <f t="shared" si="55"/>
        <v>30000</v>
      </c>
      <c r="Q1782" s="1199"/>
      <c r="R1782" s="1199"/>
      <c r="S1782" s="1199"/>
      <c r="T1782" s="1199"/>
    </row>
    <row r="1783" spans="1:20" s="1503" customFormat="1" ht="12.75" x14ac:dyDescent="0.2">
      <c r="A1783" s="1488" t="s">
        <v>8711</v>
      </c>
      <c r="B1783" s="1488" t="s">
        <v>2003</v>
      </c>
      <c r="C1783" s="1488" t="s">
        <v>97</v>
      </c>
      <c r="D1783" s="1488"/>
      <c r="E1783" s="1489">
        <v>5000</v>
      </c>
      <c r="F1783" s="1488" t="s">
        <v>12327</v>
      </c>
      <c r="G1783" s="1488" t="s">
        <v>12328</v>
      </c>
      <c r="H1783" s="1488" t="s">
        <v>8778</v>
      </c>
      <c r="I1783" s="1488"/>
      <c r="J1783" s="1488"/>
      <c r="K1783" s="1493">
        <v>1</v>
      </c>
      <c r="L1783" s="1493">
        <v>12</v>
      </c>
      <c r="M1783" s="1484">
        <f t="shared" si="54"/>
        <v>60000</v>
      </c>
      <c r="N1783" s="1493">
        <v>1</v>
      </c>
      <c r="O1783" s="1493">
        <v>6</v>
      </c>
      <c r="P1783" s="1484">
        <f t="shared" si="55"/>
        <v>30000</v>
      </c>
      <c r="Q1783" s="1199"/>
      <c r="R1783" s="1199"/>
      <c r="S1783" s="1199"/>
      <c r="T1783" s="1199"/>
    </row>
    <row r="1784" spans="1:20" s="1503" customFormat="1" ht="12.75" x14ac:dyDescent="0.2">
      <c r="A1784" s="1488" t="s">
        <v>8711</v>
      </c>
      <c r="B1784" s="1488" t="s">
        <v>2003</v>
      </c>
      <c r="C1784" s="1488" t="s">
        <v>97</v>
      </c>
      <c r="D1784" s="1488"/>
      <c r="E1784" s="1489">
        <v>15600</v>
      </c>
      <c r="F1784" s="1488" t="s">
        <v>12329</v>
      </c>
      <c r="G1784" s="1488" t="s">
        <v>12330</v>
      </c>
      <c r="H1784" s="1488" t="s">
        <v>657</v>
      </c>
      <c r="I1784" s="1488"/>
      <c r="J1784" s="1488"/>
      <c r="K1784" s="1493">
        <v>0</v>
      </c>
      <c r="L1784" s="1493">
        <v>0</v>
      </c>
      <c r="M1784" s="1484">
        <f t="shared" si="54"/>
        <v>0</v>
      </c>
      <c r="N1784" s="1493">
        <v>1</v>
      </c>
      <c r="O1784" s="1493">
        <v>2</v>
      </c>
      <c r="P1784" s="1484">
        <f t="shared" si="55"/>
        <v>31200</v>
      </c>
      <c r="Q1784" s="1199"/>
      <c r="R1784" s="1199"/>
      <c r="S1784" s="1199"/>
      <c r="T1784" s="1199"/>
    </row>
    <row r="1785" spans="1:20" s="1503" customFormat="1" ht="12.75" x14ac:dyDescent="0.2">
      <c r="A1785" s="1488" t="s">
        <v>8711</v>
      </c>
      <c r="B1785" s="1488" t="s">
        <v>2003</v>
      </c>
      <c r="C1785" s="1488" t="s">
        <v>97</v>
      </c>
      <c r="D1785" s="1488"/>
      <c r="E1785" s="1489">
        <v>6000</v>
      </c>
      <c r="F1785" s="1488" t="s">
        <v>12331</v>
      </c>
      <c r="G1785" s="1488" t="s">
        <v>12332</v>
      </c>
      <c r="H1785" s="1488" t="s">
        <v>10720</v>
      </c>
      <c r="I1785" s="1488"/>
      <c r="J1785" s="1488"/>
      <c r="K1785" s="1493">
        <v>0</v>
      </c>
      <c r="L1785" s="1493">
        <v>0</v>
      </c>
      <c r="M1785" s="1484">
        <f t="shared" si="54"/>
        <v>0</v>
      </c>
      <c r="N1785" s="1493">
        <v>1</v>
      </c>
      <c r="O1785" s="1493">
        <v>5</v>
      </c>
      <c r="P1785" s="1484">
        <f t="shared" si="55"/>
        <v>30000</v>
      </c>
      <c r="Q1785" s="1199"/>
      <c r="R1785" s="1199"/>
      <c r="S1785" s="1199"/>
      <c r="T1785" s="1199"/>
    </row>
    <row r="1786" spans="1:20" s="1503" customFormat="1" ht="12.75" x14ac:dyDescent="0.2">
      <c r="A1786" s="1488" t="s">
        <v>8711</v>
      </c>
      <c r="B1786" s="1488" t="s">
        <v>2004</v>
      </c>
      <c r="C1786" s="1488" t="s">
        <v>97</v>
      </c>
      <c r="D1786" s="1488"/>
      <c r="E1786" s="1489">
        <v>5000</v>
      </c>
      <c r="F1786" s="1488" t="s">
        <v>12333</v>
      </c>
      <c r="G1786" s="1488" t="s">
        <v>12334</v>
      </c>
      <c r="H1786" s="1488" t="s">
        <v>675</v>
      </c>
      <c r="I1786" s="1488"/>
      <c r="J1786" s="1488"/>
      <c r="K1786" s="1493">
        <v>1</v>
      </c>
      <c r="L1786" s="1493">
        <v>12</v>
      </c>
      <c r="M1786" s="1484">
        <f t="shared" si="54"/>
        <v>60000</v>
      </c>
      <c r="N1786" s="1493">
        <v>1</v>
      </c>
      <c r="O1786" s="1493">
        <v>6</v>
      </c>
      <c r="P1786" s="1484">
        <f t="shared" si="55"/>
        <v>30000</v>
      </c>
      <c r="Q1786" s="1199"/>
      <c r="R1786" s="1199"/>
      <c r="S1786" s="1199"/>
      <c r="T1786" s="1199"/>
    </row>
    <row r="1787" spans="1:20" s="1503" customFormat="1" ht="12.75" x14ac:dyDescent="0.2">
      <c r="A1787" s="1488" t="s">
        <v>8711</v>
      </c>
      <c r="B1787" s="1488" t="s">
        <v>2003</v>
      </c>
      <c r="C1787" s="1488" t="s">
        <v>97</v>
      </c>
      <c r="D1787" s="1488"/>
      <c r="E1787" s="1489">
        <v>5500</v>
      </c>
      <c r="F1787" s="1488" t="s">
        <v>12335</v>
      </c>
      <c r="G1787" s="1488" t="s">
        <v>12336</v>
      </c>
      <c r="H1787" s="1488" t="s">
        <v>9691</v>
      </c>
      <c r="I1787" s="1488"/>
      <c r="J1787" s="1488"/>
      <c r="K1787" s="1493">
        <v>1</v>
      </c>
      <c r="L1787" s="1493">
        <v>1</v>
      </c>
      <c r="M1787" s="1484">
        <f t="shared" si="54"/>
        <v>5500</v>
      </c>
      <c r="N1787" s="1493">
        <v>0</v>
      </c>
      <c r="O1787" s="1493">
        <v>0</v>
      </c>
      <c r="P1787" s="1484">
        <f t="shared" si="55"/>
        <v>0</v>
      </c>
      <c r="Q1787" s="1199"/>
      <c r="R1787" s="1199"/>
      <c r="S1787" s="1199"/>
      <c r="T1787" s="1199"/>
    </row>
    <row r="1788" spans="1:20" s="1503" customFormat="1" ht="12.75" x14ac:dyDescent="0.2">
      <c r="A1788" s="1488" t="s">
        <v>8711</v>
      </c>
      <c r="B1788" s="1488" t="s">
        <v>2003</v>
      </c>
      <c r="C1788" s="1488" t="s">
        <v>97</v>
      </c>
      <c r="D1788" s="1488"/>
      <c r="E1788" s="1489">
        <v>3500</v>
      </c>
      <c r="F1788" s="1488" t="s">
        <v>12337</v>
      </c>
      <c r="G1788" s="1488" t="s">
        <v>12338</v>
      </c>
      <c r="H1788" s="1488" t="s">
        <v>10513</v>
      </c>
      <c r="I1788" s="1488"/>
      <c r="J1788" s="1488"/>
      <c r="K1788" s="1493">
        <v>1</v>
      </c>
      <c r="L1788" s="1493">
        <v>12</v>
      </c>
      <c r="M1788" s="1484">
        <f t="shared" si="54"/>
        <v>42000</v>
      </c>
      <c r="N1788" s="1493">
        <v>1</v>
      </c>
      <c r="O1788" s="1493">
        <v>6</v>
      </c>
      <c r="P1788" s="1484">
        <f t="shared" si="55"/>
        <v>21000</v>
      </c>
      <c r="Q1788" s="1199"/>
      <c r="R1788" s="1199"/>
      <c r="S1788" s="1199"/>
      <c r="T1788" s="1199"/>
    </row>
    <row r="1789" spans="1:20" s="1503" customFormat="1" ht="12.75" x14ac:dyDescent="0.2">
      <c r="A1789" s="1488" t="s">
        <v>8711</v>
      </c>
      <c r="B1789" s="1488" t="s">
        <v>2003</v>
      </c>
      <c r="C1789" s="1488" t="s">
        <v>97</v>
      </c>
      <c r="D1789" s="1488"/>
      <c r="E1789" s="1489">
        <v>5000</v>
      </c>
      <c r="F1789" s="1488" t="s">
        <v>12339</v>
      </c>
      <c r="G1789" s="1488" t="s">
        <v>12340</v>
      </c>
      <c r="H1789" s="1488" t="s">
        <v>12341</v>
      </c>
      <c r="I1789" s="1488"/>
      <c r="J1789" s="1488"/>
      <c r="K1789" s="1493">
        <v>1</v>
      </c>
      <c r="L1789" s="1493">
        <v>12</v>
      </c>
      <c r="M1789" s="1484">
        <f t="shared" si="54"/>
        <v>60000</v>
      </c>
      <c r="N1789" s="1493">
        <v>1</v>
      </c>
      <c r="O1789" s="1493">
        <v>6</v>
      </c>
      <c r="P1789" s="1484">
        <f t="shared" si="55"/>
        <v>30000</v>
      </c>
      <c r="Q1789" s="1199"/>
      <c r="R1789" s="1199"/>
      <c r="S1789" s="1199"/>
      <c r="T1789" s="1199"/>
    </row>
    <row r="1790" spans="1:20" s="1503" customFormat="1" ht="12.75" x14ac:dyDescent="0.2">
      <c r="A1790" s="1488" t="s">
        <v>8711</v>
      </c>
      <c r="B1790" s="1488" t="s">
        <v>2003</v>
      </c>
      <c r="C1790" s="1488" t="s">
        <v>97</v>
      </c>
      <c r="D1790" s="1488"/>
      <c r="E1790" s="1489">
        <v>14000</v>
      </c>
      <c r="F1790" s="1488" t="s">
        <v>12342</v>
      </c>
      <c r="G1790" s="1488" t="s">
        <v>12343</v>
      </c>
      <c r="H1790" s="1488" t="s">
        <v>8746</v>
      </c>
      <c r="I1790" s="1488"/>
      <c r="J1790" s="1488"/>
      <c r="K1790" s="1493">
        <v>1</v>
      </c>
      <c r="L1790" s="1493">
        <v>6</v>
      </c>
      <c r="M1790" s="1484">
        <f t="shared" si="54"/>
        <v>84000</v>
      </c>
      <c r="N1790" s="1493">
        <v>0</v>
      </c>
      <c r="O1790" s="1493">
        <v>0</v>
      </c>
      <c r="P1790" s="1484">
        <f t="shared" si="55"/>
        <v>0</v>
      </c>
      <c r="Q1790" s="1199"/>
      <c r="R1790" s="1199"/>
      <c r="S1790" s="1199"/>
      <c r="T1790" s="1199"/>
    </row>
    <row r="1791" spans="1:20" s="1503" customFormat="1" ht="12.75" x14ac:dyDescent="0.2">
      <c r="A1791" s="1488" t="s">
        <v>8711</v>
      </c>
      <c r="B1791" s="1488" t="s">
        <v>2003</v>
      </c>
      <c r="C1791" s="1488" t="s">
        <v>97</v>
      </c>
      <c r="D1791" s="1488"/>
      <c r="E1791" s="1489">
        <v>14000</v>
      </c>
      <c r="F1791" s="1488" t="s">
        <v>12344</v>
      </c>
      <c r="G1791" s="1488" t="s">
        <v>12345</v>
      </c>
      <c r="H1791" s="1488" t="s">
        <v>8782</v>
      </c>
      <c r="I1791" s="1488"/>
      <c r="J1791" s="1488"/>
      <c r="K1791" s="1493">
        <v>0</v>
      </c>
      <c r="L1791" s="1493">
        <v>0</v>
      </c>
      <c r="M1791" s="1484">
        <f t="shared" si="54"/>
        <v>0</v>
      </c>
      <c r="N1791" s="1493">
        <v>1</v>
      </c>
      <c r="O1791" s="1493">
        <v>1</v>
      </c>
      <c r="P1791" s="1484">
        <f t="shared" si="55"/>
        <v>14000</v>
      </c>
      <c r="Q1791" s="1199"/>
      <c r="R1791" s="1199"/>
      <c r="S1791" s="1199"/>
      <c r="T1791" s="1199"/>
    </row>
    <row r="1792" spans="1:20" s="1503" customFormat="1" ht="12.75" x14ac:dyDescent="0.2">
      <c r="A1792" s="1488" t="s">
        <v>8711</v>
      </c>
      <c r="B1792" s="1488" t="s">
        <v>2004</v>
      </c>
      <c r="C1792" s="1488" t="s">
        <v>97</v>
      </c>
      <c r="D1792" s="1488"/>
      <c r="E1792" s="1489">
        <v>4000</v>
      </c>
      <c r="F1792" s="1488" t="s">
        <v>12346</v>
      </c>
      <c r="G1792" s="1488" t="s">
        <v>12347</v>
      </c>
      <c r="H1792" s="1488" t="s">
        <v>675</v>
      </c>
      <c r="I1792" s="1488"/>
      <c r="J1792" s="1488"/>
      <c r="K1792" s="1493">
        <v>1</v>
      </c>
      <c r="L1792" s="1493">
        <v>12</v>
      </c>
      <c r="M1792" s="1484">
        <f t="shared" si="54"/>
        <v>48000</v>
      </c>
      <c r="N1792" s="1493">
        <v>1</v>
      </c>
      <c r="O1792" s="1493">
        <v>6</v>
      </c>
      <c r="P1792" s="1484">
        <f t="shared" si="55"/>
        <v>24000</v>
      </c>
      <c r="Q1792" s="1199"/>
      <c r="R1792" s="1199"/>
      <c r="S1792" s="1199"/>
      <c r="T1792" s="1199"/>
    </row>
    <row r="1793" spans="1:20" s="1503" customFormat="1" ht="12.75" x14ac:dyDescent="0.2">
      <c r="A1793" s="1488" t="s">
        <v>8711</v>
      </c>
      <c r="B1793" s="1488" t="s">
        <v>2004</v>
      </c>
      <c r="C1793" s="1488" t="s">
        <v>97</v>
      </c>
      <c r="D1793" s="1488"/>
      <c r="E1793" s="1489">
        <v>7000</v>
      </c>
      <c r="F1793" s="1488" t="s">
        <v>12348</v>
      </c>
      <c r="G1793" s="1488" t="s">
        <v>12349</v>
      </c>
      <c r="H1793" s="1488" t="s">
        <v>675</v>
      </c>
      <c r="I1793" s="1488"/>
      <c r="J1793" s="1488"/>
      <c r="K1793" s="1493">
        <v>1</v>
      </c>
      <c r="L1793" s="1493">
        <v>12</v>
      </c>
      <c r="M1793" s="1484">
        <f t="shared" si="54"/>
        <v>84000</v>
      </c>
      <c r="N1793" s="1493">
        <v>1</v>
      </c>
      <c r="O1793" s="1493">
        <v>6</v>
      </c>
      <c r="P1793" s="1484">
        <f t="shared" si="55"/>
        <v>42000</v>
      </c>
      <c r="Q1793" s="1199"/>
      <c r="R1793" s="1199"/>
      <c r="S1793" s="1199"/>
      <c r="T1793" s="1199"/>
    </row>
    <row r="1794" spans="1:20" s="1503" customFormat="1" ht="12.75" x14ac:dyDescent="0.2">
      <c r="A1794" s="1488" t="s">
        <v>8711</v>
      </c>
      <c r="B1794" s="1488" t="s">
        <v>2003</v>
      </c>
      <c r="C1794" s="1488" t="s">
        <v>97</v>
      </c>
      <c r="D1794" s="1488"/>
      <c r="E1794" s="1489">
        <v>8000</v>
      </c>
      <c r="F1794" s="1488" t="s">
        <v>12350</v>
      </c>
      <c r="G1794" s="1488" t="s">
        <v>12351</v>
      </c>
      <c r="H1794" s="1488" t="s">
        <v>4733</v>
      </c>
      <c r="I1794" s="1488"/>
      <c r="J1794" s="1488"/>
      <c r="K1794" s="1493">
        <v>1</v>
      </c>
      <c r="L1794" s="1493">
        <v>3</v>
      </c>
      <c r="M1794" s="1484">
        <f t="shared" si="54"/>
        <v>24000</v>
      </c>
      <c r="N1794" s="1493">
        <v>1</v>
      </c>
      <c r="O1794" s="1493">
        <v>6</v>
      </c>
      <c r="P1794" s="1484">
        <f t="shared" si="55"/>
        <v>48000</v>
      </c>
      <c r="Q1794" s="1199"/>
      <c r="R1794" s="1199"/>
      <c r="S1794" s="1199"/>
      <c r="T1794" s="1199"/>
    </row>
    <row r="1795" spans="1:20" s="1503" customFormat="1" ht="12.75" x14ac:dyDescent="0.2">
      <c r="A1795" s="1488" t="s">
        <v>8711</v>
      </c>
      <c r="B1795" s="1488" t="s">
        <v>2003</v>
      </c>
      <c r="C1795" s="1488" t="s">
        <v>97</v>
      </c>
      <c r="D1795" s="1488"/>
      <c r="E1795" s="1489">
        <v>2500</v>
      </c>
      <c r="F1795" s="1488" t="s">
        <v>12352</v>
      </c>
      <c r="G1795" s="1488" t="s">
        <v>12353</v>
      </c>
      <c r="H1795" s="1488" t="s">
        <v>768</v>
      </c>
      <c r="I1795" s="1488"/>
      <c r="J1795" s="1488"/>
      <c r="K1795" s="1493">
        <v>1</v>
      </c>
      <c r="L1795" s="1493">
        <v>5</v>
      </c>
      <c r="M1795" s="1484">
        <f t="shared" si="54"/>
        <v>12500</v>
      </c>
      <c r="N1795" s="1493">
        <v>1</v>
      </c>
      <c r="O1795" s="1493">
        <v>6</v>
      </c>
      <c r="P1795" s="1484">
        <f t="shared" si="55"/>
        <v>15000</v>
      </c>
      <c r="Q1795" s="1199"/>
      <c r="R1795" s="1199"/>
      <c r="S1795" s="1199"/>
      <c r="T1795" s="1199"/>
    </row>
    <row r="1796" spans="1:20" s="1503" customFormat="1" ht="12.75" x14ac:dyDescent="0.2">
      <c r="A1796" s="1488" t="s">
        <v>8711</v>
      </c>
      <c r="B1796" s="1488" t="s">
        <v>2003</v>
      </c>
      <c r="C1796" s="1488" t="s">
        <v>97</v>
      </c>
      <c r="D1796" s="1488"/>
      <c r="E1796" s="1489">
        <v>15000</v>
      </c>
      <c r="F1796" s="1488" t="s">
        <v>900</v>
      </c>
      <c r="G1796" s="1488" t="s">
        <v>899</v>
      </c>
      <c r="H1796" s="1488" t="s">
        <v>712</v>
      </c>
      <c r="I1796" s="1488"/>
      <c r="J1796" s="1488"/>
      <c r="K1796" s="1493">
        <v>0</v>
      </c>
      <c r="L1796" s="1493">
        <v>0</v>
      </c>
      <c r="M1796" s="1484">
        <f t="shared" si="54"/>
        <v>0</v>
      </c>
      <c r="N1796" s="1493">
        <v>1</v>
      </c>
      <c r="O1796" s="1493">
        <v>3</v>
      </c>
      <c r="P1796" s="1484">
        <f t="shared" si="55"/>
        <v>45000</v>
      </c>
      <c r="Q1796" s="1199"/>
      <c r="R1796" s="1199"/>
      <c r="S1796" s="1199"/>
      <c r="T1796" s="1199"/>
    </row>
    <row r="1797" spans="1:20" s="1503" customFormat="1" ht="12.75" x14ac:dyDescent="0.2">
      <c r="A1797" s="1488" t="s">
        <v>8711</v>
      </c>
      <c r="B1797" s="1488" t="s">
        <v>2003</v>
      </c>
      <c r="C1797" s="1488" t="s">
        <v>97</v>
      </c>
      <c r="D1797" s="1488"/>
      <c r="E1797" s="1489">
        <v>15000</v>
      </c>
      <c r="F1797" s="1488" t="s">
        <v>12354</v>
      </c>
      <c r="G1797" s="1488" t="s">
        <v>12355</v>
      </c>
      <c r="H1797" s="1488" t="s">
        <v>8746</v>
      </c>
      <c r="I1797" s="1488"/>
      <c r="J1797" s="1488"/>
      <c r="K1797" s="1493">
        <v>1</v>
      </c>
      <c r="L1797" s="1493">
        <v>1</v>
      </c>
      <c r="M1797" s="1484">
        <f t="shared" ref="M1797:M1860" si="56">L1797*E1797</f>
        <v>15000</v>
      </c>
      <c r="N1797" s="1493">
        <v>0</v>
      </c>
      <c r="O1797" s="1493">
        <v>0</v>
      </c>
      <c r="P1797" s="1484">
        <f t="shared" ref="P1797:P1860" si="57">O1797*E1797</f>
        <v>0</v>
      </c>
      <c r="Q1797" s="1199"/>
      <c r="R1797" s="1199"/>
      <c r="S1797" s="1199"/>
      <c r="T1797" s="1199"/>
    </row>
    <row r="1798" spans="1:20" s="1503" customFormat="1" ht="12.75" x14ac:dyDescent="0.2">
      <c r="A1798" s="1488" t="s">
        <v>8711</v>
      </c>
      <c r="B1798" s="1488" t="s">
        <v>2004</v>
      </c>
      <c r="C1798" s="1488" t="s">
        <v>97</v>
      </c>
      <c r="D1798" s="1488"/>
      <c r="E1798" s="1489">
        <v>4000</v>
      </c>
      <c r="F1798" s="1488" t="s">
        <v>12356</v>
      </c>
      <c r="G1798" s="1488" t="s">
        <v>12357</v>
      </c>
      <c r="H1798" s="1488" t="s">
        <v>675</v>
      </c>
      <c r="I1798" s="1488"/>
      <c r="J1798" s="1488"/>
      <c r="K1798" s="1493">
        <v>1</v>
      </c>
      <c r="L1798" s="1493">
        <v>12</v>
      </c>
      <c r="M1798" s="1484">
        <f t="shared" si="56"/>
        <v>48000</v>
      </c>
      <c r="N1798" s="1493">
        <v>1</v>
      </c>
      <c r="O1798" s="1493">
        <v>6</v>
      </c>
      <c r="P1798" s="1484">
        <f t="shared" si="57"/>
        <v>24000</v>
      </c>
      <c r="Q1798" s="1199"/>
      <c r="R1798" s="1199"/>
      <c r="S1798" s="1199"/>
      <c r="T1798" s="1199"/>
    </row>
    <row r="1799" spans="1:20" s="1503" customFormat="1" ht="12.75" x14ac:dyDescent="0.2">
      <c r="A1799" s="1488" t="s">
        <v>8711</v>
      </c>
      <c r="B1799" s="1488" t="s">
        <v>2003</v>
      </c>
      <c r="C1799" s="1488" t="s">
        <v>97</v>
      </c>
      <c r="D1799" s="1488"/>
      <c r="E1799" s="1489">
        <v>2500</v>
      </c>
      <c r="F1799" s="1488" t="s">
        <v>12358</v>
      </c>
      <c r="G1799" s="1488" t="s">
        <v>12359</v>
      </c>
      <c r="H1799" s="1488" t="s">
        <v>1025</v>
      </c>
      <c r="I1799" s="1488"/>
      <c r="J1799" s="1488"/>
      <c r="K1799" s="1493">
        <v>1</v>
      </c>
      <c r="L1799" s="1493">
        <v>12</v>
      </c>
      <c r="M1799" s="1484">
        <f t="shared" si="56"/>
        <v>30000</v>
      </c>
      <c r="N1799" s="1493">
        <v>1</v>
      </c>
      <c r="O1799" s="1493">
        <v>6</v>
      </c>
      <c r="P1799" s="1484">
        <f t="shared" si="57"/>
        <v>15000</v>
      </c>
      <c r="Q1799" s="1199"/>
      <c r="R1799" s="1199"/>
      <c r="S1799" s="1199"/>
      <c r="T1799" s="1199"/>
    </row>
    <row r="1800" spans="1:20" s="1503" customFormat="1" ht="12.75" x14ac:dyDescent="0.2">
      <c r="A1800" s="1488" t="s">
        <v>8711</v>
      </c>
      <c r="B1800" s="1488" t="s">
        <v>2003</v>
      </c>
      <c r="C1800" s="1488" t="s">
        <v>97</v>
      </c>
      <c r="D1800" s="1488"/>
      <c r="E1800" s="1489">
        <v>5000</v>
      </c>
      <c r="F1800" s="1488" t="s">
        <v>12360</v>
      </c>
      <c r="G1800" s="1488" t="s">
        <v>12361</v>
      </c>
      <c r="H1800" s="1488" t="s">
        <v>9672</v>
      </c>
      <c r="I1800" s="1488"/>
      <c r="J1800" s="1488"/>
      <c r="K1800" s="1493">
        <v>1</v>
      </c>
      <c r="L1800" s="1493">
        <v>12</v>
      </c>
      <c r="M1800" s="1484">
        <f t="shared" si="56"/>
        <v>60000</v>
      </c>
      <c r="N1800" s="1493">
        <v>1</v>
      </c>
      <c r="O1800" s="1493">
        <v>6</v>
      </c>
      <c r="P1800" s="1484">
        <f t="shared" si="57"/>
        <v>30000</v>
      </c>
      <c r="Q1800" s="1199"/>
      <c r="R1800" s="1199"/>
      <c r="S1800" s="1199"/>
      <c r="T1800" s="1199"/>
    </row>
    <row r="1801" spans="1:20" s="1503" customFormat="1" ht="12.75" x14ac:dyDescent="0.2">
      <c r="A1801" s="1488" t="s">
        <v>8711</v>
      </c>
      <c r="B1801" s="1488" t="s">
        <v>2004</v>
      </c>
      <c r="C1801" s="1488" t="s">
        <v>97</v>
      </c>
      <c r="D1801" s="1488"/>
      <c r="E1801" s="1489">
        <v>4500</v>
      </c>
      <c r="F1801" s="1488" t="s">
        <v>12362</v>
      </c>
      <c r="G1801" s="1488" t="s">
        <v>12363</v>
      </c>
      <c r="H1801" s="1488" t="s">
        <v>9241</v>
      </c>
      <c r="I1801" s="1488"/>
      <c r="J1801" s="1488"/>
      <c r="K1801" s="1493">
        <v>1</v>
      </c>
      <c r="L1801" s="1493">
        <v>12</v>
      </c>
      <c r="M1801" s="1484">
        <f t="shared" si="56"/>
        <v>54000</v>
      </c>
      <c r="N1801" s="1493">
        <v>1</v>
      </c>
      <c r="O1801" s="1493">
        <v>1</v>
      </c>
      <c r="P1801" s="1484">
        <f t="shared" si="57"/>
        <v>4500</v>
      </c>
      <c r="Q1801" s="1199"/>
      <c r="R1801" s="1199"/>
      <c r="S1801" s="1199"/>
      <c r="T1801" s="1199"/>
    </row>
    <row r="1802" spans="1:20" s="1503" customFormat="1" ht="12.75" x14ac:dyDescent="0.2">
      <c r="A1802" s="1488" t="s">
        <v>8711</v>
      </c>
      <c r="B1802" s="1488" t="s">
        <v>2003</v>
      </c>
      <c r="C1802" s="1488" t="s">
        <v>97</v>
      </c>
      <c r="D1802" s="1488"/>
      <c r="E1802" s="1489">
        <v>2000</v>
      </c>
      <c r="F1802" s="1488" t="s">
        <v>12364</v>
      </c>
      <c r="G1802" s="1488" t="s">
        <v>12365</v>
      </c>
      <c r="H1802" s="1488" t="s">
        <v>8805</v>
      </c>
      <c r="I1802" s="1488"/>
      <c r="J1802" s="1488"/>
      <c r="K1802" s="1493">
        <v>1</v>
      </c>
      <c r="L1802" s="1493">
        <v>12</v>
      </c>
      <c r="M1802" s="1484">
        <f t="shared" si="56"/>
        <v>24000</v>
      </c>
      <c r="N1802" s="1493">
        <v>1</v>
      </c>
      <c r="O1802" s="1493">
        <v>6</v>
      </c>
      <c r="P1802" s="1484">
        <f t="shared" si="57"/>
        <v>12000</v>
      </c>
      <c r="Q1802" s="1199"/>
      <c r="R1802" s="1199"/>
      <c r="S1802" s="1199"/>
      <c r="T1802" s="1199"/>
    </row>
    <row r="1803" spans="1:20" s="1503" customFormat="1" ht="12.75" x14ac:dyDescent="0.2">
      <c r="A1803" s="1488" t="s">
        <v>8711</v>
      </c>
      <c r="B1803" s="1488" t="s">
        <v>2004</v>
      </c>
      <c r="C1803" s="1488" t="s">
        <v>97</v>
      </c>
      <c r="D1803" s="1488"/>
      <c r="E1803" s="1489">
        <v>4500</v>
      </c>
      <c r="F1803" s="1488" t="s">
        <v>12366</v>
      </c>
      <c r="G1803" s="1488" t="s">
        <v>12367</v>
      </c>
      <c r="H1803" s="1488" t="s">
        <v>792</v>
      </c>
      <c r="I1803" s="1488"/>
      <c r="J1803" s="1488"/>
      <c r="K1803" s="1493">
        <v>1</v>
      </c>
      <c r="L1803" s="1493">
        <v>1</v>
      </c>
      <c r="M1803" s="1484">
        <f t="shared" si="56"/>
        <v>4500</v>
      </c>
      <c r="N1803" s="1493">
        <v>0</v>
      </c>
      <c r="O1803" s="1493">
        <v>0</v>
      </c>
      <c r="P1803" s="1484">
        <f t="shared" si="57"/>
        <v>0</v>
      </c>
      <c r="Q1803" s="1199"/>
      <c r="R1803" s="1199"/>
      <c r="S1803" s="1199"/>
      <c r="T1803" s="1199"/>
    </row>
    <row r="1804" spans="1:20" s="1503" customFormat="1" ht="12.75" x14ac:dyDescent="0.2">
      <c r="A1804" s="1488" t="s">
        <v>8711</v>
      </c>
      <c r="B1804" s="1488" t="s">
        <v>2003</v>
      </c>
      <c r="C1804" s="1488" t="s">
        <v>97</v>
      </c>
      <c r="D1804" s="1488"/>
      <c r="E1804" s="1489">
        <v>3000</v>
      </c>
      <c r="F1804" s="1488" t="s">
        <v>12368</v>
      </c>
      <c r="G1804" s="1488" t="s">
        <v>12369</v>
      </c>
      <c r="H1804" s="1488" t="s">
        <v>768</v>
      </c>
      <c r="I1804" s="1488"/>
      <c r="J1804" s="1488"/>
      <c r="K1804" s="1493">
        <v>1</v>
      </c>
      <c r="L1804" s="1493">
        <v>12</v>
      </c>
      <c r="M1804" s="1484">
        <f t="shared" si="56"/>
        <v>36000</v>
      </c>
      <c r="N1804" s="1493">
        <v>1</v>
      </c>
      <c r="O1804" s="1493">
        <v>6</v>
      </c>
      <c r="P1804" s="1484">
        <f t="shared" si="57"/>
        <v>18000</v>
      </c>
      <c r="Q1804" s="1199"/>
      <c r="R1804" s="1199"/>
      <c r="S1804" s="1199"/>
      <c r="T1804" s="1199"/>
    </row>
    <row r="1805" spans="1:20" s="1503" customFormat="1" ht="12.75" x14ac:dyDescent="0.2">
      <c r="A1805" s="1488" t="s">
        <v>8711</v>
      </c>
      <c r="B1805" s="1488" t="s">
        <v>2004</v>
      </c>
      <c r="C1805" s="1488" t="s">
        <v>97</v>
      </c>
      <c r="D1805" s="1488"/>
      <c r="E1805" s="1489">
        <v>2300</v>
      </c>
      <c r="F1805" s="1488" t="s">
        <v>12370</v>
      </c>
      <c r="G1805" s="1488" t="s">
        <v>12371</v>
      </c>
      <c r="H1805" s="1488" t="s">
        <v>768</v>
      </c>
      <c r="I1805" s="1488"/>
      <c r="J1805" s="1488"/>
      <c r="K1805" s="1493">
        <v>1</v>
      </c>
      <c r="L1805" s="1493">
        <v>12</v>
      </c>
      <c r="M1805" s="1484">
        <f t="shared" si="56"/>
        <v>27600</v>
      </c>
      <c r="N1805" s="1493">
        <v>1</v>
      </c>
      <c r="O1805" s="1493">
        <v>6</v>
      </c>
      <c r="P1805" s="1484">
        <f t="shared" si="57"/>
        <v>13800</v>
      </c>
      <c r="Q1805" s="1199"/>
      <c r="R1805" s="1199"/>
      <c r="S1805" s="1199"/>
      <c r="T1805" s="1199"/>
    </row>
    <row r="1806" spans="1:20" s="1503" customFormat="1" ht="12.75" x14ac:dyDescent="0.2">
      <c r="A1806" s="1488" t="s">
        <v>8711</v>
      </c>
      <c r="B1806" s="1488" t="s">
        <v>2003</v>
      </c>
      <c r="C1806" s="1488" t="s">
        <v>97</v>
      </c>
      <c r="D1806" s="1488"/>
      <c r="E1806" s="1489">
        <v>9000</v>
      </c>
      <c r="F1806" s="1488" t="s">
        <v>12372</v>
      </c>
      <c r="G1806" s="1488" t="s">
        <v>12373</v>
      </c>
      <c r="H1806" s="1488" t="s">
        <v>12374</v>
      </c>
      <c r="I1806" s="1488"/>
      <c r="J1806" s="1488"/>
      <c r="K1806" s="1493">
        <v>1</v>
      </c>
      <c r="L1806" s="1493">
        <v>12</v>
      </c>
      <c r="M1806" s="1484">
        <f t="shared" si="56"/>
        <v>108000</v>
      </c>
      <c r="N1806" s="1493">
        <v>1</v>
      </c>
      <c r="O1806" s="1493">
        <v>6</v>
      </c>
      <c r="P1806" s="1484">
        <f t="shared" si="57"/>
        <v>54000</v>
      </c>
      <c r="Q1806" s="1199"/>
      <c r="R1806" s="1199"/>
      <c r="S1806" s="1199"/>
      <c r="T1806" s="1199"/>
    </row>
    <row r="1807" spans="1:20" s="1503" customFormat="1" ht="12.75" x14ac:dyDescent="0.2">
      <c r="A1807" s="1488" t="s">
        <v>8711</v>
      </c>
      <c r="B1807" s="1488" t="s">
        <v>2003</v>
      </c>
      <c r="C1807" s="1488" t="s">
        <v>97</v>
      </c>
      <c r="D1807" s="1488"/>
      <c r="E1807" s="1489">
        <v>5000</v>
      </c>
      <c r="F1807" s="1488" t="s">
        <v>12375</v>
      </c>
      <c r="G1807" s="1488" t="s">
        <v>12376</v>
      </c>
      <c r="H1807" s="1488" t="s">
        <v>8778</v>
      </c>
      <c r="I1807" s="1488"/>
      <c r="J1807" s="1488"/>
      <c r="K1807" s="1493">
        <v>1</v>
      </c>
      <c r="L1807" s="1493">
        <v>6</v>
      </c>
      <c r="M1807" s="1484">
        <f t="shared" si="56"/>
        <v>30000</v>
      </c>
      <c r="N1807" s="1493">
        <v>0</v>
      </c>
      <c r="O1807" s="1493">
        <v>0</v>
      </c>
      <c r="P1807" s="1484">
        <f t="shared" si="57"/>
        <v>0</v>
      </c>
      <c r="Q1807" s="1199"/>
      <c r="R1807" s="1199"/>
      <c r="S1807" s="1199"/>
      <c r="T1807" s="1199"/>
    </row>
    <row r="1808" spans="1:20" s="1503" customFormat="1" ht="12.75" x14ac:dyDescent="0.2">
      <c r="A1808" s="1488" t="s">
        <v>8711</v>
      </c>
      <c r="B1808" s="1488" t="s">
        <v>2003</v>
      </c>
      <c r="C1808" s="1488" t="s">
        <v>97</v>
      </c>
      <c r="D1808" s="1488"/>
      <c r="E1808" s="1489">
        <v>8000</v>
      </c>
      <c r="F1808" s="1488" t="s">
        <v>12377</v>
      </c>
      <c r="G1808" s="1488" t="s">
        <v>12378</v>
      </c>
      <c r="H1808" s="1488" t="s">
        <v>12379</v>
      </c>
      <c r="I1808" s="1488"/>
      <c r="J1808" s="1488"/>
      <c r="K1808" s="1493">
        <v>1</v>
      </c>
      <c r="L1808" s="1493">
        <v>5</v>
      </c>
      <c r="M1808" s="1484">
        <f t="shared" si="56"/>
        <v>40000</v>
      </c>
      <c r="N1808" s="1493">
        <v>0</v>
      </c>
      <c r="O1808" s="1493">
        <v>0</v>
      </c>
      <c r="P1808" s="1484">
        <f t="shared" si="57"/>
        <v>0</v>
      </c>
      <c r="Q1808" s="1199"/>
      <c r="R1808" s="1199"/>
      <c r="S1808" s="1199"/>
      <c r="T1808" s="1199"/>
    </row>
    <row r="1809" spans="1:20" s="1503" customFormat="1" ht="12.75" x14ac:dyDescent="0.2">
      <c r="A1809" s="1488" t="s">
        <v>8711</v>
      </c>
      <c r="B1809" s="1488" t="s">
        <v>2004</v>
      </c>
      <c r="C1809" s="1488" t="s">
        <v>97</v>
      </c>
      <c r="D1809" s="1488"/>
      <c r="E1809" s="1489">
        <v>2500</v>
      </c>
      <c r="F1809" s="1488" t="s">
        <v>12380</v>
      </c>
      <c r="G1809" s="1488" t="s">
        <v>12381</v>
      </c>
      <c r="H1809" s="1488" t="s">
        <v>1025</v>
      </c>
      <c r="I1809" s="1488"/>
      <c r="J1809" s="1488"/>
      <c r="K1809" s="1493">
        <v>1</v>
      </c>
      <c r="L1809" s="1493">
        <v>12</v>
      </c>
      <c r="M1809" s="1484">
        <f t="shared" si="56"/>
        <v>30000</v>
      </c>
      <c r="N1809" s="1493">
        <v>1</v>
      </c>
      <c r="O1809" s="1493">
        <v>6</v>
      </c>
      <c r="P1809" s="1484">
        <f t="shared" si="57"/>
        <v>15000</v>
      </c>
      <c r="Q1809" s="1199"/>
      <c r="R1809" s="1199"/>
      <c r="S1809" s="1199"/>
      <c r="T1809" s="1199"/>
    </row>
    <row r="1810" spans="1:20" s="1503" customFormat="1" ht="12.75" x14ac:dyDescent="0.2">
      <c r="A1810" s="1488" t="s">
        <v>8711</v>
      </c>
      <c r="B1810" s="1488" t="s">
        <v>2003</v>
      </c>
      <c r="C1810" s="1488" t="s">
        <v>97</v>
      </c>
      <c r="D1810" s="1488"/>
      <c r="E1810" s="1489">
        <v>15600</v>
      </c>
      <c r="F1810" s="1488" t="s">
        <v>12382</v>
      </c>
      <c r="G1810" s="1488" t="s">
        <v>12383</v>
      </c>
      <c r="H1810" s="1488" t="s">
        <v>8834</v>
      </c>
      <c r="I1810" s="1488"/>
      <c r="J1810" s="1488"/>
      <c r="K1810" s="1493">
        <v>0</v>
      </c>
      <c r="L1810" s="1493">
        <v>0</v>
      </c>
      <c r="M1810" s="1484">
        <f t="shared" si="56"/>
        <v>0</v>
      </c>
      <c r="N1810" s="1493">
        <v>1</v>
      </c>
      <c r="O1810" s="1493">
        <v>1</v>
      </c>
      <c r="P1810" s="1484">
        <f t="shared" si="57"/>
        <v>15600</v>
      </c>
      <c r="Q1810" s="1199"/>
      <c r="R1810" s="1199"/>
      <c r="S1810" s="1199"/>
      <c r="T1810" s="1199"/>
    </row>
    <row r="1811" spans="1:20" s="1503" customFormat="1" ht="12.75" x14ac:dyDescent="0.2">
      <c r="A1811" s="1488" t="s">
        <v>8711</v>
      </c>
      <c r="B1811" s="1488" t="s">
        <v>2003</v>
      </c>
      <c r="C1811" s="1488" t="s">
        <v>97</v>
      </c>
      <c r="D1811" s="1488"/>
      <c r="E1811" s="1489">
        <v>5500</v>
      </c>
      <c r="F1811" s="1488" t="s">
        <v>12384</v>
      </c>
      <c r="G1811" s="1488" t="s">
        <v>12385</v>
      </c>
      <c r="H1811" s="1488" t="s">
        <v>12386</v>
      </c>
      <c r="I1811" s="1488"/>
      <c r="J1811" s="1488"/>
      <c r="K1811" s="1493">
        <v>1</v>
      </c>
      <c r="L1811" s="1493">
        <v>12</v>
      </c>
      <c r="M1811" s="1484">
        <f t="shared" si="56"/>
        <v>66000</v>
      </c>
      <c r="N1811" s="1493">
        <v>1</v>
      </c>
      <c r="O1811" s="1493">
        <v>6</v>
      </c>
      <c r="P1811" s="1484">
        <f t="shared" si="57"/>
        <v>33000</v>
      </c>
      <c r="Q1811" s="1199"/>
      <c r="R1811" s="1199"/>
      <c r="S1811" s="1199"/>
      <c r="T1811" s="1199"/>
    </row>
    <row r="1812" spans="1:20" s="1503" customFormat="1" ht="12.75" x14ac:dyDescent="0.2">
      <c r="A1812" s="1488" t="s">
        <v>8711</v>
      </c>
      <c r="B1812" s="1488" t="s">
        <v>2003</v>
      </c>
      <c r="C1812" s="1488" t="s">
        <v>97</v>
      </c>
      <c r="D1812" s="1488"/>
      <c r="E1812" s="1489">
        <v>5000</v>
      </c>
      <c r="F1812" s="1488" t="s">
        <v>12387</v>
      </c>
      <c r="G1812" s="1488" t="s">
        <v>12388</v>
      </c>
      <c r="H1812" s="1488" t="s">
        <v>8778</v>
      </c>
      <c r="I1812" s="1488"/>
      <c r="J1812" s="1488"/>
      <c r="K1812" s="1493">
        <v>1</v>
      </c>
      <c r="L1812" s="1493">
        <v>12</v>
      </c>
      <c r="M1812" s="1484">
        <f t="shared" si="56"/>
        <v>60000</v>
      </c>
      <c r="N1812" s="1493">
        <v>1</v>
      </c>
      <c r="O1812" s="1493">
        <v>6</v>
      </c>
      <c r="P1812" s="1484">
        <f t="shared" si="57"/>
        <v>30000</v>
      </c>
      <c r="Q1812" s="1199"/>
      <c r="R1812" s="1199"/>
      <c r="S1812" s="1199"/>
      <c r="T1812" s="1199"/>
    </row>
    <row r="1813" spans="1:20" s="1503" customFormat="1" ht="12.75" x14ac:dyDescent="0.2">
      <c r="A1813" s="1488" t="s">
        <v>8711</v>
      </c>
      <c r="B1813" s="1488" t="s">
        <v>2003</v>
      </c>
      <c r="C1813" s="1488" t="s">
        <v>97</v>
      </c>
      <c r="D1813" s="1488"/>
      <c r="E1813" s="1489">
        <v>1500</v>
      </c>
      <c r="F1813" s="1488" t="s">
        <v>12389</v>
      </c>
      <c r="G1813" s="1488" t="s">
        <v>12390</v>
      </c>
      <c r="H1813" s="1488" t="s">
        <v>12391</v>
      </c>
      <c r="I1813" s="1488"/>
      <c r="J1813" s="1488"/>
      <c r="K1813" s="1493">
        <v>1</v>
      </c>
      <c r="L1813" s="1493">
        <v>12</v>
      </c>
      <c r="M1813" s="1484">
        <f t="shared" si="56"/>
        <v>18000</v>
      </c>
      <c r="N1813" s="1493">
        <v>1</v>
      </c>
      <c r="O1813" s="1493">
        <v>6</v>
      </c>
      <c r="P1813" s="1484">
        <f t="shared" si="57"/>
        <v>9000</v>
      </c>
      <c r="Q1813" s="1199"/>
      <c r="R1813" s="1199"/>
      <c r="S1813" s="1199"/>
      <c r="T1813" s="1199"/>
    </row>
    <row r="1814" spans="1:20" s="1503" customFormat="1" ht="12.75" x14ac:dyDescent="0.2">
      <c r="A1814" s="1488" t="s">
        <v>8711</v>
      </c>
      <c r="B1814" s="1488" t="s">
        <v>2003</v>
      </c>
      <c r="C1814" s="1488" t="s">
        <v>97</v>
      </c>
      <c r="D1814" s="1488"/>
      <c r="E1814" s="1489">
        <v>5500</v>
      </c>
      <c r="F1814" s="1488" t="s">
        <v>12392</v>
      </c>
      <c r="G1814" s="1488" t="s">
        <v>12393</v>
      </c>
      <c r="H1814" s="1488" t="s">
        <v>9241</v>
      </c>
      <c r="I1814" s="1488"/>
      <c r="J1814" s="1488"/>
      <c r="K1814" s="1493">
        <v>1</v>
      </c>
      <c r="L1814" s="1493">
        <v>3</v>
      </c>
      <c r="M1814" s="1484">
        <f t="shared" si="56"/>
        <v>16500</v>
      </c>
      <c r="N1814" s="1493">
        <v>0</v>
      </c>
      <c r="O1814" s="1493">
        <v>0</v>
      </c>
      <c r="P1814" s="1484">
        <f t="shared" si="57"/>
        <v>0</v>
      </c>
      <c r="Q1814" s="1199"/>
      <c r="R1814" s="1199"/>
      <c r="S1814" s="1199"/>
      <c r="T1814" s="1199"/>
    </row>
    <row r="1815" spans="1:20" s="1503" customFormat="1" ht="12.75" x14ac:dyDescent="0.2">
      <c r="A1815" s="1488" t="s">
        <v>8711</v>
      </c>
      <c r="B1815" s="1488" t="s">
        <v>2003</v>
      </c>
      <c r="C1815" s="1488" t="s">
        <v>97</v>
      </c>
      <c r="D1815" s="1488"/>
      <c r="E1815" s="1489">
        <v>5000</v>
      </c>
      <c r="F1815" s="1488" t="s">
        <v>12394</v>
      </c>
      <c r="G1815" s="1488" t="s">
        <v>12395</v>
      </c>
      <c r="H1815" s="1488" t="s">
        <v>654</v>
      </c>
      <c r="I1815" s="1488"/>
      <c r="J1815" s="1488"/>
      <c r="K1815" s="1493">
        <v>1</v>
      </c>
      <c r="L1815" s="1493">
        <v>12</v>
      </c>
      <c r="M1815" s="1484">
        <f t="shared" si="56"/>
        <v>60000</v>
      </c>
      <c r="N1815" s="1493">
        <v>1</v>
      </c>
      <c r="O1815" s="1493">
        <v>6</v>
      </c>
      <c r="P1815" s="1484">
        <f t="shared" si="57"/>
        <v>30000</v>
      </c>
      <c r="Q1815" s="1199"/>
      <c r="R1815" s="1199"/>
      <c r="S1815" s="1199"/>
      <c r="T1815" s="1199"/>
    </row>
    <row r="1816" spans="1:20" s="1503" customFormat="1" ht="12.75" x14ac:dyDescent="0.2">
      <c r="A1816" s="1488" t="s">
        <v>8711</v>
      </c>
      <c r="B1816" s="1488" t="s">
        <v>2003</v>
      </c>
      <c r="C1816" s="1488" t="s">
        <v>97</v>
      </c>
      <c r="D1816" s="1488"/>
      <c r="E1816" s="1489">
        <v>1800</v>
      </c>
      <c r="F1816" s="1488" t="s">
        <v>12396</v>
      </c>
      <c r="G1816" s="1488" t="s">
        <v>12397</v>
      </c>
      <c r="H1816" s="1488" t="s">
        <v>698</v>
      </c>
      <c r="I1816" s="1488"/>
      <c r="J1816" s="1488"/>
      <c r="K1816" s="1493">
        <v>1</v>
      </c>
      <c r="L1816" s="1493">
        <v>12</v>
      </c>
      <c r="M1816" s="1484">
        <f t="shared" si="56"/>
        <v>21600</v>
      </c>
      <c r="N1816" s="1493">
        <v>0</v>
      </c>
      <c r="O1816" s="1493">
        <v>0</v>
      </c>
      <c r="P1816" s="1484">
        <f t="shared" si="57"/>
        <v>0</v>
      </c>
      <c r="Q1816" s="1199"/>
      <c r="R1816" s="1199"/>
      <c r="S1816" s="1199"/>
      <c r="T1816" s="1199"/>
    </row>
    <row r="1817" spans="1:20" s="1503" customFormat="1" ht="12.75" x14ac:dyDescent="0.2">
      <c r="A1817" s="1488" t="s">
        <v>8711</v>
      </c>
      <c r="B1817" s="1488" t="s">
        <v>2003</v>
      </c>
      <c r="C1817" s="1488" t="s">
        <v>97</v>
      </c>
      <c r="D1817" s="1488"/>
      <c r="E1817" s="1489">
        <v>3000</v>
      </c>
      <c r="F1817" s="1488" t="s">
        <v>12396</v>
      </c>
      <c r="G1817" s="1488" t="s">
        <v>12397</v>
      </c>
      <c r="H1817" s="1488" t="s">
        <v>768</v>
      </c>
      <c r="I1817" s="1488"/>
      <c r="J1817" s="1488"/>
      <c r="K1817" s="1493">
        <v>1</v>
      </c>
      <c r="L1817" s="1493">
        <v>1</v>
      </c>
      <c r="M1817" s="1484">
        <f t="shared" si="56"/>
        <v>3000</v>
      </c>
      <c r="N1817" s="1493">
        <v>1</v>
      </c>
      <c r="O1817" s="1493">
        <v>6</v>
      </c>
      <c r="P1817" s="1484">
        <f t="shared" si="57"/>
        <v>18000</v>
      </c>
      <c r="Q1817" s="1199"/>
      <c r="R1817" s="1199"/>
      <c r="S1817" s="1199"/>
      <c r="T1817" s="1199"/>
    </row>
    <row r="1818" spans="1:20" s="1503" customFormat="1" ht="12.75" x14ac:dyDescent="0.2">
      <c r="A1818" s="1488" t="s">
        <v>8711</v>
      </c>
      <c r="B1818" s="1488" t="s">
        <v>2003</v>
      </c>
      <c r="C1818" s="1488" t="s">
        <v>97</v>
      </c>
      <c r="D1818" s="1488"/>
      <c r="E1818" s="1489">
        <v>7000</v>
      </c>
      <c r="F1818" s="1488" t="s">
        <v>12398</v>
      </c>
      <c r="G1818" s="1488" t="s">
        <v>12399</v>
      </c>
      <c r="H1818" s="1488" t="s">
        <v>686</v>
      </c>
      <c r="I1818" s="1488"/>
      <c r="J1818" s="1488"/>
      <c r="K1818" s="1493">
        <v>1</v>
      </c>
      <c r="L1818" s="1493">
        <v>8</v>
      </c>
      <c r="M1818" s="1484">
        <f t="shared" si="56"/>
        <v>56000</v>
      </c>
      <c r="N1818" s="1493">
        <v>1</v>
      </c>
      <c r="O1818" s="1493">
        <v>6</v>
      </c>
      <c r="P1818" s="1484">
        <f t="shared" si="57"/>
        <v>42000</v>
      </c>
      <c r="Q1818" s="1199"/>
      <c r="R1818" s="1199"/>
      <c r="S1818" s="1199"/>
      <c r="T1818" s="1199"/>
    </row>
    <row r="1819" spans="1:20" s="1503" customFormat="1" ht="12.75" x14ac:dyDescent="0.2">
      <c r="A1819" s="1488" t="s">
        <v>8711</v>
      </c>
      <c r="B1819" s="1488" t="s">
        <v>2004</v>
      </c>
      <c r="C1819" s="1488" t="s">
        <v>97</v>
      </c>
      <c r="D1819" s="1488"/>
      <c r="E1819" s="1489">
        <v>11000</v>
      </c>
      <c r="F1819" s="1488" t="s">
        <v>12400</v>
      </c>
      <c r="G1819" s="1488" t="s">
        <v>12401</v>
      </c>
      <c r="H1819" s="1488" t="s">
        <v>8746</v>
      </c>
      <c r="I1819" s="1488"/>
      <c r="J1819" s="1488"/>
      <c r="K1819" s="1493">
        <v>1</v>
      </c>
      <c r="L1819" s="1493">
        <v>3</v>
      </c>
      <c r="M1819" s="1484">
        <f t="shared" si="56"/>
        <v>33000</v>
      </c>
      <c r="N1819" s="1493">
        <v>0</v>
      </c>
      <c r="O1819" s="1493">
        <v>0</v>
      </c>
      <c r="P1819" s="1484">
        <f t="shared" si="57"/>
        <v>0</v>
      </c>
      <c r="Q1819" s="1199"/>
      <c r="R1819" s="1199"/>
      <c r="S1819" s="1199"/>
      <c r="T1819" s="1199"/>
    </row>
    <row r="1820" spans="1:20" s="1503" customFormat="1" ht="12.75" x14ac:dyDescent="0.2">
      <c r="A1820" s="1488" t="s">
        <v>8711</v>
      </c>
      <c r="B1820" s="1488" t="s">
        <v>2004</v>
      </c>
      <c r="C1820" s="1488" t="s">
        <v>97</v>
      </c>
      <c r="D1820" s="1488"/>
      <c r="E1820" s="1489">
        <v>4500</v>
      </c>
      <c r="F1820" s="1488" t="s">
        <v>12402</v>
      </c>
      <c r="G1820" s="1488" t="s">
        <v>12403</v>
      </c>
      <c r="H1820" s="1488" t="s">
        <v>675</v>
      </c>
      <c r="I1820" s="1488"/>
      <c r="J1820" s="1488"/>
      <c r="K1820" s="1493">
        <v>1</v>
      </c>
      <c r="L1820" s="1493">
        <v>12</v>
      </c>
      <c r="M1820" s="1484">
        <f t="shared" si="56"/>
        <v>54000</v>
      </c>
      <c r="N1820" s="1493">
        <v>1</v>
      </c>
      <c r="O1820" s="1493">
        <v>6</v>
      </c>
      <c r="P1820" s="1484">
        <f t="shared" si="57"/>
        <v>27000</v>
      </c>
      <c r="Q1820" s="1199"/>
      <c r="R1820" s="1199"/>
      <c r="S1820" s="1199"/>
      <c r="T1820" s="1199"/>
    </row>
    <row r="1821" spans="1:20" s="1503" customFormat="1" ht="12.75" x14ac:dyDescent="0.2">
      <c r="A1821" s="1488" t="s">
        <v>8711</v>
      </c>
      <c r="B1821" s="1488" t="s">
        <v>2003</v>
      </c>
      <c r="C1821" s="1488" t="s">
        <v>97</v>
      </c>
      <c r="D1821" s="1488"/>
      <c r="E1821" s="1489">
        <v>3000</v>
      </c>
      <c r="F1821" s="1488" t="s">
        <v>12404</v>
      </c>
      <c r="G1821" s="1488" t="s">
        <v>12405</v>
      </c>
      <c r="H1821" s="1488" t="s">
        <v>9238</v>
      </c>
      <c r="I1821" s="1488"/>
      <c r="J1821" s="1488"/>
      <c r="K1821" s="1493">
        <v>1</v>
      </c>
      <c r="L1821" s="1493">
        <v>4</v>
      </c>
      <c r="M1821" s="1484">
        <f t="shared" si="56"/>
        <v>12000</v>
      </c>
      <c r="N1821" s="1493">
        <v>0</v>
      </c>
      <c r="O1821" s="1493">
        <v>0</v>
      </c>
      <c r="P1821" s="1484">
        <f t="shared" si="57"/>
        <v>0</v>
      </c>
      <c r="Q1821" s="1199"/>
      <c r="R1821" s="1199"/>
      <c r="S1821" s="1199"/>
      <c r="T1821" s="1199"/>
    </row>
    <row r="1822" spans="1:20" s="1503" customFormat="1" ht="12.75" x14ac:dyDescent="0.2">
      <c r="A1822" s="1488" t="s">
        <v>8711</v>
      </c>
      <c r="B1822" s="1488" t="s">
        <v>2003</v>
      </c>
      <c r="C1822" s="1488" t="s">
        <v>97</v>
      </c>
      <c r="D1822" s="1488"/>
      <c r="E1822" s="1489">
        <v>4000</v>
      </c>
      <c r="F1822" s="1488" t="s">
        <v>12406</v>
      </c>
      <c r="G1822" s="1488" t="s">
        <v>12407</v>
      </c>
      <c r="H1822" s="1488" t="s">
        <v>12408</v>
      </c>
      <c r="I1822" s="1488"/>
      <c r="J1822" s="1488"/>
      <c r="K1822" s="1493">
        <v>1</v>
      </c>
      <c r="L1822" s="1493">
        <v>10</v>
      </c>
      <c r="M1822" s="1484">
        <f t="shared" si="56"/>
        <v>40000</v>
      </c>
      <c r="N1822" s="1493">
        <v>0</v>
      </c>
      <c r="O1822" s="1493">
        <v>0</v>
      </c>
      <c r="P1822" s="1484">
        <f t="shared" si="57"/>
        <v>0</v>
      </c>
      <c r="Q1822" s="1199"/>
      <c r="R1822" s="1199"/>
      <c r="S1822" s="1199"/>
      <c r="T1822" s="1199"/>
    </row>
    <row r="1823" spans="1:20" s="1503" customFormat="1" ht="12.75" x14ac:dyDescent="0.2">
      <c r="A1823" s="1488" t="s">
        <v>8711</v>
      </c>
      <c r="B1823" s="1488" t="s">
        <v>2003</v>
      </c>
      <c r="C1823" s="1488" t="s">
        <v>97</v>
      </c>
      <c r="D1823" s="1488"/>
      <c r="E1823" s="1489">
        <v>1200</v>
      </c>
      <c r="F1823" s="1488" t="s">
        <v>12409</v>
      </c>
      <c r="G1823" s="1488" t="s">
        <v>12410</v>
      </c>
      <c r="H1823" s="1488" t="s">
        <v>698</v>
      </c>
      <c r="I1823" s="1488"/>
      <c r="J1823" s="1488"/>
      <c r="K1823" s="1493">
        <v>1</v>
      </c>
      <c r="L1823" s="1493">
        <v>12</v>
      </c>
      <c r="M1823" s="1484">
        <f t="shared" si="56"/>
        <v>14400</v>
      </c>
      <c r="N1823" s="1493">
        <v>1</v>
      </c>
      <c r="O1823" s="1493">
        <v>6</v>
      </c>
      <c r="P1823" s="1484">
        <f t="shared" si="57"/>
        <v>7200</v>
      </c>
      <c r="Q1823" s="1199"/>
      <c r="R1823" s="1199"/>
      <c r="S1823" s="1199"/>
      <c r="T1823" s="1199"/>
    </row>
    <row r="1824" spans="1:20" s="1503" customFormat="1" ht="12.75" x14ac:dyDescent="0.2">
      <c r="A1824" s="1488" t="s">
        <v>8711</v>
      </c>
      <c r="B1824" s="1488" t="s">
        <v>2003</v>
      </c>
      <c r="C1824" s="1488" t="s">
        <v>97</v>
      </c>
      <c r="D1824" s="1488"/>
      <c r="E1824" s="1489">
        <v>10000</v>
      </c>
      <c r="F1824" s="1488" t="s">
        <v>12411</v>
      </c>
      <c r="G1824" s="1488" t="s">
        <v>12412</v>
      </c>
      <c r="H1824" s="1488" t="s">
        <v>12413</v>
      </c>
      <c r="I1824" s="1488"/>
      <c r="J1824" s="1488"/>
      <c r="K1824" s="1493">
        <v>1</v>
      </c>
      <c r="L1824" s="1493">
        <v>8</v>
      </c>
      <c r="M1824" s="1484">
        <f t="shared" si="56"/>
        <v>80000</v>
      </c>
      <c r="N1824" s="1493">
        <v>1</v>
      </c>
      <c r="O1824" s="1493">
        <v>6</v>
      </c>
      <c r="P1824" s="1484">
        <f t="shared" si="57"/>
        <v>60000</v>
      </c>
      <c r="Q1824" s="1199"/>
      <c r="R1824" s="1199"/>
      <c r="S1824" s="1199"/>
      <c r="T1824" s="1199"/>
    </row>
    <row r="1825" spans="1:20" s="1503" customFormat="1" ht="12.75" x14ac:dyDescent="0.2">
      <c r="A1825" s="1488" t="s">
        <v>8711</v>
      </c>
      <c r="B1825" s="1488" t="s">
        <v>2003</v>
      </c>
      <c r="C1825" s="1488" t="s">
        <v>97</v>
      </c>
      <c r="D1825" s="1488"/>
      <c r="E1825" s="1489">
        <v>8500</v>
      </c>
      <c r="F1825" s="1488" t="s">
        <v>12411</v>
      </c>
      <c r="G1825" s="1488" t="s">
        <v>12412</v>
      </c>
      <c r="H1825" s="1488" t="s">
        <v>12414</v>
      </c>
      <c r="I1825" s="1488"/>
      <c r="J1825" s="1488"/>
      <c r="K1825" s="1493">
        <v>1</v>
      </c>
      <c r="L1825" s="1493">
        <v>5</v>
      </c>
      <c r="M1825" s="1484">
        <f t="shared" si="56"/>
        <v>42500</v>
      </c>
      <c r="N1825" s="1493">
        <v>0</v>
      </c>
      <c r="O1825" s="1493">
        <v>0</v>
      </c>
      <c r="P1825" s="1484">
        <f t="shared" si="57"/>
        <v>0</v>
      </c>
      <c r="Q1825" s="1199"/>
      <c r="R1825" s="1199"/>
      <c r="S1825" s="1199"/>
      <c r="T1825" s="1199"/>
    </row>
    <row r="1826" spans="1:20" s="1503" customFormat="1" ht="12.75" x14ac:dyDescent="0.2">
      <c r="A1826" s="1488" t="s">
        <v>8711</v>
      </c>
      <c r="B1826" s="1488" t="s">
        <v>2003</v>
      </c>
      <c r="C1826" s="1488" t="s">
        <v>97</v>
      </c>
      <c r="D1826" s="1488"/>
      <c r="E1826" s="1489">
        <v>14000</v>
      </c>
      <c r="F1826" s="1488" t="s">
        <v>12415</v>
      </c>
      <c r="G1826" s="1488" t="s">
        <v>12416</v>
      </c>
      <c r="H1826" s="1488" t="s">
        <v>712</v>
      </c>
      <c r="I1826" s="1488"/>
      <c r="J1826" s="1488"/>
      <c r="K1826" s="1493">
        <v>1</v>
      </c>
      <c r="L1826" s="1493">
        <v>1</v>
      </c>
      <c r="M1826" s="1484">
        <f t="shared" si="56"/>
        <v>14000</v>
      </c>
      <c r="N1826" s="1493">
        <v>0</v>
      </c>
      <c r="O1826" s="1493">
        <v>0</v>
      </c>
      <c r="P1826" s="1484">
        <f t="shared" si="57"/>
        <v>0</v>
      </c>
      <c r="Q1826" s="1199"/>
      <c r="R1826" s="1199"/>
      <c r="S1826" s="1199"/>
      <c r="T1826" s="1199"/>
    </row>
    <row r="1827" spans="1:20" s="1503" customFormat="1" ht="12.75" x14ac:dyDescent="0.2">
      <c r="A1827" s="1488" t="s">
        <v>8711</v>
      </c>
      <c r="B1827" s="1488" t="s">
        <v>2003</v>
      </c>
      <c r="C1827" s="1488" t="s">
        <v>97</v>
      </c>
      <c r="D1827" s="1488"/>
      <c r="E1827" s="1489">
        <v>4500</v>
      </c>
      <c r="F1827" s="1488" t="s">
        <v>12417</v>
      </c>
      <c r="G1827" s="1488" t="s">
        <v>12418</v>
      </c>
      <c r="H1827" s="1488" t="s">
        <v>11091</v>
      </c>
      <c r="I1827" s="1488"/>
      <c r="J1827" s="1488"/>
      <c r="K1827" s="1493">
        <v>1</v>
      </c>
      <c r="L1827" s="1493">
        <v>12</v>
      </c>
      <c r="M1827" s="1484">
        <f t="shared" si="56"/>
        <v>54000</v>
      </c>
      <c r="N1827" s="1493">
        <v>1</v>
      </c>
      <c r="O1827" s="1493">
        <v>6</v>
      </c>
      <c r="P1827" s="1484">
        <f t="shared" si="57"/>
        <v>27000</v>
      </c>
      <c r="Q1827" s="1199"/>
      <c r="R1827" s="1199"/>
      <c r="S1827" s="1199"/>
      <c r="T1827" s="1199"/>
    </row>
    <row r="1828" spans="1:20" s="1503" customFormat="1" ht="12.75" x14ac:dyDescent="0.2">
      <c r="A1828" s="1488" t="s">
        <v>8711</v>
      </c>
      <c r="B1828" s="1488" t="s">
        <v>2003</v>
      </c>
      <c r="C1828" s="1488" t="s">
        <v>97</v>
      </c>
      <c r="D1828" s="1488"/>
      <c r="E1828" s="1489">
        <v>3500</v>
      </c>
      <c r="F1828" s="1488" t="s">
        <v>12419</v>
      </c>
      <c r="G1828" s="1488" t="s">
        <v>12420</v>
      </c>
      <c r="H1828" s="1488" t="s">
        <v>12421</v>
      </c>
      <c r="I1828" s="1488"/>
      <c r="J1828" s="1488"/>
      <c r="K1828" s="1493">
        <v>1</v>
      </c>
      <c r="L1828" s="1493">
        <v>5</v>
      </c>
      <c r="M1828" s="1484">
        <f t="shared" si="56"/>
        <v>17500</v>
      </c>
      <c r="N1828" s="1493">
        <v>1</v>
      </c>
      <c r="O1828" s="1493">
        <v>6</v>
      </c>
      <c r="P1828" s="1484">
        <f t="shared" si="57"/>
        <v>21000</v>
      </c>
      <c r="Q1828" s="1199"/>
      <c r="R1828" s="1199"/>
      <c r="S1828" s="1199"/>
      <c r="T1828" s="1199"/>
    </row>
    <row r="1829" spans="1:20" s="1503" customFormat="1" ht="12.75" x14ac:dyDescent="0.2">
      <c r="A1829" s="1488" t="s">
        <v>8711</v>
      </c>
      <c r="B1829" s="1488" t="s">
        <v>2003</v>
      </c>
      <c r="C1829" s="1488" t="s">
        <v>97</v>
      </c>
      <c r="D1829" s="1488"/>
      <c r="E1829" s="1489">
        <v>5500</v>
      </c>
      <c r="F1829" s="1488" t="s">
        <v>12422</v>
      </c>
      <c r="G1829" s="1488" t="s">
        <v>12423</v>
      </c>
      <c r="H1829" s="1488" t="s">
        <v>9666</v>
      </c>
      <c r="I1829" s="1488"/>
      <c r="J1829" s="1488"/>
      <c r="K1829" s="1493">
        <v>1</v>
      </c>
      <c r="L1829" s="1493">
        <v>12</v>
      </c>
      <c r="M1829" s="1484">
        <f t="shared" si="56"/>
        <v>66000</v>
      </c>
      <c r="N1829" s="1493">
        <v>1</v>
      </c>
      <c r="O1829" s="1493">
        <v>6</v>
      </c>
      <c r="P1829" s="1484">
        <f t="shared" si="57"/>
        <v>33000</v>
      </c>
      <c r="Q1829" s="1199"/>
      <c r="R1829" s="1199"/>
      <c r="S1829" s="1199"/>
      <c r="T1829" s="1199"/>
    </row>
    <row r="1830" spans="1:20" s="1503" customFormat="1" ht="12.75" x14ac:dyDescent="0.2">
      <c r="A1830" s="1488" t="s">
        <v>8711</v>
      </c>
      <c r="B1830" s="1488" t="s">
        <v>2003</v>
      </c>
      <c r="C1830" s="1488" t="s">
        <v>97</v>
      </c>
      <c r="D1830" s="1488"/>
      <c r="E1830" s="1489">
        <v>15600</v>
      </c>
      <c r="F1830" s="1488" t="s">
        <v>12424</v>
      </c>
      <c r="G1830" s="1488" t="s">
        <v>12425</v>
      </c>
      <c r="H1830" s="1488" t="s">
        <v>8781</v>
      </c>
      <c r="I1830" s="1488"/>
      <c r="J1830" s="1488"/>
      <c r="K1830" s="1493">
        <v>1</v>
      </c>
      <c r="L1830" s="1493">
        <v>1</v>
      </c>
      <c r="M1830" s="1484">
        <f t="shared" si="56"/>
        <v>15600</v>
      </c>
      <c r="N1830" s="1493">
        <v>1</v>
      </c>
      <c r="O1830" s="1493">
        <v>2</v>
      </c>
      <c r="P1830" s="1484">
        <f t="shared" si="57"/>
        <v>31200</v>
      </c>
      <c r="Q1830" s="1199"/>
      <c r="R1830" s="1199"/>
      <c r="S1830" s="1199"/>
      <c r="T1830" s="1199"/>
    </row>
    <row r="1831" spans="1:20" s="1503" customFormat="1" ht="12.75" x14ac:dyDescent="0.2">
      <c r="A1831" s="1488" t="s">
        <v>8711</v>
      </c>
      <c r="B1831" s="1488" t="s">
        <v>2003</v>
      </c>
      <c r="C1831" s="1488" t="s">
        <v>97</v>
      </c>
      <c r="D1831" s="1488"/>
      <c r="E1831" s="1489">
        <v>15600</v>
      </c>
      <c r="F1831" s="1488" t="s">
        <v>12426</v>
      </c>
      <c r="G1831" s="1488" t="s">
        <v>12427</v>
      </c>
      <c r="H1831" s="1488" t="s">
        <v>8834</v>
      </c>
      <c r="I1831" s="1488"/>
      <c r="J1831" s="1488"/>
      <c r="K1831" s="1493">
        <v>0</v>
      </c>
      <c r="L1831" s="1493">
        <v>0</v>
      </c>
      <c r="M1831" s="1484">
        <f t="shared" si="56"/>
        <v>0</v>
      </c>
      <c r="N1831" s="1493">
        <v>1</v>
      </c>
      <c r="O1831" s="1493">
        <v>2</v>
      </c>
      <c r="P1831" s="1484">
        <f t="shared" si="57"/>
        <v>31200</v>
      </c>
      <c r="Q1831" s="1199"/>
      <c r="R1831" s="1199"/>
      <c r="S1831" s="1199"/>
      <c r="T1831" s="1199"/>
    </row>
    <row r="1832" spans="1:20" s="1503" customFormat="1" ht="12.75" x14ac:dyDescent="0.2">
      <c r="A1832" s="1488" t="s">
        <v>8711</v>
      </c>
      <c r="B1832" s="1488" t="s">
        <v>2003</v>
      </c>
      <c r="C1832" s="1488" t="s">
        <v>97</v>
      </c>
      <c r="D1832" s="1488"/>
      <c r="E1832" s="1489">
        <v>15600</v>
      </c>
      <c r="F1832" s="1488" t="s">
        <v>12426</v>
      </c>
      <c r="G1832" s="1488" t="s">
        <v>12427</v>
      </c>
      <c r="H1832" s="1488" t="s">
        <v>8834</v>
      </c>
      <c r="I1832" s="1488"/>
      <c r="J1832" s="1488"/>
      <c r="K1832" s="1493">
        <v>0</v>
      </c>
      <c r="L1832" s="1493">
        <v>0</v>
      </c>
      <c r="M1832" s="1484">
        <f t="shared" si="56"/>
        <v>0</v>
      </c>
      <c r="N1832" s="1493">
        <v>1</v>
      </c>
      <c r="O1832" s="1493">
        <v>4</v>
      </c>
      <c r="P1832" s="1484">
        <f t="shared" si="57"/>
        <v>62400</v>
      </c>
      <c r="Q1832" s="1199"/>
      <c r="R1832" s="1199"/>
      <c r="S1832" s="1199"/>
      <c r="T1832" s="1199"/>
    </row>
    <row r="1833" spans="1:20" s="1503" customFormat="1" ht="12.75" x14ac:dyDescent="0.2">
      <c r="A1833" s="1488" t="s">
        <v>8711</v>
      </c>
      <c r="B1833" s="1488" t="s">
        <v>2003</v>
      </c>
      <c r="C1833" s="1488" t="s">
        <v>97</v>
      </c>
      <c r="D1833" s="1488"/>
      <c r="E1833" s="1489">
        <v>4500</v>
      </c>
      <c r="F1833" s="1488" t="s">
        <v>12428</v>
      </c>
      <c r="G1833" s="1488" t="s">
        <v>12429</v>
      </c>
      <c r="H1833" s="1488" t="s">
        <v>9078</v>
      </c>
      <c r="I1833" s="1488"/>
      <c r="J1833" s="1488"/>
      <c r="K1833" s="1493">
        <v>1</v>
      </c>
      <c r="L1833" s="1493">
        <v>12</v>
      </c>
      <c r="M1833" s="1484">
        <f t="shared" si="56"/>
        <v>54000</v>
      </c>
      <c r="N1833" s="1493">
        <v>1</v>
      </c>
      <c r="O1833" s="1493">
        <v>6</v>
      </c>
      <c r="P1833" s="1484">
        <f t="shared" si="57"/>
        <v>27000</v>
      </c>
      <c r="Q1833" s="1199"/>
      <c r="R1833" s="1199"/>
      <c r="S1833" s="1199"/>
      <c r="T1833" s="1199"/>
    </row>
    <row r="1834" spans="1:20" s="1503" customFormat="1" ht="12.75" x14ac:dyDescent="0.2">
      <c r="A1834" s="1488" t="s">
        <v>8711</v>
      </c>
      <c r="B1834" s="1488" t="s">
        <v>2003</v>
      </c>
      <c r="C1834" s="1488" t="s">
        <v>97</v>
      </c>
      <c r="D1834" s="1488"/>
      <c r="E1834" s="1489">
        <v>12000</v>
      </c>
      <c r="F1834" s="1488" t="s">
        <v>12430</v>
      </c>
      <c r="G1834" s="1488" t="s">
        <v>12431</v>
      </c>
      <c r="H1834" s="1488" t="s">
        <v>10552</v>
      </c>
      <c r="I1834" s="1488"/>
      <c r="J1834" s="1488"/>
      <c r="K1834" s="1493">
        <v>1</v>
      </c>
      <c r="L1834" s="1493">
        <v>6</v>
      </c>
      <c r="M1834" s="1484">
        <f t="shared" si="56"/>
        <v>72000</v>
      </c>
      <c r="N1834" s="1493">
        <v>1</v>
      </c>
      <c r="O1834" s="1493">
        <v>6</v>
      </c>
      <c r="P1834" s="1484">
        <f t="shared" si="57"/>
        <v>72000</v>
      </c>
      <c r="Q1834" s="1199"/>
      <c r="R1834" s="1199"/>
      <c r="S1834" s="1199"/>
      <c r="T1834" s="1199"/>
    </row>
    <row r="1835" spans="1:20" s="1503" customFormat="1" ht="12.75" x14ac:dyDescent="0.2">
      <c r="A1835" s="1488" t="s">
        <v>8711</v>
      </c>
      <c r="B1835" s="1488" t="s">
        <v>2003</v>
      </c>
      <c r="C1835" s="1488" t="s">
        <v>97</v>
      </c>
      <c r="D1835" s="1488"/>
      <c r="E1835" s="1489">
        <v>15000</v>
      </c>
      <c r="F1835" s="1488" t="s">
        <v>12432</v>
      </c>
      <c r="G1835" s="1488" t="s">
        <v>12433</v>
      </c>
      <c r="H1835" s="1488" t="s">
        <v>8782</v>
      </c>
      <c r="I1835" s="1488"/>
      <c r="J1835" s="1488"/>
      <c r="K1835" s="1493">
        <v>1</v>
      </c>
      <c r="L1835" s="1493">
        <v>12</v>
      </c>
      <c r="M1835" s="1484">
        <f t="shared" si="56"/>
        <v>180000</v>
      </c>
      <c r="N1835" s="1493">
        <v>1</v>
      </c>
      <c r="O1835" s="1493">
        <v>4</v>
      </c>
      <c r="P1835" s="1484">
        <f t="shared" si="57"/>
        <v>60000</v>
      </c>
      <c r="Q1835" s="1199"/>
      <c r="R1835" s="1199"/>
      <c r="S1835" s="1199"/>
      <c r="T1835" s="1199"/>
    </row>
    <row r="1836" spans="1:20" s="1503" customFormat="1" ht="12.75" x14ac:dyDescent="0.2">
      <c r="A1836" s="1488" t="s">
        <v>8711</v>
      </c>
      <c r="B1836" s="1488" t="s">
        <v>2004</v>
      </c>
      <c r="C1836" s="1488" t="s">
        <v>97</v>
      </c>
      <c r="D1836" s="1488"/>
      <c r="E1836" s="1489">
        <v>4500</v>
      </c>
      <c r="F1836" s="1488" t="s">
        <v>12434</v>
      </c>
      <c r="G1836" s="1488" t="s">
        <v>12435</v>
      </c>
      <c r="H1836" s="1488" t="s">
        <v>792</v>
      </c>
      <c r="I1836" s="1488"/>
      <c r="J1836" s="1488"/>
      <c r="K1836" s="1493">
        <v>1</v>
      </c>
      <c r="L1836" s="1493">
        <v>12</v>
      </c>
      <c r="M1836" s="1484">
        <f t="shared" si="56"/>
        <v>54000</v>
      </c>
      <c r="N1836" s="1493">
        <v>1</v>
      </c>
      <c r="O1836" s="1493">
        <v>6</v>
      </c>
      <c r="P1836" s="1484">
        <f t="shared" si="57"/>
        <v>27000</v>
      </c>
      <c r="Q1836" s="1199"/>
      <c r="R1836" s="1199"/>
      <c r="S1836" s="1199"/>
      <c r="T1836" s="1199"/>
    </row>
    <row r="1837" spans="1:20" s="1503" customFormat="1" ht="12.75" x14ac:dyDescent="0.2">
      <c r="A1837" s="1488" t="s">
        <v>8711</v>
      </c>
      <c r="B1837" s="1488" t="s">
        <v>2003</v>
      </c>
      <c r="C1837" s="1488" t="s">
        <v>97</v>
      </c>
      <c r="D1837" s="1488"/>
      <c r="E1837" s="1489">
        <v>7000</v>
      </c>
      <c r="F1837" s="1488" t="s">
        <v>12436</v>
      </c>
      <c r="G1837" s="1488" t="s">
        <v>12437</v>
      </c>
      <c r="H1837" s="1488" t="s">
        <v>12438</v>
      </c>
      <c r="I1837" s="1488"/>
      <c r="J1837" s="1488"/>
      <c r="K1837" s="1493">
        <v>1</v>
      </c>
      <c r="L1837" s="1493">
        <v>5</v>
      </c>
      <c r="M1837" s="1484">
        <f t="shared" si="56"/>
        <v>35000</v>
      </c>
      <c r="N1837" s="1493">
        <v>1</v>
      </c>
      <c r="O1837" s="1493">
        <v>6</v>
      </c>
      <c r="P1837" s="1484">
        <f t="shared" si="57"/>
        <v>42000</v>
      </c>
      <c r="Q1837" s="1199"/>
      <c r="R1837" s="1199"/>
      <c r="S1837" s="1199"/>
      <c r="T1837" s="1199"/>
    </row>
    <row r="1838" spans="1:20" s="1503" customFormat="1" ht="12.75" x14ac:dyDescent="0.2">
      <c r="A1838" s="1488" t="s">
        <v>8711</v>
      </c>
      <c r="B1838" s="1488" t="s">
        <v>2003</v>
      </c>
      <c r="C1838" s="1488" t="s">
        <v>97</v>
      </c>
      <c r="D1838" s="1488"/>
      <c r="E1838" s="1489">
        <v>2000</v>
      </c>
      <c r="F1838" s="1488" t="s">
        <v>12439</v>
      </c>
      <c r="G1838" s="1488" t="s">
        <v>12440</v>
      </c>
      <c r="H1838" s="1488" t="s">
        <v>8761</v>
      </c>
      <c r="I1838" s="1488"/>
      <c r="J1838" s="1488"/>
      <c r="K1838" s="1493">
        <v>1</v>
      </c>
      <c r="L1838" s="1493">
        <v>12</v>
      </c>
      <c r="M1838" s="1484">
        <f t="shared" si="56"/>
        <v>24000</v>
      </c>
      <c r="N1838" s="1493">
        <v>1</v>
      </c>
      <c r="O1838" s="1493">
        <v>6</v>
      </c>
      <c r="P1838" s="1484">
        <f t="shared" si="57"/>
        <v>12000</v>
      </c>
      <c r="Q1838" s="1199"/>
      <c r="R1838" s="1199"/>
      <c r="S1838" s="1199"/>
      <c r="T1838" s="1199"/>
    </row>
    <row r="1839" spans="1:20" s="1503" customFormat="1" ht="12.75" x14ac:dyDescent="0.2">
      <c r="A1839" s="1488" t="s">
        <v>8711</v>
      </c>
      <c r="B1839" s="1488" t="s">
        <v>2003</v>
      </c>
      <c r="C1839" s="1488" t="s">
        <v>97</v>
      </c>
      <c r="D1839" s="1488"/>
      <c r="E1839" s="1489">
        <v>5000</v>
      </c>
      <c r="F1839" s="1488" t="s">
        <v>12441</v>
      </c>
      <c r="G1839" s="1488" t="s">
        <v>12442</v>
      </c>
      <c r="H1839" s="1488" t="s">
        <v>8778</v>
      </c>
      <c r="I1839" s="1488"/>
      <c r="J1839" s="1488"/>
      <c r="K1839" s="1493">
        <v>1</v>
      </c>
      <c r="L1839" s="1493">
        <v>12</v>
      </c>
      <c r="M1839" s="1484">
        <f t="shared" si="56"/>
        <v>60000</v>
      </c>
      <c r="N1839" s="1493">
        <v>1</v>
      </c>
      <c r="O1839" s="1493">
        <v>6</v>
      </c>
      <c r="P1839" s="1484">
        <f t="shared" si="57"/>
        <v>30000</v>
      </c>
      <c r="Q1839" s="1199"/>
      <c r="R1839" s="1199"/>
      <c r="S1839" s="1199"/>
      <c r="T1839" s="1199"/>
    </row>
    <row r="1840" spans="1:20" s="1503" customFormat="1" ht="12.75" x14ac:dyDescent="0.2">
      <c r="A1840" s="1488" t="s">
        <v>8711</v>
      </c>
      <c r="B1840" s="1488" t="s">
        <v>2003</v>
      </c>
      <c r="C1840" s="1488" t="s">
        <v>97</v>
      </c>
      <c r="D1840" s="1488"/>
      <c r="E1840" s="1489">
        <v>4000</v>
      </c>
      <c r="F1840" s="1488" t="s">
        <v>12443</v>
      </c>
      <c r="G1840" s="1488" t="s">
        <v>12444</v>
      </c>
      <c r="H1840" s="1488" t="s">
        <v>739</v>
      </c>
      <c r="I1840" s="1488"/>
      <c r="J1840" s="1488"/>
      <c r="K1840" s="1493">
        <v>1</v>
      </c>
      <c r="L1840" s="1493">
        <v>12</v>
      </c>
      <c r="M1840" s="1484">
        <f t="shared" si="56"/>
        <v>48000</v>
      </c>
      <c r="N1840" s="1493">
        <v>1</v>
      </c>
      <c r="O1840" s="1493">
        <v>6</v>
      </c>
      <c r="P1840" s="1484">
        <f t="shared" si="57"/>
        <v>24000</v>
      </c>
      <c r="Q1840" s="1199"/>
      <c r="R1840" s="1199"/>
      <c r="S1840" s="1199"/>
      <c r="T1840" s="1199"/>
    </row>
    <row r="1841" spans="1:20" s="1503" customFormat="1" ht="12.75" x14ac:dyDescent="0.2">
      <c r="A1841" s="1488" t="s">
        <v>8711</v>
      </c>
      <c r="B1841" s="1488" t="s">
        <v>2003</v>
      </c>
      <c r="C1841" s="1488" t="s">
        <v>97</v>
      </c>
      <c r="D1841" s="1488"/>
      <c r="E1841" s="1489">
        <v>4000</v>
      </c>
      <c r="F1841" s="1488" t="s">
        <v>12445</v>
      </c>
      <c r="G1841" s="1488" t="s">
        <v>12446</v>
      </c>
      <c r="H1841" s="1488" t="s">
        <v>10836</v>
      </c>
      <c r="I1841" s="1488"/>
      <c r="J1841" s="1488"/>
      <c r="K1841" s="1493">
        <v>1</v>
      </c>
      <c r="L1841" s="1493">
        <v>3</v>
      </c>
      <c r="M1841" s="1484">
        <f t="shared" si="56"/>
        <v>12000</v>
      </c>
      <c r="N1841" s="1493">
        <v>1</v>
      </c>
      <c r="O1841" s="1493">
        <v>6</v>
      </c>
      <c r="P1841" s="1484">
        <f t="shared" si="57"/>
        <v>24000</v>
      </c>
      <c r="Q1841" s="1199"/>
      <c r="R1841" s="1199"/>
      <c r="S1841" s="1199"/>
      <c r="T1841" s="1199"/>
    </row>
    <row r="1842" spans="1:20" s="1503" customFormat="1" ht="12.75" x14ac:dyDescent="0.2">
      <c r="A1842" s="1488" t="s">
        <v>8711</v>
      </c>
      <c r="B1842" s="1488" t="s">
        <v>2003</v>
      </c>
      <c r="C1842" s="1488" t="s">
        <v>97</v>
      </c>
      <c r="D1842" s="1488"/>
      <c r="E1842" s="1489">
        <v>3000</v>
      </c>
      <c r="F1842" s="1488" t="s">
        <v>12445</v>
      </c>
      <c r="G1842" s="1488" t="s">
        <v>12446</v>
      </c>
      <c r="H1842" s="1488" t="s">
        <v>739</v>
      </c>
      <c r="I1842" s="1488"/>
      <c r="J1842" s="1488"/>
      <c r="K1842" s="1493">
        <v>1</v>
      </c>
      <c r="L1842" s="1493">
        <v>9</v>
      </c>
      <c r="M1842" s="1484">
        <f t="shared" si="56"/>
        <v>27000</v>
      </c>
      <c r="N1842" s="1493">
        <v>0</v>
      </c>
      <c r="O1842" s="1493">
        <v>0</v>
      </c>
      <c r="P1842" s="1484">
        <f t="shared" si="57"/>
        <v>0</v>
      </c>
      <c r="Q1842" s="1199"/>
      <c r="R1842" s="1199"/>
      <c r="S1842" s="1199"/>
      <c r="T1842" s="1199"/>
    </row>
    <row r="1843" spans="1:20" s="1503" customFormat="1" ht="12.75" x14ac:dyDescent="0.2">
      <c r="A1843" s="1488" t="s">
        <v>8711</v>
      </c>
      <c r="B1843" s="1488" t="s">
        <v>2003</v>
      </c>
      <c r="C1843" s="1488" t="s">
        <v>97</v>
      </c>
      <c r="D1843" s="1488"/>
      <c r="E1843" s="1489">
        <v>5800</v>
      </c>
      <c r="F1843" s="1488" t="s">
        <v>12447</v>
      </c>
      <c r="G1843" s="1488" t="s">
        <v>12448</v>
      </c>
      <c r="H1843" s="1488" t="s">
        <v>792</v>
      </c>
      <c r="I1843" s="1488"/>
      <c r="J1843" s="1488"/>
      <c r="K1843" s="1493">
        <v>1</v>
      </c>
      <c r="L1843" s="1493">
        <v>6</v>
      </c>
      <c r="M1843" s="1484">
        <f t="shared" si="56"/>
        <v>34800</v>
      </c>
      <c r="N1843" s="1493">
        <v>1</v>
      </c>
      <c r="O1843" s="1493">
        <v>6</v>
      </c>
      <c r="P1843" s="1484">
        <f t="shared" si="57"/>
        <v>34800</v>
      </c>
      <c r="Q1843" s="1199"/>
      <c r="R1843" s="1199"/>
      <c r="S1843" s="1199"/>
      <c r="T1843" s="1199"/>
    </row>
    <row r="1844" spans="1:20" s="1503" customFormat="1" ht="12.75" x14ac:dyDescent="0.2">
      <c r="A1844" s="1488" t="s">
        <v>8711</v>
      </c>
      <c r="B1844" s="1488" t="s">
        <v>2003</v>
      </c>
      <c r="C1844" s="1488" t="s">
        <v>97</v>
      </c>
      <c r="D1844" s="1488"/>
      <c r="E1844" s="1489">
        <v>7000</v>
      </c>
      <c r="F1844" s="1488" t="s">
        <v>12449</v>
      </c>
      <c r="G1844" s="1488" t="s">
        <v>12450</v>
      </c>
      <c r="H1844" s="1488" t="s">
        <v>8758</v>
      </c>
      <c r="I1844" s="1488"/>
      <c r="J1844" s="1488"/>
      <c r="K1844" s="1493">
        <v>1</v>
      </c>
      <c r="L1844" s="1493">
        <v>1</v>
      </c>
      <c r="M1844" s="1484">
        <f t="shared" si="56"/>
        <v>7000</v>
      </c>
      <c r="N1844" s="1493">
        <v>1</v>
      </c>
      <c r="O1844" s="1493">
        <v>6</v>
      </c>
      <c r="P1844" s="1484">
        <f t="shared" si="57"/>
        <v>42000</v>
      </c>
      <c r="Q1844" s="1199"/>
      <c r="R1844" s="1199"/>
      <c r="S1844" s="1199"/>
      <c r="T1844" s="1199"/>
    </row>
    <row r="1845" spans="1:20" s="1503" customFormat="1" ht="12.75" x14ac:dyDescent="0.2">
      <c r="A1845" s="1488" t="s">
        <v>8711</v>
      </c>
      <c r="B1845" s="1488" t="s">
        <v>2003</v>
      </c>
      <c r="C1845" s="1488" t="s">
        <v>97</v>
      </c>
      <c r="D1845" s="1488"/>
      <c r="E1845" s="1489">
        <v>8000</v>
      </c>
      <c r="F1845" s="1488" t="s">
        <v>12451</v>
      </c>
      <c r="G1845" s="1488" t="s">
        <v>12452</v>
      </c>
      <c r="H1845" s="1488" t="s">
        <v>1952</v>
      </c>
      <c r="I1845" s="1488"/>
      <c r="J1845" s="1488"/>
      <c r="K1845" s="1493">
        <v>1</v>
      </c>
      <c r="L1845" s="1493">
        <v>5</v>
      </c>
      <c r="M1845" s="1484">
        <f t="shared" si="56"/>
        <v>40000</v>
      </c>
      <c r="N1845" s="1493">
        <v>1</v>
      </c>
      <c r="O1845" s="1493">
        <v>6</v>
      </c>
      <c r="P1845" s="1484">
        <f t="shared" si="57"/>
        <v>48000</v>
      </c>
      <c r="Q1845" s="1199"/>
      <c r="R1845" s="1199"/>
      <c r="S1845" s="1199"/>
      <c r="T1845" s="1199"/>
    </row>
    <row r="1846" spans="1:20" s="1503" customFormat="1" ht="12.75" x14ac:dyDescent="0.2">
      <c r="A1846" s="1488" t="s">
        <v>8711</v>
      </c>
      <c r="B1846" s="1488" t="s">
        <v>2003</v>
      </c>
      <c r="C1846" s="1488" t="s">
        <v>97</v>
      </c>
      <c r="D1846" s="1488"/>
      <c r="E1846" s="1489">
        <v>12000</v>
      </c>
      <c r="F1846" s="1488" t="s">
        <v>12453</v>
      </c>
      <c r="G1846" s="1488" t="s">
        <v>12454</v>
      </c>
      <c r="H1846" s="1488" t="s">
        <v>8727</v>
      </c>
      <c r="I1846" s="1488"/>
      <c r="J1846" s="1488"/>
      <c r="K1846" s="1493">
        <v>0</v>
      </c>
      <c r="L1846" s="1493">
        <v>0</v>
      </c>
      <c r="M1846" s="1484">
        <f t="shared" si="56"/>
        <v>0</v>
      </c>
      <c r="N1846" s="1493">
        <v>1</v>
      </c>
      <c r="O1846" s="1493">
        <v>6</v>
      </c>
      <c r="P1846" s="1484">
        <f t="shared" si="57"/>
        <v>72000</v>
      </c>
      <c r="Q1846" s="1199"/>
      <c r="R1846" s="1199"/>
      <c r="S1846" s="1199"/>
      <c r="T1846" s="1199"/>
    </row>
    <row r="1847" spans="1:20" s="1503" customFormat="1" ht="12.75" x14ac:dyDescent="0.2">
      <c r="A1847" s="1488" t="s">
        <v>8711</v>
      </c>
      <c r="B1847" s="1488" t="s">
        <v>2003</v>
      </c>
      <c r="C1847" s="1488" t="s">
        <v>97</v>
      </c>
      <c r="D1847" s="1488"/>
      <c r="E1847" s="1489">
        <v>5000</v>
      </c>
      <c r="F1847" s="1488" t="s">
        <v>12455</v>
      </c>
      <c r="G1847" s="1488" t="s">
        <v>12456</v>
      </c>
      <c r="H1847" s="1488" t="s">
        <v>12457</v>
      </c>
      <c r="I1847" s="1488"/>
      <c r="J1847" s="1488"/>
      <c r="K1847" s="1493">
        <v>1</v>
      </c>
      <c r="L1847" s="1493">
        <v>12</v>
      </c>
      <c r="M1847" s="1484">
        <f t="shared" si="56"/>
        <v>60000</v>
      </c>
      <c r="N1847" s="1493">
        <v>1</v>
      </c>
      <c r="O1847" s="1493">
        <v>6</v>
      </c>
      <c r="P1847" s="1484">
        <f t="shared" si="57"/>
        <v>30000</v>
      </c>
      <c r="Q1847" s="1199"/>
      <c r="R1847" s="1199"/>
      <c r="S1847" s="1199"/>
      <c r="T1847" s="1199"/>
    </row>
    <row r="1848" spans="1:20" s="1503" customFormat="1" ht="12.75" x14ac:dyDescent="0.2">
      <c r="A1848" s="1488" t="s">
        <v>8711</v>
      </c>
      <c r="B1848" s="1488" t="s">
        <v>2003</v>
      </c>
      <c r="C1848" s="1488" t="s">
        <v>97</v>
      </c>
      <c r="D1848" s="1488"/>
      <c r="E1848" s="1489">
        <v>6500</v>
      </c>
      <c r="F1848" s="1488" t="s">
        <v>12458</v>
      </c>
      <c r="G1848" s="1488" t="s">
        <v>12459</v>
      </c>
      <c r="H1848" s="1488" t="s">
        <v>1718</v>
      </c>
      <c r="I1848" s="1488"/>
      <c r="J1848" s="1488"/>
      <c r="K1848" s="1493">
        <v>1</v>
      </c>
      <c r="L1848" s="1493">
        <v>12</v>
      </c>
      <c r="M1848" s="1484">
        <f t="shared" si="56"/>
        <v>78000</v>
      </c>
      <c r="N1848" s="1493">
        <v>1</v>
      </c>
      <c r="O1848" s="1493">
        <v>6</v>
      </c>
      <c r="P1848" s="1484">
        <f t="shared" si="57"/>
        <v>39000</v>
      </c>
      <c r="Q1848" s="1199"/>
      <c r="R1848" s="1199"/>
      <c r="S1848" s="1199"/>
      <c r="T1848" s="1199"/>
    </row>
    <row r="1849" spans="1:20" s="1503" customFormat="1" ht="12.75" x14ac:dyDescent="0.2">
      <c r="A1849" s="1488" t="s">
        <v>8711</v>
      </c>
      <c r="B1849" s="1488" t="s">
        <v>2003</v>
      </c>
      <c r="C1849" s="1488" t="s">
        <v>97</v>
      </c>
      <c r="D1849" s="1488"/>
      <c r="E1849" s="1489">
        <v>6400</v>
      </c>
      <c r="F1849" s="1488" t="s">
        <v>12460</v>
      </c>
      <c r="G1849" s="1488" t="s">
        <v>12461</v>
      </c>
      <c r="H1849" s="1488" t="s">
        <v>792</v>
      </c>
      <c r="I1849" s="1488"/>
      <c r="J1849" s="1488"/>
      <c r="K1849" s="1493">
        <v>1</v>
      </c>
      <c r="L1849" s="1493">
        <v>12</v>
      </c>
      <c r="M1849" s="1484">
        <f t="shared" si="56"/>
        <v>76800</v>
      </c>
      <c r="N1849" s="1493">
        <v>1</v>
      </c>
      <c r="O1849" s="1493">
        <v>6</v>
      </c>
      <c r="P1849" s="1484">
        <f t="shared" si="57"/>
        <v>38400</v>
      </c>
      <c r="Q1849" s="1199"/>
      <c r="R1849" s="1199"/>
      <c r="S1849" s="1199"/>
      <c r="T1849" s="1199"/>
    </row>
    <row r="1850" spans="1:20" s="1503" customFormat="1" ht="12.75" x14ac:dyDescent="0.2">
      <c r="A1850" s="1488" t="s">
        <v>8711</v>
      </c>
      <c r="B1850" s="1488" t="s">
        <v>2003</v>
      </c>
      <c r="C1850" s="1488" t="s">
        <v>97</v>
      </c>
      <c r="D1850" s="1488"/>
      <c r="E1850" s="1489">
        <v>15600</v>
      </c>
      <c r="F1850" s="1488" t="s">
        <v>12462</v>
      </c>
      <c r="G1850" s="1488" t="s">
        <v>12463</v>
      </c>
      <c r="H1850" s="1488" t="s">
        <v>657</v>
      </c>
      <c r="I1850" s="1488"/>
      <c r="J1850" s="1488"/>
      <c r="K1850" s="1493">
        <v>0</v>
      </c>
      <c r="L1850" s="1493">
        <v>0</v>
      </c>
      <c r="M1850" s="1484">
        <f t="shared" si="56"/>
        <v>0</v>
      </c>
      <c r="N1850" s="1493">
        <v>1</v>
      </c>
      <c r="O1850" s="1493">
        <v>3</v>
      </c>
      <c r="P1850" s="1484">
        <f t="shared" si="57"/>
        <v>46800</v>
      </c>
      <c r="Q1850" s="1199"/>
      <c r="R1850" s="1199"/>
      <c r="S1850" s="1199"/>
      <c r="T1850" s="1199"/>
    </row>
    <row r="1851" spans="1:20" s="1503" customFormat="1" ht="12.75" x14ac:dyDescent="0.2">
      <c r="A1851" s="1488" t="s">
        <v>8711</v>
      </c>
      <c r="B1851" s="1488" t="s">
        <v>2003</v>
      </c>
      <c r="C1851" s="1488" t="s">
        <v>97</v>
      </c>
      <c r="D1851" s="1488"/>
      <c r="E1851" s="1489">
        <v>15600</v>
      </c>
      <c r="F1851" s="1488" t="s">
        <v>12464</v>
      </c>
      <c r="G1851" s="1488" t="s">
        <v>12465</v>
      </c>
      <c r="H1851" s="1488" t="s">
        <v>657</v>
      </c>
      <c r="I1851" s="1488"/>
      <c r="J1851" s="1488"/>
      <c r="K1851" s="1493">
        <v>1</v>
      </c>
      <c r="L1851" s="1493">
        <v>2</v>
      </c>
      <c r="M1851" s="1484">
        <f t="shared" si="56"/>
        <v>31200</v>
      </c>
      <c r="N1851" s="1493">
        <v>0</v>
      </c>
      <c r="O1851" s="1493">
        <v>0</v>
      </c>
      <c r="P1851" s="1484">
        <f t="shared" si="57"/>
        <v>0</v>
      </c>
      <c r="Q1851" s="1199"/>
      <c r="R1851" s="1199"/>
      <c r="S1851" s="1199"/>
      <c r="T1851" s="1199"/>
    </row>
    <row r="1852" spans="1:20" s="1503" customFormat="1" ht="12.75" x14ac:dyDescent="0.2">
      <c r="A1852" s="1488" t="s">
        <v>8711</v>
      </c>
      <c r="B1852" s="1488" t="s">
        <v>2003</v>
      </c>
      <c r="C1852" s="1488" t="s">
        <v>97</v>
      </c>
      <c r="D1852" s="1488"/>
      <c r="E1852" s="1489">
        <v>15600</v>
      </c>
      <c r="F1852" s="1488" t="s">
        <v>12466</v>
      </c>
      <c r="G1852" s="1488" t="s">
        <v>12467</v>
      </c>
      <c r="H1852" s="1488" t="s">
        <v>8781</v>
      </c>
      <c r="I1852" s="1488"/>
      <c r="J1852" s="1488"/>
      <c r="K1852" s="1493">
        <v>0</v>
      </c>
      <c r="L1852" s="1493">
        <v>0</v>
      </c>
      <c r="M1852" s="1484">
        <f t="shared" si="56"/>
        <v>0</v>
      </c>
      <c r="N1852" s="1493">
        <v>1</v>
      </c>
      <c r="O1852" s="1493">
        <v>3</v>
      </c>
      <c r="P1852" s="1484">
        <f t="shared" si="57"/>
        <v>46800</v>
      </c>
      <c r="Q1852" s="1199"/>
      <c r="R1852" s="1199"/>
      <c r="S1852" s="1199"/>
      <c r="T1852" s="1199"/>
    </row>
    <row r="1853" spans="1:20" s="1503" customFormat="1" ht="12.75" x14ac:dyDescent="0.2">
      <c r="A1853" s="1488" t="s">
        <v>8711</v>
      </c>
      <c r="B1853" s="1488" t="s">
        <v>2003</v>
      </c>
      <c r="C1853" s="1488" t="s">
        <v>97</v>
      </c>
      <c r="D1853" s="1488"/>
      <c r="E1853" s="1489">
        <v>15600</v>
      </c>
      <c r="F1853" s="1488" t="s">
        <v>12468</v>
      </c>
      <c r="G1853" s="1488" t="s">
        <v>12469</v>
      </c>
      <c r="H1853" s="1488" t="s">
        <v>8986</v>
      </c>
      <c r="I1853" s="1488"/>
      <c r="J1853" s="1488"/>
      <c r="K1853" s="1493">
        <v>1</v>
      </c>
      <c r="L1853" s="1493">
        <v>1</v>
      </c>
      <c r="M1853" s="1484">
        <f t="shared" si="56"/>
        <v>15600</v>
      </c>
      <c r="N1853" s="1493">
        <v>0</v>
      </c>
      <c r="O1853" s="1493">
        <v>0</v>
      </c>
      <c r="P1853" s="1484">
        <f t="shared" si="57"/>
        <v>0</v>
      </c>
      <c r="Q1853" s="1199"/>
      <c r="R1853" s="1199"/>
      <c r="S1853" s="1199"/>
      <c r="T1853" s="1199"/>
    </row>
    <row r="1854" spans="1:20" s="1503" customFormat="1" ht="12.75" x14ac:dyDescent="0.2">
      <c r="A1854" s="1488" t="s">
        <v>8711</v>
      </c>
      <c r="B1854" s="1488" t="s">
        <v>2003</v>
      </c>
      <c r="C1854" s="1488" t="s">
        <v>97</v>
      </c>
      <c r="D1854" s="1488"/>
      <c r="E1854" s="1489">
        <v>6600</v>
      </c>
      <c r="F1854" s="1488" t="s">
        <v>12470</v>
      </c>
      <c r="G1854" s="1488" t="s">
        <v>12471</v>
      </c>
      <c r="H1854" s="1488" t="s">
        <v>3107</v>
      </c>
      <c r="I1854" s="1488"/>
      <c r="J1854" s="1488"/>
      <c r="K1854" s="1493">
        <v>1</v>
      </c>
      <c r="L1854" s="1493">
        <v>12</v>
      </c>
      <c r="M1854" s="1484">
        <f t="shared" si="56"/>
        <v>79200</v>
      </c>
      <c r="N1854" s="1493">
        <v>1</v>
      </c>
      <c r="O1854" s="1493">
        <v>6</v>
      </c>
      <c r="P1854" s="1484">
        <f t="shared" si="57"/>
        <v>39600</v>
      </c>
      <c r="Q1854" s="1199"/>
      <c r="R1854" s="1199"/>
      <c r="S1854" s="1199"/>
      <c r="T1854" s="1199"/>
    </row>
    <row r="1855" spans="1:20" s="1503" customFormat="1" ht="12.75" x14ac:dyDescent="0.2">
      <c r="A1855" s="1488" t="s">
        <v>8711</v>
      </c>
      <c r="B1855" s="1488" t="s">
        <v>2003</v>
      </c>
      <c r="C1855" s="1488" t="s">
        <v>97</v>
      </c>
      <c r="D1855" s="1488"/>
      <c r="E1855" s="1489">
        <v>9000</v>
      </c>
      <c r="F1855" s="1488" t="s">
        <v>12472</v>
      </c>
      <c r="G1855" s="1488" t="s">
        <v>12473</v>
      </c>
      <c r="H1855" s="1488" t="s">
        <v>12474</v>
      </c>
      <c r="I1855" s="1488"/>
      <c r="J1855" s="1488"/>
      <c r="K1855" s="1493">
        <v>1</v>
      </c>
      <c r="L1855" s="1493">
        <v>4</v>
      </c>
      <c r="M1855" s="1484">
        <f t="shared" si="56"/>
        <v>36000</v>
      </c>
      <c r="N1855" s="1493">
        <v>0</v>
      </c>
      <c r="O1855" s="1493">
        <v>0</v>
      </c>
      <c r="P1855" s="1484">
        <f t="shared" si="57"/>
        <v>0</v>
      </c>
      <c r="Q1855" s="1199"/>
      <c r="R1855" s="1199"/>
      <c r="S1855" s="1199"/>
      <c r="T1855" s="1199"/>
    </row>
    <row r="1856" spans="1:20" s="1503" customFormat="1" ht="12.75" x14ac:dyDescent="0.2">
      <c r="A1856" s="1488" t="s">
        <v>8711</v>
      </c>
      <c r="B1856" s="1488" t="s">
        <v>2003</v>
      </c>
      <c r="C1856" s="1488" t="s">
        <v>97</v>
      </c>
      <c r="D1856" s="1488"/>
      <c r="E1856" s="1489">
        <v>5500</v>
      </c>
      <c r="F1856" s="1488" t="s">
        <v>12475</v>
      </c>
      <c r="G1856" s="1488" t="s">
        <v>12476</v>
      </c>
      <c r="H1856" s="1488" t="s">
        <v>12283</v>
      </c>
      <c r="I1856" s="1488"/>
      <c r="J1856" s="1488"/>
      <c r="K1856" s="1493">
        <v>1</v>
      </c>
      <c r="L1856" s="1493">
        <v>12</v>
      </c>
      <c r="M1856" s="1484">
        <f t="shared" si="56"/>
        <v>66000</v>
      </c>
      <c r="N1856" s="1493">
        <v>1</v>
      </c>
      <c r="O1856" s="1493">
        <v>6</v>
      </c>
      <c r="P1856" s="1484">
        <f t="shared" si="57"/>
        <v>33000</v>
      </c>
      <c r="Q1856" s="1199"/>
      <c r="R1856" s="1199"/>
      <c r="S1856" s="1199"/>
      <c r="T1856" s="1199"/>
    </row>
    <row r="1857" spans="1:20" s="1503" customFormat="1" ht="12.75" x14ac:dyDescent="0.2">
      <c r="A1857" s="1488" t="s">
        <v>8711</v>
      </c>
      <c r="B1857" s="1488" t="s">
        <v>2004</v>
      </c>
      <c r="C1857" s="1488" t="s">
        <v>97</v>
      </c>
      <c r="D1857" s="1488"/>
      <c r="E1857" s="1489">
        <v>5000</v>
      </c>
      <c r="F1857" s="1488" t="s">
        <v>12477</v>
      </c>
      <c r="G1857" s="1488" t="s">
        <v>12478</v>
      </c>
      <c r="H1857" s="1488" t="s">
        <v>675</v>
      </c>
      <c r="I1857" s="1488"/>
      <c r="J1857" s="1488"/>
      <c r="K1857" s="1493">
        <v>1</v>
      </c>
      <c r="L1857" s="1493">
        <v>1</v>
      </c>
      <c r="M1857" s="1484">
        <f t="shared" si="56"/>
        <v>5000</v>
      </c>
      <c r="N1857" s="1493">
        <v>0</v>
      </c>
      <c r="O1857" s="1493">
        <v>0</v>
      </c>
      <c r="P1857" s="1484">
        <f t="shared" si="57"/>
        <v>0</v>
      </c>
      <c r="Q1857" s="1199"/>
      <c r="R1857" s="1199"/>
      <c r="S1857" s="1199"/>
      <c r="T1857" s="1199"/>
    </row>
    <row r="1858" spans="1:20" s="1503" customFormat="1" ht="12.75" x14ac:dyDescent="0.2">
      <c r="A1858" s="1488" t="s">
        <v>8711</v>
      </c>
      <c r="B1858" s="1488" t="s">
        <v>2003</v>
      </c>
      <c r="C1858" s="1488" t="s">
        <v>97</v>
      </c>
      <c r="D1858" s="1488"/>
      <c r="E1858" s="1489">
        <v>5500</v>
      </c>
      <c r="F1858" s="1488" t="s">
        <v>12479</v>
      </c>
      <c r="G1858" s="1488" t="s">
        <v>12480</v>
      </c>
      <c r="H1858" s="1488" t="s">
        <v>9241</v>
      </c>
      <c r="I1858" s="1488"/>
      <c r="J1858" s="1488"/>
      <c r="K1858" s="1493">
        <v>1</v>
      </c>
      <c r="L1858" s="1493">
        <v>12</v>
      </c>
      <c r="M1858" s="1484">
        <f t="shared" si="56"/>
        <v>66000</v>
      </c>
      <c r="N1858" s="1493">
        <v>1</v>
      </c>
      <c r="O1858" s="1493">
        <v>6</v>
      </c>
      <c r="P1858" s="1484">
        <f t="shared" si="57"/>
        <v>33000</v>
      </c>
      <c r="Q1858" s="1199"/>
      <c r="R1858" s="1199"/>
      <c r="S1858" s="1199"/>
      <c r="T1858" s="1199"/>
    </row>
    <row r="1859" spans="1:20" s="1503" customFormat="1" ht="12.75" x14ac:dyDescent="0.2">
      <c r="A1859" s="1488" t="s">
        <v>8711</v>
      </c>
      <c r="B1859" s="1488" t="s">
        <v>2003</v>
      </c>
      <c r="C1859" s="1488" t="s">
        <v>97</v>
      </c>
      <c r="D1859" s="1488"/>
      <c r="E1859" s="1489">
        <v>15000</v>
      </c>
      <c r="F1859" s="1488" t="s">
        <v>12481</v>
      </c>
      <c r="G1859" s="1488" t="s">
        <v>12482</v>
      </c>
      <c r="H1859" s="1488" t="s">
        <v>712</v>
      </c>
      <c r="I1859" s="1488"/>
      <c r="J1859" s="1488"/>
      <c r="K1859" s="1493">
        <v>1</v>
      </c>
      <c r="L1859" s="1493">
        <v>2</v>
      </c>
      <c r="M1859" s="1484">
        <f t="shared" si="56"/>
        <v>30000</v>
      </c>
      <c r="N1859" s="1493">
        <v>0</v>
      </c>
      <c r="O1859" s="1493">
        <v>0</v>
      </c>
      <c r="P1859" s="1484">
        <f t="shared" si="57"/>
        <v>0</v>
      </c>
      <c r="Q1859" s="1199"/>
      <c r="R1859" s="1199"/>
      <c r="S1859" s="1199"/>
      <c r="T1859" s="1199"/>
    </row>
    <row r="1860" spans="1:20" s="1503" customFormat="1" ht="12.75" x14ac:dyDescent="0.2">
      <c r="A1860" s="1488" t="s">
        <v>8711</v>
      </c>
      <c r="B1860" s="1488" t="s">
        <v>2004</v>
      </c>
      <c r="C1860" s="1488" t="s">
        <v>97</v>
      </c>
      <c r="D1860" s="1488"/>
      <c r="E1860" s="1489">
        <v>2200</v>
      </c>
      <c r="F1860" s="1488" t="s">
        <v>12483</v>
      </c>
      <c r="G1860" s="1488" t="s">
        <v>12484</v>
      </c>
      <c r="H1860" s="1488" t="s">
        <v>1025</v>
      </c>
      <c r="I1860" s="1488"/>
      <c r="J1860" s="1488"/>
      <c r="K1860" s="1493">
        <v>1</v>
      </c>
      <c r="L1860" s="1493">
        <v>12</v>
      </c>
      <c r="M1860" s="1484">
        <f t="shared" si="56"/>
        <v>26400</v>
      </c>
      <c r="N1860" s="1493">
        <v>1</v>
      </c>
      <c r="O1860" s="1493">
        <v>6</v>
      </c>
      <c r="P1860" s="1484">
        <f t="shared" si="57"/>
        <v>13200</v>
      </c>
      <c r="Q1860" s="1199"/>
      <c r="R1860" s="1199"/>
      <c r="S1860" s="1199"/>
      <c r="T1860" s="1199"/>
    </row>
    <row r="1861" spans="1:20" s="1503" customFormat="1" ht="12.75" x14ac:dyDescent="0.2">
      <c r="A1861" s="1488" t="s">
        <v>8711</v>
      </c>
      <c r="B1861" s="1488" t="s">
        <v>2003</v>
      </c>
      <c r="C1861" s="1488" t="s">
        <v>97</v>
      </c>
      <c r="D1861" s="1488"/>
      <c r="E1861" s="1489">
        <v>6000</v>
      </c>
      <c r="F1861" s="1488" t="s">
        <v>12485</v>
      </c>
      <c r="G1861" s="1488" t="s">
        <v>12486</v>
      </c>
      <c r="H1861" s="1488" t="s">
        <v>792</v>
      </c>
      <c r="I1861" s="1488"/>
      <c r="J1861" s="1488"/>
      <c r="K1861" s="1493">
        <v>1</v>
      </c>
      <c r="L1861" s="1493">
        <v>12</v>
      </c>
      <c r="M1861" s="1484">
        <f t="shared" ref="M1861:M1924" si="58">L1861*E1861</f>
        <v>72000</v>
      </c>
      <c r="N1861" s="1493">
        <v>1</v>
      </c>
      <c r="O1861" s="1493">
        <v>6</v>
      </c>
      <c r="P1861" s="1484">
        <f t="shared" ref="P1861:P1924" si="59">O1861*E1861</f>
        <v>36000</v>
      </c>
      <c r="Q1861" s="1199"/>
      <c r="R1861" s="1199"/>
      <c r="S1861" s="1199"/>
      <c r="T1861" s="1199"/>
    </row>
    <row r="1862" spans="1:20" s="1503" customFormat="1" ht="12.75" x14ac:dyDescent="0.2">
      <c r="A1862" s="1488" t="s">
        <v>8711</v>
      </c>
      <c r="B1862" s="1488" t="s">
        <v>2003</v>
      </c>
      <c r="C1862" s="1488" t="s">
        <v>97</v>
      </c>
      <c r="D1862" s="1488"/>
      <c r="E1862" s="1489">
        <v>6500</v>
      </c>
      <c r="F1862" s="1488" t="s">
        <v>12487</v>
      </c>
      <c r="G1862" s="1488" t="s">
        <v>12488</v>
      </c>
      <c r="H1862" s="1488" t="s">
        <v>12489</v>
      </c>
      <c r="I1862" s="1488"/>
      <c r="J1862" s="1488"/>
      <c r="K1862" s="1493">
        <v>1</v>
      </c>
      <c r="L1862" s="1493">
        <v>12</v>
      </c>
      <c r="M1862" s="1484">
        <f t="shared" si="58"/>
        <v>78000</v>
      </c>
      <c r="N1862" s="1493">
        <v>1</v>
      </c>
      <c r="O1862" s="1493">
        <v>6</v>
      </c>
      <c r="P1862" s="1484">
        <f t="shared" si="59"/>
        <v>39000</v>
      </c>
      <c r="Q1862" s="1199"/>
      <c r="R1862" s="1199"/>
      <c r="S1862" s="1199"/>
      <c r="T1862" s="1199"/>
    </row>
    <row r="1863" spans="1:20" s="1503" customFormat="1" ht="12.75" x14ac:dyDescent="0.2">
      <c r="A1863" s="1488" t="s">
        <v>8711</v>
      </c>
      <c r="B1863" s="1488" t="s">
        <v>2003</v>
      </c>
      <c r="C1863" s="1488" t="s">
        <v>97</v>
      </c>
      <c r="D1863" s="1488"/>
      <c r="E1863" s="1489">
        <v>2000</v>
      </c>
      <c r="F1863" s="1488" t="s">
        <v>12490</v>
      </c>
      <c r="G1863" s="1488" t="s">
        <v>12491</v>
      </c>
      <c r="H1863" s="1488" t="s">
        <v>8826</v>
      </c>
      <c r="I1863" s="1488"/>
      <c r="J1863" s="1488"/>
      <c r="K1863" s="1493">
        <v>1</v>
      </c>
      <c r="L1863" s="1493">
        <v>12</v>
      </c>
      <c r="M1863" s="1484">
        <f t="shared" si="58"/>
        <v>24000</v>
      </c>
      <c r="N1863" s="1493">
        <v>1</v>
      </c>
      <c r="O1863" s="1493">
        <v>6</v>
      </c>
      <c r="P1863" s="1484">
        <f t="shared" si="59"/>
        <v>12000</v>
      </c>
      <c r="Q1863" s="1199"/>
      <c r="R1863" s="1199"/>
      <c r="S1863" s="1199"/>
      <c r="T1863" s="1199"/>
    </row>
    <row r="1864" spans="1:20" s="1503" customFormat="1" ht="12.75" x14ac:dyDescent="0.2">
      <c r="A1864" s="1488" t="s">
        <v>8711</v>
      </c>
      <c r="B1864" s="1488" t="s">
        <v>2003</v>
      </c>
      <c r="C1864" s="1488" t="s">
        <v>97</v>
      </c>
      <c r="D1864" s="1488"/>
      <c r="E1864" s="1489">
        <v>15600</v>
      </c>
      <c r="F1864" s="1488" t="s">
        <v>12492</v>
      </c>
      <c r="G1864" s="1488" t="s">
        <v>12493</v>
      </c>
      <c r="H1864" s="1488" t="s">
        <v>8743</v>
      </c>
      <c r="I1864" s="1488"/>
      <c r="J1864" s="1488"/>
      <c r="K1864" s="1493">
        <v>1</v>
      </c>
      <c r="L1864" s="1493">
        <v>2</v>
      </c>
      <c r="M1864" s="1484">
        <f t="shared" si="58"/>
        <v>31200</v>
      </c>
      <c r="N1864" s="1493">
        <v>0</v>
      </c>
      <c r="O1864" s="1493">
        <v>0</v>
      </c>
      <c r="P1864" s="1484">
        <f t="shared" si="59"/>
        <v>0</v>
      </c>
      <c r="Q1864" s="1199"/>
      <c r="R1864" s="1199"/>
      <c r="S1864" s="1199"/>
      <c r="T1864" s="1199"/>
    </row>
    <row r="1865" spans="1:20" s="1503" customFormat="1" ht="12.75" x14ac:dyDescent="0.2">
      <c r="A1865" s="1488" t="s">
        <v>8711</v>
      </c>
      <c r="B1865" s="1488" t="s">
        <v>2003</v>
      </c>
      <c r="C1865" s="1488" t="s">
        <v>97</v>
      </c>
      <c r="D1865" s="1488"/>
      <c r="E1865" s="1489">
        <v>8000</v>
      </c>
      <c r="F1865" s="1488" t="s">
        <v>12494</v>
      </c>
      <c r="G1865" s="1488" t="s">
        <v>12495</v>
      </c>
      <c r="H1865" s="1488" t="s">
        <v>12496</v>
      </c>
      <c r="I1865" s="1488"/>
      <c r="J1865" s="1488"/>
      <c r="K1865" s="1493">
        <v>1</v>
      </c>
      <c r="L1865" s="1493">
        <v>3</v>
      </c>
      <c r="M1865" s="1484">
        <f t="shared" si="58"/>
        <v>24000</v>
      </c>
      <c r="N1865" s="1493">
        <v>1</v>
      </c>
      <c r="O1865" s="1493">
        <v>6</v>
      </c>
      <c r="P1865" s="1484">
        <f t="shared" si="59"/>
        <v>48000</v>
      </c>
      <c r="Q1865" s="1199"/>
      <c r="R1865" s="1199"/>
      <c r="S1865" s="1199"/>
      <c r="T1865" s="1199"/>
    </row>
    <row r="1866" spans="1:20" s="1503" customFormat="1" ht="12.75" x14ac:dyDescent="0.2">
      <c r="A1866" s="1488" t="s">
        <v>8711</v>
      </c>
      <c r="B1866" s="1488" t="s">
        <v>2003</v>
      </c>
      <c r="C1866" s="1488" t="s">
        <v>97</v>
      </c>
      <c r="D1866" s="1488"/>
      <c r="E1866" s="1489">
        <v>10000</v>
      </c>
      <c r="F1866" s="1488" t="s">
        <v>12497</v>
      </c>
      <c r="G1866" s="1488" t="s">
        <v>12498</v>
      </c>
      <c r="H1866" s="1488" t="s">
        <v>792</v>
      </c>
      <c r="I1866" s="1488"/>
      <c r="J1866" s="1488"/>
      <c r="K1866" s="1493">
        <v>1</v>
      </c>
      <c r="L1866" s="1493">
        <v>5</v>
      </c>
      <c r="M1866" s="1484">
        <f t="shared" si="58"/>
        <v>50000</v>
      </c>
      <c r="N1866" s="1493">
        <v>0</v>
      </c>
      <c r="O1866" s="1493">
        <v>0</v>
      </c>
      <c r="P1866" s="1484">
        <f t="shared" si="59"/>
        <v>0</v>
      </c>
      <c r="Q1866" s="1199"/>
      <c r="R1866" s="1199"/>
      <c r="S1866" s="1199"/>
      <c r="T1866" s="1199"/>
    </row>
    <row r="1867" spans="1:20" s="1503" customFormat="1" ht="12.75" x14ac:dyDescent="0.2">
      <c r="A1867" s="1488" t="s">
        <v>8711</v>
      </c>
      <c r="B1867" s="1488" t="s">
        <v>2003</v>
      </c>
      <c r="C1867" s="1488" t="s">
        <v>97</v>
      </c>
      <c r="D1867" s="1488"/>
      <c r="E1867" s="1489">
        <v>1600</v>
      </c>
      <c r="F1867" s="1488" t="s">
        <v>12499</v>
      </c>
      <c r="G1867" s="1488" t="s">
        <v>12500</v>
      </c>
      <c r="H1867" s="1488" t="s">
        <v>4809</v>
      </c>
      <c r="I1867" s="1488"/>
      <c r="J1867" s="1488"/>
      <c r="K1867" s="1493">
        <v>1</v>
      </c>
      <c r="L1867" s="1493">
        <v>12</v>
      </c>
      <c r="M1867" s="1484">
        <f t="shared" si="58"/>
        <v>19200</v>
      </c>
      <c r="N1867" s="1493">
        <v>0</v>
      </c>
      <c r="O1867" s="1493">
        <v>0</v>
      </c>
      <c r="P1867" s="1484">
        <f t="shared" si="59"/>
        <v>0</v>
      </c>
      <c r="Q1867" s="1199"/>
      <c r="R1867" s="1199"/>
      <c r="S1867" s="1199"/>
      <c r="T1867" s="1199"/>
    </row>
    <row r="1868" spans="1:20" s="1503" customFormat="1" ht="12.75" x14ac:dyDescent="0.2">
      <c r="A1868" s="1488" t="s">
        <v>8711</v>
      </c>
      <c r="B1868" s="1488" t="s">
        <v>2003</v>
      </c>
      <c r="C1868" s="1488" t="s">
        <v>97</v>
      </c>
      <c r="D1868" s="1488"/>
      <c r="E1868" s="1489">
        <v>2000</v>
      </c>
      <c r="F1868" s="1488" t="s">
        <v>12499</v>
      </c>
      <c r="G1868" s="1488" t="s">
        <v>12500</v>
      </c>
      <c r="H1868" s="1488" t="s">
        <v>4809</v>
      </c>
      <c r="I1868" s="1488"/>
      <c r="J1868" s="1488"/>
      <c r="K1868" s="1493">
        <v>1</v>
      </c>
      <c r="L1868" s="1493">
        <v>1</v>
      </c>
      <c r="M1868" s="1484">
        <f t="shared" si="58"/>
        <v>2000</v>
      </c>
      <c r="N1868" s="1493">
        <v>1</v>
      </c>
      <c r="O1868" s="1493">
        <v>6</v>
      </c>
      <c r="P1868" s="1484">
        <f t="shared" si="59"/>
        <v>12000</v>
      </c>
      <c r="Q1868" s="1199"/>
      <c r="R1868" s="1199"/>
      <c r="S1868" s="1199"/>
      <c r="T1868" s="1199"/>
    </row>
    <row r="1869" spans="1:20" s="1503" customFormat="1" ht="12.75" x14ac:dyDescent="0.2">
      <c r="A1869" s="1488" t="s">
        <v>8711</v>
      </c>
      <c r="B1869" s="1488" t="s">
        <v>2003</v>
      </c>
      <c r="C1869" s="1488" t="s">
        <v>97</v>
      </c>
      <c r="D1869" s="1488"/>
      <c r="E1869" s="1489">
        <v>3500</v>
      </c>
      <c r="F1869" s="1488" t="s">
        <v>12501</v>
      </c>
      <c r="G1869" s="1488" t="s">
        <v>12502</v>
      </c>
      <c r="H1869" s="1488" t="s">
        <v>12503</v>
      </c>
      <c r="I1869" s="1488"/>
      <c r="J1869" s="1488"/>
      <c r="K1869" s="1493">
        <v>1</v>
      </c>
      <c r="L1869" s="1493">
        <v>12</v>
      </c>
      <c r="M1869" s="1484">
        <f t="shared" si="58"/>
        <v>42000</v>
      </c>
      <c r="N1869" s="1493">
        <v>1</v>
      </c>
      <c r="O1869" s="1493">
        <v>6</v>
      </c>
      <c r="P1869" s="1484">
        <f t="shared" si="59"/>
        <v>21000</v>
      </c>
      <c r="Q1869" s="1199"/>
      <c r="R1869" s="1199"/>
      <c r="S1869" s="1199"/>
      <c r="T1869" s="1199"/>
    </row>
    <row r="1870" spans="1:20" s="1503" customFormat="1" ht="12.75" x14ac:dyDescent="0.2">
      <c r="A1870" s="1488" t="s">
        <v>8711</v>
      </c>
      <c r="B1870" s="1488" t="s">
        <v>2003</v>
      </c>
      <c r="C1870" s="1488" t="s">
        <v>97</v>
      </c>
      <c r="D1870" s="1488"/>
      <c r="E1870" s="1489">
        <v>8500</v>
      </c>
      <c r="F1870" s="1488" t="s">
        <v>12504</v>
      </c>
      <c r="G1870" s="1488" t="s">
        <v>12505</v>
      </c>
      <c r="H1870" s="1488" t="s">
        <v>4612</v>
      </c>
      <c r="I1870" s="1488"/>
      <c r="J1870" s="1488"/>
      <c r="K1870" s="1493">
        <v>1</v>
      </c>
      <c r="L1870" s="1493">
        <v>12</v>
      </c>
      <c r="M1870" s="1484">
        <f t="shared" si="58"/>
        <v>102000</v>
      </c>
      <c r="N1870" s="1493">
        <v>1</v>
      </c>
      <c r="O1870" s="1493">
        <v>6</v>
      </c>
      <c r="P1870" s="1484">
        <f t="shared" si="59"/>
        <v>51000</v>
      </c>
      <c r="Q1870" s="1199"/>
      <c r="R1870" s="1199"/>
      <c r="S1870" s="1199"/>
      <c r="T1870" s="1199"/>
    </row>
    <row r="1871" spans="1:20" s="1503" customFormat="1" ht="12.75" x14ac:dyDescent="0.2">
      <c r="A1871" s="1488" t="s">
        <v>8711</v>
      </c>
      <c r="B1871" s="1488" t="s">
        <v>2003</v>
      </c>
      <c r="C1871" s="1488" t="s">
        <v>97</v>
      </c>
      <c r="D1871" s="1488"/>
      <c r="E1871" s="1489">
        <v>4000</v>
      </c>
      <c r="F1871" s="1488" t="s">
        <v>12506</v>
      </c>
      <c r="G1871" s="1488" t="s">
        <v>12507</v>
      </c>
      <c r="H1871" s="1488" t="s">
        <v>11832</v>
      </c>
      <c r="I1871" s="1488"/>
      <c r="J1871" s="1488"/>
      <c r="K1871" s="1493">
        <v>1</v>
      </c>
      <c r="L1871" s="1493">
        <v>2</v>
      </c>
      <c r="M1871" s="1484">
        <f t="shared" si="58"/>
        <v>8000</v>
      </c>
      <c r="N1871" s="1493">
        <v>1</v>
      </c>
      <c r="O1871" s="1493">
        <v>6</v>
      </c>
      <c r="P1871" s="1484">
        <f t="shared" si="59"/>
        <v>24000</v>
      </c>
      <c r="Q1871" s="1199"/>
      <c r="R1871" s="1199"/>
      <c r="S1871" s="1199"/>
      <c r="T1871" s="1199"/>
    </row>
    <row r="1872" spans="1:20" s="1503" customFormat="1" ht="12.75" x14ac:dyDescent="0.2">
      <c r="A1872" s="1488" t="s">
        <v>8711</v>
      </c>
      <c r="B1872" s="1488" t="s">
        <v>2003</v>
      </c>
      <c r="C1872" s="1488" t="s">
        <v>97</v>
      </c>
      <c r="D1872" s="1488"/>
      <c r="E1872" s="1489">
        <v>2500</v>
      </c>
      <c r="F1872" s="1488" t="s">
        <v>12508</v>
      </c>
      <c r="G1872" s="1488" t="s">
        <v>12509</v>
      </c>
      <c r="H1872" s="1488" t="s">
        <v>10682</v>
      </c>
      <c r="I1872" s="1488"/>
      <c r="J1872" s="1488"/>
      <c r="K1872" s="1493">
        <v>1</v>
      </c>
      <c r="L1872" s="1493">
        <v>12</v>
      </c>
      <c r="M1872" s="1484">
        <f t="shared" si="58"/>
        <v>30000</v>
      </c>
      <c r="N1872" s="1493">
        <v>1</v>
      </c>
      <c r="O1872" s="1493">
        <v>6</v>
      </c>
      <c r="P1872" s="1484">
        <f t="shared" si="59"/>
        <v>15000</v>
      </c>
      <c r="Q1872" s="1199"/>
      <c r="R1872" s="1199"/>
      <c r="S1872" s="1199"/>
      <c r="T1872" s="1199"/>
    </row>
    <row r="1873" spans="1:20" s="1503" customFormat="1" ht="12.75" x14ac:dyDescent="0.2">
      <c r="A1873" s="1488" t="s">
        <v>8711</v>
      </c>
      <c r="B1873" s="1488" t="s">
        <v>2003</v>
      </c>
      <c r="C1873" s="1488" t="s">
        <v>97</v>
      </c>
      <c r="D1873" s="1488"/>
      <c r="E1873" s="1489">
        <v>8000</v>
      </c>
      <c r="F1873" s="1488" t="s">
        <v>12510</v>
      </c>
      <c r="G1873" s="1488" t="s">
        <v>12511</v>
      </c>
      <c r="H1873" s="1488" t="s">
        <v>12028</v>
      </c>
      <c r="I1873" s="1488"/>
      <c r="J1873" s="1488"/>
      <c r="K1873" s="1493">
        <v>1</v>
      </c>
      <c r="L1873" s="1493">
        <v>3</v>
      </c>
      <c r="M1873" s="1484">
        <f t="shared" si="58"/>
        <v>24000</v>
      </c>
      <c r="N1873" s="1493">
        <v>1</v>
      </c>
      <c r="O1873" s="1493">
        <v>6</v>
      </c>
      <c r="P1873" s="1484">
        <f t="shared" si="59"/>
        <v>48000</v>
      </c>
      <c r="Q1873" s="1199"/>
      <c r="R1873" s="1199"/>
      <c r="S1873" s="1199"/>
      <c r="T1873" s="1199"/>
    </row>
    <row r="1874" spans="1:20" s="1503" customFormat="1" ht="12.75" x14ac:dyDescent="0.2">
      <c r="A1874" s="1488" t="s">
        <v>8711</v>
      </c>
      <c r="B1874" s="1488" t="s">
        <v>2003</v>
      </c>
      <c r="C1874" s="1488" t="s">
        <v>97</v>
      </c>
      <c r="D1874" s="1488"/>
      <c r="E1874" s="1489">
        <v>5000</v>
      </c>
      <c r="F1874" s="1488" t="s">
        <v>12512</v>
      </c>
      <c r="G1874" s="1488" t="s">
        <v>12513</v>
      </c>
      <c r="H1874" s="1488" t="s">
        <v>8778</v>
      </c>
      <c r="I1874" s="1488"/>
      <c r="J1874" s="1488"/>
      <c r="K1874" s="1493">
        <v>1</v>
      </c>
      <c r="L1874" s="1493">
        <v>12</v>
      </c>
      <c r="M1874" s="1484">
        <f t="shared" si="58"/>
        <v>60000</v>
      </c>
      <c r="N1874" s="1493">
        <v>1</v>
      </c>
      <c r="O1874" s="1493">
        <v>6</v>
      </c>
      <c r="P1874" s="1484">
        <f t="shared" si="59"/>
        <v>30000</v>
      </c>
      <c r="Q1874" s="1199"/>
      <c r="R1874" s="1199"/>
      <c r="S1874" s="1199"/>
      <c r="T1874" s="1199"/>
    </row>
    <row r="1875" spans="1:20" s="1503" customFormat="1" ht="12.75" x14ac:dyDescent="0.2">
      <c r="A1875" s="1488" t="s">
        <v>8711</v>
      </c>
      <c r="B1875" s="1488" t="s">
        <v>2003</v>
      </c>
      <c r="C1875" s="1488" t="s">
        <v>97</v>
      </c>
      <c r="D1875" s="1488"/>
      <c r="E1875" s="1489">
        <v>2000</v>
      </c>
      <c r="F1875" s="1488" t="s">
        <v>12514</v>
      </c>
      <c r="G1875" s="1488" t="s">
        <v>12515</v>
      </c>
      <c r="H1875" s="1488" t="s">
        <v>8805</v>
      </c>
      <c r="I1875" s="1488"/>
      <c r="J1875" s="1488"/>
      <c r="K1875" s="1493">
        <v>1</v>
      </c>
      <c r="L1875" s="1493">
        <v>12</v>
      </c>
      <c r="M1875" s="1484">
        <f t="shared" si="58"/>
        <v>24000</v>
      </c>
      <c r="N1875" s="1493">
        <v>1</v>
      </c>
      <c r="O1875" s="1493">
        <v>6</v>
      </c>
      <c r="P1875" s="1484">
        <f t="shared" si="59"/>
        <v>12000</v>
      </c>
      <c r="Q1875" s="1199"/>
      <c r="R1875" s="1199"/>
      <c r="S1875" s="1199"/>
      <c r="T1875" s="1199"/>
    </row>
    <row r="1876" spans="1:20" s="1503" customFormat="1" ht="12.75" x14ac:dyDescent="0.2">
      <c r="A1876" s="1488" t="s">
        <v>8711</v>
      </c>
      <c r="B1876" s="1488" t="s">
        <v>2003</v>
      </c>
      <c r="C1876" s="1488" t="s">
        <v>97</v>
      </c>
      <c r="D1876" s="1488"/>
      <c r="E1876" s="1489">
        <v>5000</v>
      </c>
      <c r="F1876" s="1488" t="s">
        <v>12516</v>
      </c>
      <c r="G1876" s="1488" t="s">
        <v>12517</v>
      </c>
      <c r="H1876" s="1488" t="s">
        <v>8778</v>
      </c>
      <c r="I1876" s="1488"/>
      <c r="J1876" s="1488"/>
      <c r="K1876" s="1493">
        <v>1</v>
      </c>
      <c r="L1876" s="1493">
        <v>12</v>
      </c>
      <c r="M1876" s="1484">
        <f t="shared" si="58"/>
        <v>60000</v>
      </c>
      <c r="N1876" s="1493">
        <v>1</v>
      </c>
      <c r="O1876" s="1493">
        <v>6</v>
      </c>
      <c r="P1876" s="1484">
        <f t="shared" si="59"/>
        <v>30000</v>
      </c>
      <c r="Q1876" s="1199"/>
      <c r="R1876" s="1199"/>
      <c r="S1876" s="1199"/>
      <c r="T1876" s="1199"/>
    </row>
    <row r="1877" spans="1:20" s="1503" customFormat="1" ht="12.75" x14ac:dyDescent="0.2">
      <c r="A1877" s="1488" t="s">
        <v>8711</v>
      </c>
      <c r="B1877" s="1488" t="s">
        <v>2004</v>
      </c>
      <c r="C1877" s="1488" t="s">
        <v>97</v>
      </c>
      <c r="D1877" s="1488"/>
      <c r="E1877" s="1489">
        <v>2800</v>
      </c>
      <c r="F1877" s="1488" t="s">
        <v>12518</v>
      </c>
      <c r="G1877" s="1488" t="s">
        <v>12519</v>
      </c>
      <c r="H1877" s="1488" t="s">
        <v>12520</v>
      </c>
      <c r="I1877" s="1488"/>
      <c r="J1877" s="1488"/>
      <c r="K1877" s="1493">
        <v>1</v>
      </c>
      <c r="L1877" s="1493">
        <v>12</v>
      </c>
      <c r="M1877" s="1484">
        <f t="shared" si="58"/>
        <v>33600</v>
      </c>
      <c r="N1877" s="1493">
        <v>1</v>
      </c>
      <c r="O1877" s="1493">
        <v>6</v>
      </c>
      <c r="P1877" s="1484">
        <f t="shared" si="59"/>
        <v>16800</v>
      </c>
      <c r="Q1877" s="1199"/>
      <c r="R1877" s="1199"/>
      <c r="S1877" s="1199"/>
      <c r="T1877" s="1199"/>
    </row>
    <row r="1878" spans="1:20" s="1503" customFormat="1" ht="12.75" x14ac:dyDescent="0.2">
      <c r="A1878" s="1488" t="s">
        <v>8711</v>
      </c>
      <c r="B1878" s="1488" t="s">
        <v>2003</v>
      </c>
      <c r="C1878" s="1488" t="s">
        <v>97</v>
      </c>
      <c r="D1878" s="1488"/>
      <c r="E1878" s="1489">
        <v>15600</v>
      </c>
      <c r="F1878" s="1488" t="s">
        <v>838</v>
      </c>
      <c r="G1878" s="1488" t="s">
        <v>837</v>
      </c>
      <c r="H1878" s="1488" t="s">
        <v>12521</v>
      </c>
      <c r="I1878" s="1488"/>
      <c r="J1878" s="1488"/>
      <c r="K1878" s="1493">
        <v>1</v>
      </c>
      <c r="L1878" s="1493">
        <v>1</v>
      </c>
      <c r="M1878" s="1484">
        <f t="shared" si="58"/>
        <v>15600</v>
      </c>
      <c r="N1878" s="1493">
        <v>0</v>
      </c>
      <c r="O1878" s="1493">
        <v>0</v>
      </c>
      <c r="P1878" s="1484">
        <f t="shared" si="59"/>
        <v>0</v>
      </c>
      <c r="Q1878" s="1199"/>
      <c r="R1878" s="1199"/>
      <c r="S1878" s="1199"/>
      <c r="T1878" s="1199"/>
    </row>
    <row r="1879" spans="1:20" s="1503" customFormat="1" ht="12.75" x14ac:dyDescent="0.2">
      <c r="A1879" s="1488" t="s">
        <v>8711</v>
      </c>
      <c r="B1879" s="1488" t="s">
        <v>2003</v>
      </c>
      <c r="C1879" s="1488" t="s">
        <v>97</v>
      </c>
      <c r="D1879" s="1488"/>
      <c r="E1879" s="1489">
        <v>8000</v>
      </c>
      <c r="F1879" s="1488" t="s">
        <v>12522</v>
      </c>
      <c r="G1879" s="1488" t="s">
        <v>12523</v>
      </c>
      <c r="H1879" s="1488" t="s">
        <v>5667</v>
      </c>
      <c r="I1879" s="1488"/>
      <c r="J1879" s="1488"/>
      <c r="K1879" s="1493">
        <v>1</v>
      </c>
      <c r="L1879" s="1493">
        <v>12</v>
      </c>
      <c r="M1879" s="1484">
        <f t="shared" si="58"/>
        <v>96000</v>
      </c>
      <c r="N1879" s="1493">
        <v>1</v>
      </c>
      <c r="O1879" s="1493">
        <v>6</v>
      </c>
      <c r="P1879" s="1484">
        <f t="shared" si="59"/>
        <v>48000</v>
      </c>
      <c r="Q1879" s="1199"/>
      <c r="R1879" s="1199"/>
      <c r="S1879" s="1199"/>
      <c r="T1879" s="1199"/>
    </row>
    <row r="1880" spans="1:20" s="1503" customFormat="1" ht="12.75" x14ac:dyDescent="0.2">
      <c r="A1880" s="1488" t="s">
        <v>8711</v>
      </c>
      <c r="B1880" s="1488" t="s">
        <v>2003</v>
      </c>
      <c r="C1880" s="1488" t="s">
        <v>97</v>
      </c>
      <c r="D1880" s="1488"/>
      <c r="E1880" s="1489">
        <v>2000</v>
      </c>
      <c r="F1880" s="1488" t="s">
        <v>12524</v>
      </c>
      <c r="G1880" s="1488" t="s">
        <v>12525</v>
      </c>
      <c r="H1880" s="1488" t="s">
        <v>8805</v>
      </c>
      <c r="I1880" s="1488"/>
      <c r="J1880" s="1488"/>
      <c r="K1880" s="1493">
        <v>1</v>
      </c>
      <c r="L1880" s="1493">
        <v>12</v>
      </c>
      <c r="M1880" s="1484">
        <f t="shared" si="58"/>
        <v>24000</v>
      </c>
      <c r="N1880" s="1493">
        <v>1</v>
      </c>
      <c r="O1880" s="1493">
        <v>6</v>
      </c>
      <c r="P1880" s="1484">
        <f t="shared" si="59"/>
        <v>12000</v>
      </c>
      <c r="Q1880" s="1199"/>
      <c r="R1880" s="1199"/>
      <c r="S1880" s="1199"/>
      <c r="T1880" s="1199"/>
    </row>
    <row r="1881" spans="1:20" s="1503" customFormat="1" ht="12.75" x14ac:dyDescent="0.2">
      <c r="A1881" s="1488" t="s">
        <v>8711</v>
      </c>
      <c r="B1881" s="1488" t="s">
        <v>2003</v>
      </c>
      <c r="C1881" s="1488" t="s">
        <v>97</v>
      </c>
      <c r="D1881" s="1488"/>
      <c r="E1881" s="1489">
        <v>1500</v>
      </c>
      <c r="F1881" s="1488" t="s">
        <v>12526</v>
      </c>
      <c r="G1881" s="1488" t="s">
        <v>12527</v>
      </c>
      <c r="H1881" s="1488" t="s">
        <v>9776</v>
      </c>
      <c r="I1881" s="1488"/>
      <c r="J1881" s="1488"/>
      <c r="K1881" s="1493">
        <v>1</v>
      </c>
      <c r="L1881" s="1493">
        <v>12</v>
      </c>
      <c r="M1881" s="1484">
        <f t="shared" si="58"/>
        <v>18000</v>
      </c>
      <c r="N1881" s="1493">
        <v>0</v>
      </c>
      <c r="O1881" s="1493">
        <v>0</v>
      </c>
      <c r="P1881" s="1484">
        <f t="shared" si="59"/>
        <v>0</v>
      </c>
      <c r="Q1881" s="1199"/>
      <c r="R1881" s="1199"/>
      <c r="S1881" s="1199"/>
      <c r="T1881" s="1199"/>
    </row>
    <row r="1882" spans="1:20" s="1503" customFormat="1" ht="12.75" x14ac:dyDescent="0.2">
      <c r="A1882" s="1488" t="s">
        <v>8711</v>
      </c>
      <c r="B1882" s="1488" t="s">
        <v>2003</v>
      </c>
      <c r="C1882" s="1488" t="s">
        <v>97</v>
      </c>
      <c r="D1882" s="1488"/>
      <c r="E1882" s="1489">
        <v>2000</v>
      </c>
      <c r="F1882" s="1488" t="s">
        <v>12526</v>
      </c>
      <c r="G1882" s="1488" t="s">
        <v>12527</v>
      </c>
      <c r="H1882" s="1488" t="s">
        <v>9777</v>
      </c>
      <c r="I1882" s="1488"/>
      <c r="J1882" s="1488"/>
      <c r="K1882" s="1493">
        <v>1</v>
      </c>
      <c r="L1882" s="1493">
        <v>1</v>
      </c>
      <c r="M1882" s="1484">
        <f t="shared" si="58"/>
        <v>2000</v>
      </c>
      <c r="N1882" s="1493">
        <v>1</v>
      </c>
      <c r="O1882" s="1493">
        <v>6</v>
      </c>
      <c r="P1882" s="1484">
        <f t="shared" si="59"/>
        <v>12000</v>
      </c>
      <c r="Q1882" s="1199"/>
      <c r="R1882" s="1199"/>
      <c r="S1882" s="1199"/>
      <c r="T1882" s="1199"/>
    </row>
    <row r="1883" spans="1:20" s="1503" customFormat="1" ht="12.75" x14ac:dyDescent="0.2">
      <c r="A1883" s="1488" t="s">
        <v>8711</v>
      </c>
      <c r="B1883" s="1488" t="s">
        <v>2003</v>
      </c>
      <c r="C1883" s="1488" t="s">
        <v>97</v>
      </c>
      <c r="D1883" s="1488"/>
      <c r="E1883" s="1489">
        <v>2000</v>
      </c>
      <c r="F1883" s="1488" t="s">
        <v>12528</v>
      </c>
      <c r="G1883" s="1488" t="s">
        <v>12529</v>
      </c>
      <c r="H1883" s="1488" t="s">
        <v>8805</v>
      </c>
      <c r="I1883" s="1488"/>
      <c r="J1883" s="1488"/>
      <c r="K1883" s="1493">
        <v>1</v>
      </c>
      <c r="L1883" s="1493">
        <v>12</v>
      </c>
      <c r="M1883" s="1484">
        <f t="shared" si="58"/>
        <v>24000</v>
      </c>
      <c r="N1883" s="1493">
        <v>1</v>
      </c>
      <c r="O1883" s="1493">
        <v>6</v>
      </c>
      <c r="P1883" s="1484">
        <f t="shared" si="59"/>
        <v>12000</v>
      </c>
      <c r="Q1883" s="1199"/>
      <c r="R1883" s="1199"/>
      <c r="S1883" s="1199"/>
      <c r="T1883" s="1199"/>
    </row>
    <row r="1884" spans="1:20" s="1503" customFormat="1" ht="12.75" x14ac:dyDescent="0.2">
      <c r="A1884" s="1488" t="s">
        <v>8711</v>
      </c>
      <c r="B1884" s="1488" t="s">
        <v>2003</v>
      </c>
      <c r="C1884" s="1488" t="s">
        <v>97</v>
      </c>
      <c r="D1884" s="1488"/>
      <c r="E1884" s="1489">
        <v>6500</v>
      </c>
      <c r="F1884" s="1488" t="s">
        <v>12530</v>
      </c>
      <c r="G1884" s="1488" t="s">
        <v>12531</v>
      </c>
      <c r="H1884" s="1488" t="s">
        <v>1459</v>
      </c>
      <c r="I1884" s="1488"/>
      <c r="J1884" s="1488"/>
      <c r="K1884" s="1493">
        <v>1</v>
      </c>
      <c r="L1884" s="1493">
        <v>12</v>
      </c>
      <c r="M1884" s="1484">
        <f t="shared" si="58"/>
        <v>78000</v>
      </c>
      <c r="N1884" s="1493">
        <v>1</v>
      </c>
      <c r="O1884" s="1493">
        <v>6</v>
      </c>
      <c r="P1884" s="1484">
        <f t="shared" si="59"/>
        <v>39000</v>
      </c>
      <c r="Q1884" s="1199"/>
      <c r="R1884" s="1199"/>
      <c r="S1884" s="1199"/>
      <c r="T1884" s="1199"/>
    </row>
    <row r="1885" spans="1:20" s="1503" customFormat="1" ht="12.75" x14ac:dyDescent="0.2">
      <c r="A1885" s="1488" t="s">
        <v>8711</v>
      </c>
      <c r="B1885" s="1488" t="s">
        <v>2003</v>
      </c>
      <c r="C1885" s="1488" t="s">
        <v>97</v>
      </c>
      <c r="D1885" s="1488"/>
      <c r="E1885" s="1489">
        <v>15000</v>
      </c>
      <c r="F1885" s="1488" t="s">
        <v>12532</v>
      </c>
      <c r="G1885" s="1488" t="s">
        <v>12533</v>
      </c>
      <c r="H1885" s="1488" t="s">
        <v>12534</v>
      </c>
      <c r="I1885" s="1488"/>
      <c r="J1885" s="1488"/>
      <c r="K1885" s="1493">
        <v>1</v>
      </c>
      <c r="L1885" s="1493">
        <v>1</v>
      </c>
      <c r="M1885" s="1484">
        <f t="shared" si="58"/>
        <v>15000</v>
      </c>
      <c r="N1885" s="1493">
        <v>0</v>
      </c>
      <c r="O1885" s="1493">
        <v>0</v>
      </c>
      <c r="P1885" s="1484">
        <f t="shared" si="59"/>
        <v>0</v>
      </c>
      <c r="Q1885" s="1199"/>
      <c r="R1885" s="1199"/>
      <c r="S1885" s="1199"/>
      <c r="T1885" s="1199"/>
    </row>
    <row r="1886" spans="1:20" s="1503" customFormat="1" ht="12.75" x14ac:dyDescent="0.2">
      <c r="A1886" s="1488" t="s">
        <v>8711</v>
      </c>
      <c r="B1886" s="1488" t="s">
        <v>2003</v>
      </c>
      <c r="C1886" s="1488" t="s">
        <v>97</v>
      </c>
      <c r="D1886" s="1488"/>
      <c r="E1886" s="1489">
        <v>7000</v>
      </c>
      <c r="F1886" s="1488" t="s">
        <v>12535</v>
      </c>
      <c r="G1886" s="1488" t="s">
        <v>12536</v>
      </c>
      <c r="H1886" s="1488" t="s">
        <v>12537</v>
      </c>
      <c r="I1886" s="1488"/>
      <c r="J1886" s="1488"/>
      <c r="K1886" s="1493">
        <v>1</v>
      </c>
      <c r="L1886" s="1493">
        <v>12</v>
      </c>
      <c r="M1886" s="1484">
        <f t="shared" si="58"/>
        <v>84000</v>
      </c>
      <c r="N1886" s="1493">
        <v>1</v>
      </c>
      <c r="O1886" s="1493">
        <v>6</v>
      </c>
      <c r="P1886" s="1484">
        <f t="shared" si="59"/>
        <v>42000</v>
      </c>
      <c r="Q1886" s="1199"/>
      <c r="R1886" s="1199"/>
      <c r="S1886" s="1199"/>
      <c r="T1886" s="1199"/>
    </row>
    <row r="1887" spans="1:20" s="1503" customFormat="1" ht="12.75" x14ac:dyDescent="0.2">
      <c r="A1887" s="1488" t="s">
        <v>8711</v>
      </c>
      <c r="B1887" s="1488" t="s">
        <v>2003</v>
      </c>
      <c r="C1887" s="1488" t="s">
        <v>97</v>
      </c>
      <c r="D1887" s="1488"/>
      <c r="E1887" s="1489">
        <v>15600</v>
      </c>
      <c r="F1887" s="1488" t="s">
        <v>12538</v>
      </c>
      <c r="G1887" s="1488" t="s">
        <v>12539</v>
      </c>
      <c r="H1887" s="1488" t="s">
        <v>8743</v>
      </c>
      <c r="I1887" s="1488"/>
      <c r="J1887" s="1488"/>
      <c r="K1887" s="1493">
        <v>0</v>
      </c>
      <c r="L1887" s="1493">
        <v>0</v>
      </c>
      <c r="M1887" s="1484">
        <f t="shared" si="58"/>
        <v>0</v>
      </c>
      <c r="N1887" s="1493">
        <v>1</v>
      </c>
      <c r="O1887" s="1493">
        <v>2</v>
      </c>
      <c r="P1887" s="1484">
        <f t="shared" si="59"/>
        <v>31200</v>
      </c>
      <c r="Q1887" s="1199"/>
      <c r="R1887" s="1199"/>
      <c r="S1887" s="1199"/>
      <c r="T1887" s="1199"/>
    </row>
    <row r="1888" spans="1:20" s="1503" customFormat="1" ht="12.75" x14ac:dyDescent="0.2">
      <c r="A1888" s="1488" t="s">
        <v>8711</v>
      </c>
      <c r="B1888" s="1488" t="s">
        <v>2003</v>
      </c>
      <c r="C1888" s="1488" t="s">
        <v>97</v>
      </c>
      <c r="D1888" s="1488"/>
      <c r="E1888" s="1489">
        <v>15600</v>
      </c>
      <c r="F1888" s="1488" t="s">
        <v>12538</v>
      </c>
      <c r="G1888" s="1488" t="s">
        <v>12539</v>
      </c>
      <c r="H1888" s="1488" t="s">
        <v>8743</v>
      </c>
      <c r="I1888" s="1488"/>
      <c r="J1888" s="1488"/>
      <c r="K1888" s="1493">
        <v>0</v>
      </c>
      <c r="L1888" s="1493">
        <v>0</v>
      </c>
      <c r="M1888" s="1484">
        <f t="shared" si="58"/>
        <v>0</v>
      </c>
      <c r="N1888" s="1493">
        <v>1</v>
      </c>
      <c r="O1888" s="1493">
        <v>4</v>
      </c>
      <c r="P1888" s="1484">
        <f t="shared" si="59"/>
        <v>62400</v>
      </c>
      <c r="Q1888" s="1199"/>
      <c r="R1888" s="1199"/>
      <c r="S1888" s="1199"/>
      <c r="T1888" s="1199"/>
    </row>
    <row r="1889" spans="1:20" s="1503" customFormat="1" ht="12.75" x14ac:dyDescent="0.2">
      <c r="A1889" s="1488" t="s">
        <v>8711</v>
      </c>
      <c r="B1889" s="1488" t="s">
        <v>2003</v>
      </c>
      <c r="C1889" s="1488" t="s">
        <v>97</v>
      </c>
      <c r="D1889" s="1488"/>
      <c r="E1889" s="1489">
        <v>6000</v>
      </c>
      <c r="F1889" s="1488" t="s">
        <v>12540</v>
      </c>
      <c r="G1889" s="1488" t="s">
        <v>12541</v>
      </c>
      <c r="H1889" s="1488" t="s">
        <v>686</v>
      </c>
      <c r="I1889" s="1488"/>
      <c r="J1889" s="1488"/>
      <c r="K1889" s="1493">
        <v>1</v>
      </c>
      <c r="L1889" s="1493">
        <v>6</v>
      </c>
      <c r="M1889" s="1484">
        <f t="shared" si="58"/>
        <v>36000</v>
      </c>
      <c r="N1889" s="1493">
        <v>1</v>
      </c>
      <c r="O1889" s="1493">
        <v>6</v>
      </c>
      <c r="P1889" s="1484">
        <f t="shared" si="59"/>
        <v>36000</v>
      </c>
      <c r="Q1889" s="1199"/>
      <c r="R1889" s="1199"/>
      <c r="S1889" s="1199"/>
      <c r="T1889" s="1199"/>
    </row>
    <row r="1890" spans="1:20" s="1503" customFormat="1" ht="12.75" x14ac:dyDescent="0.2">
      <c r="A1890" s="1488" t="s">
        <v>8711</v>
      </c>
      <c r="B1890" s="1488" t="s">
        <v>2003</v>
      </c>
      <c r="C1890" s="1488" t="s">
        <v>97</v>
      </c>
      <c r="D1890" s="1488"/>
      <c r="E1890" s="1489">
        <v>3100</v>
      </c>
      <c r="F1890" s="1488" t="s">
        <v>12540</v>
      </c>
      <c r="G1890" s="1488" t="s">
        <v>12541</v>
      </c>
      <c r="H1890" s="1488" t="s">
        <v>698</v>
      </c>
      <c r="I1890" s="1488"/>
      <c r="J1890" s="1488"/>
      <c r="K1890" s="1493">
        <v>1</v>
      </c>
      <c r="L1890" s="1493">
        <v>7</v>
      </c>
      <c r="M1890" s="1484">
        <f t="shared" si="58"/>
        <v>21700</v>
      </c>
      <c r="N1890" s="1493">
        <v>0</v>
      </c>
      <c r="O1890" s="1493">
        <v>0</v>
      </c>
      <c r="P1890" s="1484">
        <f t="shared" si="59"/>
        <v>0</v>
      </c>
      <c r="Q1890" s="1199"/>
      <c r="R1890" s="1199"/>
      <c r="S1890" s="1199"/>
      <c r="T1890" s="1199"/>
    </row>
    <row r="1891" spans="1:20" s="1503" customFormat="1" ht="12.75" x14ac:dyDescent="0.2">
      <c r="A1891" s="1488" t="s">
        <v>8711</v>
      </c>
      <c r="B1891" s="1488" t="s">
        <v>2003</v>
      </c>
      <c r="C1891" s="1488" t="s">
        <v>97</v>
      </c>
      <c r="D1891" s="1488"/>
      <c r="E1891" s="1489">
        <v>2000</v>
      </c>
      <c r="F1891" s="1488" t="s">
        <v>12542</v>
      </c>
      <c r="G1891" s="1488" t="s">
        <v>12543</v>
      </c>
      <c r="H1891" s="1488" t="s">
        <v>768</v>
      </c>
      <c r="I1891" s="1488"/>
      <c r="J1891" s="1488"/>
      <c r="K1891" s="1493">
        <v>1</v>
      </c>
      <c r="L1891" s="1493">
        <v>12</v>
      </c>
      <c r="M1891" s="1484">
        <f t="shared" si="58"/>
        <v>24000</v>
      </c>
      <c r="N1891" s="1493">
        <v>1</v>
      </c>
      <c r="O1891" s="1493">
        <v>6</v>
      </c>
      <c r="P1891" s="1484">
        <f t="shared" si="59"/>
        <v>12000</v>
      </c>
      <c r="Q1891" s="1199"/>
      <c r="R1891" s="1199"/>
      <c r="S1891" s="1199"/>
      <c r="T1891" s="1199"/>
    </row>
    <row r="1892" spans="1:20" s="1503" customFormat="1" ht="12.75" x14ac:dyDescent="0.2">
      <c r="A1892" s="1488" t="s">
        <v>8711</v>
      </c>
      <c r="B1892" s="1488" t="s">
        <v>2003</v>
      </c>
      <c r="C1892" s="1488" t="s">
        <v>97</v>
      </c>
      <c r="D1892" s="1488"/>
      <c r="E1892" s="1489">
        <v>4850</v>
      </c>
      <c r="F1892" s="1488" t="s">
        <v>12544</v>
      </c>
      <c r="G1892" s="1488" t="s">
        <v>12545</v>
      </c>
      <c r="H1892" s="1488" t="s">
        <v>739</v>
      </c>
      <c r="I1892" s="1488"/>
      <c r="J1892" s="1488"/>
      <c r="K1892" s="1493">
        <v>1</v>
      </c>
      <c r="L1892" s="1493">
        <v>12</v>
      </c>
      <c r="M1892" s="1484">
        <f t="shared" si="58"/>
        <v>58200</v>
      </c>
      <c r="N1892" s="1493">
        <v>1</v>
      </c>
      <c r="O1892" s="1493">
        <v>6</v>
      </c>
      <c r="P1892" s="1484">
        <f t="shared" si="59"/>
        <v>29100</v>
      </c>
      <c r="Q1892" s="1199"/>
      <c r="R1892" s="1199"/>
      <c r="S1892" s="1199"/>
      <c r="T1892" s="1199"/>
    </row>
    <row r="1893" spans="1:20" s="1503" customFormat="1" ht="12.75" x14ac:dyDescent="0.2">
      <c r="A1893" s="1488" t="s">
        <v>8711</v>
      </c>
      <c r="B1893" s="1488" t="s">
        <v>2003</v>
      </c>
      <c r="C1893" s="1488" t="s">
        <v>97</v>
      </c>
      <c r="D1893" s="1488"/>
      <c r="E1893" s="1489">
        <v>15000</v>
      </c>
      <c r="F1893" s="1488" t="s">
        <v>12546</v>
      </c>
      <c r="G1893" s="1488" t="s">
        <v>12547</v>
      </c>
      <c r="H1893" s="1488" t="s">
        <v>8976</v>
      </c>
      <c r="I1893" s="1488"/>
      <c r="J1893" s="1488"/>
      <c r="K1893" s="1493">
        <v>0</v>
      </c>
      <c r="L1893" s="1493">
        <v>0</v>
      </c>
      <c r="M1893" s="1484">
        <f t="shared" si="58"/>
        <v>0</v>
      </c>
      <c r="N1893" s="1493">
        <v>1</v>
      </c>
      <c r="O1893" s="1493">
        <v>3</v>
      </c>
      <c r="P1893" s="1484">
        <f t="shared" si="59"/>
        <v>45000</v>
      </c>
      <c r="Q1893" s="1199"/>
      <c r="R1893" s="1199"/>
      <c r="S1893" s="1199"/>
      <c r="T1893" s="1199"/>
    </row>
    <row r="1894" spans="1:20" s="1503" customFormat="1" ht="12.75" x14ac:dyDescent="0.2">
      <c r="A1894" s="1488" t="s">
        <v>8711</v>
      </c>
      <c r="B1894" s="1488" t="s">
        <v>2003</v>
      </c>
      <c r="C1894" s="1488" t="s">
        <v>97</v>
      </c>
      <c r="D1894" s="1488"/>
      <c r="E1894" s="1489">
        <v>3000</v>
      </c>
      <c r="F1894" s="1488" t="s">
        <v>12548</v>
      </c>
      <c r="G1894" s="1488" t="s">
        <v>12549</v>
      </c>
      <c r="H1894" s="1488" t="s">
        <v>12550</v>
      </c>
      <c r="I1894" s="1488"/>
      <c r="J1894" s="1488"/>
      <c r="K1894" s="1493">
        <v>1</v>
      </c>
      <c r="L1894" s="1493">
        <v>1</v>
      </c>
      <c r="M1894" s="1484">
        <f t="shared" si="58"/>
        <v>3000</v>
      </c>
      <c r="N1894" s="1493">
        <v>0</v>
      </c>
      <c r="O1894" s="1493">
        <v>0</v>
      </c>
      <c r="P1894" s="1484">
        <f t="shared" si="59"/>
        <v>0</v>
      </c>
      <c r="Q1894" s="1199"/>
      <c r="R1894" s="1199"/>
      <c r="S1894" s="1199"/>
      <c r="T1894" s="1199"/>
    </row>
    <row r="1895" spans="1:20" s="1503" customFormat="1" ht="12.75" x14ac:dyDescent="0.2">
      <c r="A1895" s="1488" t="s">
        <v>8711</v>
      </c>
      <c r="B1895" s="1488" t="s">
        <v>2003</v>
      </c>
      <c r="C1895" s="1488" t="s">
        <v>97</v>
      </c>
      <c r="D1895" s="1488"/>
      <c r="E1895" s="1489">
        <v>9000</v>
      </c>
      <c r="F1895" s="1488" t="s">
        <v>12551</v>
      </c>
      <c r="G1895" s="1488" t="s">
        <v>12552</v>
      </c>
      <c r="H1895" s="1488" t="s">
        <v>2912</v>
      </c>
      <c r="I1895" s="1488"/>
      <c r="J1895" s="1488"/>
      <c r="K1895" s="1493">
        <v>1</v>
      </c>
      <c r="L1895" s="1493">
        <v>12</v>
      </c>
      <c r="M1895" s="1484">
        <f t="shared" si="58"/>
        <v>108000</v>
      </c>
      <c r="N1895" s="1493">
        <v>1</v>
      </c>
      <c r="O1895" s="1493">
        <v>6</v>
      </c>
      <c r="P1895" s="1484">
        <f t="shared" si="59"/>
        <v>54000</v>
      </c>
      <c r="Q1895" s="1199"/>
      <c r="R1895" s="1199"/>
      <c r="S1895" s="1199"/>
      <c r="T1895" s="1199"/>
    </row>
    <row r="1896" spans="1:20" s="1503" customFormat="1" ht="12.75" x14ac:dyDescent="0.2">
      <c r="A1896" s="1488" t="s">
        <v>8711</v>
      </c>
      <c r="B1896" s="1488" t="s">
        <v>2004</v>
      </c>
      <c r="C1896" s="1488" t="s">
        <v>97</v>
      </c>
      <c r="D1896" s="1488"/>
      <c r="E1896" s="1489">
        <v>4500</v>
      </c>
      <c r="F1896" s="1488" t="s">
        <v>12553</v>
      </c>
      <c r="G1896" s="1488" t="s">
        <v>12554</v>
      </c>
      <c r="H1896" s="1488" t="s">
        <v>8979</v>
      </c>
      <c r="I1896" s="1488"/>
      <c r="J1896" s="1488"/>
      <c r="K1896" s="1493">
        <v>1</v>
      </c>
      <c r="L1896" s="1493">
        <v>12</v>
      </c>
      <c r="M1896" s="1484">
        <f t="shared" si="58"/>
        <v>54000</v>
      </c>
      <c r="N1896" s="1493">
        <v>1</v>
      </c>
      <c r="O1896" s="1493">
        <v>6</v>
      </c>
      <c r="P1896" s="1484">
        <f t="shared" si="59"/>
        <v>27000</v>
      </c>
      <c r="Q1896" s="1199"/>
      <c r="R1896" s="1199"/>
      <c r="S1896" s="1199"/>
      <c r="T1896" s="1199"/>
    </row>
    <row r="1897" spans="1:20" s="1503" customFormat="1" ht="12.75" x14ac:dyDescent="0.2">
      <c r="A1897" s="1488" t="s">
        <v>8711</v>
      </c>
      <c r="B1897" s="1488" t="s">
        <v>2004</v>
      </c>
      <c r="C1897" s="1488" t="s">
        <v>97</v>
      </c>
      <c r="D1897" s="1488"/>
      <c r="E1897" s="1489">
        <v>5000</v>
      </c>
      <c r="F1897" s="1488" t="s">
        <v>12555</v>
      </c>
      <c r="G1897" s="1488" t="s">
        <v>12556</v>
      </c>
      <c r="H1897" s="1488" t="s">
        <v>675</v>
      </c>
      <c r="I1897" s="1488"/>
      <c r="J1897" s="1488"/>
      <c r="K1897" s="1493">
        <v>1</v>
      </c>
      <c r="L1897" s="1493">
        <v>12</v>
      </c>
      <c r="M1897" s="1484">
        <f t="shared" si="58"/>
        <v>60000</v>
      </c>
      <c r="N1897" s="1493">
        <v>1</v>
      </c>
      <c r="O1897" s="1493">
        <v>6</v>
      </c>
      <c r="P1897" s="1484">
        <f t="shared" si="59"/>
        <v>30000</v>
      </c>
      <c r="Q1897" s="1199"/>
      <c r="R1897" s="1199"/>
      <c r="S1897" s="1199"/>
      <c r="T1897" s="1199"/>
    </row>
    <row r="1898" spans="1:20" s="1503" customFormat="1" ht="12.75" x14ac:dyDescent="0.2">
      <c r="A1898" s="1488" t="s">
        <v>8711</v>
      </c>
      <c r="B1898" s="1488" t="s">
        <v>2003</v>
      </c>
      <c r="C1898" s="1488" t="s">
        <v>97</v>
      </c>
      <c r="D1898" s="1488"/>
      <c r="E1898" s="1489">
        <v>3500</v>
      </c>
      <c r="F1898" s="1488" t="s">
        <v>12557</v>
      </c>
      <c r="G1898" s="1488" t="s">
        <v>12558</v>
      </c>
      <c r="H1898" s="1488" t="s">
        <v>12559</v>
      </c>
      <c r="I1898" s="1488"/>
      <c r="J1898" s="1488"/>
      <c r="K1898" s="1493">
        <v>1</v>
      </c>
      <c r="L1898" s="1493">
        <v>12</v>
      </c>
      <c r="M1898" s="1484">
        <f t="shared" si="58"/>
        <v>42000</v>
      </c>
      <c r="N1898" s="1493">
        <v>1</v>
      </c>
      <c r="O1898" s="1493">
        <v>6</v>
      </c>
      <c r="P1898" s="1484">
        <f t="shared" si="59"/>
        <v>21000</v>
      </c>
      <c r="Q1898" s="1199"/>
      <c r="R1898" s="1199"/>
      <c r="S1898" s="1199"/>
      <c r="T1898" s="1199"/>
    </row>
    <row r="1899" spans="1:20" s="1503" customFormat="1" ht="12.75" x14ac:dyDescent="0.2">
      <c r="A1899" s="1488" t="s">
        <v>8711</v>
      </c>
      <c r="B1899" s="1488" t="s">
        <v>2003</v>
      </c>
      <c r="C1899" s="1488" t="s">
        <v>97</v>
      </c>
      <c r="D1899" s="1488"/>
      <c r="E1899" s="1489">
        <v>5000</v>
      </c>
      <c r="F1899" s="1488" t="s">
        <v>12560</v>
      </c>
      <c r="G1899" s="1488" t="s">
        <v>12561</v>
      </c>
      <c r="H1899" s="1488" t="s">
        <v>12562</v>
      </c>
      <c r="I1899" s="1488"/>
      <c r="J1899" s="1488"/>
      <c r="K1899" s="1493">
        <v>1</v>
      </c>
      <c r="L1899" s="1493">
        <v>12</v>
      </c>
      <c r="M1899" s="1484">
        <f t="shared" si="58"/>
        <v>60000</v>
      </c>
      <c r="N1899" s="1493">
        <v>1</v>
      </c>
      <c r="O1899" s="1493">
        <v>6</v>
      </c>
      <c r="P1899" s="1484">
        <f t="shared" si="59"/>
        <v>30000</v>
      </c>
      <c r="Q1899" s="1199"/>
      <c r="R1899" s="1199"/>
      <c r="S1899" s="1199"/>
      <c r="T1899" s="1199"/>
    </row>
    <row r="1900" spans="1:20" s="1503" customFormat="1" ht="12.75" x14ac:dyDescent="0.2">
      <c r="A1900" s="1488" t="s">
        <v>8711</v>
      </c>
      <c r="B1900" s="1488" t="s">
        <v>2004</v>
      </c>
      <c r="C1900" s="1488" t="s">
        <v>97</v>
      </c>
      <c r="D1900" s="1488"/>
      <c r="E1900" s="1489">
        <v>5000</v>
      </c>
      <c r="F1900" s="1488" t="s">
        <v>12563</v>
      </c>
      <c r="G1900" s="1488" t="s">
        <v>12564</v>
      </c>
      <c r="H1900" s="1488" t="s">
        <v>675</v>
      </c>
      <c r="I1900" s="1488"/>
      <c r="J1900" s="1488"/>
      <c r="K1900" s="1493">
        <v>1</v>
      </c>
      <c r="L1900" s="1493">
        <v>12</v>
      </c>
      <c r="M1900" s="1484">
        <f t="shared" si="58"/>
        <v>60000</v>
      </c>
      <c r="N1900" s="1493">
        <v>1</v>
      </c>
      <c r="O1900" s="1493">
        <v>6</v>
      </c>
      <c r="P1900" s="1484">
        <f t="shared" si="59"/>
        <v>30000</v>
      </c>
      <c r="Q1900" s="1199"/>
      <c r="R1900" s="1199"/>
      <c r="S1900" s="1199"/>
      <c r="T1900" s="1199"/>
    </row>
    <row r="1901" spans="1:20" s="1503" customFormat="1" ht="12.75" x14ac:dyDescent="0.2">
      <c r="A1901" s="1488" t="s">
        <v>8711</v>
      </c>
      <c r="B1901" s="1488" t="s">
        <v>2003</v>
      </c>
      <c r="C1901" s="1488" t="s">
        <v>97</v>
      </c>
      <c r="D1901" s="1488"/>
      <c r="E1901" s="1489">
        <v>5500</v>
      </c>
      <c r="F1901" s="1488" t="s">
        <v>12565</v>
      </c>
      <c r="G1901" s="1488" t="s">
        <v>12566</v>
      </c>
      <c r="H1901" s="1488" t="s">
        <v>8789</v>
      </c>
      <c r="I1901" s="1488"/>
      <c r="J1901" s="1488"/>
      <c r="K1901" s="1493">
        <v>1</v>
      </c>
      <c r="L1901" s="1493">
        <v>6</v>
      </c>
      <c r="M1901" s="1484">
        <f t="shared" si="58"/>
        <v>33000</v>
      </c>
      <c r="N1901" s="1493">
        <v>0</v>
      </c>
      <c r="O1901" s="1493">
        <v>0</v>
      </c>
      <c r="P1901" s="1484">
        <f t="shared" si="59"/>
        <v>0</v>
      </c>
      <c r="Q1901" s="1199"/>
      <c r="R1901" s="1199"/>
      <c r="S1901" s="1199"/>
      <c r="T1901" s="1199"/>
    </row>
    <row r="1902" spans="1:20" s="1503" customFormat="1" ht="12.75" x14ac:dyDescent="0.2">
      <c r="A1902" s="1488" t="s">
        <v>8711</v>
      </c>
      <c r="B1902" s="1488" t="s">
        <v>2003</v>
      </c>
      <c r="C1902" s="1488" t="s">
        <v>97</v>
      </c>
      <c r="D1902" s="1488"/>
      <c r="E1902" s="1489">
        <v>4000</v>
      </c>
      <c r="F1902" s="1488" t="s">
        <v>12567</v>
      </c>
      <c r="G1902" s="1488" t="s">
        <v>12568</v>
      </c>
      <c r="H1902" s="1488" t="s">
        <v>768</v>
      </c>
      <c r="I1902" s="1488"/>
      <c r="J1902" s="1488"/>
      <c r="K1902" s="1493">
        <v>1</v>
      </c>
      <c r="L1902" s="1493">
        <v>1</v>
      </c>
      <c r="M1902" s="1484">
        <f t="shared" si="58"/>
        <v>4000</v>
      </c>
      <c r="N1902" s="1493">
        <v>1</v>
      </c>
      <c r="O1902" s="1493">
        <v>6</v>
      </c>
      <c r="P1902" s="1484">
        <f t="shared" si="59"/>
        <v>24000</v>
      </c>
      <c r="Q1902" s="1199"/>
      <c r="R1902" s="1199"/>
      <c r="S1902" s="1199"/>
      <c r="T1902" s="1199"/>
    </row>
    <row r="1903" spans="1:20" s="1503" customFormat="1" ht="12.75" x14ac:dyDescent="0.2">
      <c r="A1903" s="1488" t="s">
        <v>8711</v>
      </c>
      <c r="B1903" s="1488" t="s">
        <v>2004</v>
      </c>
      <c r="C1903" s="1488" t="s">
        <v>97</v>
      </c>
      <c r="D1903" s="1488"/>
      <c r="E1903" s="1489">
        <v>7000</v>
      </c>
      <c r="F1903" s="1488" t="s">
        <v>12569</v>
      </c>
      <c r="G1903" s="1488" t="s">
        <v>12570</v>
      </c>
      <c r="H1903" s="1488" t="s">
        <v>675</v>
      </c>
      <c r="I1903" s="1488"/>
      <c r="J1903" s="1488"/>
      <c r="K1903" s="1493">
        <v>1</v>
      </c>
      <c r="L1903" s="1493">
        <v>12</v>
      </c>
      <c r="M1903" s="1484">
        <f t="shared" si="58"/>
        <v>84000</v>
      </c>
      <c r="N1903" s="1493">
        <v>1</v>
      </c>
      <c r="O1903" s="1493">
        <v>6</v>
      </c>
      <c r="P1903" s="1484">
        <f t="shared" si="59"/>
        <v>42000</v>
      </c>
      <c r="Q1903" s="1199"/>
      <c r="R1903" s="1199"/>
      <c r="S1903" s="1199"/>
      <c r="T1903" s="1199"/>
    </row>
    <row r="1904" spans="1:20" s="1503" customFormat="1" ht="12.75" x14ac:dyDescent="0.2">
      <c r="A1904" s="1488" t="s">
        <v>8711</v>
      </c>
      <c r="B1904" s="1488" t="s">
        <v>2004</v>
      </c>
      <c r="C1904" s="1488" t="s">
        <v>97</v>
      </c>
      <c r="D1904" s="1488"/>
      <c r="E1904" s="1489">
        <v>14000</v>
      </c>
      <c r="F1904" s="1488" t="s">
        <v>12571</v>
      </c>
      <c r="G1904" s="1488" t="s">
        <v>12572</v>
      </c>
      <c r="H1904" s="1488" t="s">
        <v>8976</v>
      </c>
      <c r="I1904" s="1488"/>
      <c r="J1904" s="1488"/>
      <c r="K1904" s="1493">
        <v>0</v>
      </c>
      <c r="L1904" s="1493">
        <v>0</v>
      </c>
      <c r="M1904" s="1484">
        <f t="shared" si="58"/>
        <v>0</v>
      </c>
      <c r="N1904" s="1493">
        <v>1</v>
      </c>
      <c r="O1904" s="1493">
        <v>2</v>
      </c>
      <c r="P1904" s="1484">
        <f t="shared" si="59"/>
        <v>28000</v>
      </c>
      <c r="Q1904" s="1199"/>
      <c r="R1904" s="1199"/>
      <c r="S1904" s="1199"/>
      <c r="T1904" s="1199"/>
    </row>
    <row r="1905" spans="1:20" s="1503" customFormat="1" ht="12.75" x14ac:dyDescent="0.2">
      <c r="A1905" s="1488" t="s">
        <v>8711</v>
      </c>
      <c r="B1905" s="1488" t="s">
        <v>2003</v>
      </c>
      <c r="C1905" s="1488" t="s">
        <v>97</v>
      </c>
      <c r="D1905" s="1488"/>
      <c r="E1905" s="1489">
        <v>7000</v>
      </c>
      <c r="F1905" s="1488" t="s">
        <v>12573</v>
      </c>
      <c r="G1905" s="1488" t="s">
        <v>12574</v>
      </c>
      <c r="H1905" s="1488" t="s">
        <v>5327</v>
      </c>
      <c r="I1905" s="1488"/>
      <c r="J1905" s="1488"/>
      <c r="K1905" s="1493">
        <v>1</v>
      </c>
      <c r="L1905" s="1493">
        <v>12</v>
      </c>
      <c r="M1905" s="1484">
        <f t="shared" si="58"/>
        <v>84000</v>
      </c>
      <c r="N1905" s="1493">
        <v>1</v>
      </c>
      <c r="O1905" s="1493">
        <v>6</v>
      </c>
      <c r="P1905" s="1484">
        <f t="shared" si="59"/>
        <v>42000</v>
      </c>
      <c r="Q1905" s="1199"/>
      <c r="R1905" s="1199"/>
      <c r="S1905" s="1199"/>
      <c r="T1905" s="1199"/>
    </row>
    <row r="1906" spans="1:20" s="1503" customFormat="1" ht="12.75" x14ac:dyDescent="0.2">
      <c r="A1906" s="1488" t="s">
        <v>8711</v>
      </c>
      <c r="B1906" s="1488" t="s">
        <v>2003</v>
      </c>
      <c r="C1906" s="1488" t="s">
        <v>97</v>
      </c>
      <c r="D1906" s="1488"/>
      <c r="E1906" s="1489">
        <v>2000</v>
      </c>
      <c r="F1906" s="1488" t="s">
        <v>12575</v>
      </c>
      <c r="G1906" s="1488" t="s">
        <v>12576</v>
      </c>
      <c r="H1906" s="1488" t="s">
        <v>8805</v>
      </c>
      <c r="I1906" s="1488"/>
      <c r="J1906" s="1488"/>
      <c r="K1906" s="1493">
        <v>1</v>
      </c>
      <c r="L1906" s="1493">
        <v>12</v>
      </c>
      <c r="M1906" s="1484">
        <f t="shared" si="58"/>
        <v>24000</v>
      </c>
      <c r="N1906" s="1493">
        <v>1</v>
      </c>
      <c r="O1906" s="1493">
        <v>6</v>
      </c>
      <c r="P1906" s="1484">
        <f t="shared" si="59"/>
        <v>12000</v>
      </c>
      <c r="Q1906" s="1199"/>
      <c r="R1906" s="1199"/>
      <c r="S1906" s="1199"/>
      <c r="T1906" s="1199"/>
    </row>
    <row r="1907" spans="1:20" s="1503" customFormat="1" ht="12.75" x14ac:dyDescent="0.2">
      <c r="A1907" s="1488" t="s">
        <v>8711</v>
      </c>
      <c r="B1907" s="1488" t="s">
        <v>2004</v>
      </c>
      <c r="C1907" s="1488" t="s">
        <v>97</v>
      </c>
      <c r="D1907" s="1488"/>
      <c r="E1907" s="1489">
        <v>4500</v>
      </c>
      <c r="F1907" s="1488" t="s">
        <v>12577</v>
      </c>
      <c r="G1907" s="1488" t="s">
        <v>12578</v>
      </c>
      <c r="H1907" s="1488" t="s">
        <v>9241</v>
      </c>
      <c r="I1907" s="1488"/>
      <c r="J1907" s="1488"/>
      <c r="K1907" s="1493">
        <v>1</v>
      </c>
      <c r="L1907" s="1493">
        <v>7</v>
      </c>
      <c r="M1907" s="1484">
        <f t="shared" si="58"/>
        <v>31500</v>
      </c>
      <c r="N1907" s="1493">
        <v>0</v>
      </c>
      <c r="O1907" s="1493">
        <v>0</v>
      </c>
      <c r="P1907" s="1484">
        <f t="shared" si="59"/>
        <v>0</v>
      </c>
      <c r="Q1907" s="1199"/>
      <c r="R1907" s="1199"/>
      <c r="S1907" s="1199"/>
      <c r="T1907" s="1199"/>
    </row>
    <row r="1908" spans="1:20" s="1503" customFormat="1" ht="12.75" x14ac:dyDescent="0.2">
      <c r="A1908" s="1488" t="s">
        <v>8711</v>
      </c>
      <c r="B1908" s="1488" t="s">
        <v>2003</v>
      </c>
      <c r="C1908" s="1488" t="s">
        <v>97</v>
      </c>
      <c r="D1908" s="1488"/>
      <c r="E1908" s="1489">
        <v>4500</v>
      </c>
      <c r="F1908" s="1488" t="s">
        <v>12579</v>
      </c>
      <c r="G1908" s="1488" t="s">
        <v>12580</v>
      </c>
      <c r="H1908" s="1488" t="s">
        <v>651</v>
      </c>
      <c r="I1908" s="1488"/>
      <c r="J1908" s="1488"/>
      <c r="K1908" s="1493">
        <v>1</v>
      </c>
      <c r="L1908" s="1493">
        <v>12</v>
      </c>
      <c r="M1908" s="1484">
        <f t="shared" si="58"/>
        <v>54000</v>
      </c>
      <c r="N1908" s="1493">
        <v>0</v>
      </c>
      <c r="O1908" s="1493">
        <v>0</v>
      </c>
      <c r="P1908" s="1484">
        <f t="shared" si="59"/>
        <v>0</v>
      </c>
      <c r="Q1908" s="1199"/>
      <c r="R1908" s="1199"/>
      <c r="S1908" s="1199"/>
      <c r="T1908" s="1199"/>
    </row>
    <row r="1909" spans="1:20" s="1503" customFormat="1" ht="12.75" x14ac:dyDescent="0.2">
      <c r="A1909" s="1488" t="s">
        <v>8711</v>
      </c>
      <c r="B1909" s="1488" t="s">
        <v>2003</v>
      </c>
      <c r="C1909" s="1488" t="s">
        <v>97</v>
      </c>
      <c r="D1909" s="1488"/>
      <c r="E1909" s="1489">
        <v>7000</v>
      </c>
      <c r="F1909" s="1488" t="s">
        <v>12579</v>
      </c>
      <c r="G1909" s="1488" t="s">
        <v>12580</v>
      </c>
      <c r="H1909" s="1488" t="s">
        <v>654</v>
      </c>
      <c r="I1909" s="1488"/>
      <c r="J1909" s="1488"/>
      <c r="K1909" s="1493">
        <v>1</v>
      </c>
      <c r="L1909" s="1493">
        <v>1</v>
      </c>
      <c r="M1909" s="1484">
        <f t="shared" si="58"/>
        <v>7000</v>
      </c>
      <c r="N1909" s="1493">
        <v>1</v>
      </c>
      <c r="O1909" s="1493">
        <v>6</v>
      </c>
      <c r="P1909" s="1484">
        <f t="shared" si="59"/>
        <v>42000</v>
      </c>
      <c r="Q1909" s="1199"/>
      <c r="R1909" s="1199"/>
      <c r="S1909" s="1199"/>
      <c r="T1909" s="1199"/>
    </row>
    <row r="1910" spans="1:20" s="1503" customFormat="1" ht="12.75" x14ac:dyDescent="0.2">
      <c r="A1910" s="1488" t="s">
        <v>8711</v>
      </c>
      <c r="B1910" s="1488" t="s">
        <v>2004</v>
      </c>
      <c r="C1910" s="1488" t="s">
        <v>97</v>
      </c>
      <c r="D1910" s="1488"/>
      <c r="E1910" s="1489">
        <v>5500</v>
      </c>
      <c r="F1910" s="1488" t="s">
        <v>12581</v>
      </c>
      <c r="G1910" s="1488" t="s">
        <v>12582</v>
      </c>
      <c r="H1910" s="1488" t="s">
        <v>675</v>
      </c>
      <c r="I1910" s="1488"/>
      <c r="J1910" s="1488"/>
      <c r="K1910" s="1493">
        <v>1</v>
      </c>
      <c r="L1910" s="1493">
        <v>12</v>
      </c>
      <c r="M1910" s="1484">
        <f t="shared" si="58"/>
        <v>66000</v>
      </c>
      <c r="N1910" s="1493">
        <v>1</v>
      </c>
      <c r="O1910" s="1493">
        <v>6</v>
      </c>
      <c r="P1910" s="1484">
        <f t="shared" si="59"/>
        <v>33000</v>
      </c>
      <c r="Q1910" s="1199"/>
      <c r="R1910" s="1199"/>
      <c r="S1910" s="1199"/>
      <c r="T1910" s="1199"/>
    </row>
    <row r="1911" spans="1:20" s="1503" customFormat="1" ht="12.75" x14ac:dyDescent="0.2">
      <c r="A1911" s="1488" t="s">
        <v>8711</v>
      </c>
      <c r="B1911" s="1488" t="s">
        <v>2003</v>
      </c>
      <c r="C1911" s="1488" t="s">
        <v>97</v>
      </c>
      <c r="D1911" s="1488"/>
      <c r="E1911" s="1489">
        <v>1500</v>
      </c>
      <c r="F1911" s="1488" t="s">
        <v>12583</v>
      </c>
      <c r="G1911" s="1488" t="s">
        <v>12584</v>
      </c>
      <c r="H1911" s="1488" t="s">
        <v>5767</v>
      </c>
      <c r="I1911" s="1488"/>
      <c r="J1911" s="1488"/>
      <c r="K1911" s="1493">
        <v>1</v>
      </c>
      <c r="L1911" s="1493">
        <v>12</v>
      </c>
      <c r="M1911" s="1484">
        <f t="shared" si="58"/>
        <v>18000</v>
      </c>
      <c r="N1911" s="1493">
        <v>1</v>
      </c>
      <c r="O1911" s="1493">
        <v>6</v>
      </c>
      <c r="P1911" s="1484">
        <f t="shared" si="59"/>
        <v>9000</v>
      </c>
      <c r="Q1911" s="1199"/>
      <c r="R1911" s="1199"/>
      <c r="S1911" s="1199"/>
      <c r="T1911" s="1199"/>
    </row>
    <row r="1912" spans="1:20" s="1503" customFormat="1" ht="12.75" x14ac:dyDescent="0.2">
      <c r="A1912" s="1488" t="s">
        <v>8711</v>
      </c>
      <c r="B1912" s="1488" t="s">
        <v>2003</v>
      </c>
      <c r="C1912" s="1488" t="s">
        <v>97</v>
      </c>
      <c r="D1912" s="1488"/>
      <c r="E1912" s="1489">
        <v>15600</v>
      </c>
      <c r="F1912" s="1488" t="s">
        <v>12585</v>
      </c>
      <c r="G1912" s="1488" t="s">
        <v>12586</v>
      </c>
      <c r="H1912" s="1488" t="s">
        <v>695</v>
      </c>
      <c r="I1912" s="1488"/>
      <c r="J1912" s="1488"/>
      <c r="K1912" s="1493">
        <v>1</v>
      </c>
      <c r="L1912" s="1493">
        <v>12</v>
      </c>
      <c r="M1912" s="1484">
        <f t="shared" si="58"/>
        <v>187200</v>
      </c>
      <c r="N1912" s="1493">
        <v>1</v>
      </c>
      <c r="O1912" s="1493">
        <v>6</v>
      </c>
      <c r="P1912" s="1484">
        <f t="shared" si="59"/>
        <v>93600</v>
      </c>
      <c r="Q1912" s="1199"/>
      <c r="R1912" s="1199"/>
      <c r="S1912" s="1199"/>
      <c r="T1912" s="1199"/>
    </row>
    <row r="1913" spans="1:20" s="1503" customFormat="1" ht="12.75" x14ac:dyDescent="0.2">
      <c r="A1913" s="1488" t="s">
        <v>8711</v>
      </c>
      <c r="B1913" s="1488" t="s">
        <v>2003</v>
      </c>
      <c r="C1913" s="1488" t="s">
        <v>97</v>
      </c>
      <c r="D1913" s="1488"/>
      <c r="E1913" s="1489">
        <v>6500</v>
      </c>
      <c r="F1913" s="1488" t="s">
        <v>12587</v>
      </c>
      <c r="G1913" s="1488" t="s">
        <v>12588</v>
      </c>
      <c r="H1913" s="1488" t="s">
        <v>5667</v>
      </c>
      <c r="I1913" s="1488"/>
      <c r="J1913" s="1488"/>
      <c r="K1913" s="1493">
        <v>1</v>
      </c>
      <c r="L1913" s="1493">
        <v>1</v>
      </c>
      <c r="M1913" s="1484">
        <f t="shared" si="58"/>
        <v>6500</v>
      </c>
      <c r="N1913" s="1493">
        <v>0</v>
      </c>
      <c r="O1913" s="1493">
        <v>0</v>
      </c>
      <c r="P1913" s="1484">
        <f t="shared" si="59"/>
        <v>0</v>
      </c>
      <c r="Q1913" s="1199"/>
      <c r="R1913" s="1199"/>
      <c r="S1913" s="1199"/>
      <c r="T1913" s="1199"/>
    </row>
    <row r="1914" spans="1:20" s="1503" customFormat="1" ht="12.75" x14ac:dyDescent="0.2">
      <c r="A1914" s="1488" t="s">
        <v>8711</v>
      </c>
      <c r="B1914" s="1488" t="s">
        <v>2004</v>
      </c>
      <c r="C1914" s="1488" t="s">
        <v>97</v>
      </c>
      <c r="D1914" s="1488"/>
      <c r="E1914" s="1489">
        <v>7000</v>
      </c>
      <c r="F1914" s="1488" t="s">
        <v>12589</v>
      </c>
      <c r="G1914" s="1488" t="s">
        <v>12590</v>
      </c>
      <c r="H1914" s="1488" t="s">
        <v>675</v>
      </c>
      <c r="I1914" s="1488"/>
      <c r="J1914" s="1488"/>
      <c r="K1914" s="1493">
        <v>1</v>
      </c>
      <c r="L1914" s="1493">
        <v>12</v>
      </c>
      <c r="M1914" s="1484">
        <f t="shared" si="58"/>
        <v>84000</v>
      </c>
      <c r="N1914" s="1493">
        <v>1</v>
      </c>
      <c r="O1914" s="1493">
        <v>6</v>
      </c>
      <c r="P1914" s="1484">
        <f t="shared" si="59"/>
        <v>42000</v>
      </c>
      <c r="Q1914" s="1199"/>
      <c r="R1914" s="1199"/>
      <c r="S1914" s="1199"/>
      <c r="T1914" s="1199"/>
    </row>
    <row r="1915" spans="1:20" s="1503" customFormat="1" ht="12.75" x14ac:dyDescent="0.2">
      <c r="A1915" s="1488" t="s">
        <v>8711</v>
      </c>
      <c r="B1915" s="1488" t="s">
        <v>2003</v>
      </c>
      <c r="C1915" s="1488" t="s">
        <v>97</v>
      </c>
      <c r="D1915" s="1488"/>
      <c r="E1915" s="1489">
        <v>6500</v>
      </c>
      <c r="F1915" s="1488" t="s">
        <v>12591</v>
      </c>
      <c r="G1915" s="1488" t="s">
        <v>12592</v>
      </c>
      <c r="H1915" s="1488" t="s">
        <v>1657</v>
      </c>
      <c r="I1915" s="1488"/>
      <c r="J1915" s="1488"/>
      <c r="K1915" s="1493">
        <v>1</v>
      </c>
      <c r="L1915" s="1493">
        <v>1</v>
      </c>
      <c r="M1915" s="1484">
        <f t="shared" si="58"/>
        <v>6500</v>
      </c>
      <c r="N1915" s="1493">
        <v>1</v>
      </c>
      <c r="O1915" s="1493">
        <v>6</v>
      </c>
      <c r="P1915" s="1484">
        <f t="shared" si="59"/>
        <v>39000</v>
      </c>
      <c r="Q1915" s="1199"/>
      <c r="R1915" s="1199"/>
      <c r="S1915" s="1199"/>
      <c r="T1915" s="1199"/>
    </row>
    <row r="1916" spans="1:20" s="1503" customFormat="1" ht="12.75" x14ac:dyDescent="0.2">
      <c r="A1916" s="1488" t="s">
        <v>8711</v>
      </c>
      <c r="B1916" s="1488" t="s">
        <v>2003</v>
      </c>
      <c r="C1916" s="1488" t="s">
        <v>97</v>
      </c>
      <c r="D1916" s="1488"/>
      <c r="E1916" s="1489">
        <v>5000</v>
      </c>
      <c r="F1916" s="1488" t="s">
        <v>12593</v>
      </c>
      <c r="G1916" s="1488" t="s">
        <v>12594</v>
      </c>
      <c r="H1916" s="1488" t="s">
        <v>9672</v>
      </c>
      <c r="I1916" s="1488"/>
      <c r="J1916" s="1488"/>
      <c r="K1916" s="1493">
        <v>1</v>
      </c>
      <c r="L1916" s="1493">
        <v>12</v>
      </c>
      <c r="M1916" s="1484">
        <f t="shared" si="58"/>
        <v>60000</v>
      </c>
      <c r="N1916" s="1493">
        <v>1</v>
      </c>
      <c r="O1916" s="1493">
        <v>6</v>
      </c>
      <c r="P1916" s="1484">
        <f t="shared" si="59"/>
        <v>30000</v>
      </c>
      <c r="Q1916" s="1199"/>
      <c r="R1916" s="1199"/>
      <c r="S1916" s="1199"/>
      <c r="T1916" s="1199"/>
    </row>
    <row r="1917" spans="1:20" s="1503" customFormat="1" ht="12.75" x14ac:dyDescent="0.2">
      <c r="A1917" s="1488" t="s">
        <v>8711</v>
      </c>
      <c r="B1917" s="1488" t="s">
        <v>2003</v>
      </c>
      <c r="C1917" s="1488" t="s">
        <v>97</v>
      </c>
      <c r="D1917" s="1488"/>
      <c r="E1917" s="1489">
        <v>15000</v>
      </c>
      <c r="F1917" s="1488" t="s">
        <v>12595</v>
      </c>
      <c r="G1917" s="1488" t="s">
        <v>12596</v>
      </c>
      <c r="H1917" s="1488" t="s">
        <v>8746</v>
      </c>
      <c r="I1917" s="1488"/>
      <c r="J1917" s="1488"/>
      <c r="K1917" s="1493">
        <v>1</v>
      </c>
      <c r="L1917" s="1493">
        <v>1</v>
      </c>
      <c r="M1917" s="1484">
        <f t="shared" si="58"/>
        <v>15000</v>
      </c>
      <c r="N1917" s="1493">
        <v>1</v>
      </c>
      <c r="O1917" s="1493">
        <v>6</v>
      </c>
      <c r="P1917" s="1484">
        <f t="shared" si="59"/>
        <v>90000</v>
      </c>
      <c r="Q1917" s="1199"/>
      <c r="R1917" s="1199"/>
      <c r="S1917" s="1199"/>
      <c r="T1917" s="1199"/>
    </row>
    <row r="1918" spans="1:20" s="1503" customFormat="1" ht="12.75" x14ac:dyDescent="0.2">
      <c r="A1918" s="1488" t="s">
        <v>8711</v>
      </c>
      <c r="B1918" s="1488" t="s">
        <v>2003</v>
      </c>
      <c r="C1918" s="1488" t="s">
        <v>97</v>
      </c>
      <c r="D1918" s="1488"/>
      <c r="E1918" s="1489">
        <v>3500</v>
      </c>
      <c r="F1918" s="1488" t="s">
        <v>12597</v>
      </c>
      <c r="G1918" s="1488" t="s">
        <v>12598</v>
      </c>
      <c r="H1918" s="1488" t="s">
        <v>8775</v>
      </c>
      <c r="I1918" s="1488"/>
      <c r="J1918" s="1488"/>
      <c r="K1918" s="1493">
        <v>1</v>
      </c>
      <c r="L1918" s="1493">
        <v>12</v>
      </c>
      <c r="M1918" s="1484">
        <f t="shared" si="58"/>
        <v>42000</v>
      </c>
      <c r="N1918" s="1493">
        <v>1</v>
      </c>
      <c r="O1918" s="1493">
        <v>6</v>
      </c>
      <c r="P1918" s="1484">
        <f t="shared" si="59"/>
        <v>21000</v>
      </c>
      <c r="Q1918" s="1199"/>
      <c r="R1918" s="1199"/>
      <c r="S1918" s="1199"/>
      <c r="T1918" s="1199"/>
    </row>
    <row r="1919" spans="1:20" s="1503" customFormat="1" ht="12.75" x14ac:dyDescent="0.2">
      <c r="A1919" s="1488" t="s">
        <v>8711</v>
      </c>
      <c r="B1919" s="1488" t="s">
        <v>2003</v>
      </c>
      <c r="C1919" s="1488" t="s">
        <v>97</v>
      </c>
      <c r="D1919" s="1488"/>
      <c r="E1919" s="1489">
        <v>9000</v>
      </c>
      <c r="F1919" s="1488" t="s">
        <v>12599</v>
      </c>
      <c r="G1919" s="1488" t="s">
        <v>12600</v>
      </c>
      <c r="H1919" s="1488" t="s">
        <v>2912</v>
      </c>
      <c r="I1919" s="1488"/>
      <c r="J1919" s="1488"/>
      <c r="K1919" s="1493">
        <v>1</v>
      </c>
      <c r="L1919" s="1493">
        <v>12</v>
      </c>
      <c r="M1919" s="1484">
        <f t="shared" si="58"/>
        <v>108000</v>
      </c>
      <c r="N1919" s="1493">
        <v>1</v>
      </c>
      <c r="O1919" s="1493">
        <v>6</v>
      </c>
      <c r="P1919" s="1484">
        <f t="shared" si="59"/>
        <v>54000</v>
      </c>
      <c r="Q1919" s="1199"/>
      <c r="R1919" s="1199"/>
      <c r="S1919" s="1199"/>
      <c r="T1919" s="1199"/>
    </row>
    <row r="1920" spans="1:20" s="1503" customFormat="1" ht="12.75" x14ac:dyDescent="0.2">
      <c r="A1920" s="1488" t="s">
        <v>8711</v>
      </c>
      <c r="B1920" s="1488" t="s">
        <v>2003</v>
      </c>
      <c r="C1920" s="1488" t="s">
        <v>97</v>
      </c>
      <c r="D1920" s="1488"/>
      <c r="E1920" s="1489">
        <v>12500</v>
      </c>
      <c r="F1920" s="1488" t="s">
        <v>12601</v>
      </c>
      <c r="G1920" s="1488" t="s">
        <v>12602</v>
      </c>
      <c r="H1920" s="1488" t="s">
        <v>9492</v>
      </c>
      <c r="I1920" s="1488"/>
      <c r="J1920" s="1488"/>
      <c r="K1920" s="1493">
        <v>1</v>
      </c>
      <c r="L1920" s="1493">
        <v>8</v>
      </c>
      <c r="M1920" s="1484">
        <f t="shared" si="58"/>
        <v>100000</v>
      </c>
      <c r="N1920" s="1493">
        <v>0</v>
      </c>
      <c r="O1920" s="1493">
        <v>0</v>
      </c>
      <c r="P1920" s="1484">
        <f t="shared" si="59"/>
        <v>0</v>
      </c>
      <c r="Q1920" s="1199"/>
      <c r="R1920" s="1199"/>
      <c r="S1920" s="1199"/>
      <c r="T1920" s="1199"/>
    </row>
    <row r="1921" spans="1:20" s="1503" customFormat="1" ht="12.75" x14ac:dyDescent="0.2">
      <c r="A1921" s="1488" t="s">
        <v>8711</v>
      </c>
      <c r="B1921" s="1488" t="s">
        <v>2003</v>
      </c>
      <c r="C1921" s="1488" t="s">
        <v>97</v>
      </c>
      <c r="D1921" s="1488"/>
      <c r="E1921" s="1489">
        <v>10000</v>
      </c>
      <c r="F1921" s="1488" t="s">
        <v>12603</v>
      </c>
      <c r="G1921" s="1488" t="s">
        <v>12604</v>
      </c>
      <c r="H1921" s="1488" t="s">
        <v>12605</v>
      </c>
      <c r="I1921" s="1488"/>
      <c r="J1921" s="1488"/>
      <c r="K1921" s="1493">
        <v>1</v>
      </c>
      <c r="L1921" s="1493">
        <v>12</v>
      </c>
      <c r="M1921" s="1484">
        <f t="shared" si="58"/>
        <v>120000</v>
      </c>
      <c r="N1921" s="1493">
        <v>0</v>
      </c>
      <c r="O1921" s="1493">
        <v>0</v>
      </c>
      <c r="P1921" s="1484">
        <f t="shared" si="59"/>
        <v>0</v>
      </c>
      <c r="Q1921" s="1199"/>
      <c r="R1921" s="1199"/>
      <c r="S1921" s="1199"/>
      <c r="T1921" s="1199"/>
    </row>
    <row r="1922" spans="1:20" s="1503" customFormat="1" ht="12.75" x14ac:dyDescent="0.2">
      <c r="A1922" s="1488" t="s">
        <v>8711</v>
      </c>
      <c r="B1922" s="1488" t="s">
        <v>2004</v>
      </c>
      <c r="C1922" s="1488" t="s">
        <v>97</v>
      </c>
      <c r="D1922" s="1488"/>
      <c r="E1922" s="1489">
        <v>2200</v>
      </c>
      <c r="F1922" s="1488" t="s">
        <v>12606</v>
      </c>
      <c r="G1922" s="1488" t="s">
        <v>12607</v>
      </c>
      <c r="H1922" s="1488" t="s">
        <v>1025</v>
      </c>
      <c r="I1922" s="1488"/>
      <c r="J1922" s="1488"/>
      <c r="K1922" s="1493">
        <v>1</v>
      </c>
      <c r="L1922" s="1493">
        <v>12</v>
      </c>
      <c r="M1922" s="1484">
        <f t="shared" si="58"/>
        <v>26400</v>
      </c>
      <c r="N1922" s="1493">
        <v>1</v>
      </c>
      <c r="O1922" s="1493">
        <v>6</v>
      </c>
      <c r="P1922" s="1484">
        <f t="shared" si="59"/>
        <v>13200</v>
      </c>
      <c r="Q1922" s="1199"/>
      <c r="R1922" s="1199"/>
      <c r="S1922" s="1199"/>
      <c r="T1922" s="1199"/>
    </row>
    <row r="1923" spans="1:20" s="1503" customFormat="1" ht="12.75" x14ac:dyDescent="0.2">
      <c r="A1923" s="1488" t="s">
        <v>8711</v>
      </c>
      <c r="B1923" s="1488" t="s">
        <v>2004</v>
      </c>
      <c r="C1923" s="1488" t="s">
        <v>97</v>
      </c>
      <c r="D1923" s="1488"/>
      <c r="E1923" s="1489">
        <v>3000</v>
      </c>
      <c r="F1923" s="1488" t="s">
        <v>12608</v>
      </c>
      <c r="G1923" s="1488" t="s">
        <v>12609</v>
      </c>
      <c r="H1923" s="1488" t="s">
        <v>739</v>
      </c>
      <c r="I1923" s="1488"/>
      <c r="J1923" s="1488"/>
      <c r="K1923" s="1493">
        <v>1</v>
      </c>
      <c r="L1923" s="1493">
        <v>12</v>
      </c>
      <c r="M1923" s="1484">
        <f t="shared" si="58"/>
        <v>36000</v>
      </c>
      <c r="N1923" s="1493">
        <v>1</v>
      </c>
      <c r="O1923" s="1493">
        <v>6</v>
      </c>
      <c r="P1923" s="1484">
        <f t="shared" si="59"/>
        <v>18000</v>
      </c>
      <c r="Q1923" s="1199"/>
      <c r="R1923" s="1199"/>
      <c r="S1923" s="1199"/>
      <c r="T1923" s="1199"/>
    </row>
    <row r="1924" spans="1:20" s="1503" customFormat="1" ht="12.75" x14ac:dyDescent="0.2">
      <c r="A1924" s="1488" t="s">
        <v>8711</v>
      </c>
      <c r="B1924" s="1488" t="s">
        <v>2003</v>
      </c>
      <c r="C1924" s="1488" t="s">
        <v>97</v>
      </c>
      <c r="D1924" s="1488"/>
      <c r="E1924" s="1489">
        <v>5500</v>
      </c>
      <c r="F1924" s="1488" t="s">
        <v>12610</v>
      </c>
      <c r="G1924" s="1488" t="s">
        <v>12611</v>
      </c>
      <c r="H1924" s="1488" t="s">
        <v>12612</v>
      </c>
      <c r="I1924" s="1488"/>
      <c r="J1924" s="1488"/>
      <c r="K1924" s="1493">
        <v>1</v>
      </c>
      <c r="L1924" s="1493">
        <v>3</v>
      </c>
      <c r="M1924" s="1484">
        <f t="shared" si="58"/>
        <v>16500</v>
      </c>
      <c r="N1924" s="1493">
        <v>0</v>
      </c>
      <c r="O1924" s="1493">
        <v>0</v>
      </c>
      <c r="P1924" s="1484">
        <f t="shared" si="59"/>
        <v>0</v>
      </c>
      <c r="Q1924" s="1199"/>
      <c r="R1924" s="1199"/>
      <c r="S1924" s="1199"/>
      <c r="T1924" s="1199"/>
    </row>
    <row r="1925" spans="1:20" s="1503" customFormat="1" ht="12.75" x14ac:dyDescent="0.2">
      <c r="A1925" s="1488" t="s">
        <v>8711</v>
      </c>
      <c r="B1925" s="1488" t="s">
        <v>2003</v>
      </c>
      <c r="C1925" s="1488" t="s">
        <v>97</v>
      </c>
      <c r="D1925" s="1488"/>
      <c r="E1925" s="1489">
        <v>4100</v>
      </c>
      <c r="F1925" s="1488" t="s">
        <v>12613</v>
      </c>
      <c r="G1925" s="1488" t="s">
        <v>12614</v>
      </c>
      <c r="H1925" s="1488" t="s">
        <v>12615</v>
      </c>
      <c r="I1925" s="1488"/>
      <c r="J1925" s="1488"/>
      <c r="K1925" s="1493">
        <v>1</v>
      </c>
      <c r="L1925" s="1493">
        <v>12</v>
      </c>
      <c r="M1925" s="1484">
        <f t="shared" ref="M1925:M1988" si="60">L1925*E1925</f>
        <v>49200</v>
      </c>
      <c r="N1925" s="1493">
        <v>1</v>
      </c>
      <c r="O1925" s="1493">
        <v>6</v>
      </c>
      <c r="P1925" s="1484">
        <f t="shared" ref="P1925:P1988" si="61">O1925*E1925</f>
        <v>24600</v>
      </c>
      <c r="Q1925" s="1199"/>
      <c r="R1925" s="1199"/>
      <c r="S1925" s="1199"/>
      <c r="T1925" s="1199"/>
    </row>
    <row r="1926" spans="1:20" s="1503" customFormat="1" ht="12.75" x14ac:dyDescent="0.2">
      <c r="A1926" s="1488" t="s">
        <v>8711</v>
      </c>
      <c r="B1926" s="1488" t="s">
        <v>2003</v>
      </c>
      <c r="C1926" s="1488" t="s">
        <v>97</v>
      </c>
      <c r="D1926" s="1488"/>
      <c r="E1926" s="1489">
        <v>2000</v>
      </c>
      <c r="F1926" s="1488" t="s">
        <v>12616</v>
      </c>
      <c r="G1926" s="1488" t="s">
        <v>12617</v>
      </c>
      <c r="H1926" s="1488" t="s">
        <v>8805</v>
      </c>
      <c r="I1926" s="1488"/>
      <c r="J1926" s="1488"/>
      <c r="K1926" s="1493">
        <v>1</v>
      </c>
      <c r="L1926" s="1493">
        <v>12</v>
      </c>
      <c r="M1926" s="1484">
        <f t="shared" si="60"/>
        <v>24000</v>
      </c>
      <c r="N1926" s="1493">
        <v>1</v>
      </c>
      <c r="O1926" s="1493">
        <v>6</v>
      </c>
      <c r="P1926" s="1484">
        <f t="shared" si="61"/>
        <v>12000</v>
      </c>
      <c r="Q1926" s="1199"/>
      <c r="R1926" s="1199"/>
      <c r="S1926" s="1199"/>
      <c r="T1926" s="1199"/>
    </row>
    <row r="1927" spans="1:20" s="1503" customFormat="1" ht="12.75" x14ac:dyDescent="0.2">
      <c r="A1927" s="1488" t="s">
        <v>8711</v>
      </c>
      <c r="B1927" s="1488" t="s">
        <v>2003</v>
      </c>
      <c r="C1927" s="1488" t="s">
        <v>97</v>
      </c>
      <c r="D1927" s="1488"/>
      <c r="E1927" s="1489">
        <v>5500</v>
      </c>
      <c r="F1927" s="1488" t="s">
        <v>12618</v>
      </c>
      <c r="G1927" s="1488" t="s">
        <v>12619</v>
      </c>
      <c r="H1927" s="1488" t="s">
        <v>5752</v>
      </c>
      <c r="I1927" s="1488"/>
      <c r="J1927" s="1488"/>
      <c r="K1927" s="1493">
        <v>1</v>
      </c>
      <c r="L1927" s="1493">
        <v>11</v>
      </c>
      <c r="M1927" s="1484">
        <f t="shared" si="60"/>
        <v>60500</v>
      </c>
      <c r="N1927" s="1493">
        <v>0</v>
      </c>
      <c r="O1927" s="1493">
        <v>0</v>
      </c>
      <c r="P1927" s="1484">
        <f t="shared" si="61"/>
        <v>0</v>
      </c>
      <c r="Q1927" s="1199"/>
      <c r="R1927" s="1199"/>
      <c r="S1927" s="1199"/>
      <c r="T1927" s="1199"/>
    </row>
    <row r="1928" spans="1:20" s="1503" customFormat="1" ht="12.75" x14ac:dyDescent="0.2">
      <c r="A1928" s="1488" t="s">
        <v>8711</v>
      </c>
      <c r="B1928" s="1488" t="s">
        <v>2003</v>
      </c>
      <c r="C1928" s="1488" t="s">
        <v>97</v>
      </c>
      <c r="D1928" s="1488"/>
      <c r="E1928" s="1489">
        <v>5000</v>
      </c>
      <c r="F1928" s="1488" t="s">
        <v>12620</v>
      </c>
      <c r="G1928" s="1488" t="s">
        <v>12621</v>
      </c>
      <c r="H1928" s="1488" t="s">
        <v>7629</v>
      </c>
      <c r="I1928" s="1488"/>
      <c r="J1928" s="1488"/>
      <c r="K1928" s="1493">
        <v>1</v>
      </c>
      <c r="L1928" s="1493">
        <v>12</v>
      </c>
      <c r="M1928" s="1484">
        <f t="shared" si="60"/>
        <v>60000</v>
      </c>
      <c r="N1928" s="1493">
        <v>1</v>
      </c>
      <c r="O1928" s="1493">
        <v>6</v>
      </c>
      <c r="P1928" s="1484">
        <f t="shared" si="61"/>
        <v>30000</v>
      </c>
      <c r="Q1928" s="1199"/>
      <c r="R1928" s="1199"/>
      <c r="S1928" s="1199"/>
      <c r="T1928" s="1199"/>
    </row>
    <row r="1929" spans="1:20" s="1503" customFormat="1" ht="12.75" x14ac:dyDescent="0.2">
      <c r="A1929" s="1488" t="s">
        <v>8711</v>
      </c>
      <c r="B1929" s="1488" t="s">
        <v>2003</v>
      </c>
      <c r="C1929" s="1488" t="s">
        <v>97</v>
      </c>
      <c r="D1929" s="1488"/>
      <c r="E1929" s="1489">
        <v>15600</v>
      </c>
      <c r="F1929" s="1488" t="s">
        <v>12622</v>
      </c>
      <c r="G1929" s="1488" t="s">
        <v>12623</v>
      </c>
      <c r="H1929" s="1488" t="s">
        <v>8781</v>
      </c>
      <c r="I1929" s="1488"/>
      <c r="J1929" s="1488"/>
      <c r="K1929" s="1493">
        <v>1</v>
      </c>
      <c r="L1929" s="1493">
        <v>7</v>
      </c>
      <c r="M1929" s="1484">
        <f t="shared" si="60"/>
        <v>109200</v>
      </c>
      <c r="N1929" s="1493">
        <v>1</v>
      </c>
      <c r="O1929" s="1493">
        <v>3</v>
      </c>
      <c r="P1929" s="1484">
        <f t="shared" si="61"/>
        <v>46800</v>
      </c>
      <c r="Q1929" s="1199"/>
      <c r="R1929" s="1199"/>
      <c r="S1929" s="1199"/>
      <c r="T1929" s="1199"/>
    </row>
    <row r="1930" spans="1:20" s="1503" customFormat="1" ht="12.75" x14ac:dyDescent="0.2">
      <c r="A1930" s="1488" t="s">
        <v>8711</v>
      </c>
      <c r="B1930" s="1488" t="s">
        <v>2004</v>
      </c>
      <c r="C1930" s="1488" t="s">
        <v>97</v>
      </c>
      <c r="D1930" s="1488"/>
      <c r="E1930" s="1489">
        <v>4500</v>
      </c>
      <c r="F1930" s="1488" t="s">
        <v>12624</v>
      </c>
      <c r="G1930" s="1488" t="s">
        <v>12625</v>
      </c>
      <c r="H1930" s="1488" t="s">
        <v>12626</v>
      </c>
      <c r="I1930" s="1488"/>
      <c r="J1930" s="1488"/>
      <c r="K1930" s="1493">
        <v>1</v>
      </c>
      <c r="L1930" s="1493">
        <v>12</v>
      </c>
      <c r="M1930" s="1484">
        <f t="shared" si="60"/>
        <v>54000</v>
      </c>
      <c r="N1930" s="1493">
        <v>1</v>
      </c>
      <c r="O1930" s="1493">
        <v>6</v>
      </c>
      <c r="P1930" s="1484">
        <f t="shared" si="61"/>
        <v>27000</v>
      </c>
      <c r="Q1930" s="1199"/>
      <c r="R1930" s="1199"/>
      <c r="S1930" s="1199"/>
      <c r="T1930" s="1199"/>
    </row>
    <row r="1931" spans="1:20" s="1503" customFormat="1" ht="12.75" x14ac:dyDescent="0.2">
      <c r="A1931" s="1488" t="s">
        <v>8711</v>
      </c>
      <c r="B1931" s="1488" t="s">
        <v>2003</v>
      </c>
      <c r="C1931" s="1488" t="s">
        <v>97</v>
      </c>
      <c r="D1931" s="1488"/>
      <c r="E1931" s="1489">
        <v>8000</v>
      </c>
      <c r="F1931" s="1488" t="s">
        <v>12627</v>
      </c>
      <c r="G1931" s="1488" t="s">
        <v>12628</v>
      </c>
      <c r="H1931" s="1488" t="s">
        <v>12629</v>
      </c>
      <c r="I1931" s="1488"/>
      <c r="J1931" s="1488"/>
      <c r="K1931" s="1493">
        <v>1</v>
      </c>
      <c r="L1931" s="1493">
        <v>1</v>
      </c>
      <c r="M1931" s="1484">
        <f t="shared" si="60"/>
        <v>8000</v>
      </c>
      <c r="N1931" s="1493">
        <v>0</v>
      </c>
      <c r="O1931" s="1493">
        <v>0</v>
      </c>
      <c r="P1931" s="1484">
        <f t="shared" si="61"/>
        <v>0</v>
      </c>
      <c r="Q1931" s="1199"/>
      <c r="R1931" s="1199"/>
      <c r="S1931" s="1199"/>
      <c r="T1931" s="1199"/>
    </row>
    <row r="1932" spans="1:20" s="1503" customFormat="1" ht="12.75" x14ac:dyDescent="0.2">
      <c r="A1932" s="1488" t="s">
        <v>8711</v>
      </c>
      <c r="B1932" s="1488" t="s">
        <v>2003</v>
      </c>
      <c r="C1932" s="1488" t="s">
        <v>97</v>
      </c>
      <c r="D1932" s="1488"/>
      <c r="E1932" s="1489">
        <v>3500</v>
      </c>
      <c r="F1932" s="1488" t="s">
        <v>12630</v>
      </c>
      <c r="G1932" s="1488" t="s">
        <v>12631</v>
      </c>
      <c r="H1932" s="1488" t="s">
        <v>8775</v>
      </c>
      <c r="I1932" s="1488"/>
      <c r="J1932" s="1488"/>
      <c r="K1932" s="1493">
        <v>1</v>
      </c>
      <c r="L1932" s="1493">
        <v>8</v>
      </c>
      <c r="M1932" s="1484">
        <f t="shared" si="60"/>
        <v>28000</v>
      </c>
      <c r="N1932" s="1493">
        <v>0</v>
      </c>
      <c r="O1932" s="1493">
        <v>0</v>
      </c>
      <c r="P1932" s="1484">
        <f t="shared" si="61"/>
        <v>0</v>
      </c>
      <c r="Q1932" s="1199"/>
      <c r="R1932" s="1199"/>
      <c r="S1932" s="1199"/>
      <c r="T1932" s="1199"/>
    </row>
    <row r="1933" spans="1:20" s="1503" customFormat="1" ht="12.75" x14ac:dyDescent="0.2">
      <c r="A1933" s="1488" t="s">
        <v>8711</v>
      </c>
      <c r="B1933" s="1488" t="s">
        <v>2003</v>
      </c>
      <c r="C1933" s="1488" t="s">
        <v>97</v>
      </c>
      <c r="D1933" s="1488"/>
      <c r="E1933" s="1489">
        <v>5500</v>
      </c>
      <c r="F1933" s="1488" t="s">
        <v>12632</v>
      </c>
      <c r="G1933" s="1488" t="s">
        <v>12633</v>
      </c>
      <c r="H1933" s="1488" t="s">
        <v>5667</v>
      </c>
      <c r="I1933" s="1488"/>
      <c r="J1933" s="1488"/>
      <c r="K1933" s="1493">
        <v>1</v>
      </c>
      <c r="L1933" s="1493">
        <v>12</v>
      </c>
      <c r="M1933" s="1484">
        <f t="shared" si="60"/>
        <v>66000</v>
      </c>
      <c r="N1933" s="1493">
        <v>1</v>
      </c>
      <c r="O1933" s="1493">
        <v>6</v>
      </c>
      <c r="P1933" s="1484">
        <f t="shared" si="61"/>
        <v>33000</v>
      </c>
      <c r="Q1933" s="1199"/>
      <c r="R1933" s="1199"/>
      <c r="S1933" s="1199"/>
      <c r="T1933" s="1199"/>
    </row>
    <row r="1934" spans="1:20" s="1503" customFormat="1" ht="12.75" x14ac:dyDescent="0.2">
      <c r="A1934" s="1488" t="s">
        <v>8711</v>
      </c>
      <c r="B1934" s="1488" t="s">
        <v>2003</v>
      </c>
      <c r="C1934" s="1488" t="s">
        <v>97</v>
      </c>
      <c r="D1934" s="1488"/>
      <c r="E1934" s="1489">
        <v>5000</v>
      </c>
      <c r="F1934" s="1488" t="s">
        <v>12634</v>
      </c>
      <c r="G1934" s="1488" t="s">
        <v>12635</v>
      </c>
      <c r="H1934" s="1488" t="s">
        <v>739</v>
      </c>
      <c r="I1934" s="1488"/>
      <c r="J1934" s="1488"/>
      <c r="K1934" s="1493">
        <v>1</v>
      </c>
      <c r="L1934" s="1493">
        <v>12</v>
      </c>
      <c r="M1934" s="1484">
        <f t="shared" si="60"/>
        <v>60000</v>
      </c>
      <c r="N1934" s="1493">
        <v>1</v>
      </c>
      <c r="O1934" s="1493">
        <v>1</v>
      </c>
      <c r="P1934" s="1484">
        <f t="shared" si="61"/>
        <v>5000</v>
      </c>
      <c r="Q1934" s="1199"/>
      <c r="R1934" s="1199"/>
      <c r="S1934" s="1199"/>
      <c r="T1934" s="1199"/>
    </row>
    <row r="1935" spans="1:20" s="1503" customFormat="1" ht="12.75" x14ac:dyDescent="0.2">
      <c r="A1935" s="1488" t="s">
        <v>8711</v>
      </c>
      <c r="B1935" s="1488" t="s">
        <v>2003</v>
      </c>
      <c r="C1935" s="1488" t="s">
        <v>97</v>
      </c>
      <c r="D1935" s="1488"/>
      <c r="E1935" s="1489">
        <v>15000</v>
      </c>
      <c r="F1935" s="1488" t="s">
        <v>12636</v>
      </c>
      <c r="G1935" s="1488" t="s">
        <v>12637</v>
      </c>
      <c r="H1935" s="1488" t="s">
        <v>8746</v>
      </c>
      <c r="I1935" s="1488"/>
      <c r="J1935" s="1488"/>
      <c r="K1935" s="1493">
        <v>0</v>
      </c>
      <c r="L1935" s="1493">
        <v>0</v>
      </c>
      <c r="M1935" s="1484">
        <f t="shared" si="60"/>
        <v>0</v>
      </c>
      <c r="N1935" s="1493">
        <v>1</v>
      </c>
      <c r="O1935" s="1493">
        <v>3</v>
      </c>
      <c r="P1935" s="1484">
        <f t="shared" si="61"/>
        <v>45000</v>
      </c>
      <c r="Q1935" s="1199"/>
      <c r="R1935" s="1199"/>
      <c r="S1935" s="1199"/>
      <c r="T1935" s="1199"/>
    </row>
    <row r="1936" spans="1:20" s="1503" customFormat="1" ht="12.75" x14ac:dyDescent="0.2">
      <c r="A1936" s="1488" t="s">
        <v>8711</v>
      </c>
      <c r="B1936" s="1488" t="s">
        <v>2004</v>
      </c>
      <c r="C1936" s="1488" t="s">
        <v>97</v>
      </c>
      <c r="D1936" s="1488"/>
      <c r="E1936" s="1489">
        <v>4000</v>
      </c>
      <c r="F1936" s="1488" t="s">
        <v>12638</v>
      </c>
      <c r="G1936" s="1488" t="s">
        <v>12639</v>
      </c>
      <c r="H1936" s="1488" t="s">
        <v>675</v>
      </c>
      <c r="I1936" s="1488"/>
      <c r="J1936" s="1488"/>
      <c r="K1936" s="1493">
        <v>1</v>
      </c>
      <c r="L1936" s="1493">
        <v>12</v>
      </c>
      <c r="M1936" s="1484">
        <f t="shared" si="60"/>
        <v>48000</v>
      </c>
      <c r="N1936" s="1493">
        <v>1</v>
      </c>
      <c r="O1936" s="1493">
        <v>6</v>
      </c>
      <c r="P1936" s="1484">
        <f t="shared" si="61"/>
        <v>24000</v>
      </c>
      <c r="Q1936" s="1199"/>
      <c r="R1936" s="1199"/>
      <c r="S1936" s="1199"/>
      <c r="T1936" s="1199"/>
    </row>
    <row r="1937" spans="1:20" s="1503" customFormat="1" ht="12.75" x14ac:dyDescent="0.2">
      <c r="A1937" s="1488" t="s">
        <v>8711</v>
      </c>
      <c r="B1937" s="1488" t="s">
        <v>2003</v>
      </c>
      <c r="C1937" s="1488" t="s">
        <v>97</v>
      </c>
      <c r="D1937" s="1488"/>
      <c r="E1937" s="1489">
        <v>3000</v>
      </c>
      <c r="F1937" s="1488" t="s">
        <v>12640</v>
      </c>
      <c r="G1937" s="1488" t="s">
        <v>12641</v>
      </c>
      <c r="H1937" s="1488" t="s">
        <v>768</v>
      </c>
      <c r="I1937" s="1488"/>
      <c r="J1937" s="1488"/>
      <c r="K1937" s="1493">
        <v>1</v>
      </c>
      <c r="L1937" s="1493">
        <v>12</v>
      </c>
      <c r="M1937" s="1484">
        <f t="shared" si="60"/>
        <v>36000</v>
      </c>
      <c r="N1937" s="1493">
        <v>1</v>
      </c>
      <c r="O1937" s="1493">
        <v>6</v>
      </c>
      <c r="P1937" s="1484">
        <f t="shared" si="61"/>
        <v>18000</v>
      </c>
      <c r="Q1937" s="1199"/>
      <c r="R1937" s="1199"/>
      <c r="S1937" s="1199"/>
      <c r="T1937" s="1199"/>
    </row>
    <row r="1938" spans="1:20" s="1503" customFormat="1" ht="12.75" x14ac:dyDescent="0.2">
      <c r="A1938" s="1488" t="s">
        <v>8711</v>
      </c>
      <c r="B1938" s="1488" t="s">
        <v>2004</v>
      </c>
      <c r="C1938" s="1488" t="s">
        <v>97</v>
      </c>
      <c r="D1938" s="1488"/>
      <c r="E1938" s="1489">
        <v>5000</v>
      </c>
      <c r="F1938" s="1488" t="s">
        <v>12642</v>
      </c>
      <c r="G1938" s="1488" t="s">
        <v>12643</v>
      </c>
      <c r="H1938" s="1488" t="s">
        <v>675</v>
      </c>
      <c r="I1938" s="1488"/>
      <c r="J1938" s="1488"/>
      <c r="K1938" s="1493">
        <v>1</v>
      </c>
      <c r="L1938" s="1493">
        <v>12</v>
      </c>
      <c r="M1938" s="1484">
        <f t="shared" si="60"/>
        <v>60000</v>
      </c>
      <c r="N1938" s="1493">
        <v>1</v>
      </c>
      <c r="O1938" s="1493">
        <v>6</v>
      </c>
      <c r="P1938" s="1484">
        <f t="shared" si="61"/>
        <v>30000</v>
      </c>
      <c r="Q1938" s="1199"/>
      <c r="R1938" s="1199"/>
      <c r="S1938" s="1199"/>
      <c r="T1938" s="1199"/>
    </row>
    <row r="1939" spans="1:20" s="1503" customFormat="1" ht="12.75" x14ac:dyDescent="0.2">
      <c r="A1939" s="1488" t="s">
        <v>8711</v>
      </c>
      <c r="B1939" s="1488" t="s">
        <v>2004</v>
      </c>
      <c r="C1939" s="1488" t="s">
        <v>97</v>
      </c>
      <c r="D1939" s="1488"/>
      <c r="E1939" s="1489">
        <v>5000</v>
      </c>
      <c r="F1939" s="1488" t="s">
        <v>12644</v>
      </c>
      <c r="G1939" s="1488" t="s">
        <v>12645</v>
      </c>
      <c r="H1939" s="1488" t="s">
        <v>675</v>
      </c>
      <c r="I1939" s="1488"/>
      <c r="J1939" s="1488"/>
      <c r="K1939" s="1493">
        <v>1</v>
      </c>
      <c r="L1939" s="1493">
        <v>12</v>
      </c>
      <c r="M1939" s="1484">
        <f t="shared" si="60"/>
        <v>60000</v>
      </c>
      <c r="N1939" s="1493">
        <v>1</v>
      </c>
      <c r="O1939" s="1493">
        <v>6</v>
      </c>
      <c r="P1939" s="1484">
        <f t="shared" si="61"/>
        <v>30000</v>
      </c>
      <c r="Q1939" s="1199"/>
      <c r="R1939" s="1199"/>
      <c r="S1939" s="1199"/>
      <c r="T1939" s="1199"/>
    </row>
    <row r="1940" spans="1:20" s="1503" customFormat="1" ht="12.75" x14ac:dyDescent="0.2">
      <c r="A1940" s="1488" t="s">
        <v>8711</v>
      </c>
      <c r="B1940" s="1488" t="s">
        <v>2003</v>
      </c>
      <c r="C1940" s="1488" t="s">
        <v>97</v>
      </c>
      <c r="D1940" s="1488"/>
      <c r="E1940" s="1489">
        <v>5000</v>
      </c>
      <c r="F1940" s="1488" t="s">
        <v>12646</v>
      </c>
      <c r="G1940" s="1488" t="s">
        <v>12647</v>
      </c>
      <c r="H1940" s="1488" t="s">
        <v>9031</v>
      </c>
      <c r="I1940" s="1488"/>
      <c r="J1940" s="1488"/>
      <c r="K1940" s="1493">
        <v>1</v>
      </c>
      <c r="L1940" s="1493">
        <v>12</v>
      </c>
      <c r="M1940" s="1484">
        <f t="shared" si="60"/>
        <v>60000</v>
      </c>
      <c r="N1940" s="1493">
        <v>1</v>
      </c>
      <c r="O1940" s="1493">
        <v>6</v>
      </c>
      <c r="P1940" s="1484">
        <f t="shared" si="61"/>
        <v>30000</v>
      </c>
      <c r="Q1940" s="1199"/>
      <c r="R1940" s="1199"/>
      <c r="S1940" s="1199"/>
      <c r="T1940" s="1199"/>
    </row>
    <row r="1941" spans="1:20" s="1503" customFormat="1" ht="12.75" x14ac:dyDescent="0.2">
      <c r="A1941" s="1488" t="s">
        <v>8711</v>
      </c>
      <c r="B1941" s="1488" t="s">
        <v>2003</v>
      </c>
      <c r="C1941" s="1488" t="s">
        <v>97</v>
      </c>
      <c r="D1941" s="1488"/>
      <c r="E1941" s="1489">
        <v>2000</v>
      </c>
      <c r="F1941" s="1488" t="s">
        <v>12648</v>
      </c>
      <c r="G1941" s="1488" t="s">
        <v>12649</v>
      </c>
      <c r="H1941" s="1488" t="s">
        <v>8805</v>
      </c>
      <c r="I1941" s="1488"/>
      <c r="J1941" s="1488"/>
      <c r="K1941" s="1493">
        <v>1</v>
      </c>
      <c r="L1941" s="1493">
        <v>12</v>
      </c>
      <c r="M1941" s="1484">
        <f t="shared" si="60"/>
        <v>24000</v>
      </c>
      <c r="N1941" s="1493">
        <v>1</v>
      </c>
      <c r="O1941" s="1493">
        <v>6</v>
      </c>
      <c r="P1941" s="1484">
        <f t="shared" si="61"/>
        <v>12000</v>
      </c>
      <c r="Q1941" s="1199"/>
      <c r="R1941" s="1199"/>
      <c r="S1941" s="1199"/>
      <c r="T1941" s="1199"/>
    </row>
    <row r="1942" spans="1:20" s="1503" customFormat="1" ht="12.75" x14ac:dyDescent="0.2">
      <c r="A1942" s="1488" t="s">
        <v>8711</v>
      </c>
      <c r="B1942" s="1488" t="s">
        <v>2003</v>
      </c>
      <c r="C1942" s="1488" t="s">
        <v>97</v>
      </c>
      <c r="D1942" s="1488"/>
      <c r="E1942" s="1489">
        <v>10000</v>
      </c>
      <c r="F1942" s="1488" t="s">
        <v>12650</v>
      </c>
      <c r="G1942" s="1488" t="s">
        <v>12651</v>
      </c>
      <c r="H1942" s="1488" t="s">
        <v>12652</v>
      </c>
      <c r="I1942" s="1488"/>
      <c r="J1942" s="1488"/>
      <c r="K1942" s="1493">
        <v>1</v>
      </c>
      <c r="L1942" s="1493">
        <v>12</v>
      </c>
      <c r="M1942" s="1484">
        <f t="shared" si="60"/>
        <v>120000</v>
      </c>
      <c r="N1942" s="1493">
        <v>1</v>
      </c>
      <c r="O1942" s="1493">
        <v>6</v>
      </c>
      <c r="P1942" s="1484">
        <f t="shared" si="61"/>
        <v>60000</v>
      </c>
      <c r="Q1942" s="1199"/>
      <c r="R1942" s="1199"/>
      <c r="S1942" s="1199"/>
      <c r="T1942" s="1199"/>
    </row>
    <row r="1943" spans="1:20" s="1503" customFormat="1" ht="12.75" x14ac:dyDescent="0.2">
      <c r="A1943" s="1488" t="s">
        <v>8711</v>
      </c>
      <c r="B1943" s="1488" t="s">
        <v>2004</v>
      </c>
      <c r="C1943" s="1488" t="s">
        <v>97</v>
      </c>
      <c r="D1943" s="1488"/>
      <c r="E1943" s="1489">
        <v>5000</v>
      </c>
      <c r="F1943" s="1488" t="s">
        <v>12653</v>
      </c>
      <c r="G1943" s="1488" t="s">
        <v>12654</v>
      </c>
      <c r="H1943" s="1488" t="s">
        <v>675</v>
      </c>
      <c r="I1943" s="1488"/>
      <c r="J1943" s="1488"/>
      <c r="K1943" s="1493">
        <v>1</v>
      </c>
      <c r="L1943" s="1493">
        <v>12</v>
      </c>
      <c r="M1943" s="1484">
        <f t="shared" si="60"/>
        <v>60000</v>
      </c>
      <c r="N1943" s="1493">
        <v>1</v>
      </c>
      <c r="O1943" s="1493">
        <v>6</v>
      </c>
      <c r="P1943" s="1484">
        <f t="shared" si="61"/>
        <v>30000</v>
      </c>
      <c r="Q1943" s="1199"/>
      <c r="R1943" s="1199"/>
      <c r="S1943" s="1199"/>
      <c r="T1943" s="1199"/>
    </row>
    <row r="1944" spans="1:20" s="1503" customFormat="1" ht="12.75" x14ac:dyDescent="0.2">
      <c r="A1944" s="1488" t="s">
        <v>8711</v>
      </c>
      <c r="B1944" s="1488" t="s">
        <v>2004</v>
      </c>
      <c r="C1944" s="1488" t="s">
        <v>97</v>
      </c>
      <c r="D1944" s="1488"/>
      <c r="E1944" s="1489">
        <v>5500</v>
      </c>
      <c r="F1944" s="1488" t="s">
        <v>12655</v>
      </c>
      <c r="G1944" s="1488" t="s">
        <v>12656</v>
      </c>
      <c r="H1944" s="1488" t="s">
        <v>675</v>
      </c>
      <c r="I1944" s="1488"/>
      <c r="J1944" s="1488"/>
      <c r="K1944" s="1493">
        <v>1</v>
      </c>
      <c r="L1944" s="1493">
        <v>12</v>
      </c>
      <c r="M1944" s="1484">
        <f t="shared" si="60"/>
        <v>66000</v>
      </c>
      <c r="N1944" s="1493">
        <v>1</v>
      </c>
      <c r="O1944" s="1493">
        <v>6</v>
      </c>
      <c r="P1944" s="1484">
        <f t="shared" si="61"/>
        <v>33000</v>
      </c>
      <c r="Q1944" s="1199"/>
      <c r="R1944" s="1199"/>
      <c r="S1944" s="1199"/>
      <c r="T1944" s="1199"/>
    </row>
    <row r="1945" spans="1:20" s="1503" customFormat="1" ht="12.75" x14ac:dyDescent="0.2">
      <c r="A1945" s="1488" t="s">
        <v>8711</v>
      </c>
      <c r="B1945" s="1488" t="s">
        <v>2004</v>
      </c>
      <c r="C1945" s="1488" t="s">
        <v>97</v>
      </c>
      <c r="D1945" s="1488"/>
      <c r="E1945" s="1489">
        <v>4000</v>
      </c>
      <c r="F1945" s="1488" t="s">
        <v>12657</v>
      </c>
      <c r="G1945" s="1488" t="s">
        <v>12658</v>
      </c>
      <c r="H1945" s="1488" t="s">
        <v>8766</v>
      </c>
      <c r="I1945" s="1488"/>
      <c r="J1945" s="1488"/>
      <c r="K1945" s="1493">
        <v>1</v>
      </c>
      <c r="L1945" s="1493">
        <v>12</v>
      </c>
      <c r="M1945" s="1484">
        <f t="shared" si="60"/>
        <v>48000</v>
      </c>
      <c r="N1945" s="1493">
        <v>1</v>
      </c>
      <c r="O1945" s="1493">
        <v>6</v>
      </c>
      <c r="P1945" s="1484">
        <f t="shared" si="61"/>
        <v>24000</v>
      </c>
      <c r="Q1945" s="1199"/>
      <c r="R1945" s="1199"/>
      <c r="S1945" s="1199"/>
      <c r="T1945" s="1199"/>
    </row>
    <row r="1946" spans="1:20" s="1503" customFormat="1" ht="12.75" x14ac:dyDescent="0.2">
      <c r="A1946" s="1488" t="s">
        <v>8711</v>
      </c>
      <c r="B1946" s="1488" t="s">
        <v>2003</v>
      </c>
      <c r="C1946" s="1488" t="s">
        <v>97</v>
      </c>
      <c r="D1946" s="1488"/>
      <c r="E1946" s="1489">
        <v>12000</v>
      </c>
      <c r="F1946" s="1488" t="s">
        <v>12659</v>
      </c>
      <c r="G1946" s="1488" t="s">
        <v>12660</v>
      </c>
      <c r="H1946" s="1488" t="s">
        <v>12661</v>
      </c>
      <c r="I1946" s="1488"/>
      <c r="J1946" s="1488"/>
      <c r="K1946" s="1493">
        <v>1</v>
      </c>
      <c r="L1946" s="1493">
        <v>3</v>
      </c>
      <c r="M1946" s="1484">
        <f t="shared" si="60"/>
        <v>36000</v>
      </c>
      <c r="N1946" s="1493">
        <v>1</v>
      </c>
      <c r="O1946" s="1493">
        <v>6</v>
      </c>
      <c r="P1946" s="1484">
        <f t="shared" si="61"/>
        <v>72000</v>
      </c>
      <c r="Q1946" s="1199"/>
      <c r="R1946" s="1199"/>
      <c r="S1946" s="1199"/>
      <c r="T1946" s="1199"/>
    </row>
    <row r="1947" spans="1:20" s="1503" customFormat="1" ht="12.75" x14ac:dyDescent="0.2">
      <c r="A1947" s="1488" t="s">
        <v>8711</v>
      </c>
      <c r="B1947" s="1488" t="s">
        <v>2003</v>
      </c>
      <c r="C1947" s="1488" t="s">
        <v>97</v>
      </c>
      <c r="D1947" s="1488"/>
      <c r="E1947" s="1489">
        <v>12000</v>
      </c>
      <c r="F1947" s="1488" t="s">
        <v>12662</v>
      </c>
      <c r="G1947" s="1488" t="s">
        <v>12663</v>
      </c>
      <c r="H1947" s="1488" t="s">
        <v>792</v>
      </c>
      <c r="I1947" s="1488"/>
      <c r="J1947" s="1488"/>
      <c r="K1947" s="1493">
        <v>1</v>
      </c>
      <c r="L1947" s="1493">
        <v>12</v>
      </c>
      <c r="M1947" s="1484">
        <f t="shared" si="60"/>
        <v>144000</v>
      </c>
      <c r="N1947" s="1493">
        <v>1</v>
      </c>
      <c r="O1947" s="1493">
        <v>6</v>
      </c>
      <c r="P1947" s="1484">
        <f t="shared" si="61"/>
        <v>72000</v>
      </c>
      <c r="Q1947" s="1199"/>
      <c r="R1947" s="1199"/>
      <c r="S1947" s="1199"/>
      <c r="T1947" s="1199"/>
    </row>
    <row r="1948" spans="1:20" s="1503" customFormat="1" ht="12.75" x14ac:dyDescent="0.2">
      <c r="A1948" s="1488" t="s">
        <v>8711</v>
      </c>
      <c r="B1948" s="1488" t="s">
        <v>2003</v>
      </c>
      <c r="C1948" s="1488" t="s">
        <v>97</v>
      </c>
      <c r="D1948" s="1488"/>
      <c r="E1948" s="1489">
        <v>7000</v>
      </c>
      <c r="F1948" s="1488" t="s">
        <v>12664</v>
      </c>
      <c r="G1948" s="1488" t="s">
        <v>12665</v>
      </c>
      <c r="H1948" s="1488" t="s">
        <v>2912</v>
      </c>
      <c r="I1948" s="1488"/>
      <c r="J1948" s="1488"/>
      <c r="K1948" s="1493">
        <v>1</v>
      </c>
      <c r="L1948" s="1493">
        <v>12</v>
      </c>
      <c r="M1948" s="1484">
        <f t="shared" si="60"/>
        <v>84000</v>
      </c>
      <c r="N1948" s="1493">
        <v>1</v>
      </c>
      <c r="O1948" s="1493">
        <v>6</v>
      </c>
      <c r="P1948" s="1484">
        <f t="shared" si="61"/>
        <v>42000</v>
      </c>
      <c r="Q1948" s="1199"/>
      <c r="R1948" s="1199"/>
      <c r="S1948" s="1199"/>
      <c r="T1948" s="1199"/>
    </row>
    <row r="1949" spans="1:20" s="1503" customFormat="1" ht="12.75" x14ac:dyDescent="0.2">
      <c r="A1949" s="1488" t="s">
        <v>8711</v>
      </c>
      <c r="B1949" s="1488" t="s">
        <v>2004</v>
      </c>
      <c r="C1949" s="1488" t="s">
        <v>97</v>
      </c>
      <c r="D1949" s="1488"/>
      <c r="E1949" s="1489">
        <v>2800</v>
      </c>
      <c r="F1949" s="1488" t="s">
        <v>12666</v>
      </c>
      <c r="G1949" s="1488" t="s">
        <v>12667</v>
      </c>
      <c r="H1949" s="1488" t="s">
        <v>768</v>
      </c>
      <c r="I1949" s="1488"/>
      <c r="J1949" s="1488"/>
      <c r="K1949" s="1493">
        <v>1</v>
      </c>
      <c r="L1949" s="1493">
        <v>12</v>
      </c>
      <c r="M1949" s="1484">
        <f t="shared" si="60"/>
        <v>33600</v>
      </c>
      <c r="N1949" s="1493">
        <v>1</v>
      </c>
      <c r="O1949" s="1493">
        <v>6</v>
      </c>
      <c r="P1949" s="1484">
        <f t="shared" si="61"/>
        <v>16800</v>
      </c>
      <c r="Q1949" s="1199"/>
      <c r="R1949" s="1199"/>
      <c r="S1949" s="1199"/>
      <c r="T1949" s="1199"/>
    </row>
    <row r="1950" spans="1:20" s="1503" customFormat="1" ht="12.75" x14ac:dyDescent="0.2">
      <c r="A1950" s="1488" t="s">
        <v>8711</v>
      </c>
      <c r="B1950" s="1488" t="s">
        <v>2004</v>
      </c>
      <c r="C1950" s="1488" t="s">
        <v>97</v>
      </c>
      <c r="D1950" s="1488"/>
      <c r="E1950" s="1489">
        <v>4500</v>
      </c>
      <c r="F1950" s="1488" t="s">
        <v>12668</v>
      </c>
      <c r="G1950" s="1488" t="s">
        <v>12669</v>
      </c>
      <c r="H1950" s="1488" t="s">
        <v>8979</v>
      </c>
      <c r="I1950" s="1488"/>
      <c r="J1950" s="1488"/>
      <c r="K1950" s="1493">
        <v>1</v>
      </c>
      <c r="L1950" s="1493">
        <v>12</v>
      </c>
      <c r="M1950" s="1484">
        <f t="shared" si="60"/>
        <v>54000</v>
      </c>
      <c r="N1950" s="1493">
        <v>1</v>
      </c>
      <c r="O1950" s="1493">
        <v>6</v>
      </c>
      <c r="P1950" s="1484">
        <f t="shared" si="61"/>
        <v>27000</v>
      </c>
      <c r="Q1950" s="1199"/>
      <c r="R1950" s="1199"/>
      <c r="S1950" s="1199"/>
      <c r="T1950" s="1199"/>
    </row>
    <row r="1951" spans="1:20" s="1503" customFormat="1" ht="12.75" x14ac:dyDescent="0.2">
      <c r="A1951" s="1488" t="s">
        <v>8711</v>
      </c>
      <c r="B1951" s="1488" t="s">
        <v>2003</v>
      </c>
      <c r="C1951" s="1488" t="s">
        <v>97</v>
      </c>
      <c r="D1951" s="1488"/>
      <c r="E1951" s="1489">
        <v>5000</v>
      </c>
      <c r="F1951" s="1488" t="s">
        <v>12670</v>
      </c>
      <c r="G1951" s="1488" t="s">
        <v>12671</v>
      </c>
      <c r="H1951" s="1488" t="s">
        <v>9805</v>
      </c>
      <c r="I1951" s="1488"/>
      <c r="J1951" s="1488"/>
      <c r="K1951" s="1493">
        <v>1</v>
      </c>
      <c r="L1951" s="1493">
        <v>12</v>
      </c>
      <c r="M1951" s="1484">
        <f t="shared" si="60"/>
        <v>60000</v>
      </c>
      <c r="N1951" s="1493">
        <v>1</v>
      </c>
      <c r="O1951" s="1493">
        <v>6</v>
      </c>
      <c r="P1951" s="1484">
        <f t="shared" si="61"/>
        <v>30000</v>
      </c>
      <c r="Q1951" s="1199"/>
      <c r="R1951" s="1199"/>
      <c r="S1951" s="1199"/>
      <c r="T1951" s="1199"/>
    </row>
    <row r="1952" spans="1:20" s="1503" customFormat="1" ht="12.75" x14ac:dyDescent="0.2">
      <c r="A1952" s="1488" t="s">
        <v>8711</v>
      </c>
      <c r="B1952" s="1488" t="s">
        <v>2003</v>
      </c>
      <c r="C1952" s="1488" t="s">
        <v>97</v>
      </c>
      <c r="D1952" s="1488"/>
      <c r="E1952" s="1489">
        <v>8000</v>
      </c>
      <c r="F1952" s="1488" t="s">
        <v>12672</v>
      </c>
      <c r="G1952" s="1488" t="s">
        <v>12673</v>
      </c>
      <c r="H1952" s="1488" t="s">
        <v>651</v>
      </c>
      <c r="I1952" s="1488"/>
      <c r="J1952" s="1488"/>
      <c r="K1952" s="1493">
        <v>1</v>
      </c>
      <c r="L1952" s="1493">
        <v>4</v>
      </c>
      <c r="M1952" s="1484">
        <f t="shared" si="60"/>
        <v>32000</v>
      </c>
      <c r="N1952" s="1493">
        <v>1</v>
      </c>
      <c r="O1952" s="1493">
        <v>6</v>
      </c>
      <c r="P1952" s="1484">
        <f t="shared" si="61"/>
        <v>48000</v>
      </c>
      <c r="Q1952" s="1199"/>
      <c r="R1952" s="1199"/>
      <c r="S1952" s="1199"/>
      <c r="T1952" s="1199"/>
    </row>
    <row r="1953" spans="1:20" s="1503" customFormat="1" ht="12.75" x14ac:dyDescent="0.2">
      <c r="A1953" s="1488" t="s">
        <v>8711</v>
      </c>
      <c r="B1953" s="1488" t="s">
        <v>2004</v>
      </c>
      <c r="C1953" s="1488" t="s">
        <v>97</v>
      </c>
      <c r="D1953" s="1488"/>
      <c r="E1953" s="1489">
        <v>5500</v>
      </c>
      <c r="F1953" s="1488" t="s">
        <v>12674</v>
      </c>
      <c r="G1953" s="1488" t="s">
        <v>12675</v>
      </c>
      <c r="H1953" s="1488" t="s">
        <v>654</v>
      </c>
      <c r="I1953" s="1488"/>
      <c r="J1953" s="1488"/>
      <c r="K1953" s="1493">
        <v>1</v>
      </c>
      <c r="L1953" s="1493">
        <v>7</v>
      </c>
      <c r="M1953" s="1484">
        <f t="shared" si="60"/>
        <v>38500</v>
      </c>
      <c r="N1953" s="1493">
        <v>0</v>
      </c>
      <c r="O1953" s="1493">
        <v>0</v>
      </c>
      <c r="P1953" s="1484">
        <f t="shared" si="61"/>
        <v>0</v>
      </c>
      <c r="Q1953" s="1199"/>
      <c r="R1953" s="1199"/>
      <c r="S1953" s="1199"/>
      <c r="T1953" s="1199"/>
    </row>
    <row r="1954" spans="1:20" s="1503" customFormat="1" ht="12.75" x14ac:dyDescent="0.2">
      <c r="A1954" s="1488" t="s">
        <v>8711</v>
      </c>
      <c r="B1954" s="1488" t="s">
        <v>2003</v>
      </c>
      <c r="C1954" s="1488" t="s">
        <v>97</v>
      </c>
      <c r="D1954" s="1488"/>
      <c r="E1954" s="1489">
        <v>15000</v>
      </c>
      <c r="F1954" s="1488" t="s">
        <v>12676</v>
      </c>
      <c r="G1954" s="1488" t="s">
        <v>12677</v>
      </c>
      <c r="H1954" s="1488" t="s">
        <v>8746</v>
      </c>
      <c r="I1954" s="1488"/>
      <c r="J1954" s="1488"/>
      <c r="K1954" s="1493">
        <v>1</v>
      </c>
      <c r="L1954" s="1493">
        <v>10</v>
      </c>
      <c r="M1954" s="1484">
        <f t="shared" si="60"/>
        <v>150000</v>
      </c>
      <c r="N1954" s="1493">
        <v>1</v>
      </c>
      <c r="O1954" s="1493">
        <v>6</v>
      </c>
      <c r="P1954" s="1484">
        <f t="shared" si="61"/>
        <v>90000</v>
      </c>
      <c r="Q1954" s="1199"/>
      <c r="R1954" s="1199"/>
      <c r="S1954" s="1199"/>
      <c r="T1954" s="1199"/>
    </row>
    <row r="1955" spans="1:20" s="1503" customFormat="1" ht="12.75" x14ac:dyDescent="0.2">
      <c r="A1955" s="1488" t="s">
        <v>8711</v>
      </c>
      <c r="B1955" s="1488" t="s">
        <v>2003</v>
      </c>
      <c r="C1955" s="1488" t="s">
        <v>97</v>
      </c>
      <c r="D1955" s="1488"/>
      <c r="E1955" s="1489">
        <v>10000</v>
      </c>
      <c r="F1955" s="1488" t="s">
        <v>12678</v>
      </c>
      <c r="G1955" s="1488" t="s">
        <v>12679</v>
      </c>
      <c r="H1955" s="1488" t="s">
        <v>9013</v>
      </c>
      <c r="I1955" s="1488"/>
      <c r="J1955" s="1488"/>
      <c r="K1955" s="1493">
        <v>1</v>
      </c>
      <c r="L1955" s="1493">
        <v>12</v>
      </c>
      <c r="M1955" s="1484">
        <f t="shared" si="60"/>
        <v>120000</v>
      </c>
      <c r="N1955" s="1493">
        <v>1</v>
      </c>
      <c r="O1955" s="1493">
        <v>6</v>
      </c>
      <c r="P1955" s="1484">
        <f t="shared" si="61"/>
        <v>60000</v>
      </c>
      <c r="Q1955" s="1199"/>
      <c r="R1955" s="1199"/>
      <c r="S1955" s="1199"/>
      <c r="T1955" s="1199"/>
    </row>
    <row r="1956" spans="1:20" s="1503" customFormat="1" ht="12.75" x14ac:dyDescent="0.2">
      <c r="A1956" s="1488" t="s">
        <v>8711</v>
      </c>
      <c r="B1956" s="1488" t="s">
        <v>2003</v>
      </c>
      <c r="C1956" s="1488" t="s">
        <v>97</v>
      </c>
      <c r="D1956" s="1488"/>
      <c r="E1956" s="1489">
        <v>3400</v>
      </c>
      <c r="F1956" s="1488" t="s">
        <v>12680</v>
      </c>
      <c r="G1956" s="1488" t="s">
        <v>12681</v>
      </c>
      <c r="H1956" s="1488" t="s">
        <v>792</v>
      </c>
      <c r="I1956" s="1488"/>
      <c r="J1956" s="1488"/>
      <c r="K1956" s="1493">
        <v>1</v>
      </c>
      <c r="L1956" s="1493">
        <v>6</v>
      </c>
      <c r="M1956" s="1484">
        <f t="shared" si="60"/>
        <v>20400</v>
      </c>
      <c r="N1956" s="1493">
        <v>0</v>
      </c>
      <c r="O1956" s="1493">
        <v>0</v>
      </c>
      <c r="P1956" s="1484">
        <f t="shared" si="61"/>
        <v>0</v>
      </c>
      <c r="Q1956" s="1199"/>
      <c r="R1956" s="1199"/>
      <c r="S1956" s="1199"/>
      <c r="T1956" s="1199"/>
    </row>
    <row r="1957" spans="1:20" s="1503" customFormat="1" ht="12.75" x14ac:dyDescent="0.2">
      <c r="A1957" s="1488" t="s">
        <v>8711</v>
      </c>
      <c r="B1957" s="1488" t="s">
        <v>2004</v>
      </c>
      <c r="C1957" s="1488" t="s">
        <v>97</v>
      </c>
      <c r="D1957" s="1488"/>
      <c r="E1957" s="1489">
        <v>5000</v>
      </c>
      <c r="F1957" s="1488" t="s">
        <v>12682</v>
      </c>
      <c r="G1957" s="1488" t="s">
        <v>12683</v>
      </c>
      <c r="H1957" s="1488" t="s">
        <v>12684</v>
      </c>
      <c r="I1957" s="1488"/>
      <c r="J1957" s="1488"/>
      <c r="K1957" s="1493">
        <v>1</v>
      </c>
      <c r="L1957" s="1493">
        <v>12</v>
      </c>
      <c r="M1957" s="1484">
        <f t="shared" si="60"/>
        <v>60000</v>
      </c>
      <c r="N1957" s="1493">
        <v>1</v>
      </c>
      <c r="O1957" s="1493">
        <v>6</v>
      </c>
      <c r="P1957" s="1484">
        <f t="shared" si="61"/>
        <v>30000</v>
      </c>
      <c r="Q1957" s="1199"/>
      <c r="R1957" s="1199"/>
      <c r="S1957" s="1199"/>
      <c r="T1957" s="1199"/>
    </row>
    <row r="1958" spans="1:20" s="1503" customFormat="1" ht="12.75" x14ac:dyDescent="0.2">
      <c r="A1958" s="1488" t="s">
        <v>8711</v>
      </c>
      <c r="B1958" s="1488" t="s">
        <v>2003</v>
      </c>
      <c r="C1958" s="1488" t="s">
        <v>97</v>
      </c>
      <c r="D1958" s="1488"/>
      <c r="E1958" s="1489">
        <v>2800</v>
      </c>
      <c r="F1958" s="1488" t="s">
        <v>12685</v>
      </c>
      <c r="G1958" s="1488" t="s">
        <v>12686</v>
      </c>
      <c r="H1958" s="1488" t="s">
        <v>768</v>
      </c>
      <c r="I1958" s="1488"/>
      <c r="J1958" s="1488"/>
      <c r="K1958" s="1493">
        <v>1</v>
      </c>
      <c r="L1958" s="1493">
        <v>12</v>
      </c>
      <c r="M1958" s="1484">
        <f t="shared" si="60"/>
        <v>33600</v>
      </c>
      <c r="N1958" s="1493">
        <v>1</v>
      </c>
      <c r="O1958" s="1493">
        <v>6</v>
      </c>
      <c r="P1958" s="1484">
        <f t="shared" si="61"/>
        <v>16800</v>
      </c>
      <c r="Q1958" s="1199"/>
      <c r="R1958" s="1199"/>
      <c r="S1958" s="1199"/>
      <c r="T1958" s="1199"/>
    </row>
    <row r="1959" spans="1:20" s="1503" customFormat="1" ht="12.75" x14ac:dyDescent="0.2">
      <c r="A1959" s="1488" t="s">
        <v>8711</v>
      </c>
      <c r="B1959" s="1488" t="s">
        <v>2003</v>
      </c>
      <c r="C1959" s="1488" t="s">
        <v>97</v>
      </c>
      <c r="D1959" s="1488"/>
      <c r="E1959" s="1489">
        <v>7000</v>
      </c>
      <c r="F1959" s="1488" t="s">
        <v>12687</v>
      </c>
      <c r="G1959" s="1488" t="s">
        <v>12688</v>
      </c>
      <c r="H1959" s="1488" t="s">
        <v>9078</v>
      </c>
      <c r="I1959" s="1488"/>
      <c r="J1959" s="1488"/>
      <c r="K1959" s="1493">
        <v>1</v>
      </c>
      <c r="L1959" s="1493">
        <v>2</v>
      </c>
      <c r="M1959" s="1484">
        <f t="shared" si="60"/>
        <v>14000</v>
      </c>
      <c r="N1959" s="1493">
        <v>1</v>
      </c>
      <c r="O1959" s="1493">
        <v>6</v>
      </c>
      <c r="P1959" s="1484">
        <f t="shared" si="61"/>
        <v>42000</v>
      </c>
      <c r="Q1959" s="1199"/>
      <c r="R1959" s="1199"/>
      <c r="S1959" s="1199"/>
      <c r="T1959" s="1199"/>
    </row>
    <row r="1960" spans="1:20" s="1503" customFormat="1" ht="12.75" x14ac:dyDescent="0.2">
      <c r="A1960" s="1488" t="s">
        <v>8711</v>
      </c>
      <c r="B1960" s="1488" t="s">
        <v>2003</v>
      </c>
      <c r="C1960" s="1488" t="s">
        <v>97</v>
      </c>
      <c r="D1960" s="1488"/>
      <c r="E1960" s="1489">
        <v>3500</v>
      </c>
      <c r="F1960" s="1488" t="s">
        <v>12689</v>
      </c>
      <c r="G1960" s="1488" t="s">
        <v>12690</v>
      </c>
      <c r="H1960" s="1488" t="s">
        <v>8811</v>
      </c>
      <c r="I1960" s="1488"/>
      <c r="J1960" s="1488"/>
      <c r="K1960" s="1493">
        <v>1</v>
      </c>
      <c r="L1960" s="1493">
        <v>5</v>
      </c>
      <c r="M1960" s="1484">
        <f t="shared" si="60"/>
        <v>17500</v>
      </c>
      <c r="N1960" s="1493">
        <v>1</v>
      </c>
      <c r="O1960" s="1493">
        <v>6</v>
      </c>
      <c r="P1960" s="1484">
        <f t="shared" si="61"/>
        <v>21000</v>
      </c>
      <c r="Q1960" s="1199"/>
      <c r="R1960" s="1199"/>
      <c r="S1960" s="1199"/>
      <c r="T1960" s="1199"/>
    </row>
    <row r="1961" spans="1:20" s="1503" customFormat="1" ht="12.75" x14ac:dyDescent="0.2">
      <c r="A1961" s="1488" t="s">
        <v>8711</v>
      </c>
      <c r="B1961" s="1488" t="s">
        <v>2003</v>
      </c>
      <c r="C1961" s="1488" t="s">
        <v>97</v>
      </c>
      <c r="D1961" s="1488"/>
      <c r="E1961" s="1489">
        <v>2000</v>
      </c>
      <c r="F1961" s="1488" t="s">
        <v>12691</v>
      </c>
      <c r="G1961" s="1488" t="s">
        <v>12692</v>
      </c>
      <c r="H1961" s="1488" t="s">
        <v>9467</v>
      </c>
      <c r="I1961" s="1488"/>
      <c r="J1961" s="1488"/>
      <c r="K1961" s="1493">
        <v>1</v>
      </c>
      <c r="L1961" s="1493">
        <v>12</v>
      </c>
      <c r="M1961" s="1484">
        <f t="shared" si="60"/>
        <v>24000</v>
      </c>
      <c r="N1961" s="1493">
        <v>1</v>
      </c>
      <c r="O1961" s="1493">
        <v>6</v>
      </c>
      <c r="P1961" s="1484">
        <f t="shared" si="61"/>
        <v>12000</v>
      </c>
      <c r="Q1961" s="1199"/>
      <c r="R1961" s="1199"/>
      <c r="S1961" s="1199"/>
      <c r="T1961" s="1199"/>
    </row>
    <row r="1962" spans="1:20" s="1503" customFormat="1" ht="12.75" x14ac:dyDescent="0.2">
      <c r="A1962" s="1488" t="s">
        <v>8711</v>
      </c>
      <c r="B1962" s="1488" t="s">
        <v>2003</v>
      </c>
      <c r="C1962" s="1488" t="s">
        <v>97</v>
      </c>
      <c r="D1962" s="1488"/>
      <c r="E1962" s="1489">
        <v>15600</v>
      </c>
      <c r="F1962" s="1488" t="s">
        <v>12693</v>
      </c>
      <c r="G1962" s="1488" t="s">
        <v>12694</v>
      </c>
      <c r="H1962" s="1488" t="s">
        <v>657</v>
      </c>
      <c r="I1962" s="1488"/>
      <c r="J1962" s="1488"/>
      <c r="K1962" s="1493">
        <v>1</v>
      </c>
      <c r="L1962" s="1493">
        <v>1</v>
      </c>
      <c r="M1962" s="1484">
        <f t="shared" si="60"/>
        <v>15600</v>
      </c>
      <c r="N1962" s="1493">
        <v>1</v>
      </c>
      <c r="O1962" s="1493">
        <v>1</v>
      </c>
      <c r="P1962" s="1484">
        <f t="shared" si="61"/>
        <v>15600</v>
      </c>
      <c r="Q1962" s="1199"/>
      <c r="R1962" s="1199"/>
      <c r="S1962" s="1199"/>
      <c r="T1962" s="1199"/>
    </row>
    <row r="1963" spans="1:20" s="1503" customFormat="1" ht="12.75" x14ac:dyDescent="0.2">
      <c r="A1963" s="1488" t="s">
        <v>8711</v>
      </c>
      <c r="B1963" s="1488" t="s">
        <v>2003</v>
      </c>
      <c r="C1963" s="1488" t="s">
        <v>97</v>
      </c>
      <c r="D1963" s="1488"/>
      <c r="E1963" s="1489">
        <v>5000</v>
      </c>
      <c r="F1963" s="1488" t="s">
        <v>12695</v>
      </c>
      <c r="G1963" s="1488" t="s">
        <v>12696</v>
      </c>
      <c r="H1963" s="1488" t="s">
        <v>12697</v>
      </c>
      <c r="I1963" s="1488"/>
      <c r="J1963" s="1488"/>
      <c r="K1963" s="1493">
        <v>1</v>
      </c>
      <c r="L1963" s="1493">
        <v>12</v>
      </c>
      <c r="M1963" s="1484">
        <f t="shared" si="60"/>
        <v>60000</v>
      </c>
      <c r="N1963" s="1493">
        <v>1</v>
      </c>
      <c r="O1963" s="1493">
        <v>6</v>
      </c>
      <c r="P1963" s="1484">
        <f t="shared" si="61"/>
        <v>30000</v>
      </c>
      <c r="Q1963" s="1199"/>
      <c r="R1963" s="1199"/>
      <c r="S1963" s="1199"/>
      <c r="T1963" s="1199"/>
    </row>
    <row r="1964" spans="1:20" s="1503" customFormat="1" ht="12.75" x14ac:dyDescent="0.2">
      <c r="A1964" s="1488" t="s">
        <v>8711</v>
      </c>
      <c r="B1964" s="1488" t="s">
        <v>2003</v>
      </c>
      <c r="C1964" s="1488" t="s">
        <v>97</v>
      </c>
      <c r="D1964" s="1488"/>
      <c r="E1964" s="1489">
        <v>4500</v>
      </c>
      <c r="F1964" s="1488" t="s">
        <v>12698</v>
      </c>
      <c r="G1964" s="1488" t="s">
        <v>12699</v>
      </c>
      <c r="H1964" s="1488" t="s">
        <v>792</v>
      </c>
      <c r="I1964" s="1488"/>
      <c r="J1964" s="1488"/>
      <c r="K1964" s="1493">
        <v>1</v>
      </c>
      <c r="L1964" s="1493">
        <v>12</v>
      </c>
      <c r="M1964" s="1484">
        <f t="shared" si="60"/>
        <v>54000</v>
      </c>
      <c r="N1964" s="1493">
        <v>1</v>
      </c>
      <c r="O1964" s="1493">
        <v>6</v>
      </c>
      <c r="P1964" s="1484">
        <f t="shared" si="61"/>
        <v>27000</v>
      </c>
      <c r="Q1964" s="1199"/>
      <c r="R1964" s="1199"/>
      <c r="S1964" s="1199"/>
      <c r="T1964" s="1199"/>
    </row>
    <row r="1965" spans="1:20" s="1503" customFormat="1" ht="12.75" x14ac:dyDescent="0.2">
      <c r="A1965" s="1488" t="s">
        <v>8711</v>
      </c>
      <c r="B1965" s="1488" t="s">
        <v>2003</v>
      </c>
      <c r="C1965" s="1488" t="s">
        <v>97</v>
      </c>
      <c r="D1965" s="1488"/>
      <c r="E1965" s="1489">
        <v>5000</v>
      </c>
      <c r="F1965" s="1488" t="s">
        <v>12700</v>
      </c>
      <c r="G1965" s="1488" t="s">
        <v>12701</v>
      </c>
      <c r="H1965" s="1488" t="s">
        <v>12702</v>
      </c>
      <c r="I1965" s="1488"/>
      <c r="J1965" s="1488"/>
      <c r="K1965" s="1493">
        <v>1</v>
      </c>
      <c r="L1965" s="1493">
        <v>3</v>
      </c>
      <c r="M1965" s="1484">
        <f t="shared" si="60"/>
        <v>15000</v>
      </c>
      <c r="N1965" s="1493">
        <v>0</v>
      </c>
      <c r="O1965" s="1493">
        <v>0</v>
      </c>
      <c r="P1965" s="1484">
        <f t="shared" si="61"/>
        <v>0</v>
      </c>
      <c r="Q1965" s="1199"/>
      <c r="R1965" s="1199"/>
      <c r="S1965" s="1199"/>
      <c r="T1965" s="1199"/>
    </row>
    <row r="1966" spans="1:20" s="1503" customFormat="1" ht="12.75" x14ac:dyDescent="0.2">
      <c r="A1966" s="1488" t="s">
        <v>8711</v>
      </c>
      <c r="B1966" s="1488" t="s">
        <v>2003</v>
      </c>
      <c r="C1966" s="1488" t="s">
        <v>97</v>
      </c>
      <c r="D1966" s="1488"/>
      <c r="E1966" s="1489">
        <v>8000</v>
      </c>
      <c r="F1966" s="1488" t="s">
        <v>12703</v>
      </c>
      <c r="G1966" s="1488" t="s">
        <v>12704</v>
      </c>
      <c r="H1966" s="1488" t="s">
        <v>4612</v>
      </c>
      <c r="I1966" s="1488"/>
      <c r="J1966" s="1488"/>
      <c r="K1966" s="1493">
        <v>1</v>
      </c>
      <c r="L1966" s="1493">
        <v>5</v>
      </c>
      <c r="M1966" s="1484">
        <f t="shared" si="60"/>
        <v>40000</v>
      </c>
      <c r="N1966" s="1493">
        <v>1</v>
      </c>
      <c r="O1966" s="1493">
        <v>6</v>
      </c>
      <c r="P1966" s="1484">
        <f t="shared" si="61"/>
        <v>48000</v>
      </c>
      <c r="Q1966" s="1199"/>
      <c r="R1966" s="1199"/>
      <c r="S1966" s="1199"/>
      <c r="T1966" s="1199"/>
    </row>
    <row r="1967" spans="1:20" s="1503" customFormat="1" ht="12.75" x14ac:dyDescent="0.2">
      <c r="A1967" s="1488" t="s">
        <v>8711</v>
      </c>
      <c r="B1967" s="1488" t="s">
        <v>2003</v>
      </c>
      <c r="C1967" s="1488" t="s">
        <v>97</v>
      </c>
      <c r="D1967" s="1488"/>
      <c r="E1967" s="1489">
        <v>12000</v>
      </c>
      <c r="F1967" s="1488" t="s">
        <v>12705</v>
      </c>
      <c r="G1967" s="1488" t="s">
        <v>12706</v>
      </c>
      <c r="H1967" s="1488" t="s">
        <v>8727</v>
      </c>
      <c r="I1967" s="1488"/>
      <c r="J1967" s="1488"/>
      <c r="K1967" s="1493">
        <v>1</v>
      </c>
      <c r="L1967" s="1493">
        <v>4</v>
      </c>
      <c r="M1967" s="1484">
        <f t="shared" si="60"/>
        <v>48000</v>
      </c>
      <c r="N1967" s="1493">
        <v>1</v>
      </c>
      <c r="O1967" s="1493">
        <v>6</v>
      </c>
      <c r="P1967" s="1484">
        <f t="shared" si="61"/>
        <v>72000</v>
      </c>
      <c r="Q1967" s="1199"/>
      <c r="R1967" s="1199"/>
      <c r="S1967" s="1199"/>
      <c r="T1967" s="1199"/>
    </row>
    <row r="1968" spans="1:20" s="1503" customFormat="1" ht="12.75" x14ac:dyDescent="0.2">
      <c r="A1968" s="1488" t="s">
        <v>8711</v>
      </c>
      <c r="B1968" s="1488" t="s">
        <v>2004</v>
      </c>
      <c r="C1968" s="1488" t="s">
        <v>97</v>
      </c>
      <c r="D1968" s="1488"/>
      <c r="E1968" s="1489">
        <v>5000</v>
      </c>
      <c r="F1968" s="1488" t="s">
        <v>12707</v>
      </c>
      <c r="G1968" s="1488" t="s">
        <v>12708</v>
      </c>
      <c r="H1968" s="1488" t="s">
        <v>675</v>
      </c>
      <c r="I1968" s="1488"/>
      <c r="J1968" s="1488"/>
      <c r="K1968" s="1493">
        <v>1</v>
      </c>
      <c r="L1968" s="1493">
        <v>12</v>
      </c>
      <c r="M1968" s="1484">
        <f t="shared" si="60"/>
        <v>60000</v>
      </c>
      <c r="N1968" s="1493">
        <v>1</v>
      </c>
      <c r="O1968" s="1493">
        <v>6</v>
      </c>
      <c r="P1968" s="1484">
        <f t="shared" si="61"/>
        <v>30000</v>
      </c>
      <c r="Q1968" s="1199"/>
      <c r="R1968" s="1199"/>
      <c r="S1968" s="1199"/>
      <c r="T1968" s="1199"/>
    </row>
    <row r="1969" spans="1:20" s="1503" customFormat="1" ht="12.75" x14ac:dyDescent="0.2">
      <c r="A1969" s="1488" t="s">
        <v>8711</v>
      </c>
      <c r="B1969" s="1488" t="s">
        <v>2003</v>
      </c>
      <c r="C1969" s="1488" t="s">
        <v>97</v>
      </c>
      <c r="D1969" s="1488"/>
      <c r="E1969" s="1489">
        <v>2000</v>
      </c>
      <c r="F1969" s="1488" t="s">
        <v>12709</v>
      </c>
      <c r="G1969" s="1488" t="s">
        <v>12710</v>
      </c>
      <c r="H1969" s="1488" t="s">
        <v>8805</v>
      </c>
      <c r="I1969" s="1488"/>
      <c r="J1969" s="1488"/>
      <c r="K1969" s="1493">
        <v>1</v>
      </c>
      <c r="L1969" s="1493">
        <v>12</v>
      </c>
      <c r="M1969" s="1484">
        <f t="shared" si="60"/>
        <v>24000</v>
      </c>
      <c r="N1969" s="1493">
        <v>1</v>
      </c>
      <c r="O1969" s="1493">
        <v>6</v>
      </c>
      <c r="P1969" s="1484">
        <f t="shared" si="61"/>
        <v>12000</v>
      </c>
      <c r="Q1969" s="1199"/>
      <c r="R1969" s="1199"/>
      <c r="S1969" s="1199"/>
      <c r="T1969" s="1199"/>
    </row>
    <row r="1970" spans="1:20" s="1503" customFormat="1" ht="12.75" x14ac:dyDescent="0.2">
      <c r="A1970" s="1488" t="s">
        <v>8711</v>
      </c>
      <c r="B1970" s="1488" t="s">
        <v>2003</v>
      </c>
      <c r="C1970" s="1488" t="s">
        <v>97</v>
      </c>
      <c r="D1970" s="1488"/>
      <c r="E1970" s="1489">
        <v>3500</v>
      </c>
      <c r="F1970" s="1488" t="s">
        <v>12711</v>
      </c>
      <c r="G1970" s="1488" t="s">
        <v>12712</v>
      </c>
      <c r="H1970" s="1488" t="s">
        <v>739</v>
      </c>
      <c r="I1970" s="1488"/>
      <c r="J1970" s="1488"/>
      <c r="K1970" s="1493">
        <v>1</v>
      </c>
      <c r="L1970" s="1493">
        <v>12</v>
      </c>
      <c r="M1970" s="1484">
        <f t="shared" si="60"/>
        <v>42000</v>
      </c>
      <c r="N1970" s="1493">
        <v>1</v>
      </c>
      <c r="O1970" s="1493">
        <v>6</v>
      </c>
      <c r="P1970" s="1484">
        <f t="shared" si="61"/>
        <v>21000</v>
      </c>
      <c r="Q1970" s="1199"/>
      <c r="R1970" s="1199"/>
      <c r="S1970" s="1199"/>
      <c r="T1970" s="1199"/>
    </row>
    <row r="1971" spans="1:20" s="1503" customFormat="1" ht="12.75" x14ac:dyDescent="0.2">
      <c r="A1971" s="1488" t="s">
        <v>8711</v>
      </c>
      <c r="B1971" s="1488" t="s">
        <v>2003</v>
      </c>
      <c r="C1971" s="1488" t="s">
        <v>97</v>
      </c>
      <c r="D1971" s="1488"/>
      <c r="E1971" s="1489">
        <v>8000</v>
      </c>
      <c r="F1971" s="1488" t="s">
        <v>12713</v>
      </c>
      <c r="G1971" s="1488" t="s">
        <v>12714</v>
      </c>
      <c r="H1971" s="1488" t="s">
        <v>12140</v>
      </c>
      <c r="I1971" s="1488"/>
      <c r="J1971" s="1488"/>
      <c r="K1971" s="1493">
        <v>1</v>
      </c>
      <c r="L1971" s="1493">
        <v>8</v>
      </c>
      <c r="M1971" s="1484">
        <f t="shared" si="60"/>
        <v>64000</v>
      </c>
      <c r="N1971" s="1493">
        <v>1</v>
      </c>
      <c r="O1971" s="1493">
        <v>2</v>
      </c>
      <c r="P1971" s="1484">
        <f t="shared" si="61"/>
        <v>16000</v>
      </c>
      <c r="Q1971" s="1199"/>
      <c r="R1971" s="1199"/>
      <c r="S1971" s="1199"/>
      <c r="T1971" s="1199"/>
    </row>
    <row r="1972" spans="1:20" s="1503" customFormat="1" ht="12.75" x14ac:dyDescent="0.2">
      <c r="A1972" s="1488" t="s">
        <v>8711</v>
      </c>
      <c r="B1972" s="1488" t="s">
        <v>2003</v>
      </c>
      <c r="C1972" s="1488" t="s">
        <v>97</v>
      </c>
      <c r="D1972" s="1488"/>
      <c r="E1972" s="1489">
        <v>2500</v>
      </c>
      <c r="F1972" s="1488" t="s">
        <v>12715</v>
      </c>
      <c r="G1972" s="1488" t="s">
        <v>12716</v>
      </c>
      <c r="H1972" s="1488" t="s">
        <v>768</v>
      </c>
      <c r="I1972" s="1488"/>
      <c r="J1972" s="1488"/>
      <c r="K1972" s="1493">
        <v>1</v>
      </c>
      <c r="L1972" s="1493">
        <v>12</v>
      </c>
      <c r="M1972" s="1484">
        <f t="shared" si="60"/>
        <v>30000</v>
      </c>
      <c r="N1972" s="1493">
        <v>1</v>
      </c>
      <c r="O1972" s="1493">
        <v>6</v>
      </c>
      <c r="P1972" s="1484">
        <f t="shared" si="61"/>
        <v>15000</v>
      </c>
      <c r="Q1972" s="1199"/>
      <c r="R1972" s="1199"/>
      <c r="S1972" s="1199"/>
      <c r="T1972" s="1199"/>
    </row>
    <row r="1973" spans="1:20" s="1503" customFormat="1" ht="12.75" x14ac:dyDescent="0.2">
      <c r="A1973" s="1488" t="s">
        <v>8711</v>
      </c>
      <c r="B1973" s="1488" t="s">
        <v>2003</v>
      </c>
      <c r="C1973" s="1488" t="s">
        <v>97</v>
      </c>
      <c r="D1973" s="1488"/>
      <c r="E1973" s="1489">
        <v>3500</v>
      </c>
      <c r="F1973" s="1488" t="s">
        <v>12717</v>
      </c>
      <c r="G1973" s="1488" t="s">
        <v>12718</v>
      </c>
      <c r="H1973" s="1488" t="s">
        <v>739</v>
      </c>
      <c r="I1973" s="1488"/>
      <c r="J1973" s="1488"/>
      <c r="K1973" s="1493">
        <v>1</v>
      </c>
      <c r="L1973" s="1493">
        <v>3</v>
      </c>
      <c r="M1973" s="1484">
        <f t="shared" si="60"/>
        <v>10500</v>
      </c>
      <c r="N1973" s="1493">
        <v>1</v>
      </c>
      <c r="O1973" s="1493">
        <v>6</v>
      </c>
      <c r="P1973" s="1484">
        <f t="shared" si="61"/>
        <v>21000</v>
      </c>
      <c r="Q1973" s="1199"/>
      <c r="R1973" s="1199"/>
      <c r="S1973" s="1199"/>
      <c r="T1973" s="1199"/>
    </row>
    <row r="1974" spans="1:20" s="1503" customFormat="1" ht="12.75" x14ac:dyDescent="0.2">
      <c r="A1974" s="1488" t="s">
        <v>8711</v>
      </c>
      <c r="B1974" s="1488" t="s">
        <v>2003</v>
      </c>
      <c r="C1974" s="1488" t="s">
        <v>97</v>
      </c>
      <c r="D1974" s="1488"/>
      <c r="E1974" s="1489">
        <v>6300</v>
      </c>
      <c r="F1974" s="1488" t="s">
        <v>12719</v>
      </c>
      <c r="G1974" s="1488" t="s">
        <v>12720</v>
      </c>
      <c r="H1974" s="1488" t="s">
        <v>9006</v>
      </c>
      <c r="I1974" s="1488"/>
      <c r="J1974" s="1488"/>
      <c r="K1974" s="1493">
        <v>1</v>
      </c>
      <c r="L1974" s="1493">
        <v>12</v>
      </c>
      <c r="M1974" s="1484">
        <f t="shared" si="60"/>
        <v>75600</v>
      </c>
      <c r="N1974" s="1493">
        <v>1</v>
      </c>
      <c r="O1974" s="1493">
        <v>6</v>
      </c>
      <c r="P1974" s="1484">
        <f t="shared" si="61"/>
        <v>37800</v>
      </c>
      <c r="Q1974" s="1199"/>
      <c r="R1974" s="1199"/>
      <c r="S1974" s="1199"/>
      <c r="T1974" s="1199"/>
    </row>
    <row r="1975" spans="1:20" s="1503" customFormat="1" ht="12.75" x14ac:dyDescent="0.2">
      <c r="A1975" s="1488" t="s">
        <v>8711</v>
      </c>
      <c r="B1975" s="1488" t="s">
        <v>2003</v>
      </c>
      <c r="C1975" s="1488" t="s">
        <v>97</v>
      </c>
      <c r="D1975" s="1488"/>
      <c r="E1975" s="1489">
        <v>10000</v>
      </c>
      <c r="F1975" s="1488" t="s">
        <v>12721</v>
      </c>
      <c r="G1975" s="1488" t="s">
        <v>12722</v>
      </c>
      <c r="H1975" s="1488" t="s">
        <v>8104</v>
      </c>
      <c r="I1975" s="1488"/>
      <c r="J1975" s="1488"/>
      <c r="K1975" s="1493">
        <v>1</v>
      </c>
      <c r="L1975" s="1493">
        <v>12</v>
      </c>
      <c r="M1975" s="1484">
        <f t="shared" si="60"/>
        <v>120000</v>
      </c>
      <c r="N1975" s="1493">
        <v>1</v>
      </c>
      <c r="O1975" s="1493">
        <v>6</v>
      </c>
      <c r="P1975" s="1484">
        <f t="shared" si="61"/>
        <v>60000</v>
      </c>
      <c r="Q1975" s="1199"/>
      <c r="R1975" s="1199"/>
      <c r="S1975" s="1199"/>
      <c r="T1975" s="1199"/>
    </row>
    <row r="1976" spans="1:20" s="1503" customFormat="1" ht="12.75" x14ac:dyDescent="0.2">
      <c r="A1976" s="1488" t="s">
        <v>8711</v>
      </c>
      <c r="B1976" s="1488" t="s">
        <v>2003</v>
      </c>
      <c r="C1976" s="1488" t="s">
        <v>97</v>
      </c>
      <c r="D1976" s="1488"/>
      <c r="E1976" s="1489">
        <v>15000</v>
      </c>
      <c r="F1976" s="1488" t="s">
        <v>12723</v>
      </c>
      <c r="G1976" s="1488" t="s">
        <v>12724</v>
      </c>
      <c r="H1976" s="1488" t="s">
        <v>8746</v>
      </c>
      <c r="I1976" s="1488"/>
      <c r="J1976" s="1488"/>
      <c r="K1976" s="1493">
        <v>1</v>
      </c>
      <c r="L1976" s="1493">
        <v>9</v>
      </c>
      <c r="M1976" s="1484">
        <f t="shared" si="60"/>
        <v>135000</v>
      </c>
      <c r="N1976" s="1493">
        <v>1</v>
      </c>
      <c r="O1976" s="1493">
        <v>6</v>
      </c>
      <c r="P1976" s="1484">
        <f t="shared" si="61"/>
        <v>90000</v>
      </c>
      <c r="Q1976" s="1199"/>
      <c r="R1976" s="1199"/>
      <c r="S1976" s="1199"/>
      <c r="T1976" s="1199"/>
    </row>
    <row r="1977" spans="1:20" s="1503" customFormat="1" ht="12.75" x14ac:dyDescent="0.2">
      <c r="A1977" s="1488" t="s">
        <v>8711</v>
      </c>
      <c r="B1977" s="1488" t="s">
        <v>2003</v>
      </c>
      <c r="C1977" s="1488" t="s">
        <v>97</v>
      </c>
      <c r="D1977" s="1488"/>
      <c r="E1977" s="1489">
        <v>5000</v>
      </c>
      <c r="F1977" s="1488" t="s">
        <v>12725</v>
      </c>
      <c r="G1977" s="1488" t="s">
        <v>12726</v>
      </c>
      <c r="H1977" s="1488" t="s">
        <v>12702</v>
      </c>
      <c r="I1977" s="1488"/>
      <c r="J1977" s="1488"/>
      <c r="K1977" s="1493">
        <v>1</v>
      </c>
      <c r="L1977" s="1493">
        <v>6</v>
      </c>
      <c r="M1977" s="1484">
        <f t="shared" si="60"/>
        <v>30000</v>
      </c>
      <c r="N1977" s="1493">
        <v>1</v>
      </c>
      <c r="O1977" s="1493">
        <v>6</v>
      </c>
      <c r="P1977" s="1484">
        <f t="shared" si="61"/>
        <v>30000</v>
      </c>
      <c r="Q1977" s="1199"/>
      <c r="R1977" s="1199"/>
      <c r="S1977" s="1199"/>
      <c r="T1977" s="1199"/>
    </row>
    <row r="1978" spans="1:20" s="1503" customFormat="1" ht="12.75" x14ac:dyDescent="0.2">
      <c r="A1978" s="1488" t="s">
        <v>8711</v>
      </c>
      <c r="B1978" s="1488" t="s">
        <v>2004</v>
      </c>
      <c r="C1978" s="1488" t="s">
        <v>97</v>
      </c>
      <c r="D1978" s="1488"/>
      <c r="E1978" s="1489">
        <v>15600</v>
      </c>
      <c r="F1978" s="1488" t="s">
        <v>12727</v>
      </c>
      <c r="G1978" s="1488" t="s">
        <v>12728</v>
      </c>
      <c r="H1978" s="1488" t="s">
        <v>8781</v>
      </c>
      <c r="I1978" s="1488"/>
      <c r="J1978" s="1488"/>
      <c r="K1978" s="1493">
        <v>1</v>
      </c>
      <c r="L1978" s="1493">
        <v>10</v>
      </c>
      <c r="M1978" s="1484">
        <f t="shared" si="60"/>
        <v>156000</v>
      </c>
      <c r="N1978" s="1493">
        <v>0</v>
      </c>
      <c r="O1978" s="1493">
        <v>0</v>
      </c>
      <c r="P1978" s="1484">
        <f t="shared" si="61"/>
        <v>0</v>
      </c>
      <c r="Q1978" s="1199"/>
      <c r="R1978" s="1199"/>
      <c r="S1978" s="1199"/>
      <c r="T1978" s="1199"/>
    </row>
    <row r="1979" spans="1:20" s="1503" customFormat="1" ht="12.75" x14ac:dyDescent="0.2">
      <c r="A1979" s="1488" t="s">
        <v>8711</v>
      </c>
      <c r="B1979" s="1488" t="s">
        <v>2004</v>
      </c>
      <c r="C1979" s="1488" t="s">
        <v>97</v>
      </c>
      <c r="D1979" s="1488"/>
      <c r="E1979" s="1489">
        <v>2100</v>
      </c>
      <c r="F1979" s="1488" t="s">
        <v>12729</v>
      </c>
      <c r="G1979" s="1488" t="s">
        <v>12730</v>
      </c>
      <c r="H1979" s="1488" t="s">
        <v>12731</v>
      </c>
      <c r="I1979" s="1488"/>
      <c r="J1979" s="1488"/>
      <c r="K1979" s="1493">
        <v>1</v>
      </c>
      <c r="L1979" s="1493">
        <v>12</v>
      </c>
      <c r="M1979" s="1484">
        <f t="shared" si="60"/>
        <v>25200</v>
      </c>
      <c r="N1979" s="1493">
        <v>1</v>
      </c>
      <c r="O1979" s="1493">
        <v>6</v>
      </c>
      <c r="P1979" s="1484">
        <f t="shared" si="61"/>
        <v>12600</v>
      </c>
      <c r="Q1979" s="1199"/>
      <c r="R1979" s="1199"/>
      <c r="S1979" s="1199"/>
      <c r="T1979" s="1199"/>
    </row>
    <row r="1980" spans="1:20" s="1503" customFormat="1" ht="12.75" x14ac:dyDescent="0.2">
      <c r="A1980" s="1488" t="s">
        <v>8711</v>
      </c>
      <c r="B1980" s="1488" t="s">
        <v>2003</v>
      </c>
      <c r="C1980" s="1488" t="s">
        <v>97</v>
      </c>
      <c r="D1980" s="1488"/>
      <c r="E1980" s="1489">
        <v>2500</v>
      </c>
      <c r="F1980" s="1488" t="s">
        <v>12732</v>
      </c>
      <c r="G1980" s="1488" t="s">
        <v>12733</v>
      </c>
      <c r="H1980" s="1488" t="s">
        <v>10716</v>
      </c>
      <c r="I1980" s="1488"/>
      <c r="J1980" s="1488"/>
      <c r="K1980" s="1493">
        <v>1</v>
      </c>
      <c r="L1980" s="1493">
        <v>12</v>
      </c>
      <c r="M1980" s="1484">
        <f t="shared" si="60"/>
        <v>30000</v>
      </c>
      <c r="N1980" s="1493">
        <v>1</v>
      </c>
      <c r="O1980" s="1493">
        <v>6</v>
      </c>
      <c r="P1980" s="1484">
        <f t="shared" si="61"/>
        <v>15000</v>
      </c>
      <c r="Q1980" s="1199"/>
      <c r="R1980" s="1199"/>
      <c r="S1980" s="1199"/>
      <c r="T1980" s="1199"/>
    </row>
    <row r="1981" spans="1:20" s="1503" customFormat="1" ht="12.75" x14ac:dyDescent="0.2">
      <c r="A1981" s="1488" t="s">
        <v>8711</v>
      </c>
      <c r="B1981" s="1488" t="s">
        <v>2003</v>
      </c>
      <c r="C1981" s="1488" t="s">
        <v>97</v>
      </c>
      <c r="D1981" s="1488"/>
      <c r="E1981" s="1489">
        <v>5500</v>
      </c>
      <c r="F1981" s="1488" t="s">
        <v>12734</v>
      </c>
      <c r="G1981" s="1488" t="s">
        <v>12735</v>
      </c>
      <c r="H1981" s="1488" t="s">
        <v>9031</v>
      </c>
      <c r="I1981" s="1488"/>
      <c r="J1981" s="1488"/>
      <c r="K1981" s="1493">
        <v>1</v>
      </c>
      <c r="L1981" s="1493">
        <v>12</v>
      </c>
      <c r="M1981" s="1484">
        <f t="shared" si="60"/>
        <v>66000</v>
      </c>
      <c r="N1981" s="1493">
        <v>1</v>
      </c>
      <c r="O1981" s="1493">
        <v>6</v>
      </c>
      <c r="P1981" s="1484">
        <f t="shared" si="61"/>
        <v>33000</v>
      </c>
      <c r="Q1981" s="1199"/>
      <c r="R1981" s="1199"/>
      <c r="S1981" s="1199"/>
      <c r="T1981" s="1199"/>
    </row>
    <row r="1982" spans="1:20" s="1503" customFormat="1" ht="12.75" x14ac:dyDescent="0.2">
      <c r="A1982" s="1488" t="s">
        <v>8711</v>
      </c>
      <c r="B1982" s="1488" t="s">
        <v>2003</v>
      </c>
      <c r="C1982" s="1488" t="s">
        <v>97</v>
      </c>
      <c r="D1982" s="1488"/>
      <c r="E1982" s="1489">
        <v>2500</v>
      </c>
      <c r="F1982" s="1488" t="s">
        <v>12736</v>
      </c>
      <c r="G1982" s="1488" t="s">
        <v>12737</v>
      </c>
      <c r="H1982" s="1488" t="s">
        <v>739</v>
      </c>
      <c r="I1982" s="1488"/>
      <c r="J1982" s="1488"/>
      <c r="K1982" s="1493">
        <v>1</v>
      </c>
      <c r="L1982" s="1493">
        <v>1</v>
      </c>
      <c r="M1982" s="1484">
        <f t="shared" si="60"/>
        <v>2500</v>
      </c>
      <c r="N1982" s="1493">
        <v>0</v>
      </c>
      <c r="O1982" s="1493">
        <v>0</v>
      </c>
      <c r="P1982" s="1484">
        <f t="shared" si="61"/>
        <v>0</v>
      </c>
      <c r="Q1982" s="1199"/>
      <c r="R1982" s="1199"/>
      <c r="S1982" s="1199"/>
      <c r="T1982" s="1199"/>
    </row>
    <row r="1983" spans="1:20" s="1503" customFormat="1" ht="12.75" x14ac:dyDescent="0.2">
      <c r="A1983" s="1488" t="s">
        <v>8711</v>
      </c>
      <c r="B1983" s="1488" t="s">
        <v>2003</v>
      </c>
      <c r="C1983" s="1488" t="s">
        <v>97</v>
      </c>
      <c r="D1983" s="1488"/>
      <c r="E1983" s="1489">
        <v>5500</v>
      </c>
      <c r="F1983" s="1488" t="s">
        <v>12738</v>
      </c>
      <c r="G1983" s="1488" t="s">
        <v>12739</v>
      </c>
      <c r="H1983" s="1488" t="s">
        <v>5667</v>
      </c>
      <c r="I1983" s="1488"/>
      <c r="J1983" s="1488"/>
      <c r="K1983" s="1493">
        <v>1</v>
      </c>
      <c r="L1983" s="1493">
        <v>7</v>
      </c>
      <c r="M1983" s="1484">
        <f t="shared" si="60"/>
        <v>38500</v>
      </c>
      <c r="N1983" s="1493">
        <v>1</v>
      </c>
      <c r="O1983" s="1493">
        <v>3</v>
      </c>
      <c r="P1983" s="1484">
        <f t="shared" si="61"/>
        <v>16500</v>
      </c>
      <c r="Q1983" s="1199"/>
      <c r="R1983" s="1199"/>
      <c r="S1983" s="1199"/>
      <c r="T1983" s="1199"/>
    </row>
    <row r="1984" spans="1:20" s="1503" customFormat="1" ht="12.75" x14ac:dyDescent="0.2">
      <c r="A1984" s="1488" t="s">
        <v>8711</v>
      </c>
      <c r="B1984" s="1488" t="s">
        <v>2004</v>
      </c>
      <c r="C1984" s="1488" t="s">
        <v>97</v>
      </c>
      <c r="D1984" s="1488"/>
      <c r="E1984" s="1489">
        <v>5000</v>
      </c>
      <c r="F1984" s="1488" t="s">
        <v>12740</v>
      </c>
      <c r="G1984" s="1488" t="s">
        <v>12741</v>
      </c>
      <c r="H1984" s="1488" t="s">
        <v>675</v>
      </c>
      <c r="I1984" s="1488"/>
      <c r="J1984" s="1488"/>
      <c r="K1984" s="1493">
        <v>1</v>
      </c>
      <c r="L1984" s="1493">
        <v>12</v>
      </c>
      <c r="M1984" s="1484">
        <f t="shared" si="60"/>
        <v>60000</v>
      </c>
      <c r="N1984" s="1493">
        <v>1</v>
      </c>
      <c r="O1984" s="1493">
        <v>6</v>
      </c>
      <c r="P1984" s="1484">
        <f t="shared" si="61"/>
        <v>30000</v>
      </c>
      <c r="Q1984" s="1199"/>
      <c r="R1984" s="1199"/>
      <c r="S1984" s="1199"/>
      <c r="T1984" s="1199"/>
    </row>
    <row r="1985" spans="1:20" s="1503" customFormat="1" ht="12.75" x14ac:dyDescent="0.2">
      <c r="A1985" s="1488" t="s">
        <v>8711</v>
      </c>
      <c r="B1985" s="1488" t="s">
        <v>2003</v>
      </c>
      <c r="C1985" s="1488" t="s">
        <v>97</v>
      </c>
      <c r="D1985" s="1488"/>
      <c r="E1985" s="1489">
        <v>4000</v>
      </c>
      <c r="F1985" s="1488" t="s">
        <v>12742</v>
      </c>
      <c r="G1985" s="1488" t="s">
        <v>12743</v>
      </c>
      <c r="H1985" s="1488" t="s">
        <v>768</v>
      </c>
      <c r="I1985" s="1488"/>
      <c r="J1985" s="1488"/>
      <c r="K1985" s="1493">
        <v>1</v>
      </c>
      <c r="L1985" s="1493">
        <v>12</v>
      </c>
      <c r="M1985" s="1484">
        <f t="shared" si="60"/>
        <v>48000</v>
      </c>
      <c r="N1985" s="1493">
        <v>1</v>
      </c>
      <c r="O1985" s="1493">
        <v>6</v>
      </c>
      <c r="P1985" s="1484">
        <f t="shared" si="61"/>
        <v>24000</v>
      </c>
      <c r="Q1985" s="1199"/>
      <c r="R1985" s="1199"/>
      <c r="S1985" s="1199"/>
      <c r="T1985" s="1199"/>
    </row>
    <row r="1986" spans="1:20" s="1503" customFormat="1" ht="12.75" x14ac:dyDescent="0.2">
      <c r="A1986" s="1488" t="s">
        <v>8711</v>
      </c>
      <c r="B1986" s="1488" t="s">
        <v>2003</v>
      </c>
      <c r="C1986" s="1488" t="s">
        <v>97</v>
      </c>
      <c r="D1986" s="1488"/>
      <c r="E1986" s="1489">
        <v>2000</v>
      </c>
      <c r="F1986" s="1488" t="s">
        <v>12744</v>
      </c>
      <c r="G1986" s="1488" t="s">
        <v>12745</v>
      </c>
      <c r="H1986" s="1488" t="s">
        <v>10267</v>
      </c>
      <c r="I1986" s="1488"/>
      <c r="J1986" s="1488"/>
      <c r="K1986" s="1493">
        <v>1</v>
      </c>
      <c r="L1986" s="1493">
        <v>12</v>
      </c>
      <c r="M1986" s="1484">
        <f t="shared" si="60"/>
        <v>24000</v>
      </c>
      <c r="N1986" s="1493">
        <v>1</v>
      </c>
      <c r="O1986" s="1493">
        <v>6</v>
      </c>
      <c r="P1986" s="1484">
        <f t="shared" si="61"/>
        <v>12000</v>
      </c>
      <c r="Q1986" s="1199"/>
      <c r="R1986" s="1199"/>
      <c r="S1986" s="1199"/>
      <c r="T1986" s="1199"/>
    </row>
    <row r="1987" spans="1:20" s="1503" customFormat="1" ht="12.75" x14ac:dyDescent="0.2">
      <c r="A1987" s="1488" t="s">
        <v>8711</v>
      </c>
      <c r="B1987" s="1488" t="s">
        <v>2003</v>
      </c>
      <c r="C1987" s="1488" t="s">
        <v>97</v>
      </c>
      <c r="D1987" s="1488"/>
      <c r="E1987" s="1489">
        <v>2000</v>
      </c>
      <c r="F1987" s="1488" t="s">
        <v>12746</v>
      </c>
      <c r="G1987" s="1488" t="s">
        <v>12747</v>
      </c>
      <c r="H1987" s="1488" t="s">
        <v>8805</v>
      </c>
      <c r="I1987" s="1488"/>
      <c r="J1987" s="1488"/>
      <c r="K1987" s="1493">
        <v>1</v>
      </c>
      <c r="L1987" s="1493">
        <v>12</v>
      </c>
      <c r="M1987" s="1484">
        <f t="shared" si="60"/>
        <v>24000</v>
      </c>
      <c r="N1987" s="1493">
        <v>1</v>
      </c>
      <c r="O1987" s="1493">
        <v>6</v>
      </c>
      <c r="P1987" s="1484">
        <f t="shared" si="61"/>
        <v>12000</v>
      </c>
      <c r="Q1987" s="1199"/>
      <c r="R1987" s="1199"/>
      <c r="S1987" s="1199"/>
      <c r="T1987" s="1199"/>
    </row>
    <row r="1988" spans="1:20" s="1503" customFormat="1" ht="12.75" x14ac:dyDescent="0.2">
      <c r="A1988" s="1488" t="s">
        <v>8711</v>
      </c>
      <c r="B1988" s="1488" t="s">
        <v>2003</v>
      </c>
      <c r="C1988" s="1488" t="s">
        <v>97</v>
      </c>
      <c r="D1988" s="1488"/>
      <c r="E1988" s="1489">
        <v>14000</v>
      </c>
      <c r="F1988" s="1488" t="s">
        <v>12748</v>
      </c>
      <c r="G1988" s="1488" t="s">
        <v>12749</v>
      </c>
      <c r="H1988" s="1488" t="s">
        <v>8782</v>
      </c>
      <c r="I1988" s="1488"/>
      <c r="J1988" s="1488"/>
      <c r="K1988" s="1493">
        <v>0</v>
      </c>
      <c r="L1988" s="1493">
        <v>0</v>
      </c>
      <c r="M1988" s="1484">
        <f t="shared" si="60"/>
        <v>0</v>
      </c>
      <c r="N1988" s="1493">
        <v>1</v>
      </c>
      <c r="O1988" s="1493">
        <v>6</v>
      </c>
      <c r="P1988" s="1484">
        <f t="shared" si="61"/>
        <v>84000</v>
      </c>
      <c r="Q1988" s="1199"/>
      <c r="R1988" s="1199"/>
      <c r="S1988" s="1199"/>
      <c r="T1988" s="1199"/>
    </row>
    <row r="1989" spans="1:20" s="1503" customFormat="1" ht="12.75" x14ac:dyDescent="0.2">
      <c r="A1989" s="1488" t="s">
        <v>8711</v>
      </c>
      <c r="B1989" s="1488" t="s">
        <v>2003</v>
      </c>
      <c r="C1989" s="1488" t="s">
        <v>97</v>
      </c>
      <c r="D1989" s="1488"/>
      <c r="E1989" s="1489">
        <v>8000</v>
      </c>
      <c r="F1989" s="1488" t="s">
        <v>12750</v>
      </c>
      <c r="G1989" s="1488" t="s">
        <v>12751</v>
      </c>
      <c r="H1989" s="1488" t="s">
        <v>8839</v>
      </c>
      <c r="I1989" s="1488"/>
      <c r="J1989" s="1488"/>
      <c r="K1989" s="1493">
        <v>1</v>
      </c>
      <c r="L1989" s="1493">
        <v>1</v>
      </c>
      <c r="M1989" s="1484">
        <f t="shared" ref="M1989:M2052" si="62">L1989*E1989</f>
        <v>8000</v>
      </c>
      <c r="N1989" s="1493">
        <v>1</v>
      </c>
      <c r="O1989" s="1493">
        <v>6</v>
      </c>
      <c r="P1989" s="1484">
        <f t="shared" ref="P1989:P2052" si="63">O1989*E1989</f>
        <v>48000</v>
      </c>
      <c r="Q1989" s="1199"/>
      <c r="R1989" s="1199"/>
      <c r="S1989" s="1199"/>
      <c r="T1989" s="1199"/>
    </row>
    <row r="1990" spans="1:20" s="1503" customFormat="1" ht="12.75" x14ac:dyDescent="0.2">
      <c r="A1990" s="1488" t="s">
        <v>8711</v>
      </c>
      <c r="B1990" s="1488" t="s">
        <v>2003</v>
      </c>
      <c r="C1990" s="1488" t="s">
        <v>97</v>
      </c>
      <c r="D1990" s="1488"/>
      <c r="E1990" s="1489">
        <v>1560</v>
      </c>
      <c r="F1990" s="1488" t="s">
        <v>12752</v>
      </c>
      <c r="G1990" s="1488" t="s">
        <v>12753</v>
      </c>
      <c r="H1990" s="1488" t="s">
        <v>11222</v>
      </c>
      <c r="I1990" s="1488"/>
      <c r="J1990" s="1488"/>
      <c r="K1990" s="1493">
        <v>1</v>
      </c>
      <c r="L1990" s="1493">
        <v>12</v>
      </c>
      <c r="M1990" s="1484">
        <f t="shared" si="62"/>
        <v>18720</v>
      </c>
      <c r="N1990" s="1493">
        <v>0</v>
      </c>
      <c r="O1990" s="1493">
        <v>0</v>
      </c>
      <c r="P1990" s="1484">
        <f t="shared" si="63"/>
        <v>0</v>
      </c>
      <c r="Q1990" s="1199"/>
      <c r="R1990" s="1199"/>
      <c r="S1990" s="1199"/>
      <c r="T1990" s="1199"/>
    </row>
    <row r="1991" spans="1:20" s="1503" customFormat="1" ht="12.75" x14ac:dyDescent="0.2">
      <c r="A1991" s="1488" t="s">
        <v>8711</v>
      </c>
      <c r="B1991" s="1488" t="s">
        <v>2003</v>
      </c>
      <c r="C1991" s="1488" t="s">
        <v>97</v>
      </c>
      <c r="D1991" s="1488"/>
      <c r="E1991" s="1489">
        <v>2000</v>
      </c>
      <c r="F1991" s="1488" t="s">
        <v>12752</v>
      </c>
      <c r="G1991" s="1488" t="s">
        <v>12753</v>
      </c>
      <c r="H1991" s="1488" t="s">
        <v>8734</v>
      </c>
      <c r="I1991" s="1488"/>
      <c r="J1991" s="1488"/>
      <c r="K1991" s="1493">
        <v>1</v>
      </c>
      <c r="L1991" s="1493">
        <v>1</v>
      </c>
      <c r="M1991" s="1484">
        <f t="shared" si="62"/>
        <v>2000</v>
      </c>
      <c r="N1991" s="1493">
        <v>1</v>
      </c>
      <c r="O1991" s="1493">
        <v>6</v>
      </c>
      <c r="P1991" s="1484">
        <f t="shared" si="63"/>
        <v>12000</v>
      </c>
      <c r="Q1991" s="1199"/>
      <c r="R1991" s="1199"/>
      <c r="S1991" s="1199"/>
      <c r="T1991" s="1199"/>
    </row>
    <row r="1992" spans="1:20" s="1503" customFormat="1" ht="12.75" x14ac:dyDescent="0.2">
      <c r="A1992" s="1488" t="s">
        <v>8711</v>
      </c>
      <c r="B1992" s="1488" t="s">
        <v>2003</v>
      </c>
      <c r="C1992" s="1488" t="s">
        <v>97</v>
      </c>
      <c r="D1992" s="1488"/>
      <c r="E1992" s="1489">
        <v>7000</v>
      </c>
      <c r="F1992" s="1488" t="s">
        <v>12754</v>
      </c>
      <c r="G1992" s="1488" t="s">
        <v>12755</v>
      </c>
      <c r="H1992" s="1488" t="s">
        <v>776</v>
      </c>
      <c r="I1992" s="1488"/>
      <c r="J1992" s="1488"/>
      <c r="K1992" s="1493">
        <v>1</v>
      </c>
      <c r="L1992" s="1493">
        <v>1</v>
      </c>
      <c r="M1992" s="1484">
        <f t="shared" si="62"/>
        <v>7000</v>
      </c>
      <c r="N1992" s="1493">
        <v>1</v>
      </c>
      <c r="O1992" s="1493">
        <v>6</v>
      </c>
      <c r="P1992" s="1484">
        <f t="shared" si="63"/>
        <v>42000</v>
      </c>
      <c r="Q1992" s="1199"/>
      <c r="R1992" s="1199"/>
      <c r="S1992" s="1199"/>
      <c r="T1992" s="1199"/>
    </row>
    <row r="1993" spans="1:20" s="1503" customFormat="1" ht="12.75" x14ac:dyDescent="0.2">
      <c r="A1993" s="1488" t="s">
        <v>8711</v>
      </c>
      <c r="B1993" s="1488" t="s">
        <v>2004</v>
      </c>
      <c r="C1993" s="1488" t="s">
        <v>97</v>
      </c>
      <c r="D1993" s="1488"/>
      <c r="E1993" s="1489">
        <v>2500</v>
      </c>
      <c r="F1993" s="1488" t="s">
        <v>12756</v>
      </c>
      <c r="G1993" s="1488" t="s">
        <v>12757</v>
      </c>
      <c r="H1993" s="1488" t="s">
        <v>768</v>
      </c>
      <c r="I1993" s="1488"/>
      <c r="J1993" s="1488"/>
      <c r="K1993" s="1493">
        <v>1</v>
      </c>
      <c r="L1993" s="1493">
        <v>12</v>
      </c>
      <c r="M1993" s="1484">
        <f t="shared" si="62"/>
        <v>30000</v>
      </c>
      <c r="N1993" s="1493">
        <v>1</v>
      </c>
      <c r="O1993" s="1493">
        <v>6</v>
      </c>
      <c r="P1993" s="1484">
        <f t="shared" si="63"/>
        <v>15000</v>
      </c>
      <c r="Q1993" s="1199"/>
      <c r="R1993" s="1199"/>
      <c r="S1993" s="1199"/>
      <c r="T1993" s="1199"/>
    </row>
    <row r="1994" spans="1:20" s="1503" customFormat="1" ht="12.75" x14ac:dyDescent="0.2">
      <c r="A1994" s="1488" t="s">
        <v>8711</v>
      </c>
      <c r="B1994" s="1488" t="s">
        <v>2003</v>
      </c>
      <c r="C1994" s="1488" t="s">
        <v>97</v>
      </c>
      <c r="D1994" s="1488"/>
      <c r="E1994" s="1489">
        <v>4500</v>
      </c>
      <c r="F1994" s="1488" t="s">
        <v>12758</v>
      </c>
      <c r="G1994" s="1488" t="s">
        <v>12759</v>
      </c>
      <c r="H1994" s="1488" t="s">
        <v>1565</v>
      </c>
      <c r="I1994" s="1488"/>
      <c r="J1994" s="1488"/>
      <c r="K1994" s="1493">
        <v>1</v>
      </c>
      <c r="L1994" s="1493">
        <v>12</v>
      </c>
      <c r="M1994" s="1484">
        <f t="shared" si="62"/>
        <v>54000</v>
      </c>
      <c r="N1994" s="1493">
        <v>1</v>
      </c>
      <c r="O1994" s="1493">
        <v>6</v>
      </c>
      <c r="P1994" s="1484">
        <f t="shared" si="63"/>
        <v>27000</v>
      </c>
      <c r="Q1994" s="1199"/>
      <c r="R1994" s="1199"/>
      <c r="S1994" s="1199"/>
      <c r="T1994" s="1199"/>
    </row>
    <row r="1995" spans="1:20" s="1503" customFormat="1" ht="12.75" x14ac:dyDescent="0.2">
      <c r="A1995" s="1488" t="s">
        <v>8711</v>
      </c>
      <c r="B1995" s="1488" t="s">
        <v>2003</v>
      </c>
      <c r="C1995" s="1488" t="s">
        <v>97</v>
      </c>
      <c r="D1995" s="1488"/>
      <c r="E1995" s="1489">
        <v>1800</v>
      </c>
      <c r="F1995" s="1488" t="s">
        <v>12760</v>
      </c>
      <c r="G1995" s="1488" t="s">
        <v>12761</v>
      </c>
      <c r="H1995" s="1488" t="s">
        <v>698</v>
      </c>
      <c r="I1995" s="1488"/>
      <c r="J1995" s="1488"/>
      <c r="K1995" s="1493">
        <v>1</v>
      </c>
      <c r="L1995" s="1493">
        <v>12</v>
      </c>
      <c r="M1995" s="1484">
        <f t="shared" si="62"/>
        <v>21600</v>
      </c>
      <c r="N1995" s="1493">
        <v>1</v>
      </c>
      <c r="O1995" s="1493">
        <v>6</v>
      </c>
      <c r="P1995" s="1484">
        <f t="shared" si="63"/>
        <v>10800</v>
      </c>
      <c r="Q1995" s="1199"/>
      <c r="R1995" s="1199"/>
      <c r="S1995" s="1199"/>
      <c r="T1995" s="1199"/>
    </row>
    <row r="1996" spans="1:20" s="1503" customFormat="1" ht="12.75" x14ac:dyDescent="0.2">
      <c r="A1996" s="1488" t="s">
        <v>8711</v>
      </c>
      <c r="B1996" s="1488" t="s">
        <v>2003</v>
      </c>
      <c r="C1996" s="1488" t="s">
        <v>97</v>
      </c>
      <c r="D1996" s="1488"/>
      <c r="E1996" s="1489">
        <v>3500</v>
      </c>
      <c r="F1996" s="1488" t="s">
        <v>12762</v>
      </c>
      <c r="G1996" s="1488" t="s">
        <v>12763</v>
      </c>
      <c r="H1996" s="1488" t="s">
        <v>8775</v>
      </c>
      <c r="I1996" s="1488"/>
      <c r="J1996" s="1488"/>
      <c r="K1996" s="1493">
        <v>1</v>
      </c>
      <c r="L1996" s="1493">
        <v>12</v>
      </c>
      <c r="M1996" s="1484">
        <f t="shared" si="62"/>
        <v>42000</v>
      </c>
      <c r="N1996" s="1493">
        <v>1</v>
      </c>
      <c r="O1996" s="1493">
        <v>6</v>
      </c>
      <c r="P1996" s="1484">
        <f t="shared" si="63"/>
        <v>21000</v>
      </c>
      <c r="Q1996" s="1199"/>
      <c r="R1996" s="1199"/>
      <c r="S1996" s="1199"/>
      <c r="T1996" s="1199"/>
    </row>
    <row r="1997" spans="1:20" s="1503" customFormat="1" ht="12.75" x14ac:dyDescent="0.2">
      <c r="A1997" s="1488" t="s">
        <v>8711</v>
      </c>
      <c r="B1997" s="1488" t="s">
        <v>2003</v>
      </c>
      <c r="C1997" s="1488" t="s">
        <v>97</v>
      </c>
      <c r="D1997" s="1488"/>
      <c r="E1997" s="1489">
        <v>2000</v>
      </c>
      <c r="F1997" s="1488" t="s">
        <v>12764</v>
      </c>
      <c r="G1997" s="1488" t="s">
        <v>12765</v>
      </c>
      <c r="H1997" s="1488" t="s">
        <v>9702</v>
      </c>
      <c r="I1997" s="1488"/>
      <c r="J1997" s="1488"/>
      <c r="K1997" s="1493">
        <v>1</v>
      </c>
      <c r="L1997" s="1493">
        <v>12</v>
      </c>
      <c r="M1997" s="1484">
        <f t="shared" si="62"/>
        <v>24000</v>
      </c>
      <c r="N1997" s="1493">
        <v>1</v>
      </c>
      <c r="O1997" s="1493">
        <v>6</v>
      </c>
      <c r="P1997" s="1484">
        <f t="shared" si="63"/>
        <v>12000</v>
      </c>
      <c r="Q1997" s="1199"/>
      <c r="R1997" s="1199"/>
      <c r="S1997" s="1199"/>
      <c r="T1997" s="1199"/>
    </row>
    <row r="1998" spans="1:20" s="1503" customFormat="1" ht="12.75" x14ac:dyDescent="0.2">
      <c r="A1998" s="1488" t="s">
        <v>8711</v>
      </c>
      <c r="B1998" s="1488" t="s">
        <v>2003</v>
      </c>
      <c r="C1998" s="1488" t="s">
        <v>97</v>
      </c>
      <c r="D1998" s="1488"/>
      <c r="E1998" s="1489">
        <v>15000</v>
      </c>
      <c r="F1998" s="1488" t="s">
        <v>12766</v>
      </c>
      <c r="G1998" s="1488" t="s">
        <v>12767</v>
      </c>
      <c r="H1998" s="1488" t="s">
        <v>8746</v>
      </c>
      <c r="I1998" s="1488"/>
      <c r="J1998" s="1488"/>
      <c r="K1998" s="1493">
        <v>1</v>
      </c>
      <c r="L1998" s="1493">
        <v>4</v>
      </c>
      <c r="M1998" s="1484">
        <f t="shared" si="62"/>
        <v>60000</v>
      </c>
      <c r="N1998" s="1493">
        <v>0</v>
      </c>
      <c r="O1998" s="1493">
        <v>0</v>
      </c>
      <c r="P1998" s="1484">
        <f t="shared" si="63"/>
        <v>0</v>
      </c>
      <c r="Q1998" s="1199"/>
      <c r="R1998" s="1199"/>
      <c r="S1998" s="1199"/>
      <c r="T1998" s="1199"/>
    </row>
    <row r="1999" spans="1:20" s="1503" customFormat="1" ht="12.75" x14ac:dyDescent="0.2">
      <c r="A1999" s="1488" t="s">
        <v>8711</v>
      </c>
      <c r="B1999" s="1488" t="s">
        <v>2003</v>
      </c>
      <c r="C1999" s="1488" t="s">
        <v>97</v>
      </c>
      <c r="D1999" s="1488"/>
      <c r="E1999" s="1489">
        <v>12000</v>
      </c>
      <c r="F1999" s="1488" t="s">
        <v>12768</v>
      </c>
      <c r="G1999" s="1488" t="s">
        <v>12769</v>
      </c>
      <c r="H1999" s="1488" t="s">
        <v>1141</v>
      </c>
      <c r="I1999" s="1488"/>
      <c r="J1999" s="1488"/>
      <c r="K1999" s="1493">
        <v>1</v>
      </c>
      <c r="L1999" s="1493">
        <v>3</v>
      </c>
      <c r="M1999" s="1484">
        <f t="shared" si="62"/>
        <v>36000</v>
      </c>
      <c r="N1999" s="1493">
        <v>0</v>
      </c>
      <c r="O1999" s="1493">
        <v>0</v>
      </c>
      <c r="P1999" s="1484">
        <f t="shared" si="63"/>
        <v>0</v>
      </c>
      <c r="Q1999" s="1199"/>
      <c r="R1999" s="1199"/>
      <c r="S1999" s="1199"/>
      <c r="T1999" s="1199"/>
    </row>
    <row r="2000" spans="1:20" s="1503" customFormat="1" ht="12.75" x14ac:dyDescent="0.2">
      <c r="A2000" s="1488" t="s">
        <v>8711</v>
      </c>
      <c r="B2000" s="1488" t="s">
        <v>2004</v>
      </c>
      <c r="C2000" s="1488" t="s">
        <v>97</v>
      </c>
      <c r="D2000" s="1488"/>
      <c r="E2000" s="1489">
        <v>1500</v>
      </c>
      <c r="F2000" s="1488" t="s">
        <v>12770</v>
      </c>
      <c r="G2000" s="1488" t="s">
        <v>12771</v>
      </c>
      <c r="H2000" s="1488" t="s">
        <v>4847</v>
      </c>
      <c r="I2000" s="1488"/>
      <c r="J2000" s="1488"/>
      <c r="K2000" s="1493">
        <v>1</v>
      </c>
      <c r="L2000" s="1493">
        <v>12</v>
      </c>
      <c r="M2000" s="1484">
        <f t="shared" si="62"/>
        <v>18000</v>
      </c>
      <c r="N2000" s="1493">
        <v>0</v>
      </c>
      <c r="O2000" s="1493">
        <v>0</v>
      </c>
      <c r="P2000" s="1484">
        <f t="shared" si="63"/>
        <v>0</v>
      </c>
      <c r="Q2000" s="1199"/>
      <c r="R2000" s="1199"/>
      <c r="S2000" s="1199"/>
      <c r="T2000" s="1199"/>
    </row>
    <row r="2001" spans="1:20" s="1503" customFormat="1" ht="12.75" x14ac:dyDescent="0.2">
      <c r="A2001" s="1488" t="s">
        <v>8711</v>
      </c>
      <c r="B2001" s="1488" t="s">
        <v>2004</v>
      </c>
      <c r="C2001" s="1488" t="s">
        <v>97</v>
      </c>
      <c r="D2001" s="1488"/>
      <c r="E2001" s="1489">
        <v>2000</v>
      </c>
      <c r="F2001" s="1488" t="s">
        <v>12770</v>
      </c>
      <c r="G2001" s="1488" t="s">
        <v>12771</v>
      </c>
      <c r="H2001" s="1488" t="s">
        <v>4847</v>
      </c>
      <c r="I2001" s="1488"/>
      <c r="J2001" s="1488"/>
      <c r="K2001" s="1493">
        <v>1</v>
      </c>
      <c r="L2001" s="1493">
        <v>1</v>
      </c>
      <c r="M2001" s="1484">
        <f t="shared" si="62"/>
        <v>2000</v>
      </c>
      <c r="N2001" s="1493">
        <v>1</v>
      </c>
      <c r="O2001" s="1493">
        <v>6</v>
      </c>
      <c r="P2001" s="1484">
        <f t="shared" si="63"/>
        <v>12000</v>
      </c>
      <c r="Q2001" s="1199"/>
      <c r="R2001" s="1199"/>
      <c r="S2001" s="1199"/>
      <c r="T2001" s="1199"/>
    </row>
    <row r="2002" spans="1:20" s="1503" customFormat="1" ht="12.75" x14ac:dyDescent="0.2">
      <c r="A2002" s="1488" t="s">
        <v>8711</v>
      </c>
      <c r="B2002" s="1488" t="s">
        <v>2003</v>
      </c>
      <c r="C2002" s="1488" t="s">
        <v>97</v>
      </c>
      <c r="D2002" s="1488"/>
      <c r="E2002" s="1489">
        <v>6000</v>
      </c>
      <c r="F2002" s="1488" t="s">
        <v>12772</v>
      </c>
      <c r="G2002" s="1488" t="s">
        <v>12773</v>
      </c>
      <c r="H2002" s="1488" t="s">
        <v>651</v>
      </c>
      <c r="I2002" s="1488"/>
      <c r="J2002" s="1488"/>
      <c r="K2002" s="1493">
        <v>1</v>
      </c>
      <c r="L2002" s="1493">
        <v>12</v>
      </c>
      <c r="M2002" s="1484">
        <f t="shared" si="62"/>
        <v>72000</v>
      </c>
      <c r="N2002" s="1493">
        <v>1</v>
      </c>
      <c r="O2002" s="1493">
        <v>6</v>
      </c>
      <c r="P2002" s="1484">
        <f t="shared" si="63"/>
        <v>36000</v>
      </c>
      <c r="Q2002" s="1199"/>
      <c r="R2002" s="1199"/>
      <c r="S2002" s="1199"/>
      <c r="T2002" s="1199"/>
    </row>
    <row r="2003" spans="1:20" s="1503" customFormat="1" ht="12.75" x14ac:dyDescent="0.2">
      <c r="A2003" s="1488" t="s">
        <v>8711</v>
      </c>
      <c r="B2003" s="1488" t="s">
        <v>2003</v>
      </c>
      <c r="C2003" s="1488" t="s">
        <v>97</v>
      </c>
      <c r="D2003" s="1488"/>
      <c r="E2003" s="1489">
        <v>12000</v>
      </c>
      <c r="F2003" s="1488" t="s">
        <v>12774</v>
      </c>
      <c r="G2003" s="1488" t="s">
        <v>12775</v>
      </c>
      <c r="H2003" s="1488" t="s">
        <v>9492</v>
      </c>
      <c r="I2003" s="1488"/>
      <c r="J2003" s="1488"/>
      <c r="K2003" s="1493">
        <v>0</v>
      </c>
      <c r="L2003" s="1493">
        <v>0</v>
      </c>
      <c r="M2003" s="1484">
        <f t="shared" si="62"/>
        <v>0</v>
      </c>
      <c r="N2003" s="1493">
        <v>1</v>
      </c>
      <c r="O2003" s="1493">
        <v>2</v>
      </c>
      <c r="P2003" s="1484">
        <f t="shared" si="63"/>
        <v>24000</v>
      </c>
      <c r="Q2003" s="1199"/>
      <c r="R2003" s="1199"/>
      <c r="S2003" s="1199"/>
      <c r="T2003" s="1199"/>
    </row>
    <row r="2004" spans="1:20" s="1503" customFormat="1" ht="12.75" x14ac:dyDescent="0.2">
      <c r="A2004" s="1488" t="s">
        <v>8711</v>
      </c>
      <c r="B2004" s="1488" t="s">
        <v>2003</v>
      </c>
      <c r="C2004" s="1488" t="s">
        <v>97</v>
      </c>
      <c r="D2004" s="1488"/>
      <c r="E2004" s="1489">
        <v>15600</v>
      </c>
      <c r="F2004" s="1488" t="s">
        <v>12776</v>
      </c>
      <c r="G2004" s="1488" t="s">
        <v>12777</v>
      </c>
      <c r="H2004" s="1488" t="s">
        <v>8743</v>
      </c>
      <c r="I2004" s="1488"/>
      <c r="J2004" s="1488"/>
      <c r="K2004" s="1493">
        <v>0</v>
      </c>
      <c r="L2004" s="1493">
        <v>0</v>
      </c>
      <c r="M2004" s="1484">
        <f t="shared" si="62"/>
        <v>0</v>
      </c>
      <c r="N2004" s="1493">
        <v>1</v>
      </c>
      <c r="O2004" s="1493">
        <v>1</v>
      </c>
      <c r="P2004" s="1484">
        <f t="shared" si="63"/>
        <v>15600</v>
      </c>
      <c r="Q2004" s="1199"/>
      <c r="R2004" s="1199"/>
      <c r="S2004" s="1199"/>
      <c r="T2004" s="1199"/>
    </row>
    <row r="2005" spans="1:20" s="1503" customFormat="1" ht="12.75" x14ac:dyDescent="0.2">
      <c r="A2005" s="1488" t="s">
        <v>8711</v>
      </c>
      <c r="B2005" s="1488" t="s">
        <v>2004</v>
      </c>
      <c r="C2005" s="1488" t="s">
        <v>97</v>
      </c>
      <c r="D2005" s="1488"/>
      <c r="E2005" s="1489">
        <v>4500</v>
      </c>
      <c r="F2005" s="1488" t="s">
        <v>12778</v>
      </c>
      <c r="G2005" s="1488" t="s">
        <v>12779</v>
      </c>
      <c r="H2005" s="1488" t="s">
        <v>10209</v>
      </c>
      <c r="I2005" s="1488"/>
      <c r="J2005" s="1488"/>
      <c r="K2005" s="1493">
        <v>1</v>
      </c>
      <c r="L2005" s="1493">
        <v>12</v>
      </c>
      <c r="M2005" s="1484">
        <f t="shared" si="62"/>
        <v>54000</v>
      </c>
      <c r="N2005" s="1493">
        <v>1</v>
      </c>
      <c r="O2005" s="1493">
        <v>6</v>
      </c>
      <c r="P2005" s="1484">
        <f t="shared" si="63"/>
        <v>27000</v>
      </c>
      <c r="Q2005" s="1199"/>
      <c r="R2005" s="1199"/>
      <c r="S2005" s="1199"/>
      <c r="T2005" s="1199"/>
    </row>
    <row r="2006" spans="1:20" s="1503" customFormat="1" ht="12.75" x14ac:dyDescent="0.2">
      <c r="A2006" s="1488" t="s">
        <v>8711</v>
      </c>
      <c r="B2006" s="1488" t="s">
        <v>2003</v>
      </c>
      <c r="C2006" s="1488" t="s">
        <v>97</v>
      </c>
      <c r="D2006" s="1488"/>
      <c r="E2006" s="1489">
        <v>2400</v>
      </c>
      <c r="F2006" s="1488" t="s">
        <v>12780</v>
      </c>
      <c r="G2006" s="1488" t="s">
        <v>12781</v>
      </c>
      <c r="H2006" s="1488" t="s">
        <v>12782</v>
      </c>
      <c r="I2006" s="1488"/>
      <c r="J2006" s="1488"/>
      <c r="K2006" s="1493">
        <v>1</v>
      </c>
      <c r="L2006" s="1493">
        <v>12</v>
      </c>
      <c r="M2006" s="1484">
        <f t="shared" si="62"/>
        <v>28800</v>
      </c>
      <c r="N2006" s="1493">
        <v>1</v>
      </c>
      <c r="O2006" s="1493">
        <v>6</v>
      </c>
      <c r="P2006" s="1484">
        <f t="shared" si="63"/>
        <v>14400</v>
      </c>
      <c r="Q2006" s="1199"/>
      <c r="R2006" s="1199"/>
      <c r="S2006" s="1199"/>
      <c r="T2006" s="1199"/>
    </row>
    <row r="2007" spans="1:20" s="1503" customFormat="1" ht="12.75" x14ac:dyDescent="0.2">
      <c r="A2007" s="1488" t="s">
        <v>8711</v>
      </c>
      <c r="B2007" s="1488" t="s">
        <v>2004</v>
      </c>
      <c r="C2007" s="1488" t="s">
        <v>97</v>
      </c>
      <c r="D2007" s="1488"/>
      <c r="E2007" s="1489">
        <v>5000</v>
      </c>
      <c r="F2007" s="1488" t="s">
        <v>12783</v>
      </c>
      <c r="G2007" s="1488" t="s">
        <v>12784</v>
      </c>
      <c r="H2007" s="1488" t="s">
        <v>675</v>
      </c>
      <c r="I2007" s="1488"/>
      <c r="J2007" s="1488"/>
      <c r="K2007" s="1493">
        <v>1</v>
      </c>
      <c r="L2007" s="1493">
        <v>3</v>
      </c>
      <c r="M2007" s="1484">
        <f t="shared" si="62"/>
        <v>15000</v>
      </c>
      <c r="N2007" s="1493">
        <v>1</v>
      </c>
      <c r="O2007" s="1493">
        <v>6</v>
      </c>
      <c r="P2007" s="1484">
        <f t="shared" si="63"/>
        <v>30000</v>
      </c>
      <c r="Q2007" s="1199"/>
      <c r="R2007" s="1199"/>
      <c r="S2007" s="1199"/>
      <c r="T2007" s="1199"/>
    </row>
    <row r="2008" spans="1:20" s="1503" customFormat="1" ht="12.75" x14ac:dyDescent="0.2">
      <c r="A2008" s="1488" t="s">
        <v>8711</v>
      </c>
      <c r="B2008" s="1488" t="s">
        <v>2004</v>
      </c>
      <c r="C2008" s="1488" t="s">
        <v>97</v>
      </c>
      <c r="D2008" s="1488"/>
      <c r="E2008" s="1489">
        <v>4000</v>
      </c>
      <c r="F2008" s="1488" t="s">
        <v>12783</v>
      </c>
      <c r="G2008" s="1488" t="s">
        <v>12784</v>
      </c>
      <c r="H2008" s="1488" t="s">
        <v>675</v>
      </c>
      <c r="I2008" s="1488"/>
      <c r="J2008" s="1488"/>
      <c r="K2008" s="1493">
        <v>1</v>
      </c>
      <c r="L2008" s="1493">
        <v>10</v>
      </c>
      <c r="M2008" s="1484">
        <f t="shared" si="62"/>
        <v>40000</v>
      </c>
      <c r="N2008" s="1493">
        <v>0</v>
      </c>
      <c r="O2008" s="1493">
        <v>0</v>
      </c>
      <c r="P2008" s="1484">
        <f t="shared" si="63"/>
        <v>0</v>
      </c>
      <c r="Q2008" s="1199"/>
      <c r="R2008" s="1199"/>
      <c r="S2008" s="1199"/>
      <c r="T2008" s="1199"/>
    </row>
    <row r="2009" spans="1:20" s="1503" customFormat="1" ht="12.75" x14ac:dyDescent="0.2">
      <c r="A2009" s="1488" t="s">
        <v>8711</v>
      </c>
      <c r="B2009" s="1488" t="s">
        <v>2003</v>
      </c>
      <c r="C2009" s="1488" t="s">
        <v>97</v>
      </c>
      <c r="D2009" s="1488"/>
      <c r="E2009" s="1489">
        <v>6500</v>
      </c>
      <c r="F2009" s="1488" t="s">
        <v>12785</v>
      </c>
      <c r="G2009" s="1488" t="s">
        <v>12786</v>
      </c>
      <c r="H2009" s="1488" t="s">
        <v>10209</v>
      </c>
      <c r="I2009" s="1488"/>
      <c r="J2009" s="1488"/>
      <c r="K2009" s="1493">
        <v>1</v>
      </c>
      <c r="L2009" s="1493">
        <v>12</v>
      </c>
      <c r="M2009" s="1484">
        <f t="shared" si="62"/>
        <v>78000</v>
      </c>
      <c r="N2009" s="1493">
        <v>1</v>
      </c>
      <c r="O2009" s="1493">
        <v>6</v>
      </c>
      <c r="P2009" s="1484">
        <f t="shared" si="63"/>
        <v>39000</v>
      </c>
      <c r="Q2009" s="1199"/>
      <c r="R2009" s="1199"/>
      <c r="S2009" s="1199"/>
      <c r="T2009" s="1199"/>
    </row>
    <row r="2010" spans="1:20" s="1503" customFormat="1" ht="12.75" x14ac:dyDescent="0.2">
      <c r="A2010" s="1488" t="s">
        <v>8711</v>
      </c>
      <c r="B2010" s="1488" t="s">
        <v>2003</v>
      </c>
      <c r="C2010" s="1488" t="s">
        <v>97</v>
      </c>
      <c r="D2010" s="1488"/>
      <c r="E2010" s="1489">
        <v>15000</v>
      </c>
      <c r="F2010" s="1488" t="s">
        <v>12787</v>
      </c>
      <c r="G2010" s="1488" t="s">
        <v>12788</v>
      </c>
      <c r="H2010" s="1488" t="s">
        <v>712</v>
      </c>
      <c r="I2010" s="1488"/>
      <c r="J2010" s="1488"/>
      <c r="K2010" s="1493">
        <v>0</v>
      </c>
      <c r="L2010" s="1493">
        <v>0</v>
      </c>
      <c r="M2010" s="1484">
        <f t="shared" si="62"/>
        <v>0</v>
      </c>
      <c r="N2010" s="1493">
        <v>1</v>
      </c>
      <c r="O2010" s="1493">
        <v>5</v>
      </c>
      <c r="P2010" s="1484">
        <f t="shared" si="63"/>
        <v>75000</v>
      </c>
      <c r="Q2010" s="1199"/>
      <c r="R2010" s="1199"/>
      <c r="S2010" s="1199"/>
      <c r="T2010" s="1199"/>
    </row>
    <row r="2011" spans="1:20" s="1503" customFormat="1" ht="12.75" x14ac:dyDescent="0.2">
      <c r="A2011" s="1488" t="s">
        <v>8711</v>
      </c>
      <c r="B2011" s="1488" t="s">
        <v>2003</v>
      </c>
      <c r="C2011" s="1488" t="s">
        <v>97</v>
      </c>
      <c r="D2011" s="1488"/>
      <c r="E2011" s="1489">
        <v>9000</v>
      </c>
      <c r="F2011" s="1488" t="s">
        <v>12789</v>
      </c>
      <c r="G2011" s="1488" t="s">
        <v>12790</v>
      </c>
      <c r="H2011" s="1488" t="s">
        <v>12474</v>
      </c>
      <c r="I2011" s="1488"/>
      <c r="J2011" s="1488"/>
      <c r="K2011" s="1493">
        <v>1</v>
      </c>
      <c r="L2011" s="1493">
        <v>4</v>
      </c>
      <c r="M2011" s="1484">
        <f t="shared" si="62"/>
        <v>36000</v>
      </c>
      <c r="N2011" s="1493">
        <v>0</v>
      </c>
      <c r="O2011" s="1493">
        <v>0</v>
      </c>
      <c r="P2011" s="1484">
        <f t="shared" si="63"/>
        <v>0</v>
      </c>
      <c r="Q2011" s="1199"/>
      <c r="R2011" s="1199"/>
      <c r="S2011" s="1199"/>
      <c r="T2011" s="1199"/>
    </row>
    <row r="2012" spans="1:20" s="1503" customFormat="1" ht="12.75" x14ac:dyDescent="0.2">
      <c r="A2012" s="1488" t="s">
        <v>8711</v>
      </c>
      <c r="B2012" s="1488" t="s">
        <v>2003</v>
      </c>
      <c r="C2012" s="1488" t="s">
        <v>97</v>
      </c>
      <c r="D2012" s="1488"/>
      <c r="E2012" s="1489">
        <v>10000</v>
      </c>
      <c r="F2012" s="1488" t="s">
        <v>12791</v>
      </c>
      <c r="G2012" s="1488" t="s">
        <v>12792</v>
      </c>
      <c r="H2012" s="1488" t="s">
        <v>9570</v>
      </c>
      <c r="I2012" s="1488"/>
      <c r="J2012" s="1488"/>
      <c r="K2012" s="1493">
        <v>1</v>
      </c>
      <c r="L2012" s="1493">
        <v>3</v>
      </c>
      <c r="M2012" s="1484">
        <f t="shared" si="62"/>
        <v>30000</v>
      </c>
      <c r="N2012" s="1493">
        <v>1</v>
      </c>
      <c r="O2012" s="1493">
        <v>6</v>
      </c>
      <c r="P2012" s="1484">
        <f t="shared" si="63"/>
        <v>60000</v>
      </c>
      <c r="Q2012" s="1199"/>
      <c r="R2012" s="1199"/>
      <c r="S2012" s="1199"/>
      <c r="T2012" s="1199"/>
    </row>
    <row r="2013" spans="1:20" s="1503" customFormat="1" ht="12.75" x14ac:dyDescent="0.2">
      <c r="A2013" s="1488" t="s">
        <v>8711</v>
      </c>
      <c r="B2013" s="1488" t="s">
        <v>2003</v>
      </c>
      <c r="C2013" s="1488" t="s">
        <v>97</v>
      </c>
      <c r="D2013" s="1488"/>
      <c r="E2013" s="1489">
        <v>6000</v>
      </c>
      <c r="F2013" s="1488" t="s">
        <v>12793</v>
      </c>
      <c r="G2013" s="1488" t="s">
        <v>12794</v>
      </c>
      <c r="H2013" s="1488" t="s">
        <v>11172</v>
      </c>
      <c r="I2013" s="1488"/>
      <c r="J2013" s="1488"/>
      <c r="K2013" s="1493">
        <v>1</v>
      </c>
      <c r="L2013" s="1493">
        <v>12</v>
      </c>
      <c r="M2013" s="1484">
        <f t="shared" si="62"/>
        <v>72000</v>
      </c>
      <c r="N2013" s="1493">
        <v>1</v>
      </c>
      <c r="O2013" s="1493">
        <v>6</v>
      </c>
      <c r="P2013" s="1484">
        <f t="shared" si="63"/>
        <v>36000</v>
      </c>
      <c r="Q2013" s="1199"/>
      <c r="R2013" s="1199"/>
      <c r="S2013" s="1199"/>
      <c r="T2013" s="1199"/>
    </row>
    <row r="2014" spans="1:20" s="1503" customFormat="1" ht="12.75" x14ac:dyDescent="0.2">
      <c r="A2014" s="1488" t="s">
        <v>8711</v>
      </c>
      <c r="B2014" s="1488" t="s">
        <v>2003</v>
      </c>
      <c r="C2014" s="1488" t="s">
        <v>97</v>
      </c>
      <c r="D2014" s="1488"/>
      <c r="E2014" s="1489">
        <v>13500</v>
      </c>
      <c r="F2014" s="1488" t="s">
        <v>12795</v>
      </c>
      <c r="G2014" s="1488" t="s">
        <v>12796</v>
      </c>
      <c r="H2014" s="1488" t="s">
        <v>1141</v>
      </c>
      <c r="I2014" s="1488"/>
      <c r="J2014" s="1488"/>
      <c r="K2014" s="1493">
        <v>1</v>
      </c>
      <c r="L2014" s="1493">
        <v>4</v>
      </c>
      <c r="M2014" s="1484">
        <f t="shared" si="62"/>
        <v>54000</v>
      </c>
      <c r="N2014" s="1493">
        <v>1</v>
      </c>
      <c r="O2014" s="1493">
        <v>1</v>
      </c>
      <c r="P2014" s="1484">
        <f t="shared" si="63"/>
        <v>13500</v>
      </c>
      <c r="Q2014" s="1199"/>
      <c r="R2014" s="1199"/>
      <c r="S2014" s="1199"/>
      <c r="T2014" s="1199"/>
    </row>
    <row r="2015" spans="1:20" s="1503" customFormat="1" ht="12.75" x14ac:dyDescent="0.2">
      <c r="A2015" s="1488" t="s">
        <v>8711</v>
      </c>
      <c r="B2015" s="1488" t="s">
        <v>2004</v>
      </c>
      <c r="C2015" s="1488" t="s">
        <v>97</v>
      </c>
      <c r="D2015" s="1488"/>
      <c r="E2015" s="1489">
        <v>2500</v>
      </c>
      <c r="F2015" s="1488" t="s">
        <v>12797</v>
      </c>
      <c r="G2015" s="1488" t="s">
        <v>12798</v>
      </c>
      <c r="H2015" s="1488" t="s">
        <v>10461</v>
      </c>
      <c r="I2015" s="1488"/>
      <c r="J2015" s="1488"/>
      <c r="K2015" s="1493">
        <v>1</v>
      </c>
      <c r="L2015" s="1493">
        <v>12</v>
      </c>
      <c r="M2015" s="1484">
        <f t="shared" si="62"/>
        <v>30000</v>
      </c>
      <c r="N2015" s="1493">
        <v>1</v>
      </c>
      <c r="O2015" s="1493">
        <v>6</v>
      </c>
      <c r="P2015" s="1484">
        <f t="shared" si="63"/>
        <v>15000</v>
      </c>
      <c r="Q2015" s="1199"/>
      <c r="R2015" s="1199"/>
      <c r="S2015" s="1199"/>
      <c r="T2015" s="1199"/>
    </row>
    <row r="2016" spans="1:20" s="1503" customFormat="1" ht="12.75" x14ac:dyDescent="0.2">
      <c r="A2016" s="1488" t="s">
        <v>8711</v>
      </c>
      <c r="B2016" s="1488" t="s">
        <v>2004</v>
      </c>
      <c r="C2016" s="1488" t="s">
        <v>97</v>
      </c>
      <c r="D2016" s="1488"/>
      <c r="E2016" s="1489">
        <v>4500</v>
      </c>
      <c r="F2016" s="1488" t="s">
        <v>12799</v>
      </c>
      <c r="G2016" s="1488" t="s">
        <v>12800</v>
      </c>
      <c r="H2016" s="1488" t="s">
        <v>9241</v>
      </c>
      <c r="I2016" s="1488"/>
      <c r="J2016" s="1488"/>
      <c r="K2016" s="1493">
        <v>1</v>
      </c>
      <c r="L2016" s="1493">
        <v>12</v>
      </c>
      <c r="M2016" s="1484">
        <f t="shared" si="62"/>
        <v>54000</v>
      </c>
      <c r="N2016" s="1493">
        <v>1</v>
      </c>
      <c r="O2016" s="1493">
        <v>6</v>
      </c>
      <c r="P2016" s="1484">
        <f t="shared" si="63"/>
        <v>27000</v>
      </c>
      <c r="Q2016" s="1199"/>
      <c r="R2016" s="1199"/>
      <c r="S2016" s="1199"/>
      <c r="T2016" s="1199"/>
    </row>
    <row r="2017" spans="1:20" s="1503" customFormat="1" ht="12.75" x14ac:dyDescent="0.2">
      <c r="A2017" s="1488" t="s">
        <v>8711</v>
      </c>
      <c r="B2017" s="1488" t="s">
        <v>2003</v>
      </c>
      <c r="C2017" s="1488" t="s">
        <v>97</v>
      </c>
      <c r="D2017" s="1488"/>
      <c r="E2017" s="1489">
        <v>9000</v>
      </c>
      <c r="F2017" s="1488" t="s">
        <v>12801</v>
      </c>
      <c r="G2017" s="1488" t="s">
        <v>12802</v>
      </c>
      <c r="H2017" s="1488" t="s">
        <v>12803</v>
      </c>
      <c r="I2017" s="1488"/>
      <c r="J2017" s="1488"/>
      <c r="K2017" s="1493">
        <v>1</v>
      </c>
      <c r="L2017" s="1493">
        <v>9</v>
      </c>
      <c r="M2017" s="1484">
        <f t="shared" si="62"/>
        <v>81000</v>
      </c>
      <c r="N2017" s="1493">
        <v>0</v>
      </c>
      <c r="O2017" s="1493">
        <v>0</v>
      </c>
      <c r="P2017" s="1484">
        <f t="shared" si="63"/>
        <v>0</v>
      </c>
      <c r="Q2017" s="1199"/>
      <c r="R2017" s="1199"/>
      <c r="S2017" s="1199"/>
      <c r="T2017" s="1199"/>
    </row>
    <row r="2018" spans="1:20" s="1503" customFormat="1" ht="12.75" x14ac:dyDescent="0.2">
      <c r="A2018" s="1488" t="s">
        <v>8711</v>
      </c>
      <c r="B2018" s="1488" t="s">
        <v>2003</v>
      </c>
      <c r="C2018" s="1488" t="s">
        <v>97</v>
      </c>
      <c r="D2018" s="1488"/>
      <c r="E2018" s="1489">
        <v>2000</v>
      </c>
      <c r="F2018" s="1488" t="s">
        <v>12804</v>
      </c>
      <c r="G2018" s="1488" t="s">
        <v>12805</v>
      </c>
      <c r="H2018" s="1488" t="s">
        <v>768</v>
      </c>
      <c r="I2018" s="1488"/>
      <c r="J2018" s="1488"/>
      <c r="K2018" s="1493">
        <v>1</v>
      </c>
      <c r="L2018" s="1493">
        <v>12</v>
      </c>
      <c r="M2018" s="1484">
        <f t="shared" si="62"/>
        <v>24000</v>
      </c>
      <c r="N2018" s="1493">
        <v>1</v>
      </c>
      <c r="O2018" s="1493">
        <v>6</v>
      </c>
      <c r="P2018" s="1484">
        <f t="shared" si="63"/>
        <v>12000</v>
      </c>
      <c r="Q2018" s="1199"/>
      <c r="R2018" s="1199"/>
      <c r="S2018" s="1199"/>
      <c r="T2018" s="1199"/>
    </row>
    <row r="2019" spans="1:20" s="1503" customFormat="1" ht="12.75" x14ac:dyDescent="0.2">
      <c r="A2019" s="1488" t="s">
        <v>8711</v>
      </c>
      <c r="B2019" s="1488" t="s">
        <v>2004</v>
      </c>
      <c r="C2019" s="1488" t="s">
        <v>97</v>
      </c>
      <c r="D2019" s="1488"/>
      <c r="E2019" s="1489">
        <v>4000</v>
      </c>
      <c r="F2019" s="1488" t="s">
        <v>12806</v>
      </c>
      <c r="G2019" s="1488" t="s">
        <v>12807</v>
      </c>
      <c r="H2019" s="1488" t="s">
        <v>675</v>
      </c>
      <c r="I2019" s="1488"/>
      <c r="J2019" s="1488"/>
      <c r="K2019" s="1493">
        <v>1</v>
      </c>
      <c r="L2019" s="1493">
        <v>12</v>
      </c>
      <c r="M2019" s="1484">
        <f t="shared" si="62"/>
        <v>48000</v>
      </c>
      <c r="N2019" s="1493">
        <v>1</v>
      </c>
      <c r="O2019" s="1493">
        <v>6</v>
      </c>
      <c r="P2019" s="1484">
        <f t="shared" si="63"/>
        <v>24000</v>
      </c>
      <c r="Q2019" s="1199"/>
      <c r="R2019" s="1199"/>
      <c r="S2019" s="1199"/>
      <c r="T2019" s="1199"/>
    </row>
    <row r="2020" spans="1:20" s="1503" customFormat="1" ht="12.75" x14ac:dyDescent="0.2">
      <c r="A2020" s="1488" t="s">
        <v>8711</v>
      </c>
      <c r="B2020" s="1488" t="s">
        <v>2003</v>
      </c>
      <c r="C2020" s="1488" t="s">
        <v>97</v>
      </c>
      <c r="D2020" s="1488"/>
      <c r="E2020" s="1489">
        <v>3500</v>
      </c>
      <c r="F2020" s="1488" t="s">
        <v>12808</v>
      </c>
      <c r="G2020" s="1488" t="s">
        <v>12809</v>
      </c>
      <c r="H2020" s="1488" t="s">
        <v>12178</v>
      </c>
      <c r="I2020" s="1488"/>
      <c r="J2020" s="1488"/>
      <c r="K2020" s="1493">
        <v>1</v>
      </c>
      <c r="L2020" s="1493">
        <v>12</v>
      </c>
      <c r="M2020" s="1484">
        <f t="shared" si="62"/>
        <v>42000</v>
      </c>
      <c r="N2020" s="1493">
        <v>1</v>
      </c>
      <c r="O2020" s="1493">
        <v>6</v>
      </c>
      <c r="P2020" s="1484">
        <f t="shared" si="63"/>
        <v>21000</v>
      </c>
      <c r="Q2020" s="1199"/>
      <c r="R2020" s="1199"/>
      <c r="S2020" s="1199"/>
      <c r="T2020" s="1199"/>
    </row>
    <row r="2021" spans="1:20" s="1503" customFormat="1" ht="12.75" x14ac:dyDescent="0.2">
      <c r="A2021" s="1488" t="s">
        <v>8711</v>
      </c>
      <c r="B2021" s="1488" t="s">
        <v>2003</v>
      </c>
      <c r="C2021" s="1488" t="s">
        <v>97</v>
      </c>
      <c r="D2021" s="1488"/>
      <c r="E2021" s="1489">
        <v>15000</v>
      </c>
      <c r="F2021" s="1488" t="s">
        <v>12810</v>
      </c>
      <c r="G2021" s="1488" t="s">
        <v>12811</v>
      </c>
      <c r="H2021" s="1488" t="s">
        <v>712</v>
      </c>
      <c r="I2021" s="1488"/>
      <c r="J2021" s="1488"/>
      <c r="K2021" s="1493">
        <v>0</v>
      </c>
      <c r="L2021" s="1493">
        <v>0</v>
      </c>
      <c r="M2021" s="1484">
        <f t="shared" si="62"/>
        <v>0</v>
      </c>
      <c r="N2021" s="1493">
        <v>1</v>
      </c>
      <c r="O2021" s="1493">
        <v>3</v>
      </c>
      <c r="P2021" s="1484">
        <f t="shared" si="63"/>
        <v>45000</v>
      </c>
      <c r="Q2021" s="1199"/>
      <c r="R2021" s="1199"/>
      <c r="S2021" s="1199"/>
      <c r="T2021" s="1199"/>
    </row>
    <row r="2022" spans="1:20" s="1503" customFormat="1" ht="12.75" x14ac:dyDescent="0.2">
      <c r="A2022" s="1488" t="s">
        <v>8711</v>
      </c>
      <c r="B2022" s="1488" t="s">
        <v>2004</v>
      </c>
      <c r="C2022" s="1488" t="s">
        <v>97</v>
      </c>
      <c r="D2022" s="1488"/>
      <c r="E2022" s="1489">
        <v>5000</v>
      </c>
      <c r="F2022" s="1488" t="s">
        <v>12812</v>
      </c>
      <c r="G2022" s="1488" t="s">
        <v>12813</v>
      </c>
      <c r="H2022" s="1488" t="s">
        <v>675</v>
      </c>
      <c r="I2022" s="1488"/>
      <c r="J2022" s="1488"/>
      <c r="K2022" s="1493">
        <v>1</v>
      </c>
      <c r="L2022" s="1493">
        <v>12</v>
      </c>
      <c r="M2022" s="1484">
        <f t="shared" si="62"/>
        <v>60000</v>
      </c>
      <c r="N2022" s="1493">
        <v>1</v>
      </c>
      <c r="O2022" s="1493">
        <v>6</v>
      </c>
      <c r="P2022" s="1484">
        <f t="shared" si="63"/>
        <v>30000</v>
      </c>
      <c r="Q2022" s="1199"/>
      <c r="R2022" s="1199"/>
      <c r="S2022" s="1199"/>
      <c r="T2022" s="1199"/>
    </row>
    <row r="2023" spans="1:20" s="1503" customFormat="1" ht="12.75" x14ac:dyDescent="0.2">
      <c r="A2023" s="1488" t="s">
        <v>8711</v>
      </c>
      <c r="B2023" s="1488" t="s">
        <v>2004</v>
      </c>
      <c r="C2023" s="1488" t="s">
        <v>97</v>
      </c>
      <c r="D2023" s="1488"/>
      <c r="E2023" s="1489">
        <v>2500</v>
      </c>
      <c r="F2023" s="1488" t="s">
        <v>12814</v>
      </c>
      <c r="G2023" s="1488" t="s">
        <v>12815</v>
      </c>
      <c r="H2023" s="1488" t="s">
        <v>4044</v>
      </c>
      <c r="I2023" s="1488"/>
      <c r="J2023" s="1488"/>
      <c r="K2023" s="1493">
        <v>1</v>
      </c>
      <c r="L2023" s="1493">
        <v>12</v>
      </c>
      <c r="M2023" s="1484">
        <f t="shared" si="62"/>
        <v>30000</v>
      </c>
      <c r="N2023" s="1493">
        <v>1</v>
      </c>
      <c r="O2023" s="1493">
        <v>6</v>
      </c>
      <c r="P2023" s="1484">
        <f t="shared" si="63"/>
        <v>15000</v>
      </c>
      <c r="Q2023" s="1199"/>
      <c r="R2023" s="1199"/>
      <c r="S2023" s="1199"/>
      <c r="T2023" s="1199"/>
    </row>
    <row r="2024" spans="1:20" s="1503" customFormat="1" ht="12.75" x14ac:dyDescent="0.2">
      <c r="A2024" s="1488" t="s">
        <v>8711</v>
      </c>
      <c r="B2024" s="1488" t="s">
        <v>2003</v>
      </c>
      <c r="C2024" s="1488" t="s">
        <v>97</v>
      </c>
      <c r="D2024" s="1488"/>
      <c r="E2024" s="1489">
        <v>4500</v>
      </c>
      <c r="F2024" s="1488" t="s">
        <v>12816</v>
      </c>
      <c r="G2024" s="1488" t="s">
        <v>12817</v>
      </c>
      <c r="H2024" s="1488" t="s">
        <v>739</v>
      </c>
      <c r="I2024" s="1488"/>
      <c r="J2024" s="1488"/>
      <c r="K2024" s="1493">
        <v>1</v>
      </c>
      <c r="L2024" s="1493">
        <v>1</v>
      </c>
      <c r="M2024" s="1484">
        <f t="shared" si="62"/>
        <v>4500</v>
      </c>
      <c r="N2024" s="1493">
        <v>1</v>
      </c>
      <c r="O2024" s="1493">
        <v>6</v>
      </c>
      <c r="P2024" s="1484">
        <f t="shared" si="63"/>
        <v>27000</v>
      </c>
      <c r="Q2024" s="1199"/>
      <c r="R2024" s="1199"/>
      <c r="S2024" s="1199"/>
      <c r="T2024" s="1199"/>
    </row>
    <row r="2025" spans="1:20" s="1503" customFormat="1" ht="12.75" x14ac:dyDescent="0.2">
      <c r="A2025" s="1488" t="s">
        <v>8711</v>
      </c>
      <c r="B2025" s="1488" t="s">
        <v>2003</v>
      </c>
      <c r="C2025" s="1488" t="s">
        <v>97</v>
      </c>
      <c r="D2025" s="1488"/>
      <c r="E2025" s="1489">
        <v>3750</v>
      </c>
      <c r="F2025" s="1488" t="s">
        <v>12816</v>
      </c>
      <c r="G2025" s="1488" t="s">
        <v>12817</v>
      </c>
      <c r="H2025" s="1488" t="s">
        <v>739</v>
      </c>
      <c r="I2025" s="1488"/>
      <c r="J2025" s="1488"/>
      <c r="K2025" s="1493">
        <v>1</v>
      </c>
      <c r="L2025" s="1493">
        <v>11</v>
      </c>
      <c r="M2025" s="1484">
        <f t="shared" si="62"/>
        <v>41250</v>
      </c>
      <c r="N2025" s="1493">
        <v>0</v>
      </c>
      <c r="O2025" s="1493">
        <v>0</v>
      </c>
      <c r="P2025" s="1484">
        <f t="shared" si="63"/>
        <v>0</v>
      </c>
      <c r="Q2025" s="1199"/>
      <c r="R2025" s="1199"/>
      <c r="S2025" s="1199"/>
      <c r="T2025" s="1199"/>
    </row>
    <row r="2026" spans="1:20" s="1503" customFormat="1" ht="12.75" x14ac:dyDescent="0.2">
      <c r="A2026" s="1488" t="s">
        <v>8711</v>
      </c>
      <c r="B2026" s="1488" t="s">
        <v>2003</v>
      </c>
      <c r="C2026" s="1488" t="s">
        <v>97</v>
      </c>
      <c r="D2026" s="1488"/>
      <c r="E2026" s="1489">
        <v>6500</v>
      </c>
      <c r="F2026" s="1488" t="s">
        <v>12818</v>
      </c>
      <c r="G2026" s="1488" t="s">
        <v>12819</v>
      </c>
      <c r="H2026" s="1488" t="s">
        <v>739</v>
      </c>
      <c r="I2026" s="1488"/>
      <c r="J2026" s="1488"/>
      <c r="K2026" s="1493">
        <v>1</v>
      </c>
      <c r="L2026" s="1493">
        <v>12</v>
      </c>
      <c r="M2026" s="1484">
        <f t="shared" si="62"/>
        <v>78000</v>
      </c>
      <c r="N2026" s="1493">
        <v>1</v>
      </c>
      <c r="O2026" s="1493">
        <v>6</v>
      </c>
      <c r="P2026" s="1484">
        <f t="shared" si="63"/>
        <v>39000</v>
      </c>
      <c r="Q2026" s="1199"/>
      <c r="R2026" s="1199"/>
      <c r="S2026" s="1199"/>
      <c r="T2026" s="1199"/>
    </row>
    <row r="2027" spans="1:20" s="1503" customFormat="1" ht="12.75" x14ac:dyDescent="0.2">
      <c r="A2027" s="1488" t="s">
        <v>8711</v>
      </c>
      <c r="B2027" s="1488" t="s">
        <v>2004</v>
      </c>
      <c r="C2027" s="1488" t="s">
        <v>97</v>
      </c>
      <c r="D2027" s="1488"/>
      <c r="E2027" s="1489">
        <v>5000</v>
      </c>
      <c r="F2027" s="1488" t="s">
        <v>12820</v>
      </c>
      <c r="G2027" s="1488" t="s">
        <v>12821</v>
      </c>
      <c r="H2027" s="1488" t="s">
        <v>675</v>
      </c>
      <c r="I2027" s="1488"/>
      <c r="J2027" s="1488"/>
      <c r="K2027" s="1493">
        <v>1</v>
      </c>
      <c r="L2027" s="1493">
        <v>5</v>
      </c>
      <c r="M2027" s="1484">
        <f t="shared" si="62"/>
        <v>25000</v>
      </c>
      <c r="N2027" s="1493">
        <v>0</v>
      </c>
      <c r="O2027" s="1493">
        <v>0</v>
      </c>
      <c r="P2027" s="1484">
        <f t="shared" si="63"/>
        <v>0</v>
      </c>
      <c r="Q2027" s="1199"/>
      <c r="R2027" s="1199"/>
      <c r="S2027" s="1199"/>
      <c r="T2027" s="1199"/>
    </row>
    <row r="2028" spans="1:20" s="1503" customFormat="1" ht="12.75" x14ac:dyDescent="0.2">
      <c r="A2028" s="1488" t="s">
        <v>8711</v>
      </c>
      <c r="B2028" s="1488" t="s">
        <v>2003</v>
      </c>
      <c r="C2028" s="1488" t="s">
        <v>97</v>
      </c>
      <c r="D2028" s="1488"/>
      <c r="E2028" s="1489">
        <v>14000</v>
      </c>
      <c r="F2028" s="1488" t="s">
        <v>12822</v>
      </c>
      <c r="G2028" s="1488" t="s">
        <v>12823</v>
      </c>
      <c r="H2028" s="1488" t="s">
        <v>8782</v>
      </c>
      <c r="I2028" s="1488"/>
      <c r="J2028" s="1488"/>
      <c r="K2028" s="1493">
        <v>0</v>
      </c>
      <c r="L2028" s="1493">
        <v>0</v>
      </c>
      <c r="M2028" s="1484">
        <f t="shared" si="62"/>
        <v>0</v>
      </c>
      <c r="N2028" s="1493">
        <v>1</v>
      </c>
      <c r="O2028" s="1493">
        <v>3</v>
      </c>
      <c r="P2028" s="1484">
        <f t="shared" si="63"/>
        <v>42000</v>
      </c>
      <c r="Q2028" s="1199"/>
      <c r="R2028" s="1199"/>
      <c r="S2028" s="1199"/>
      <c r="T2028" s="1199"/>
    </row>
    <row r="2029" spans="1:20" s="1503" customFormat="1" ht="12.75" x14ac:dyDescent="0.2">
      <c r="A2029" s="1488" t="s">
        <v>8711</v>
      </c>
      <c r="B2029" s="1488" t="s">
        <v>2003</v>
      </c>
      <c r="C2029" s="1488" t="s">
        <v>97</v>
      </c>
      <c r="D2029" s="1488"/>
      <c r="E2029" s="1489">
        <v>4500</v>
      </c>
      <c r="F2029" s="1488" t="s">
        <v>12824</v>
      </c>
      <c r="G2029" s="1488" t="s">
        <v>12825</v>
      </c>
      <c r="H2029" s="1488" t="s">
        <v>12826</v>
      </c>
      <c r="I2029" s="1488"/>
      <c r="J2029" s="1488"/>
      <c r="K2029" s="1493">
        <v>1</v>
      </c>
      <c r="L2029" s="1493">
        <v>12</v>
      </c>
      <c r="M2029" s="1484">
        <f t="shared" si="62"/>
        <v>54000</v>
      </c>
      <c r="N2029" s="1493">
        <v>1</v>
      </c>
      <c r="O2029" s="1493">
        <v>6</v>
      </c>
      <c r="P2029" s="1484">
        <f t="shared" si="63"/>
        <v>27000</v>
      </c>
      <c r="Q2029" s="1199"/>
      <c r="R2029" s="1199"/>
      <c r="S2029" s="1199"/>
      <c r="T2029" s="1199"/>
    </row>
    <row r="2030" spans="1:20" s="1503" customFormat="1" ht="12.75" x14ac:dyDescent="0.2">
      <c r="A2030" s="1488" t="s">
        <v>8711</v>
      </c>
      <c r="B2030" s="1488" t="s">
        <v>2003</v>
      </c>
      <c r="C2030" s="1488" t="s">
        <v>97</v>
      </c>
      <c r="D2030" s="1488"/>
      <c r="E2030" s="1489">
        <v>2000</v>
      </c>
      <c r="F2030" s="1488" t="s">
        <v>12827</v>
      </c>
      <c r="G2030" s="1488" t="s">
        <v>12828</v>
      </c>
      <c r="H2030" s="1488" t="s">
        <v>12829</v>
      </c>
      <c r="I2030" s="1488"/>
      <c r="J2030" s="1488"/>
      <c r="K2030" s="1493">
        <v>1</v>
      </c>
      <c r="L2030" s="1493">
        <v>12</v>
      </c>
      <c r="M2030" s="1484">
        <f t="shared" si="62"/>
        <v>24000</v>
      </c>
      <c r="N2030" s="1493">
        <v>1</v>
      </c>
      <c r="O2030" s="1493">
        <v>6</v>
      </c>
      <c r="P2030" s="1484">
        <f t="shared" si="63"/>
        <v>12000</v>
      </c>
      <c r="Q2030" s="1199"/>
      <c r="R2030" s="1199"/>
      <c r="S2030" s="1199"/>
      <c r="T2030" s="1199"/>
    </row>
    <row r="2031" spans="1:20" s="1503" customFormat="1" ht="12.75" x14ac:dyDescent="0.2">
      <c r="A2031" s="1488" t="s">
        <v>8711</v>
      </c>
      <c r="B2031" s="1488" t="s">
        <v>2003</v>
      </c>
      <c r="C2031" s="1488" t="s">
        <v>97</v>
      </c>
      <c r="D2031" s="1488"/>
      <c r="E2031" s="1489">
        <v>15600</v>
      </c>
      <c r="F2031" s="1488" t="s">
        <v>12830</v>
      </c>
      <c r="G2031" s="1488" t="s">
        <v>12831</v>
      </c>
      <c r="H2031" s="1488" t="s">
        <v>657</v>
      </c>
      <c r="I2031" s="1488"/>
      <c r="J2031" s="1488"/>
      <c r="K2031" s="1493">
        <v>1</v>
      </c>
      <c r="L2031" s="1493">
        <v>3</v>
      </c>
      <c r="M2031" s="1484">
        <f t="shared" si="62"/>
        <v>46800</v>
      </c>
      <c r="N2031" s="1493">
        <v>1</v>
      </c>
      <c r="O2031" s="1493">
        <v>1</v>
      </c>
      <c r="P2031" s="1484">
        <f t="shared" si="63"/>
        <v>15600</v>
      </c>
      <c r="Q2031" s="1199"/>
      <c r="R2031" s="1199"/>
      <c r="S2031" s="1199"/>
      <c r="T2031" s="1199"/>
    </row>
    <row r="2032" spans="1:20" s="1503" customFormat="1" ht="12.75" x14ac:dyDescent="0.2">
      <c r="A2032" s="1488" t="s">
        <v>8711</v>
      </c>
      <c r="B2032" s="1488" t="s">
        <v>2003</v>
      </c>
      <c r="C2032" s="1488" t="s">
        <v>97</v>
      </c>
      <c r="D2032" s="1488"/>
      <c r="E2032" s="1489">
        <v>5000</v>
      </c>
      <c r="F2032" s="1488" t="s">
        <v>12832</v>
      </c>
      <c r="G2032" s="1488" t="s">
        <v>12833</v>
      </c>
      <c r="H2032" s="1488" t="s">
        <v>1459</v>
      </c>
      <c r="I2032" s="1488"/>
      <c r="J2032" s="1488"/>
      <c r="K2032" s="1493">
        <v>1</v>
      </c>
      <c r="L2032" s="1493">
        <v>12</v>
      </c>
      <c r="M2032" s="1484">
        <f t="shared" si="62"/>
        <v>60000</v>
      </c>
      <c r="N2032" s="1493">
        <v>1</v>
      </c>
      <c r="O2032" s="1493">
        <v>6</v>
      </c>
      <c r="P2032" s="1484">
        <f t="shared" si="63"/>
        <v>30000</v>
      </c>
      <c r="Q2032" s="1199"/>
      <c r="R2032" s="1199"/>
      <c r="S2032" s="1199"/>
      <c r="T2032" s="1199"/>
    </row>
    <row r="2033" spans="1:20" s="1503" customFormat="1" ht="12.75" x14ac:dyDescent="0.2">
      <c r="A2033" s="1488" t="s">
        <v>8711</v>
      </c>
      <c r="B2033" s="1488" t="s">
        <v>2003</v>
      </c>
      <c r="C2033" s="1488" t="s">
        <v>97</v>
      </c>
      <c r="D2033" s="1488"/>
      <c r="E2033" s="1489">
        <v>12000</v>
      </c>
      <c r="F2033" s="1488" t="s">
        <v>12834</v>
      </c>
      <c r="G2033" s="1488" t="s">
        <v>12835</v>
      </c>
      <c r="H2033" s="1488" t="s">
        <v>1141</v>
      </c>
      <c r="I2033" s="1488"/>
      <c r="J2033" s="1488"/>
      <c r="K2033" s="1493">
        <v>0</v>
      </c>
      <c r="L2033" s="1493">
        <v>0</v>
      </c>
      <c r="M2033" s="1484">
        <f t="shared" si="62"/>
        <v>0</v>
      </c>
      <c r="N2033" s="1493">
        <v>1</v>
      </c>
      <c r="O2033" s="1493">
        <v>6</v>
      </c>
      <c r="P2033" s="1484">
        <f t="shared" si="63"/>
        <v>72000</v>
      </c>
      <c r="Q2033" s="1199"/>
      <c r="R2033" s="1199"/>
      <c r="S2033" s="1199"/>
      <c r="T2033" s="1199"/>
    </row>
    <row r="2034" spans="1:20" s="1503" customFormat="1" ht="12.75" x14ac:dyDescent="0.2">
      <c r="A2034" s="1488" t="s">
        <v>8711</v>
      </c>
      <c r="B2034" s="1488" t="s">
        <v>2003</v>
      </c>
      <c r="C2034" s="1488" t="s">
        <v>97</v>
      </c>
      <c r="D2034" s="1488"/>
      <c r="E2034" s="1489">
        <v>6000</v>
      </c>
      <c r="F2034" s="1488" t="s">
        <v>12836</v>
      </c>
      <c r="G2034" s="1488" t="s">
        <v>12837</v>
      </c>
      <c r="H2034" s="1488" t="s">
        <v>686</v>
      </c>
      <c r="I2034" s="1488"/>
      <c r="J2034" s="1488"/>
      <c r="K2034" s="1493">
        <v>1</v>
      </c>
      <c r="L2034" s="1493">
        <v>12</v>
      </c>
      <c r="M2034" s="1484">
        <f t="shared" si="62"/>
        <v>72000</v>
      </c>
      <c r="N2034" s="1493">
        <v>1</v>
      </c>
      <c r="O2034" s="1493">
        <v>6</v>
      </c>
      <c r="P2034" s="1484">
        <f t="shared" si="63"/>
        <v>36000</v>
      </c>
      <c r="Q2034" s="1199"/>
      <c r="R2034" s="1199"/>
      <c r="S2034" s="1199"/>
      <c r="T2034" s="1199"/>
    </row>
    <row r="2035" spans="1:20" s="1503" customFormat="1" ht="12.75" x14ac:dyDescent="0.2">
      <c r="A2035" s="1488" t="s">
        <v>8711</v>
      </c>
      <c r="B2035" s="1488" t="s">
        <v>2003</v>
      </c>
      <c r="C2035" s="1488" t="s">
        <v>97</v>
      </c>
      <c r="D2035" s="1488"/>
      <c r="E2035" s="1489">
        <v>10000</v>
      </c>
      <c r="F2035" s="1488" t="s">
        <v>12838</v>
      </c>
      <c r="G2035" s="1488" t="s">
        <v>12839</v>
      </c>
      <c r="H2035" s="1488" t="s">
        <v>5667</v>
      </c>
      <c r="I2035" s="1488"/>
      <c r="J2035" s="1488"/>
      <c r="K2035" s="1493">
        <v>1</v>
      </c>
      <c r="L2035" s="1493">
        <v>12</v>
      </c>
      <c r="M2035" s="1484">
        <f t="shared" si="62"/>
        <v>120000</v>
      </c>
      <c r="N2035" s="1493">
        <v>1</v>
      </c>
      <c r="O2035" s="1493">
        <v>6</v>
      </c>
      <c r="P2035" s="1484">
        <f t="shared" si="63"/>
        <v>60000</v>
      </c>
      <c r="Q2035" s="1199"/>
      <c r="R2035" s="1199"/>
      <c r="S2035" s="1199"/>
      <c r="T2035" s="1199"/>
    </row>
    <row r="2036" spans="1:20" s="1503" customFormat="1" ht="12.75" x14ac:dyDescent="0.2">
      <c r="A2036" s="1488" t="s">
        <v>8711</v>
      </c>
      <c r="B2036" s="1488" t="s">
        <v>2003</v>
      </c>
      <c r="C2036" s="1488" t="s">
        <v>97</v>
      </c>
      <c r="D2036" s="1488"/>
      <c r="E2036" s="1489">
        <v>5000</v>
      </c>
      <c r="F2036" s="1488" t="s">
        <v>12840</v>
      </c>
      <c r="G2036" s="1488" t="s">
        <v>12841</v>
      </c>
      <c r="H2036" s="1488" t="s">
        <v>7490</v>
      </c>
      <c r="I2036" s="1488"/>
      <c r="J2036" s="1488"/>
      <c r="K2036" s="1493">
        <v>1</v>
      </c>
      <c r="L2036" s="1493">
        <v>12</v>
      </c>
      <c r="M2036" s="1484">
        <f t="shared" si="62"/>
        <v>60000</v>
      </c>
      <c r="N2036" s="1493">
        <v>1</v>
      </c>
      <c r="O2036" s="1493">
        <v>3</v>
      </c>
      <c r="P2036" s="1484">
        <f t="shared" si="63"/>
        <v>15000</v>
      </c>
      <c r="Q2036" s="1199"/>
      <c r="R2036" s="1199"/>
      <c r="S2036" s="1199"/>
      <c r="T2036" s="1199"/>
    </row>
    <row r="2037" spans="1:20" s="1503" customFormat="1" ht="12.75" x14ac:dyDescent="0.2">
      <c r="A2037" s="1488" t="s">
        <v>8711</v>
      </c>
      <c r="B2037" s="1488" t="s">
        <v>2003</v>
      </c>
      <c r="C2037" s="1488" t="s">
        <v>97</v>
      </c>
      <c r="D2037" s="1488"/>
      <c r="E2037" s="1489">
        <v>8000</v>
      </c>
      <c r="F2037" s="1488" t="s">
        <v>12842</v>
      </c>
      <c r="G2037" s="1488" t="s">
        <v>12843</v>
      </c>
      <c r="H2037" s="1488" t="s">
        <v>8107</v>
      </c>
      <c r="I2037" s="1488"/>
      <c r="J2037" s="1488"/>
      <c r="K2037" s="1493">
        <v>1</v>
      </c>
      <c r="L2037" s="1493">
        <v>2</v>
      </c>
      <c r="M2037" s="1484">
        <f t="shared" si="62"/>
        <v>16000</v>
      </c>
      <c r="N2037" s="1493">
        <v>0</v>
      </c>
      <c r="O2037" s="1493">
        <v>0</v>
      </c>
      <c r="P2037" s="1484">
        <f t="shared" si="63"/>
        <v>0</v>
      </c>
      <c r="Q2037" s="1199"/>
      <c r="R2037" s="1199"/>
      <c r="S2037" s="1199"/>
      <c r="T2037" s="1199"/>
    </row>
    <row r="2038" spans="1:20" s="1503" customFormat="1" ht="12.75" x14ac:dyDescent="0.2">
      <c r="A2038" s="1488" t="s">
        <v>8711</v>
      </c>
      <c r="B2038" s="1488" t="s">
        <v>2003</v>
      </c>
      <c r="C2038" s="1488" t="s">
        <v>97</v>
      </c>
      <c r="D2038" s="1488"/>
      <c r="E2038" s="1489">
        <v>15600</v>
      </c>
      <c r="F2038" s="1488" t="s">
        <v>12844</v>
      </c>
      <c r="G2038" s="1488" t="s">
        <v>12845</v>
      </c>
      <c r="H2038" s="1488" t="s">
        <v>8976</v>
      </c>
      <c r="I2038" s="1488"/>
      <c r="J2038" s="1488"/>
      <c r="K2038" s="1493">
        <v>0</v>
      </c>
      <c r="L2038" s="1493">
        <v>0</v>
      </c>
      <c r="M2038" s="1484">
        <f t="shared" si="62"/>
        <v>0</v>
      </c>
      <c r="N2038" s="1493">
        <v>1</v>
      </c>
      <c r="O2038" s="1493">
        <v>3</v>
      </c>
      <c r="P2038" s="1484">
        <f t="shared" si="63"/>
        <v>46800</v>
      </c>
      <c r="Q2038" s="1199"/>
      <c r="R2038" s="1199"/>
      <c r="S2038" s="1199"/>
      <c r="T2038" s="1199"/>
    </row>
    <row r="2039" spans="1:20" s="1503" customFormat="1" ht="12.75" x14ac:dyDescent="0.2">
      <c r="A2039" s="1488" t="s">
        <v>8711</v>
      </c>
      <c r="B2039" s="1488" t="s">
        <v>2003</v>
      </c>
      <c r="C2039" s="1488" t="s">
        <v>97</v>
      </c>
      <c r="D2039" s="1488"/>
      <c r="E2039" s="1489">
        <v>5500</v>
      </c>
      <c r="F2039" s="1488" t="s">
        <v>12846</v>
      </c>
      <c r="G2039" s="1488" t="s">
        <v>12847</v>
      </c>
      <c r="H2039" s="1488" t="s">
        <v>12848</v>
      </c>
      <c r="I2039" s="1488"/>
      <c r="J2039" s="1488"/>
      <c r="K2039" s="1493">
        <v>1</v>
      </c>
      <c r="L2039" s="1493">
        <v>7</v>
      </c>
      <c r="M2039" s="1484">
        <f t="shared" si="62"/>
        <v>38500</v>
      </c>
      <c r="N2039" s="1493">
        <v>0</v>
      </c>
      <c r="O2039" s="1493">
        <v>0</v>
      </c>
      <c r="P2039" s="1484">
        <f t="shared" si="63"/>
        <v>0</v>
      </c>
      <c r="Q2039" s="1199"/>
      <c r="R2039" s="1199"/>
      <c r="S2039" s="1199"/>
      <c r="T2039" s="1199"/>
    </row>
    <row r="2040" spans="1:20" s="1503" customFormat="1" ht="12.75" x14ac:dyDescent="0.2">
      <c r="A2040" s="1488" t="s">
        <v>8711</v>
      </c>
      <c r="B2040" s="1488" t="s">
        <v>2003</v>
      </c>
      <c r="C2040" s="1488" t="s">
        <v>97</v>
      </c>
      <c r="D2040" s="1488"/>
      <c r="E2040" s="1489">
        <v>4000</v>
      </c>
      <c r="F2040" s="1488" t="s">
        <v>12849</v>
      </c>
      <c r="G2040" s="1488" t="s">
        <v>12850</v>
      </c>
      <c r="H2040" s="1488" t="s">
        <v>12851</v>
      </c>
      <c r="I2040" s="1488"/>
      <c r="J2040" s="1488"/>
      <c r="K2040" s="1493">
        <v>1</v>
      </c>
      <c r="L2040" s="1493">
        <v>12</v>
      </c>
      <c r="M2040" s="1484">
        <f t="shared" si="62"/>
        <v>48000</v>
      </c>
      <c r="N2040" s="1493">
        <v>1</v>
      </c>
      <c r="O2040" s="1493">
        <v>6</v>
      </c>
      <c r="P2040" s="1484">
        <f t="shared" si="63"/>
        <v>24000</v>
      </c>
      <c r="Q2040" s="1199"/>
      <c r="R2040" s="1199"/>
      <c r="S2040" s="1199"/>
      <c r="T2040" s="1199"/>
    </row>
    <row r="2041" spans="1:20" s="1503" customFormat="1" ht="12.75" x14ac:dyDescent="0.2">
      <c r="A2041" s="1488" t="s">
        <v>8711</v>
      </c>
      <c r="B2041" s="1488" t="s">
        <v>2003</v>
      </c>
      <c r="C2041" s="1488" t="s">
        <v>97</v>
      </c>
      <c r="D2041" s="1488"/>
      <c r="E2041" s="1489">
        <v>2200</v>
      </c>
      <c r="F2041" s="1488" t="s">
        <v>12852</v>
      </c>
      <c r="G2041" s="1488" t="s">
        <v>12853</v>
      </c>
      <c r="H2041" s="1488" t="s">
        <v>12854</v>
      </c>
      <c r="I2041" s="1488"/>
      <c r="J2041" s="1488"/>
      <c r="K2041" s="1493">
        <v>1</v>
      </c>
      <c r="L2041" s="1493">
        <v>12</v>
      </c>
      <c r="M2041" s="1484">
        <f t="shared" si="62"/>
        <v>26400</v>
      </c>
      <c r="N2041" s="1493">
        <v>1</v>
      </c>
      <c r="O2041" s="1493">
        <v>6</v>
      </c>
      <c r="P2041" s="1484">
        <f t="shared" si="63"/>
        <v>13200</v>
      </c>
      <c r="Q2041" s="1199"/>
      <c r="R2041" s="1199"/>
      <c r="S2041" s="1199"/>
      <c r="T2041" s="1199"/>
    </row>
    <row r="2042" spans="1:20" s="1503" customFormat="1" ht="12.75" x14ac:dyDescent="0.2">
      <c r="A2042" s="1488" t="s">
        <v>8711</v>
      </c>
      <c r="B2042" s="1488" t="s">
        <v>2003</v>
      </c>
      <c r="C2042" s="1488" t="s">
        <v>97</v>
      </c>
      <c r="D2042" s="1488"/>
      <c r="E2042" s="1489">
        <v>2000</v>
      </c>
      <c r="F2042" s="1488" t="s">
        <v>12855</v>
      </c>
      <c r="G2042" s="1488" t="s">
        <v>12856</v>
      </c>
      <c r="H2042" s="1488" t="s">
        <v>739</v>
      </c>
      <c r="I2042" s="1488"/>
      <c r="J2042" s="1488"/>
      <c r="K2042" s="1493">
        <v>1</v>
      </c>
      <c r="L2042" s="1493">
        <v>12</v>
      </c>
      <c r="M2042" s="1484">
        <f t="shared" si="62"/>
        <v>24000</v>
      </c>
      <c r="N2042" s="1493">
        <v>1</v>
      </c>
      <c r="O2042" s="1493">
        <v>6</v>
      </c>
      <c r="P2042" s="1484">
        <f t="shared" si="63"/>
        <v>12000</v>
      </c>
      <c r="Q2042" s="1199"/>
      <c r="R2042" s="1199"/>
      <c r="S2042" s="1199"/>
      <c r="T2042" s="1199"/>
    </row>
    <row r="2043" spans="1:20" s="1503" customFormat="1" ht="12.75" x14ac:dyDescent="0.2">
      <c r="A2043" s="1488" t="s">
        <v>8711</v>
      </c>
      <c r="B2043" s="1488" t="s">
        <v>2004</v>
      </c>
      <c r="C2043" s="1488" t="s">
        <v>97</v>
      </c>
      <c r="D2043" s="1488"/>
      <c r="E2043" s="1489">
        <v>4000</v>
      </c>
      <c r="F2043" s="1488" t="s">
        <v>12857</v>
      </c>
      <c r="G2043" s="1488" t="s">
        <v>12858</v>
      </c>
      <c r="H2043" s="1488" t="s">
        <v>675</v>
      </c>
      <c r="I2043" s="1488"/>
      <c r="J2043" s="1488"/>
      <c r="K2043" s="1493">
        <v>1</v>
      </c>
      <c r="L2043" s="1493">
        <v>12</v>
      </c>
      <c r="M2043" s="1484">
        <f t="shared" si="62"/>
        <v>48000</v>
      </c>
      <c r="N2043" s="1493">
        <v>1</v>
      </c>
      <c r="O2043" s="1493">
        <v>6</v>
      </c>
      <c r="P2043" s="1484">
        <f t="shared" si="63"/>
        <v>24000</v>
      </c>
      <c r="Q2043" s="1199"/>
      <c r="R2043" s="1199"/>
      <c r="S2043" s="1199"/>
      <c r="T2043" s="1199"/>
    </row>
    <row r="2044" spans="1:20" s="1503" customFormat="1" ht="12.75" x14ac:dyDescent="0.2">
      <c r="A2044" s="1488" t="s">
        <v>8711</v>
      </c>
      <c r="B2044" s="1488" t="s">
        <v>2003</v>
      </c>
      <c r="C2044" s="1488" t="s">
        <v>97</v>
      </c>
      <c r="D2044" s="1488"/>
      <c r="E2044" s="1489">
        <v>3500</v>
      </c>
      <c r="F2044" s="1488" t="s">
        <v>12859</v>
      </c>
      <c r="G2044" s="1488" t="s">
        <v>12860</v>
      </c>
      <c r="H2044" s="1488" t="s">
        <v>8775</v>
      </c>
      <c r="I2044" s="1488"/>
      <c r="J2044" s="1488"/>
      <c r="K2044" s="1493">
        <v>1</v>
      </c>
      <c r="L2044" s="1493">
        <v>12</v>
      </c>
      <c r="M2044" s="1484">
        <f t="shared" si="62"/>
        <v>42000</v>
      </c>
      <c r="N2044" s="1493">
        <v>1</v>
      </c>
      <c r="O2044" s="1493">
        <v>6</v>
      </c>
      <c r="P2044" s="1484">
        <f t="shared" si="63"/>
        <v>21000</v>
      </c>
      <c r="Q2044" s="1199"/>
      <c r="R2044" s="1199"/>
      <c r="S2044" s="1199"/>
      <c r="T2044" s="1199"/>
    </row>
    <row r="2045" spans="1:20" s="1503" customFormat="1" ht="12.75" x14ac:dyDescent="0.2">
      <c r="A2045" s="1488" t="s">
        <v>8711</v>
      </c>
      <c r="B2045" s="1488" t="s">
        <v>2003</v>
      </c>
      <c r="C2045" s="1488" t="s">
        <v>97</v>
      </c>
      <c r="D2045" s="1488"/>
      <c r="E2045" s="1489">
        <v>2000</v>
      </c>
      <c r="F2045" s="1488" t="s">
        <v>12861</v>
      </c>
      <c r="G2045" s="1488" t="s">
        <v>12862</v>
      </c>
      <c r="H2045" s="1488" t="s">
        <v>8826</v>
      </c>
      <c r="I2045" s="1488"/>
      <c r="J2045" s="1488"/>
      <c r="K2045" s="1493">
        <v>1</v>
      </c>
      <c r="L2045" s="1493">
        <v>2</v>
      </c>
      <c r="M2045" s="1484">
        <f t="shared" si="62"/>
        <v>4000</v>
      </c>
      <c r="N2045" s="1493">
        <v>0</v>
      </c>
      <c r="O2045" s="1493">
        <v>0</v>
      </c>
      <c r="P2045" s="1484">
        <f t="shared" si="63"/>
        <v>0</v>
      </c>
      <c r="Q2045" s="1199"/>
      <c r="R2045" s="1199"/>
      <c r="S2045" s="1199"/>
      <c r="T2045" s="1199"/>
    </row>
    <row r="2046" spans="1:20" s="1503" customFormat="1" ht="12.75" x14ac:dyDescent="0.2">
      <c r="A2046" s="1488" t="s">
        <v>8711</v>
      </c>
      <c r="B2046" s="1488" t="s">
        <v>2003</v>
      </c>
      <c r="C2046" s="1488" t="s">
        <v>97</v>
      </c>
      <c r="D2046" s="1488"/>
      <c r="E2046" s="1489">
        <v>5000</v>
      </c>
      <c r="F2046" s="1488" t="s">
        <v>12863</v>
      </c>
      <c r="G2046" s="1488" t="s">
        <v>12864</v>
      </c>
      <c r="H2046" s="1488" t="s">
        <v>12865</v>
      </c>
      <c r="I2046" s="1488"/>
      <c r="J2046" s="1488"/>
      <c r="K2046" s="1493">
        <v>1</v>
      </c>
      <c r="L2046" s="1493">
        <v>12</v>
      </c>
      <c r="M2046" s="1484">
        <f t="shared" si="62"/>
        <v>60000</v>
      </c>
      <c r="N2046" s="1493">
        <v>1</v>
      </c>
      <c r="O2046" s="1493">
        <v>6</v>
      </c>
      <c r="P2046" s="1484">
        <f t="shared" si="63"/>
        <v>30000</v>
      </c>
      <c r="Q2046" s="1199"/>
      <c r="R2046" s="1199"/>
      <c r="S2046" s="1199"/>
      <c r="T2046" s="1199"/>
    </row>
    <row r="2047" spans="1:20" s="1503" customFormat="1" ht="12.75" x14ac:dyDescent="0.2">
      <c r="A2047" s="1488" t="s">
        <v>8711</v>
      </c>
      <c r="B2047" s="1488" t="s">
        <v>2003</v>
      </c>
      <c r="C2047" s="1488" t="s">
        <v>97</v>
      </c>
      <c r="D2047" s="1488"/>
      <c r="E2047" s="1489">
        <v>2000</v>
      </c>
      <c r="F2047" s="1488" t="s">
        <v>12866</v>
      </c>
      <c r="G2047" s="1488" t="s">
        <v>12867</v>
      </c>
      <c r="H2047" s="1488" t="s">
        <v>768</v>
      </c>
      <c r="I2047" s="1488"/>
      <c r="J2047" s="1488"/>
      <c r="K2047" s="1493">
        <v>1</v>
      </c>
      <c r="L2047" s="1493">
        <v>12</v>
      </c>
      <c r="M2047" s="1484">
        <f t="shared" si="62"/>
        <v>24000</v>
      </c>
      <c r="N2047" s="1493">
        <v>1</v>
      </c>
      <c r="O2047" s="1493">
        <v>6</v>
      </c>
      <c r="P2047" s="1484">
        <f t="shared" si="63"/>
        <v>12000</v>
      </c>
      <c r="Q2047" s="1199"/>
      <c r="R2047" s="1199"/>
      <c r="S2047" s="1199"/>
      <c r="T2047" s="1199"/>
    </row>
    <row r="2048" spans="1:20" s="1503" customFormat="1" ht="12.75" x14ac:dyDescent="0.2">
      <c r="A2048" s="1488" t="s">
        <v>8711</v>
      </c>
      <c r="B2048" s="1488" t="s">
        <v>2004</v>
      </c>
      <c r="C2048" s="1488" t="s">
        <v>97</v>
      </c>
      <c r="D2048" s="1488"/>
      <c r="E2048" s="1489">
        <v>5000</v>
      </c>
      <c r="F2048" s="1488" t="s">
        <v>12868</v>
      </c>
      <c r="G2048" s="1488" t="s">
        <v>12869</v>
      </c>
      <c r="H2048" s="1488" t="s">
        <v>675</v>
      </c>
      <c r="I2048" s="1488"/>
      <c r="J2048" s="1488"/>
      <c r="K2048" s="1493">
        <v>1</v>
      </c>
      <c r="L2048" s="1493">
        <v>12</v>
      </c>
      <c r="M2048" s="1484">
        <f t="shared" si="62"/>
        <v>60000</v>
      </c>
      <c r="N2048" s="1493">
        <v>1</v>
      </c>
      <c r="O2048" s="1493">
        <v>6</v>
      </c>
      <c r="P2048" s="1484">
        <f t="shared" si="63"/>
        <v>30000</v>
      </c>
      <c r="Q2048" s="1199"/>
      <c r="R2048" s="1199"/>
      <c r="S2048" s="1199"/>
      <c r="T2048" s="1199"/>
    </row>
    <row r="2049" spans="1:20" s="1503" customFormat="1" ht="12.75" x14ac:dyDescent="0.2">
      <c r="A2049" s="1488" t="s">
        <v>8711</v>
      </c>
      <c r="B2049" s="1488" t="s">
        <v>2003</v>
      </c>
      <c r="C2049" s="1488" t="s">
        <v>97</v>
      </c>
      <c r="D2049" s="1488"/>
      <c r="E2049" s="1489">
        <v>10000</v>
      </c>
      <c r="F2049" s="1488" t="s">
        <v>12870</v>
      </c>
      <c r="G2049" s="1488" t="s">
        <v>12871</v>
      </c>
      <c r="H2049" s="1488" t="s">
        <v>12474</v>
      </c>
      <c r="I2049" s="1488"/>
      <c r="J2049" s="1488"/>
      <c r="K2049" s="1493">
        <v>1</v>
      </c>
      <c r="L2049" s="1493">
        <v>4</v>
      </c>
      <c r="M2049" s="1484">
        <f t="shared" si="62"/>
        <v>40000</v>
      </c>
      <c r="N2049" s="1493">
        <v>0</v>
      </c>
      <c r="O2049" s="1493">
        <v>0</v>
      </c>
      <c r="P2049" s="1484">
        <f t="shared" si="63"/>
        <v>0</v>
      </c>
      <c r="Q2049" s="1199"/>
      <c r="R2049" s="1199"/>
      <c r="S2049" s="1199"/>
      <c r="T2049" s="1199"/>
    </row>
    <row r="2050" spans="1:20" s="1503" customFormat="1" ht="12.75" x14ac:dyDescent="0.2">
      <c r="A2050" s="1488" t="s">
        <v>8711</v>
      </c>
      <c r="B2050" s="1488" t="s">
        <v>2003</v>
      </c>
      <c r="C2050" s="1488" t="s">
        <v>97</v>
      </c>
      <c r="D2050" s="1488"/>
      <c r="E2050" s="1489">
        <v>3500</v>
      </c>
      <c r="F2050" s="1488" t="s">
        <v>12872</v>
      </c>
      <c r="G2050" s="1488" t="s">
        <v>12873</v>
      </c>
      <c r="H2050" s="1488" t="s">
        <v>739</v>
      </c>
      <c r="I2050" s="1488"/>
      <c r="J2050" s="1488"/>
      <c r="K2050" s="1493">
        <v>1</v>
      </c>
      <c r="L2050" s="1493">
        <v>12</v>
      </c>
      <c r="M2050" s="1484">
        <f t="shared" si="62"/>
        <v>42000</v>
      </c>
      <c r="N2050" s="1493">
        <v>1</v>
      </c>
      <c r="O2050" s="1493">
        <v>6</v>
      </c>
      <c r="P2050" s="1484">
        <f t="shared" si="63"/>
        <v>21000</v>
      </c>
      <c r="Q2050" s="1199"/>
      <c r="R2050" s="1199"/>
      <c r="S2050" s="1199"/>
      <c r="T2050" s="1199"/>
    </row>
    <row r="2051" spans="1:20" s="1503" customFormat="1" ht="12.75" x14ac:dyDescent="0.2">
      <c r="A2051" s="1488" t="s">
        <v>8711</v>
      </c>
      <c r="B2051" s="1488" t="s">
        <v>2003</v>
      </c>
      <c r="C2051" s="1488" t="s">
        <v>97</v>
      </c>
      <c r="D2051" s="1488"/>
      <c r="E2051" s="1489">
        <v>3500</v>
      </c>
      <c r="F2051" s="1488" t="s">
        <v>12874</v>
      </c>
      <c r="G2051" s="1488" t="s">
        <v>12875</v>
      </c>
      <c r="H2051" s="1488" t="s">
        <v>756</v>
      </c>
      <c r="I2051" s="1488"/>
      <c r="J2051" s="1488"/>
      <c r="K2051" s="1493">
        <v>1</v>
      </c>
      <c r="L2051" s="1493">
        <v>12</v>
      </c>
      <c r="M2051" s="1484">
        <f t="shared" si="62"/>
        <v>42000</v>
      </c>
      <c r="N2051" s="1493">
        <v>1</v>
      </c>
      <c r="O2051" s="1493">
        <v>6</v>
      </c>
      <c r="P2051" s="1484">
        <f t="shared" si="63"/>
        <v>21000</v>
      </c>
      <c r="Q2051" s="1199"/>
      <c r="R2051" s="1199"/>
      <c r="S2051" s="1199"/>
      <c r="T2051" s="1199"/>
    </row>
    <row r="2052" spans="1:20" s="1503" customFormat="1" ht="12.75" x14ac:dyDescent="0.2">
      <c r="A2052" s="1488" t="s">
        <v>8711</v>
      </c>
      <c r="B2052" s="1488" t="s">
        <v>2003</v>
      </c>
      <c r="C2052" s="1488" t="s">
        <v>97</v>
      </c>
      <c r="D2052" s="1488"/>
      <c r="E2052" s="1489">
        <v>7500</v>
      </c>
      <c r="F2052" s="1488" t="s">
        <v>12876</v>
      </c>
      <c r="G2052" s="1488" t="s">
        <v>12877</v>
      </c>
      <c r="H2052" s="1488" t="s">
        <v>8857</v>
      </c>
      <c r="I2052" s="1488"/>
      <c r="J2052" s="1488"/>
      <c r="K2052" s="1493">
        <v>1</v>
      </c>
      <c r="L2052" s="1493">
        <v>12</v>
      </c>
      <c r="M2052" s="1484">
        <f t="shared" si="62"/>
        <v>90000</v>
      </c>
      <c r="N2052" s="1493">
        <v>0</v>
      </c>
      <c r="O2052" s="1493">
        <v>0</v>
      </c>
      <c r="P2052" s="1484">
        <f t="shared" si="63"/>
        <v>0</v>
      </c>
      <c r="Q2052" s="1199"/>
      <c r="R2052" s="1199"/>
      <c r="S2052" s="1199"/>
      <c r="T2052" s="1199"/>
    </row>
    <row r="2053" spans="1:20" s="1503" customFormat="1" ht="12.75" x14ac:dyDescent="0.2">
      <c r="A2053" s="1488" t="s">
        <v>8711</v>
      </c>
      <c r="B2053" s="1488" t="s">
        <v>2004</v>
      </c>
      <c r="C2053" s="1488" t="s">
        <v>97</v>
      </c>
      <c r="D2053" s="1488"/>
      <c r="E2053" s="1489">
        <v>7000</v>
      </c>
      <c r="F2053" s="1488" t="s">
        <v>12878</v>
      </c>
      <c r="G2053" s="1488" t="s">
        <v>12879</v>
      </c>
      <c r="H2053" s="1488" t="s">
        <v>675</v>
      </c>
      <c r="I2053" s="1488"/>
      <c r="J2053" s="1488"/>
      <c r="K2053" s="1493">
        <v>1</v>
      </c>
      <c r="L2053" s="1493">
        <v>12</v>
      </c>
      <c r="M2053" s="1484">
        <f t="shared" ref="M2053:M2116" si="64">L2053*E2053</f>
        <v>84000</v>
      </c>
      <c r="N2053" s="1493">
        <v>1</v>
      </c>
      <c r="O2053" s="1493">
        <v>6</v>
      </c>
      <c r="P2053" s="1484">
        <f t="shared" ref="P2053:P2116" si="65">O2053*E2053</f>
        <v>42000</v>
      </c>
      <c r="Q2053" s="1199"/>
      <c r="R2053" s="1199"/>
      <c r="S2053" s="1199"/>
      <c r="T2053" s="1199"/>
    </row>
    <row r="2054" spans="1:20" s="1503" customFormat="1" ht="12.75" x14ac:dyDescent="0.2">
      <c r="A2054" s="1488" t="s">
        <v>8711</v>
      </c>
      <c r="B2054" s="1488" t="s">
        <v>2003</v>
      </c>
      <c r="C2054" s="1488" t="s">
        <v>97</v>
      </c>
      <c r="D2054" s="1488"/>
      <c r="E2054" s="1489">
        <v>7000</v>
      </c>
      <c r="F2054" s="1488" t="s">
        <v>12880</v>
      </c>
      <c r="G2054" s="1488" t="s">
        <v>12881</v>
      </c>
      <c r="H2054" s="1488" t="s">
        <v>776</v>
      </c>
      <c r="I2054" s="1488"/>
      <c r="J2054" s="1488"/>
      <c r="K2054" s="1493">
        <v>1</v>
      </c>
      <c r="L2054" s="1493">
        <v>5</v>
      </c>
      <c r="M2054" s="1484">
        <f t="shared" si="64"/>
        <v>35000</v>
      </c>
      <c r="N2054" s="1493">
        <v>0</v>
      </c>
      <c r="O2054" s="1493">
        <v>0</v>
      </c>
      <c r="P2054" s="1484">
        <f t="shared" si="65"/>
        <v>0</v>
      </c>
      <c r="Q2054" s="1199"/>
      <c r="R2054" s="1199"/>
      <c r="S2054" s="1199"/>
      <c r="T2054" s="1199"/>
    </row>
    <row r="2055" spans="1:20" s="1503" customFormat="1" ht="12.75" x14ac:dyDescent="0.2">
      <c r="A2055" s="1488" t="s">
        <v>8711</v>
      </c>
      <c r="B2055" s="1488" t="s">
        <v>2003</v>
      </c>
      <c r="C2055" s="1488" t="s">
        <v>97</v>
      </c>
      <c r="D2055" s="1488"/>
      <c r="E2055" s="1489">
        <v>7000</v>
      </c>
      <c r="F2055" s="1488" t="s">
        <v>12882</v>
      </c>
      <c r="G2055" s="1488" t="s">
        <v>12883</v>
      </c>
      <c r="H2055" s="1488" t="s">
        <v>792</v>
      </c>
      <c r="I2055" s="1488"/>
      <c r="J2055" s="1488"/>
      <c r="K2055" s="1493">
        <v>1</v>
      </c>
      <c r="L2055" s="1493">
        <v>12</v>
      </c>
      <c r="M2055" s="1484">
        <f t="shared" si="64"/>
        <v>84000</v>
      </c>
      <c r="N2055" s="1493">
        <v>1</v>
      </c>
      <c r="O2055" s="1493">
        <v>6</v>
      </c>
      <c r="P2055" s="1484">
        <f t="shared" si="65"/>
        <v>42000</v>
      </c>
      <c r="Q2055" s="1199"/>
      <c r="R2055" s="1199"/>
      <c r="S2055" s="1199"/>
      <c r="T2055" s="1199"/>
    </row>
    <row r="2056" spans="1:20" s="1503" customFormat="1" ht="12.75" x14ac:dyDescent="0.2">
      <c r="A2056" s="1488" t="s">
        <v>8711</v>
      </c>
      <c r="B2056" s="1488" t="s">
        <v>2003</v>
      </c>
      <c r="C2056" s="1488" t="s">
        <v>97</v>
      </c>
      <c r="D2056" s="1488"/>
      <c r="E2056" s="1489">
        <v>7000</v>
      </c>
      <c r="F2056" s="1488" t="s">
        <v>12884</v>
      </c>
      <c r="G2056" s="1488" t="s">
        <v>12885</v>
      </c>
      <c r="H2056" s="1488" t="s">
        <v>686</v>
      </c>
      <c r="I2056" s="1488"/>
      <c r="J2056" s="1488"/>
      <c r="K2056" s="1493">
        <v>1</v>
      </c>
      <c r="L2056" s="1493">
        <v>12</v>
      </c>
      <c r="M2056" s="1484">
        <f t="shared" si="64"/>
        <v>84000</v>
      </c>
      <c r="N2056" s="1493">
        <v>1</v>
      </c>
      <c r="O2056" s="1493">
        <v>6</v>
      </c>
      <c r="P2056" s="1484">
        <f t="shared" si="65"/>
        <v>42000</v>
      </c>
      <c r="Q2056" s="1199"/>
      <c r="R2056" s="1199"/>
      <c r="S2056" s="1199"/>
      <c r="T2056" s="1199"/>
    </row>
    <row r="2057" spans="1:20" s="1503" customFormat="1" ht="12.75" x14ac:dyDescent="0.2">
      <c r="A2057" s="1488" t="s">
        <v>8711</v>
      </c>
      <c r="B2057" s="1488" t="s">
        <v>2003</v>
      </c>
      <c r="C2057" s="1488" t="s">
        <v>97</v>
      </c>
      <c r="D2057" s="1488"/>
      <c r="E2057" s="1489">
        <v>3000</v>
      </c>
      <c r="F2057" s="1488" t="s">
        <v>12886</v>
      </c>
      <c r="G2057" s="1488" t="s">
        <v>12887</v>
      </c>
      <c r="H2057" s="1488" t="s">
        <v>12888</v>
      </c>
      <c r="I2057" s="1488"/>
      <c r="J2057" s="1488"/>
      <c r="K2057" s="1493">
        <v>1</v>
      </c>
      <c r="L2057" s="1493">
        <v>5</v>
      </c>
      <c r="M2057" s="1484">
        <f t="shared" si="64"/>
        <v>15000</v>
      </c>
      <c r="N2057" s="1493">
        <v>0</v>
      </c>
      <c r="O2057" s="1493">
        <v>0</v>
      </c>
      <c r="P2057" s="1484">
        <f t="shared" si="65"/>
        <v>0</v>
      </c>
      <c r="Q2057" s="1199"/>
      <c r="R2057" s="1199"/>
      <c r="S2057" s="1199"/>
      <c r="T2057" s="1199"/>
    </row>
    <row r="2058" spans="1:20" s="1503" customFormat="1" ht="12.75" x14ac:dyDescent="0.2">
      <c r="A2058" s="1488" t="s">
        <v>8711</v>
      </c>
      <c r="B2058" s="1488" t="s">
        <v>2003</v>
      </c>
      <c r="C2058" s="1488" t="s">
        <v>97</v>
      </c>
      <c r="D2058" s="1488"/>
      <c r="E2058" s="1489">
        <v>8000</v>
      </c>
      <c r="F2058" s="1488" t="s">
        <v>12889</v>
      </c>
      <c r="G2058" s="1488" t="s">
        <v>12890</v>
      </c>
      <c r="H2058" s="1488" t="s">
        <v>9078</v>
      </c>
      <c r="I2058" s="1488"/>
      <c r="J2058" s="1488"/>
      <c r="K2058" s="1493">
        <v>0</v>
      </c>
      <c r="L2058" s="1493">
        <v>0</v>
      </c>
      <c r="M2058" s="1484">
        <f t="shared" si="64"/>
        <v>0</v>
      </c>
      <c r="N2058" s="1493">
        <v>1</v>
      </c>
      <c r="O2058" s="1493">
        <v>6</v>
      </c>
      <c r="P2058" s="1484">
        <f t="shared" si="65"/>
        <v>48000</v>
      </c>
      <c r="Q2058" s="1199"/>
      <c r="R2058" s="1199"/>
      <c r="S2058" s="1199"/>
      <c r="T2058" s="1199"/>
    </row>
    <row r="2059" spans="1:20" s="1503" customFormat="1" ht="12.75" x14ac:dyDescent="0.2">
      <c r="A2059" s="1488" t="s">
        <v>8711</v>
      </c>
      <c r="B2059" s="1488" t="s">
        <v>2003</v>
      </c>
      <c r="C2059" s="1488" t="s">
        <v>97</v>
      </c>
      <c r="D2059" s="1488"/>
      <c r="E2059" s="1489">
        <v>5000</v>
      </c>
      <c r="F2059" s="1488" t="s">
        <v>12891</v>
      </c>
      <c r="G2059" s="1488" t="s">
        <v>12892</v>
      </c>
      <c r="H2059" s="1488" t="s">
        <v>768</v>
      </c>
      <c r="I2059" s="1488"/>
      <c r="J2059" s="1488"/>
      <c r="K2059" s="1493">
        <v>1</v>
      </c>
      <c r="L2059" s="1493">
        <v>12</v>
      </c>
      <c r="M2059" s="1484">
        <f t="shared" si="64"/>
        <v>60000</v>
      </c>
      <c r="N2059" s="1493">
        <v>1</v>
      </c>
      <c r="O2059" s="1493">
        <v>6</v>
      </c>
      <c r="P2059" s="1484">
        <f t="shared" si="65"/>
        <v>30000</v>
      </c>
      <c r="Q2059" s="1199"/>
      <c r="R2059" s="1199"/>
      <c r="S2059" s="1199"/>
      <c r="T2059" s="1199"/>
    </row>
    <row r="2060" spans="1:20" s="1503" customFormat="1" ht="12.75" x14ac:dyDescent="0.2">
      <c r="A2060" s="1488" t="s">
        <v>8711</v>
      </c>
      <c r="B2060" s="1488" t="s">
        <v>2004</v>
      </c>
      <c r="C2060" s="1488" t="s">
        <v>97</v>
      </c>
      <c r="D2060" s="1488"/>
      <c r="E2060" s="1489">
        <v>4500</v>
      </c>
      <c r="F2060" s="1488" t="s">
        <v>12893</v>
      </c>
      <c r="G2060" s="1488" t="s">
        <v>12894</v>
      </c>
      <c r="H2060" s="1488" t="s">
        <v>9643</v>
      </c>
      <c r="I2060" s="1488"/>
      <c r="J2060" s="1488"/>
      <c r="K2060" s="1493">
        <v>1</v>
      </c>
      <c r="L2060" s="1493">
        <v>9</v>
      </c>
      <c r="M2060" s="1484">
        <f t="shared" si="64"/>
        <v>40500</v>
      </c>
      <c r="N2060" s="1493">
        <v>0</v>
      </c>
      <c r="O2060" s="1493">
        <v>0</v>
      </c>
      <c r="P2060" s="1484">
        <f t="shared" si="65"/>
        <v>0</v>
      </c>
      <c r="Q2060" s="1199"/>
      <c r="R2060" s="1199"/>
      <c r="S2060" s="1199"/>
      <c r="T2060" s="1199"/>
    </row>
    <row r="2061" spans="1:20" s="1503" customFormat="1" ht="12.75" x14ac:dyDescent="0.2">
      <c r="A2061" s="1488" t="s">
        <v>8711</v>
      </c>
      <c r="B2061" s="1488" t="s">
        <v>2003</v>
      </c>
      <c r="C2061" s="1488" t="s">
        <v>97</v>
      </c>
      <c r="D2061" s="1488"/>
      <c r="E2061" s="1489">
        <v>15600</v>
      </c>
      <c r="F2061" s="1488" t="s">
        <v>12895</v>
      </c>
      <c r="G2061" s="1488" t="s">
        <v>12896</v>
      </c>
      <c r="H2061" s="1488" t="s">
        <v>8834</v>
      </c>
      <c r="I2061" s="1488"/>
      <c r="J2061" s="1488"/>
      <c r="K2061" s="1493">
        <v>1</v>
      </c>
      <c r="L2061" s="1493">
        <v>10</v>
      </c>
      <c r="M2061" s="1484">
        <f t="shared" si="64"/>
        <v>156000</v>
      </c>
      <c r="N2061" s="1493">
        <v>0</v>
      </c>
      <c r="O2061" s="1493">
        <v>0</v>
      </c>
      <c r="P2061" s="1484">
        <f t="shared" si="65"/>
        <v>0</v>
      </c>
      <c r="Q2061" s="1199"/>
      <c r="R2061" s="1199"/>
      <c r="S2061" s="1199"/>
      <c r="T2061" s="1199"/>
    </row>
    <row r="2062" spans="1:20" s="1503" customFormat="1" ht="12.75" x14ac:dyDescent="0.2">
      <c r="A2062" s="1488" t="s">
        <v>8711</v>
      </c>
      <c r="B2062" s="1488" t="s">
        <v>2003</v>
      </c>
      <c r="C2062" s="1488" t="s">
        <v>97</v>
      </c>
      <c r="D2062" s="1488"/>
      <c r="E2062" s="1489">
        <v>5000</v>
      </c>
      <c r="F2062" s="1488" t="s">
        <v>12897</v>
      </c>
      <c r="G2062" s="1488" t="s">
        <v>12898</v>
      </c>
      <c r="H2062" s="1488" t="s">
        <v>651</v>
      </c>
      <c r="I2062" s="1488"/>
      <c r="J2062" s="1488"/>
      <c r="K2062" s="1493">
        <v>1</v>
      </c>
      <c r="L2062" s="1493">
        <v>1</v>
      </c>
      <c r="M2062" s="1484">
        <f t="shared" si="64"/>
        <v>5000</v>
      </c>
      <c r="N2062" s="1493">
        <v>1</v>
      </c>
      <c r="O2062" s="1493">
        <v>4</v>
      </c>
      <c r="P2062" s="1484">
        <f t="shared" si="65"/>
        <v>20000</v>
      </c>
      <c r="Q2062" s="1199"/>
      <c r="R2062" s="1199"/>
      <c r="S2062" s="1199"/>
      <c r="T2062" s="1199"/>
    </row>
    <row r="2063" spans="1:20" s="1503" customFormat="1" ht="12.75" x14ac:dyDescent="0.2">
      <c r="A2063" s="1488" t="s">
        <v>8711</v>
      </c>
      <c r="B2063" s="1488" t="s">
        <v>2003</v>
      </c>
      <c r="C2063" s="1488" t="s">
        <v>97</v>
      </c>
      <c r="D2063" s="1488"/>
      <c r="E2063" s="1489">
        <v>3000</v>
      </c>
      <c r="F2063" s="1488" t="s">
        <v>12899</v>
      </c>
      <c r="G2063" s="1488" t="s">
        <v>12900</v>
      </c>
      <c r="H2063" s="1488" t="s">
        <v>768</v>
      </c>
      <c r="I2063" s="1488"/>
      <c r="J2063" s="1488"/>
      <c r="K2063" s="1493">
        <v>1</v>
      </c>
      <c r="L2063" s="1493">
        <v>12</v>
      </c>
      <c r="M2063" s="1484">
        <f t="shared" si="64"/>
        <v>36000</v>
      </c>
      <c r="N2063" s="1493">
        <v>1</v>
      </c>
      <c r="O2063" s="1493">
        <v>6</v>
      </c>
      <c r="P2063" s="1484">
        <f t="shared" si="65"/>
        <v>18000</v>
      </c>
      <c r="Q2063" s="1199"/>
      <c r="R2063" s="1199"/>
      <c r="S2063" s="1199"/>
      <c r="T2063" s="1199"/>
    </row>
    <row r="2064" spans="1:20" s="1503" customFormat="1" ht="12.75" x14ac:dyDescent="0.2">
      <c r="A2064" s="1488" t="s">
        <v>8711</v>
      </c>
      <c r="B2064" s="1488" t="s">
        <v>2003</v>
      </c>
      <c r="C2064" s="1488" t="s">
        <v>97</v>
      </c>
      <c r="D2064" s="1488"/>
      <c r="E2064" s="1489">
        <v>1800</v>
      </c>
      <c r="F2064" s="1488" t="s">
        <v>12901</v>
      </c>
      <c r="G2064" s="1488" t="s">
        <v>12902</v>
      </c>
      <c r="H2064" s="1488" t="s">
        <v>1025</v>
      </c>
      <c r="I2064" s="1488"/>
      <c r="J2064" s="1488"/>
      <c r="K2064" s="1493">
        <v>1</v>
      </c>
      <c r="L2064" s="1493">
        <v>12</v>
      </c>
      <c r="M2064" s="1484">
        <f t="shared" si="64"/>
        <v>21600</v>
      </c>
      <c r="N2064" s="1493">
        <v>1</v>
      </c>
      <c r="O2064" s="1493">
        <v>6</v>
      </c>
      <c r="P2064" s="1484">
        <f t="shared" si="65"/>
        <v>10800</v>
      </c>
      <c r="Q2064" s="1199"/>
      <c r="R2064" s="1199"/>
      <c r="S2064" s="1199"/>
      <c r="T2064" s="1199"/>
    </row>
    <row r="2065" spans="1:20" s="1503" customFormat="1" ht="12.75" x14ac:dyDescent="0.2">
      <c r="A2065" s="1488" t="s">
        <v>8711</v>
      </c>
      <c r="B2065" s="1488" t="s">
        <v>2003</v>
      </c>
      <c r="C2065" s="1488" t="s">
        <v>97</v>
      </c>
      <c r="D2065" s="1488"/>
      <c r="E2065" s="1489">
        <v>12106.5</v>
      </c>
      <c r="F2065" s="1488" t="s">
        <v>12903</v>
      </c>
      <c r="G2065" s="1488" t="s">
        <v>12904</v>
      </c>
      <c r="H2065" s="1488" t="s">
        <v>8743</v>
      </c>
      <c r="I2065" s="1488"/>
      <c r="J2065" s="1488"/>
      <c r="K2065" s="1493">
        <v>1</v>
      </c>
      <c r="L2065" s="1493">
        <v>3</v>
      </c>
      <c r="M2065" s="1484">
        <f t="shared" si="64"/>
        <v>36319.5</v>
      </c>
      <c r="N2065" s="1493">
        <v>0</v>
      </c>
      <c r="O2065" s="1493">
        <v>0</v>
      </c>
      <c r="P2065" s="1484">
        <f t="shared" si="65"/>
        <v>0</v>
      </c>
      <c r="Q2065" s="1199"/>
      <c r="R2065" s="1199"/>
      <c r="S2065" s="1199"/>
      <c r="T2065" s="1199"/>
    </row>
    <row r="2066" spans="1:20" s="1503" customFormat="1" ht="12.75" x14ac:dyDescent="0.2">
      <c r="A2066" s="1488" t="s">
        <v>8711</v>
      </c>
      <c r="B2066" s="1488" t="s">
        <v>2003</v>
      </c>
      <c r="C2066" s="1488" t="s">
        <v>97</v>
      </c>
      <c r="D2066" s="1488"/>
      <c r="E2066" s="1489">
        <v>12106.5</v>
      </c>
      <c r="F2066" s="1488" t="s">
        <v>12903</v>
      </c>
      <c r="G2066" s="1488" t="s">
        <v>12904</v>
      </c>
      <c r="H2066" s="1488" t="s">
        <v>8743</v>
      </c>
      <c r="I2066" s="1488"/>
      <c r="J2066" s="1488"/>
      <c r="K2066" s="1493">
        <v>0</v>
      </c>
      <c r="L2066" s="1493">
        <v>0</v>
      </c>
      <c r="M2066" s="1484">
        <f t="shared" si="64"/>
        <v>0</v>
      </c>
      <c r="N2066" s="1493">
        <v>1</v>
      </c>
      <c r="O2066" s="1493">
        <v>3</v>
      </c>
      <c r="P2066" s="1484">
        <f t="shared" si="65"/>
        <v>36319.5</v>
      </c>
      <c r="Q2066" s="1199"/>
      <c r="R2066" s="1199"/>
      <c r="S2066" s="1199"/>
      <c r="T2066" s="1199"/>
    </row>
    <row r="2067" spans="1:20" s="1503" customFormat="1" ht="12.75" x14ac:dyDescent="0.2">
      <c r="A2067" s="1488" t="s">
        <v>8711</v>
      </c>
      <c r="B2067" s="1488" t="s">
        <v>2004</v>
      </c>
      <c r="C2067" s="1488" t="s">
        <v>97</v>
      </c>
      <c r="D2067" s="1488"/>
      <c r="E2067" s="1489">
        <v>2300</v>
      </c>
      <c r="F2067" s="1488" t="s">
        <v>12905</v>
      </c>
      <c r="G2067" s="1488" t="s">
        <v>12906</v>
      </c>
      <c r="H2067" s="1488" t="s">
        <v>4847</v>
      </c>
      <c r="I2067" s="1488"/>
      <c r="J2067" s="1488"/>
      <c r="K2067" s="1493">
        <v>1</v>
      </c>
      <c r="L2067" s="1493">
        <v>12</v>
      </c>
      <c r="M2067" s="1484">
        <f t="shared" si="64"/>
        <v>27600</v>
      </c>
      <c r="N2067" s="1493">
        <v>1</v>
      </c>
      <c r="O2067" s="1493">
        <v>6</v>
      </c>
      <c r="P2067" s="1484">
        <f t="shared" si="65"/>
        <v>13800</v>
      </c>
      <c r="Q2067" s="1199"/>
      <c r="R2067" s="1199"/>
      <c r="S2067" s="1199"/>
      <c r="T2067" s="1199"/>
    </row>
    <row r="2068" spans="1:20" s="1503" customFormat="1" ht="12.75" x14ac:dyDescent="0.2">
      <c r="A2068" s="1488" t="s">
        <v>8711</v>
      </c>
      <c r="B2068" s="1488" t="s">
        <v>2003</v>
      </c>
      <c r="C2068" s="1488" t="s">
        <v>97</v>
      </c>
      <c r="D2068" s="1488"/>
      <c r="E2068" s="1489">
        <v>15600</v>
      </c>
      <c r="F2068" s="1488" t="s">
        <v>12907</v>
      </c>
      <c r="G2068" s="1488" t="s">
        <v>12908</v>
      </c>
      <c r="H2068" s="1488" t="s">
        <v>8781</v>
      </c>
      <c r="I2068" s="1488"/>
      <c r="J2068" s="1488"/>
      <c r="K2068" s="1493">
        <v>1</v>
      </c>
      <c r="L2068" s="1493">
        <v>6</v>
      </c>
      <c r="M2068" s="1484">
        <f t="shared" si="64"/>
        <v>93600</v>
      </c>
      <c r="N2068" s="1493">
        <v>0</v>
      </c>
      <c r="O2068" s="1493">
        <v>0</v>
      </c>
      <c r="P2068" s="1484">
        <f t="shared" si="65"/>
        <v>0</v>
      </c>
      <c r="Q2068" s="1199"/>
      <c r="R2068" s="1199"/>
      <c r="S2068" s="1199"/>
      <c r="T2068" s="1199"/>
    </row>
    <row r="2069" spans="1:20" s="1503" customFormat="1" ht="12.75" x14ac:dyDescent="0.2">
      <c r="A2069" s="1488" t="s">
        <v>8711</v>
      </c>
      <c r="B2069" s="1488" t="s">
        <v>2003</v>
      </c>
      <c r="C2069" s="1488" t="s">
        <v>97</v>
      </c>
      <c r="D2069" s="1488"/>
      <c r="E2069" s="1489">
        <v>15600</v>
      </c>
      <c r="F2069" s="1488" t="s">
        <v>12909</v>
      </c>
      <c r="G2069" s="1488" t="s">
        <v>12910</v>
      </c>
      <c r="H2069" s="1488" t="s">
        <v>8781</v>
      </c>
      <c r="I2069" s="1488"/>
      <c r="J2069" s="1488"/>
      <c r="K2069" s="1493">
        <v>1</v>
      </c>
      <c r="L2069" s="1493">
        <v>1</v>
      </c>
      <c r="M2069" s="1484">
        <f t="shared" si="64"/>
        <v>15600</v>
      </c>
      <c r="N2069" s="1493">
        <v>0</v>
      </c>
      <c r="O2069" s="1493">
        <v>0</v>
      </c>
      <c r="P2069" s="1484">
        <f t="shared" si="65"/>
        <v>0</v>
      </c>
      <c r="Q2069" s="1199"/>
      <c r="R2069" s="1199"/>
      <c r="S2069" s="1199"/>
      <c r="T2069" s="1199"/>
    </row>
    <row r="2070" spans="1:20" s="1503" customFormat="1" ht="12.75" x14ac:dyDescent="0.2">
      <c r="A2070" s="1488" t="s">
        <v>8711</v>
      </c>
      <c r="B2070" s="1488" t="s">
        <v>2003</v>
      </c>
      <c r="C2070" s="1488" t="s">
        <v>97</v>
      </c>
      <c r="D2070" s="1488"/>
      <c r="E2070" s="1489">
        <v>15600</v>
      </c>
      <c r="F2070" s="1488" t="s">
        <v>12909</v>
      </c>
      <c r="G2070" s="1488" t="s">
        <v>12910</v>
      </c>
      <c r="H2070" s="1488" t="s">
        <v>8781</v>
      </c>
      <c r="I2070" s="1488"/>
      <c r="J2070" s="1488"/>
      <c r="K2070" s="1493">
        <v>0</v>
      </c>
      <c r="L2070" s="1493">
        <v>0</v>
      </c>
      <c r="M2070" s="1484">
        <f t="shared" si="64"/>
        <v>0</v>
      </c>
      <c r="N2070" s="1493">
        <v>1</v>
      </c>
      <c r="O2070" s="1493">
        <v>1</v>
      </c>
      <c r="P2070" s="1484">
        <f t="shared" si="65"/>
        <v>15600</v>
      </c>
      <c r="Q2070" s="1199"/>
      <c r="R2070" s="1199"/>
      <c r="S2070" s="1199"/>
      <c r="T2070" s="1199"/>
    </row>
    <row r="2071" spans="1:20" s="1503" customFormat="1" ht="12.75" x14ac:dyDescent="0.2">
      <c r="A2071" s="1488" t="s">
        <v>8711</v>
      </c>
      <c r="B2071" s="1488" t="s">
        <v>2003</v>
      </c>
      <c r="C2071" s="1488" t="s">
        <v>97</v>
      </c>
      <c r="D2071" s="1488"/>
      <c r="E2071" s="1489">
        <v>14000</v>
      </c>
      <c r="F2071" s="1488" t="s">
        <v>12911</v>
      </c>
      <c r="G2071" s="1488" t="s">
        <v>12912</v>
      </c>
      <c r="H2071" s="1488" t="s">
        <v>8782</v>
      </c>
      <c r="I2071" s="1488"/>
      <c r="J2071" s="1488"/>
      <c r="K2071" s="1493">
        <v>1</v>
      </c>
      <c r="L2071" s="1493">
        <v>5</v>
      </c>
      <c r="M2071" s="1484">
        <f t="shared" si="64"/>
        <v>70000</v>
      </c>
      <c r="N2071" s="1493">
        <v>1</v>
      </c>
      <c r="O2071" s="1493">
        <v>1</v>
      </c>
      <c r="P2071" s="1484">
        <f t="shared" si="65"/>
        <v>14000</v>
      </c>
      <c r="Q2071" s="1199"/>
      <c r="R2071" s="1199"/>
      <c r="S2071" s="1199"/>
      <c r="T2071" s="1199"/>
    </row>
    <row r="2072" spans="1:20" s="1503" customFormat="1" ht="12.75" x14ac:dyDescent="0.2">
      <c r="A2072" s="1488" t="s">
        <v>8711</v>
      </c>
      <c r="B2072" s="1488" t="s">
        <v>2003</v>
      </c>
      <c r="C2072" s="1488" t="s">
        <v>97</v>
      </c>
      <c r="D2072" s="1488"/>
      <c r="E2072" s="1489">
        <v>12000</v>
      </c>
      <c r="F2072" s="1488" t="s">
        <v>12911</v>
      </c>
      <c r="G2072" s="1488" t="s">
        <v>12912</v>
      </c>
      <c r="H2072" s="1488" t="s">
        <v>8782</v>
      </c>
      <c r="I2072" s="1488"/>
      <c r="J2072" s="1488"/>
      <c r="K2072" s="1493">
        <v>1</v>
      </c>
      <c r="L2072" s="1493">
        <v>1</v>
      </c>
      <c r="M2072" s="1484">
        <f t="shared" si="64"/>
        <v>12000</v>
      </c>
      <c r="N2072" s="1493">
        <v>0</v>
      </c>
      <c r="O2072" s="1493">
        <v>0</v>
      </c>
      <c r="P2072" s="1484">
        <f t="shared" si="65"/>
        <v>0</v>
      </c>
      <c r="Q2072" s="1199"/>
      <c r="R2072" s="1199"/>
      <c r="S2072" s="1199"/>
      <c r="T2072" s="1199"/>
    </row>
    <row r="2073" spans="1:20" s="1503" customFormat="1" ht="12.75" x14ac:dyDescent="0.2">
      <c r="A2073" s="1488" t="s">
        <v>8711</v>
      </c>
      <c r="B2073" s="1488" t="s">
        <v>2003</v>
      </c>
      <c r="C2073" s="1488" t="s">
        <v>97</v>
      </c>
      <c r="D2073" s="1488"/>
      <c r="E2073" s="1489">
        <v>2800</v>
      </c>
      <c r="F2073" s="1488" t="s">
        <v>12913</v>
      </c>
      <c r="G2073" s="1488" t="s">
        <v>12914</v>
      </c>
      <c r="H2073" s="1488" t="s">
        <v>8805</v>
      </c>
      <c r="I2073" s="1488"/>
      <c r="J2073" s="1488"/>
      <c r="K2073" s="1493">
        <v>1</v>
      </c>
      <c r="L2073" s="1493">
        <v>7</v>
      </c>
      <c r="M2073" s="1484">
        <f t="shared" si="64"/>
        <v>19600</v>
      </c>
      <c r="N2073" s="1493">
        <v>1</v>
      </c>
      <c r="O2073" s="1493">
        <v>6</v>
      </c>
      <c r="P2073" s="1484">
        <f t="shared" si="65"/>
        <v>16800</v>
      </c>
      <c r="Q2073" s="1199"/>
      <c r="R2073" s="1199"/>
      <c r="S2073" s="1199"/>
      <c r="T2073" s="1199"/>
    </row>
    <row r="2074" spans="1:20" s="1503" customFormat="1" ht="12.75" x14ac:dyDescent="0.2">
      <c r="A2074" s="1488" t="s">
        <v>8711</v>
      </c>
      <c r="B2074" s="1488" t="s">
        <v>2003</v>
      </c>
      <c r="C2074" s="1488" t="s">
        <v>97</v>
      </c>
      <c r="D2074" s="1488"/>
      <c r="E2074" s="1489">
        <v>2000</v>
      </c>
      <c r="F2074" s="1488" t="s">
        <v>12913</v>
      </c>
      <c r="G2074" s="1488" t="s">
        <v>12914</v>
      </c>
      <c r="H2074" s="1488" t="s">
        <v>8761</v>
      </c>
      <c r="I2074" s="1488"/>
      <c r="J2074" s="1488"/>
      <c r="K2074" s="1493">
        <v>1</v>
      </c>
      <c r="L2074" s="1493">
        <v>5</v>
      </c>
      <c r="M2074" s="1484">
        <f t="shared" si="64"/>
        <v>10000</v>
      </c>
      <c r="N2074" s="1493">
        <v>0</v>
      </c>
      <c r="O2074" s="1493">
        <v>0</v>
      </c>
      <c r="P2074" s="1484">
        <f t="shared" si="65"/>
        <v>0</v>
      </c>
      <c r="Q2074" s="1199"/>
      <c r="R2074" s="1199"/>
      <c r="S2074" s="1199"/>
      <c r="T2074" s="1199"/>
    </row>
    <row r="2075" spans="1:20" s="1503" customFormat="1" ht="12.75" x14ac:dyDescent="0.2">
      <c r="A2075" s="1488" t="s">
        <v>8711</v>
      </c>
      <c r="B2075" s="1488" t="s">
        <v>2003</v>
      </c>
      <c r="C2075" s="1488" t="s">
        <v>97</v>
      </c>
      <c r="D2075" s="1488"/>
      <c r="E2075" s="1489">
        <v>4000</v>
      </c>
      <c r="F2075" s="1488" t="s">
        <v>12915</v>
      </c>
      <c r="G2075" s="1488" t="s">
        <v>12916</v>
      </c>
      <c r="H2075" s="1488" t="s">
        <v>1025</v>
      </c>
      <c r="I2075" s="1488"/>
      <c r="J2075" s="1488"/>
      <c r="K2075" s="1493">
        <v>1</v>
      </c>
      <c r="L2075" s="1493">
        <v>6</v>
      </c>
      <c r="M2075" s="1484">
        <f t="shared" si="64"/>
        <v>24000</v>
      </c>
      <c r="N2075" s="1493">
        <v>1</v>
      </c>
      <c r="O2075" s="1493">
        <v>6</v>
      </c>
      <c r="P2075" s="1484">
        <f t="shared" si="65"/>
        <v>24000</v>
      </c>
      <c r="Q2075" s="1199"/>
      <c r="R2075" s="1199"/>
      <c r="S2075" s="1199"/>
      <c r="T2075" s="1199"/>
    </row>
    <row r="2076" spans="1:20" s="1503" customFormat="1" ht="12.75" x14ac:dyDescent="0.2">
      <c r="A2076" s="1488" t="s">
        <v>8711</v>
      </c>
      <c r="B2076" s="1488" t="s">
        <v>2003</v>
      </c>
      <c r="C2076" s="1488" t="s">
        <v>97</v>
      </c>
      <c r="D2076" s="1488"/>
      <c r="E2076" s="1489">
        <v>6000</v>
      </c>
      <c r="F2076" s="1488" t="s">
        <v>12917</v>
      </c>
      <c r="G2076" s="1488" t="s">
        <v>12918</v>
      </c>
      <c r="H2076" s="1488" t="s">
        <v>651</v>
      </c>
      <c r="I2076" s="1488"/>
      <c r="J2076" s="1488"/>
      <c r="K2076" s="1493">
        <v>1</v>
      </c>
      <c r="L2076" s="1493">
        <v>12</v>
      </c>
      <c r="M2076" s="1484">
        <f t="shared" si="64"/>
        <v>72000</v>
      </c>
      <c r="N2076" s="1493">
        <v>0</v>
      </c>
      <c r="O2076" s="1493">
        <v>0</v>
      </c>
      <c r="P2076" s="1484">
        <f t="shared" si="65"/>
        <v>0</v>
      </c>
      <c r="Q2076" s="1199"/>
      <c r="R2076" s="1199"/>
      <c r="S2076" s="1199"/>
      <c r="T2076" s="1199"/>
    </row>
    <row r="2077" spans="1:20" s="1503" customFormat="1" ht="12.75" x14ac:dyDescent="0.2">
      <c r="A2077" s="1488" t="s">
        <v>8711</v>
      </c>
      <c r="B2077" s="1488" t="s">
        <v>2003</v>
      </c>
      <c r="C2077" s="1488" t="s">
        <v>97</v>
      </c>
      <c r="D2077" s="1488"/>
      <c r="E2077" s="1489">
        <v>6500</v>
      </c>
      <c r="F2077" s="1488" t="s">
        <v>12919</v>
      </c>
      <c r="G2077" s="1488" t="s">
        <v>12920</v>
      </c>
      <c r="H2077" s="1488" t="s">
        <v>8789</v>
      </c>
      <c r="I2077" s="1488"/>
      <c r="J2077" s="1488"/>
      <c r="K2077" s="1493">
        <v>1</v>
      </c>
      <c r="L2077" s="1493">
        <v>12</v>
      </c>
      <c r="M2077" s="1484">
        <f t="shared" si="64"/>
        <v>78000</v>
      </c>
      <c r="N2077" s="1493">
        <v>1</v>
      </c>
      <c r="O2077" s="1493">
        <v>6</v>
      </c>
      <c r="P2077" s="1484">
        <f t="shared" si="65"/>
        <v>39000</v>
      </c>
      <c r="Q2077" s="1199"/>
      <c r="R2077" s="1199"/>
      <c r="S2077" s="1199"/>
      <c r="T2077" s="1199"/>
    </row>
    <row r="2078" spans="1:20" s="1503" customFormat="1" ht="12.75" x14ac:dyDescent="0.2">
      <c r="A2078" s="1488" t="s">
        <v>8711</v>
      </c>
      <c r="B2078" s="1488" t="s">
        <v>2004</v>
      </c>
      <c r="C2078" s="1488" t="s">
        <v>97</v>
      </c>
      <c r="D2078" s="1488"/>
      <c r="E2078" s="1489">
        <v>5000</v>
      </c>
      <c r="F2078" s="1488" t="s">
        <v>12921</v>
      </c>
      <c r="G2078" s="1488" t="s">
        <v>12922</v>
      </c>
      <c r="H2078" s="1488" t="s">
        <v>675</v>
      </c>
      <c r="I2078" s="1488"/>
      <c r="J2078" s="1488"/>
      <c r="K2078" s="1493">
        <v>1</v>
      </c>
      <c r="L2078" s="1493">
        <v>1</v>
      </c>
      <c r="M2078" s="1484">
        <f t="shared" si="64"/>
        <v>5000</v>
      </c>
      <c r="N2078" s="1493">
        <v>1</v>
      </c>
      <c r="O2078" s="1493">
        <v>2</v>
      </c>
      <c r="P2078" s="1484">
        <f t="shared" si="65"/>
        <v>10000</v>
      </c>
      <c r="Q2078" s="1199"/>
      <c r="R2078" s="1199"/>
      <c r="S2078" s="1199"/>
      <c r="T2078" s="1199"/>
    </row>
    <row r="2079" spans="1:20" s="1503" customFormat="1" ht="12.75" x14ac:dyDescent="0.2">
      <c r="A2079" s="1488" t="s">
        <v>8711</v>
      </c>
      <c r="B2079" s="1488" t="s">
        <v>2003</v>
      </c>
      <c r="C2079" s="1488" t="s">
        <v>97</v>
      </c>
      <c r="D2079" s="1488"/>
      <c r="E2079" s="1489">
        <v>15000</v>
      </c>
      <c r="F2079" s="1488" t="s">
        <v>12923</v>
      </c>
      <c r="G2079" s="1488" t="s">
        <v>12924</v>
      </c>
      <c r="H2079" s="1488" t="s">
        <v>8976</v>
      </c>
      <c r="I2079" s="1488"/>
      <c r="J2079" s="1488"/>
      <c r="K2079" s="1493">
        <v>1</v>
      </c>
      <c r="L2079" s="1493">
        <v>12</v>
      </c>
      <c r="M2079" s="1484">
        <f t="shared" si="64"/>
        <v>180000</v>
      </c>
      <c r="N2079" s="1493">
        <v>1</v>
      </c>
      <c r="O2079" s="1493">
        <v>6</v>
      </c>
      <c r="P2079" s="1484">
        <f t="shared" si="65"/>
        <v>90000</v>
      </c>
      <c r="Q2079" s="1199"/>
      <c r="R2079" s="1199"/>
      <c r="S2079" s="1199"/>
      <c r="T2079" s="1199"/>
    </row>
    <row r="2080" spans="1:20" s="1503" customFormat="1" ht="12.75" x14ac:dyDescent="0.2">
      <c r="A2080" s="1488" t="s">
        <v>8711</v>
      </c>
      <c r="B2080" s="1488" t="s">
        <v>2003</v>
      </c>
      <c r="C2080" s="1488" t="s">
        <v>97</v>
      </c>
      <c r="D2080" s="1488"/>
      <c r="E2080" s="1489">
        <v>5500</v>
      </c>
      <c r="F2080" s="1488" t="s">
        <v>12925</v>
      </c>
      <c r="G2080" s="1488" t="s">
        <v>12926</v>
      </c>
      <c r="H2080" s="1488" t="s">
        <v>12927</v>
      </c>
      <c r="I2080" s="1488"/>
      <c r="J2080" s="1488"/>
      <c r="K2080" s="1493">
        <v>1</v>
      </c>
      <c r="L2080" s="1493">
        <v>12</v>
      </c>
      <c r="M2080" s="1484">
        <f t="shared" si="64"/>
        <v>66000</v>
      </c>
      <c r="N2080" s="1493">
        <v>1</v>
      </c>
      <c r="O2080" s="1493">
        <v>6</v>
      </c>
      <c r="P2080" s="1484">
        <f t="shared" si="65"/>
        <v>33000</v>
      </c>
      <c r="Q2080" s="1199"/>
      <c r="R2080" s="1199"/>
      <c r="S2080" s="1199"/>
      <c r="T2080" s="1199"/>
    </row>
    <row r="2081" spans="1:20" s="1503" customFormat="1" ht="12.75" x14ac:dyDescent="0.2">
      <c r="A2081" s="1488" t="s">
        <v>8711</v>
      </c>
      <c r="B2081" s="1488" t="s">
        <v>2003</v>
      </c>
      <c r="C2081" s="1488" t="s">
        <v>97</v>
      </c>
      <c r="D2081" s="1488"/>
      <c r="E2081" s="1489">
        <v>2200</v>
      </c>
      <c r="F2081" s="1488" t="s">
        <v>12928</v>
      </c>
      <c r="G2081" s="1488" t="s">
        <v>12929</v>
      </c>
      <c r="H2081" s="1488" t="s">
        <v>1025</v>
      </c>
      <c r="I2081" s="1488"/>
      <c r="J2081" s="1488"/>
      <c r="K2081" s="1493">
        <v>1</v>
      </c>
      <c r="L2081" s="1493">
        <v>12</v>
      </c>
      <c r="M2081" s="1484">
        <f t="shared" si="64"/>
        <v>26400</v>
      </c>
      <c r="N2081" s="1493">
        <v>1</v>
      </c>
      <c r="O2081" s="1493">
        <v>6</v>
      </c>
      <c r="P2081" s="1484">
        <f t="shared" si="65"/>
        <v>13200</v>
      </c>
      <c r="Q2081" s="1199"/>
      <c r="R2081" s="1199"/>
      <c r="S2081" s="1199"/>
      <c r="T2081" s="1199"/>
    </row>
    <row r="2082" spans="1:20" s="1503" customFormat="1" ht="12.75" x14ac:dyDescent="0.2">
      <c r="A2082" s="1488" t="s">
        <v>8711</v>
      </c>
      <c r="B2082" s="1488" t="s">
        <v>2003</v>
      </c>
      <c r="C2082" s="1488" t="s">
        <v>97</v>
      </c>
      <c r="D2082" s="1488"/>
      <c r="E2082" s="1489">
        <v>4000</v>
      </c>
      <c r="F2082" s="1488" t="s">
        <v>12930</v>
      </c>
      <c r="G2082" s="1488" t="s">
        <v>12931</v>
      </c>
      <c r="H2082" s="1488" t="s">
        <v>701</v>
      </c>
      <c r="I2082" s="1488"/>
      <c r="J2082" s="1488"/>
      <c r="K2082" s="1493">
        <v>1</v>
      </c>
      <c r="L2082" s="1493">
        <v>12</v>
      </c>
      <c r="M2082" s="1484">
        <f t="shared" si="64"/>
        <v>48000</v>
      </c>
      <c r="N2082" s="1493">
        <v>0</v>
      </c>
      <c r="O2082" s="1493">
        <v>0</v>
      </c>
      <c r="P2082" s="1484">
        <f t="shared" si="65"/>
        <v>0</v>
      </c>
      <c r="Q2082" s="1199"/>
      <c r="R2082" s="1199"/>
      <c r="S2082" s="1199"/>
      <c r="T2082" s="1199"/>
    </row>
    <row r="2083" spans="1:20" s="1503" customFormat="1" ht="12.75" x14ac:dyDescent="0.2">
      <c r="A2083" s="1488" t="s">
        <v>8711</v>
      </c>
      <c r="B2083" s="1488" t="s">
        <v>2003</v>
      </c>
      <c r="C2083" s="1488" t="s">
        <v>97</v>
      </c>
      <c r="D2083" s="1488"/>
      <c r="E2083" s="1489">
        <v>5500</v>
      </c>
      <c r="F2083" s="1488" t="s">
        <v>12930</v>
      </c>
      <c r="G2083" s="1488" t="s">
        <v>12931</v>
      </c>
      <c r="H2083" s="1488" t="s">
        <v>701</v>
      </c>
      <c r="I2083" s="1488"/>
      <c r="J2083" s="1488"/>
      <c r="K2083" s="1493">
        <v>1</v>
      </c>
      <c r="L2083" s="1493">
        <v>1</v>
      </c>
      <c r="M2083" s="1484">
        <f t="shared" si="64"/>
        <v>5500</v>
      </c>
      <c r="N2083" s="1493">
        <v>1</v>
      </c>
      <c r="O2083" s="1493">
        <v>6</v>
      </c>
      <c r="P2083" s="1484">
        <f t="shared" si="65"/>
        <v>33000</v>
      </c>
      <c r="Q2083" s="1199"/>
      <c r="R2083" s="1199"/>
      <c r="S2083" s="1199"/>
      <c r="T2083" s="1199"/>
    </row>
    <row r="2084" spans="1:20" s="1503" customFormat="1" ht="12.75" x14ac:dyDescent="0.2">
      <c r="A2084" s="1488" t="s">
        <v>8711</v>
      </c>
      <c r="B2084" s="1488" t="s">
        <v>2003</v>
      </c>
      <c r="C2084" s="1488" t="s">
        <v>97</v>
      </c>
      <c r="D2084" s="1488"/>
      <c r="E2084" s="1489">
        <v>3500</v>
      </c>
      <c r="F2084" s="1488" t="s">
        <v>12932</v>
      </c>
      <c r="G2084" s="1488" t="s">
        <v>12933</v>
      </c>
      <c r="H2084" s="1488" t="s">
        <v>9603</v>
      </c>
      <c r="I2084" s="1488"/>
      <c r="J2084" s="1488"/>
      <c r="K2084" s="1493">
        <v>1</v>
      </c>
      <c r="L2084" s="1493">
        <v>12</v>
      </c>
      <c r="M2084" s="1484">
        <f t="shared" si="64"/>
        <v>42000</v>
      </c>
      <c r="N2084" s="1493">
        <v>1</v>
      </c>
      <c r="O2084" s="1493">
        <v>4</v>
      </c>
      <c r="P2084" s="1484">
        <f t="shared" si="65"/>
        <v>14000</v>
      </c>
      <c r="Q2084" s="1199"/>
      <c r="R2084" s="1199"/>
      <c r="S2084" s="1199"/>
      <c r="T2084" s="1199"/>
    </row>
    <row r="2085" spans="1:20" s="1503" customFormat="1" ht="12.75" x14ac:dyDescent="0.2">
      <c r="A2085" s="1488" t="s">
        <v>8711</v>
      </c>
      <c r="B2085" s="1488" t="s">
        <v>2003</v>
      </c>
      <c r="C2085" s="1488" t="s">
        <v>97</v>
      </c>
      <c r="D2085" s="1488"/>
      <c r="E2085" s="1489">
        <v>5200</v>
      </c>
      <c r="F2085" s="1488" t="s">
        <v>12934</v>
      </c>
      <c r="G2085" s="1488" t="s">
        <v>12935</v>
      </c>
      <c r="H2085" s="1488" t="s">
        <v>2912</v>
      </c>
      <c r="I2085" s="1488"/>
      <c r="J2085" s="1488"/>
      <c r="K2085" s="1493">
        <v>1</v>
      </c>
      <c r="L2085" s="1493">
        <v>6</v>
      </c>
      <c r="M2085" s="1484">
        <f t="shared" si="64"/>
        <v>31200</v>
      </c>
      <c r="N2085" s="1493">
        <v>1</v>
      </c>
      <c r="O2085" s="1493">
        <v>6</v>
      </c>
      <c r="P2085" s="1484">
        <f t="shared" si="65"/>
        <v>31200</v>
      </c>
      <c r="Q2085" s="1199"/>
      <c r="R2085" s="1199"/>
      <c r="S2085" s="1199"/>
      <c r="T2085" s="1199"/>
    </row>
    <row r="2086" spans="1:20" s="1503" customFormat="1" ht="12.75" x14ac:dyDescent="0.2">
      <c r="A2086" s="1488" t="s">
        <v>8711</v>
      </c>
      <c r="B2086" s="1488" t="s">
        <v>2003</v>
      </c>
      <c r="C2086" s="1488" t="s">
        <v>97</v>
      </c>
      <c r="D2086" s="1488"/>
      <c r="E2086" s="1489">
        <v>4500</v>
      </c>
      <c r="F2086" s="1488" t="s">
        <v>12936</v>
      </c>
      <c r="G2086" s="1488" t="s">
        <v>12937</v>
      </c>
      <c r="H2086" s="1488" t="s">
        <v>739</v>
      </c>
      <c r="I2086" s="1488"/>
      <c r="J2086" s="1488"/>
      <c r="K2086" s="1493">
        <v>1</v>
      </c>
      <c r="L2086" s="1493">
        <v>7</v>
      </c>
      <c r="M2086" s="1484">
        <f t="shared" si="64"/>
        <v>31500</v>
      </c>
      <c r="N2086" s="1493">
        <v>1</v>
      </c>
      <c r="O2086" s="1493">
        <v>6</v>
      </c>
      <c r="P2086" s="1484">
        <f t="shared" si="65"/>
        <v>27000</v>
      </c>
      <c r="Q2086" s="1199"/>
      <c r="R2086" s="1199"/>
      <c r="S2086" s="1199"/>
      <c r="T2086" s="1199"/>
    </row>
    <row r="2087" spans="1:20" s="1503" customFormat="1" ht="12.75" x14ac:dyDescent="0.2">
      <c r="A2087" s="1488" t="s">
        <v>8711</v>
      </c>
      <c r="B2087" s="1488" t="s">
        <v>2003</v>
      </c>
      <c r="C2087" s="1488" t="s">
        <v>97</v>
      </c>
      <c r="D2087" s="1488"/>
      <c r="E2087" s="1489">
        <v>3750</v>
      </c>
      <c r="F2087" s="1488" t="s">
        <v>12936</v>
      </c>
      <c r="G2087" s="1488" t="s">
        <v>12937</v>
      </c>
      <c r="H2087" s="1488" t="s">
        <v>9092</v>
      </c>
      <c r="I2087" s="1488"/>
      <c r="J2087" s="1488"/>
      <c r="K2087" s="1493">
        <v>1</v>
      </c>
      <c r="L2087" s="1493">
        <v>5</v>
      </c>
      <c r="M2087" s="1484">
        <f t="shared" si="64"/>
        <v>18750</v>
      </c>
      <c r="N2087" s="1493">
        <v>0</v>
      </c>
      <c r="O2087" s="1493">
        <v>0</v>
      </c>
      <c r="P2087" s="1484">
        <f t="shared" si="65"/>
        <v>0</v>
      </c>
      <c r="Q2087" s="1199"/>
      <c r="R2087" s="1199"/>
      <c r="S2087" s="1199"/>
      <c r="T2087" s="1199"/>
    </row>
    <row r="2088" spans="1:20" s="1503" customFormat="1" ht="12.75" x14ac:dyDescent="0.2">
      <c r="A2088" s="1488" t="s">
        <v>8711</v>
      </c>
      <c r="B2088" s="1488" t="s">
        <v>2003</v>
      </c>
      <c r="C2088" s="1488" t="s">
        <v>97</v>
      </c>
      <c r="D2088" s="1488"/>
      <c r="E2088" s="1489">
        <v>3000</v>
      </c>
      <c r="F2088" s="1488" t="s">
        <v>12938</v>
      </c>
      <c r="G2088" s="1488" t="s">
        <v>12939</v>
      </c>
      <c r="H2088" s="1488" t="s">
        <v>739</v>
      </c>
      <c r="I2088" s="1488"/>
      <c r="J2088" s="1488"/>
      <c r="K2088" s="1493">
        <v>1</v>
      </c>
      <c r="L2088" s="1493">
        <v>12</v>
      </c>
      <c r="M2088" s="1484">
        <f t="shared" si="64"/>
        <v>36000</v>
      </c>
      <c r="N2088" s="1493">
        <v>1</v>
      </c>
      <c r="O2088" s="1493">
        <v>6</v>
      </c>
      <c r="P2088" s="1484">
        <f t="shared" si="65"/>
        <v>18000</v>
      </c>
      <c r="Q2088" s="1199"/>
      <c r="R2088" s="1199"/>
      <c r="S2088" s="1199"/>
      <c r="T2088" s="1199"/>
    </row>
    <row r="2089" spans="1:20" s="1503" customFormat="1" ht="12.75" x14ac:dyDescent="0.2">
      <c r="A2089" s="1488" t="s">
        <v>8711</v>
      </c>
      <c r="B2089" s="1488" t="s">
        <v>2003</v>
      </c>
      <c r="C2089" s="1488" t="s">
        <v>97</v>
      </c>
      <c r="D2089" s="1488"/>
      <c r="E2089" s="1489">
        <v>15600</v>
      </c>
      <c r="F2089" s="1488" t="s">
        <v>12940</v>
      </c>
      <c r="G2089" s="1488" t="s">
        <v>12941</v>
      </c>
      <c r="H2089" s="1488" t="s">
        <v>8743</v>
      </c>
      <c r="I2089" s="1488"/>
      <c r="J2089" s="1488"/>
      <c r="K2089" s="1493">
        <v>1</v>
      </c>
      <c r="L2089" s="1493">
        <v>2</v>
      </c>
      <c r="M2089" s="1484">
        <f t="shared" si="64"/>
        <v>31200</v>
      </c>
      <c r="N2089" s="1493">
        <v>0</v>
      </c>
      <c r="O2089" s="1493">
        <v>0</v>
      </c>
      <c r="P2089" s="1484">
        <f t="shared" si="65"/>
        <v>0</v>
      </c>
      <c r="Q2089" s="1199"/>
      <c r="R2089" s="1199"/>
      <c r="S2089" s="1199"/>
      <c r="T2089" s="1199"/>
    </row>
    <row r="2090" spans="1:20" s="1503" customFormat="1" ht="12.75" x14ac:dyDescent="0.2">
      <c r="A2090" s="1488" t="s">
        <v>8711</v>
      </c>
      <c r="B2090" s="1488" t="s">
        <v>2003</v>
      </c>
      <c r="C2090" s="1488" t="s">
        <v>97</v>
      </c>
      <c r="D2090" s="1488"/>
      <c r="E2090" s="1489">
        <v>15600</v>
      </c>
      <c r="F2090" s="1488" t="s">
        <v>12940</v>
      </c>
      <c r="G2090" s="1488" t="s">
        <v>12941</v>
      </c>
      <c r="H2090" s="1488" t="s">
        <v>8743</v>
      </c>
      <c r="I2090" s="1488"/>
      <c r="J2090" s="1488"/>
      <c r="K2090" s="1493">
        <v>1</v>
      </c>
      <c r="L2090" s="1493">
        <v>4</v>
      </c>
      <c r="M2090" s="1484">
        <f t="shared" si="64"/>
        <v>62400</v>
      </c>
      <c r="N2090" s="1493">
        <v>0</v>
      </c>
      <c r="O2090" s="1493">
        <v>0</v>
      </c>
      <c r="P2090" s="1484">
        <f t="shared" si="65"/>
        <v>0</v>
      </c>
      <c r="Q2090" s="1199"/>
      <c r="R2090" s="1199"/>
      <c r="S2090" s="1199"/>
      <c r="T2090" s="1199"/>
    </row>
    <row r="2091" spans="1:20" s="1503" customFormat="1" ht="12.75" x14ac:dyDescent="0.2">
      <c r="A2091" s="1488" t="s">
        <v>8711</v>
      </c>
      <c r="B2091" s="1488" t="s">
        <v>2003</v>
      </c>
      <c r="C2091" s="1488" t="s">
        <v>97</v>
      </c>
      <c r="D2091" s="1488"/>
      <c r="E2091" s="1489">
        <v>15600</v>
      </c>
      <c r="F2091" s="1488" t="s">
        <v>12940</v>
      </c>
      <c r="G2091" s="1488" t="s">
        <v>12941</v>
      </c>
      <c r="H2091" s="1488" t="s">
        <v>8743</v>
      </c>
      <c r="I2091" s="1488"/>
      <c r="J2091" s="1488"/>
      <c r="K2091" s="1493">
        <v>0</v>
      </c>
      <c r="L2091" s="1493">
        <v>0</v>
      </c>
      <c r="M2091" s="1484">
        <f t="shared" si="64"/>
        <v>0</v>
      </c>
      <c r="N2091" s="1493">
        <v>1</v>
      </c>
      <c r="O2091" s="1493">
        <v>1</v>
      </c>
      <c r="P2091" s="1484">
        <f t="shared" si="65"/>
        <v>15600</v>
      </c>
      <c r="Q2091" s="1199"/>
      <c r="R2091" s="1199"/>
      <c r="S2091" s="1199"/>
      <c r="T2091" s="1199"/>
    </row>
    <row r="2092" spans="1:20" s="1503" customFormat="1" ht="12.75" x14ac:dyDescent="0.2">
      <c r="A2092" s="1488" t="s">
        <v>8711</v>
      </c>
      <c r="B2092" s="1488" t="s">
        <v>2003</v>
      </c>
      <c r="C2092" s="1488" t="s">
        <v>97</v>
      </c>
      <c r="D2092" s="1488"/>
      <c r="E2092" s="1489">
        <v>6000</v>
      </c>
      <c r="F2092" s="1488" t="s">
        <v>12942</v>
      </c>
      <c r="G2092" s="1488" t="s">
        <v>12943</v>
      </c>
      <c r="H2092" s="1488" t="s">
        <v>10270</v>
      </c>
      <c r="I2092" s="1488"/>
      <c r="J2092" s="1488"/>
      <c r="K2092" s="1493">
        <v>1</v>
      </c>
      <c r="L2092" s="1493">
        <v>12</v>
      </c>
      <c r="M2092" s="1484">
        <f t="shared" si="64"/>
        <v>72000</v>
      </c>
      <c r="N2092" s="1493">
        <v>1</v>
      </c>
      <c r="O2092" s="1493">
        <v>6</v>
      </c>
      <c r="P2092" s="1484">
        <f t="shared" si="65"/>
        <v>36000</v>
      </c>
      <c r="Q2092" s="1199"/>
      <c r="R2092" s="1199"/>
      <c r="S2092" s="1199"/>
      <c r="T2092" s="1199"/>
    </row>
    <row r="2093" spans="1:20" s="1503" customFormat="1" ht="12.75" x14ac:dyDescent="0.2">
      <c r="A2093" s="1488" t="s">
        <v>8711</v>
      </c>
      <c r="B2093" s="1488" t="s">
        <v>2003</v>
      </c>
      <c r="C2093" s="1488" t="s">
        <v>97</v>
      </c>
      <c r="D2093" s="1488"/>
      <c r="E2093" s="1489">
        <v>5500</v>
      </c>
      <c r="F2093" s="1488" t="s">
        <v>12944</v>
      </c>
      <c r="G2093" s="1488" t="s">
        <v>12945</v>
      </c>
      <c r="H2093" s="1488" t="s">
        <v>9786</v>
      </c>
      <c r="I2093" s="1488"/>
      <c r="J2093" s="1488"/>
      <c r="K2093" s="1493">
        <v>1</v>
      </c>
      <c r="L2093" s="1493">
        <v>12</v>
      </c>
      <c r="M2093" s="1484">
        <f t="shared" si="64"/>
        <v>66000</v>
      </c>
      <c r="N2093" s="1493">
        <v>1</v>
      </c>
      <c r="O2093" s="1493">
        <v>6</v>
      </c>
      <c r="P2093" s="1484">
        <f t="shared" si="65"/>
        <v>33000</v>
      </c>
      <c r="Q2093" s="1199"/>
      <c r="R2093" s="1199"/>
      <c r="S2093" s="1199"/>
      <c r="T2093" s="1199"/>
    </row>
    <row r="2094" spans="1:20" s="1503" customFormat="1" ht="12.75" x14ac:dyDescent="0.2">
      <c r="A2094" s="1488" t="s">
        <v>8711</v>
      </c>
      <c r="B2094" s="1488" t="s">
        <v>2003</v>
      </c>
      <c r="C2094" s="1488" t="s">
        <v>97</v>
      </c>
      <c r="D2094" s="1488"/>
      <c r="E2094" s="1489">
        <v>15000</v>
      </c>
      <c r="F2094" s="1488" t="s">
        <v>12946</v>
      </c>
      <c r="G2094" s="1488" t="s">
        <v>12947</v>
      </c>
      <c r="H2094" s="1488" t="s">
        <v>712</v>
      </c>
      <c r="I2094" s="1488"/>
      <c r="J2094" s="1488"/>
      <c r="K2094" s="1493">
        <v>1</v>
      </c>
      <c r="L2094" s="1493">
        <v>3</v>
      </c>
      <c r="M2094" s="1484">
        <f t="shared" si="64"/>
        <v>45000</v>
      </c>
      <c r="N2094" s="1493">
        <v>1</v>
      </c>
      <c r="O2094" s="1493">
        <v>4</v>
      </c>
      <c r="P2094" s="1484">
        <f t="shared" si="65"/>
        <v>60000</v>
      </c>
      <c r="Q2094" s="1199"/>
      <c r="R2094" s="1199"/>
      <c r="S2094" s="1199"/>
      <c r="T2094" s="1199"/>
    </row>
    <row r="2095" spans="1:20" s="1503" customFormat="1" ht="12.75" x14ac:dyDescent="0.2">
      <c r="A2095" s="1488" t="s">
        <v>8711</v>
      </c>
      <c r="B2095" s="1488" t="s">
        <v>2003</v>
      </c>
      <c r="C2095" s="1488" t="s">
        <v>97</v>
      </c>
      <c r="D2095" s="1488"/>
      <c r="E2095" s="1489">
        <v>2000</v>
      </c>
      <c r="F2095" s="1488" t="s">
        <v>12948</v>
      </c>
      <c r="G2095" s="1488" t="s">
        <v>12949</v>
      </c>
      <c r="H2095" s="1488" t="s">
        <v>8805</v>
      </c>
      <c r="I2095" s="1488"/>
      <c r="J2095" s="1488"/>
      <c r="K2095" s="1493">
        <v>1</v>
      </c>
      <c r="L2095" s="1493">
        <v>12</v>
      </c>
      <c r="M2095" s="1484">
        <f t="shared" si="64"/>
        <v>24000</v>
      </c>
      <c r="N2095" s="1493">
        <v>1</v>
      </c>
      <c r="O2095" s="1493">
        <v>6</v>
      </c>
      <c r="P2095" s="1484">
        <f t="shared" si="65"/>
        <v>12000</v>
      </c>
      <c r="Q2095" s="1199"/>
      <c r="R2095" s="1199"/>
      <c r="S2095" s="1199"/>
      <c r="T2095" s="1199"/>
    </row>
    <row r="2096" spans="1:20" s="1503" customFormat="1" ht="12.75" x14ac:dyDescent="0.2">
      <c r="A2096" s="1488" t="s">
        <v>8711</v>
      </c>
      <c r="B2096" s="1488" t="s">
        <v>2003</v>
      </c>
      <c r="C2096" s="1488" t="s">
        <v>97</v>
      </c>
      <c r="D2096" s="1488"/>
      <c r="E2096" s="1489">
        <v>15000</v>
      </c>
      <c r="F2096" s="1488" t="s">
        <v>12950</v>
      </c>
      <c r="G2096" s="1488" t="s">
        <v>12951</v>
      </c>
      <c r="H2096" s="1488" t="s">
        <v>8782</v>
      </c>
      <c r="I2096" s="1488"/>
      <c r="J2096" s="1488"/>
      <c r="K2096" s="1493">
        <v>1</v>
      </c>
      <c r="L2096" s="1493">
        <v>5</v>
      </c>
      <c r="M2096" s="1484">
        <f t="shared" si="64"/>
        <v>75000</v>
      </c>
      <c r="N2096" s="1493">
        <v>0</v>
      </c>
      <c r="O2096" s="1493">
        <v>0</v>
      </c>
      <c r="P2096" s="1484">
        <f t="shared" si="65"/>
        <v>0</v>
      </c>
      <c r="Q2096" s="1199"/>
      <c r="R2096" s="1199"/>
      <c r="S2096" s="1199"/>
      <c r="T2096" s="1199"/>
    </row>
    <row r="2097" spans="1:20" s="1503" customFormat="1" ht="12.75" x14ac:dyDescent="0.2">
      <c r="A2097" s="1488" t="s">
        <v>8711</v>
      </c>
      <c r="B2097" s="1488" t="s">
        <v>2004</v>
      </c>
      <c r="C2097" s="1488" t="s">
        <v>97</v>
      </c>
      <c r="D2097" s="1488"/>
      <c r="E2097" s="1489">
        <v>4500</v>
      </c>
      <c r="F2097" s="1488" t="s">
        <v>12952</v>
      </c>
      <c r="G2097" s="1488" t="s">
        <v>12953</v>
      </c>
      <c r="H2097" s="1488" t="s">
        <v>675</v>
      </c>
      <c r="I2097" s="1488"/>
      <c r="J2097" s="1488"/>
      <c r="K2097" s="1493">
        <v>1</v>
      </c>
      <c r="L2097" s="1493">
        <v>12</v>
      </c>
      <c r="M2097" s="1484">
        <f t="shared" si="64"/>
        <v>54000</v>
      </c>
      <c r="N2097" s="1493">
        <v>1</v>
      </c>
      <c r="O2097" s="1493">
        <v>6</v>
      </c>
      <c r="P2097" s="1484">
        <f t="shared" si="65"/>
        <v>27000</v>
      </c>
      <c r="Q2097" s="1199"/>
      <c r="R2097" s="1199"/>
      <c r="S2097" s="1199"/>
      <c r="T2097" s="1199"/>
    </row>
    <row r="2098" spans="1:20" s="1503" customFormat="1" ht="12.75" x14ac:dyDescent="0.2">
      <c r="A2098" s="1488" t="s">
        <v>8711</v>
      </c>
      <c r="B2098" s="1488" t="s">
        <v>2004</v>
      </c>
      <c r="C2098" s="1488" t="s">
        <v>97</v>
      </c>
      <c r="D2098" s="1488"/>
      <c r="E2098" s="1489">
        <v>5000</v>
      </c>
      <c r="F2098" s="1488" t="s">
        <v>12954</v>
      </c>
      <c r="G2098" s="1488" t="s">
        <v>12955</v>
      </c>
      <c r="H2098" s="1488" t="s">
        <v>675</v>
      </c>
      <c r="I2098" s="1488"/>
      <c r="J2098" s="1488"/>
      <c r="K2098" s="1493">
        <v>1</v>
      </c>
      <c r="L2098" s="1493">
        <v>1</v>
      </c>
      <c r="M2098" s="1484">
        <f t="shared" si="64"/>
        <v>5000</v>
      </c>
      <c r="N2098" s="1493">
        <v>0</v>
      </c>
      <c r="O2098" s="1493">
        <v>0</v>
      </c>
      <c r="P2098" s="1484">
        <f t="shared" si="65"/>
        <v>0</v>
      </c>
      <c r="Q2098" s="1199"/>
      <c r="R2098" s="1199"/>
      <c r="S2098" s="1199"/>
      <c r="T2098" s="1199"/>
    </row>
    <row r="2099" spans="1:20" s="1503" customFormat="1" ht="12.75" x14ac:dyDescent="0.2">
      <c r="A2099" s="1488" t="s">
        <v>8711</v>
      </c>
      <c r="B2099" s="1488" t="s">
        <v>2003</v>
      </c>
      <c r="C2099" s="1488" t="s">
        <v>97</v>
      </c>
      <c r="D2099" s="1488"/>
      <c r="E2099" s="1489">
        <v>4500</v>
      </c>
      <c r="F2099" s="1488" t="s">
        <v>12956</v>
      </c>
      <c r="G2099" s="1488" t="s">
        <v>12957</v>
      </c>
      <c r="H2099" s="1488" t="s">
        <v>12958</v>
      </c>
      <c r="I2099" s="1488"/>
      <c r="J2099" s="1488"/>
      <c r="K2099" s="1493">
        <v>1</v>
      </c>
      <c r="L2099" s="1493">
        <v>5</v>
      </c>
      <c r="M2099" s="1484">
        <f t="shared" si="64"/>
        <v>22500</v>
      </c>
      <c r="N2099" s="1493">
        <v>0</v>
      </c>
      <c r="O2099" s="1493">
        <v>0</v>
      </c>
      <c r="P2099" s="1484">
        <f t="shared" si="65"/>
        <v>0</v>
      </c>
      <c r="Q2099" s="1199"/>
      <c r="R2099" s="1199"/>
      <c r="S2099" s="1199"/>
      <c r="T2099" s="1199"/>
    </row>
    <row r="2100" spans="1:20" s="1503" customFormat="1" ht="12.75" x14ac:dyDescent="0.2">
      <c r="A2100" s="1488" t="s">
        <v>8711</v>
      </c>
      <c r="B2100" s="1488" t="s">
        <v>2003</v>
      </c>
      <c r="C2100" s="1488" t="s">
        <v>97</v>
      </c>
      <c r="D2100" s="1488"/>
      <c r="E2100" s="1489">
        <v>4800</v>
      </c>
      <c r="F2100" s="1488" t="s">
        <v>12959</v>
      </c>
      <c r="G2100" s="1488" t="s">
        <v>12960</v>
      </c>
      <c r="H2100" s="1488" t="s">
        <v>12961</v>
      </c>
      <c r="I2100" s="1488"/>
      <c r="J2100" s="1488"/>
      <c r="K2100" s="1493">
        <v>1</v>
      </c>
      <c r="L2100" s="1493">
        <v>12</v>
      </c>
      <c r="M2100" s="1484">
        <f t="shared" si="64"/>
        <v>57600</v>
      </c>
      <c r="N2100" s="1493">
        <v>1</v>
      </c>
      <c r="O2100" s="1493">
        <v>6</v>
      </c>
      <c r="P2100" s="1484">
        <f t="shared" si="65"/>
        <v>28800</v>
      </c>
      <c r="Q2100" s="1199"/>
      <c r="R2100" s="1199"/>
      <c r="S2100" s="1199"/>
      <c r="T2100" s="1199"/>
    </row>
    <row r="2101" spans="1:20" s="1503" customFormat="1" ht="12.75" x14ac:dyDescent="0.2">
      <c r="A2101" s="1488" t="s">
        <v>8711</v>
      </c>
      <c r="B2101" s="1488" t="s">
        <v>2004</v>
      </c>
      <c r="C2101" s="1488" t="s">
        <v>97</v>
      </c>
      <c r="D2101" s="1488"/>
      <c r="E2101" s="1489">
        <v>5000</v>
      </c>
      <c r="F2101" s="1488" t="s">
        <v>12962</v>
      </c>
      <c r="G2101" s="1488" t="s">
        <v>12963</v>
      </c>
      <c r="H2101" s="1488" t="s">
        <v>675</v>
      </c>
      <c r="I2101" s="1488"/>
      <c r="J2101" s="1488"/>
      <c r="K2101" s="1493">
        <v>1</v>
      </c>
      <c r="L2101" s="1493">
        <v>12</v>
      </c>
      <c r="M2101" s="1484">
        <f t="shared" si="64"/>
        <v>60000</v>
      </c>
      <c r="N2101" s="1493">
        <v>1</v>
      </c>
      <c r="O2101" s="1493">
        <v>6</v>
      </c>
      <c r="P2101" s="1484">
        <f t="shared" si="65"/>
        <v>30000</v>
      </c>
      <c r="Q2101" s="1199"/>
      <c r="R2101" s="1199"/>
      <c r="S2101" s="1199"/>
      <c r="T2101" s="1199"/>
    </row>
    <row r="2102" spans="1:20" s="1503" customFormat="1" ht="12.75" x14ac:dyDescent="0.2">
      <c r="A2102" s="1488" t="s">
        <v>8711</v>
      </c>
      <c r="B2102" s="1488" t="s">
        <v>2003</v>
      </c>
      <c r="C2102" s="1488" t="s">
        <v>97</v>
      </c>
      <c r="D2102" s="1488"/>
      <c r="E2102" s="1489">
        <v>8000</v>
      </c>
      <c r="F2102" s="1488" t="s">
        <v>12964</v>
      </c>
      <c r="G2102" s="1488" t="s">
        <v>12965</v>
      </c>
      <c r="H2102" s="1488" t="s">
        <v>12966</v>
      </c>
      <c r="I2102" s="1488"/>
      <c r="J2102" s="1488"/>
      <c r="K2102" s="1493">
        <v>1</v>
      </c>
      <c r="L2102" s="1493">
        <v>8</v>
      </c>
      <c r="M2102" s="1484">
        <f t="shared" si="64"/>
        <v>64000</v>
      </c>
      <c r="N2102" s="1493">
        <v>1</v>
      </c>
      <c r="O2102" s="1493">
        <v>6</v>
      </c>
      <c r="P2102" s="1484">
        <f t="shared" si="65"/>
        <v>48000</v>
      </c>
      <c r="Q2102" s="1199"/>
      <c r="R2102" s="1199"/>
      <c r="S2102" s="1199"/>
      <c r="T2102" s="1199"/>
    </row>
    <row r="2103" spans="1:20" s="1503" customFormat="1" ht="12.75" x14ac:dyDescent="0.2">
      <c r="A2103" s="1488" t="s">
        <v>8711</v>
      </c>
      <c r="B2103" s="1488" t="s">
        <v>2003</v>
      </c>
      <c r="C2103" s="1488" t="s">
        <v>97</v>
      </c>
      <c r="D2103" s="1488"/>
      <c r="E2103" s="1489">
        <v>7000</v>
      </c>
      <c r="F2103" s="1488" t="s">
        <v>12967</v>
      </c>
      <c r="G2103" s="1488" t="s">
        <v>12968</v>
      </c>
      <c r="H2103" s="1488" t="s">
        <v>2912</v>
      </c>
      <c r="I2103" s="1488"/>
      <c r="J2103" s="1488"/>
      <c r="K2103" s="1493">
        <v>1</v>
      </c>
      <c r="L2103" s="1493">
        <v>6</v>
      </c>
      <c r="M2103" s="1484">
        <f t="shared" si="64"/>
        <v>42000</v>
      </c>
      <c r="N2103" s="1493">
        <v>1</v>
      </c>
      <c r="O2103" s="1493">
        <v>6</v>
      </c>
      <c r="P2103" s="1484">
        <f t="shared" si="65"/>
        <v>42000</v>
      </c>
      <c r="Q2103" s="1199"/>
      <c r="R2103" s="1199"/>
      <c r="S2103" s="1199"/>
      <c r="T2103" s="1199"/>
    </row>
    <row r="2104" spans="1:20" s="1503" customFormat="1" ht="12.75" x14ac:dyDescent="0.2">
      <c r="A2104" s="1488" t="s">
        <v>8711</v>
      </c>
      <c r="B2104" s="1488" t="s">
        <v>2004</v>
      </c>
      <c r="C2104" s="1488" t="s">
        <v>97</v>
      </c>
      <c r="D2104" s="1488"/>
      <c r="E2104" s="1489">
        <v>2500</v>
      </c>
      <c r="F2104" s="1488" t="s">
        <v>12969</v>
      </c>
      <c r="G2104" s="1488" t="s">
        <v>12970</v>
      </c>
      <c r="H2104" s="1488" t="s">
        <v>768</v>
      </c>
      <c r="I2104" s="1488"/>
      <c r="J2104" s="1488"/>
      <c r="K2104" s="1493">
        <v>1</v>
      </c>
      <c r="L2104" s="1493">
        <v>12</v>
      </c>
      <c r="M2104" s="1484">
        <f t="shared" si="64"/>
        <v>30000</v>
      </c>
      <c r="N2104" s="1493">
        <v>1</v>
      </c>
      <c r="O2104" s="1493">
        <v>6</v>
      </c>
      <c r="P2104" s="1484">
        <f t="shared" si="65"/>
        <v>15000</v>
      </c>
      <c r="Q2104" s="1199"/>
      <c r="R2104" s="1199"/>
      <c r="S2104" s="1199"/>
      <c r="T2104" s="1199"/>
    </row>
    <row r="2105" spans="1:20" s="1503" customFormat="1" ht="12.75" x14ac:dyDescent="0.2">
      <c r="A2105" s="1488" t="s">
        <v>8711</v>
      </c>
      <c r="B2105" s="1488" t="s">
        <v>2003</v>
      </c>
      <c r="C2105" s="1488" t="s">
        <v>97</v>
      </c>
      <c r="D2105" s="1488"/>
      <c r="E2105" s="1489">
        <v>2500</v>
      </c>
      <c r="F2105" s="1488" t="s">
        <v>12971</v>
      </c>
      <c r="G2105" s="1488" t="s">
        <v>12972</v>
      </c>
      <c r="H2105" s="1488" t="s">
        <v>8735</v>
      </c>
      <c r="I2105" s="1488"/>
      <c r="J2105" s="1488"/>
      <c r="K2105" s="1493">
        <v>1</v>
      </c>
      <c r="L2105" s="1493">
        <v>12</v>
      </c>
      <c r="M2105" s="1484">
        <f t="shared" si="64"/>
        <v>30000</v>
      </c>
      <c r="N2105" s="1493">
        <v>1</v>
      </c>
      <c r="O2105" s="1493">
        <v>6</v>
      </c>
      <c r="P2105" s="1484">
        <f t="shared" si="65"/>
        <v>15000</v>
      </c>
      <c r="Q2105" s="1199"/>
      <c r="R2105" s="1199"/>
      <c r="S2105" s="1199"/>
      <c r="T2105" s="1199"/>
    </row>
    <row r="2106" spans="1:20" s="1503" customFormat="1" ht="12.75" x14ac:dyDescent="0.2">
      <c r="A2106" s="1488" t="s">
        <v>8711</v>
      </c>
      <c r="B2106" s="1488" t="s">
        <v>2003</v>
      </c>
      <c r="C2106" s="1488" t="s">
        <v>97</v>
      </c>
      <c r="D2106" s="1488"/>
      <c r="E2106" s="1489">
        <v>1500</v>
      </c>
      <c r="F2106" s="1488" t="s">
        <v>12973</v>
      </c>
      <c r="G2106" s="1488" t="s">
        <v>12974</v>
      </c>
      <c r="H2106" s="1488" t="s">
        <v>12391</v>
      </c>
      <c r="I2106" s="1488"/>
      <c r="J2106" s="1488"/>
      <c r="K2106" s="1493">
        <v>1</v>
      </c>
      <c r="L2106" s="1493">
        <v>12</v>
      </c>
      <c r="M2106" s="1484">
        <f t="shared" si="64"/>
        <v>18000</v>
      </c>
      <c r="N2106" s="1493">
        <v>1</v>
      </c>
      <c r="O2106" s="1493">
        <v>6</v>
      </c>
      <c r="P2106" s="1484">
        <f t="shared" si="65"/>
        <v>9000</v>
      </c>
      <c r="Q2106" s="1199"/>
      <c r="R2106" s="1199"/>
      <c r="S2106" s="1199"/>
      <c r="T2106" s="1199"/>
    </row>
    <row r="2107" spans="1:20" s="1503" customFormat="1" ht="12.75" x14ac:dyDescent="0.2">
      <c r="A2107" s="1488" t="s">
        <v>8711</v>
      </c>
      <c r="B2107" s="1488" t="s">
        <v>2003</v>
      </c>
      <c r="C2107" s="1488" t="s">
        <v>97</v>
      </c>
      <c r="D2107" s="1488"/>
      <c r="E2107" s="1489">
        <v>5000</v>
      </c>
      <c r="F2107" s="1488" t="s">
        <v>12975</v>
      </c>
      <c r="G2107" s="1488" t="s">
        <v>12976</v>
      </c>
      <c r="H2107" s="1488" t="s">
        <v>1459</v>
      </c>
      <c r="I2107" s="1488"/>
      <c r="J2107" s="1488"/>
      <c r="K2107" s="1493">
        <v>1</v>
      </c>
      <c r="L2107" s="1493">
        <v>12</v>
      </c>
      <c r="M2107" s="1484">
        <f t="shared" si="64"/>
        <v>60000</v>
      </c>
      <c r="N2107" s="1493">
        <v>1</v>
      </c>
      <c r="O2107" s="1493">
        <v>6</v>
      </c>
      <c r="P2107" s="1484">
        <f t="shared" si="65"/>
        <v>30000</v>
      </c>
      <c r="Q2107" s="1199"/>
      <c r="R2107" s="1199"/>
      <c r="S2107" s="1199"/>
      <c r="T2107" s="1199"/>
    </row>
    <row r="2108" spans="1:20" s="1503" customFormat="1" ht="12.75" x14ac:dyDescent="0.2">
      <c r="A2108" s="1488" t="s">
        <v>8711</v>
      </c>
      <c r="B2108" s="1488" t="s">
        <v>2003</v>
      </c>
      <c r="C2108" s="1488" t="s">
        <v>97</v>
      </c>
      <c r="D2108" s="1488"/>
      <c r="E2108" s="1489">
        <v>2000</v>
      </c>
      <c r="F2108" s="1488" t="s">
        <v>12977</v>
      </c>
      <c r="G2108" s="1488" t="s">
        <v>12978</v>
      </c>
      <c r="H2108" s="1488" t="s">
        <v>8761</v>
      </c>
      <c r="I2108" s="1488"/>
      <c r="J2108" s="1488"/>
      <c r="K2108" s="1493">
        <v>1</v>
      </c>
      <c r="L2108" s="1493">
        <v>12</v>
      </c>
      <c r="M2108" s="1484">
        <f t="shared" si="64"/>
        <v>24000</v>
      </c>
      <c r="N2108" s="1493">
        <v>1</v>
      </c>
      <c r="O2108" s="1493">
        <v>6</v>
      </c>
      <c r="P2108" s="1484">
        <f t="shared" si="65"/>
        <v>12000</v>
      </c>
      <c r="Q2108" s="1199"/>
      <c r="R2108" s="1199"/>
      <c r="S2108" s="1199"/>
      <c r="T2108" s="1199"/>
    </row>
    <row r="2109" spans="1:20" s="1503" customFormat="1" ht="12.75" x14ac:dyDescent="0.2">
      <c r="A2109" s="1488" t="s">
        <v>8711</v>
      </c>
      <c r="B2109" s="1488" t="s">
        <v>2003</v>
      </c>
      <c r="C2109" s="1488" t="s">
        <v>97</v>
      </c>
      <c r="D2109" s="1488"/>
      <c r="E2109" s="1489">
        <v>3500</v>
      </c>
      <c r="F2109" s="1488" t="s">
        <v>12979</v>
      </c>
      <c r="G2109" s="1488" t="s">
        <v>12980</v>
      </c>
      <c r="H2109" s="1488" t="s">
        <v>839</v>
      </c>
      <c r="I2109" s="1488"/>
      <c r="J2109" s="1488"/>
      <c r="K2109" s="1493">
        <v>1</v>
      </c>
      <c r="L2109" s="1493">
        <v>3</v>
      </c>
      <c r="M2109" s="1484">
        <f t="shared" si="64"/>
        <v>10500</v>
      </c>
      <c r="N2109" s="1493">
        <v>1</v>
      </c>
      <c r="O2109" s="1493">
        <v>4</v>
      </c>
      <c r="P2109" s="1484">
        <f t="shared" si="65"/>
        <v>14000</v>
      </c>
      <c r="Q2109" s="1199"/>
      <c r="R2109" s="1199"/>
      <c r="S2109" s="1199"/>
      <c r="T2109" s="1199"/>
    </row>
    <row r="2110" spans="1:20" s="1503" customFormat="1" ht="12.75" x14ac:dyDescent="0.2">
      <c r="A2110" s="1488" t="s">
        <v>8711</v>
      </c>
      <c r="B2110" s="1488" t="s">
        <v>2004</v>
      </c>
      <c r="C2110" s="1488" t="s">
        <v>97</v>
      </c>
      <c r="D2110" s="1488"/>
      <c r="E2110" s="1489">
        <v>6000</v>
      </c>
      <c r="F2110" s="1488" t="s">
        <v>12981</v>
      </c>
      <c r="G2110" s="1488" t="s">
        <v>12982</v>
      </c>
      <c r="H2110" s="1488" t="s">
        <v>9838</v>
      </c>
      <c r="I2110" s="1488"/>
      <c r="J2110" s="1488"/>
      <c r="K2110" s="1493">
        <v>1</v>
      </c>
      <c r="L2110" s="1493">
        <v>12</v>
      </c>
      <c r="M2110" s="1484">
        <f t="shared" si="64"/>
        <v>72000</v>
      </c>
      <c r="N2110" s="1493">
        <v>1</v>
      </c>
      <c r="O2110" s="1493">
        <v>6</v>
      </c>
      <c r="P2110" s="1484">
        <f t="shared" si="65"/>
        <v>36000</v>
      </c>
      <c r="Q2110" s="1199"/>
      <c r="R2110" s="1199"/>
      <c r="S2110" s="1199"/>
      <c r="T2110" s="1199"/>
    </row>
    <row r="2111" spans="1:20" s="1503" customFormat="1" ht="12.75" x14ac:dyDescent="0.2">
      <c r="A2111" s="1488" t="s">
        <v>8711</v>
      </c>
      <c r="B2111" s="1488" t="s">
        <v>2003</v>
      </c>
      <c r="C2111" s="1488" t="s">
        <v>97</v>
      </c>
      <c r="D2111" s="1488"/>
      <c r="E2111" s="1489">
        <v>14000</v>
      </c>
      <c r="F2111" s="1488" t="s">
        <v>12983</v>
      </c>
      <c r="G2111" s="1488" t="s">
        <v>12984</v>
      </c>
      <c r="H2111" s="1488" t="s">
        <v>8782</v>
      </c>
      <c r="I2111" s="1488"/>
      <c r="J2111" s="1488"/>
      <c r="K2111" s="1493">
        <v>1</v>
      </c>
      <c r="L2111" s="1493">
        <v>10</v>
      </c>
      <c r="M2111" s="1484">
        <f t="shared" si="64"/>
        <v>140000</v>
      </c>
      <c r="N2111" s="1493">
        <v>1</v>
      </c>
      <c r="O2111" s="1493">
        <v>2</v>
      </c>
      <c r="P2111" s="1484">
        <f t="shared" si="65"/>
        <v>28000</v>
      </c>
      <c r="Q2111" s="1199"/>
      <c r="R2111" s="1199"/>
      <c r="S2111" s="1199"/>
      <c r="T2111" s="1199"/>
    </row>
    <row r="2112" spans="1:20" s="1503" customFormat="1" ht="12.75" x14ac:dyDescent="0.2">
      <c r="A2112" s="1488" t="s">
        <v>8711</v>
      </c>
      <c r="B2112" s="1488" t="s">
        <v>2003</v>
      </c>
      <c r="C2112" s="1488" t="s">
        <v>97</v>
      </c>
      <c r="D2112" s="1488"/>
      <c r="E2112" s="1489">
        <v>5000</v>
      </c>
      <c r="F2112" s="1488" t="s">
        <v>12985</v>
      </c>
      <c r="G2112" s="1488" t="s">
        <v>12986</v>
      </c>
      <c r="H2112" s="1488" t="s">
        <v>5092</v>
      </c>
      <c r="I2112" s="1488"/>
      <c r="J2112" s="1488"/>
      <c r="K2112" s="1493">
        <v>1</v>
      </c>
      <c r="L2112" s="1493">
        <v>12</v>
      </c>
      <c r="M2112" s="1484">
        <f t="shared" si="64"/>
        <v>60000</v>
      </c>
      <c r="N2112" s="1493">
        <v>1</v>
      </c>
      <c r="O2112" s="1493">
        <v>6</v>
      </c>
      <c r="P2112" s="1484">
        <f t="shared" si="65"/>
        <v>30000</v>
      </c>
      <c r="Q2112" s="1199"/>
      <c r="R2112" s="1199"/>
      <c r="S2112" s="1199"/>
      <c r="T2112" s="1199"/>
    </row>
    <row r="2113" spans="1:20" s="1503" customFormat="1" ht="12.75" x14ac:dyDescent="0.2">
      <c r="A2113" s="1488" t="s">
        <v>8711</v>
      </c>
      <c r="B2113" s="1488" t="s">
        <v>2003</v>
      </c>
      <c r="C2113" s="1488" t="s">
        <v>97</v>
      </c>
      <c r="D2113" s="1488"/>
      <c r="E2113" s="1489">
        <v>1500</v>
      </c>
      <c r="F2113" s="1488" t="s">
        <v>12987</v>
      </c>
      <c r="G2113" s="1488" t="s">
        <v>12988</v>
      </c>
      <c r="H2113" s="1488" t="s">
        <v>8734</v>
      </c>
      <c r="I2113" s="1488"/>
      <c r="J2113" s="1488"/>
      <c r="K2113" s="1493">
        <v>1</v>
      </c>
      <c r="L2113" s="1493">
        <v>12</v>
      </c>
      <c r="M2113" s="1484">
        <f t="shared" si="64"/>
        <v>18000</v>
      </c>
      <c r="N2113" s="1493">
        <v>0</v>
      </c>
      <c r="O2113" s="1493">
        <v>0</v>
      </c>
      <c r="P2113" s="1484">
        <f t="shared" si="65"/>
        <v>0</v>
      </c>
      <c r="Q2113" s="1199"/>
      <c r="R2113" s="1199"/>
      <c r="S2113" s="1199"/>
      <c r="T2113" s="1199"/>
    </row>
    <row r="2114" spans="1:20" s="1503" customFormat="1" ht="12.75" x14ac:dyDescent="0.2">
      <c r="A2114" s="1488" t="s">
        <v>8711</v>
      </c>
      <c r="B2114" s="1488" t="s">
        <v>2003</v>
      </c>
      <c r="C2114" s="1488" t="s">
        <v>97</v>
      </c>
      <c r="D2114" s="1488"/>
      <c r="E2114" s="1489">
        <v>2000</v>
      </c>
      <c r="F2114" s="1488" t="s">
        <v>12987</v>
      </c>
      <c r="G2114" s="1488" t="s">
        <v>12988</v>
      </c>
      <c r="H2114" s="1488" t="s">
        <v>8734</v>
      </c>
      <c r="I2114" s="1488"/>
      <c r="J2114" s="1488"/>
      <c r="K2114" s="1493">
        <v>1</v>
      </c>
      <c r="L2114" s="1493">
        <v>1</v>
      </c>
      <c r="M2114" s="1484">
        <f t="shared" si="64"/>
        <v>2000</v>
      </c>
      <c r="N2114" s="1493">
        <v>1</v>
      </c>
      <c r="O2114" s="1493">
        <v>6</v>
      </c>
      <c r="P2114" s="1484">
        <f t="shared" si="65"/>
        <v>12000</v>
      </c>
      <c r="Q2114" s="1199"/>
      <c r="R2114" s="1199"/>
      <c r="S2114" s="1199"/>
      <c r="T2114" s="1199"/>
    </row>
    <row r="2115" spans="1:20" s="1503" customFormat="1" ht="12.75" x14ac:dyDescent="0.2">
      <c r="A2115" s="1488" t="s">
        <v>8711</v>
      </c>
      <c r="B2115" s="1488" t="s">
        <v>2003</v>
      </c>
      <c r="C2115" s="1488" t="s">
        <v>97</v>
      </c>
      <c r="D2115" s="1488"/>
      <c r="E2115" s="1489">
        <v>14000</v>
      </c>
      <c r="F2115" s="1488" t="s">
        <v>12989</v>
      </c>
      <c r="G2115" s="1488" t="s">
        <v>12990</v>
      </c>
      <c r="H2115" s="1488" t="s">
        <v>8782</v>
      </c>
      <c r="I2115" s="1488"/>
      <c r="J2115" s="1488"/>
      <c r="K2115" s="1493">
        <v>1</v>
      </c>
      <c r="L2115" s="1493">
        <v>3</v>
      </c>
      <c r="M2115" s="1484">
        <f t="shared" si="64"/>
        <v>42000</v>
      </c>
      <c r="N2115" s="1493">
        <v>1</v>
      </c>
      <c r="O2115" s="1493">
        <v>2</v>
      </c>
      <c r="P2115" s="1484">
        <f t="shared" si="65"/>
        <v>28000</v>
      </c>
      <c r="Q2115" s="1199"/>
      <c r="R2115" s="1199"/>
      <c r="S2115" s="1199"/>
      <c r="T2115" s="1199"/>
    </row>
    <row r="2116" spans="1:20" s="1503" customFormat="1" ht="12.75" x14ac:dyDescent="0.2">
      <c r="A2116" s="1488" t="s">
        <v>8711</v>
      </c>
      <c r="B2116" s="1488" t="s">
        <v>2003</v>
      </c>
      <c r="C2116" s="1488" t="s">
        <v>97</v>
      </c>
      <c r="D2116" s="1488"/>
      <c r="E2116" s="1489">
        <v>15600</v>
      </c>
      <c r="F2116" s="1488" t="s">
        <v>12989</v>
      </c>
      <c r="G2116" s="1488" t="s">
        <v>12990</v>
      </c>
      <c r="H2116" s="1488" t="s">
        <v>8834</v>
      </c>
      <c r="I2116" s="1488"/>
      <c r="J2116" s="1488"/>
      <c r="K2116" s="1493">
        <v>1</v>
      </c>
      <c r="L2116" s="1493">
        <v>5</v>
      </c>
      <c r="M2116" s="1484">
        <f t="shared" si="64"/>
        <v>78000</v>
      </c>
      <c r="N2116" s="1493">
        <v>0</v>
      </c>
      <c r="O2116" s="1493">
        <v>0</v>
      </c>
      <c r="P2116" s="1484">
        <f t="shared" si="65"/>
        <v>0</v>
      </c>
      <c r="Q2116" s="1199"/>
      <c r="R2116" s="1199"/>
      <c r="S2116" s="1199"/>
      <c r="T2116" s="1199"/>
    </row>
    <row r="2117" spans="1:20" s="1503" customFormat="1" ht="12.75" x14ac:dyDescent="0.2">
      <c r="A2117" s="1488" t="s">
        <v>8711</v>
      </c>
      <c r="B2117" s="1488" t="s">
        <v>2003</v>
      </c>
      <c r="C2117" s="1488" t="s">
        <v>97</v>
      </c>
      <c r="D2117" s="1488"/>
      <c r="E2117" s="1489">
        <v>14000</v>
      </c>
      <c r="F2117" s="1488" t="s">
        <v>12989</v>
      </c>
      <c r="G2117" s="1488" t="s">
        <v>12990</v>
      </c>
      <c r="H2117" s="1488" t="s">
        <v>8727</v>
      </c>
      <c r="I2117" s="1488"/>
      <c r="J2117" s="1488"/>
      <c r="K2117" s="1493">
        <v>1</v>
      </c>
      <c r="L2117" s="1493">
        <v>1</v>
      </c>
      <c r="M2117" s="1484">
        <f t="shared" ref="M2117:M2180" si="66">L2117*E2117</f>
        <v>14000</v>
      </c>
      <c r="N2117" s="1493">
        <v>0</v>
      </c>
      <c r="O2117" s="1493">
        <v>0</v>
      </c>
      <c r="P2117" s="1484">
        <f t="shared" ref="P2117:P2180" si="67">O2117*E2117</f>
        <v>0</v>
      </c>
      <c r="Q2117" s="1199"/>
      <c r="R2117" s="1199"/>
      <c r="S2117" s="1199"/>
      <c r="T2117" s="1199"/>
    </row>
    <row r="2118" spans="1:20" s="1503" customFormat="1" ht="12.75" x14ac:dyDescent="0.2">
      <c r="A2118" s="1488" t="s">
        <v>8711</v>
      </c>
      <c r="B2118" s="1488" t="s">
        <v>2003</v>
      </c>
      <c r="C2118" s="1488" t="s">
        <v>97</v>
      </c>
      <c r="D2118" s="1488"/>
      <c r="E2118" s="1489">
        <v>15600</v>
      </c>
      <c r="F2118" s="1488" t="s">
        <v>12989</v>
      </c>
      <c r="G2118" s="1488" t="s">
        <v>12990</v>
      </c>
      <c r="H2118" s="1488" t="s">
        <v>8834</v>
      </c>
      <c r="I2118" s="1488"/>
      <c r="J2118" s="1488"/>
      <c r="K2118" s="1493">
        <v>0</v>
      </c>
      <c r="L2118" s="1493">
        <v>0</v>
      </c>
      <c r="M2118" s="1484">
        <f t="shared" si="66"/>
        <v>0</v>
      </c>
      <c r="N2118" s="1493">
        <v>1</v>
      </c>
      <c r="O2118" s="1493">
        <v>3</v>
      </c>
      <c r="P2118" s="1484">
        <f t="shared" si="67"/>
        <v>46800</v>
      </c>
      <c r="Q2118" s="1199"/>
      <c r="R2118" s="1199"/>
      <c r="S2118" s="1199"/>
      <c r="T2118" s="1199"/>
    </row>
    <row r="2119" spans="1:20" s="1503" customFormat="1" ht="12.75" x14ac:dyDescent="0.2">
      <c r="A2119" s="1488" t="s">
        <v>8711</v>
      </c>
      <c r="B2119" s="1488" t="s">
        <v>2003</v>
      </c>
      <c r="C2119" s="1488" t="s">
        <v>97</v>
      </c>
      <c r="D2119" s="1488"/>
      <c r="E2119" s="1489">
        <v>5000</v>
      </c>
      <c r="F2119" s="1488" t="s">
        <v>12991</v>
      </c>
      <c r="G2119" s="1488" t="s">
        <v>12992</v>
      </c>
      <c r="H2119" s="1488" t="s">
        <v>12865</v>
      </c>
      <c r="I2119" s="1488"/>
      <c r="J2119" s="1488"/>
      <c r="K2119" s="1493">
        <v>1</v>
      </c>
      <c r="L2119" s="1493">
        <v>12</v>
      </c>
      <c r="M2119" s="1484">
        <f t="shared" si="66"/>
        <v>60000</v>
      </c>
      <c r="N2119" s="1493">
        <v>1</v>
      </c>
      <c r="O2119" s="1493">
        <v>6</v>
      </c>
      <c r="P2119" s="1484">
        <f t="shared" si="67"/>
        <v>30000</v>
      </c>
      <c r="Q2119" s="1199"/>
      <c r="R2119" s="1199"/>
      <c r="S2119" s="1199"/>
      <c r="T2119" s="1199"/>
    </row>
    <row r="2120" spans="1:20" s="1503" customFormat="1" ht="12.75" x14ac:dyDescent="0.2">
      <c r="A2120" s="1488" t="s">
        <v>8711</v>
      </c>
      <c r="B2120" s="1488" t="s">
        <v>2003</v>
      </c>
      <c r="C2120" s="1488" t="s">
        <v>97</v>
      </c>
      <c r="D2120" s="1488"/>
      <c r="E2120" s="1489">
        <v>1600</v>
      </c>
      <c r="F2120" s="1488" t="s">
        <v>12993</v>
      </c>
      <c r="G2120" s="1488" t="s">
        <v>12994</v>
      </c>
      <c r="H2120" s="1488" t="s">
        <v>12995</v>
      </c>
      <c r="I2120" s="1488"/>
      <c r="J2120" s="1488"/>
      <c r="K2120" s="1493">
        <v>1</v>
      </c>
      <c r="L2120" s="1493">
        <v>12</v>
      </c>
      <c r="M2120" s="1484">
        <f t="shared" si="66"/>
        <v>19200</v>
      </c>
      <c r="N2120" s="1493">
        <v>0</v>
      </c>
      <c r="O2120" s="1493">
        <v>0</v>
      </c>
      <c r="P2120" s="1484">
        <f t="shared" si="67"/>
        <v>0</v>
      </c>
      <c r="Q2120" s="1199"/>
      <c r="R2120" s="1199"/>
      <c r="S2120" s="1199"/>
      <c r="T2120" s="1199"/>
    </row>
    <row r="2121" spans="1:20" s="1503" customFormat="1" ht="12.75" x14ac:dyDescent="0.2">
      <c r="A2121" s="1488" t="s">
        <v>8711</v>
      </c>
      <c r="B2121" s="1488" t="s">
        <v>2003</v>
      </c>
      <c r="C2121" s="1488" t="s">
        <v>97</v>
      </c>
      <c r="D2121" s="1488"/>
      <c r="E2121" s="1489">
        <v>2000</v>
      </c>
      <c r="F2121" s="1488" t="s">
        <v>12993</v>
      </c>
      <c r="G2121" s="1488" t="s">
        <v>12994</v>
      </c>
      <c r="H2121" s="1488" t="s">
        <v>12995</v>
      </c>
      <c r="I2121" s="1488"/>
      <c r="J2121" s="1488"/>
      <c r="K2121" s="1493">
        <v>1</v>
      </c>
      <c r="L2121" s="1493">
        <v>1</v>
      </c>
      <c r="M2121" s="1484">
        <f t="shared" si="66"/>
        <v>2000</v>
      </c>
      <c r="N2121" s="1493">
        <v>1</v>
      </c>
      <c r="O2121" s="1493">
        <v>6</v>
      </c>
      <c r="P2121" s="1484">
        <f t="shared" si="67"/>
        <v>12000</v>
      </c>
      <c r="Q2121" s="1199"/>
      <c r="R2121" s="1199"/>
      <c r="S2121" s="1199"/>
      <c r="T2121" s="1199"/>
    </row>
    <row r="2122" spans="1:20" s="1503" customFormat="1" ht="12.75" x14ac:dyDescent="0.2">
      <c r="A2122" s="1488" t="s">
        <v>8711</v>
      </c>
      <c r="B2122" s="1488" t="s">
        <v>2003</v>
      </c>
      <c r="C2122" s="1488" t="s">
        <v>97</v>
      </c>
      <c r="D2122" s="1488"/>
      <c r="E2122" s="1489">
        <v>4500</v>
      </c>
      <c r="F2122" s="1488" t="s">
        <v>12996</v>
      </c>
      <c r="G2122" s="1488" t="s">
        <v>12997</v>
      </c>
      <c r="H2122" s="1488" t="s">
        <v>739</v>
      </c>
      <c r="I2122" s="1488"/>
      <c r="J2122" s="1488"/>
      <c r="K2122" s="1493">
        <v>1</v>
      </c>
      <c r="L2122" s="1493">
        <v>12</v>
      </c>
      <c r="M2122" s="1484">
        <f t="shared" si="66"/>
        <v>54000</v>
      </c>
      <c r="N2122" s="1493">
        <v>1</v>
      </c>
      <c r="O2122" s="1493">
        <v>6</v>
      </c>
      <c r="P2122" s="1484">
        <f t="shared" si="67"/>
        <v>27000</v>
      </c>
      <c r="Q2122" s="1199"/>
      <c r="R2122" s="1199"/>
      <c r="S2122" s="1199"/>
      <c r="T2122" s="1199"/>
    </row>
    <row r="2123" spans="1:20" s="1503" customFormat="1" ht="12.75" x14ac:dyDescent="0.2">
      <c r="A2123" s="1488" t="s">
        <v>8711</v>
      </c>
      <c r="B2123" s="1488" t="s">
        <v>2003</v>
      </c>
      <c r="C2123" s="1488" t="s">
        <v>97</v>
      </c>
      <c r="D2123" s="1488"/>
      <c r="E2123" s="1489">
        <v>4200</v>
      </c>
      <c r="F2123" s="1488" t="s">
        <v>12998</v>
      </c>
      <c r="G2123" s="1488" t="s">
        <v>12999</v>
      </c>
      <c r="H2123" s="1488" t="s">
        <v>13000</v>
      </c>
      <c r="I2123" s="1488"/>
      <c r="J2123" s="1488"/>
      <c r="K2123" s="1493">
        <v>0</v>
      </c>
      <c r="L2123" s="1493">
        <v>0</v>
      </c>
      <c r="M2123" s="1484">
        <f t="shared" si="66"/>
        <v>0</v>
      </c>
      <c r="N2123" s="1493">
        <v>1</v>
      </c>
      <c r="O2123" s="1493">
        <v>1</v>
      </c>
      <c r="P2123" s="1484">
        <f t="shared" si="67"/>
        <v>4200</v>
      </c>
      <c r="Q2123" s="1199"/>
      <c r="R2123" s="1199"/>
      <c r="S2123" s="1199"/>
      <c r="T2123" s="1199"/>
    </row>
    <row r="2124" spans="1:20" s="1503" customFormat="1" ht="12.75" x14ac:dyDescent="0.2">
      <c r="A2124" s="1488" t="s">
        <v>8711</v>
      </c>
      <c r="B2124" s="1488" t="s">
        <v>2003</v>
      </c>
      <c r="C2124" s="1488" t="s">
        <v>97</v>
      </c>
      <c r="D2124" s="1488"/>
      <c r="E2124" s="1489">
        <v>4200</v>
      </c>
      <c r="F2124" s="1488" t="s">
        <v>13001</v>
      </c>
      <c r="G2124" s="1488" t="s">
        <v>13002</v>
      </c>
      <c r="H2124" s="1488" t="s">
        <v>13000</v>
      </c>
      <c r="I2124" s="1488"/>
      <c r="J2124" s="1488"/>
      <c r="K2124" s="1493">
        <v>0</v>
      </c>
      <c r="L2124" s="1493">
        <v>0</v>
      </c>
      <c r="M2124" s="1484">
        <f t="shared" si="66"/>
        <v>0</v>
      </c>
      <c r="N2124" s="1493">
        <v>1</v>
      </c>
      <c r="O2124" s="1493">
        <v>2</v>
      </c>
      <c r="P2124" s="1484">
        <f t="shared" si="67"/>
        <v>8400</v>
      </c>
      <c r="Q2124" s="1199"/>
      <c r="R2124" s="1199"/>
      <c r="S2124" s="1199"/>
      <c r="T2124" s="1199"/>
    </row>
    <row r="2125" spans="1:20" s="1503" customFormat="1" ht="12.75" x14ac:dyDescent="0.2">
      <c r="A2125" s="1488" t="s">
        <v>8711</v>
      </c>
      <c r="B2125" s="1488" t="s">
        <v>2003</v>
      </c>
      <c r="C2125" s="1488" t="s">
        <v>97</v>
      </c>
      <c r="D2125" s="1488"/>
      <c r="E2125" s="1489">
        <v>7000</v>
      </c>
      <c r="F2125" s="1488" t="s">
        <v>13003</v>
      </c>
      <c r="G2125" s="1488" t="s">
        <v>13004</v>
      </c>
      <c r="H2125" s="1488" t="s">
        <v>654</v>
      </c>
      <c r="I2125" s="1488"/>
      <c r="J2125" s="1488"/>
      <c r="K2125" s="1493">
        <v>0</v>
      </c>
      <c r="L2125" s="1493">
        <v>0</v>
      </c>
      <c r="M2125" s="1484">
        <f t="shared" si="66"/>
        <v>0</v>
      </c>
      <c r="N2125" s="1493">
        <v>1</v>
      </c>
      <c r="O2125" s="1493">
        <v>1</v>
      </c>
      <c r="P2125" s="1484">
        <f t="shared" si="67"/>
        <v>7000</v>
      </c>
      <c r="Q2125" s="1199"/>
      <c r="R2125" s="1199"/>
      <c r="S2125" s="1199"/>
      <c r="T2125" s="1199"/>
    </row>
    <row r="2126" spans="1:20" s="1503" customFormat="1" ht="12.75" x14ac:dyDescent="0.2">
      <c r="A2126" s="1488" t="s">
        <v>8711</v>
      </c>
      <c r="B2126" s="1488" t="s">
        <v>2003</v>
      </c>
      <c r="C2126" s="1488" t="s">
        <v>97</v>
      </c>
      <c r="D2126" s="1488"/>
      <c r="E2126" s="1489">
        <v>4200</v>
      </c>
      <c r="F2126" s="1488" t="s">
        <v>13005</v>
      </c>
      <c r="G2126" s="1488" t="s">
        <v>13006</v>
      </c>
      <c r="H2126" s="1488" t="s">
        <v>13000</v>
      </c>
      <c r="I2126" s="1488"/>
      <c r="J2126" s="1488"/>
      <c r="K2126" s="1493">
        <v>0</v>
      </c>
      <c r="L2126" s="1493">
        <v>0</v>
      </c>
      <c r="M2126" s="1484">
        <f t="shared" si="66"/>
        <v>0</v>
      </c>
      <c r="N2126" s="1493">
        <v>1</v>
      </c>
      <c r="O2126" s="1493">
        <v>2</v>
      </c>
      <c r="P2126" s="1484">
        <f t="shared" si="67"/>
        <v>8400</v>
      </c>
      <c r="Q2126" s="1199"/>
      <c r="R2126" s="1199"/>
      <c r="S2126" s="1199"/>
      <c r="T2126" s="1199"/>
    </row>
    <row r="2127" spans="1:20" s="1503" customFormat="1" ht="12.75" x14ac:dyDescent="0.2">
      <c r="A2127" s="1488" t="s">
        <v>8711</v>
      </c>
      <c r="B2127" s="1488" t="s">
        <v>2003</v>
      </c>
      <c r="C2127" s="1488" t="s">
        <v>97</v>
      </c>
      <c r="D2127" s="1488"/>
      <c r="E2127" s="1489">
        <v>7000</v>
      </c>
      <c r="F2127" s="1488" t="s">
        <v>13007</v>
      </c>
      <c r="G2127" s="1488" t="s">
        <v>13008</v>
      </c>
      <c r="H2127" s="1488" t="s">
        <v>654</v>
      </c>
      <c r="I2127" s="1488"/>
      <c r="J2127" s="1488"/>
      <c r="K2127" s="1493">
        <v>0</v>
      </c>
      <c r="L2127" s="1493">
        <v>0</v>
      </c>
      <c r="M2127" s="1484">
        <f t="shared" si="66"/>
        <v>0</v>
      </c>
      <c r="N2127" s="1493">
        <v>1</v>
      </c>
      <c r="O2127" s="1493">
        <v>2</v>
      </c>
      <c r="P2127" s="1484">
        <f t="shared" si="67"/>
        <v>14000</v>
      </c>
      <c r="Q2127" s="1199"/>
      <c r="R2127" s="1199"/>
      <c r="S2127" s="1199"/>
      <c r="T2127" s="1199"/>
    </row>
    <row r="2128" spans="1:20" s="1503" customFormat="1" ht="12.75" x14ac:dyDescent="0.2">
      <c r="A2128" s="1488" t="s">
        <v>8711</v>
      </c>
      <c r="B2128" s="1488" t="s">
        <v>2003</v>
      </c>
      <c r="C2128" s="1488" t="s">
        <v>97</v>
      </c>
      <c r="D2128" s="1488"/>
      <c r="E2128" s="1489">
        <v>7000</v>
      </c>
      <c r="F2128" s="1488" t="s">
        <v>13009</v>
      </c>
      <c r="G2128" s="1488" t="s">
        <v>13010</v>
      </c>
      <c r="H2128" s="1488" t="s">
        <v>654</v>
      </c>
      <c r="I2128" s="1488"/>
      <c r="J2128" s="1488"/>
      <c r="K2128" s="1493">
        <v>0</v>
      </c>
      <c r="L2128" s="1493">
        <v>0</v>
      </c>
      <c r="M2128" s="1484">
        <f t="shared" si="66"/>
        <v>0</v>
      </c>
      <c r="N2128" s="1493">
        <v>1</v>
      </c>
      <c r="O2128" s="1493">
        <v>2</v>
      </c>
      <c r="P2128" s="1484">
        <f t="shared" si="67"/>
        <v>14000</v>
      </c>
      <c r="Q2128" s="1199"/>
      <c r="R2128" s="1199"/>
      <c r="S2128" s="1199"/>
      <c r="T2128" s="1199"/>
    </row>
    <row r="2129" spans="1:20" s="1503" customFormat="1" ht="12.75" x14ac:dyDescent="0.2">
      <c r="A2129" s="1488" t="s">
        <v>8711</v>
      </c>
      <c r="B2129" s="1488" t="s">
        <v>2003</v>
      </c>
      <c r="C2129" s="1488" t="s">
        <v>97</v>
      </c>
      <c r="D2129" s="1488"/>
      <c r="E2129" s="1489">
        <v>4200</v>
      </c>
      <c r="F2129" s="1488" t="s">
        <v>13011</v>
      </c>
      <c r="G2129" s="1488" t="s">
        <v>13012</v>
      </c>
      <c r="H2129" s="1488" t="s">
        <v>13000</v>
      </c>
      <c r="I2129" s="1488"/>
      <c r="J2129" s="1488"/>
      <c r="K2129" s="1493">
        <v>0</v>
      </c>
      <c r="L2129" s="1493">
        <v>0</v>
      </c>
      <c r="M2129" s="1484">
        <f t="shared" si="66"/>
        <v>0</v>
      </c>
      <c r="N2129" s="1493">
        <v>1</v>
      </c>
      <c r="O2129" s="1493">
        <v>2</v>
      </c>
      <c r="P2129" s="1484">
        <f t="shared" si="67"/>
        <v>8400</v>
      </c>
      <c r="Q2129" s="1199"/>
      <c r="R2129" s="1199"/>
      <c r="S2129" s="1199"/>
      <c r="T2129" s="1199"/>
    </row>
    <row r="2130" spans="1:20" s="1503" customFormat="1" ht="12.75" x14ac:dyDescent="0.2">
      <c r="A2130" s="1488" t="s">
        <v>8711</v>
      </c>
      <c r="B2130" s="1488" t="s">
        <v>2003</v>
      </c>
      <c r="C2130" s="1488" t="s">
        <v>97</v>
      </c>
      <c r="D2130" s="1488"/>
      <c r="E2130" s="1489">
        <v>4200</v>
      </c>
      <c r="F2130" s="1488" t="s">
        <v>13013</v>
      </c>
      <c r="G2130" s="1488" t="s">
        <v>13014</v>
      </c>
      <c r="H2130" s="1488" t="s">
        <v>13000</v>
      </c>
      <c r="I2130" s="1488"/>
      <c r="J2130" s="1488"/>
      <c r="K2130" s="1493">
        <v>0</v>
      </c>
      <c r="L2130" s="1493">
        <v>0</v>
      </c>
      <c r="M2130" s="1484">
        <f t="shared" si="66"/>
        <v>0</v>
      </c>
      <c r="N2130" s="1493">
        <v>1</v>
      </c>
      <c r="O2130" s="1493">
        <v>2</v>
      </c>
      <c r="P2130" s="1484">
        <f t="shared" si="67"/>
        <v>8400</v>
      </c>
      <c r="Q2130" s="1199"/>
      <c r="R2130" s="1199"/>
      <c r="S2130" s="1199"/>
      <c r="T2130" s="1199"/>
    </row>
    <row r="2131" spans="1:20" s="1503" customFormat="1" ht="12.75" x14ac:dyDescent="0.2">
      <c r="A2131" s="1488" t="s">
        <v>8711</v>
      </c>
      <c r="B2131" s="1488" t="s">
        <v>2003</v>
      </c>
      <c r="C2131" s="1488" t="s">
        <v>97</v>
      </c>
      <c r="D2131" s="1488"/>
      <c r="E2131" s="1489">
        <v>4200</v>
      </c>
      <c r="F2131" s="1488" t="s">
        <v>13015</v>
      </c>
      <c r="G2131" s="1488" t="s">
        <v>13016</v>
      </c>
      <c r="H2131" s="1488" t="s">
        <v>13000</v>
      </c>
      <c r="I2131" s="1488"/>
      <c r="J2131" s="1488"/>
      <c r="K2131" s="1493">
        <v>0</v>
      </c>
      <c r="L2131" s="1493">
        <v>0</v>
      </c>
      <c r="M2131" s="1484">
        <f t="shared" si="66"/>
        <v>0</v>
      </c>
      <c r="N2131" s="1493">
        <v>1</v>
      </c>
      <c r="O2131" s="1493">
        <v>2</v>
      </c>
      <c r="P2131" s="1484">
        <f t="shared" si="67"/>
        <v>8400</v>
      </c>
      <c r="Q2131" s="1199"/>
      <c r="R2131" s="1199"/>
      <c r="S2131" s="1199"/>
      <c r="T2131" s="1199"/>
    </row>
    <row r="2132" spans="1:20" s="1503" customFormat="1" ht="12.75" x14ac:dyDescent="0.2">
      <c r="A2132" s="1488" t="s">
        <v>8711</v>
      </c>
      <c r="B2132" s="1488" t="s">
        <v>2003</v>
      </c>
      <c r="C2132" s="1488" t="s">
        <v>97</v>
      </c>
      <c r="D2132" s="1488"/>
      <c r="E2132" s="1489">
        <v>4200</v>
      </c>
      <c r="F2132" s="1488" t="s">
        <v>13017</v>
      </c>
      <c r="G2132" s="1488" t="s">
        <v>13018</v>
      </c>
      <c r="H2132" s="1488" t="s">
        <v>13000</v>
      </c>
      <c r="I2132" s="1488"/>
      <c r="J2132" s="1488"/>
      <c r="K2132" s="1493">
        <v>0</v>
      </c>
      <c r="L2132" s="1493">
        <v>0</v>
      </c>
      <c r="M2132" s="1484">
        <f t="shared" si="66"/>
        <v>0</v>
      </c>
      <c r="N2132" s="1493">
        <v>1</v>
      </c>
      <c r="O2132" s="1493">
        <v>2</v>
      </c>
      <c r="P2132" s="1484">
        <f t="shared" si="67"/>
        <v>8400</v>
      </c>
      <c r="Q2132" s="1199"/>
      <c r="R2132" s="1199"/>
      <c r="S2132" s="1199"/>
      <c r="T2132" s="1199"/>
    </row>
    <row r="2133" spans="1:20" s="1503" customFormat="1" ht="12.75" x14ac:dyDescent="0.2">
      <c r="A2133" s="1488" t="s">
        <v>8711</v>
      </c>
      <c r="B2133" s="1488" t="s">
        <v>2003</v>
      </c>
      <c r="C2133" s="1488" t="s">
        <v>97</v>
      </c>
      <c r="D2133" s="1488"/>
      <c r="E2133" s="1489">
        <v>7000</v>
      </c>
      <c r="F2133" s="1488" t="s">
        <v>13019</v>
      </c>
      <c r="G2133" s="1488" t="s">
        <v>13020</v>
      </c>
      <c r="H2133" s="1488" t="s">
        <v>654</v>
      </c>
      <c r="I2133" s="1488"/>
      <c r="J2133" s="1488"/>
      <c r="K2133" s="1493">
        <v>0</v>
      </c>
      <c r="L2133" s="1493">
        <v>0</v>
      </c>
      <c r="M2133" s="1484">
        <f t="shared" si="66"/>
        <v>0</v>
      </c>
      <c r="N2133" s="1493">
        <v>1</v>
      </c>
      <c r="O2133" s="1493">
        <v>2</v>
      </c>
      <c r="P2133" s="1484">
        <f t="shared" si="67"/>
        <v>14000</v>
      </c>
      <c r="Q2133" s="1199"/>
      <c r="R2133" s="1199"/>
      <c r="S2133" s="1199"/>
      <c r="T2133" s="1199"/>
    </row>
    <row r="2134" spans="1:20" s="1503" customFormat="1" ht="12.75" x14ac:dyDescent="0.2">
      <c r="A2134" s="1488" t="s">
        <v>8711</v>
      </c>
      <c r="B2134" s="1488" t="s">
        <v>2003</v>
      </c>
      <c r="C2134" s="1488" t="s">
        <v>97</v>
      </c>
      <c r="D2134" s="1488"/>
      <c r="E2134" s="1489">
        <v>4200</v>
      </c>
      <c r="F2134" s="1488" t="s">
        <v>13021</v>
      </c>
      <c r="G2134" s="1488" t="s">
        <v>13022</v>
      </c>
      <c r="H2134" s="1488" t="s">
        <v>13000</v>
      </c>
      <c r="I2134" s="1488"/>
      <c r="J2134" s="1488"/>
      <c r="K2134" s="1493">
        <v>0</v>
      </c>
      <c r="L2134" s="1493">
        <v>0</v>
      </c>
      <c r="M2134" s="1484">
        <f t="shared" si="66"/>
        <v>0</v>
      </c>
      <c r="N2134" s="1493">
        <v>1</v>
      </c>
      <c r="O2134" s="1493">
        <v>2</v>
      </c>
      <c r="P2134" s="1484">
        <f t="shared" si="67"/>
        <v>8400</v>
      </c>
      <c r="Q2134" s="1199"/>
      <c r="R2134" s="1199"/>
      <c r="S2134" s="1199"/>
      <c r="T2134" s="1199"/>
    </row>
    <row r="2135" spans="1:20" s="1503" customFormat="1" ht="12.75" x14ac:dyDescent="0.2">
      <c r="A2135" s="1488" t="s">
        <v>8711</v>
      </c>
      <c r="B2135" s="1488" t="s">
        <v>2003</v>
      </c>
      <c r="C2135" s="1488" t="s">
        <v>97</v>
      </c>
      <c r="D2135" s="1488"/>
      <c r="E2135" s="1489">
        <v>4200</v>
      </c>
      <c r="F2135" s="1488" t="s">
        <v>13023</v>
      </c>
      <c r="G2135" s="1488" t="s">
        <v>13024</v>
      </c>
      <c r="H2135" s="1488" t="s">
        <v>13000</v>
      </c>
      <c r="I2135" s="1488"/>
      <c r="J2135" s="1488"/>
      <c r="K2135" s="1493">
        <v>0</v>
      </c>
      <c r="L2135" s="1493">
        <v>0</v>
      </c>
      <c r="M2135" s="1484">
        <f t="shared" si="66"/>
        <v>0</v>
      </c>
      <c r="N2135" s="1493">
        <v>1</v>
      </c>
      <c r="O2135" s="1493">
        <v>2</v>
      </c>
      <c r="P2135" s="1484">
        <f t="shared" si="67"/>
        <v>8400</v>
      </c>
      <c r="Q2135" s="1199"/>
      <c r="R2135" s="1199"/>
      <c r="S2135" s="1199"/>
      <c r="T2135" s="1199"/>
    </row>
    <row r="2136" spans="1:20" s="1503" customFormat="1" ht="12.75" x14ac:dyDescent="0.2">
      <c r="A2136" s="1488" t="s">
        <v>8711</v>
      </c>
      <c r="B2136" s="1488" t="s">
        <v>2003</v>
      </c>
      <c r="C2136" s="1488" t="s">
        <v>97</v>
      </c>
      <c r="D2136" s="1488"/>
      <c r="E2136" s="1489">
        <v>7000</v>
      </c>
      <c r="F2136" s="1488" t="s">
        <v>13025</v>
      </c>
      <c r="G2136" s="1488" t="s">
        <v>13026</v>
      </c>
      <c r="H2136" s="1488" t="s">
        <v>654</v>
      </c>
      <c r="I2136" s="1488"/>
      <c r="J2136" s="1488"/>
      <c r="K2136" s="1493">
        <v>0</v>
      </c>
      <c r="L2136" s="1493">
        <v>0</v>
      </c>
      <c r="M2136" s="1484">
        <f t="shared" si="66"/>
        <v>0</v>
      </c>
      <c r="N2136" s="1493">
        <v>1</v>
      </c>
      <c r="O2136" s="1493">
        <v>2</v>
      </c>
      <c r="P2136" s="1484">
        <f t="shared" si="67"/>
        <v>14000</v>
      </c>
      <c r="Q2136" s="1199"/>
      <c r="R2136" s="1199"/>
      <c r="S2136" s="1199"/>
      <c r="T2136" s="1199"/>
    </row>
    <row r="2137" spans="1:20" s="1503" customFormat="1" ht="12.75" x14ac:dyDescent="0.2">
      <c r="A2137" s="1488" t="s">
        <v>8711</v>
      </c>
      <c r="B2137" s="1488" t="s">
        <v>2003</v>
      </c>
      <c r="C2137" s="1488" t="s">
        <v>97</v>
      </c>
      <c r="D2137" s="1488"/>
      <c r="E2137" s="1489">
        <v>4200</v>
      </c>
      <c r="F2137" s="1488" t="s">
        <v>13027</v>
      </c>
      <c r="G2137" s="1488" t="s">
        <v>13028</v>
      </c>
      <c r="H2137" s="1488" t="s">
        <v>13000</v>
      </c>
      <c r="I2137" s="1488"/>
      <c r="J2137" s="1488"/>
      <c r="K2137" s="1493">
        <v>0</v>
      </c>
      <c r="L2137" s="1493">
        <v>0</v>
      </c>
      <c r="M2137" s="1484">
        <f t="shared" si="66"/>
        <v>0</v>
      </c>
      <c r="N2137" s="1493">
        <v>1</v>
      </c>
      <c r="O2137" s="1493">
        <v>2</v>
      </c>
      <c r="P2137" s="1484">
        <f t="shared" si="67"/>
        <v>8400</v>
      </c>
      <c r="Q2137" s="1199"/>
      <c r="R2137" s="1199"/>
      <c r="S2137" s="1199"/>
      <c r="T2137" s="1199"/>
    </row>
    <row r="2138" spans="1:20" s="1503" customFormat="1" ht="12.75" x14ac:dyDescent="0.2">
      <c r="A2138" s="1488" t="s">
        <v>8711</v>
      </c>
      <c r="B2138" s="1488" t="s">
        <v>2003</v>
      </c>
      <c r="C2138" s="1488" t="s">
        <v>97</v>
      </c>
      <c r="D2138" s="1488"/>
      <c r="E2138" s="1489">
        <v>4200</v>
      </c>
      <c r="F2138" s="1488" t="s">
        <v>13029</v>
      </c>
      <c r="G2138" s="1488" t="s">
        <v>13030</v>
      </c>
      <c r="H2138" s="1488" t="s">
        <v>13000</v>
      </c>
      <c r="I2138" s="1488"/>
      <c r="J2138" s="1488"/>
      <c r="K2138" s="1493">
        <v>0</v>
      </c>
      <c r="L2138" s="1493">
        <v>0</v>
      </c>
      <c r="M2138" s="1484">
        <f t="shared" si="66"/>
        <v>0</v>
      </c>
      <c r="N2138" s="1493">
        <v>1</v>
      </c>
      <c r="O2138" s="1493">
        <v>1</v>
      </c>
      <c r="P2138" s="1484">
        <f t="shared" si="67"/>
        <v>4200</v>
      </c>
      <c r="Q2138" s="1199"/>
      <c r="R2138" s="1199"/>
      <c r="S2138" s="1199"/>
      <c r="T2138" s="1199"/>
    </row>
    <row r="2139" spans="1:20" s="1503" customFormat="1" ht="12.75" x14ac:dyDescent="0.2">
      <c r="A2139" s="1488" t="s">
        <v>8711</v>
      </c>
      <c r="B2139" s="1488" t="s">
        <v>2003</v>
      </c>
      <c r="C2139" s="1488" t="s">
        <v>97</v>
      </c>
      <c r="D2139" s="1488"/>
      <c r="E2139" s="1489">
        <v>4200</v>
      </c>
      <c r="F2139" s="1488" t="s">
        <v>13031</v>
      </c>
      <c r="G2139" s="1488" t="s">
        <v>13032</v>
      </c>
      <c r="H2139" s="1488" t="s">
        <v>13000</v>
      </c>
      <c r="I2139" s="1488"/>
      <c r="J2139" s="1488"/>
      <c r="K2139" s="1493">
        <v>0</v>
      </c>
      <c r="L2139" s="1493">
        <v>0</v>
      </c>
      <c r="M2139" s="1484">
        <f t="shared" si="66"/>
        <v>0</v>
      </c>
      <c r="N2139" s="1493">
        <v>1</v>
      </c>
      <c r="O2139" s="1493">
        <v>2</v>
      </c>
      <c r="P2139" s="1484">
        <f t="shared" si="67"/>
        <v>8400</v>
      </c>
      <c r="Q2139" s="1199"/>
      <c r="R2139" s="1199"/>
      <c r="S2139" s="1199"/>
      <c r="T2139" s="1199"/>
    </row>
    <row r="2140" spans="1:20" s="1503" customFormat="1" ht="12.75" x14ac:dyDescent="0.2">
      <c r="A2140" s="1488" t="s">
        <v>8711</v>
      </c>
      <c r="B2140" s="1488" t="s">
        <v>2003</v>
      </c>
      <c r="C2140" s="1488" t="s">
        <v>97</v>
      </c>
      <c r="D2140" s="1488"/>
      <c r="E2140" s="1489">
        <v>4200</v>
      </c>
      <c r="F2140" s="1488" t="s">
        <v>13033</v>
      </c>
      <c r="G2140" s="1488" t="s">
        <v>13034</v>
      </c>
      <c r="H2140" s="1488" t="s">
        <v>13000</v>
      </c>
      <c r="I2140" s="1488"/>
      <c r="J2140" s="1488"/>
      <c r="K2140" s="1493">
        <v>0</v>
      </c>
      <c r="L2140" s="1493">
        <v>0</v>
      </c>
      <c r="M2140" s="1484">
        <f t="shared" si="66"/>
        <v>0</v>
      </c>
      <c r="N2140" s="1493">
        <v>1</v>
      </c>
      <c r="O2140" s="1493">
        <v>2</v>
      </c>
      <c r="P2140" s="1484">
        <f t="shared" si="67"/>
        <v>8400</v>
      </c>
      <c r="Q2140" s="1199"/>
      <c r="R2140" s="1199"/>
      <c r="S2140" s="1199"/>
      <c r="T2140" s="1199"/>
    </row>
    <row r="2141" spans="1:20" s="1503" customFormat="1" ht="12.75" x14ac:dyDescent="0.2">
      <c r="A2141" s="1488" t="s">
        <v>8711</v>
      </c>
      <c r="B2141" s="1488" t="s">
        <v>2003</v>
      </c>
      <c r="C2141" s="1488" t="s">
        <v>97</v>
      </c>
      <c r="D2141" s="1488"/>
      <c r="E2141" s="1489">
        <v>7000</v>
      </c>
      <c r="F2141" s="1488" t="s">
        <v>13035</v>
      </c>
      <c r="G2141" s="1488" t="s">
        <v>13036</v>
      </c>
      <c r="H2141" s="1488" t="s">
        <v>654</v>
      </c>
      <c r="I2141" s="1488"/>
      <c r="J2141" s="1488"/>
      <c r="K2141" s="1493">
        <v>0</v>
      </c>
      <c r="L2141" s="1493">
        <v>0</v>
      </c>
      <c r="M2141" s="1484">
        <f t="shared" si="66"/>
        <v>0</v>
      </c>
      <c r="N2141" s="1493">
        <v>1</v>
      </c>
      <c r="O2141" s="1493">
        <v>2</v>
      </c>
      <c r="P2141" s="1484">
        <f t="shared" si="67"/>
        <v>14000</v>
      </c>
      <c r="Q2141" s="1199"/>
      <c r="R2141" s="1199"/>
      <c r="S2141" s="1199"/>
      <c r="T2141" s="1199"/>
    </row>
    <row r="2142" spans="1:20" s="1503" customFormat="1" ht="12.75" x14ac:dyDescent="0.2">
      <c r="A2142" s="1488" t="s">
        <v>8711</v>
      </c>
      <c r="B2142" s="1488" t="s">
        <v>2003</v>
      </c>
      <c r="C2142" s="1488" t="s">
        <v>97</v>
      </c>
      <c r="D2142" s="1488"/>
      <c r="E2142" s="1489">
        <v>4200</v>
      </c>
      <c r="F2142" s="1488" t="s">
        <v>13037</v>
      </c>
      <c r="G2142" s="1488" t="s">
        <v>13038</v>
      </c>
      <c r="H2142" s="1488" t="s">
        <v>13000</v>
      </c>
      <c r="I2142" s="1488"/>
      <c r="J2142" s="1488"/>
      <c r="K2142" s="1493">
        <v>0</v>
      </c>
      <c r="L2142" s="1493">
        <v>0</v>
      </c>
      <c r="M2142" s="1484">
        <f t="shared" si="66"/>
        <v>0</v>
      </c>
      <c r="N2142" s="1493">
        <v>1</v>
      </c>
      <c r="O2142" s="1493">
        <v>2</v>
      </c>
      <c r="P2142" s="1484">
        <f t="shared" si="67"/>
        <v>8400</v>
      </c>
      <c r="Q2142" s="1199"/>
      <c r="R2142" s="1199"/>
      <c r="S2142" s="1199"/>
      <c r="T2142" s="1199"/>
    </row>
    <row r="2143" spans="1:20" s="1503" customFormat="1" ht="12.75" x14ac:dyDescent="0.2">
      <c r="A2143" s="1488" t="s">
        <v>8711</v>
      </c>
      <c r="B2143" s="1488" t="s">
        <v>2003</v>
      </c>
      <c r="C2143" s="1488" t="s">
        <v>97</v>
      </c>
      <c r="D2143" s="1488"/>
      <c r="E2143" s="1489">
        <v>7000</v>
      </c>
      <c r="F2143" s="1488" t="s">
        <v>13039</v>
      </c>
      <c r="G2143" s="1488" t="s">
        <v>13040</v>
      </c>
      <c r="H2143" s="1488" t="s">
        <v>654</v>
      </c>
      <c r="I2143" s="1488"/>
      <c r="J2143" s="1488"/>
      <c r="K2143" s="1493">
        <v>0</v>
      </c>
      <c r="L2143" s="1493">
        <v>0</v>
      </c>
      <c r="M2143" s="1484">
        <f t="shared" si="66"/>
        <v>0</v>
      </c>
      <c r="N2143" s="1493">
        <v>1</v>
      </c>
      <c r="O2143" s="1493">
        <v>2</v>
      </c>
      <c r="P2143" s="1484">
        <f t="shared" si="67"/>
        <v>14000</v>
      </c>
      <c r="Q2143" s="1199"/>
      <c r="R2143" s="1199"/>
      <c r="S2143" s="1199"/>
      <c r="T2143" s="1199"/>
    </row>
    <row r="2144" spans="1:20" s="1503" customFormat="1" ht="12.75" x14ac:dyDescent="0.2">
      <c r="A2144" s="1488" t="s">
        <v>8711</v>
      </c>
      <c r="B2144" s="1488" t="s">
        <v>2003</v>
      </c>
      <c r="C2144" s="1488" t="s">
        <v>97</v>
      </c>
      <c r="D2144" s="1488"/>
      <c r="E2144" s="1489">
        <v>4200</v>
      </c>
      <c r="F2144" s="1488" t="s">
        <v>13041</v>
      </c>
      <c r="G2144" s="1488" t="s">
        <v>13042</v>
      </c>
      <c r="H2144" s="1488" t="s">
        <v>13000</v>
      </c>
      <c r="I2144" s="1488"/>
      <c r="J2144" s="1488"/>
      <c r="K2144" s="1493">
        <v>0</v>
      </c>
      <c r="L2144" s="1493">
        <v>0</v>
      </c>
      <c r="M2144" s="1484">
        <f t="shared" si="66"/>
        <v>0</v>
      </c>
      <c r="N2144" s="1493">
        <v>1</v>
      </c>
      <c r="O2144" s="1493">
        <v>2</v>
      </c>
      <c r="P2144" s="1484">
        <f t="shared" si="67"/>
        <v>8400</v>
      </c>
      <c r="Q2144" s="1199"/>
      <c r="R2144" s="1199"/>
      <c r="S2144" s="1199"/>
      <c r="T2144" s="1199"/>
    </row>
    <row r="2145" spans="1:20" s="1503" customFormat="1" ht="12.75" x14ac:dyDescent="0.2">
      <c r="A2145" s="1488" t="s">
        <v>8711</v>
      </c>
      <c r="B2145" s="1488" t="s">
        <v>2003</v>
      </c>
      <c r="C2145" s="1488" t="s">
        <v>97</v>
      </c>
      <c r="D2145" s="1488"/>
      <c r="E2145" s="1489">
        <v>7000</v>
      </c>
      <c r="F2145" s="1488" t="s">
        <v>13043</v>
      </c>
      <c r="G2145" s="1488" t="s">
        <v>13044</v>
      </c>
      <c r="H2145" s="1488" t="s">
        <v>654</v>
      </c>
      <c r="I2145" s="1488"/>
      <c r="J2145" s="1488"/>
      <c r="K2145" s="1493">
        <v>0</v>
      </c>
      <c r="L2145" s="1493">
        <v>0</v>
      </c>
      <c r="M2145" s="1484">
        <f t="shared" si="66"/>
        <v>0</v>
      </c>
      <c r="N2145" s="1493">
        <v>1</v>
      </c>
      <c r="O2145" s="1493">
        <v>1</v>
      </c>
      <c r="P2145" s="1484">
        <f t="shared" si="67"/>
        <v>7000</v>
      </c>
      <c r="Q2145" s="1199"/>
      <c r="R2145" s="1199"/>
      <c r="S2145" s="1199"/>
      <c r="T2145" s="1199"/>
    </row>
    <row r="2146" spans="1:20" s="1503" customFormat="1" ht="12.75" x14ac:dyDescent="0.2">
      <c r="A2146" s="1488" t="s">
        <v>8711</v>
      </c>
      <c r="B2146" s="1488" t="s">
        <v>2003</v>
      </c>
      <c r="C2146" s="1488" t="s">
        <v>97</v>
      </c>
      <c r="D2146" s="1488"/>
      <c r="E2146" s="1489">
        <v>7000</v>
      </c>
      <c r="F2146" s="1488" t="s">
        <v>13045</v>
      </c>
      <c r="G2146" s="1488" t="s">
        <v>13046</v>
      </c>
      <c r="H2146" s="1488" t="s">
        <v>654</v>
      </c>
      <c r="I2146" s="1488"/>
      <c r="J2146" s="1488"/>
      <c r="K2146" s="1493">
        <v>0</v>
      </c>
      <c r="L2146" s="1493">
        <v>0</v>
      </c>
      <c r="M2146" s="1484">
        <f t="shared" si="66"/>
        <v>0</v>
      </c>
      <c r="N2146" s="1493">
        <v>1</v>
      </c>
      <c r="O2146" s="1493">
        <v>2</v>
      </c>
      <c r="P2146" s="1484">
        <f t="shared" si="67"/>
        <v>14000</v>
      </c>
      <c r="Q2146" s="1199"/>
      <c r="R2146" s="1199"/>
      <c r="S2146" s="1199"/>
      <c r="T2146" s="1199"/>
    </row>
    <row r="2147" spans="1:20" s="1503" customFormat="1" ht="12.75" x14ac:dyDescent="0.2">
      <c r="A2147" s="1488" t="s">
        <v>8711</v>
      </c>
      <c r="B2147" s="1488" t="s">
        <v>2003</v>
      </c>
      <c r="C2147" s="1488" t="s">
        <v>97</v>
      </c>
      <c r="D2147" s="1488"/>
      <c r="E2147" s="1489">
        <v>4200</v>
      </c>
      <c r="F2147" s="1488" t="s">
        <v>13047</v>
      </c>
      <c r="G2147" s="1488" t="s">
        <v>13048</v>
      </c>
      <c r="H2147" s="1488" t="s">
        <v>13000</v>
      </c>
      <c r="I2147" s="1488"/>
      <c r="J2147" s="1488"/>
      <c r="K2147" s="1493">
        <v>0</v>
      </c>
      <c r="L2147" s="1493">
        <v>0</v>
      </c>
      <c r="M2147" s="1484">
        <f t="shared" si="66"/>
        <v>0</v>
      </c>
      <c r="N2147" s="1493">
        <v>1</v>
      </c>
      <c r="O2147" s="1493">
        <v>2</v>
      </c>
      <c r="P2147" s="1484">
        <f t="shared" si="67"/>
        <v>8400</v>
      </c>
      <c r="Q2147" s="1199"/>
      <c r="R2147" s="1199"/>
      <c r="S2147" s="1199"/>
      <c r="T2147" s="1199"/>
    </row>
    <row r="2148" spans="1:20" s="1503" customFormat="1" ht="12.75" x14ac:dyDescent="0.2">
      <c r="A2148" s="1488" t="s">
        <v>8711</v>
      </c>
      <c r="B2148" s="1488" t="s">
        <v>2003</v>
      </c>
      <c r="C2148" s="1488" t="s">
        <v>97</v>
      </c>
      <c r="D2148" s="1488"/>
      <c r="E2148" s="1489">
        <v>7000</v>
      </c>
      <c r="F2148" s="1488" t="s">
        <v>13049</v>
      </c>
      <c r="G2148" s="1488" t="s">
        <v>13050</v>
      </c>
      <c r="H2148" s="1488" t="s">
        <v>654</v>
      </c>
      <c r="I2148" s="1488"/>
      <c r="J2148" s="1488"/>
      <c r="K2148" s="1493">
        <v>0</v>
      </c>
      <c r="L2148" s="1493">
        <v>0</v>
      </c>
      <c r="M2148" s="1484">
        <f t="shared" si="66"/>
        <v>0</v>
      </c>
      <c r="N2148" s="1493">
        <v>1</v>
      </c>
      <c r="O2148" s="1493">
        <v>2</v>
      </c>
      <c r="P2148" s="1484">
        <f t="shared" si="67"/>
        <v>14000</v>
      </c>
      <c r="Q2148" s="1199"/>
      <c r="R2148" s="1199"/>
      <c r="S2148" s="1199"/>
      <c r="T2148" s="1199"/>
    </row>
    <row r="2149" spans="1:20" s="1503" customFormat="1" ht="12.75" x14ac:dyDescent="0.2">
      <c r="A2149" s="1488" t="s">
        <v>8711</v>
      </c>
      <c r="B2149" s="1488" t="s">
        <v>2003</v>
      </c>
      <c r="C2149" s="1488" t="s">
        <v>97</v>
      </c>
      <c r="D2149" s="1488"/>
      <c r="E2149" s="1489">
        <v>4200</v>
      </c>
      <c r="F2149" s="1488" t="s">
        <v>13051</v>
      </c>
      <c r="G2149" s="1488" t="s">
        <v>13052</v>
      </c>
      <c r="H2149" s="1488" t="s">
        <v>13000</v>
      </c>
      <c r="I2149" s="1488"/>
      <c r="J2149" s="1488"/>
      <c r="K2149" s="1493">
        <v>0</v>
      </c>
      <c r="L2149" s="1493">
        <v>0</v>
      </c>
      <c r="M2149" s="1484">
        <f t="shared" si="66"/>
        <v>0</v>
      </c>
      <c r="N2149" s="1493">
        <v>1</v>
      </c>
      <c r="O2149" s="1493">
        <v>2</v>
      </c>
      <c r="P2149" s="1484">
        <f t="shared" si="67"/>
        <v>8400</v>
      </c>
      <c r="Q2149" s="1199"/>
      <c r="R2149" s="1199"/>
      <c r="S2149" s="1199"/>
      <c r="T2149" s="1199"/>
    </row>
    <row r="2150" spans="1:20" s="1503" customFormat="1" ht="12.75" x14ac:dyDescent="0.2">
      <c r="A2150" s="1488" t="s">
        <v>8711</v>
      </c>
      <c r="B2150" s="1488" t="s">
        <v>2003</v>
      </c>
      <c r="C2150" s="1488" t="s">
        <v>97</v>
      </c>
      <c r="D2150" s="1488"/>
      <c r="E2150" s="1489">
        <v>4200</v>
      </c>
      <c r="F2150" s="1488" t="s">
        <v>13053</v>
      </c>
      <c r="G2150" s="1488" t="s">
        <v>13054</v>
      </c>
      <c r="H2150" s="1488" t="s">
        <v>13000</v>
      </c>
      <c r="I2150" s="1488"/>
      <c r="J2150" s="1488"/>
      <c r="K2150" s="1493">
        <v>0</v>
      </c>
      <c r="L2150" s="1493">
        <v>0</v>
      </c>
      <c r="M2150" s="1484">
        <f t="shared" si="66"/>
        <v>0</v>
      </c>
      <c r="N2150" s="1493">
        <v>1</v>
      </c>
      <c r="O2150" s="1493">
        <v>2</v>
      </c>
      <c r="P2150" s="1484">
        <f t="shared" si="67"/>
        <v>8400</v>
      </c>
      <c r="Q2150" s="1199"/>
      <c r="R2150" s="1199"/>
      <c r="S2150" s="1199"/>
      <c r="T2150" s="1199"/>
    </row>
    <row r="2151" spans="1:20" s="1503" customFormat="1" ht="12.75" x14ac:dyDescent="0.2">
      <c r="A2151" s="1488" t="s">
        <v>8711</v>
      </c>
      <c r="B2151" s="1488" t="s">
        <v>2003</v>
      </c>
      <c r="C2151" s="1488" t="s">
        <v>97</v>
      </c>
      <c r="D2151" s="1488"/>
      <c r="E2151" s="1489">
        <v>9000</v>
      </c>
      <c r="F2151" s="1488" t="s">
        <v>13055</v>
      </c>
      <c r="G2151" s="1488" t="s">
        <v>13056</v>
      </c>
      <c r="H2151" s="1488" t="s">
        <v>654</v>
      </c>
      <c r="I2151" s="1488"/>
      <c r="J2151" s="1488"/>
      <c r="K2151" s="1493">
        <v>0</v>
      </c>
      <c r="L2151" s="1493">
        <v>0</v>
      </c>
      <c r="M2151" s="1484">
        <f t="shared" si="66"/>
        <v>0</v>
      </c>
      <c r="N2151" s="1493">
        <v>1</v>
      </c>
      <c r="O2151" s="1493">
        <v>2</v>
      </c>
      <c r="P2151" s="1484">
        <f t="shared" si="67"/>
        <v>18000</v>
      </c>
      <c r="Q2151" s="1199"/>
      <c r="R2151" s="1199"/>
      <c r="S2151" s="1199"/>
      <c r="T2151" s="1199"/>
    </row>
    <row r="2152" spans="1:20" s="1503" customFormat="1" ht="12.75" x14ac:dyDescent="0.2">
      <c r="A2152" s="1488" t="s">
        <v>8711</v>
      </c>
      <c r="B2152" s="1488" t="s">
        <v>2003</v>
      </c>
      <c r="C2152" s="1488" t="s">
        <v>97</v>
      </c>
      <c r="D2152" s="1488"/>
      <c r="E2152" s="1489">
        <v>6000</v>
      </c>
      <c r="F2152" s="1488" t="s">
        <v>13057</v>
      </c>
      <c r="G2152" s="1488" t="s">
        <v>13058</v>
      </c>
      <c r="H2152" s="1488" t="s">
        <v>13000</v>
      </c>
      <c r="I2152" s="1488"/>
      <c r="J2152" s="1488"/>
      <c r="K2152" s="1493">
        <v>0</v>
      </c>
      <c r="L2152" s="1493">
        <v>0</v>
      </c>
      <c r="M2152" s="1484">
        <f t="shared" si="66"/>
        <v>0</v>
      </c>
      <c r="N2152" s="1493">
        <v>1</v>
      </c>
      <c r="O2152" s="1493">
        <v>2</v>
      </c>
      <c r="P2152" s="1484">
        <f t="shared" si="67"/>
        <v>12000</v>
      </c>
      <c r="Q2152" s="1199"/>
      <c r="R2152" s="1199"/>
      <c r="S2152" s="1199"/>
      <c r="T2152" s="1199"/>
    </row>
    <row r="2153" spans="1:20" s="1503" customFormat="1" ht="12.75" x14ac:dyDescent="0.2">
      <c r="A2153" s="1488" t="s">
        <v>8711</v>
      </c>
      <c r="B2153" s="1488" t="s">
        <v>2003</v>
      </c>
      <c r="C2153" s="1488" t="s">
        <v>97</v>
      </c>
      <c r="D2153" s="1488"/>
      <c r="E2153" s="1489">
        <v>9000</v>
      </c>
      <c r="F2153" s="1488" t="s">
        <v>13059</v>
      </c>
      <c r="G2153" s="1488" t="s">
        <v>13060</v>
      </c>
      <c r="H2153" s="1488" t="s">
        <v>654</v>
      </c>
      <c r="I2153" s="1488"/>
      <c r="J2153" s="1488"/>
      <c r="K2153" s="1493">
        <v>0</v>
      </c>
      <c r="L2153" s="1493">
        <v>0</v>
      </c>
      <c r="M2153" s="1484">
        <f t="shared" si="66"/>
        <v>0</v>
      </c>
      <c r="N2153" s="1493">
        <v>1</v>
      </c>
      <c r="O2153" s="1493">
        <v>2</v>
      </c>
      <c r="P2153" s="1484">
        <f t="shared" si="67"/>
        <v>18000</v>
      </c>
      <c r="Q2153" s="1199"/>
      <c r="R2153" s="1199"/>
      <c r="S2153" s="1199"/>
      <c r="T2153" s="1199"/>
    </row>
    <row r="2154" spans="1:20" s="1503" customFormat="1" ht="12.75" x14ac:dyDescent="0.2">
      <c r="A2154" s="1488" t="s">
        <v>8711</v>
      </c>
      <c r="B2154" s="1488" t="s">
        <v>2003</v>
      </c>
      <c r="C2154" s="1488" t="s">
        <v>97</v>
      </c>
      <c r="D2154" s="1488"/>
      <c r="E2154" s="1489">
        <v>9000</v>
      </c>
      <c r="F2154" s="1488" t="s">
        <v>13061</v>
      </c>
      <c r="G2154" s="1488" t="s">
        <v>13062</v>
      </c>
      <c r="H2154" s="1488" t="s">
        <v>654</v>
      </c>
      <c r="I2154" s="1488"/>
      <c r="J2154" s="1488"/>
      <c r="K2154" s="1493">
        <v>0</v>
      </c>
      <c r="L2154" s="1493">
        <v>0</v>
      </c>
      <c r="M2154" s="1484">
        <f t="shared" si="66"/>
        <v>0</v>
      </c>
      <c r="N2154" s="1493">
        <v>1</v>
      </c>
      <c r="O2154" s="1493">
        <v>1</v>
      </c>
      <c r="P2154" s="1484">
        <f t="shared" si="67"/>
        <v>9000</v>
      </c>
      <c r="Q2154" s="1199"/>
      <c r="R2154" s="1199"/>
      <c r="S2154" s="1199"/>
      <c r="T2154" s="1199"/>
    </row>
    <row r="2155" spans="1:20" s="1503" customFormat="1" ht="12.75" x14ac:dyDescent="0.2">
      <c r="A2155" s="1488" t="s">
        <v>8711</v>
      </c>
      <c r="B2155" s="1488" t="s">
        <v>2003</v>
      </c>
      <c r="C2155" s="1488" t="s">
        <v>97</v>
      </c>
      <c r="D2155" s="1488"/>
      <c r="E2155" s="1489">
        <v>6000</v>
      </c>
      <c r="F2155" s="1488" t="s">
        <v>13063</v>
      </c>
      <c r="G2155" s="1488" t="s">
        <v>13064</v>
      </c>
      <c r="H2155" s="1488" t="s">
        <v>13000</v>
      </c>
      <c r="I2155" s="1488"/>
      <c r="J2155" s="1488"/>
      <c r="K2155" s="1493">
        <v>0</v>
      </c>
      <c r="L2155" s="1493">
        <v>0</v>
      </c>
      <c r="M2155" s="1484">
        <f t="shared" si="66"/>
        <v>0</v>
      </c>
      <c r="N2155" s="1493">
        <v>1</v>
      </c>
      <c r="O2155" s="1493">
        <v>2</v>
      </c>
      <c r="P2155" s="1484">
        <f t="shared" si="67"/>
        <v>12000</v>
      </c>
      <c r="Q2155" s="1199"/>
      <c r="R2155" s="1199"/>
      <c r="S2155" s="1199"/>
      <c r="T2155" s="1199"/>
    </row>
    <row r="2156" spans="1:20" s="1503" customFormat="1" ht="12.75" x14ac:dyDescent="0.2">
      <c r="A2156" s="1488" t="s">
        <v>8711</v>
      </c>
      <c r="B2156" s="1488" t="s">
        <v>2003</v>
      </c>
      <c r="C2156" s="1488" t="s">
        <v>97</v>
      </c>
      <c r="D2156" s="1488"/>
      <c r="E2156" s="1489">
        <v>9000</v>
      </c>
      <c r="F2156" s="1488" t="s">
        <v>13065</v>
      </c>
      <c r="G2156" s="1488" t="s">
        <v>13066</v>
      </c>
      <c r="H2156" s="1488" t="s">
        <v>654</v>
      </c>
      <c r="I2156" s="1488"/>
      <c r="J2156" s="1488"/>
      <c r="K2156" s="1493">
        <v>0</v>
      </c>
      <c r="L2156" s="1493">
        <v>0</v>
      </c>
      <c r="M2156" s="1484">
        <f t="shared" si="66"/>
        <v>0</v>
      </c>
      <c r="N2156" s="1493">
        <v>1</v>
      </c>
      <c r="O2156" s="1493">
        <v>2</v>
      </c>
      <c r="P2156" s="1484">
        <f t="shared" si="67"/>
        <v>18000</v>
      </c>
      <c r="Q2156" s="1199"/>
      <c r="R2156" s="1199"/>
      <c r="S2156" s="1199"/>
      <c r="T2156" s="1199"/>
    </row>
    <row r="2157" spans="1:20" s="1503" customFormat="1" ht="12.75" x14ac:dyDescent="0.2">
      <c r="A2157" s="1488" t="s">
        <v>8711</v>
      </c>
      <c r="B2157" s="1488" t="s">
        <v>2003</v>
      </c>
      <c r="C2157" s="1488" t="s">
        <v>97</v>
      </c>
      <c r="D2157" s="1488"/>
      <c r="E2157" s="1489">
        <v>6000</v>
      </c>
      <c r="F2157" s="1488" t="s">
        <v>13067</v>
      </c>
      <c r="G2157" s="1488" t="s">
        <v>13068</v>
      </c>
      <c r="H2157" s="1488" t="s">
        <v>13000</v>
      </c>
      <c r="I2157" s="1488"/>
      <c r="J2157" s="1488"/>
      <c r="K2157" s="1493">
        <v>0</v>
      </c>
      <c r="L2157" s="1493">
        <v>0</v>
      </c>
      <c r="M2157" s="1484">
        <f t="shared" si="66"/>
        <v>0</v>
      </c>
      <c r="N2157" s="1493">
        <v>1</v>
      </c>
      <c r="O2157" s="1493">
        <v>2</v>
      </c>
      <c r="P2157" s="1484">
        <f t="shared" si="67"/>
        <v>12000</v>
      </c>
      <c r="Q2157" s="1199"/>
      <c r="R2157" s="1199"/>
      <c r="S2157" s="1199"/>
      <c r="T2157" s="1199"/>
    </row>
    <row r="2158" spans="1:20" s="1503" customFormat="1" ht="12.75" x14ac:dyDescent="0.2">
      <c r="A2158" s="1488" t="s">
        <v>8711</v>
      </c>
      <c r="B2158" s="1488" t="s">
        <v>2003</v>
      </c>
      <c r="C2158" s="1488" t="s">
        <v>97</v>
      </c>
      <c r="D2158" s="1488"/>
      <c r="E2158" s="1489">
        <v>9000</v>
      </c>
      <c r="F2158" s="1488" t="s">
        <v>13069</v>
      </c>
      <c r="G2158" s="1488" t="s">
        <v>13070</v>
      </c>
      <c r="H2158" s="1488" t="s">
        <v>654</v>
      </c>
      <c r="I2158" s="1488"/>
      <c r="J2158" s="1488"/>
      <c r="K2158" s="1493">
        <v>0</v>
      </c>
      <c r="L2158" s="1493">
        <v>0</v>
      </c>
      <c r="M2158" s="1484">
        <f t="shared" si="66"/>
        <v>0</v>
      </c>
      <c r="N2158" s="1493">
        <v>1</v>
      </c>
      <c r="O2158" s="1493">
        <v>2</v>
      </c>
      <c r="P2158" s="1484">
        <f t="shared" si="67"/>
        <v>18000</v>
      </c>
      <c r="Q2158" s="1199"/>
      <c r="R2158" s="1199"/>
      <c r="S2158" s="1199"/>
      <c r="T2158" s="1199"/>
    </row>
    <row r="2159" spans="1:20" s="1503" customFormat="1" ht="12.75" x14ac:dyDescent="0.2">
      <c r="A2159" s="1488" t="s">
        <v>8711</v>
      </c>
      <c r="B2159" s="1488" t="s">
        <v>2003</v>
      </c>
      <c r="C2159" s="1488" t="s">
        <v>97</v>
      </c>
      <c r="D2159" s="1488"/>
      <c r="E2159" s="1489">
        <v>9000</v>
      </c>
      <c r="F2159" s="1488" t="s">
        <v>13071</v>
      </c>
      <c r="G2159" s="1488" t="s">
        <v>13072</v>
      </c>
      <c r="H2159" s="1488" t="s">
        <v>654</v>
      </c>
      <c r="I2159" s="1488"/>
      <c r="J2159" s="1488"/>
      <c r="K2159" s="1493">
        <v>0</v>
      </c>
      <c r="L2159" s="1493">
        <v>0</v>
      </c>
      <c r="M2159" s="1484">
        <f t="shared" si="66"/>
        <v>0</v>
      </c>
      <c r="N2159" s="1493">
        <v>1</v>
      </c>
      <c r="O2159" s="1493">
        <v>2</v>
      </c>
      <c r="P2159" s="1484">
        <f t="shared" si="67"/>
        <v>18000</v>
      </c>
      <c r="Q2159" s="1199"/>
      <c r="R2159" s="1199"/>
      <c r="S2159" s="1199"/>
      <c r="T2159" s="1199"/>
    </row>
    <row r="2160" spans="1:20" s="1503" customFormat="1" ht="12.75" x14ac:dyDescent="0.2">
      <c r="A2160" s="1488" t="s">
        <v>8711</v>
      </c>
      <c r="B2160" s="1488" t="s">
        <v>2003</v>
      </c>
      <c r="C2160" s="1488" t="s">
        <v>97</v>
      </c>
      <c r="D2160" s="1488"/>
      <c r="E2160" s="1489">
        <v>9000</v>
      </c>
      <c r="F2160" s="1488" t="s">
        <v>13073</v>
      </c>
      <c r="G2160" s="1488" t="s">
        <v>13074</v>
      </c>
      <c r="H2160" s="1488" t="s">
        <v>654</v>
      </c>
      <c r="I2160" s="1488"/>
      <c r="J2160" s="1488"/>
      <c r="K2160" s="1493">
        <v>0</v>
      </c>
      <c r="L2160" s="1493">
        <v>0</v>
      </c>
      <c r="M2160" s="1484">
        <f t="shared" si="66"/>
        <v>0</v>
      </c>
      <c r="N2160" s="1493">
        <v>1</v>
      </c>
      <c r="O2160" s="1493">
        <v>2</v>
      </c>
      <c r="P2160" s="1484">
        <f t="shared" si="67"/>
        <v>18000</v>
      </c>
      <c r="Q2160" s="1199"/>
      <c r="R2160" s="1199"/>
      <c r="S2160" s="1199"/>
      <c r="T2160" s="1199"/>
    </row>
    <row r="2161" spans="1:20" s="1503" customFormat="1" ht="12.75" x14ac:dyDescent="0.2">
      <c r="A2161" s="1488" t="s">
        <v>8711</v>
      </c>
      <c r="B2161" s="1488" t="s">
        <v>2003</v>
      </c>
      <c r="C2161" s="1488" t="s">
        <v>97</v>
      </c>
      <c r="D2161" s="1488"/>
      <c r="E2161" s="1489">
        <v>9000</v>
      </c>
      <c r="F2161" s="1488" t="s">
        <v>13075</v>
      </c>
      <c r="G2161" s="1488" t="s">
        <v>13076</v>
      </c>
      <c r="H2161" s="1488" t="s">
        <v>654</v>
      </c>
      <c r="I2161" s="1488"/>
      <c r="J2161" s="1488"/>
      <c r="K2161" s="1493">
        <v>0</v>
      </c>
      <c r="L2161" s="1493">
        <v>0</v>
      </c>
      <c r="M2161" s="1484">
        <f t="shared" si="66"/>
        <v>0</v>
      </c>
      <c r="N2161" s="1493">
        <v>1</v>
      </c>
      <c r="O2161" s="1493">
        <v>2</v>
      </c>
      <c r="P2161" s="1484">
        <f t="shared" si="67"/>
        <v>18000</v>
      </c>
      <c r="Q2161" s="1199"/>
      <c r="R2161" s="1199"/>
      <c r="S2161" s="1199"/>
      <c r="T2161" s="1199"/>
    </row>
    <row r="2162" spans="1:20" s="1503" customFormat="1" ht="12.75" x14ac:dyDescent="0.2">
      <c r="A2162" s="1488" t="s">
        <v>8711</v>
      </c>
      <c r="B2162" s="1488" t="s">
        <v>2003</v>
      </c>
      <c r="C2162" s="1488" t="s">
        <v>97</v>
      </c>
      <c r="D2162" s="1488"/>
      <c r="E2162" s="1489">
        <v>6000</v>
      </c>
      <c r="F2162" s="1488" t="s">
        <v>13077</v>
      </c>
      <c r="G2162" s="1488" t="s">
        <v>13078</v>
      </c>
      <c r="H2162" s="1488" t="s">
        <v>13000</v>
      </c>
      <c r="I2162" s="1488"/>
      <c r="J2162" s="1488"/>
      <c r="K2162" s="1493">
        <v>0</v>
      </c>
      <c r="L2162" s="1493">
        <v>0</v>
      </c>
      <c r="M2162" s="1484">
        <f t="shared" si="66"/>
        <v>0</v>
      </c>
      <c r="N2162" s="1493">
        <v>1</v>
      </c>
      <c r="O2162" s="1493">
        <v>2</v>
      </c>
      <c r="P2162" s="1484">
        <f t="shared" si="67"/>
        <v>12000</v>
      </c>
      <c r="Q2162" s="1199"/>
      <c r="R2162" s="1199"/>
      <c r="S2162" s="1199"/>
      <c r="T2162" s="1199"/>
    </row>
    <row r="2163" spans="1:20" s="1503" customFormat="1" ht="12.75" x14ac:dyDescent="0.2">
      <c r="A2163" s="1488" t="s">
        <v>8711</v>
      </c>
      <c r="B2163" s="1488" t="s">
        <v>2003</v>
      </c>
      <c r="C2163" s="1488" t="s">
        <v>97</v>
      </c>
      <c r="D2163" s="1488"/>
      <c r="E2163" s="1489">
        <v>6000</v>
      </c>
      <c r="F2163" s="1488" t="s">
        <v>13079</v>
      </c>
      <c r="G2163" s="1488" t="s">
        <v>13080</v>
      </c>
      <c r="H2163" s="1488" t="s">
        <v>13000</v>
      </c>
      <c r="I2163" s="1488"/>
      <c r="J2163" s="1488"/>
      <c r="K2163" s="1493">
        <v>0</v>
      </c>
      <c r="L2163" s="1493">
        <v>0</v>
      </c>
      <c r="M2163" s="1484">
        <f t="shared" si="66"/>
        <v>0</v>
      </c>
      <c r="N2163" s="1493">
        <v>1</v>
      </c>
      <c r="O2163" s="1493">
        <v>2</v>
      </c>
      <c r="P2163" s="1484">
        <f t="shared" si="67"/>
        <v>12000</v>
      </c>
      <c r="Q2163" s="1199"/>
      <c r="R2163" s="1199"/>
      <c r="S2163" s="1199"/>
      <c r="T2163" s="1199"/>
    </row>
    <row r="2164" spans="1:20" s="1503" customFormat="1" ht="12.75" x14ac:dyDescent="0.2">
      <c r="A2164" s="1488" t="s">
        <v>8711</v>
      </c>
      <c r="B2164" s="1488" t="s">
        <v>2003</v>
      </c>
      <c r="C2164" s="1488" t="s">
        <v>97</v>
      </c>
      <c r="D2164" s="1488"/>
      <c r="E2164" s="1489">
        <v>9000</v>
      </c>
      <c r="F2164" s="1488" t="s">
        <v>13081</v>
      </c>
      <c r="G2164" s="1488" t="s">
        <v>13082</v>
      </c>
      <c r="H2164" s="1488" t="s">
        <v>654</v>
      </c>
      <c r="I2164" s="1488"/>
      <c r="J2164" s="1488"/>
      <c r="K2164" s="1493">
        <v>0</v>
      </c>
      <c r="L2164" s="1493">
        <v>0</v>
      </c>
      <c r="M2164" s="1484">
        <f t="shared" si="66"/>
        <v>0</v>
      </c>
      <c r="N2164" s="1493">
        <v>1</v>
      </c>
      <c r="O2164" s="1493">
        <v>2</v>
      </c>
      <c r="P2164" s="1484">
        <f t="shared" si="67"/>
        <v>18000</v>
      </c>
      <c r="Q2164" s="1199"/>
      <c r="R2164" s="1199"/>
      <c r="S2164" s="1199"/>
      <c r="T2164" s="1199"/>
    </row>
    <row r="2165" spans="1:20" s="1503" customFormat="1" ht="12.75" x14ac:dyDescent="0.2">
      <c r="A2165" s="1488" t="s">
        <v>8711</v>
      </c>
      <c r="B2165" s="1488" t="s">
        <v>2003</v>
      </c>
      <c r="C2165" s="1488" t="s">
        <v>97</v>
      </c>
      <c r="D2165" s="1488"/>
      <c r="E2165" s="1489">
        <v>6000</v>
      </c>
      <c r="F2165" s="1488" t="s">
        <v>13083</v>
      </c>
      <c r="G2165" s="1488" t="s">
        <v>13084</v>
      </c>
      <c r="H2165" s="1488" t="s">
        <v>13000</v>
      </c>
      <c r="I2165" s="1488"/>
      <c r="J2165" s="1488"/>
      <c r="K2165" s="1493">
        <v>0</v>
      </c>
      <c r="L2165" s="1493">
        <v>0</v>
      </c>
      <c r="M2165" s="1484">
        <f t="shared" si="66"/>
        <v>0</v>
      </c>
      <c r="N2165" s="1493">
        <v>1</v>
      </c>
      <c r="O2165" s="1493">
        <v>2</v>
      </c>
      <c r="P2165" s="1484">
        <f t="shared" si="67"/>
        <v>12000</v>
      </c>
      <c r="Q2165" s="1199"/>
      <c r="R2165" s="1199"/>
      <c r="S2165" s="1199"/>
      <c r="T2165" s="1199"/>
    </row>
    <row r="2166" spans="1:20" s="1503" customFormat="1" ht="12.75" x14ac:dyDescent="0.2">
      <c r="A2166" s="1488" t="s">
        <v>8711</v>
      </c>
      <c r="B2166" s="1488" t="s">
        <v>2003</v>
      </c>
      <c r="C2166" s="1488" t="s">
        <v>97</v>
      </c>
      <c r="D2166" s="1488"/>
      <c r="E2166" s="1489">
        <v>6000</v>
      </c>
      <c r="F2166" s="1488" t="s">
        <v>13085</v>
      </c>
      <c r="G2166" s="1488" t="s">
        <v>13086</v>
      </c>
      <c r="H2166" s="1488" t="s">
        <v>13000</v>
      </c>
      <c r="I2166" s="1488"/>
      <c r="J2166" s="1488"/>
      <c r="K2166" s="1493">
        <v>0</v>
      </c>
      <c r="L2166" s="1493">
        <v>0</v>
      </c>
      <c r="M2166" s="1484">
        <f t="shared" si="66"/>
        <v>0</v>
      </c>
      <c r="N2166" s="1493">
        <v>1</v>
      </c>
      <c r="O2166" s="1493">
        <v>2</v>
      </c>
      <c r="P2166" s="1484">
        <f t="shared" si="67"/>
        <v>12000</v>
      </c>
      <c r="Q2166" s="1199"/>
      <c r="R2166" s="1199"/>
      <c r="S2166" s="1199"/>
      <c r="T2166" s="1199"/>
    </row>
    <row r="2167" spans="1:20" s="1503" customFormat="1" ht="12.75" x14ac:dyDescent="0.2">
      <c r="A2167" s="1488" t="s">
        <v>8711</v>
      </c>
      <c r="B2167" s="1488" t="s">
        <v>2003</v>
      </c>
      <c r="C2167" s="1488" t="s">
        <v>97</v>
      </c>
      <c r="D2167" s="1488"/>
      <c r="E2167" s="1489">
        <v>9000</v>
      </c>
      <c r="F2167" s="1488" t="s">
        <v>13087</v>
      </c>
      <c r="G2167" s="1488" t="s">
        <v>13088</v>
      </c>
      <c r="H2167" s="1488" t="s">
        <v>654</v>
      </c>
      <c r="I2167" s="1488"/>
      <c r="J2167" s="1488"/>
      <c r="K2167" s="1493">
        <v>0</v>
      </c>
      <c r="L2167" s="1493">
        <v>0</v>
      </c>
      <c r="M2167" s="1484">
        <f t="shared" si="66"/>
        <v>0</v>
      </c>
      <c r="N2167" s="1493">
        <v>1</v>
      </c>
      <c r="O2167" s="1493">
        <v>2</v>
      </c>
      <c r="P2167" s="1484">
        <f t="shared" si="67"/>
        <v>18000</v>
      </c>
      <c r="Q2167" s="1199"/>
      <c r="R2167" s="1199"/>
      <c r="S2167" s="1199"/>
      <c r="T2167" s="1199"/>
    </row>
    <row r="2168" spans="1:20" s="1503" customFormat="1" ht="12.75" x14ac:dyDescent="0.2">
      <c r="A2168" s="1488" t="s">
        <v>8711</v>
      </c>
      <c r="B2168" s="1488" t="s">
        <v>2003</v>
      </c>
      <c r="C2168" s="1488" t="s">
        <v>97</v>
      </c>
      <c r="D2168" s="1488"/>
      <c r="E2168" s="1489">
        <v>6000</v>
      </c>
      <c r="F2168" s="1488" t="s">
        <v>13089</v>
      </c>
      <c r="G2168" s="1488" t="s">
        <v>13090</v>
      </c>
      <c r="H2168" s="1488" t="s">
        <v>13000</v>
      </c>
      <c r="I2168" s="1488"/>
      <c r="J2168" s="1488"/>
      <c r="K2168" s="1493">
        <v>0</v>
      </c>
      <c r="L2168" s="1493">
        <v>0</v>
      </c>
      <c r="M2168" s="1484">
        <f t="shared" si="66"/>
        <v>0</v>
      </c>
      <c r="N2168" s="1493">
        <v>1</v>
      </c>
      <c r="O2168" s="1493">
        <v>1</v>
      </c>
      <c r="P2168" s="1484">
        <f t="shared" si="67"/>
        <v>6000</v>
      </c>
      <c r="Q2168" s="1199"/>
      <c r="R2168" s="1199"/>
      <c r="S2168" s="1199"/>
      <c r="T2168" s="1199"/>
    </row>
    <row r="2169" spans="1:20" s="1503" customFormat="1" ht="12.75" x14ac:dyDescent="0.2">
      <c r="A2169" s="1488" t="s">
        <v>8711</v>
      </c>
      <c r="B2169" s="1488" t="s">
        <v>2003</v>
      </c>
      <c r="C2169" s="1488" t="s">
        <v>97</v>
      </c>
      <c r="D2169" s="1488"/>
      <c r="E2169" s="1489">
        <v>9000</v>
      </c>
      <c r="F2169" s="1488" t="s">
        <v>13091</v>
      </c>
      <c r="G2169" s="1488" t="s">
        <v>13092</v>
      </c>
      <c r="H2169" s="1488" t="s">
        <v>654</v>
      </c>
      <c r="I2169" s="1488"/>
      <c r="J2169" s="1488"/>
      <c r="K2169" s="1493">
        <v>0</v>
      </c>
      <c r="L2169" s="1493">
        <v>0</v>
      </c>
      <c r="M2169" s="1484">
        <f t="shared" si="66"/>
        <v>0</v>
      </c>
      <c r="N2169" s="1493">
        <v>1</v>
      </c>
      <c r="O2169" s="1493">
        <v>2</v>
      </c>
      <c r="P2169" s="1484">
        <f t="shared" si="67"/>
        <v>18000</v>
      </c>
      <c r="Q2169" s="1199"/>
      <c r="R2169" s="1199"/>
      <c r="S2169" s="1199"/>
      <c r="T2169" s="1199"/>
    </row>
    <row r="2170" spans="1:20" s="1503" customFormat="1" ht="12.75" x14ac:dyDescent="0.2">
      <c r="A2170" s="1488" t="s">
        <v>8711</v>
      </c>
      <c r="B2170" s="1488" t="s">
        <v>2003</v>
      </c>
      <c r="C2170" s="1488" t="s">
        <v>97</v>
      </c>
      <c r="D2170" s="1488"/>
      <c r="E2170" s="1489">
        <v>9000</v>
      </c>
      <c r="F2170" s="1488" t="s">
        <v>13093</v>
      </c>
      <c r="G2170" s="1488" t="s">
        <v>13094</v>
      </c>
      <c r="H2170" s="1488" t="s">
        <v>654</v>
      </c>
      <c r="I2170" s="1488"/>
      <c r="J2170" s="1488"/>
      <c r="K2170" s="1493">
        <v>0</v>
      </c>
      <c r="L2170" s="1493">
        <v>0</v>
      </c>
      <c r="M2170" s="1484">
        <f t="shared" si="66"/>
        <v>0</v>
      </c>
      <c r="N2170" s="1493">
        <v>1</v>
      </c>
      <c r="O2170" s="1493">
        <v>2</v>
      </c>
      <c r="P2170" s="1484">
        <f t="shared" si="67"/>
        <v>18000</v>
      </c>
      <c r="Q2170" s="1199"/>
      <c r="R2170" s="1199"/>
      <c r="S2170" s="1199"/>
      <c r="T2170" s="1199"/>
    </row>
    <row r="2171" spans="1:20" s="1503" customFormat="1" ht="12.75" x14ac:dyDescent="0.2">
      <c r="A2171" s="1488" t="s">
        <v>8711</v>
      </c>
      <c r="B2171" s="1488" t="s">
        <v>2003</v>
      </c>
      <c r="C2171" s="1488" t="s">
        <v>97</v>
      </c>
      <c r="D2171" s="1488"/>
      <c r="E2171" s="1489">
        <v>9000</v>
      </c>
      <c r="F2171" s="1488" t="s">
        <v>13095</v>
      </c>
      <c r="G2171" s="1488" t="s">
        <v>13096</v>
      </c>
      <c r="H2171" s="1488" t="s">
        <v>654</v>
      </c>
      <c r="I2171" s="1488"/>
      <c r="J2171" s="1488"/>
      <c r="K2171" s="1493">
        <v>0</v>
      </c>
      <c r="L2171" s="1493">
        <v>0</v>
      </c>
      <c r="M2171" s="1484">
        <f t="shared" si="66"/>
        <v>0</v>
      </c>
      <c r="N2171" s="1493">
        <v>1</v>
      </c>
      <c r="O2171" s="1493">
        <v>2</v>
      </c>
      <c r="P2171" s="1484">
        <f t="shared" si="67"/>
        <v>18000</v>
      </c>
      <c r="Q2171" s="1199"/>
      <c r="R2171" s="1199"/>
      <c r="S2171" s="1199"/>
      <c r="T2171" s="1199"/>
    </row>
    <row r="2172" spans="1:20" s="1503" customFormat="1" ht="12.75" x14ac:dyDescent="0.2">
      <c r="A2172" s="1488" t="s">
        <v>8711</v>
      </c>
      <c r="B2172" s="1488" t="s">
        <v>2003</v>
      </c>
      <c r="C2172" s="1488" t="s">
        <v>97</v>
      </c>
      <c r="D2172" s="1488"/>
      <c r="E2172" s="1489">
        <v>9000</v>
      </c>
      <c r="F2172" s="1488" t="s">
        <v>13097</v>
      </c>
      <c r="G2172" s="1488" t="s">
        <v>13098</v>
      </c>
      <c r="H2172" s="1488" t="s">
        <v>654</v>
      </c>
      <c r="I2172" s="1488"/>
      <c r="J2172" s="1488"/>
      <c r="K2172" s="1493">
        <v>0</v>
      </c>
      <c r="L2172" s="1493">
        <v>0</v>
      </c>
      <c r="M2172" s="1484">
        <f t="shared" si="66"/>
        <v>0</v>
      </c>
      <c r="N2172" s="1493">
        <v>1</v>
      </c>
      <c r="O2172" s="1493">
        <v>2</v>
      </c>
      <c r="P2172" s="1484">
        <f t="shared" si="67"/>
        <v>18000</v>
      </c>
      <c r="Q2172" s="1199"/>
      <c r="R2172" s="1199"/>
      <c r="S2172" s="1199"/>
      <c r="T2172" s="1199"/>
    </row>
    <row r="2173" spans="1:20" s="1503" customFormat="1" ht="12.75" x14ac:dyDescent="0.2">
      <c r="A2173" s="1488" t="s">
        <v>8711</v>
      </c>
      <c r="B2173" s="1488" t="s">
        <v>2003</v>
      </c>
      <c r="C2173" s="1488" t="s">
        <v>97</v>
      </c>
      <c r="D2173" s="1488"/>
      <c r="E2173" s="1489">
        <v>9000</v>
      </c>
      <c r="F2173" s="1488" t="s">
        <v>13099</v>
      </c>
      <c r="G2173" s="1488" t="s">
        <v>13100</v>
      </c>
      <c r="H2173" s="1488" t="s">
        <v>654</v>
      </c>
      <c r="I2173" s="1488"/>
      <c r="J2173" s="1488"/>
      <c r="K2173" s="1493">
        <v>0</v>
      </c>
      <c r="L2173" s="1493">
        <v>0</v>
      </c>
      <c r="M2173" s="1484">
        <f t="shared" si="66"/>
        <v>0</v>
      </c>
      <c r="N2173" s="1493">
        <v>1</v>
      </c>
      <c r="O2173" s="1493">
        <v>2</v>
      </c>
      <c r="P2173" s="1484">
        <f t="shared" si="67"/>
        <v>18000</v>
      </c>
      <c r="Q2173" s="1199"/>
      <c r="R2173" s="1199"/>
      <c r="S2173" s="1199"/>
      <c r="T2173" s="1199"/>
    </row>
    <row r="2174" spans="1:20" s="1503" customFormat="1" ht="12.75" x14ac:dyDescent="0.2">
      <c r="A2174" s="1488" t="s">
        <v>8711</v>
      </c>
      <c r="B2174" s="1488" t="s">
        <v>2003</v>
      </c>
      <c r="C2174" s="1488" t="s">
        <v>97</v>
      </c>
      <c r="D2174" s="1488"/>
      <c r="E2174" s="1489">
        <v>6000</v>
      </c>
      <c r="F2174" s="1488" t="s">
        <v>13101</v>
      </c>
      <c r="G2174" s="1488" t="s">
        <v>13102</v>
      </c>
      <c r="H2174" s="1488" t="s">
        <v>13000</v>
      </c>
      <c r="I2174" s="1488"/>
      <c r="J2174" s="1488"/>
      <c r="K2174" s="1493">
        <v>0</v>
      </c>
      <c r="L2174" s="1493">
        <v>0</v>
      </c>
      <c r="M2174" s="1484">
        <f t="shared" si="66"/>
        <v>0</v>
      </c>
      <c r="N2174" s="1493">
        <v>1</v>
      </c>
      <c r="O2174" s="1493">
        <v>1</v>
      </c>
      <c r="P2174" s="1484">
        <f t="shared" si="67"/>
        <v>6000</v>
      </c>
      <c r="Q2174" s="1199"/>
      <c r="R2174" s="1199"/>
      <c r="S2174" s="1199"/>
      <c r="T2174" s="1199"/>
    </row>
    <row r="2175" spans="1:20" s="1503" customFormat="1" ht="12.75" x14ac:dyDescent="0.2">
      <c r="A2175" s="1488" t="s">
        <v>8711</v>
      </c>
      <c r="B2175" s="1488" t="s">
        <v>2003</v>
      </c>
      <c r="C2175" s="1488" t="s">
        <v>97</v>
      </c>
      <c r="D2175" s="1488"/>
      <c r="E2175" s="1489">
        <v>8000</v>
      </c>
      <c r="F2175" s="1488" t="s">
        <v>13103</v>
      </c>
      <c r="G2175" s="1488" t="s">
        <v>13104</v>
      </c>
      <c r="H2175" s="1488" t="s">
        <v>654</v>
      </c>
      <c r="I2175" s="1488"/>
      <c r="J2175" s="1488"/>
      <c r="K2175" s="1493">
        <v>0</v>
      </c>
      <c r="L2175" s="1493">
        <v>0</v>
      </c>
      <c r="M2175" s="1484">
        <f t="shared" si="66"/>
        <v>0</v>
      </c>
      <c r="N2175" s="1493">
        <v>1</v>
      </c>
      <c r="O2175" s="1493">
        <v>1</v>
      </c>
      <c r="P2175" s="1484">
        <f t="shared" si="67"/>
        <v>8000</v>
      </c>
      <c r="Q2175" s="1199"/>
      <c r="R2175" s="1199"/>
      <c r="S2175" s="1199"/>
      <c r="T2175" s="1199"/>
    </row>
    <row r="2176" spans="1:20" s="1503" customFormat="1" ht="12.75" x14ac:dyDescent="0.2">
      <c r="A2176" s="1488" t="s">
        <v>8711</v>
      </c>
      <c r="B2176" s="1488" t="s">
        <v>2003</v>
      </c>
      <c r="C2176" s="1488" t="s">
        <v>97</v>
      </c>
      <c r="D2176" s="1488"/>
      <c r="E2176" s="1489">
        <v>5700</v>
      </c>
      <c r="F2176" s="1488" t="s">
        <v>13105</v>
      </c>
      <c r="G2176" s="1488" t="s">
        <v>13106</v>
      </c>
      <c r="H2176" s="1488" t="s">
        <v>13000</v>
      </c>
      <c r="I2176" s="1488"/>
      <c r="J2176" s="1488"/>
      <c r="K2176" s="1493">
        <v>0</v>
      </c>
      <c r="L2176" s="1493">
        <v>0</v>
      </c>
      <c r="M2176" s="1484">
        <f t="shared" si="66"/>
        <v>0</v>
      </c>
      <c r="N2176" s="1493">
        <v>1</v>
      </c>
      <c r="O2176" s="1493">
        <v>2</v>
      </c>
      <c r="P2176" s="1484">
        <f t="shared" si="67"/>
        <v>11400</v>
      </c>
      <c r="Q2176" s="1199"/>
      <c r="R2176" s="1199"/>
      <c r="S2176" s="1199"/>
      <c r="T2176" s="1199"/>
    </row>
    <row r="2177" spans="1:20" s="1503" customFormat="1" ht="12.75" x14ac:dyDescent="0.2">
      <c r="A2177" s="1488" t="s">
        <v>8711</v>
      </c>
      <c r="B2177" s="1488" t="s">
        <v>2003</v>
      </c>
      <c r="C2177" s="1488" t="s">
        <v>97</v>
      </c>
      <c r="D2177" s="1488"/>
      <c r="E2177" s="1489">
        <v>8000</v>
      </c>
      <c r="F2177" s="1488" t="s">
        <v>13107</v>
      </c>
      <c r="G2177" s="1488" t="s">
        <v>13108</v>
      </c>
      <c r="H2177" s="1488" t="s">
        <v>654</v>
      </c>
      <c r="I2177" s="1488"/>
      <c r="J2177" s="1488"/>
      <c r="K2177" s="1493">
        <v>0</v>
      </c>
      <c r="L2177" s="1493">
        <v>0</v>
      </c>
      <c r="M2177" s="1484">
        <f t="shared" si="66"/>
        <v>0</v>
      </c>
      <c r="N2177" s="1493">
        <v>1</v>
      </c>
      <c r="O2177" s="1493">
        <v>2</v>
      </c>
      <c r="P2177" s="1484">
        <f t="shared" si="67"/>
        <v>16000</v>
      </c>
      <c r="Q2177" s="1199"/>
      <c r="R2177" s="1199"/>
      <c r="S2177" s="1199"/>
      <c r="T2177" s="1199"/>
    </row>
    <row r="2178" spans="1:20" s="1503" customFormat="1" ht="12.75" x14ac:dyDescent="0.2">
      <c r="A2178" s="1488" t="s">
        <v>8711</v>
      </c>
      <c r="B2178" s="1488" t="s">
        <v>2003</v>
      </c>
      <c r="C2178" s="1488" t="s">
        <v>97</v>
      </c>
      <c r="D2178" s="1488"/>
      <c r="E2178" s="1489">
        <v>5700</v>
      </c>
      <c r="F2178" s="1488" t="s">
        <v>13109</v>
      </c>
      <c r="G2178" s="1488" t="s">
        <v>13110</v>
      </c>
      <c r="H2178" s="1488" t="s">
        <v>13000</v>
      </c>
      <c r="I2178" s="1488"/>
      <c r="J2178" s="1488"/>
      <c r="K2178" s="1493">
        <v>0</v>
      </c>
      <c r="L2178" s="1493">
        <v>0</v>
      </c>
      <c r="M2178" s="1484">
        <f t="shared" si="66"/>
        <v>0</v>
      </c>
      <c r="N2178" s="1493">
        <v>1</v>
      </c>
      <c r="O2178" s="1493">
        <v>2</v>
      </c>
      <c r="P2178" s="1484">
        <f t="shared" si="67"/>
        <v>11400</v>
      </c>
      <c r="Q2178" s="1199"/>
      <c r="R2178" s="1199"/>
      <c r="S2178" s="1199"/>
      <c r="T2178" s="1199"/>
    </row>
    <row r="2179" spans="1:20" s="1503" customFormat="1" ht="12.75" x14ac:dyDescent="0.2">
      <c r="A2179" s="1488" t="s">
        <v>8711</v>
      </c>
      <c r="B2179" s="1488" t="s">
        <v>2003</v>
      </c>
      <c r="C2179" s="1488" t="s">
        <v>97</v>
      </c>
      <c r="D2179" s="1488"/>
      <c r="E2179" s="1489">
        <v>8000</v>
      </c>
      <c r="F2179" s="1488" t="s">
        <v>13111</v>
      </c>
      <c r="G2179" s="1488" t="s">
        <v>13112</v>
      </c>
      <c r="H2179" s="1488" t="s">
        <v>654</v>
      </c>
      <c r="I2179" s="1488"/>
      <c r="J2179" s="1488"/>
      <c r="K2179" s="1493">
        <v>0</v>
      </c>
      <c r="L2179" s="1493">
        <v>0</v>
      </c>
      <c r="M2179" s="1484">
        <f t="shared" si="66"/>
        <v>0</v>
      </c>
      <c r="N2179" s="1493">
        <v>1</v>
      </c>
      <c r="O2179" s="1493">
        <v>2</v>
      </c>
      <c r="P2179" s="1484">
        <f t="shared" si="67"/>
        <v>16000</v>
      </c>
      <c r="Q2179" s="1199"/>
      <c r="R2179" s="1199"/>
      <c r="S2179" s="1199"/>
      <c r="T2179" s="1199"/>
    </row>
    <row r="2180" spans="1:20" s="1503" customFormat="1" ht="12.75" x14ac:dyDescent="0.2">
      <c r="A2180" s="1488" t="s">
        <v>8711</v>
      </c>
      <c r="B2180" s="1488" t="s">
        <v>2003</v>
      </c>
      <c r="C2180" s="1488" t="s">
        <v>97</v>
      </c>
      <c r="D2180" s="1488"/>
      <c r="E2180" s="1489">
        <v>5700</v>
      </c>
      <c r="F2180" s="1488" t="s">
        <v>13113</v>
      </c>
      <c r="G2180" s="1488" t="s">
        <v>13114</v>
      </c>
      <c r="H2180" s="1488" t="s">
        <v>13000</v>
      </c>
      <c r="I2180" s="1488"/>
      <c r="J2180" s="1488"/>
      <c r="K2180" s="1493">
        <v>0</v>
      </c>
      <c r="L2180" s="1493">
        <v>0</v>
      </c>
      <c r="M2180" s="1484">
        <f t="shared" si="66"/>
        <v>0</v>
      </c>
      <c r="N2180" s="1493">
        <v>1</v>
      </c>
      <c r="O2180" s="1493">
        <v>2</v>
      </c>
      <c r="P2180" s="1484">
        <f t="shared" si="67"/>
        <v>11400</v>
      </c>
      <c r="Q2180" s="1199"/>
      <c r="R2180" s="1199"/>
      <c r="S2180" s="1199"/>
      <c r="T2180" s="1199"/>
    </row>
    <row r="2181" spans="1:20" s="1503" customFormat="1" ht="12.75" x14ac:dyDescent="0.2">
      <c r="A2181" s="1488" t="s">
        <v>8711</v>
      </c>
      <c r="B2181" s="1488" t="s">
        <v>2003</v>
      </c>
      <c r="C2181" s="1488" t="s">
        <v>97</v>
      </c>
      <c r="D2181" s="1488"/>
      <c r="E2181" s="1489">
        <v>8000</v>
      </c>
      <c r="F2181" s="1488" t="s">
        <v>13115</v>
      </c>
      <c r="G2181" s="1488" t="s">
        <v>13116</v>
      </c>
      <c r="H2181" s="1488" t="s">
        <v>654</v>
      </c>
      <c r="I2181" s="1488"/>
      <c r="J2181" s="1488"/>
      <c r="K2181" s="1493">
        <v>0</v>
      </c>
      <c r="L2181" s="1493">
        <v>0</v>
      </c>
      <c r="M2181" s="1484">
        <f t="shared" ref="M2181:M2244" si="68">L2181*E2181</f>
        <v>0</v>
      </c>
      <c r="N2181" s="1493">
        <v>1</v>
      </c>
      <c r="O2181" s="1493">
        <v>2</v>
      </c>
      <c r="P2181" s="1484">
        <f t="shared" ref="P2181:P2244" si="69">O2181*E2181</f>
        <v>16000</v>
      </c>
      <c r="Q2181" s="1199"/>
      <c r="R2181" s="1199"/>
      <c r="S2181" s="1199"/>
      <c r="T2181" s="1199"/>
    </row>
    <row r="2182" spans="1:20" s="1503" customFormat="1" ht="12.75" x14ac:dyDescent="0.2">
      <c r="A2182" s="1488" t="s">
        <v>8711</v>
      </c>
      <c r="B2182" s="1488" t="s">
        <v>2003</v>
      </c>
      <c r="C2182" s="1488" t="s">
        <v>97</v>
      </c>
      <c r="D2182" s="1488"/>
      <c r="E2182" s="1489">
        <v>8000</v>
      </c>
      <c r="F2182" s="1488" t="s">
        <v>13117</v>
      </c>
      <c r="G2182" s="1488" t="s">
        <v>13118</v>
      </c>
      <c r="H2182" s="1488" t="s">
        <v>654</v>
      </c>
      <c r="I2182" s="1488"/>
      <c r="J2182" s="1488"/>
      <c r="K2182" s="1493">
        <v>0</v>
      </c>
      <c r="L2182" s="1493">
        <v>0</v>
      </c>
      <c r="M2182" s="1484">
        <f t="shared" si="68"/>
        <v>0</v>
      </c>
      <c r="N2182" s="1493">
        <v>1</v>
      </c>
      <c r="O2182" s="1493">
        <v>2</v>
      </c>
      <c r="P2182" s="1484">
        <f t="shared" si="69"/>
        <v>16000</v>
      </c>
      <c r="Q2182" s="1199"/>
      <c r="R2182" s="1199"/>
      <c r="S2182" s="1199"/>
      <c r="T2182" s="1199"/>
    </row>
    <row r="2183" spans="1:20" s="1503" customFormat="1" ht="12.75" x14ac:dyDescent="0.2">
      <c r="A2183" s="1488" t="s">
        <v>8711</v>
      </c>
      <c r="B2183" s="1488" t="s">
        <v>2003</v>
      </c>
      <c r="C2183" s="1488" t="s">
        <v>97</v>
      </c>
      <c r="D2183" s="1488"/>
      <c r="E2183" s="1489">
        <v>5700</v>
      </c>
      <c r="F2183" s="1488" t="s">
        <v>13119</v>
      </c>
      <c r="G2183" s="1488" t="s">
        <v>13120</v>
      </c>
      <c r="H2183" s="1488" t="s">
        <v>13000</v>
      </c>
      <c r="I2183" s="1488"/>
      <c r="J2183" s="1488"/>
      <c r="K2183" s="1493">
        <v>0</v>
      </c>
      <c r="L2183" s="1493">
        <v>0</v>
      </c>
      <c r="M2183" s="1484">
        <f t="shared" si="68"/>
        <v>0</v>
      </c>
      <c r="N2183" s="1493">
        <v>1</v>
      </c>
      <c r="O2183" s="1493">
        <v>2</v>
      </c>
      <c r="P2183" s="1484">
        <f t="shared" si="69"/>
        <v>11400</v>
      </c>
      <c r="Q2183" s="1199"/>
      <c r="R2183" s="1199"/>
      <c r="S2183" s="1199"/>
      <c r="T2183" s="1199"/>
    </row>
    <row r="2184" spans="1:20" s="1503" customFormat="1" ht="12.75" x14ac:dyDescent="0.2">
      <c r="A2184" s="1488" t="s">
        <v>8711</v>
      </c>
      <c r="B2184" s="1488" t="s">
        <v>2003</v>
      </c>
      <c r="C2184" s="1488" t="s">
        <v>97</v>
      </c>
      <c r="D2184" s="1488"/>
      <c r="E2184" s="1489">
        <v>8000</v>
      </c>
      <c r="F2184" s="1488" t="s">
        <v>13121</v>
      </c>
      <c r="G2184" s="1488" t="s">
        <v>13122</v>
      </c>
      <c r="H2184" s="1488" t="s">
        <v>654</v>
      </c>
      <c r="I2184" s="1488"/>
      <c r="J2184" s="1488"/>
      <c r="K2184" s="1493">
        <v>0</v>
      </c>
      <c r="L2184" s="1493">
        <v>0</v>
      </c>
      <c r="M2184" s="1484">
        <f t="shared" si="68"/>
        <v>0</v>
      </c>
      <c r="N2184" s="1493">
        <v>1</v>
      </c>
      <c r="O2184" s="1493">
        <v>2</v>
      </c>
      <c r="P2184" s="1484">
        <f t="shared" si="69"/>
        <v>16000</v>
      </c>
      <c r="Q2184" s="1199"/>
      <c r="R2184" s="1199"/>
      <c r="S2184" s="1199"/>
      <c r="T2184" s="1199"/>
    </row>
    <row r="2185" spans="1:20" s="1503" customFormat="1" ht="12.75" x14ac:dyDescent="0.2">
      <c r="A2185" s="1488" t="s">
        <v>8711</v>
      </c>
      <c r="B2185" s="1488" t="s">
        <v>2003</v>
      </c>
      <c r="C2185" s="1488" t="s">
        <v>97</v>
      </c>
      <c r="D2185" s="1488"/>
      <c r="E2185" s="1489">
        <v>9000</v>
      </c>
      <c r="F2185" s="1488" t="s">
        <v>13123</v>
      </c>
      <c r="G2185" s="1488" t="s">
        <v>13124</v>
      </c>
      <c r="H2185" s="1488" t="s">
        <v>654</v>
      </c>
      <c r="I2185" s="1488"/>
      <c r="J2185" s="1488"/>
      <c r="K2185" s="1493">
        <v>0</v>
      </c>
      <c r="L2185" s="1493">
        <v>0</v>
      </c>
      <c r="M2185" s="1484">
        <f t="shared" si="68"/>
        <v>0</v>
      </c>
      <c r="N2185" s="1493">
        <v>1</v>
      </c>
      <c r="O2185" s="1493">
        <v>2</v>
      </c>
      <c r="P2185" s="1484">
        <f t="shared" si="69"/>
        <v>18000</v>
      </c>
      <c r="Q2185" s="1199"/>
      <c r="R2185" s="1199"/>
      <c r="S2185" s="1199"/>
      <c r="T2185" s="1199"/>
    </row>
    <row r="2186" spans="1:20" s="1503" customFormat="1" ht="12.75" x14ac:dyDescent="0.2">
      <c r="A2186" s="1488" t="s">
        <v>8711</v>
      </c>
      <c r="B2186" s="1488" t="s">
        <v>2003</v>
      </c>
      <c r="C2186" s="1488" t="s">
        <v>97</v>
      </c>
      <c r="D2186" s="1488"/>
      <c r="E2186" s="1489">
        <v>6000</v>
      </c>
      <c r="F2186" s="1488" t="s">
        <v>13125</v>
      </c>
      <c r="G2186" s="1488" t="s">
        <v>13126</v>
      </c>
      <c r="H2186" s="1488" t="s">
        <v>13000</v>
      </c>
      <c r="I2186" s="1488"/>
      <c r="J2186" s="1488"/>
      <c r="K2186" s="1493">
        <v>0</v>
      </c>
      <c r="L2186" s="1493">
        <v>0</v>
      </c>
      <c r="M2186" s="1484">
        <f t="shared" si="68"/>
        <v>0</v>
      </c>
      <c r="N2186" s="1493">
        <v>1</v>
      </c>
      <c r="O2186" s="1493">
        <v>2</v>
      </c>
      <c r="P2186" s="1484">
        <f t="shared" si="69"/>
        <v>12000</v>
      </c>
      <c r="Q2186" s="1199"/>
      <c r="R2186" s="1199"/>
      <c r="S2186" s="1199"/>
      <c r="T2186" s="1199"/>
    </row>
    <row r="2187" spans="1:20" s="1503" customFormat="1" ht="12.75" x14ac:dyDescent="0.2">
      <c r="A2187" s="1488" t="s">
        <v>8711</v>
      </c>
      <c r="B2187" s="1488" t="s">
        <v>2003</v>
      </c>
      <c r="C2187" s="1488" t="s">
        <v>97</v>
      </c>
      <c r="D2187" s="1488"/>
      <c r="E2187" s="1489">
        <v>9000</v>
      </c>
      <c r="F2187" s="1488" t="s">
        <v>13127</v>
      </c>
      <c r="G2187" s="1488" t="s">
        <v>13128</v>
      </c>
      <c r="H2187" s="1488" t="s">
        <v>654</v>
      </c>
      <c r="I2187" s="1488"/>
      <c r="J2187" s="1488"/>
      <c r="K2187" s="1493">
        <v>0</v>
      </c>
      <c r="L2187" s="1493">
        <v>0</v>
      </c>
      <c r="M2187" s="1484">
        <f t="shared" si="68"/>
        <v>0</v>
      </c>
      <c r="N2187" s="1493">
        <v>1</v>
      </c>
      <c r="O2187" s="1493">
        <v>2</v>
      </c>
      <c r="P2187" s="1484">
        <f t="shared" si="69"/>
        <v>18000</v>
      </c>
      <c r="Q2187" s="1199"/>
      <c r="R2187" s="1199"/>
      <c r="S2187" s="1199"/>
      <c r="T2187" s="1199"/>
    </row>
    <row r="2188" spans="1:20" s="1503" customFormat="1" ht="12.75" x14ac:dyDescent="0.2">
      <c r="A2188" s="1488" t="s">
        <v>8711</v>
      </c>
      <c r="B2188" s="1488" t="s">
        <v>2003</v>
      </c>
      <c r="C2188" s="1488" t="s">
        <v>97</v>
      </c>
      <c r="D2188" s="1488"/>
      <c r="E2188" s="1489">
        <v>9000</v>
      </c>
      <c r="F2188" s="1488" t="s">
        <v>13129</v>
      </c>
      <c r="G2188" s="1488" t="s">
        <v>13130</v>
      </c>
      <c r="H2188" s="1488" t="s">
        <v>654</v>
      </c>
      <c r="I2188" s="1488"/>
      <c r="J2188" s="1488"/>
      <c r="K2188" s="1493">
        <v>0</v>
      </c>
      <c r="L2188" s="1493">
        <v>0</v>
      </c>
      <c r="M2188" s="1484">
        <f t="shared" si="68"/>
        <v>0</v>
      </c>
      <c r="N2188" s="1493">
        <v>1</v>
      </c>
      <c r="O2188" s="1493">
        <v>2</v>
      </c>
      <c r="P2188" s="1484">
        <f t="shared" si="69"/>
        <v>18000</v>
      </c>
      <c r="Q2188" s="1199"/>
      <c r="R2188" s="1199"/>
      <c r="S2188" s="1199"/>
      <c r="T2188" s="1199"/>
    </row>
    <row r="2189" spans="1:20" s="1503" customFormat="1" ht="12.75" x14ac:dyDescent="0.2">
      <c r="A2189" s="1488" t="s">
        <v>8711</v>
      </c>
      <c r="B2189" s="1488" t="s">
        <v>2003</v>
      </c>
      <c r="C2189" s="1488" t="s">
        <v>97</v>
      </c>
      <c r="D2189" s="1488"/>
      <c r="E2189" s="1489">
        <v>9000</v>
      </c>
      <c r="F2189" s="1488" t="s">
        <v>13131</v>
      </c>
      <c r="G2189" s="1488" t="s">
        <v>13132</v>
      </c>
      <c r="H2189" s="1488" t="s">
        <v>654</v>
      </c>
      <c r="I2189" s="1488"/>
      <c r="J2189" s="1488"/>
      <c r="K2189" s="1493">
        <v>0</v>
      </c>
      <c r="L2189" s="1493">
        <v>0</v>
      </c>
      <c r="M2189" s="1484">
        <f t="shared" si="68"/>
        <v>0</v>
      </c>
      <c r="N2189" s="1493">
        <v>1</v>
      </c>
      <c r="O2189" s="1493">
        <v>2</v>
      </c>
      <c r="P2189" s="1484">
        <f t="shared" si="69"/>
        <v>18000</v>
      </c>
      <c r="Q2189" s="1199"/>
      <c r="R2189" s="1199"/>
      <c r="S2189" s="1199"/>
      <c r="T2189" s="1199"/>
    </row>
    <row r="2190" spans="1:20" s="1503" customFormat="1" ht="12.75" x14ac:dyDescent="0.2">
      <c r="A2190" s="1488" t="s">
        <v>8711</v>
      </c>
      <c r="B2190" s="1488" t="s">
        <v>2003</v>
      </c>
      <c r="C2190" s="1488" t="s">
        <v>97</v>
      </c>
      <c r="D2190" s="1488"/>
      <c r="E2190" s="1489">
        <v>6000</v>
      </c>
      <c r="F2190" s="1488" t="s">
        <v>13133</v>
      </c>
      <c r="G2190" s="1488" t="s">
        <v>13134</v>
      </c>
      <c r="H2190" s="1488" t="s">
        <v>13000</v>
      </c>
      <c r="I2190" s="1488"/>
      <c r="J2190" s="1488"/>
      <c r="K2190" s="1493">
        <v>0</v>
      </c>
      <c r="L2190" s="1493">
        <v>0</v>
      </c>
      <c r="M2190" s="1484">
        <f t="shared" si="68"/>
        <v>0</v>
      </c>
      <c r="N2190" s="1493">
        <v>1</v>
      </c>
      <c r="O2190" s="1493">
        <v>2</v>
      </c>
      <c r="P2190" s="1484">
        <f t="shared" si="69"/>
        <v>12000</v>
      </c>
      <c r="Q2190" s="1199"/>
      <c r="R2190" s="1199"/>
      <c r="S2190" s="1199"/>
      <c r="T2190" s="1199"/>
    </row>
    <row r="2191" spans="1:20" s="1503" customFormat="1" ht="12.75" x14ac:dyDescent="0.2">
      <c r="A2191" s="1488" t="s">
        <v>8711</v>
      </c>
      <c r="B2191" s="1488" t="s">
        <v>2003</v>
      </c>
      <c r="C2191" s="1488" t="s">
        <v>97</v>
      </c>
      <c r="D2191" s="1488"/>
      <c r="E2191" s="1489">
        <v>9000</v>
      </c>
      <c r="F2191" s="1488" t="s">
        <v>13135</v>
      </c>
      <c r="G2191" s="1488" t="s">
        <v>13136</v>
      </c>
      <c r="H2191" s="1488" t="s">
        <v>654</v>
      </c>
      <c r="I2191" s="1488"/>
      <c r="J2191" s="1488"/>
      <c r="K2191" s="1493">
        <v>0</v>
      </c>
      <c r="L2191" s="1493">
        <v>0</v>
      </c>
      <c r="M2191" s="1484">
        <f t="shared" si="68"/>
        <v>0</v>
      </c>
      <c r="N2191" s="1493">
        <v>1</v>
      </c>
      <c r="O2191" s="1493">
        <v>2</v>
      </c>
      <c r="P2191" s="1484">
        <f t="shared" si="69"/>
        <v>18000</v>
      </c>
      <c r="Q2191" s="1199"/>
      <c r="R2191" s="1199"/>
      <c r="S2191" s="1199"/>
      <c r="T2191" s="1199"/>
    </row>
    <row r="2192" spans="1:20" s="1503" customFormat="1" ht="12.75" x14ac:dyDescent="0.2">
      <c r="A2192" s="1488" t="s">
        <v>8711</v>
      </c>
      <c r="B2192" s="1488" t="s">
        <v>2003</v>
      </c>
      <c r="C2192" s="1488" t="s">
        <v>97</v>
      </c>
      <c r="D2192" s="1488"/>
      <c r="E2192" s="1489">
        <v>5700</v>
      </c>
      <c r="F2192" s="1488" t="s">
        <v>13137</v>
      </c>
      <c r="G2192" s="1488" t="s">
        <v>13138</v>
      </c>
      <c r="H2192" s="1488" t="s">
        <v>13000</v>
      </c>
      <c r="I2192" s="1488"/>
      <c r="J2192" s="1488"/>
      <c r="K2192" s="1493">
        <v>0</v>
      </c>
      <c r="L2192" s="1493">
        <v>0</v>
      </c>
      <c r="M2192" s="1484">
        <f t="shared" si="68"/>
        <v>0</v>
      </c>
      <c r="N2192" s="1493">
        <v>1</v>
      </c>
      <c r="O2192" s="1493">
        <v>2</v>
      </c>
      <c r="P2192" s="1484">
        <f t="shared" si="69"/>
        <v>11400</v>
      </c>
      <c r="Q2192" s="1199"/>
      <c r="R2192" s="1199"/>
      <c r="S2192" s="1199"/>
      <c r="T2192" s="1199"/>
    </row>
    <row r="2193" spans="1:20" s="1503" customFormat="1" ht="12.75" x14ac:dyDescent="0.2">
      <c r="A2193" s="1488" t="s">
        <v>8711</v>
      </c>
      <c r="B2193" s="1488" t="s">
        <v>2003</v>
      </c>
      <c r="C2193" s="1488" t="s">
        <v>97</v>
      </c>
      <c r="D2193" s="1488"/>
      <c r="E2193" s="1489">
        <v>5700</v>
      </c>
      <c r="F2193" s="1488" t="s">
        <v>13139</v>
      </c>
      <c r="G2193" s="1488" t="s">
        <v>13140</v>
      </c>
      <c r="H2193" s="1488" t="s">
        <v>13000</v>
      </c>
      <c r="I2193" s="1488"/>
      <c r="J2193" s="1488"/>
      <c r="K2193" s="1493">
        <v>0</v>
      </c>
      <c r="L2193" s="1493">
        <v>0</v>
      </c>
      <c r="M2193" s="1484">
        <f t="shared" si="68"/>
        <v>0</v>
      </c>
      <c r="N2193" s="1493">
        <v>1</v>
      </c>
      <c r="O2193" s="1493">
        <v>2</v>
      </c>
      <c r="P2193" s="1484">
        <f t="shared" si="69"/>
        <v>11400</v>
      </c>
      <c r="Q2193" s="1199"/>
      <c r="R2193" s="1199"/>
      <c r="S2193" s="1199"/>
      <c r="T2193" s="1199"/>
    </row>
    <row r="2194" spans="1:20" s="1503" customFormat="1" ht="12.75" x14ac:dyDescent="0.2">
      <c r="A2194" s="1488" t="s">
        <v>8711</v>
      </c>
      <c r="B2194" s="1488" t="s">
        <v>2003</v>
      </c>
      <c r="C2194" s="1488" t="s">
        <v>97</v>
      </c>
      <c r="D2194" s="1488"/>
      <c r="E2194" s="1489">
        <v>8000</v>
      </c>
      <c r="F2194" s="1488" t="s">
        <v>13141</v>
      </c>
      <c r="G2194" s="1488" t="s">
        <v>13142</v>
      </c>
      <c r="H2194" s="1488" t="s">
        <v>654</v>
      </c>
      <c r="I2194" s="1488"/>
      <c r="J2194" s="1488"/>
      <c r="K2194" s="1493">
        <v>0</v>
      </c>
      <c r="L2194" s="1493">
        <v>0</v>
      </c>
      <c r="M2194" s="1484">
        <f t="shared" si="68"/>
        <v>0</v>
      </c>
      <c r="N2194" s="1493">
        <v>1</v>
      </c>
      <c r="O2194" s="1493">
        <v>2</v>
      </c>
      <c r="P2194" s="1484">
        <f t="shared" si="69"/>
        <v>16000</v>
      </c>
      <c r="Q2194" s="1199"/>
      <c r="R2194" s="1199"/>
      <c r="S2194" s="1199"/>
      <c r="T2194" s="1199"/>
    </row>
    <row r="2195" spans="1:20" s="1503" customFormat="1" ht="12.75" x14ac:dyDescent="0.2">
      <c r="A2195" s="1488" t="s">
        <v>8711</v>
      </c>
      <c r="B2195" s="1488" t="s">
        <v>2003</v>
      </c>
      <c r="C2195" s="1488" t="s">
        <v>97</v>
      </c>
      <c r="D2195" s="1488"/>
      <c r="E2195" s="1489">
        <v>5700</v>
      </c>
      <c r="F2195" s="1488" t="s">
        <v>13143</v>
      </c>
      <c r="G2195" s="1488" t="s">
        <v>13144</v>
      </c>
      <c r="H2195" s="1488" t="s">
        <v>13000</v>
      </c>
      <c r="I2195" s="1488"/>
      <c r="J2195" s="1488"/>
      <c r="K2195" s="1493">
        <v>0</v>
      </c>
      <c r="L2195" s="1493">
        <v>0</v>
      </c>
      <c r="M2195" s="1484">
        <f t="shared" si="68"/>
        <v>0</v>
      </c>
      <c r="N2195" s="1493">
        <v>1</v>
      </c>
      <c r="O2195" s="1493">
        <v>2</v>
      </c>
      <c r="P2195" s="1484">
        <f t="shared" si="69"/>
        <v>11400</v>
      </c>
      <c r="Q2195" s="1199"/>
      <c r="R2195" s="1199"/>
      <c r="S2195" s="1199"/>
      <c r="T2195" s="1199"/>
    </row>
    <row r="2196" spans="1:20" s="1503" customFormat="1" ht="12.75" x14ac:dyDescent="0.2">
      <c r="A2196" s="1488" t="s">
        <v>8711</v>
      </c>
      <c r="B2196" s="1488" t="s">
        <v>2003</v>
      </c>
      <c r="C2196" s="1488" t="s">
        <v>97</v>
      </c>
      <c r="D2196" s="1488"/>
      <c r="E2196" s="1489">
        <v>5700</v>
      </c>
      <c r="F2196" s="1488" t="s">
        <v>13145</v>
      </c>
      <c r="G2196" s="1488" t="s">
        <v>13146</v>
      </c>
      <c r="H2196" s="1488" t="s">
        <v>13000</v>
      </c>
      <c r="I2196" s="1488"/>
      <c r="J2196" s="1488"/>
      <c r="K2196" s="1493">
        <v>0</v>
      </c>
      <c r="L2196" s="1493">
        <v>0</v>
      </c>
      <c r="M2196" s="1484">
        <f t="shared" si="68"/>
        <v>0</v>
      </c>
      <c r="N2196" s="1493">
        <v>1</v>
      </c>
      <c r="O2196" s="1493">
        <v>2</v>
      </c>
      <c r="P2196" s="1484">
        <f t="shared" si="69"/>
        <v>11400</v>
      </c>
      <c r="Q2196" s="1199"/>
      <c r="R2196" s="1199"/>
      <c r="S2196" s="1199"/>
      <c r="T2196" s="1199"/>
    </row>
    <row r="2197" spans="1:20" s="1503" customFormat="1" ht="12.75" x14ac:dyDescent="0.2">
      <c r="A2197" s="1488" t="s">
        <v>8711</v>
      </c>
      <c r="B2197" s="1488" t="s">
        <v>2003</v>
      </c>
      <c r="C2197" s="1488" t="s">
        <v>97</v>
      </c>
      <c r="D2197" s="1488"/>
      <c r="E2197" s="1489">
        <v>5700</v>
      </c>
      <c r="F2197" s="1488" t="s">
        <v>13147</v>
      </c>
      <c r="G2197" s="1488" t="s">
        <v>13148</v>
      </c>
      <c r="H2197" s="1488" t="s">
        <v>13000</v>
      </c>
      <c r="I2197" s="1488"/>
      <c r="J2197" s="1488"/>
      <c r="K2197" s="1493">
        <v>0</v>
      </c>
      <c r="L2197" s="1493">
        <v>0</v>
      </c>
      <c r="M2197" s="1484">
        <f t="shared" si="68"/>
        <v>0</v>
      </c>
      <c r="N2197" s="1493">
        <v>1</v>
      </c>
      <c r="O2197" s="1493">
        <v>2</v>
      </c>
      <c r="P2197" s="1484">
        <f t="shared" si="69"/>
        <v>11400</v>
      </c>
      <c r="Q2197" s="1199"/>
      <c r="R2197" s="1199"/>
      <c r="S2197" s="1199"/>
      <c r="T2197" s="1199"/>
    </row>
    <row r="2198" spans="1:20" s="1503" customFormat="1" ht="12.75" x14ac:dyDescent="0.2">
      <c r="A2198" s="1488" t="s">
        <v>8711</v>
      </c>
      <c r="B2198" s="1488" t="s">
        <v>2003</v>
      </c>
      <c r="C2198" s="1488" t="s">
        <v>97</v>
      </c>
      <c r="D2198" s="1488"/>
      <c r="E2198" s="1489">
        <v>5700</v>
      </c>
      <c r="F2198" s="1488" t="s">
        <v>13149</v>
      </c>
      <c r="G2198" s="1488" t="s">
        <v>13150</v>
      </c>
      <c r="H2198" s="1488" t="s">
        <v>13000</v>
      </c>
      <c r="I2198" s="1488"/>
      <c r="J2198" s="1488"/>
      <c r="K2198" s="1493">
        <v>0</v>
      </c>
      <c r="L2198" s="1493">
        <v>0</v>
      </c>
      <c r="M2198" s="1484">
        <f t="shared" si="68"/>
        <v>0</v>
      </c>
      <c r="N2198" s="1493">
        <v>1</v>
      </c>
      <c r="O2198" s="1493">
        <v>2</v>
      </c>
      <c r="P2198" s="1484">
        <f t="shared" si="69"/>
        <v>11400</v>
      </c>
      <c r="Q2198" s="1199"/>
      <c r="R2198" s="1199"/>
      <c r="S2198" s="1199"/>
      <c r="T2198" s="1199"/>
    </row>
    <row r="2199" spans="1:20" s="1503" customFormat="1" ht="12.75" x14ac:dyDescent="0.2">
      <c r="A2199" s="1488" t="s">
        <v>8711</v>
      </c>
      <c r="B2199" s="1488" t="s">
        <v>2003</v>
      </c>
      <c r="C2199" s="1488" t="s">
        <v>97</v>
      </c>
      <c r="D2199" s="1488"/>
      <c r="E2199" s="1489">
        <v>8000</v>
      </c>
      <c r="F2199" s="1488" t="s">
        <v>13151</v>
      </c>
      <c r="G2199" s="1488" t="s">
        <v>13152</v>
      </c>
      <c r="H2199" s="1488" t="s">
        <v>654</v>
      </c>
      <c r="I2199" s="1488"/>
      <c r="J2199" s="1488"/>
      <c r="K2199" s="1493">
        <v>0</v>
      </c>
      <c r="L2199" s="1493">
        <v>0</v>
      </c>
      <c r="M2199" s="1484">
        <f t="shared" si="68"/>
        <v>0</v>
      </c>
      <c r="N2199" s="1493">
        <v>1</v>
      </c>
      <c r="O2199" s="1493">
        <v>2</v>
      </c>
      <c r="P2199" s="1484">
        <f t="shared" si="69"/>
        <v>16000</v>
      </c>
      <c r="Q2199" s="1199"/>
      <c r="R2199" s="1199"/>
      <c r="S2199" s="1199"/>
      <c r="T2199" s="1199"/>
    </row>
    <row r="2200" spans="1:20" s="1503" customFormat="1" ht="12.75" x14ac:dyDescent="0.2">
      <c r="A2200" s="1488" t="s">
        <v>8711</v>
      </c>
      <c r="B2200" s="1488" t="s">
        <v>2003</v>
      </c>
      <c r="C2200" s="1488" t="s">
        <v>97</v>
      </c>
      <c r="D2200" s="1488"/>
      <c r="E2200" s="1489">
        <v>5700</v>
      </c>
      <c r="F2200" s="1488" t="s">
        <v>13153</v>
      </c>
      <c r="G2200" s="1488" t="s">
        <v>13154</v>
      </c>
      <c r="H2200" s="1488" t="s">
        <v>13000</v>
      </c>
      <c r="I2200" s="1488"/>
      <c r="J2200" s="1488"/>
      <c r="K2200" s="1493">
        <v>0</v>
      </c>
      <c r="L2200" s="1493">
        <v>0</v>
      </c>
      <c r="M2200" s="1484">
        <f t="shared" si="68"/>
        <v>0</v>
      </c>
      <c r="N2200" s="1493">
        <v>1</v>
      </c>
      <c r="O2200" s="1493">
        <v>2</v>
      </c>
      <c r="P2200" s="1484">
        <f t="shared" si="69"/>
        <v>11400</v>
      </c>
      <c r="Q2200" s="1199"/>
      <c r="R2200" s="1199"/>
      <c r="S2200" s="1199"/>
      <c r="T2200" s="1199"/>
    </row>
    <row r="2201" spans="1:20" s="1503" customFormat="1" ht="12.75" x14ac:dyDescent="0.2">
      <c r="A2201" s="1488" t="s">
        <v>8711</v>
      </c>
      <c r="B2201" s="1488" t="s">
        <v>2003</v>
      </c>
      <c r="C2201" s="1488" t="s">
        <v>97</v>
      </c>
      <c r="D2201" s="1488"/>
      <c r="E2201" s="1489">
        <v>8000</v>
      </c>
      <c r="F2201" s="1488" t="s">
        <v>13155</v>
      </c>
      <c r="G2201" s="1488" t="s">
        <v>13156</v>
      </c>
      <c r="H2201" s="1488" t="s">
        <v>654</v>
      </c>
      <c r="I2201" s="1488"/>
      <c r="J2201" s="1488"/>
      <c r="K2201" s="1493">
        <v>0</v>
      </c>
      <c r="L2201" s="1493">
        <v>0</v>
      </c>
      <c r="M2201" s="1484">
        <f t="shared" si="68"/>
        <v>0</v>
      </c>
      <c r="N2201" s="1493">
        <v>1</v>
      </c>
      <c r="O2201" s="1493">
        <v>2</v>
      </c>
      <c r="P2201" s="1484">
        <f t="shared" si="69"/>
        <v>16000</v>
      </c>
      <c r="Q2201" s="1199"/>
      <c r="R2201" s="1199"/>
      <c r="S2201" s="1199"/>
      <c r="T2201" s="1199"/>
    </row>
    <row r="2202" spans="1:20" s="1503" customFormat="1" ht="12.75" x14ac:dyDescent="0.2">
      <c r="A2202" s="1488" t="s">
        <v>8711</v>
      </c>
      <c r="B2202" s="1488" t="s">
        <v>2003</v>
      </c>
      <c r="C2202" s="1488" t="s">
        <v>97</v>
      </c>
      <c r="D2202" s="1488"/>
      <c r="E2202" s="1489">
        <v>5700</v>
      </c>
      <c r="F2202" s="1488" t="s">
        <v>13157</v>
      </c>
      <c r="G2202" s="1488" t="s">
        <v>13158</v>
      </c>
      <c r="H2202" s="1488" t="s">
        <v>13000</v>
      </c>
      <c r="I2202" s="1488"/>
      <c r="J2202" s="1488"/>
      <c r="K2202" s="1493">
        <v>0</v>
      </c>
      <c r="L2202" s="1493">
        <v>0</v>
      </c>
      <c r="M2202" s="1484">
        <f t="shared" si="68"/>
        <v>0</v>
      </c>
      <c r="N2202" s="1493">
        <v>1</v>
      </c>
      <c r="O2202" s="1493">
        <v>2</v>
      </c>
      <c r="P2202" s="1484">
        <f t="shared" si="69"/>
        <v>11400</v>
      </c>
      <c r="Q2202" s="1199"/>
      <c r="R2202" s="1199"/>
      <c r="S2202" s="1199"/>
      <c r="T2202" s="1199"/>
    </row>
    <row r="2203" spans="1:20" s="1503" customFormat="1" ht="12.75" x14ac:dyDescent="0.2">
      <c r="A2203" s="1488" t="s">
        <v>8711</v>
      </c>
      <c r="B2203" s="1488" t="s">
        <v>2003</v>
      </c>
      <c r="C2203" s="1488" t="s">
        <v>97</v>
      </c>
      <c r="D2203" s="1488"/>
      <c r="E2203" s="1489">
        <v>8000</v>
      </c>
      <c r="F2203" s="1488" t="s">
        <v>13159</v>
      </c>
      <c r="G2203" s="1488" t="s">
        <v>13160</v>
      </c>
      <c r="H2203" s="1488" t="s">
        <v>654</v>
      </c>
      <c r="I2203" s="1488"/>
      <c r="J2203" s="1488"/>
      <c r="K2203" s="1493">
        <v>0</v>
      </c>
      <c r="L2203" s="1493">
        <v>0</v>
      </c>
      <c r="M2203" s="1484">
        <f t="shared" si="68"/>
        <v>0</v>
      </c>
      <c r="N2203" s="1493">
        <v>1</v>
      </c>
      <c r="O2203" s="1493">
        <v>2</v>
      </c>
      <c r="P2203" s="1484">
        <f t="shared" si="69"/>
        <v>16000</v>
      </c>
      <c r="Q2203" s="1199"/>
      <c r="R2203" s="1199"/>
      <c r="S2203" s="1199"/>
      <c r="T2203" s="1199"/>
    </row>
    <row r="2204" spans="1:20" s="1503" customFormat="1" ht="12.75" x14ac:dyDescent="0.2">
      <c r="A2204" s="1488" t="s">
        <v>8711</v>
      </c>
      <c r="B2204" s="1488" t="s">
        <v>2003</v>
      </c>
      <c r="C2204" s="1488" t="s">
        <v>97</v>
      </c>
      <c r="D2204" s="1488"/>
      <c r="E2204" s="1489">
        <v>5700</v>
      </c>
      <c r="F2204" s="1488" t="s">
        <v>13161</v>
      </c>
      <c r="G2204" s="1488" t="s">
        <v>13162</v>
      </c>
      <c r="H2204" s="1488" t="s">
        <v>13000</v>
      </c>
      <c r="I2204" s="1488"/>
      <c r="J2204" s="1488"/>
      <c r="K2204" s="1493">
        <v>0</v>
      </c>
      <c r="L2204" s="1493">
        <v>0</v>
      </c>
      <c r="M2204" s="1484">
        <f t="shared" si="68"/>
        <v>0</v>
      </c>
      <c r="N2204" s="1493">
        <v>1</v>
      </c>
      <c r="O2204" s="1493">
        <v>2</v>
      </c>
      <c r="P2204" s="1484">
        <f t="shared" si="69"/>
        <v>11400</v>
      </c>
      <c r="Q2204" s="1199"/>
      <c r="R2204" s="1199"/>
      <c r="S2204" s="1199"/>
      <c r="T2204" s="1199"/>
    </row>
    <row r="2205" spans="1:20" s="1503" customFormat="1" ht="12.75" x14ac:dyDescent="0.2">
      <c r="A2205" s="1488" t="s">
        <v>8711</v>
      </c>
      <c r="B2205" s="1488" t="s">
        <v>2003</v>
      </c>
      <c r="C2205" s="1488" t="s">
        <v>97</v>
      </c>
      <c r="D2205" s="1488"/>
      <c r="E2205" s="1489">
        <v>5700</v>
      </c>
      <c r="F2205" s="1488" t="s">
        <v>13163</v>
      </c>
      <c r="G2205" s="1488" t="s">
        <v>13164</v>
      </c>
      <c r="H2205" s="1488" t="s">
        <v>13000</v>
      </c>
      <c r="I2205" s="1488"/>
      <c r="J2205" s="1488"/>
      <c r="K2205" s="1493">
        <v>0</v>
      </c>
      <c r="L2205" s="1493">
        <v>0</v>
      </c>
      <c r="M2205" s="1484">
        <f t="shared" si="68"/>
        <v>0</v>
      </c>
      <c r="N2205" s="1493">
        <v>1</v>
      </c>
      <c r="O2205" s="1493">
        <v>2</v>
      </c>
      <c r="P2205" s="1484">
        <f t="shared" si="69"/>
        <v>11400</v>
      </c>
      <c r="Q2205" s="1199"/>
      <c r="R2205" s="1199"/>
      <c r="S2205" s="1199"/>
      <c r="T2205" s="1199"/>
    </row>
    <row r="2206" spans="1:20" s="1503" customFormat="1" ht="12.75" x14ac:dyDescent="0.2">
      <c r="A2206" s="1488" t="s">
        <v>8711</v>
      </c>
      <c r="B2206" s="1488" t="s">
        <v>2003</v>
      </c>
      <c r="C2206" s="1488" t="s">
        <v>97</v>
      </c>
      <c r="D2206" s="1488"/>
      <c r="E2206" s="1489">
        <v>5700</v>
      </c>
      <c r="F2206" s="1488" t="s">
        <v>13165</v>
      </c>
      <c r="G2206" s="1488" t="s">
        <v>13166</v>
      </c>
      <c r="H2206" s="1488" t="s">
        <v>13000</v>
      </c>
      <c r="I2206" s="1488"/>
      <c r="J2206" s="1488"/>
      <c r="K2206" s="1493">
        <v>0</v>
      </c>
      <c r="L2206" s="1493">
        <v>0</v>
      </c>
      <c r="M2206" s="1484">
        <f t="shared" si="68"/>
        <v>0</v>
      </c>
      <c r="N2206" s="1493">
        <v>1</v>
      </c>
      <c r="O2206" s="1493">
        <v>2</v>
      </c>
      <c r="P2206" s="1484">
        <f t="shared" si="69"/>
        <v>11400</v>
      </c>
      <c r="Q2206" s="1199"/>
      <c r="R2206" s="1199"/>
      <c r="S2206" s="1199"/>
      <c r="T2206" s="1199"/>
    </row>
    <row r="2207" spans="1:20" s="1503" customFormat="1" ht="12.75" x14ac:dyDescent="0.2">
      <c r="A2207" s="1488" t="s">
        <v>8711</v>
      </c>
      <c r="B2207" s="1488" t="s">
        <v>2003</v>
      </c>
      <c r="C2207" s="1488" t="s">
        <v>97</v>
      </c>
      <c r="D2207" s="1488"/>
      <c r="E2207" s="1489">
        <v>5700</v>
      </c>
      <c r="F2207" s="1488" t="s">
        <v>13167</v>
      </c>
      <c r="G2207" s="1488" t="s">
        <v>13168</v>
      </c>
      <c r="H2207" s="1488" t="s">
        <v>13000</v>
      </c>
      <c r="I2207" s="1488"/>
      <c r="J2207" s="1488"/>
      <c r="K2207" s="1493">
        <v>0</v>
      </c>
      <c r="L2207" s="1493">
        <v>0</v>
      </c>
      <c r="M2207" s="1484">
        <f t="shared" si="68"/>
        <v>0</v>
      </c>
      <c r="N2207" s="1493">
        <v>1</v>
      </c>
      <c r="O2207" s="1493">
        <v>2</v>
      </c>
      <c r="P2207" s="1484">
        <f t="shared" si="69"/>
        <v>11400</v>
      </c>
      <c r="Q2207" s="1199"/>
      <c r="R2207" s="1199"/>
      <c r="S2207" s="1199"/>
      <c r="T2207" s="1199"/>
    </row>
    <row r="2208" spans="1:20" s="1503" customFormat="1" ht="12.75" x14ac:dyDescent="0.2">
      <c r="A2208" s="1488" t="s">
        <v>8711</v>
      </c>
      <c r="B2208" s="1488" t="s">
        <v>2003</v>
      </c>
      <c r="C2208" s="1488" t="s">
        <v>97</v>
      </c>
      <c r="D2208" s="1488"/>
      <c r="E2208" s="1489">
        <v>5700</v>
      </c>
      <c r="F2208" s="1488" t="s">
        <v>13169</v>
      </c>
      <c r="G2208" s="1488" t="s">
        <v>13170</v>
      </c>
      <c r="H2208" s="1488" t="s">
        <v>13000</v>
      </c>
      <c r="I2208" s="1488"/>
      <c r="J2208" s="1488"/>
      <c r="K2208" s="1493">
        <v>0</v>
      </c>
      <c r="L2208" s="1493">
        <v>0</v>
      </c>
      <c r="M2208" s="1484">
        <f t="shared" si="68"/>
        <v>0</v>
      </c>
      <c r="N2208" s="1493">
        <v>1</v>
      </c>
      <c r="O2208" s="1493">
        <v>2</v>
      </c>
      <c r="P2208" s="1484">
        <f t="shared" si="69"/>
        <v>11400</v>
      </c>
      <c r="Q2208" s="1199"/>
      <c r="R2208" s="1199"/>
      <c r="S2208" s="1199"/>
      <c r="T2208" s="1199"/>
    </row>
    <row r="2209" spans="1:20" s="1503" customFormat="1" ht="12.75" x14ac:dyDescent="0.2">
      <c r="A2209" s="1488" t="s">
        <v>8711</v>
      </c>
      <c r="B2209" s="1488" t="s">
        <v>2003</v>
      </c>
      <c r="C2209" s="1488" t="s">
        <v>97</v>
      </c>
      <c r="D2209" s="1488"/>
      <c r="E2209" s="1489">
        <v>8000</v>
      </c>
      <c r="F2209" s="1488" t="s">
        <v>13171</v>
      </c>
      <c r="G2209" s="1488" t="s">
        <v>13172</v>
      </c>
      <c r="H2209" s="1488" t="s">
        <v>654</v>
      </c>
      <c r="I2209" s="1488"/>
      <c r="J2209" s="1488"/>
      <c r="K2209" s="1493">
        <v>0</v>
      </c>
      <c r="L2209" s="1493">
        <v>0</v>
      </c>
      <c r="M2209" s="1484">
        <f t="shared" si="68"/>
        <v>0</v>
      </c>
      <c r="N2209" s="1493">
        <v>1</v>
      </c>
      <c r="O2209" s="1493">
        <v>2</v>
      </c>
      <c r="P2209" s="1484">
        <f t="shared" si="69"/>
        <v>16000</v>
      </c>
      <c r="Q2209" s="1199"/>
      <c r="R2209" s="1199"/>
      <c r="S2209" s="1199"/>
      <c r="T2209" s="1199"/>
    </row>
    <row r="2210" spans="1:20" s="1503" customFormat="1" ht="12.75" x14ac:dyDescent="0.2">
      <c r="A2210" s="1488" t="s">
        <v>8711</v>
      </c>
      <c r="B2210" s="1488" t="s">
        <v>2003</v>
      </c>
      <c r="C2210" s="1488" t="s">
        <v>97</v>
      </c>
      <c r="D2210" s="1488"/>
      <c r="E2210" s="1489">
        <v>5700</v>
      </c>
      <c r="F2210" s="1488" t="s">
        <v>13173</v>
      </c>
      <c r="G2210" s="1488" t="s">
        <v>13174</v>
      </c>
      <c r="H2210" s="1488" t="s">
        <v>13000</v>
      </c>
      <c r="I2210" s="1488"/>
      <c r="J2210" s="1488"/>
      <c r="K2210" s="1493">
        <v>0</v>
      </c>
      <c r="L2210" s="1493">
        <v>0</v>
      </c>
      <c r="M2210" s="1484">
        <f t="shared" si="68"/>
        <v>0</v>
      </c>
      <c r="N2210" s="1493">
        <v>1</v>
      </c>
      <c r="O2210" s="1493">
        <v>2</v>
      </c>
      <c r="P2210" s="1484">
        <f t="shared" si="69"/>
        <v>11400</v>
      </c>
      <c r="Q2210" s="1199"/>
      <c r="R2210" s="1199"/>
      <c r="S2210" s="1199"/>
      <c r="T2210" s="1199"/>
    </row>
    <row r="2211" spans="1:20" s="1503" customFormat="1" ht="12.75" x14ac:dyDescent="0.2">
      <c r="A2211" s="1488" t="s">
        <v>8711</v>
      </c>
      <c r="B2211" s="1488" t="s">
        <v>2003</v>
      </c>
      <c r="C2211" s="1488" t="s">
        <v>97</v>
      </c>
      <c r="D2211" s="1488"/>
      <c r="E2211" s="1489">
        <v>8000</v>
      </c>
      <c r="F2211" s="1488" t="s">
        <v>13175</v>
      </c>
      <c r="G2211" s="1488" t="s">
        <v>13176</v>
      </c>
      <c r="H2211" s="1488" t="s">
        <v>654</v>
      </c>
      <c r="I2211" s="1488"/>
      <c r="J2211" s="1488"/>
      <c r="K2211" s="1493">
        <v>0</v>
      </c>
      <c r="L2211" s="1493">
        <v>0</v>
      </c>
      <c r="M2211" s="1484">
        <f t="shared" si="68"/>
        <v>0</v>
      </c>
      <c r="N2211" s="1493">
        <v>1</v>
      </c>
      <c r="O2211" s="1493">
        <v>2</v>
      </c>
      <c r="P2211" s="1484">
        <f t="shared" si="69"/>
        <v>16000</v>
      </c>
      <c r="Q2211" s="1199"/>
      <c r="R2211" s="1199"/>
      <c r="S2211" s="1199"/>
      <c r="T2211" s="1199"/>
    </row>
    <row r="2212" spans="1:20" s="1503" customFormat="1" ht="12.75" x14ac:dyDescent="0.2">
      <c r="A2212" s="1488" t="s">
        <v>8711</v>
      </c>
      <c r="B2212" s="1488" t="s">
        <v>2003</v>
      </c>
      <c r="C2212" s="1488" t="s">
        <v>97</v>
      </c>
      <c r="D2212" s="1488"/>
      <c r="E2212" s="1489">
        <v>5700</v>
      </c>
      <c r="F2212" s="1488" t="s">
        <v>13177</v>
      </c>
      <c r="G2212" s="1488" t="s">
        <v>13178</v>
      </c>
      <c r="H2212" s="1488" t="s">
        <v>13000</v>
      </c>
      <c r="I2212" s="1488"/>
      <c r="J2212" s="1488"/>
      <c r="K2212" s="1493">
        <v>0</v>
      </c>
      <c r="L2212" s="1493">
        <v>0</v>
      </c>
      <c r="M2212" s="1484">
        <f t="shared" si="68"/>
        <v>0</v>
      </c>
      <c r="N2212" s="1493">
        <v>1</v>
      </c>
      <c r="O2212" s="1493">
        <v>2</v>
      </c>
      <c r="P2212" s="1484">
        <f t="shared" si="69"/>
        <v>11400</v>
      </c>
      <c r="Q2212" s="1199"/>
      <c r="R2212" s="1199"/>
      <c r="S2212" s="1199"/>
      <c r="T2212" s="1199"/>
    </row>
    <row r="2213" spans="1:20" s="1503" customFormat="1" ht="12.75" x14ac:dyDescent="0.2">
      <c r="A2213" s="1488" t="s">
        <v>8711</v>
      </c>
      <c r="B2213" s="1488" t="s">
        <v>2003</v>
      </c>
      <c r="C2213" s="1488" t="s">
        <v>97</v>
      </c>
      <c r="D2213" s="1488"/>
      <c r="E2213" s="1489">
        <v>5700</v>
      </c>
      <c r="F2213" s="1488" t="s">
        <v>13179</v>
      </c>
      <c r="G2213" s="1488" t="s">
        <v>13180</v>
      </c>
      <c r="H2213" s="1488" t="s">
        <v>13000</v>
      </c>
      <c r="I2213" s="1488"/>
      <c r="J2213" s="1488"/>
      <c r="K2213" s="1493">
        <v>0</v>
      </c>
      <c r="L2213" s="1493">
        <v>0</v>
      </c>
      <c r="M2213" s="1484">
        <f t="shared" si="68"/>
        <v>0</v>
      </c>
      <c r="N2213" s="1493">
        <v>1</v>
      </c>
      <c r="O2213" s="1493">
        <v>2</v>
      </c>
      <c r="P2213" s="1484">
        <f t="shared" si="69"/>
        <v>11400</v>
      </c>
      <c r="Q2213" s="1199"/>
      <c r="R2213" s="1199"/>
      <c r="S2213" s="1199"/>
      <c r="T2213" s="1199"/>
    </row>
    <row r="2214" spans="1:20" s="1503" customFormat="1" ht="12.75" x14ac:dyDescent="0.2">
      <c r="A2214" s="1488" t="s">
        <v>8711</v>
      </c>
      <c r="B2214" s="1488" t="s">
        <v>2003</v>
      </c>
      <c r="C2214" s="1488" t="s">
        <v>97</v>
      </c>
      <c r="D2214" s="1488"/>
      <c r="E2214" s="1489">
        <v>5700</v>
      </c>
      <c r="F2214" s="1488" t="s">
        <v>13181</v>
      </c>
      <c r="G2214" s="1488" t="s">
        <v>13182</v>
      </c>
      <c r="H2214" s="1488" t="s">
        <v>13000</v>
      </c>
      <c r="I2214" s="1488"/>
      <c r="J2214" s="1488"/>
      <c r="K2214" s="1493">
        <v>0</v>
      </c>
      <c r="L2214" s="1493">
        <v>0</v>
      </c>
      <c r="M2214" s="1484">
        <f t="shared" si="68"/>
        <v>0</v>
      </c>
      <c r="N2214" s="1493">
        <v>1</v>
      </c>
      <c r="O2214" s="1493">
        <v>2</v>
      </c>
      <c r="P2214" s="1484">
        <f t="shared" si="69"/>
        <v>11400</v>
      </c>
      <c r="Q2214" s="1199"/>
      <c r="R2214" s="1199"/>
      <c r="S2214" s="1199"/>
      <c r="T2214" s="1199"/>
    </row>
    <row r="2215" spans="1:20" s="1503" customFormat="1" ht="12.75" x14ac:dyDescent="0.2">
      <c r="A2215" s="1488" t="s">
        <v>8711</v>
      </c>
      <c r="B2215" s="1488" t="s">
        <v>2003</v>
      </c>
      <c r="C2215" s="1488" t="s">
        <v>97</v>
      </c>
      <c r="D2215" s="1488"/>
      <c r="E2215" s="1489">
        <v>5700</v>
      </c>
      <c r="F2215" s="1488" t="s">
        <v>13183</v>
      </c>
      <c r="G2215" s="1488" t="s">
        <v>13184</v>
      </c>
      <c r="H2215" s="1488" t="s">
        <v>13000</v>
      </c>
      <c r="I2215" s="1488"/>
      <c r="J2215" s="1488"/>
      <c r="K2215" s="1493">
        <v>0</v>
      </c>
      <c r="L2215" s="1493">
        <v>0</v>
      </c>
      <c r="M2215" s="1484">
        <f t="shared" si="68"/>
        <v>0</v>
      </c>
      <c r="N2215" s="1493">
        <v>1</v>
      </c>
      <c r="O2215" s="1493">
        <v>2</v>
      </c>
      <c r="P2215" s="1484">
        <f t="shared" si="69"/>
        <v>11400</v>
      </c>
      <c r="Q2215" s="1199"/>
      <c r="R2215" s="1199"/>
      <c r="S2215" s="1199"/>
      <c r="T2215" s="1199"/>
    </row>
    <row r="2216" spans="1:20" s="1503" customFormat="1" ht="12.75" x14ac:dyDescent="0.2">
      <c r="A2216" s="1488" t="s">
        <v>8711</v>
      </c>
      <c r="B2216" s="1488" t="s">
        <v>2003</v>
      </c>
      <c r="C2216" s="1488" t="s">
        <v>97</v>
      </c>
      <c r="D2216" s="1488"/>
      <c r="E2216" s="1489">
        <v>5700</v>
      </c>
      <c r="F2216" s="1488" t="s">
        <v>13185</v>
      </c>
      <c r="G2216" s="1488" t="s">
        <v>13186</v>
      </c>
      <c r="H2216" s="1488" t="s">
        <v>13000</v>
      </c>
      <c r="I2216" s="1488"/>
      <c r="J2216" s="1488"/>
      <c r="K2216" s="1493">
        <v>0</v>
      </c>
      <c r="L2216" s="1493">
        <v>0</v>
      </c>
      <c r="M2216" s="1484">
        <f t="shared" si="68"/>
        <v>0</v>
      </c>
      <c r="N2216" s="1493">
        <v>1</v>
      </c>
      <c r="O2216" s="1493">
        <v>2</v>
      </c>
      <c r="P2216" s="1484">
        <f t="shared" si="69"/>
        <v>11400</v>
      </c>
      <c r="Q2216" s="1199"/>
      <c r="R2216" s="1199"/>
      <c r="S2216" s="1199"/>
      <c r="T2216" s="1199"/>
    </row>
    <row r="2217" spans="1:20" s="1503" customFormat="1" ht="12.75" x14ac:dyDescent="0.2">
      <c r="A2217" s="1488" t="s">
        <v>8711</v>
      </c>
      <c r="B2217" s="1488" t="s">
        <v>2003</v>
      </c>
      <c r="C2217" s="1488" t="s">
        <v>97</v>
      </c>
      <c r="D2217" s="1488"/>
      <c r="E2217" s="1489">
        <v>5700</v>
      </c>
      <c r="F2217" s="1488" t="s">
        <v>13187</v>
      </c>
      <c r="G2217" s="1488" t="s">
        <v>13188</v>
      </c>
      <c r="H2217" s="1488" t="s">
        <v>13000</v>
      </c>
      <c r="I2217" s="1488"/>
      <c r="J2217" s="1488"/>
      <c r="K2217" s="1493">
        <v>0</v>
      </c>
      <c r="L2217" s="1493">
        <v>0</v>
      </c>
      <c r="M2217" s="1484">
        <f t="shared" si="68"/>
        <v>0</v>
      </c>
      <c r="N2217" s="1493">
        <v>1</v>
      </c>
      <c r="O2217" s="1493">
        <v>2</v>
      </c>
      <c r="P2217" s="1484">
        <f t="shared" si="69"/>
        <v>11400</v>
      </c>
      <c r="Q2217" s="1199"/>
      <c r="R2217" s="1199"/>
      <c r="S2217" s="1199"/>
      <c r="T2217" s="1199"/>
    </row>
    <row r="2218" spans="1:20" s="1503" customFormat="1" ht="12.75" x14ac:dyDescent="0.2">
      <c r="A2218" s="1488" t="s">
        <v>8711</v>
      </c>
      <c r="B2218" s="1488" t="s">
        <v>2003</v>
      </c>
      <c r="C2218" s="1488" t="s">
        <v>97</v>
      </c>
      <c r="D2218" s="1488"/>
      <c r="E2218" s="1489">
        <v>8000</v>
      </c>
      <c r="F2218" s="1488" t="s">
        <v>13189</v>
      </c>
      <c r="G2218" s="1488" t="s">
        <v>13190</v>
      </c>
      <c r="H2218" s="1488" t="s">
        <v>654</v>
      </c>
      <c r="I2218" s="1488"/>
      <c r="J2218" s="1488"/>
      <c r="K2218" s="1493">
        <v>0</v>
      </c>
      <c r="L2218" s="1493">
        <v>0</v>
      </c>
      <c r="M2218" s="1484">
        <f t="shared" si="68"/>
        <v>0</v>
      </c>
      <c r="N2218" s="1493">
        <v>1</v>
      </c>
      <c r="O2218" s="1493">
        <v>2</v>
      </c>
      <c r="P2218" s="1484">
        <f t="shared" si="69"/>
        <v>16000</v>
      </c>
      <c r="Q2218" s="1199"/>
      <c r="R2218" s="1199"/>
      <c r="S2218" s="1199"/>
      <c r="T2218" s="1199"/>
    </row>
    <row r="2219" spans="1:20" s="1503" customFormat="1" ht="12.75" x14ac:dyDescent="0.2">
      <c r="A2219" s="1488" t="s">
        <v>8711</v>
      </c>
      <c r="B2219" s="1488" t="s">
        <v>2003</v>
      </c>
      <c r="C2219" s="1488" t="s">
        <v>97</v>
      </c>
      <c r="D2219" s="1488"/>
      <c r="E2219" s="1489">
        <v>5700</v>
      </c>
      <c r="F2219" s="1488" t="s">
        <v>13191</v>
      </c>
      <c r="G2219" s="1488" t="s">
        <v>13192</v>
      </c>
      <c r="H2219" s="1488" t="s">
        <v>13000</v>
      </c>
      <c r="I2219" s="1488"/>
      <c r="J2219" s="1488"/>
      <c r="K2219" s="1493">
        <v>0</v>
      </c>
      <c r="L2219" s="1493">
        <v>0</v>
      </c>
      <c r="M2219" s="1484">
        <f t="shared" si="68"/>
        <v>0</v>
      </c>
      <c r="N2219" s="1493">
        <v>1</v>
      </c>
      <c r="O2219" s="1493">
        <v>2</v>
      </c>
      <c r="P2219" s="1484">
        <f t="shared" si="69"/>
        <v>11400</v>
      </c>
      <c r="Q2219" s="1199"/>
      <c r="R2219" s="1199"/>
      <c r="S2219" s="1199"/>
      <c r="T2219" s="1199"/>
    </row>
    <row r="2220" spans="1:20" s="1503" customFormat="1" ht="12.75" x14ac:dyDescent="0.2">
      <c r="A2220" s="1488" t="s">
        <v>8711</v>
      </c>
      <c r="B2220" s="1488" t="s">
        <v>2003</v>
      </c>
      <c r="C2220" s="1488" t="s">
        <v>97</v>
      </c>
      <c r="D2220" s="1488"/>
      <c r="E2220" s="1489">
        <v>8000</v>
      </c>
      <c r="F2220" s="1488" t="s">
        <v>13193</v>
      </c>
      <c r="G2220" s="1488" t="s">
        <v>13194</v>
      </c>
      <c r="H2220" s="1488" t="s">
        <v>654</v>
      </c>
      <c r="I2220" s="1488"/>
      <c r="J2220" s="1488"/>
      <c r="K2220" s="1493">
        <v>0</v>
      </c>
      <c r="L2220" s="1493">
        <v>0</v>
      </c>
      <c r="M2220" s="1484">
        <f t="shared" si="68"/>
        <v>0</v>
      </c>
      <c r="N2220" s="1493">
        <v>1</v>
      </c>
      <c r="O2220" s="1493">
        <v>6</v>
      </c>
      <c r="P2220" s="1484">
        <f t="shared" si="69"/>
        <v>48000</v>
      </c>
      <c r="Q2220" s="1199"/>
      <c r="R2220" s="1199"/>
      <c r="S2220" s="1199"/>
      <c r="T2220" s="1199"/>
    </row>
    <row r="2221" spans="1:20" s="1503" customFormat="1" ht="12.75" x14ac:dyDescent="0.2">
      <c r="A2221" s="1488" t="s">
        <v>8711</v>
      </c>
      <c r="B2221" s="1488" t="s">
        <v>2003</v>
      </c>
      <c r="C2221" s="1488" t="s">
        <v>97</v>
      </c>
      <c r="D2221" s="1488"/>
      <c r="E2221" s="1489">
        <v>8000</v>
      </c>
      <c r="F2221" s="1488" t="s">
        <v>13195</v>
      </c>
      <c r="G2221" s="1488" t="s">
        <v>13196</v>
      </c>
      <c r="H2221" s="1488" t="s">
        <v>654</v>
      </c>
      <c r="I2221" s="1488"/>
      <c r="J2221" s="1488"/>
      <c r="K2221" s="1493">
        <v>0</v>
      </c>
      <c r="L2221" s="1493">
        <v>0</v>
      </c>
      <c r="M2221" s="1484">
        <f t="shared" si="68"/>
        <v>0</v>
      </c>
      <c r="N2221" s="1493">
        <v>1</v>
      </c>
      <c r="O2221" s="1493">
        <v>2</v>
      </c>
      <c r="P2221" s="1484">
        <f t="shared" si="69"/>
        <v>16000</v>
      </c>
      <c r="Q2221" s="1199"/>
      <c r="R2221" s="1199"/>
      <c r="S2221" s="1199"/>
      <c r="T2221" s="1199"/>
    </row>
    <row r="2222" spans="1:20" s="1503" customFormat="1" ht="12.75" x14ac:dyDescent="0.2">
      <c r="A2222" s="1488" t="s">
        <v>8711</v>
      </c>
      <c r="B2222" s="1488" t="s">
        <v>2003</v>
      </c>
      <c r="C2222" s="1488" t="s">
        <v>97</v>
      </c>
      <c r="D2222" s="1488"/>
      <c r="E2222" s="1489">
        <v>8000</v>
      </c>
      <c r="F2222" s="1488" t="s">
        <v>13197</v>
      </c>
      <c r="G2222" s="1488" t="s">
        <v>13198</v>
      </c>
      <c r="H2222" s="1488" t="s">
        <v>654</v>
      </c>
      <c r="I2222" s="1488"/>
      <c r="J2222" s="1488"/>
      <c r="K2222" s="1493">
        <v>0</v>
      </c>
      <c r="L2222" s="1493">
        <v>0</v>
      </c>
      <c r="M2222" s="1484">
        <f t="shared" si="68"/>
        <v>0</v>
      </c>
      <c r="N2222" s="1493">
        <v>1</v>
      </c>
      <c r="O2222" s="1493">
        <v>2</v>
      </c>
      <c r="P2222" s="1484">
        <f t="shared" si="69"/>
        <v>16000</v>
      </c>
      <c r="Q2222" s="1199"/>
      <c r="R2222" s="1199"/>
      <c r="S2222" s="1199"/>
      <c r="T2222" s="1199"/>
    </row>
    <row r="2223" spans="1:20" s="1503" customFormat="1" ht="12.75" x14ac:dyDescent="0.2">
      <c r="A2223" s="1488" t="s">
        <v>8711</v>
      </c>
      <c r="B2223" s="1488" t="s">
        <v>2003</v>
      </c>
      <c r="C2223" s="1488" t="s">
        <v>97</v>
      </c>
      <c r="D2223" s="1488"/>
      <c r="E2223" s="1489">
        <v>8000</v>
      </c>
      <c r="F2223" s="1488" t="s">
        <v>13199</v>
      </c>
      <c r="G2223" s="1488" t="s">
        <v>13200</v>
      </c>
      <c r="H2223" s="1488" t="s">
        <v>654</v>
      </c>
      <c r="I2223" s="1488"/>
      <c r="J2223" s="1488"/>
      <c r="K2223" s="1493">
        <v>0</v>
      </c>
      <c r="L2223" s="1493">
        <v>0</v>
      </c>
      <c r="M2223" s="1484">
        <f t="shared" si="68"/>
        <v>0</v>
      </c>
      <c r="N2223" s="1493">
        <v>1</v>
      </c>
      <c r="O2223" s="1493">
        <v>2</v>
      </c>
      <c r="P2223" s="1484">
        <f t="shared" si="69"/>
        <v>16000</v>
      </c>
      <c r="Q2223" s="1199"/>
      <c r="R2223" s="1199"/>
      <c r="S2223" s="1199"/>
      <c r="T2223" s="1199"/>
    </row>
    <row r="2224" spans="1:20" s="1503" customFormat="1" ht="12.75" x14ac:dyDescent="0.2">
      <c r="A2224" s="1488" t="s">
        <v>8711</v>
      </c>
      <c r="B2224" s="1488" t="s">
        <v>2003</v>
      </c>
      <c r="C2224" s="1488" t="s">
        <v>97</v>
      </c>
      <c r="D2224" s="1488"/>
      <c r="E2224" s="1489">
        <v>8000</v>
      </c>
      <c r="F2224" s="1488" t="s">
        <v>13201</v>
      </c>
      <c r="G2224" s="1488" t="s">
        <v>13202</v>
      </c>
      <c r="H2224" s="1488" t="s">
        <v>654</v>
      </c>
      <c r="I2224" s="1488"/>
      <c r="J2224" s="1488"/>
      <c r="K2224" s="1493">
        <v>0</v>
      </c>
      <c r="L2224" s="1493">
        <v>0</v>
      </c>
      <c r="M2224" s="1484">
        <f t="shared" si="68"/>
        <v>0</v>
      </c>
      <c r="N2224" s="1493">
        <v>1</v>
      </c>
      <c r="O2224" s="1493">
        <v>2</v>
      </c>
      <c r="P2224" s="1484">
        <f t="shared" si="69"/>
        <v>16000</v>
      </c>
      <c r="Q2224" s="1199"/>
      <c r="R2224" s="1199"/>
      <c r="S2224" s="1199"/>
      <c r="T2224" s="1199"/>
    </row>
    <row r="2225" spans="1:20" s="1503" customFormat="1" ht="12.75" x14ac:dyDescent="0.2">
      <c r="A2225" s="1488" t="s">
        <v>8711</v>
      </c>
      <c r="B2225" s="1488" t="s">
        <v>2003</v>
      </c>
      <c r="C2225" s="1488" t="s">
        <v>97</v>
      </c>
      <c r="D2225" s="1488"/>
      <c r="E2225" s="1489">
        <v>5700</v>
      </c>
      <c r="F2225" s="1488" t="s">
        <v>13203</v>
      </c>
      <c r="G2225" s="1488" t="s">
        <v>13204</v>
      </c>
      <c r="H2225" s="1488" t="s">
        <v>13000</v>
      </c>
      <c r="I2225" s="1488"/>
      <c r="J2225" s="1488"/>
      <c r="K2225" s="1493">
        <v>0</v>
      </c>
      <c r="L2225" s="1493">
        <v>0</v>
      </c>
      <c r="M2225" s="1484">
        <f t="shared" si="68"/>
        <v>0</v>
      </c>
      <c r="N2225" s="1493">
        <v>1</v>
      </c>
      <c r="O2225" s="1493">
        <v>2</v>
      </c>
      <c r="P2225" s="1484">
        <f t="shared" si="69"/>
        <v>11400</v>
      </c>
      <c r="Q2225" s="1199"/>
      <c r="R2225" s="1199"/>
      <c r="S2225" s="1199"/>
      <c r="T2225" s="1199"/>
    </row>
    <row r="2226" spans="1:20" s="1503" customFormat="1" ht="12.75" x14ac:dyDescent="0.2">
      <c r="A2226" s="1488" t="s">
        <v>8711</v>
      </c>
      <c r="B2226" s="1488" t="s">
        <v>2003</v>
      </c>
      <c r="C2226" s="1488" t="s">
        <v>97</v>
      </c>
      <c r="D2226" s="1488"/>
      <c r="E2226" s="1489">
        <v>8000</v>
      </c>
      <c r="F2226" s="1488" t="s">
        <v>13205</v>
      </c>
      <c r="G2226" s="1488" t="s">
        <v>13206</v>
      </c>
      <c r="H2226" s="1488" t="s">
        <v>654</v>
      </c>
      <c r="I2226" s="1488"/>
      <c r="J2226" s="1488"/>
      <c r="K2226" s="1493">
        <v>0</v>
      </c>
      <c r="L2226" s="1493">
        <v>0</v>
      </c>
      <c r="M2226" s="1484">
        <f t="shared" si="68"/>
        <v>0</v>
      </c>
      <c r="N2226" s="1493">
        <v>1</v>
      </c>
      <c r="O2226" s="1493">
        <v>6</v>
      </c>
      <c r="P2226" s="1484">
        <f t="shared" si="69"/>
        <v>48000</v>
      </c>
      <c r="Q2226" s="1199"/>
      <c r="R2226" s="1199"/>
      <c r="S2226" s="1199"/>
      <c r="T2226" s="1199"/>
    </row>
    <row r="2227" spans="1:20" s="1503" customFormat="1" ht="12.75" x14ac:dyDescent="0.2">
      <c r="A2227" s="1488" t="s">
        <v>8711</v>
      </c>
      <c r="B2227" s="1488" t="s">
        <v>2003</v>
      </c>
      <c r="C2227" s="1488" t="s">
        <v>97</v>
      </c>
      <c r="D2227" s="1488"/>
      <c r="E2227" s="1489">
        <v>5700</v>
      </c>
      <c r="F2227" s="1488" t="s">
        <v>13207</v>
      </c>
      <c r="G2227" s="1488" t="s">
        <v>13208</v>
      </c>
      <c r="H2227" s="1488" t="s">
        <v>13000</v>
      </c>
      <c r="I2227" s="1488"/>
      <c r="J2227" s="1488"/>
      <c r="K2227" s="1493">
        <v>0</v>
      </c>
      <c r="L2227" s="1493">
        <v>0</v>
      </c>
      <c r="M2227" s="1484">
        <f t="shared" si="68"/>
        <v>0</v>
      </c>
      <c r="N2227" s="1493">
        <v>1</v>
      </c>
      <c r="O2227" s="1493">
        <v>2</v>
      </c>
      <c r="P2227" s="1484">
        <f t="shared" si="69"/>
        <v>11400</v>
      </c>
      <c r="Q2227" s="1199"/>
      <c r="R2227" s="1199"/>
      <c r="S2227" s="1199"/>
      <c r="T2227" s="1199"/>
    </row>
    <row r="2228" spans="1:20" s="1503" customFormat="1" ht="12.75" x14ac:dyDescent="0.2">
      <c r="A2228" s="1488" t="s">
        <v>8711</v>
      </c>
      <c r="B2228" s="1488" t="s">
        <v>2003</v>
      </c>
      <c r="C2228" s="1488" t="s">
        <v>97</v>
      </c>
      <c r="D2228" s="1488"/>
      <c r="E2228" s="1489">
        <v>5700</v>
      </c>
      <c r="F2228" s="1488" t="s">
        <v>13209</v>
      </c>
      <c r="G2228" s="1488" t="s">
        <v>13210</v>
      </c>
      <c r="H2228" s="1488" t="s">
        <v>13000</v>
      </c>
      <c r="I2228" s="1488"/>
      <c r="J2228" s="1488"/>
      <c r="K2228" s="1493">
        <v>0</v>
      </c>
      <c r="L2228" s="1493">
        <v>0</v>
      </c>
      <c r="M2228" s="1484">
        <f t="shared" si="68"/>
        <v>0</v>
      </c>
      <c r="N2228" s="1493">
        <v>1</v>
      </c>
      <c r="O2228" s="1493">
        <v>2</v>
      </c>
      <c r="P2228" s="1484">
        <f t="shared" si="69"/>
        <v>11400</v>
      </c>
      <c r="Q2228" s="1199"/>
      <c r="R2228" s="1199"/>
      <c r="S2228" s="1199"/>
      <c r="T2228" s="1199"/>
    </row>
    <row r="2229" spans="1:20" s="1503" customFormat="1" ht="12.75" x14ac:dyDescent="0.2">
      <c r="A2229" s="1488" t="s">
        <v>8711</v>
      </c>
      <c r="B2229" s="1488" t="s">
        <v>2003</v>
      </c>
      <c r="C2229" s="1488" t="s">
        <v>97</v>
      </c>
      <c r="D2229" s="1488"/>
      <c r="E2229" s="1489">
        <v>8000</v>
      </c>
      <c r="F2229" s="1488" t="s">
        <v>13211</v>
      </c>
      <c r="G2229" s="1488" t="s">
        <v>13212</v>
      </c>
      <c r="H2229" s="1488" t="s">
        <v>654</v>
      </c>
      <c r="I2229" s="1488"/>
      <c r="J2229" s="1488"/>
      <c r="K2229" s="1493">
        <v>0</v>
      </c>
      <c r="L2229" s="1493">
        <v>0</v>
      </c>
      <c r="M2229" s="1484">
        <f t="shared" si="68"/>
        <v>0</v>
      </c>
      <c r="N2229" s="1493">
        <v>1</v>
      </c>
      <c r="O2229" s="1493">
        <v>6</v>
      </c>
      <c r="P2229" s="1484">
        <f t="shared" si="69"/>
        <v>48000</v>
      </c>
      <c r="Q2229" s="1199"/>
      <c r="R2229" s="1199"/>
      <c r="S2229" s="1199"/>
      <c r="T2229" s="1199"/>
    </row>
    <row r="2230" spans="1:20" s="1503" customFormat="1" ht="12.75" x14ac:dyDescent="0.2">
      <c r="A2230" s="1488" t="s">
        <v>8711</v>
      </c>
      <c r="B2230" s="1488" t="s">
        <v>2003</v>
      </c>
      <c r="C2230" s="1488" t="s">
        <v>97</v>
      </c>
      <c r="D2230" s="1488"/>
      <c r="E2230" s="1489">
        <v>5700</v>
      </c>
      <c r="F2230" s="1488" t="s">
        <v>13213</v>
      </c>
      <c r="G2230" s="1488" t="s">
        <v>13214</v>
      </c>
      <c r="H2230" s="1488" t="s">
        <v>13000</v>
      </c>
      <c r="I2230" s="1488"/>
      <c r="J2230" s="1488"/>
      <c r="K2230" s="1493">
        <v>0</v>
      </c>
      <c r="L2230" s="1493">
        <v>0</v>
      </c>
      <c r="M2230" s="1484">
        <f t="shared" si="68"/>
        <v>0</v>
      </c>
      <c r="N2230" s="1493">
        <v>1</v>
      </c>
      <c r="O2230" s="1493">
        <v>6</v>
      </c>
      <c r="P2230" s="1484">
        <f t="shared" si="69"/>
        <v>34200</v>
      </c>
      <c r="Q2230" s="1199"/>
      <c r="R2230" s="1199"/>
      <c r="S2230" s="1199"/>
      <c r="T2230" s="1199"/>
    </row>
    <row r="2231" spans="1:20" s="1503" customFormat="1" ht="12.75" x14ac:dyDescent="0.2">
      <c r="A2231" s="1488" t="s">
        <v>8711</v>
      </c>
      <c r="B2231" s="1488" t="s">
        <v>2003</v>
      </c>
      <c r="C2231" s="1488" t="s">
        <v>97</v>
      </c>
      <c r="D2231" s="1488"/>
      <c r="E2231" s="1489">
        <v>5700</v>
      </c>
      <c r="F2231" s="1488" t="s">
        <v>13215</v>
      </c>
      <c r="G2231" s="1488" t="s">
        <v>13216</v>
      </c>
      <c r="H2231" s="1488" t="s">
        <v>13000</v>
      </c>
      <c r="I2231" s="1488"/>
      <c r="J2231" s="1488"/>
      <c r="K2231" s="1493">
        <v>0</v>
      </c>
      <c r="L2231" s="1493">
        <v>0</v>
      </c>
      <c r="M2231" s="1484">
        <f t="shared" si="68"/>
        <v>0</v>
      </c>
      <c r="N2231" s="1493">
        <v>1</v>
      </c>
      <c r="O2231" s="1493">
        <v>2</v>
      </c>
      <c r="P2231" s="1484">
        <f t="shared" si="69"/>
        <v>11400</v>
      </c>
      <c r="Q2231" s="1199"/>
      <c r="R2231" s="1199"/>
      <c r="S2231" s="1199"/>
      <c r="T2231" s="1199"/>
    </row>
    <row r="2232" spans="1:20" s="1503" customFormat="1" ht="12.75" x14ac:dyDescent="0.2">
      <c r="A2232" s="1488" t="s">
        <v>8711</v>
      </c>
      <c r="B2232" s="1488" t="s">
        <v>2003</v>
      </c>
      <c r="C2232" s="1488" t="s">
        <v>97</v>
      </c>
      <c r="D2232" s="1488"/>
      <c r="E2232" s="1489">
        <v>8000</v>
      </c>
      <c r="F2232" s="1488" t="s">
        <v>13217</v>
      </c>
      <c r="G2232" s="1488" t="s">
        <v>13218</v>
      </c>
      <c r="H2232" s="1488" t="s">
        <v>654</v>
      </c>
      <c r="I2232" s="1488"/>
      <c r="J2232" s="1488"/>
      <c r="K2232" s="1493">
        <v>0</v>
      </c>
      <c r="L2232" s="1493">
        <v>0</v>
      </c>
      <c r="M2232" s="1484">
        <f t="shared" si="68"/>
        <v>0</v>
      </c>
      <c r="N2232" s="1493">
        <v>1</v>
      </c>
      <c r="O2232" s="1493">
        <v>6</v>
      </c>
      <c r="P2232" s="1484">
        <f t="shared" si="69"/>
        <v>48000</v>
      </c>
      <c r="Q2232" s="1199"/>
      <c r="R2232" s="1199"/>
      <c r="S2232" s="1199"/>
      <c r="T2232" s="1199"/>
    </row>
    <row r="2233" spans="1:20" s="1503" customFormat="1" ht="12.75" x14ac:dyDescent="0.2">
      <c r="A2233" s="1488" t="s">
        <v>8711</v>
      </c>
      <c r="B2233" s="1488" t="s">
        <v>2003</v>
      </c>
      <c r="C2233" s="1488" t="s">
        <v>97</v>
      </c>
      <c r="D2233" s="1488"/>
      <c r="E2233" s="1489">
        <v>3300</v>
      </c>
      <c r="F2233" s="1488" t="s">
        <v>13219</v>
      </c>
      <c r="G2233" s="1488" t="s">
        <v>13220</v>
      </c>
      <c r="H2233" s="1488" t="s">
        <v>13221</v>
      </c>
      <c r="I2233" s="1488"/>
      <c r="J2233" s="1488"/>
      <c r="K2233" s="1493">
        <v>0</v>
      </c>
      <c r="L2233" s="1493">
        <v>0</v>
      </c>
      <c r="M2233" s="1484">
        <f t="shared" si="68"/>
        <v>0</v>
      </c>
      <c r="N2233" s="1493">
        <v>1</v>
      </c>
      <c r="O2233" s="1493">
        <v>1</v>
      </c>
      <c r="P2233" s="1484">
        <f t="shared" si="69"/>
        <v>3300</v>
      </c>
      <c r="Q2233" s="1199"/>
      <c r="R2233" s="1199"/>
      <c r="S2233" s="1199"/>
      <c r="T2233" s="1199"/>
    </row>
    <row r="2234" spans="1:20" s="1503" customFormat="1" ht="12.75" x14ac:dyDescent="0.2">
      <c r="A2234" s="1488" t="s">
        <v>8711</v>
      </c>
      <c r="B2234" s="1488" t="s">
        <v>2003</v>
      </c>
      <c r="C2234" s="1488" t="s">
        <v>97</v>
      </c>
      <c r="D2234" s="1488"/>
      <c r="E2234" s="1489">
        <v>8000</v>
      </c>
      <c r="F2234" s="1488" t="s">
        <v>13222</v>
      </c>
      <c r="G2234" s="1488" t="s">
        <v>13223</v>
      </c>
      <c r="H2234" s="1488" t="s">
        <v>654</v>
      </c>
      <c r="I2234" s="1488"/>
      <c r="J2234" s="1488"/>
      <c r="K2234" s="1493">
        <v>0</v>
      </c>
      <c r="L2234" s="1493">
        <v>0</v>
      </c>
      <c r="M2234" s="1484">
        <f t="shared" si="68"/>
        <v>0</v>
      </c>
      <c r="N2234" s="1493">
        <v>1</v>
      </c>
      <c r="O2234" s="1493">
        <v>1</v>
      </c>
      <c r="P2234" s="1484">
        <f t="shared" si="69"/>
        <v>8000</v>
      </c>
      <c r="Q2234" s="1199"/>
      <c r="R2234" s="1199"/>
      <c r="S2234" s="1199"/>
      <c r="T2234" s="1199"/>
    </row>
    <row r="2235" spans="1:20" s="1503" customFormat="1" ht="12.75" x14ac:dyDescent="0.2">
      <c r="A2235" s="1488" t="s">
        <v>8711</v>
      </c>
      <c r="B2235" s="1488" t="s">
        <v>2003</v>
      </c>
      <c r="C2235" s="1488" t="s">
        <v>97</v>
      </c>
      <c r="D2235" s="1488"/>
      <c r="E2235" s="1489">
        <v>3300</v>
      </c>
      <c r="F2235" s="1488" t="s">
        <v>13224</v>
      </c>
      <c r="G2235" s="1488" t="s">
        <v>13225</v>
      </c>
      <c r="H2235" s="1488" t="s">
        <v>13221</v>
      </c>
      <c r="I2235" s="1488"/>
      <c r="J2235" s="1488"/>
      <c r="K2235" s="1493">
        <v>0</v>
      </c>
      <c r="L2235" s="1493">
        <v>0</v>
      </c>
      <c r="M2235" s="1484">
        <f t="shared" si="68"/>
        <v>0</v>
      </c>
      <c r="N2235" s="1493">
        <v>1</v>
      </c>
      <c r="O2235" s="1493">
        <v>1</v>
      </c>
      <c r="P2235" s="1484">
        <f t="shared" si="69"/>
        <v>3300</v>
      </c>
      <c r="Q2235" s="1199"/>
      <c r="R2235" s="1199"/>
      <c r="S2235" s="1199"/>
      <c r="T2235" s="1199"/>
    </row>
    <row r="2236" spans="1:20" s="1503" customFormat="1" ht="12.75" x14ac:dyDescent="0.2">
      <c r="A2236" s="1488" t="s">
        <v>8711</v>
      </c>
      <c r="B2236" s="1488" t="s">
        <v>2003</v>
      </c>
      <c r="C2236" s="1488" t="s">
        <v>97</v>
      </c>
      <c r="D2236" s="1488"/>
      <c r="E2236" s="1489">
        <v>8000</v>
      </c>
      <c r="F2236" s="1488" t="s">
        <v>13226</v>
      </c>
      <c r="G2236" s="1488" t="s">
        <v>13227</v>
      </c>
      <c r="H2236" s="1488" t="s">
        <v>654</v>
      </c>
      <c r="I2236" s="1488"/>
      <c r="J2236" s="1488"/>
      <c r="K2236" s="1493">
        <v>0</v>
      </c>
      <c r="L2236" s="1493">
        <v>0</v>
      </c>
      <c r="M2236" s="1484">
        <f t="shared" si="68"/>
        <v>0</v>
      </c>
      <c r="N2236" s="1493">
        <v>1</v>
      </c>
      <c r="O2236" s="1493">
        <v>1</v>
      </c>
      <c r="P2236" s="1484">
        <f t="shared" si="69"/>
        <v>8000</v>
      </c>
      <c r="Q2236" s="1199"/>
      <c r="R2236" s="1199"/>
      <c r="S2236" s="1199"/>
      <c r="T2236" s="1199"/>
    </row>
    <row r="2237" spans="1:20" s="1503" customFormat="1" ht="12.75" x14ac:dyDescent="0.2">
      <c r="A2237" s="1488" t="s">
        <v>8711</v>
      </c>
      <c r="B2237" s="1488" t="s">
        <v>2003</v>
      </c>
      <c r="C2237" s="1488" t="s">
        <v>97</v>
      </c>
      <c r="D2237" s="1488"/>
      <c r="E2237" s="1489">
        <v>3300</v>
      </c>
      <c r="F2237" s="1488" t="s">
        <v>13228</v>
      </c>
      <c r="G2237" s="1488" t="s">
        <v>13229</v>
      </c>
      <c r="H2237" s="1488" t="s">
        <v>13221</v>
      </c>
      <c r="I2237" s="1488"/>
      <c r="J2237" s="1488"/>
      <c r="K2237" s="1493">
        <v>0</v>
      </c>
      <c r="L2237" s="1493">
        <v>0</v>
      </c>
      <c r="M2237" s="1484">
        <f t="shared" si="68"/>
        <v>0</v>
      </c>
      <c r="N2237" s="1493">
        <v>1</v>
      </c>
      <c r="O2237" s="1493">
        <v>1</v>
      </c>
      <c r="P2237" s="1484">
        <f t="shared" si="69"/>
        <v>3300</v>
      </c>
      <c r="Q2237" s="1199"/>
      <c r="R2237" s="1199"/>
      <c r="S2237" s="1199"/>
      <c r="T2237" s="1199"/>
    </row>
    <row r="2238" spans="1:20" s="1503" customFormat="1" ht="12.75" x14ac:dyDescent="0.2">
      <c r="A2238" s="1488" t="s">
        <v>8711</v>
      </c>
      <c r="B2238" s="1488" t="s">
        <v>2003</v>
      </c>
      <c r="C2238" s="1488" t="s">
        <v>97</v>
      </c>
      <c r="D2238" s="1488"/>
      <c r="E2238" s="1489">
        <v>3300</v>
      </c>
      <c r="F2238" s="1488" t="s">
        <v>13230</v>
      </c>
      <c r="G2238" s="1488" t="s">
        <v>13231</v>
      </c>
      <c r="H2238" s="1488" t="s">
        <v>13221</v>
      </c>
      <c r="I2238" s="1488"/>
      <c r="J2238" s="1488"/>
      <c r="K2238" s="1493">
        <v>0</v>
      </c>
      <c r="L2238" s="1493">
        <v>0</v>
      </c>
      <c r="M2238" s="1484">
        <f t="shared" si="68"/>
        <v>0</v>
      </c>
      <c r="N2238" s="1493">
        <v>1</v>
      </c>
      <c r="O2238" s="1493">
        <v>1</v>
      </c>
      <c r="P2238" s="1484">
        <f t="shared" si="69"/>
        <v>3300</v>
      </c>
      <c r="Q2238" s="1199"/>
      <c r="R2238" s="1199"/>
      <c r="S2238" s="1199"/>
      <c r="T2238" s="1199"/>
    </row>
    <row r="2239" spans="1:20" s="1503" customFormat="1" ht="12.75" x14ac:dyDescent="0.2">
      <c r="A2239" s="1488" t="s">
        <v>8711</v>
      </c>
      <c r="B2239" s="1488" t="s">
        <v>2003</v>
      </c>
      <c r="C2239" s="1488" t="s">
        <v>97</v>
      </c>
      <c r="D2239" s="1488"/>
      <c r="E2239" s="1489">
        <v>8000</v>
      </c>
      <c r="F2239" s="1488" t="s">
        <v>13232</v>
      </c>
      <c r="G2239" s="1488" t="s">
        <v>13233</v>
      </c>
      <c r="H2239" s="1488" t="s">
        <v>654</v>
      </c>
      <c r="I2239" s="1488"/>
      <c r="J2239" s="1488"/>
      <c r="K2239" s="1493">
        <v>0</v>
      </c>
      <c r="L2239" s="1493">
        <v>0</v>
      </c>
      <c r="M2239" s="1484">
        <f t="shared" si="68"/>
        <v>0</v>
      </c>
      <c r="N2239" s="1493">
        <v>1</v>
      </c>
      <c r="O2239" s="1493">
        <v>1</v>
      </c>
      <c r="P2239" s="1484">
        <f t="shared" si="69"/>
        <v>8000</v>
      </c>
      <c r="Q2239" s="1199"/>
      <c r="R2239" s="1199"/>
      <c r="S2239" s="1199"/>
      <c r="T2239" s="1199"/>
    </row>
    <row r="2240" spans="1:20" s="1503" customFormat="1" ht="12.75" x14ac:dyDescent="0.2">
      <c r="A2240" s="1488" t="s">
        <v>8711</v>
      </c>
      <c r="B2240" s="1488" t="s">
        <v>2003</v>
      </c>
      <c r="C2240" s="1488" t="s">
        <v>97</v>
      </c>
      <c r="D2240" s="1488"/>
      <c r="E2240" s="1489">
        <v>5700</v>
      </c>
      <c r="F2240" s="1488" t="s">
        <v>13234</v>
      </c>
      <c r="G2240" s="1488" t="s">
        <v>13235</v>
      </c>
      <c r="H2240" s="1488" t="s">
        <v>13236</v>
      </c>
      <c r="I2240" s="1488"/>
      <c r="J2240" s="1488"/>
      <c r="K2240" s="1493">
        <v>0</v>
      </c>
      <c r="L2240" s="1493">
        <v>0</v>
      </c>
      <c r="M2240" s="1484">
        <f t="shared" si="68"/>
        <v>0</v>
      </c>
      <c r="N2240" s="1493">
        <v>1</v>
      </c>
      <c r="O2240" s="1493">
        <v>1</v>
      </c>
      <c r="P2240" s="1484">
        <f t="shared" si="69"/>
        <v>5700</v>
      </c>
      <c r="Q2240" s="1199"/>
      <c r="R2240" s="1199"/>
      <c r="S2240" s="1199"/>
      <c r="T2240" s="1199"/>
    </row>
    <row r="2241" spans="1:20" s="1503" customFormat="1" ht="12.75" x14ac:dyDescent="0.2">
      <c r="A2241" s="1488" t="s">
        <v>8711</v>
      </c>
      <c r="B2241" s="1488" t="s">
        <v>2003</v>
      </c>
      <c r="C2241" s="1488" t="s">
        <v>97</v>
      </c>
      <c r="D2241" s="1488"/>
      <c r="E2241" s="1489">
        <v>8000</v>
      </c>
      <c r="F2241" s="1488" t="s">
        <v>13237</v>
      </c>
      <c r="G2241" s="1488" t="s">
        <v>13238</v>
      </c>
      <c r="H2241" s="1488" t="s">
        <v>654</v>
      </c>
      <c r="I2241" s="1488"/>
      <c r="J2241" s="1488"/>
      <c r="K2241" s="1493">
        <v>0</v>
      </c>
      <c r="L2241" s="1493">
        <v>0</v>
      </c>
      <c r="M2241" s="1484">
        <f t="shared" si="68"/>
        <v>0</v>
      </c>
      <c r="N2241" s="1493">
        <v>1</v>
      </c>
      <c r="O2241" s="1493">
        <v>1</v>
      </c>
      <c r="P2241" s="1484">
        <f t="shared" si="69"/>
        <v>8000</v>
      </c>
      <c r="Q2241" s="1199"/>
      <c r="R2241" s="1199"/>
      <c r="S2241" s="1199"/>
      <c r="T2241" s="1199"/>
    </row>
    <row r="2242" spans="1:20" s="1503" customFormat="1" ht="12.75" x14ac:dyDescent="0.2">
      <c r="A2242" s="1488" t="s">
        <v>8711</v>
      </c>
      <c r="B2242" s="1488" t="s">
        <v>2003</v>
      </c>
      <c r="C2242" s="1488" t="s">
        <v>97</v>
      </c>
      <c r="D2242" s="1488"/>
      <c r="E2242" s="1489">
        <v>8000</v>
      </c>
      <c r="F2242" s="1488" t="s">
        <v>13239</v>
      </c>
      <c r="G2242" s="1488" t="s">
        <v>13240</v>
      </c>
      <c r="H2242" s="1488" t="s">
        <v>654</v>
      </c>
      <c r="I2242" s="1488"/>
      <c r="J2242" s="1488"/>
      <c r="K2242" s="1493">
        <v>0</v>
      </c>
      <c r="L2242" s="1493">
        <v>0</v>
      </c>
      <c r="M2242" s="1484">
        <f t="shared" si="68"/>
        <v>0</v>
      </c>
      <c r="N2242" s="1493">
        <v>1</v>
      </c>
      <c r="O2242" s="1493">
        <v>1</v>
      </c>
      <c r="P2242" s="1484">
        <f t="shared" si="69"/>
        <v>8000</v>
      </c>
      <c r="Q2242" s="1199"/>
      <c r="R2242" s="1199"/>
      <c r="S2242" s="1199"/>
      <c r="T2242" s="1199"/>
    </row>
    <row r="2243" spans="1:20" s="1503" customFormat="1" ht="12.75" x14ac:dyDescent="0.2">
      <c r="A2243" s="1488" t="s">
        <v>8711</v>
      </c>
      <c r="B2243" s="1488" t="s">
        <v>2003</v>
      </c>
      <c r="C2243" s="1488" t="s">
        <v>97</v>
      </c>
      <c r="D2243" s="1488"/>
      <c r="E2243" s="1489">
        <v>5700</v>
      </c>
      <c r="F2243" s="1488" t="s">
        <v>13241</v>
      </c>
      <c r="G2243" s="1488" t="s">
        <v>13242</v>
      </c>
      <c r="H2243" s="1488" t="s">
        <v>1344</v>
      </c>
      <c r="I2243" s="1488"/>
      <c r="J2243" s="1488"/>
      <c r="K2243" s="1493">
        <v>0</v>
      </c>
      <c r="L2243" s="1493">
        <v>0</v>
      </c>
      <c r="M2243" s="1484">
        <f t="shared" si="68"/>
        <v>0</v>
      </c>
      <c r="N2243" s="1493">
        <v>1</v>
      </c>
      <c r="O2243" s="1493">
        <v>1</v>
      </c>
      <c r="P2243" s="1484">
        <f t="shared" si="69"/>
        <v>5700</v>
      </c>
      <c r="Q2243" s="1199"/>
      <c r="R2243" s="1199"/>
      <c r="S2243" s="1199"/>
      <c r="T2243" s="1199"/>
    </row>
    <row r="2244" spans="1:20" s="1503" customFormat="1" ht="12.75" x14ac:dyDescent="0.2">
      <c r="A2244" s="1488" t="s">
        <v>8711</v>
      </c>
      <c r="B2244" s="1488" t="s">
        <v>2003</v>
      </c>
      <c r="C2244" s="1488" t="s">
        <v>97</v>
      </c>
      <c r="D2244" s="1488"/>
      <c r="E2244" s="1489">
        <v>3300</v>
      </c>
      <c r="F2244" s="1488" t="s">
        <v>13243</v>
      </c>
      <c r="G2244" s="1488" t="s">
        <v>13244</v>
      </c>
      <c r="H2244" s="1488" t="s">
        <v>13221</v>
      </c>
      <c r="I2244" s="1488"/>
      <c r="J2244" s="1488"/>
      <c r="K2244" s="1493">
        <v>0</v>
      </c>
      <c r="L2244" s="1493">
        <v>0</v>
      </c>
      <c r="M2244" s="1484">
        <f t="shared" si="68"/>
        <v>0</v>
      </c>
      <c r="N2244" s="1493">
        <v>1</v>
      </c>
      <c r="O2244" s="1493">
        <v>1</v>
      </c>
      <c r="P2244" s="1484">
        <f t="shared" si="69"/>
        <v>3300</v>
      </c>
      <c r="Q2244" s="1199"/>
      <c r="R2244" s="1199"/>
      <c r="S2244" s="1199"/>
      <c r="T2244" s="1199"/>
    </row>
    <row r="2245" spans="1:20" s="1503" customFormat="1" ht="12.75" x14ac:dyDescent="0.2">
      <c r="A2245" s="1488" t="s">
        <v>8711</v>
      </c>
      <c r="B2245" s="1488" t="s">
        <v>2003</v>
      </c>
      <c r="C2245" s="1488" t="s">
        <v>97</v>
      </c>
      <c r="D2245" s="1488"/>
      <c r="E2245" s="1489">
        <v>5700</v>
      </c>
      <c r="F2245" s="1488" t="s">
        <v>13245</v>
      </c>
      <c r="G2245" s="1488" t="s">
        <v>13246</v>
      </c>
      <c r="H2245" s="1488" t="s">
        <v>13000</v>
      </c>
      <c r="I2245" s="1488"/>
      <c r="J2245" s="1488"/>
      <c r="K2245" s="1493">
        <v>0</v>
      </c>
      <c r="L2245" s="1493">
        <v>0</v>
      </c>
      <c r="M2245" s="1484">
        <f t="shared" ref="M2245:M2308" si="70">L2245*E2245</f>
        <v>0</v>
      </c>
      <c r="N2245" s="1493">
        <v>1</v>
      </c>
      <c r="O2245" s="1493">
        <v>1</v>
      </c>
      <c r="P2245" s="1484">
        <f t="shared" ref="P2245:P2308" si="71">O2245*E2245</f>
        <v>5700</v>
      </c>
      <c r="Q2245" s="1199"/>
      <c r="R2245" s="1199"/>
      <c r="S2245" s="1199"/>
      <c r="T2245" s="1199"/>
    </row>
    <row r="2246" spans="1:20" s="1503" customFormat="1" ht="12.75" x14ac:dyDescent="0.2">
      <c r="A2246" s="1488" t="s">
        <v>8711</v>
      </c>
      <c r="B2246" s="1488" t="s">
        <v>2003</v>
      </c>
      <c r="C2246" s="1488" t="s">
        <v>97</v>
      </c>
      <c r="D2246" s="1488"/>
      <c r="E2246" s="1489">
        <v>8000</v>
      </c>
      <c r="F2246" s="1488" t="s">
        <v>13247</v>
      </c>
      <c r="G2246" s="1488" t="s">
        <v>13248</v>
      </c>
      <c r="H2246" s="1488" t="s">
        <v>654</v>
      </c>
      <c r="I2246" s="1488"/>
      <c r="J2246" s="1488"/>
      <c r="K2246" s="1493">
        <v>0</v>
      </c>
      <c r="L2246" s="1493">
        <v>0</v>
      </c>
      <c r="M2246" s="1484">
        <f t="shared" si="70"/>
        <v>0</v>
      </c>
      <c r="N2246" s="1493">
        <v>1</v>
      </c>
      <c r="O2246" s="1493">
        <v>1</v>
      </c>
      <c r="P2246" s="1484">
        <f t="shared" si="71"/>
        <v>8000</v>
      </c>
      <c r="Q2246" s="1199"/>
      <c r="R2246" s="1199"/>
      <c r="S2246" s="1199"/>
      <c r="T2246" s="1199"/>
    </row>
    <row r="2247" spans="1:20" s="1503" customFormat="1" ht="12.75" x14ac:dyDescent="0.2">
      <c r="A2247" s="1488" t="s">
        <v>8711</v>
      </c>
      <c r="B2247" s="1488" t="s">
        <v>2003</v>
      </c>
      <c r="C2247" s="1488" t="s">
        <v>97</v>
      </c>
      <c r="D2247" s="1488"/>
      <c r="E2247" s="1489">
        <v>3300</v>
      </c>
      <c r="F2247" s="1488" t="s">
        <v>13249</v>
      </c>
      <c r="G2247" s="1488" t="s">
        <v>13250</v>
      </c>
      <c r="H2247" s="1488" t="s">
        <v>13251</v>
      </c>
      <c r="I2247" s="1488"/>
      <c r="J2247" s="1488"/>
      <c r="K2247" s="1493">
        <v>0</v>
      </c>
      <c r="L2247" s="1493">
        <v>0</v>
      </c>
      <c r="M2247" s="1484">
        <f t="shared" si="70"/>
        <v>0</v>
      </c>
      <c r="N2247" s="1493">
        <v>1</v>
      </c>
      <c r="O2247" s="1493">
        <v>1</v>
      </c>
      <c r="P2247" s="1484">
        <f t="shared" si="71"/>
        <v>3300</v>
      </c>
      <c r="Q2247" s="1199"/>
      <c r="R2247" s="1199"/>
      <c r="S2247" s="1199"/>
      <c r="T2247" s="1199"/>
    </row>
    <row r="2248" spans="1:20" s="1503" customFormat="1" ht="12.75" x14ac:dyDescent="0.2">
      <c r="A2248" s="1488" t="s">
        <v>8711</v>
      </c>
      <c r="B2248" s="1488" t="s">
        <v>2003</v>
      </c>
      <c r="C2248" s="1488" t="s">
        <v>97</v>
      </c>
      <c r="D2248" s="1488"/>
      <c r="E2248" s="1489">
        <v>3300</v>
      </c>
      <c r="F2248" s="1488" t="s">
        <v>13252</v>
      </c>
      <c r="G2248" s="1488" t="s">
        <v>13253</v>
      </c>
      <c r="H2248" s="1488" t="s">
        <v>13221</v>
      </c>
      <c r="I2248" s="1488"/>
      <c r="J2248" s="1488"/>
      <c r="K2248" s="1493">
        <v>0</v>
      </c>
      <c r="L2248" s="1493">
        <v>0</v>
      </c>
      <c r="M2248" s="1484">
        <f t="shared" si="70"/>
        <v>0</v>
      </c>
      <c r="N2248" s="1493">
        <v>1</v>
      </c>
      <c r="O2248" s="1493">
        <v>1</v>
      </c>
      <c r="P2248" s="1484">
        <f t="shared" si="71"/>
        <v>3300</v>
      </c>
      <c r="Q2248" s="1199"/>
      <c r="R2248" s="1199"/>
      <c r="S2248" s="1199"/>
      <c r="T2248" s="1199"/>
    </row>
    <row r="2249" spans="1:20" s="1503" customFormat="1" ht="12.75" x14ac:dyDescent="0.2">
      <c r="A2249" s="1488" t="s">
        <v>8711</v>
      </c>
      <c r="B2249" s="1488" t="s">
        <v>2003</v>
      </c>
      <c r="C2249" s="1488" t="s">
        <v>97</v>
      </c>
      <c r="D2249" s="1488"/>
      <c r="E2249" s="1489">
        <v>5700</v>
      </c>
      <c r="F2249" s="1488" t="s">
        <v>13254</v>
      </c>
      <c r="G2249" s="1488" t="s">
        <v>13255</v>
      </c>
      <c r="H2249" s="1488" t="s">
        <v>13000</v>
      </c>
      <c r="I2249" s="1488"/>
      <c r="J2249" s="1488"/>
      <c r="K2249" s="1493">
        <v>0</v>
      </c>
      <c r="L2249" s="1493">
        <v>0</v>
      </c>
      <c r="M2249" s="1484">
        <f t="shared" si="70"/>
        <v>0</v>
      </c>
      <c r="N2249" s="1493">
        <v>1</v>
      </c>
      <c r="O2249" s="1493">
        <v>6</v>
      </c>
      <c r="P2249" s="1484">
        <f t="shared" si="71"/>
        <v>34200</v>
      </c>
      <c r="Q2249" s="1199"/>
      <c r="R2249" s="1199"/>
      <c r="S2249" s="1199"/>
      <c r="T2249" s="1199"/>
    </row>
    <row r="2250" spans="1:20" s="1503" customFormat="1" ht="12.75" x14ac:dyDescent="0.2">
      <c r="A2250" s="1488" t="s">
        <v>8711</v>
      </c>
      <c r="B2250" s="1488" t="s">
        <v>2003</v>
      </c>
      <c r="C2250" s="1488" t="s">
        <v>97</v>
      </c>
      <c r="D2250" s="1488"/>
      <c r="E2250" s="1489">
        <v>5700</v>
      </c>
      <c r="F2250" s="1488" t="s">
        <v>13256</v>
      </c>
      <c r="G2250" s="1488" t="s">
        <v>13257</v>
      </c>
      <c r="H2250" s="1488" t="s">
        <v>13000</v>
      </c>
      <c r="I2250" s="1488"/>
      <c r="J2250" s="1488"/>
      <c r="K2250" s="1493">
        <v>0</v>
      </c>
      <c r="L2250" s="1493">
        <v>0</v>
      </c>
      <c r="M2250" s="1484">
        <f t="shared" si="70"/>
        <v>0</v>
      </c>
      <c r="N2250" s="1493">
        <v>1</v>
      </c>
      <c r="O2250" s="1493">
        <v>6</v>
      </c>
      <c r="P2250" s="1484">
        <f t="shared" si="71"/>
        <v>34200</v>
      </c>
      <c r="Q2250" s="1199"/>
      <c r="R2250" s="1199"/>
      <c r="S2250" s="1199"/>
      <c r="T2250" s="1199"/>
    </row>
    <row r="2251" spans="1:20" s="1503" customFormat="1" ht="12.75" x14ac:dyDescent="0.2">
      <c r="A2251" s="1488" t="s">
        <v>8711</v>
      </c>
      <c r="B2251" s="1488" t="s">
        <v>2003</v>
      </c>
      <c r="C2251" s="1488" t="s">
        <v>97</v>
      </c>
      <c r="D2251" s="1488"/>
      <c r="E2251" s="1489">
        <v>5700</v>
      </c>
      <c r="F2251" s="1488" t="s">
        <v>13258</v>
      </c>
      <c r="G2251" s="1488" t="s">
        <v>13259</v>
      </c>
      <c r="H2251" s="1488" t="s">
        <v>13000</v>
      </c>
      <c r="I2251" s="1488"/>
      <c r="J2251" s="1488"/>
      <c r="K2251" s="1493">
        <v>0</v>
      </c>
      <c r="L2251" s="1493">
        <v>0</v>
      </c>
      <c r="M2251" s="1484">
        <f t="shared" si="70"/>
        <v>0</v>
      </c>
      <c r="N2251" s="1493">
        <v>1</v>
      </c>
      <c r="O2251" s="1493">
        <v>6</v>
      </c>
      <c r="P2251" s="1484">
        <f t="shared" si="71"/>
        <v>34200</v>
      </c>
      <c r="Q2251" s="1199"/>
      <c r="R2251" s="1199"/>
      <c r="S2251" s="1199"/>
      <c r="T2251" s="1199"/>
    </row>
    <row r="2252" spans="1:20" s="1503" customFormat="1" ht="12.75" x14ac:dyDescent="0.2">
      <c r="A2252" s="1488" t="s">
        <v>8711</v>
      </c>
      <c r="B2252" s="1488" t="s">
        <v>2003</v>
      </c>
      <c r="C2252" s="1488" t="s">
        <v>97</v>
      </c>
      <c r="D2252" s="1488"/>
      <c r="E2252" s="1489">
        <v>8000</v>
      </c>
      <c r="F2252" s="1488" t="s">
        <v>13260</v>
      </c>
      <c r="G2252" s="1488" t="s">
        <v>13261</v>
      </c>
      <c r="H2252" s="1488" t="s">
        <v>654</v>
      </c>
      <c r="I2252" s="1488"/>
      <c r="J2252" s="1488"/>
      <c r="K2252" s="1493">
        <v>0</v>
      </c>
      <c r="L2252" s="1493">
        <v>0</v>
      </c>
      <c r="M2252" s="1484">
        <f t="shared" si="70"/>
        <v>0</v>
      </c>
      <c r="N2252" s="1493">
        <v>1</v>
      </c>
      <c r="O2252" s="1493">
        <v>6</v>
      </c>
      <c r="P2252" s="1484">
        <f t="shared" si="71"/>
        <v>48000</v>
      </c>
      <c r="Q2252" s="1199"/>
      <c r="R2252" s="1199"/>
      <c r="S2252" s="1199"/>
      <c r="T2252" s="1199"/>
    </row>
    <row r="2253" spans="1:20" s="1503" customFormat="1" ht="12.75" x14ac:dyDescent="0.2">
      <c r="A2253" s="1488" t="s">
        <v>8711</v>
      </c>
      <c r="B2253" s="1488" t="s">
        <v>2003</v>
      </c>
      <c r="C2253" s="1488" t="s">
        <v>97</v>
      </c>
      <c r="D2253" s="1488"/>
      <c r="E2253" s="1489">
        <v>5700</v>
      </c>
      <c r="F2253" s="1488" t="s">
        <v>13262</v>
      </c>
      <c r="G2253" s="1488" t="s">
        <v>13263</v>
      </c>
      <c r="H2253" s="1488" t="s">
        <v>1344</v>
      </c>
      <c r="I2253" s="1488"/>
      <c r="J2253" s="1488"/>
      <c r="K2253" s="1493">
        <v>0</v>
      </c>
      <c r="L2253" s="1493">
        <v>0</v>
      </c>
      <c r="M2253" s="1484">
        <f t="shared" si="70"/>
        <v>0</v>
      </c>
      <c r="N2253" s="1493">
        <v>1</v>
      </c>
      <c r="O2253" s="1493">
        <v>1</v>
      </c>
      <c r="P2253" s="1484">
        <f t="shared" si="71"/>
        <v>5700</v>
      </c>
      <c r="Q2253" s="1199"/>
      <c r="R2253" s="1199"/>
      <c r="S2253" s="1199"/>
      <c r="T2253" s="1199"/>
    </row>
    <row r="2254" spans="1:20" s="1503" customFormat="1" ht="12.75" x14ac:dyDescent="0.2">
      <c r="A2254" s="1488" t="s">
        <v>8711</v>
      </c>
      <c r="B2254" s="1488" t="s">
        <v>2003</v>
      </c>
      <c r="C2254" s="1488" t="s">
        <v>97</v>
      </c>
      <c r="D2254" s="1488"/>
      <c r="E2254" s="1489">
        <v>8000</v>
      </c>
      <c r="F2254" s="1488" t="s">
        <v>13264</v>
      </c>
      <c r="G2254" s="1488" t="s">
        <v>13265</v>
      </c>
      <c r="H2254" s="1488" t="s">
        <v>654</v>
      </c>
      <c r="I2254" s="1488"/>
      <c r="J2254" s="1488"/>
      <c r="K2254" s="1493">
        <v>0</v>
      </c>
      <c r="L2254" s="1493">
        <v>0</v>
      </c>
      <c r="M2254" s="1484">
        <f t="shared" si="70"/>
        <v>0</v>
      </c>
      <c r="N2254" s="1493">
        <v>1</v>
      </c>
      <c r="O2254" s="1493">
        <v>1</v>
      </c>
      <c r="P2254" s="1484">
        <f t="shared" si="71"/>
        <v>8000</v>
      </c>
      <c r="Q2254" s="1199"/>
      <c r="R2254" s="1199"/>
      <c r="S2254" s="1199"/>
      <c r="T2254" s="1199"/>
    </row>
    <row r="2255" spans="1:20" s="1503" customFormat="1" ht="12.75" x14ac:dyDescent="0.2">
      <c r="A2255" s="1488" t="s">
        <v>8711</v>
      </c>
      <c r="B2255" s="1488" t="s">
        <v>2003</v>
      </c>
      <c r="C2255" s="1488" t="s">
        <v>97</v>
      </c>
      <c r="D2255" s="1488"/>
      <c r="E2255" s="1489">
        <v>8000</v>
      </c>
      <c r="F2255" s="1488" t="s">
        <v>13266</v>
      </c>
      <c r="G2255" s="1488" t="s">
        <v>13267</v>
      </c>
      <c r="H2255" s="1488" t="s">
        <v>654</v>
      </c>
      <c r="I2255" s="1488"/>
      <c r="J2255" s="1488"/>
      <c r="K2255" s="1493">
        <v>0</v>
      </c>
      <c r="L2255" s="1493">
        <v>0</v>
      </c>
      <c r="M2255" s="1484">
        <f t="shared" si="70"/>
        <v>0</v>
      </c>
      <c r="N2255" s="1493">
        <v>1</v>
      </c>
      <c r="O2255" s="1493">
        <v>1</v>
      </c>
      <c r="P2255" s="1484">
        <f t="shared" si="71"/>
        <v>8000</v>
      </c>
      <c r="Q2255" s="1199"/>
      <c r="R2255" s="1199"/>
      <c r="S2255" s="1199"/>
      <c r="T2255" s="1199"/>
    </row>
    <row r="2256" spans="1:20" s="1503" customFormat="1" ht="12.75" x14ac:dyDescent="0.2">
      <c r="A2256" s="1488" t="s">
        <v>8711</v>
      </c>
      <c r="B2256" s="1488" t="s">
        <v>2003</v>
      </c>
      <c r="C2256" s="1488" t="s">
        <v>97</v>
      </c>
      <c r="D2256" s="1488"/>
      <c r="E2256" s="1489">
        <v>8000</v>
      </c>
      <c r="F2256" s="1488" t="s">
        <v>13268</v>
      </c>
      <c r="G2256" s="1488" t="s">
        <v>13269</v>
      </c>
      <c r="H2256" s="1488" t="s">
        <v>654</v>
      </c>
      <c r="I2256" s="1488"/>
      <c r="J2256" s="1488"/>
      <c r="K2256" s="1493">
        <v>0</v>
      </c>
      <c r="L2256" s="1493">
        <v>0</v>
      </c>
      <c r="M2256" s="1484">
        <f t="shared" si="70"/>
        <v>0</v>
      </c>
      <c r="N2256" s="1493">
        <v>1</v>
      </c>
      <c r="O2256" s="1493">
        <v>1</v>
      </c>
      <c r="P2256" s="1484">
        <f t="shared" si="71"/>
        <v>8000</v>
      </c>
      <c r="Q2256" s="1199"/>
      <c r="R2256" s="1199"/>
      <c r="S2256" s="1199"/>
      <c r="T2256" s="1199"/>
    </row>
    <row r="2257" spans="1:20" s="1503" customFormat="1" ht="12.75" x14ac:dyDescent="0.2">
      <c r="A2257" s="1488" t="s">
        <v>8711</v>
      </c>
      <c r="B2257" s="1488" t="s">
        <v>2003</v>
      </c>
      <c r="C2257" s="1488" t="s">
        <v>97</v>
      </c>
      <c r="D2257" s="1488"/>
      <c r="E2257" s="1489">
        <v>3300</v>
      </c>
      <c r="F2257" s="1488" t="s">
        <v>13270</v>
      </c>
      <c r="G2257" s="1488" t="s">
        <v>13271</v>
      </c>
      <c r="H2257" s="1488" t="s">
        <v>13221</v>
      </c>
      <c r="I2257" s="1488"/>
      <c r="J2257" s="1488"/>
      <c r="K2257" s="1493">
        <v>0</v>
      </c>
      <c r="L2257" s="1493">
        <v>0</v>
      </c>
      <c r="M2257" s="1484">
        <f t="shared" si="70"/>
        <v>0</v>
      </c>
      <c r="N2257" s="1493">
        <v>1</v>
      </c>
      <c r="O2257" s="1493">
        <v>1</v>
      </c>
      <c r="P2257" s="1484">
        <f t="shared" si="71"/>
        <v>3300</v>
      </c>
      <c r="Q2257" s="1199"/>
      <c r="R2257" s="1199"/>
      <c r="S2257" s="1199"/>
      <c r="T2257" s="1199"/>
    </row>
    <row r="2258" spans="1:20" s="1503" customFormat="1" ht="12.75" x14ac:dyDescent="0.2">
      <c r="A2258" s="1488" t="s">
        <v>8711</v>
      </c>
      <c r="B2258" s="1488" t="s">
        <v>2003</v>
      </c>
      <c r="C2258" s="1488" t="s">
        <v>97</v>
      </c>
      <c r="D2258" s="1488"/>
      <c r="E2258" s="1489">
        <v>5700</v>
      </c>
      <c r="F2258" s="1488" t="s">
        <v>13272</v>
      </c>
      <c r="G2258" s="1488" t="s">
        <v>13273</v>
      </c>
      <c r="H2258" s="1488" t="s">
        <v>13000</v>
      </c>
      <c r="I2258" s="1488"/>
      <c r="J2258" s="1488"/>
      <c r="K2258" s="1493">
        <v>0</v>
      </c>
      <c r="L2258" s="1493">
        <v>0</v>
      </c>
      <c r="M2258" s="1484">
        <f t="shared" si="70"/>
        <v>0</v>
      </c>
      <c r="N2258" s="1493">
        <v>1</v>
      </c>
      <c r="O2258" s="1493">
        <v>1</v>
      </c>
      <c r="P2258" s="1484">
        <f t="shared" si="71"/>
        <v>5700</v>
      </c>
      <c r="Q2258" s="1199"/>
      <c r="R2258" s="1199"/>
      <c r="S2258" s="1199"/>
      <c r="T2258" s="1199"/>
    </row>
    <row r="2259" spans="1:20" s="1503" customFormat="1" ht="12.75" x14ac:dyDescent="0.2">
      <c r="A2259" s="1488" t="s">
        <v>8711</v>
      </c>
      <c r="B2259" s="1488" t="s">
        <v>2003</v>
      </c>
      <c r="C2259" s="1488" t="s">
        <v>97</v>
      </c>
      <c r="D2259" s="1488"/>
      <c r="E2259" s="1489">
        <v>3300</v>
      </c>
      <c r="F2259" s="1488" t="s">
        <v>13274</v>
      </c>
      <c r="G2259" s="1488" t="s">
        <v>13275</v>
      </c>
      <c r="H2259" s="1488" t="s">
        <v>13221</v>
      </c>
      <c r="I2259" s="1488"/>
      <c r="J2259" s="1488"/>
      <c r="K2259" s="1493">
        <v>0</v>
      </c>
      <c r="L2259" s="1493">
        <v>0</v>
      </c>
      <c r="M2259" s="1484">
        <f t="shared" si="70"/>
        <v>0</v>
      </c>
      <c r="N2259" s="1493">
        <v>1</v>
      </c>
      <c r="O2259" s="1493">
        <v>1</v>
      </c>
      <c r="P2259" s="1484">
        <f t="shared" si="71"/>
        <v>3300</v>
      </c>
      <c r="Q2259" s="1199"/>
      <c r="R2259" s="1199"/>
      <c r="S2259" s="1199"/>
      <c r="T2259" s="1199"/>
    </row>
    <row r="2260" spans="1:20" s="1503" customFormat="1" ht="12.75" x14ac:dyDescent="0.2">
      <c r="A2260" s="1488" t="s">
        <v>8711</v>
      </c>
      <c r="B2260" s="1488" t="s">
        <v>2003</v>
      </c>
      <c r="C2260" s="1488" t="s">
        <v>97</v>
      </c>
      <c r="D2260" s="1488"/>
      <c r="E2260" s="1489">
        <v>10700</v>
      </c>
      <c r="F2260" s="1488" t="s">
        <v>13276</v>
      </c>
      <c r="G2260" s="1488" t="s">
        <v>13277</v>
      </c>
      <c r="H2260" s="1488" t="s">
        <v>7534</v>
      </c>
      <c r="I2260" s="1488"/>
      <c r="J2260" s="1488"/>
      <c r="K2260" s="1493">
        <v>0</v>
      </c>
      <c r="L2260" s="1493">
        <v>0</v>
      </c>
      <c r="M2260" s="1484">
        <f t="shared" si="70"/>
        <v>0</v>
      </c>
      <c r="N2260" s="1493">
        <v>1</v>
      </c>
      <c r="O2260" s="1493">
        <v>1</v>
      </c>
      <c r="P2260" s="1484">
        <f t="shared" si="71"/>
        <v>10700</v>
      </c>
      <c r="Q2260" s="1199"/>
      <c r="R2260" s="1199"/>
      <c r="S2260" s="1199"/>
      <c r="T2260" s="1199"/>
    </row>
    <row r="2261" spans="1:20" s="1503" customFormat="1" ht="12.75" x14ac:dyDescent="0.2">
      <c r="A2261" s="1488" t="s">
        <v>8711</v>
      </c>
      <c r="B2261" s="1488" t="s">
        <v>2003</v>
      </c>
      <c r="C2261" s="1488" t="s">
        <v>97</v>
      </c>
      <c r="D2261" s="1488"/>
      <c r="E2261" s="1489">
        <v>8000</v>
      </c>
      <c r="F2261" s="1488" t="s">
        <v>13278</v>
      </c>
      <c r="G2261" s="1488" t="s">
        <v>13279</v>
      </c>
      <c r="H2261" s="1488" t="s">
        <v>654</v>
      </c>
      <c r="I2261" s="1488"/>
      <c r="J2261" s="1488"/>
      <c r="K2261" s="1493">
        <v>0</v>
      </c>
      <c r="L2261" s="1493">
        <v>0</v>
      </c>
      <c r="M2261" s="1484">
        <f t="shared" si="70"/>
        <v>0</v>
      </c>
      <c r="N2261" s="1493">
        <v>1</v>
      </c>
      <c r="O2261" s="1493">
        <v>1</v>
      </c>
      <c r="P2261" s="1484">
        <f t="shared" si="71"/>
        <v>8000</v>
      </c>
      <c r="Q2261" s="1199"/>
      <c r="R2261" s="1199"/>
      <c r="S2261" s="1199"/>
      <c r="T2261" s="1199"/>
    </row>
    <row r="2262" spans="1:20" s="1503" customFormat="1" ht="12.75" x14ac:dyDescent="0.2">
      <c r="A2262" s="1488" t="s">
        <v>8711</v>
      </c>
      <c r="B2262" s="1488" t="s">
        <v>2003</v>
      </c>
      <c r="C2262" s="1488" t="s">
        <v>97</v>
      </c>
      <c r="D2262" s="1488"/>
      <c r="E2262" s="1489">
        <v>8000</v>
      </c>
      <c r="F2262" s="1488" t="s">
        <v>13280</v>
      </c>
      <c r="G2262" s="1488" t="s">
        <v>13281</v>
      </c>
      <c r="H2262" s="1488" t="s">
        <v>654</v>
      </c>
      <c r="I2262" s="1488"/>
      <c r="J2262" s="1488"/>
      <c r="K2262" s="1493">
        <v>0</v>
      </c>
      <c r="L2262" s="1493">
        <v>0</v>
      </c>
      <c r="M2262" s="1484">
        <f t="shared" si="70"/>
        <v>0</v>
      </c>
      <c r="N2262" s="1493">
        <v>1</v>
      </c>
      <c r="O2262" s="1493">
        <v>1</v>
      </c>
      <c r="P2262" s="1484">
        <f t="shared" si="71"/>
        <v>8000</v>
      </c>
      <c r="Q2262" s="1199"/>
      <c r="R2262" s="1199"/>
      <c r="S2262" s="1199"/>
      <c r="T2262" s="1199"/>
    </row>
    <row r="2263" spans="1:20" s="1503" customFormat="1" ht="12.75" x14ac:dyDescent="0.2">
      <c r="A2263" s="1488" t="s">
        <v>8711</v>
      </c>
      <c r="B2263" s="1488" t="s">
        <v>2003</v>
      </c>
      <c r="C2263" s="1488" t="s">
        <v>97</v>
      </c>
      <c r="D2263" s="1488"/>
      <c r="E2263" s="1489">
        <v>10700</v>
      </c>
      <c r="F2263" s="1488" t="s">
        <v>13282</v>
      </c>
      <c r="G2263" s="1488" t="s">
        <v>13283</v>
      </c>
      <c r="H2263" s="1488" t="s">
        <v>7534</v>
      </c>
      <c r="I2263" s="1488"/>
      <c r="J2263" s="1488"/>
      <c r="K2263" s="1493">
        <v>0</v>
      </c>
      <c r="L2263" s="1493">
        <v>0</v>
      </c>
      <c r="M2263" s="1484">
        <f t="shared" si="70"/>
        <v>0</v>
      </c>
      <c r="N2263" s="1493">
        <v>1</v>
      </c>
      <c r="O2263" s="1493">
        <v>1</v>
      </c>
      <c r="P2263" s="1484">
        <f t="shared" si="71"/>
        <v>10700</v>
      </c>
      <c r="Q2263" s="1199"/>
      <c r="R2263" s="1199"/>
      <c r="S2263" s="1199"/>
      <c r="T2263" s="1199"/>
    </row>
    <row r="2264" spans="1:20" s="1503" customFormat="1" ht="12.75" x14ac:dyDescent="0.2">
      <c r="A2264" s="1488" t="s">
        <v>8711</v>
      </c>
      <c r="B2264" s="1488" t="s">
        <v>2003</v>
      </c>
      <c r="C2264" s="1488" t="s">
        <v>97</v>
      </c>
      <c r="D2264" s="1488"/>
      <c r="E2264" s="1489">
        <v>3300</v>
      </c>
      <c r="F2264" s="1488" t="s">
        <v>13284</v>
      </c>
      <c r="G2264" s="1488" t="s">
        <v>13285</v>
      </c>
      <c r="H2264" s="1488" t="s">
        <v>13221</v>
      </c>
      <c r="I2264" s="1488"/>
      <c r="J2264" s="1488"/>
      <c r="K2264" s="1493">
        <v>0</v>
      </c>
      <c r="L2264" s="1493">
        <v>0</v>
      </c>
      <c r="M2264" s="1484">
        <f t="shared" si="70"/>
        <v>0</v>
      </c>
      <c r="N2264" s="1493">
        <v>1</v>
      </c>
      <c r="O2264" s="1493">
        <v>1</v>
      </c>
      <c r="P2264" s="1484">
        <f t="shared" si="71"/>
        <v>3300</v>
      </c>
      <c r="Q2264" s="1199"/>
      <c r="R2264" s="1199"/>
      <c r="S2264" s="1199"/>
      <c r="T2264" s="1199"/>
    </row>
    <row r="2265" spans="1:20" s="1503" customFormat="1" ht="12.75" x14ac:dyDescent="0.2">
      <c r="A2265" s="1488" t="s">
        <v>8711</v>
      </c>
      <c r="B2265" s="1488" t="s">
        <v>2003</v>
      </c>
      <c r="C2265" s="1488" t="s">
        <v>97</v>
      </c>
      <c r="D2265" s="1488"/>
      <c r="E2265" s="1489">
        <v>3300</v>
      </c>
      <c r="F2265" s="1488" t="s">
        <v>13286</v>
      </c>
      <c r="G2265" s="1488" t="s">
        <v>13287</v>
      </c>
      <c r="H2265" s="1488" t="s">
        <v>13221</v>
      </c>
      <c r="I2265" s="1488"/>
      <c r="J2265" s="1488"/>
      <c r="K2265" s="1493">
        <v>0</v>
      </c>
      <c r="L2265" s="1493">
        <v>0</v>
      </c>
      <c r="M2265" s="1484">
        <f t="shared" si="70"/>
        <v>0</v>
      </c>
      <c r="N2265" s="1493">
        <v>1</v>
      </c>
      <c r="O2265" s="1493">
        <v>1</v>
      </c>
      <c r="P2265" s="1484">
        <f t="shared" si="71"/>
        <v>3300</v>
      </c>
      <c r="Q2265" s="1199"/>
      <c r="R2265" s="1199"/>
      <c r="S2265" s="1199"/>
      <c r="T2265" s="1199"/>
    </row>
    <row r="2266" spans="1:20" s="1503" customFormat="1" ht="12.75" x14ac:dyDescent="0.2">
      <c r="A2266" s="1488" t="s">
        <v>8711</v>
      </c>
      <c r="B2266" s="1488" t="s">
        <v>2003</v>
      </c>
      <c r="C2266" s="1488" t="s">
        <v>97</v>
      </c>
      <c r="D2266" s="1488"/>
      <c r="E2266" s="1489">
        <v>3300</v>
      </c>
      <c r="F2266" s="1488" t="s">
        <v>13288</v>
      </c>
      <c r="G2266" s="1488" t="s">
        <v>13289</v>
      </c>
      <c r="H2266" s="1488" t="s">
        <v>13221</v>
      </c>
      <c r="I2266" s="1488"/>
      <c r="J2266" s="1488"/>
      <c r="K2266" s="1493">
        <v>0</v>
      </c>
      <c r="L2266" s="1493">
        <v>0</v>
      </c>
      <c r="M2266" s="1484">
        <f t="shared" si="70"/>
        <v>0</v>
      </c>
      <c r="N2266" s="1493">
        <v>1</v>
      </c>
      <c r="O2266" s="1493">
        <v>1</v>
      </c>
      <c r="P2266" s="1484">
        <f t="shared" si="71"/>
        <v>3300</v>
      </c>
      <c r="Q2266" s="1199"/>
      <c r="R2266" s="1199"/>
      <c r="S2266" s="1199"/>
      <c r="T2266" s="1199"/>
    </row>
    <row r="2267" spans="1:20" s="1503" customFormat="1" ht="12.75" x14ac:dyDescent="0.2">
      <c r="A2267" s="1488" t="s">
        <v>8711</v>
      </c>
      <c r="B2267" s="1488" t="s">
        <v>2003</v>
      </c>
      <c r="C2267" s="1488" t="s">
        <v>97</v>
      </c>
      <c r="D2267" s="1488"/>
      <c r="E2267" s="1489">
        <v>6000</v>
      </c>
      <c r="F2267" s="1488" t="s">
        <v>13290</v>
      </c>
      <c r="G2267" s="1488" t="s">
        <v>13291</v>
      </c>
      <c r="H2267" s="1488" t="s">
        <v>1344</v>
      </c>
      <c r="I2267" s="1488"/>
      <c r="J2267" s="1488"/>
      <c r="K2267" s="1493">
        <v>0</v>
      </c>
      <c r="L2267" s="1493">
        <v>0</v>
      </c>
      <c r="M2267" s="1484">
        <f t="shared" si="70"/>
        <v>0</v>
      </c>
      <c r="N2267" s="1493">
        <v>1</v>
      </c>
      <c r="O2267" s="1493">
        <v>1</v>
      </c>
      <c r="P2267" s="1484">
        <f t="shared" si="71"/>
        <v>6000</v>
      </c>
      <c r="Q2267" s="1199"/>
      <c r="R2267" s="1199"/>
      <c r="S2267" s="1199"/>
      <c r="T2267" s="1199"/>
    </row>
    <row r="2268" spans="1:20" s="1503" customFormat="1" ht="12.75" x14ac:dyDescent="0.2">
      <c r="A2268" s="1488" t="s">
        <v>8711</v>
      </c>
      <c r="B2268" s="1488" t="s">
        <v>2003</v>
      </c>
      <c r="C2268" s="1488" t="s">
        <v>97</v>
      </c>
      <c r="D2268" s="1488"/>
      <c r="E2268" s="1489">
        <v>6000</v>
      </c>
      <c r="F2268" s="1488" t="s">
        <v>13292</v>
      </c>
      <c r="G2268" s="1488" t="s">
        <v>13293</v>
      </c>
      <c r="H2268" s="1488" t="s">
        <v>1344</v>
      </c>
      <c r="I2268" s="1488"/>
      <c r="J2268" s="1488"/>
      <c r="K2268" s="1493">
        <v>0</v>
      </c>
      <c r="L2268" s="1493">
        <v>0</v>
      </c>
      <c r="M2268" s="1484">
        <f t="shared" si="70"/>
        <v>0</v>
      </c>
      <c r="N2268" s="1493">
        <v>1</v>
      </c>
      <c r="O2268" s="1493">
        <v>1</v>
      </c>
      <c r="P2268" s="1484">
        <f t="shared" si="71"/>
        <v>6000</v>
      </c>
      <c r="Q2268" s="1199"/>
      <c r="R2268" s="1199"/>
      <c r="S2268" s="1199"/>
      <c r="T2268" s="1199"/>
    </row>
    <row r="2269" spans="1:20" s="1503" customFormat="1" ht="12.75" x14ac:dyDescent="0.2">
      <c r="A2269" s="1488" t="s">
        <v>8711</v>
      </c>
      <c r="B2269" s="1488" t="s">
        <v>2003</v>
      </c>
      <c r="C2269" s="1488" t="s">
        <v>97</v>
      </c>
      <c r="D2269" s="1488"/>
      <c r="E2269" s="1489">
        <v>6000</v>
      </c>
      <c r="F2269" s="1488" t="s">
        <v>13294</v>
      </c>
      <c r="G2269" s="1488" t="s">
        <v>13295</v>
      </c>
      <c r="H2269" s="1488" t="s">
        <v>13296</v>
      </c>
      <c r="I2269" s="1488"/>
      <c r="J2269" s="1488"/>
      <c r="K2269" s="1493">
        <v>0</v>
      </c>
      <c r="L2269" s="1493">
        <v>0</v>
      </c>
      <c r="M2269" s="1484">
        <f t="shared" si="70"/>
        <v>0</v>
      </c>
      <c r="N2269" s="1493">
        <v>1</v>
      </c>
      <c r="O2269" s="1493">
        <v>1</v>
      </c>
      <c r="P2269" s="1484">
        <f t="shared" si="71"/>
        <v>6000</v>
      </c>
      <c r="Q2269" s="1199"/>
      <c r="R2269" s="1199"/>
      <c r="S2269" s="1199"/>
      <c r="T2269" s="1199"/>
    </row>
    <row r="2270" spans="1:20" s="1503" customFormat="1" ht="12.75" x14ac:dyDescent="0.2">
      <c r="A2270" s="1488" t="s">
        <v>8711</v>
      </c>
      <c r="B2270" s="1488" t="s">
        <v>2003</v>
      </c>
      <c r="C2270" s="1488" t="s">
        <v>97</v>
      </c>
      <c r="D2270" s="1488"/>
      <c r="E2270" s="1489">
        <v>6000</v>
      </c>
      <c r="F2270" s="1488" t="s">
        <v>13297</v>
      </c>
      <c r="G2270" s="1488" t="s">
        <v>13298</v>
      </c>
      <c r="H2270" s="1488" t="s">
        <v>1344</v>
      </c>
      <c r="I2270" s="1488"/>
      <c r="J2270" s="1488"/>
      <c r="K2270" s="1493">
        <v>0</v>
      </c>
      <c r="L2270" s="1493">
        <v>0</v>
      </c>
      <c r="M2270" s="1484">
        <f t="shared" si="70"/>
        <v>0</v>
      </c>
      <c r="N2270" s="1493">
        <v>1</v>
      </c>
      <c r="O2270" s="1493">
        <v>1</v>
      </c>
      <c r="P2270" s="1484">
        <f t="shared" si="71"/>
        <v>6000</v>
      </c>
      <c r="Q2270" s="1199"/>
      <c r="R2270" s="1199"/>
      <c r="S2270" s="1199"/>
      <c r="T2270" s="1199"/>
    </row>
    <row r="2271" spans="1:20" s="1503" customFormat="1" ht="12.75" x14ac:dyDescent="0.2">
      <c r="A2271" s="1488" t="s">
        <v>8711</v>
      </c>
      <c r="B2271" s="1488" t="s">
        <v>2003</v>
      </c>
      <c r="C2271" s="1488" t="s">
        <v>97</v>
      </c>
      <c r="D2271" s="1488"/>
      <c r="E2271" s="1489">
        <v>6000</v>
      </c>
      <c r="F2271" s="1488" t="s">
        <v>13299</v>
      </c>
      <c r="G2271" s="1488" t="s">
        <v>13300</v>
      </c>
      <c r="H2271" s="1488" t="s">
        <v>13000</v>
      </c>
      <c r="I2271" s="1488"/>
      <c r="J2271" s="1488"/>
      <c r="K2271" s="1493">
        <v>0</v>
      </c>
      <c r="L2271" s="1493">
        <v>0</v>
      </c>
      <c r="M2271" s="1484">
        <f t="shared" si="70"/>
        <v>0</v>
      </c>
      <c r="N2271" s="1493">
        <v>1</v>
      </c>
      <c r="O2271" s="1493">
        <v>1</v>
      </c>
      <c r="P2271" s="1484">
        <f t="shared" si="71"/>
        <v>6000</v>
      </c>
      <c r="Q2271" s="1199"/>
      <c r="R2271" s="1199"/>
      <c r="S2271" s="1199"/>
      <c r="T2271" s="1199"/>
    </row>
    <row r="2272" spans="1:20" s="1503" customFormat="1" ht="12.75" x14ac:dyDescent="0.2">
      <c r="A2272" s="1488" t="s">
        <v>8711</v>
      </c>
      <c r="B2272" s="1488" t="s">
        <v>2003</v>
      </c>
      <c r="C2272" s="1488" t="s">
        <v>97</v>
      </c>
      <c r="D2272" s="1488"/>
      <c r="E2272" s="1489">
        <v>6000</v>
      </c>
      <c r="F2272" s="1488" t="s">
        <v>13301</v>
      </c>
      <c r="G2272" s="1488" t="s">
        <v>13302</v>
      </c>
      <c r="H2272" s="1488" t="s">
        <v>13303</v>
      </c>
      <c r="I2272" s="1488"/>
      <c r="J2272" s="1488"/>
      <c r="K2272" s="1493">
        <v>0</v>
      </c>
      <c r="L2272" s="1493">
        <v>0</v>
      </c>
      <c r="M2272" s="1484">
        <f t="shared" si="70"/>
        <v>0</v>
      </c>
      <c r="N2272" s="1493">
        <v>1</v>
      </c>
      <c r="O2272" s="1493">
        <v>1</v>
      </c>
      <c r="P2272" s="1484">
        <f t="shared" si="71"/>
        <v>6000</v>
      </c>
      <c r="Q2272" s="1199"/>
      <c r="R2272" s="1199"/>
      <c r="S2272" s="1199"/>
      <c r="T2272" s="1199"/>
    </row>
    <row r="2273" spans="1:20" s="1503" customFormat="1" ht="12.75" x14ac:dyDescent="0.2">
      <c r="A2273" s="1488" t="s">
        <v>8711</v>
      </c>
      <c r="B2273" s="1488" t="s">
        <v>2003</v>
      </c>
      <c r="C2273" s="1488" t="s">
        <v>97</v>
      </c>
      <c r="D2273" s="1488"/>
      <c r="E2273" s="1489">
        <v>6000</v>
      </c>
      <c r="F2273" s="1488" t="s">
        <v>13304</v>
      </c>
      <c r="G2273" s="1488" t="s">
        <v>13305</v>
      </c>
      <c r="H2273" s="1488" t="s">
        <v>1344</v>
      </c>
      <c r="I2273" s="1488"/>
      <c r="J2273" s="1488"/>
      <c r="K2273" s="1493">
        <v>0</v>
      </c>
      <c r="L2273" s="1493">
        <v>0</v>
      </c>
      <c r="M2273" s="1484">
        <f t="shared" si="70"/>
        <v>0</v>
      </c>
      <c r="N2273" s="1493">
        <v>1</v>
      </c>
      <c r="O2273" s="1493">
        <v>1</v>
      </c>
      <c r="P2273" s="1484">
        <f t="shared" si="71"/>
        <v>6000</v>
      </c>
      <c r="Q2273" s="1199"/>
      <c r="R2273" s="1199"/>
      <c r="S2273" s="1199"/>
      <c r="T2273" s="1199"/>
    </row>
    <row r="2274" spans="1:20" s="1503" customFormat="1" ht="12.75" x14ac:dyDescent="0.2">
      <c r="A2274" s="1488" t="s">
        <v>8711</v>
      </c>
      <c r="B2274" s="1488" t="s">
        <v>2003</v>
      </c>
      <c r="C2274" s="1488" t="s">
        <v>97</v>
      </c>
      <c r="D2274" s="1488"/>
      <c r="E2274" s="1489">
        <v>6000</v>
      </c>
      <c r="F2274" s="1488" t="s">
        <v>13306</v>
      </c>
      <c r="G2274" s="1488" t="s">
        <v>13307</v>
      </c>
      <c r="H2274" s="1488" t="s">
        <v>1344</v>
      </c>
      <c r="I2274" s="1488"/>
      <c r="J2274" s="1488"/>
      <c r="K2274" s="1493">
        <v>0</v>
      </c>
      <c r="L2274" s="1493">
        <v>0</v>
      </c>
      <c r="M2274" s="1484">
        <f t="shared" si="70"/>
        <v>0</v>
      </c>
      <c r="N2274" s="1493">
        <v>1</v>
      </c>
      <c r="O2274" s="1493">
        <v>1</v>
      </c>
      <c r="P2274" s="1484">
        <f t="shared" si="71"/>
        <v>6000</v>
      </c>
      <c r="Q2274" s="1199"/>
      <c r="R2274" s="1199"/>
      <c r="S2274" s="1199"/>
      <c r="T2274" s="1199"/>
    </row>
    <row r="2275" spans="1:20" s="1503" customFormat="1" ht="12.75" x14ac:dyDescent="0.2">
      <c r="A2275" s="1488" t="s">
        <v>8711</v>
      </c>
      <c r="B2275" s="1488" t="s">
        <v>2003</v>
      </c>
      <c r="C2275" s="1488" t="s">
        <v>97</v>
      </c>
      <c r="D2275" s="1488"/>
      <c r="E2275" s="1489">
        <v>6000</v>
      </c>
      <c r="F2275" s="1488" t="s">
        <v>13308</v>
      </c>
      <c r="G2275" s="1488" t="s">
        <v>13309</v>
      </c>
      <c r="H2275" s="1488" t="s">
        <v>1344</v>
      </c>
      <c r="I2275" s="1488"/>
      <c r="J2275" s="1488"/>
      <c r="K2275" s="1493">
        <v>0</v>
      </c>
      <c r="L2275" s="1493">
        <v>0</v>
      </c>
      <c r="M2275" s="1484">
        <f t="shared" si="70"/>
        <v>0</v>
      </c>
      <c r="N2275" s="1493">
        <v>1</v>
      </c>
      <c r="O2275" s="1493">
        <v>1</v>
      </c>
      <c r="P2275" s="1484">
        <f t="shared" si="71"/>
        <v>6000</v>
      </c>
      <c r="Q2275" s="1199"/>
      <c r="R2275" s="1199"/>
      <c r="S2275" s="1199"/>
      <c r="T2275" s="1199"/>
    </row>
    <row r="2276" spans="1:20" s="1503" customFormat="1" ht="12.75" x14ac:dyDescent="0.2">
      <c r="A2276" s="1488" t="s">
        <v>8711</v>
      </c>
      <c r="B2276" s="1488" t="s">
        <v>2003</v>
      </c>
      <c r="C2276" s="1488" t="s">
        <v>97</v>
      </c>
      <c r="D2276" s="1488"/>
      <c r="E2276" s="1489">
        <v>6000</v>
      </c>
      <c r="F2276" s="1488" t="s">
        <v>13310</v>
      </c>
      <c r="G2276" s="1488" t="s">
        <v>13311</v>
      </c>
      <c r="H2276" s="1488" t="s">
        <v>1344</v>
      </c>
      <c r="I2276" s="1488"/>
      <c r="J2276" s="1488"/>
      <c r="K2276" s="1493">
        <v>0</v>
      </c>
      <c r="L2276" s="1493">
        <v>0</v>
      </c>
      <c r="M2276" s="1484">
        <f t="shared" si="70"/>
        <v>0</v>
      </c>
      <c r="N2276" s="1493">
        <v>1</v>
      </c>
      <c r="O2276" s="1493">
        <v>1</v>
      </c>
      <c r="P2276" s="1484">
        <f t="shared" si="71"/>
        <v>6000</v>
      </c>
      <c r="Q2276" s="1199"/>
      <c r="R2276" s="1199"/>
      <c r="S2276" s="1199"/>
      <c r="T2276" s="1199"/>
    </row>
    <row r="2277" spans="1:20" s="1503" customFormat="1" ht="12.75" x14ac:dyDescent="0.2">
      <c r="A2277" s="1488" t="s">
        <v>8711</v>
      </c>
      <c r="B2277" s="1488" t="s">
        <v>2003</v>
      </c>
      <c r="C2277" s="1488" t="s">
        <v>97</v>
      </c>
      <c r="D2277" s="1488"/>
      <c r="E2277" s="1489">
        <v>6000</v>
      </c>
      <c r="F2277" s="1488" t="s">
        <v>13312</v>
      </c>
      <c r="G2277" s="1488" t="s">
        <v>13313</v>
      </c>
      <c r="H2277" s="1488" t="s">
        <v>1344</v>
      </c>
      <c r="I2277" s="1488"/>
      <c r="J2277" s="1488"/>
      <c r="K2277" s="1493">
        <v>0</v>
      </c>
      <c r="L2277" s="1493">
        <v>0</v>
      </c>
      <c r="M2277" s="1484">
        <f t="shared" si="70"/>
        <v>0</v>
      </c>
      <c r="N2277" s="1493">
        <v>1</v>
      </c>
      <c r="O2277" s="1493">
        <v>1</v>
      </c>
      <c r="P2277" s="1484">
        <f t="shared" si="71"/>
        <v>6000</v>
      </c>
      <c r="Q2277" s="1199"/>
      <c r="R2277" s="1199"/>
      <c r="S2277" s="1199"/>
      <c r="T2277" s="1199"/>
    </row>
    <row r="2278" spans="1:20" s="1503" customFormat="1" ht="12.75" x14ac:dyDescent="0.2">
      <c r="A2278" s="1488" t="s">
        <v>8711</v>
      </c>
      <c r="B2278" s="1488" t="s">
        <v>2003</v>
      </c>
      <c r="C2278" s="1488" t="s">
        <v>97</v>
      </c>
      <c r="D2278" s="1488"/>
      <c r="E2278" s="1489">
        <v>6000</v>
      </c>
      <c r="F2278" s="1488" t="s">
        <v>13314</v>
      </c>
      <c r="G2278" s="1488" t="s">
        <v>13315</v>
      </c>
      <c r="H2278" s="1488" t="s">
        <v>1344</v>
      </c>
      <c r="I2278" s="1488"/>
      <c r="J2278" s="1488"/>
      <c r="K2278" s="1493">
        <v>0</v>
      </c>
      <c r="L2278" s="1493">
        <v>0</v>
      </c>
      <c r="M2278" s="1484">
        <f t="shared" si="70"/>
        <v>0</v>
      </c>
      <c r="N2278" s="1493">
        <v>1</v>
      </c>
      <c r="O2278" s="1493">
        <v>1</v>
      </c>
      <c r="P2278" s="1484">
        <f t="shared" si="71"/>
        <v>6000</v>
      </c>
      <c r="Q2278" s="1199"/>
      <c r="R2278" s="1199"/>
      <c r="S2278" s="1199"/>
      <c r="T2278" s="1199"/>
    </row>
    <row r="2279" spans="1:20" s="1503" customFormat="1" ht="12.75" x14ac:dyDescent="0.2">
      <c r="A2279" s="1488" t="s">
        <v>8711</v>
      </c>
      <c r="B2279" s="1488" t="s">
        <v>2003</v>
      </c>
      <c r="C2279" s="1488" t="s">
        <v>97</v>
      </c>
      <c r="D2279" s="1488"/>
      <c r="E2279" s="1489">
        <v>6000</v>
      </c>
      <c r="F2279" s="1488" t="s">
        <v>13316</v>
      </c>
      <c r="G2279" s="1488" t="s">
        <v>13317</v>
      </c>
      <c r="H2279" s="1488" t="s">
        <v>1344</v>
      </c>
      <c r="I2279" s="1488"/>
      <c r="J2279" s="1488"/>
      <c r="K2279" s="1493">
        <v>0</v>
      </c>
      <c r="L2279" s="1493">
        <v>0</v>
      </c>
      <c r="M2279" s="1484">
        <f t="shared" si="70"/>
        <v>0</v>
      </c>
      <c r="N2279" s="1493">
        <v>1</v>
      </c>
      <c r="O2279" s="1493">
        <v>1</v>
      </c>
      <c r="P2279" s="1484">
        <f t="shared" si="71"/>
        <v>6000</v>
      </c>
      <c r="Q2279" s="1199"/>
      <c r="R2279" s="1199"/>
      <c r="S2279" s="1199"/>
      <c r="T2279" s="1199"/>
    </row>
    <row r="2280" spans="1:20" s="1503" customFormat="1" ht="12.75" x14ac:dyDescent="0.2">
      <c r="A2280" s="1488" t="s">
        <v>8711</v>
      </c>
      <c r="B2280" s="1488" t="s">
        <v>2003</v>
      </c>
      <c r="C2280" s="1488" t="s">
        <v>97</v>
      </c>
      <c r="D2280" s="1488"/>
      <c r="E2280" s="1489">
        <v>6000</v>
      </c>
      <c r="F2280" s="1488" t="s">
        <v>13318</v>
      </c>
      <c r="G2280" s="1488" t="s">
        <v>13319</v>
      </c>
      <c r="H2280" s="1488" t="s">
        <v>13296</v>
      </c>
      <c r="I2280" s="1488"/>
      <c r="J2280" s="1488"/>
      <c r="K2280" s="1493">
        <v>0</v>
      </c>
      <c r="L2280" s="1493">
        <v>0</v>
      </c>
      <c r="M2280" s="1484">
        <f t="shared" si="70"/>
        <v>0</v>
      </c>
      <c r="N2280" s="1493">
        <v>1</v>
      </c>
      <c r="O2280" s="1493">
        <v>1</v>
      </c>
      <c r="P2280" s="1484">
        <f t="shared" si="71"/>
        <v>6000</v>
      </c>
      <c r="Q2280" s="1199"/>
      <c r="R2280" s="1199"/>
      <c r="S2280" s="1199"/>
      <c r="T2280" s="1199"/>
    </row>
    <row r="2281" spans="1:20" s="1503" customFormat="1" ht="12.75" x14ac:dyDescent="0.2">
      <c r="A2281" s="1488" t="s">
        <v>8711</v>
      </c>
      <c r="B2281" s="1488" t="s">
        <v>2003</v>
      </c>
      <c r="C2281" s="1488" t="s">
        <v>97</v>
      </c>
      <c r="D2281" s="1488"/>
      <c r="E2281" s="1489">
        <v>6000</v>
      </c>
      <c r="F2281" s="1488" t="s">
        <v>13320</v>
      </c>
      <c r="G2281" s="1488" t="s">
        <v>13321</v>
      </c>
      <c r="H2281" s="1488" t="s">
        <v>1344</v>
      </c>
      <c r="I2281" s="1488"/>
      <c r="J2281" s="1488"/>
      <c r="K2281" s="1493">
        <v>0</v>
      </c>
      <c r="L2281" s="1493">
        <v>0</v>
      </c>
      <c r="M2281" s="1484">
        <f t="shared" si="70"/>
        <v>0</v>
      </c>
      <c r="N2281" s="1493">
        <v>1</v>
      </c>
      <c r="O2281" s="1493">
        <v>1</v>
      </c>
      <c r="P2281" s="1484">
        <f t="shared" si="71"/>
        <v>6000</v>
      </c>
      <c r="Q2281" s="1199"/>
      <c r="R2281" s="1199"/>
      <c r="S2281" s="1199"/>
      <c r="T2281" s="1199"/>
    </row>
    <row r="2282" spans="1:20" s="1503" customFormat="1" ht="12.75" x14ac:dyDescent="0.2">
      <c r="A2282" s="1488" t="s">
        <v>8711</v>
      </c>
      <c r="B2282" s="1488" t="s">
        <v>2003</v>
      </c>
      <c r="C2282" s="1488" t="s">
        <v>97</v>
      </c>
      <c r="D2282" s="1488"/>
      <c r="E2282" s="1489">
        <v>6000</v>
      </c>
      <c r="F2282" s="1488" t="s">
        <v>13322</v>
      </c>
      <c r="G2282" s="1488" t="s">
        <v>13323</v>
      </c>
      <c r="H2282" s="1488" t="s">
        <v>13000</v>
      </c>
      <c r="I2282" s="1488"/>
      <c r="J2282" s="1488"/>
      <c r="K2282" s="1493">
        <v>0</v>
      </c>
      <c r="L2282" s="1493">
        <v>0</v>
      </c>
      <c r="M2282" s="1484">
        <f t="shared" si="70"/>
        <v>0</v>
      </c>
      <c r="N2282" s="1493">
        <v>1</v>
      </c>
      <c r="O2282" s="1493">
        <v>1</v>
      </c>
      <c r="P2282" s="1484">
        <f t="shared" si="71"/>
        <v>6000</v>
      </c>
      <c r="Q2282" s="1199"/>
      <c r="R2282" s="1199"/>
      <c r="S2282" s="1199"/>
      <c r="T2282" s="1199"/>
    </row>
    <row r="2283" spans="1:20" s="1503" customFormat="1" ht="12.75" x14ac:dyDescent="0.2">
      <c r="A2283" s="1488" t="s">
        <v>8711</v>
      </c>
      <c r="B2283" s="1488" t="s">
        <v>2003</v>
      </c>
      <c r="C2283" s="1488" t="s">
        <v>97</v>
      </c>
      <c r="D2283" s="1488"/>
      <c r="E2283" s="1489">
        <v>6000</v>
      </c>
      <c r="F2283" s="1488" t="s">
        <v>13324</v>
      </c>
      <c r="G2283" s="1488" t="s">
        <v>13325</v>
      </c>
      <c r="H2283" s="1488" t="s">
        <v>1344</v>
      </c>
      <c r="I2283" s="1488"/>
      <c r="J2283" s="1488"/>
      <c r="K2283" s="1493">
        <v>0</v>
      </c>
      <c r="L2283" s="1493">
        <v>0</v>
      </c>
      <c r="M2283" s="1484">
        <f t="shared" si="70"/>
        <v>0</v>
      </c>
      <c r="N2283" s="1493">
        <v>1</v>
      </c>
      <c r="O2283" s="1493">
        <v>1</v>
      </c>
      <c r="P2283" s="1484">
        <f t="shared" si="71"/>
        <v>6000</v>
      </c>
      <c r="Q2283" s="1199"/>
      <c r="R2283" s="1199"/>
      <c r="S2283" s="1199"/>
      <c r="T2283" s="1199"/>
    </row>
    <row r="2284" spans="1:20" s="1503" customFormat="1" ht="12.75" x14ac:dyDescent="0.2">
      <c r="A2284" s="1488" t="s">
        <v>8711</v>
      </c>
      <c r="B2284" s="1488" t="s">
        <v>2003</v>
      </c>
      <c r="C2284" s="1488" t="s">
        <v>97</v>
      </c>
      <c r="D2284" s="1488"/>
      <c r="E2284" s="1489">
        <v>6000</v>
      </c>
      <c r="F2284" s="1488" t="s">
        <v>13326</v>
      </c>
      <c r="G2284" s="1488" t="s">
        <v>13327</v>
      </c>
      <c r="H2284" s="1488" t="s">
        <v>1344</v>
      </c>
      <c r="I2284" s="1488"/>
      <c r="J2284" s="1488"/>
      <c r="K2284" s="1493">
        <v>0</v>
      </c>
      <c r="L2284" s="1493">
        <v>0</v>
      </c>
      <c r="M2284" s="1484">
        <f t="shared" si="70"/>
        <v>0</v>
      </c>
      <c r="N2284" s="1493">
        <v>1</v>
      </c>
      <c r="O2284" s="1493">
        <v>1</v>
      </c>
      <c r="P2284" s="1484">
        <f t="shared" si="71"/>
        <v>6000</v>
      </c>
      <c r="Q2284" s="1199"/>
      <c r="R2284" s="1199"/>
      <c r="S2284" s="1199"/>
      <c r="T2284" s="1199"/>
    </row>
    <row r="2285" spans="1:20" s="1503" customFormat="1" ht="12.75" x14ac:dyDescent="0.2">
      <c r="A2285" s="1488" t="s">
        <v>8711</v>
      </c>
      <c r="B2285" s="1488" t="s">
        <v>2003</v>
      </c>
      <c r="C2285" s="1488" t="s">
        <v>97</v>
      </c>
      <c r="D2285" s="1488"/>
      <c r="E2285" s="1489">
        <v>6000</v>
      </c>
      <c r="F2285" s="1488" t="s">
        <v>13328</v>
      </c>
      <c r="G2285" s="1488" t="s">
        <v>13329</v>
      </c>
      <c r="H2285" s="1488" t="s">
        <v>13000</v>
      </c>
      <c r="I2285" s="1488"/>
      <c r="J2285" s="1488"/>
      <c r="K2285" s="1493">
        <v>0</v>
      </c>
      <c r="L2285" s="1493">
        <v>0</v>
      </c>
      <c r="M2285" s="1484">
        <f t="shared" si="70"/>
        <v>0</v>
      </c>
      <c r="N2285" s="1493">
        <v>1</v>
      </c>
      <c r="O2285" s="1493">
        <v>1</v>
      </c>
      <c r="P2285" s="1484">
        <f t="shared" si="71"/>
        <v>6000</v>
      </c>
      <c r="Q2285" s="1199"/>
      <c r="R2285" s="1199"/>
      <c r="S2285" s="1199"/>
      <c r="T2285" s="1199"/>
    </row>
    <row r="2286" spans="1:20" s="1503" customFormat="1" ht="12.75" x14ac:dyDescent="0.2">
      <c r="A2286" s="1488" t="s">
        <v>8711</v>
      </c>
      <c r="B2286" s="1488" t="s">
        <v>2003</v>
      </c>
      <c r="C2286" s="1488" t="s">
        <v>97</v>
      </c>
      <c r="D2286" s="1488"/>
      <c r="E2286" s="1489">
        <v>6000</v>
      </c>
      <c r="F2286" s="1488" t="s">
        <v>13330</v>
      </c>
      <c r="G2286" s="1488" t="s">
        <v>13331</v>
      </c>
      <c r="H2286" s="1488" t="s">
        <v>13303</v>
      </c>
      <c r="I2286" s="1488"/>
      <c r="J2286" s="1488"/>
      <c r="K2286" s="1493">
        <v>0</v>
      </c>
      <c r="L2286" s="1493">
        <v>0</v>
      </c>
      <c r="M2286" s="1484">
        <f t="shared" si="70"/>
        <v>0</v>
      </c>
      <c r="N2286" s="1493">
        <v>1</v>
      </c>
      <c r="O2286" s="1493">
        <v>1</v>
      </c>
      <c r="P2286" s="1484">
        <f t="shared" si="71"/>
        <v>6000</v>
      </c>
      <c r="Q2286" s="1199"/>
      <c r="R2286" s="1199"/>
      <c r="S2286" s="1199"/>
      <c r="T2286" s="1199"/>
    </row>
    <row r="2287" spans="1:20" s="1503" customFormat="1" ht="12.75" x14ac:dyDescent="0.2">
      <c r="A2287" s="1488" t="s">
        <v>8711</v>
      </c>
      <c r="B2287" s="1488" t="s">
        <v>2003</v>
      </c>
      <c r="C2287" s="1488" t="s">
        <v>97</v>
      </c>
      <c r="D2287" s="1488"/>
      <c r="E2287" s="1489">
        <v>6000</v>
      </c>
      <c r="F2287" s="1488" t="s">
        <v>13332</v>
      </c>
      <c r="G2287" s="1488" t="s">
        <v>13333</v>
      </c>
      <c r="H2287" s="1488" t="s">
        <v>13303</v>
      </c>
      <c r="I2287" s="1488"/>
      <c r="J2287" s="1488"/>
      <c r="K2287" s="1493">
        <v>0</v>
      </c>
      <c r="L2287" s="1493">
        <v>0</v>
      </c>
      <c r="M2287" s="1484">
        <f t="shared" si="70"/>
        <v>0</v>
      </c>
      <c r="N2287" s="1493">
        <v>1</v>
      </c>
      <c r="O2287" s="1493">
        <v>1</v>
      </c>
      <c r="P2287" s="1484">
        <f t="shared" si="71"/>
        <v>6000</v>
      </c>
      <c r="Q2287" s="1199"/>
      <c r="R2287" s="1199"/>
      <c r="S2287" s="1199"/>
      <c r="T2287" s="1199"/>
    </row>
    <row r="2288" spans="1:20" s="1503" customFormat="1" ht="12.75" x14ac:dyDescent="0.2">
      <c r="A2288" s="1488" t="s">
        <v>8711</v>
      </c>
      <c r="B2288" s="1488" t="s">
        <v>2003</v>
      </c>
      <c r="C2288" s="1488" t="s">
        <v>97</v>
      </c>
      <c r="D2288" s="1488"/>
      <c r="E2288" s="1489">
        <v>6000</v>
      </c>
      <c r="F2288" s="1488" t="s">
        <v>13334</v>
      </c>
      <c r="G2288" s="1488" t="s">
        <v>13335</v>
      </c>
      <c r="H2288" s="1488" t="s">
        <v>13303</v>
      </c>
      <c r="I2288" s="1488"/>
      <c r="J2288" s="1488"/>
      <c r="K2288" s="1493">
        <v>0</v>
      </c>
      <c r="L2288" s="1493">
        <v>0</v>
      </c>
      <c r="M2288" s="1484">
        <f t="shared" si="70"/>
        <v>0</v>
      </c>
      <c r="N2288" s="1493">
        <v>1</v>
      </c>
      <c r="O2288" s="1493">
        <v>1</v>
      </c>
      <c r="P2288" s="1484">
        <f t="shared" si="71"/>
        <v>6000</v>
      </c>
      <c r="Q2288" s="1199"/>
      <c r="R2288" s="1199"/>
      <c r="S2288" s="1199"/>
      <c r="T2288" s="1199"/>
    </row>
    <row r="2289" spans="1:20" s="1503" customFormat="1" ht="12.75" x14ac:dyDescent="0.2">
      <c r="A2289" s="1488" t="s">
        <v>8711</v>
      </c>
      <c r="B2289" s="1488" t="s">
        <v>2003</v>
      </c>
      <c r="C2289" s="1488" t="s">
        <v>97</v>
      </c>
      <c r="D2289" s="1488"/>
      <c r="E2289" s="1489">
        <v>6000</v>
      </c>
      <c r="F2289" s="1488" t="s">
        <v>13336</v>
      </c>
      <c r="G2289" s="1488" t="s">
        <v>13337</v>
      </c>
      <c r="H2289" s="1488" t="s">
        <v>13000</v>
      </c>
      <c r="I2289" s="1488"/>
      <c r="J2289" s="1488"/>
      <c r="K2289" s="1493">
        <v>0</v>
      </c>
      <c r="L2289" s="1493">
        <v>0</v>
      </c>
      <c r="M2289" s="1484">
        <f t="shared" si="70"/>
        <v>0</v>
      </c>
      <c r="N2289" s="1493">
        <v>1</v>
      </c>
      <c r="O2289" s="1493">
        <v>1</v>
      </c>
      <c r="P2289" s="1484">
        <f t="shared" si="71"/>
        <v>6000</v>
      </c>
      <c r="Q2289" s="1199"/>
      <c r="R2289" s="1199"/>
      <c r="S2289" s="1199"/>
      <c r="T2289" s="1199"/>
    </row>
    <row r="2290" spans="1:20" s="1503" customFormat="1" ht="12.75" x14ac:dyDescent="0.2">
      <c r="A2290" s="1488" t="s">
        <v>8711</v>
      </c>
      <c r="B2290" s="1488" t="s">
        <v>2003</v>
      </c>
      <c r="C2290" s="1488" t="s">
        <v>97</v>
      </c>
      <c r="D2290" s="1488"/>
      <c r="E2290" s="1489">
        <v>6000</v>
      </c>
      <c r="F2290" s="1488" t="s">
        <v>13338</v>
      </c>
      <c r="G2290" s="1488" t="s">
        <v>13339</v>
      </c>
      <c r="H2290" s="1488" t="s">
        <v>1344</v>
      </c>
      <c r="I2290" s="1488"/>
      <c r="J2290" s="1488"/>
      <c r="K2290" s="1493">
        <v>0</v>
      </c>
      <c r="L2290" s="1493">
        <v>0</v>
      </c>
      <c r="M2290" s="1484">
        <f t="shared" si="70"/>
        <v>0</v>
      </c>
      <c r="N2290" s="1493">
        <v>1</v>
      </c>
      <c r="O2290" s="1493">
        <v>1</v>
      </c>
      <c r="P2290" s="1484">
        <f t="shared" si="71"/>
        <v>6000</v>
      </c>
      <c r="Q2290" s="1199"/>
      <c r="R2290" s="1199"/>
      <c r="S2290" s="1199"/>
      <c r="T2290" s="1199"/>
    </row>
    <row r="2291" spans="1:20" s="1503" customFormat="1" ht="12.75" x14ac:dyDescent="0.2">
      <c r="A2291" s="1488" t="s">
        <v>8711</v>
      </c>
      <c r="B2291" s="1488" t="s">
        <v>2003</v>
      </c>
      <c r="C2291" s="1488" t="s">
        <v>97</v>
      </c>
      <c r="D2291" s="1488"/>
      <c r="E2291" s="1489">
        <v>6000</v>
      </c>
      <c r="F2291" s="1488" t="s">
        <v>13340</v>
      </c>
      <c r="G2291" s="1488" t="s">
        <v>13341</v>
      </c>
      <c r="H2291" s="1488" t="s">
        <v>1344</v>
      </c>
      <c r="I2291" s="1488"/>
      <c r="J2291" s="1488"/>
      <c r="K2291" s="1493">
        <v>0</v>
      </c>
      <c r="L2291" s="1493">
        <v>0</v>
      </c>
      <c r="M2291" s="1484">
        <f t="shared" si="70"/>
        <v>0</v>
      </c>
      <c r="N2291" s="1493">
        <v>1</v>
      </c>
      <c r="O2291" s="1493">
        <v>1</v>
      </c>
      <c r="P2291" s="1484">
        <f t="shared" si="71"/>
        <v>6000</v>
      </c>
      <c r="Q2291" s="1199"/>
      <c r="R2291" s="1199"/>
      <c r="S2291" s="1199"/>
      <c r="T2291" s="1199"/>
    </row>
    <row r="2292" spans="1:20" s="1503" customFormat="1" ht="12.75" x14ac:dyDescent="0.2">
      <c r="A2292" s="1488" t="s">
        <v>8711</v>
      </c>
      <c r="B2292" s="1488" t="s">
        <v>2003</v>
      </c>
      <c r="C2292" s="1488" t="s">
        <v>97</v>
      </c>
      <c r="D2292" s="1488"/>
      <c r="E2292" s="1489">
        <v>6000</v>
      </c>
      <c r="F2292" s="1488" t="s">
        <v>13342</v>
      </c>
      <c r="G2292" s="1488" t="s">
        <v>13343</v>
      </c>
      <c r="H2292" s="1488" t="s">
        <v>1344</v>
      </c>
      <c r="I2292" s="1488"/>
      <c r="J2292" s="1488"/>
      <c r="K2292" s="1493">
        <v>0</v>
      </c>
      <c r="L2292" s="1493">
        <v>0</v>
      </c>
      <c r="M2292" s="1484">
        <f t="shared" si="70"/>
        <v>0</v>
      </c>
      <c r="N2292" s="1493">
        <v>1</v>
      </c>
      <c r="O2292" s="1493">
        <v>1</v>
      </c>
      <c r="P2292" s="1484">
        <f t="shared" si="71"/>
        <v>6000</v>
      </c>
      <c r="Q2292" s="1199"/>
      <c r="R2292" s="1199"/>
      <c r="S2292" s="1199"/>
      <c r="T2292" s="1199"/>
    </row>
    <row r="2293" spans="1:20" s="1503" customFormat="1" ht="12.75" x14ac:dyDescent="0.2">
      <c r="A2293" s="1488" t="s">
        <v>8711</v>
      </c>
      <c r="B2293" s="1488" t="s">
        <v>2003</v>
      </c>
      <c r="C2293" s="1488" t="s">
        <v>97</v>
      </c>
      <c r="D2293" s="1488"/>
      <c r="E2293" s="1489">
        <v>6000</v>
      </c>
      <c r="F2293" s="1488" t="s">
        <v>13344</v>
      </c>
      <c r="G2293" s="1488" t="s">
        <v>13345</v>
      </c>
      <c r="H2293" s="1488" t="s">
        <v>1344</v>
      </c>
      <c r="I2293" s="1488"/>
      <c r="J2293" s="1488"/>
      <c r="K2293" s="1493">
        <v>0</v>
      </c>
      <c r="L2293" s="1493">
        <v>0</v>
      </c>
      <c r="M2293" s="1484">
        <f t="shared" si="70"/>
        <v>0</v>
      </c>
      <c r="N2293" s="1493">
        <v>1</v>
      </c>
      <c r="O2293" s="1493">
        <v>1</v>
      </c>
      <c r="P2293" s="1484">
        <f t="shared" si="71"/>
        <v>6000</v>
      </c>
      <c r="Q2293" s="1199"/>
      <c r="R2293" s="1199"/>
      <c r="S2293" s="1199"/>
      <c r="T2293" s="1199"/>
    </row>
    <row r="2294" spans="1:20" s="1503" customFormat="1" ht="12.75" x14ac:dyDescent="0.2">
      <c r="A2294" s="1488" t="s">
        <v>8711</v>
      </c>
      <c r="B2294" s="1488" t="s">
        <v>2003</v>
      </c>
      <c r="C2294" s="1488" t="s">
        <v>97</v>
      </c>
      <c r="D2294" s="1488"/>
      <c r="E2294" s="1489">
        <v>6000</v>
      </c>
      <c r="F2294" s="1488" t="s">
        <v>13346</v>
      </c>
      <c r="G2294" s="1488" t="s">
        <v>13347</v>
      </c>
      <c r="H2294" s="1488" t="s">
        <v>13000</v>
      </c>
      <c r="I2294" s="1488"/>
      <c r="J2294" s="1488"/>
      <c r="K2294" s="1493">
        <v>0</v>
      </c>
      <c r="L2294" s="1493">
        <v>0</v>
      </c>
      <c r="M2294" s="1484">
        <f t="shared" si="70"/>
        <v>0</v>
      </c>
      <c r="N2294" s="1493">
        <v>1</v>
      </c>
      <c r="O2294" s="1493">
        <v>1</v>
      </c>
      <c r="P2294" s="1484">
        <f t="shared" si="71"/>
        <v>6000</v>
      </c>
      <c r="Q2294" s="1199"/>
      <c r="R2294" s="1199"/>
      <c r="S2294" s="1199"/>
      <c r="T2294" s="1199"/>
    </row>
    <row r="2295" spans="1:20" s="1503" customFormat="1" ht="12.75" x14ac:dyDescent="0.2">
      <c r="A2295" s="1488" t="s">
        <v>8711</v>
      </c>
      <c r="B2295" s="1488" t="s">
        <v>2003</v>
      </c>
      <c r="C2295" s="1488" t="s">
        <v>97</v>
      </c>
      <c r="D2295" s="1488"/>
      <c r="E2295" s="1489">
        <v>6000</v>
      </c>
      <c r="F2295" s="1488" t="s">
        <v>13348</v>
      </c>
      <c r="G2295" s="1488" t="s">
        <v>13349</v>
      </c>
      <c r="H2295" s="1488" t="s">
        <v>1344</v>
      </c>
      <c r="I2295" s="1488"/>
      <c r="J2295" s="1488"/>
      <c r="K2295" s="1493">
        <v>0</v>
      </c>
      <c r="L2295" s="1493">
        <v>0</v>
      </c>
      <c r="M2295" s="1484">
        <f t="shared" si="70"/>
        <v>0</v>
      </c>
      <c r="N2295" s="1493">
        <v>1</v>
      </c>
      <c r="O2295" s="1493">
        <v>1</v>
      </c>
      <c r="P2295" s="1484">
        <f t="shared" si="71"/>
        <v>6000</v>
      </c>
      <c r="Q2295" s="1199"/>
      <c r="R2295" s="1199"/>
      <c r="S2295" s="1199"/>
      <c r="T2295" s="1199"/>
    </row>
    <row r="2296" spans="1:20" s="1503" customFormat="1" ht="12.75" x14ac:dyDescent="0.2">
      <c r="A2296" s="1488" t="s">
        <v>8711</v>
      </c>
      <c r="B2296" s="1488" t="s">
        <v>2003</v>
      </c>
      <c r="C2296" s="1488" t="s">
        <v>97</v>
      </c>
      <c r="D2296" s="1488"/>
      <c r="E2296" s="1489">
        <v>6000</v>
      </c>
      <c r="F2296" s="1488" t="s">
        <v>13350</v>
      </c>
      <c r="G2296" s="1488" t="s">
        <v>13351</v>
      </c>
      <c r="H2296" s="1488" t="s">
        <v>13352</v>
      </c>
      <c r="I2296" s="1488"/>
      <c r="J2296" s="1488"/>
      <c r="K2296" s="1493">
        <v>0</v>
      </c>
      <c r="L2296" s="1493">
        <v>0</v>
      </c>
      <c r="M2296" s="1484">
        <f t="shared" si="70"/>
        <v>0</v>
      </c>
      <c r="N2296" s="1493">
        <v>1</v>
      </c>
      <c r="O2296" s="1493">
        <v>1</v>
      </c>
      <c r="P2296" s="1484">
        <f t="shared" si="71"/>
        <v>6000</v>
      </c>
      <c r="Q2296" s="1199"/>
      <c r="R2296" s="1199"/>
      <c r="S2296" s="1199"/>
      <c r="T2296" s="1199"/>
    </row>
    <row r="2297" spans="1:20" s="1503" customFormat="1" ht="12.75" x14ac:dyDescent="0.2">
      <c r="A2297" s="1488" t="s">
        <v>8711</v>
      </c>
      <c r="B2297" s="1488" t="s">
        <v>2003</v>
      </c>
      <c r="C2297" s="1488" t="s">
        <v>97</v>
      </c>
      <c r="D2297" s="1488"/>
      <c r="E2297" s="1489">
        <v>6000</v>
      </c>
      <c r="F2297" s="1488" t="s">
        <v>13353</v>
      </c>
      <c r="G2297" s="1488" t="s">
        <v>13354</v>
      </c>
      <c r="H2297" s="1488" t="s">
        <v>1344</v>
      </c>
      <c r="I2297" s="1488"/>
      <c r="J2297" s="1488"/>
      <c r="K2297" s="1493">
        <v>0</v>
      </c>
      <c r="L2297" s="1493">
        <v>0</v>
      </c>
      <c r="M2297" s="1484">
        <f t="shared" si="70"/>
        <v>0</v>
      </c>
      <c r="N2297" s="1493">
        <v>1</v>
      </c>
      <c r="O2297" s="1493">
        <v>1</v>
      </c>
      <c r="P2297" s="1484">
        <f t="shared" si="71"/>
        <v>6000</v>
      </c>
      <c r="Q2297" s="1199"/>
      <c r="R2297" s="1199"/>
      <c r="S2297" s="1199"/>
      <c r="T2297" s="1199"/>
    </row>
    <row r="2298" spans="1:20" s="1503" customFormat="1" ht="12.75" x14ac:dyDescent="0.2">
      <c r="A2298" s="1488" t="s">
        <v>8711</v>
      </c>
      <c r="B2298" s="1488" t="s">
        <v>2003</v>
      </c>
      <c r="C2298" s="1488" t="s">
        <v>97</v>
      </c>
      <c r="D2298" s="1488"/>
      <c r="E2298" s="1489">
        <v>6000</v>
      </c>
      <c r="F2298" s="1488" t="s">
        <v>13355</v>
      </c>
      <c r="G2298" s="1488" t="s">
        <v>13356</v>
      </c>
      <c r="H2298" s="1488" t="s">
        <v>13303</v>
      </c>
      <c r="I2298" s="1488"/>
      <c r="J2298" s="1488"/>
      <c r="K2298" s="1493">
        <v>0</v>
      </c>
      <c r="L2298" s="1493">
        <v>0</v>
      </c>
      <c r="M2298" s="1484">
        <f t="shared" si="70"/>
        <v>0</v>
      </c>
      <c r="N2298" s="1493">
        <v>1</v>
      </c>
      <c r="O2298" s="1493">
        <v>1</v>
      </c>
      <c r="P2298" s="1484">
        <f t="shared" si="71"/>
        <v>6000</v>
      </c>
      <c r="Q2298" s="1199"/>
      <c r="R2298" s="1199"/>
      <c r="S2298" s="1199"/>
      <c r="T2298" s="1199"/>
    </row>
    <row r="2299" spans="1:20" s="1503" customFormat="1" ht="12.75" x14ac:dyDescent="0.2">
      <c r="A2299" s="1488" t="s">
        <v>8711</v>
      </c>
      <c r="B2299" s="1488" t="s">
        <v>2003</v>
      </c>
      <c r="C2299" s="1488" t="s">
        <v>97</v>
      </c>
      <c r="D2299" s="1488"/>
      <c r="E2299" s="1489">
        <v>6000</v>
      </c>
      <c r="F2299" s="1488" t="s">
        <v>13357</v>
      </c>
      <c r="G2299" s="1488" t="s">
        <v>13358</v>
      </c>
      <c r="H2299" s="1488" t="s">
        <v>13000</v>
      </c>
      <c r="I2299" s="1488"/>
      <c r="J2299" s="1488"/>
      <c r="K2299" s="1493">
        <v>0</v>
      </c>
      <c r="L2299" s="1493">
        <v>0</v>
      </c>
      <c r="M2299" s="1484">
        <f t="shared" si="70"/>
        <v>0</v>
      </c>
      <c r="N2299" s="1493">
        <v>1</v>
      </c>
      <c r="O2299" s="1493">
        <v>1</v>
      </c>
      <c r="P2299" s="1484">
        <f t="shared" si="71"/>
        <v>6000</v>
      </c>
      <c r="Q2299" s="1199"/>
      <c r="R2299" s="1199"/>
      <c r="S2299" s="1199"/>
      <c r="T2299" s="1199"/>
    </row>
    <row r="2300" spans="1:20" s="1503" customFormat="1" ht="12.75" x14ac:dyDescent="0.2">
      <c r="A2300" s="1488" t="s">
        <v>8711</v>
      </c>
      <c r="B2300" s="1488" t="s">
        <v>2003</v>
      </c>
      <c r="C2300" s="1488" t="s">
        <v>97</v>
      </c>
      <c r="D2300" s="1488"/>
      <c r="E2300" s="1489">
        <v>6000</v>
      </c>
      <c r="F2300" s="1488" t="s">
        <v>13359</v>
      </c>
      <c r="G2300" s="1488" t="s">
        <v>13360</v>
      </c>
      <c r="H2300" s="1488" t="s">
        <v>1344</v>
      </c>
      <c r="I2300" s="1488"/>
      <c r="J2300" s="1488"/>
      <c r="K2300" s="1493">
        <v>0</v>
      </c>
      <c r="L2300" s="1493">
        <v>0</v>
      </c>
      <c r="M2300" s="1484">
        <f t="shared" si="70"/>
        <v>0</v>
      </c>
      <c r="N2300" s="1493">
        <v>1</v>
      </c>
      <c r="O2300" s="1493">
        <v>1</v>
      </c>
      <c r="P2300" s="1484">
        <f t="shared" si="71"/>
        <v>6000</v>
      </c>
      <c r="Q2300" s="1199"/>
      <c r="R2300" s="1199"/>
      <c r="S2300" s="1199"/>
      <c r="T2300" s="1199"/>
    </row>
    <row r="2301" spans="1:20" s="1503" customFormat="1" ht="12.75" x14ac:dyDescent="0.2">
      <c r="A2301" s="1488" t="s">
        <v>8711</v>
      </c>
      <c r="B2301" s="1488" t="s">
        <v>2003</v>
      </c>
      <c r="C2301" s="1488" t="s">
        <v>97</v>
      </c>
      <c r="D2301" s="1488"/>
      <c r="E2301" s="1489">
        <v>6000</v>
      </c>
      <c r="F2301" s="1488" t="s">
        <v>13361</v>
      </c>
      <c r="G2301" s="1488" t="s">
        <v>13362</v>
      </c>
      <c r="H2301" s="1488" t="s">
        <v>1344</v>
      </c>
      <c r="I2301" s="1488"/>
      <c r="J2301" s="1488"/>
      <c r="K2301" s="1493">
        <v>0</v>
      </c>
      <c r="L2301" s="1493">
        <v>0</v>
      </c>
      <c r="M2301" s="1484">
        <f t="shared" si="70"/>
        <v>0</v>
      </c>
      <c r="N2301" s="1493">
        <v>1</v>
      </c>
      <c r="O2301" s="1493">
        <v>1</v>
      </c>
      <c r="P2301" s="1484">
        <f t="shared" si="71"/>
        <v>6000</v>
      </c>
      <c r="Q2301" s="1199"/>
      <c r="R2301" s="1199"/>
      <c r="S2301" s="1199"/>
      <c r="T2301" s="1199"/>
    </row>
    <row r="2302" spans="1:20" s="1503" customFormat="1" ht="12.75" x14ac:dyDescent="0.2">
      <c r="A2302" s="1488" t="s">
        <v>8711</v>
      </c>
      <c r="B2302" s="1488" t="s">
        <v>2003</v>
      </c>
      <c r="C2302" s="1488" t="s">
        <v>97</v>
      </c>
      <c r="D2302" s="1488"/>
      <c r="E2302" s="1489">
        <v>6000</v>
      </c>
      <c r="F2302" s="1488" t="s">
        <v>13363</v>
      </c>
      <c r="G2302" s="1488" t="s">
        <v>13364</v>
      </c>
      <c r="H2302" s="1488" t="s">
        <v>13000</v>
      </c>
      <c r="I2302" s="1488"/>
      <c r="J2302" s="1488"/>
      <c r="K2302" s="1493">
        <v>0</v>
      </c>
      <c r="L2302" s="1493">
        <v>0</v>
      </c>
      <c r="M2302" s="1484">
        <f t="shared" si="70"/>
        <v>0</v>
      </c>
      <c r="N2302" s="1493">
        <v>1</v>
      </c>
      <c r="O2302" s="1493">
        <v>1</v>
      </c>
      <c r="P2302" s="1484">
        <f t="shared" si="71"/>
        <v>6000</v>
      </c>
      <c r="Q2302" s="1199"/>
      <c r="R2302" s="1199"/>
      <c r="S2302" s="1199"/>
      <c r="T2302" s="1199"/>
    </row>
    <row r="2303" spans="1:20" s="1503" customFormat="1" ht="12.75" x14ac:dyDescent="0.2">
      <c r="A2303" s="1488" t="s">
        <v>8711</v>
      </c>
      <c r="B2303" s="1488" t="s">
        <v>2003</v>
      </c>
      <c r="C2303" s="1488" t="s">
        <v>97</v>
      </c>
      <c r="D2303" s="1488"/>
      <c r="E2303" s="1489">
        <v>6000</v>
      </c>
      <c r="F2303" s="1488" t="s">
        <v>13365</v>
      </c>
      <c r="G2303" s="1488" t="s">
        <v>13366</v>
      </c>
      <c r="H2303" s="1488" t="s">
        <v>13000</v>
      </c>
      <c r="I2303" s="1488"/>
      <c r="J2303" s="1488"/>
      <c r="K2303" s="1493">
        <v>0</v>
      </c>
      <c r="L2303" s="1493">
        <v>0</v>
      </c>
      <c r="M2303" s="1484">
        <f t="shared" si="70"/>
        <v>0</v>
      </c>
      <c r="N2303" s="1493">
        <v>1</v>
      </c>
      <c r="O2303" s="1493">
        <v>1</v>
      </c>
      <c r="P2303" s="1484">
        <f t="shared" si="71"/>
        <v>6000</v>
      </c>
      <c r="Q2303" s="1199"/>
      <c r="R2303" s="1199"/>
      <c r="S2303" s="1199"/>
      <c r="T2303" s="1199"/>
    </row>
    <row r="2304" spans="1:20" s="1503" customFormat="1" ht="12.75" x14ac:dyDescent="0.2">
      <c r="A2304" s="1488" t="s">
        <v>8711</v>
      </c>
      <c r="B2304" s="1488" t="s">
        <v>2003</v>
      </c>
      <c r="C2304" s="1488" t="s">
        <v>97</v>
      </c>
      <c r="D2304" s="1488"/>
      <c r="E2304" s="1489">
        <v>8000</v>
      </c>
      <c r="F2304" s="1488" t="s">
        <v>13367</v>
      </c>
      <c r="G2304" s="1488" t="s">
        <v>13368</v>
      </c>
      <c r="H2304" s="1488" t="s">
        <v>654</v>
      </c>
      <c r="I2304" s="1488"/>
      <c r="J2304" s="1488"/>
      <c r="K2304" s="1493">
        <v>0</v>
      </c>
      <c r="L2304" s="1493">
        <v>0</v>
      </c>
      <c r="M2304" s="1484">
        <f t="shared" si="70"/>
        <v>0</v>
      </c>
      <c r="N2304" s="1493">
        <v>1</v>
      </c>
      <c r="O2304" s="1493">
        <v>1</v>
      </c>
      <c r="P2304" s="1484">
        <f t="shared" si="71"/>
        <v>8000</v>
      </c>
      <c r="Q2304" s="1199"/>
      <c r="R2304" s="1199"/>
      <c r="S2304" s="1199"/>
      <c r="T2304" s="1199"/>
    </row>
    <row r="2305" spans="1:20" s="1503" customFormat="1" ht="12.75" x14ac:dyDescent="0.2">
      <c r="A2305" s="1488" t="s">
        <v>8711</v>
      </c>
      <c r="B2305" s="1488" t="s">
        <v>2003</v>
      </c>
      <c r="C2305" s="1488" t="s">
        <v>97</v>
      </c>
      <c r="D2305" s="1488"/>
      <c r="E2305" s="1489">
        <v>6000</v>
      </c>
      <c r="F2305" s="1488" t="s">
        <v>13369</v>
      </c>
      <c r="G2305" s="1488" t="s">
        <v>13370</v>
      </c>
      <c r="H2305" s="1488" t="s">
        <v>1344</v>
      </c>
      <c r="I2305" s="1488"/>
      <c r="J2305" s="1488"/>
      <c r="K2305" s="1493">
        <v>0</v>
      </c>
      <c r="L2305" s="1493">
        <v>0</v>
      </c>
      <c r="M2305" s="1484">
        <f t="shared" si="70"/>
        <v>0</v>
      </c>
      <c r="N2305" s="1493">
        <v>1</v>
      </c>
      <c r="O2305" s="1493">
        <v>1</v>
      </c>
      <c r="P2305" s="1484">
        <f t="shared" si="71"/>
        <v>6000</v>
      </c>
      <c r="Q2305" s="1199"/>
      <c r="R2305" s="1199"/>
      <c r="S2305" s="1199"/>
      <c r="T2305" s="1199"/>
    </row>
    <row r="2306" spans="1:20" s="1503" customFormat="1" ht="12.75" x14ac:dyDescent="0.2">
      <c r="A2306" s="1488" t="s">
        <v>8711</v>
      </c>
      <c r="B2306" s="1488" t="s">
        <v>2003</v>
      </c>
      <c r="C2306" s="1488" t="s">
        <v>97</v>
      </c>
      <c r="D2306" s="1488"/>
      <c r="E2306" s="1489">
        <v>6000</v>
      </c>
      <c r="F2306" s="1488" t="s">
        <v>13371</v>
      </c>
      <c r="G2306" s="1488" t="s">
        <v>13372</v>
      </c>
      <c r="H2306" s="1488" t="s">
        <v>1344</v>
      </c>
      <c r="I2306" s="1488"/>
      <c r="J2306" s="1488"/>
      <c r="K2306" s="1493">
        <v>0</v>
      </c>
      <c r="L2306" s="1493">
        <v>0</v>
      </c>
      <c r="M2306" s="1484">
        <f t="shared" si="70"/>
        <v>0</v>
      </c>
      <c r="N2306" s="1493">
        <v>1</v>
      </c>
      <c r="O2306" s="1493">
        <v>1</v>
      </c>
      <c r="P2306" s="1484">
        <f t="shared" si="71"/>
        <v>6000</v>
      </c>
      <c r="Q2306" s="1199"/>
      <c r="R2306" s="1199"/>
      <c r="S2306" s="1199"/>
      <c r="T2306" s="1199"/>
    </row>
    <row r="2307" spans="1:20" s="1503" customFormat="1" ht="12.75" x14ac:dyDescent="0.2">
      <c r="A2307" s="1488" t="s">
        <v>8711</v>
      </c>
      <c r="B2307" s="1488" t="s">
        <v>2003</v>
      </c>
      <c r="C2307" s="1488" t="s">
        <v>97</v>
      </c>
      <c r="D2307" s="1488"/>
      <c r="E2307" s="1489">
        <v>6000</v>
      </c>
      <c r="F2307" s="1488" t="s">
        <v>13373</v>
      </c>
      <c r="G2307" s="1488" t="s">
        <v>13374</v>
      </c>
      <c r="H2307" s="1488" t="s">
        <v>13000</v>
      </c>
      <c r="I2307" s="1488"/>
      <c r="J2307" s="1488"/>
      <c r="K2307" s="1493">
        <v>0</v>
      </c>
      <c r="L2307" s="1493">
        <v>0</v>
      </c>
      <c r="M2307" s="1484">
        <f t="shared" si="70"/>
        <v>0</v>
      </c>
      <c r="N2307" s="1493">
        <v>1</v>
      </c>
      <c r="O2307" s="1493">
        <v>1</v>
      </c>
      <c r="P2307" s="1484">
        <f t="shared" si="71"/>
        <v>6000</v>
      </c>
      <c r="Q2307" s="1199"/>
      <c r="R2307" s="1199"/>
      <c r="S2307" s="1199"/>
      <c r="T2307" s="1199"/>
    </row>
    <row r="2308" spans="1:20" s="1503" customFormat="1" ht="12.75" x14ac:dyDescent="0.2">
      <c r="A2308" s="1488" t="s">
        <v>8711</v>
      </c>
      <c r="B2308" s="1488" t="s">
        <v>2003</v>
      </c>
      <c r="C2308" s="1488" t="s">
        <v>97</v>
      </c>
      <c r="D2308" s="1488"/>
      <c r="E2308" s="1489">
        <v>6000</v>
      </c>
      <c r="F2308" s="1488" t="s">
        <v>13375</v>
      </c>
      <c r="G2308" s="1488" t="s">
        <v>13376</v>
      </c>
      <c r="H2308" s="1488" t="s">
        <v>1344</v>
      </c>
      <c r="I2308" s="1488"/>
      <c r="J2308" s="1488"/>
      <c r="K2308" s="1493">
        <v>0</v>
      </c>
      <c r="L2308" s="1493">
        <v>0</v>
      </c>
      <c r="M2308" s="1484">
        <f t="shared" si="70"/>
        <v>0</v>
      </c>
      <c r="N2308" s="1493">
        <v>1</v>
      </c>
      <c r="O2308" s="1493">
        <v>1</v>
      </c>
      <c r="P2308" s="1484">
        <f t="shared" si="71"/>
        <v>6000</v>
      </c>
      <c r="Q2308" s="1199"/>
      <c r="R2308" s="1199"/>
      <c r="S2308" s="1199"/>
      <c r="T2308" s="1199"/>
    </row>
    <row r="2309" spans="1:20" s="1503" customFormat="1" ht="12.75" x14ac:dyDescent="0.2">
      <c r="A2309" s="1488" t="s">
        <v>8711</v>
      </c>
      <c r="B2309" s="1488" t="s">
        <v>2003</v>
      </c>
      <c r="C2309" s="1488" t="s">
        <v>97</v>
      </c>
      <c r="D2309" s="1488"/>
      <c r="E2309" s="1489">
        <v>6000</v>
      </c>
      <c r="F2309" s="1488" t="s">
        <v>13377</v>
      </c>
      <c r="G2309" s="1488" t="s">
        <v>13378</v>
      </c>
      <c r="H2309" s="1488" t="s">
        <v>13000</v>
      </c>
      <c r="I2309" s="1488"/>
      <c r="J2309" s="1488"/>
      <c r="K2309" s="1493">
        <v>0</v>
      </c>
      <c r="L2309" s="1493">
        <v>0</v>
      </c>
      <c r="M2309" s="1484">
        <f t="shared" ref="M2309:M2372" si="72">L2309*E2309</f>
        <v>0</v>
      </c>
      <c r="N2309" s="1493">
        <v>1</v>
      </c>
      <c r="O2309" s="1493">
        <v>1</v>
      </c>
      <c r="P2309" s="1484">
        <f t="shared" ref="P2309:P2372" si="73">O2309*E2309</f>
        <v>6000</v>
      </c>
      <c r="Q2309" s="1199"/>
      <c r="R2309" s="1199"/>
      <c r="S2309" s="1199"/>
      <c r="T2309" s="1199"/>
    </row>
    <row r="2310" spans="1:20" s="1503" customFormat="1" ht="12.75" x14ac:dyDescent="0.2">
      <c r="A2310" s="1488" t="s">
        <v>8711</v>
      </c>
      <c r="B2310" s="1488" t="s">
        <v>2003</v>
      </c>
      <c r="C2310" s="1488" t="s">
        <v>97</v>
      </c>
      <c r="D2310" s="1488"/>
      <c r="E2310" s="1489">
        <v>6000</v>
      </c>
      <c r="F2310" s="1488" t="s">
        <v>13379</v>
      </c>
      <c r="G2310" s="1488" t="s">
        <v>13380</v>
      </c>
      <c r="H2310" s="1488" t="s">
        <v>13303</v>
      </c>
      <c r="I2310" s="1488"/>
      <c r="J2310" s="1488"/>
      <c r="K2310" s="1493">
        <v>0</v>
      </c>
      <c r="L2310" s="1493">
        <v>0</v>
      </c>
      <c r="M2310" s="1484">
        <f t="shared" si="72"/>
        <v>0</v>
      </c>
      <c r="N2310" s="1493">
        <v>1</v>
      </c>
      <c r="O2310" s="1493">
        <v>1</v>
      </c>
      <c r="P2310" s="1484">
        <f t="shared" si="73"/>
        <v>6000</v>
      </c>
      <c r="Q2310" s="1199"/>
      <c r="R2310" s="1199"/>
      <c r="S2310" s="1199"/>
      <c r="T2310" s="1199"/>
    </row>
    <row r="2311" spans="1:20" s="1503" customFormat="1" ht="12.75" x14ac:dyDescent="0.2">
      <c r="A2311" s="1488" t="s">
        <v>8711</v>
      </c>
      <c r="B2311" s="1488" t="s">
        <v>2003</v>
      </c>
      <c r="C2311" s="1488" t="s">
        <v>97</v>
      </c>
      <c r="D2311" s="1488"/>
      <c r="E2311" s="1489">
        <v>6000</v>
      </c>
      <c r="F2311" s="1488" t="s">
        <v>13381</v>
      </c>
      <c r="G2311" s="1488" t="s">
        <v>13382</v>
      </c>
      <c r="H2311" s="1488" t="s">
        <v>13303</v>
      </c>
      <c r="I2311" s="1488"/>
      <c r="J2311" s="1488"/>
      <c r="K2311" s="1493">
        <v>0</v>
      </c>
      <c r="L2311" s="1493">
        <v>0</v>
      </c>
      <c r="M2311" s="1484">
        <f t="shared" si="72"/>
        <v>0</v>
      </c>
      <c r="N2311" s="1493">
        <v>1</v>
      </c>
      <c r="O2311" s="1493">
        <v>1</v>
      </c>
      <c r="P2311" s="1484">
        <f t="shared" si="73"/>
        <v>6000</v>
      </c>
      <c r="Q2311" s="1199"/>
      <c r="R2311" s="1199"/>
      <c r="S2311" s="1199"/>
      <c r="T2311" s="1199"/>
    </row>
    <row r="2312" spans="1:20" s="1503" customFormat="1" ht="12.75" x14ac:dyDescent="0.2">
      <c r="A2312" s="1488" t="s">
        <v>8711</v>
      </c>
      <c r="B2312" s="1488" t="s">
        <v>2003</v>
      </c>
      <c r="C2312" s="1488" t="s">
        <v>97</v>
      </c>
      <c r="D2312" s="1488"/>
      <c r="E2312" s="1489">
        <v>6000</v>
      </c>
      <c r="F2312" s="1488" t="s">
        <v>13383</v>
      </c>
      <c r="G2312" s="1488" t="s">
        <v>13384</v>
      </c>
      <c r="H2312" s="1488" t="s">
        <v>13303</v>
      </c>
      <c r="I2312" s="1488"/>
      <c r="J2312" s="1488"/>
      <c r="K2312" s="1493">
        <v>0</v>
      </c>
      <c r="L2312" s="1493">
        <v>0</v>
      </c>
      <c r="M2312" s="1484">
        <f t="shared" si="72"/>
        <v>0</v>
      </c>
      <c r="N2312" s="1493">
        <v>1</v>
      </c>
      <c r="O2312" s="1493">
        <v>1</v>
      </c>
      <c r="P2312" s="1484">
        <f t="shared" si="73"/>
        <v>6000</v>
      </c>
      <c r="Q2312" s="1199"/>
      <c r="R2312" s="1199"/>
      <c r="S2312" s="1199"/>
      <c r="T2312" s="1199"/>
    </row>
    <row r="2313" spans="1:20" s="1503" customFormat="1" ht="12.75" x14ac:dyDescent="0.2">
      <c r="A2313" s="1488" t="s">
        <v>8711</v>
      </c>
      <c r="B2313" s="1488" t="s">
        <v>2003</v>
      </c>
      <c r="C2313" s="1488" t="s">
        <v>97</v>
      </c>
      <c r="D2313" s="1488"/>
      <c r="E2313" s="1489">
        <v>6000</v>
      </c>
      <c r="F2313" s="1488" t="s">
        <v>13385</v>
      </c>
      <c r="G2313" s="1488" t="s">
        <v>13386</v>
      </c>
      <c r="H2313" s="1488" t="s">
        <v>1344</v>
      </c>
      <c r="I2313" s="1488"/>
      <c r="J2313" s="1488"/>
      <c r="K2313" s="1493">
        <v>0</v>
      </c>
      <c r="L2313" s="1493">
        <v>0</v>
      </c>
      <c r="M2313" s="1484">
        <f t="shared" si="72"/>
        <v>0</v>
      </c>
      <c r="N2313" s="1493">
        <v>1</v>
      </c>
      <c r="O2313" s="1493">
        <v>1</v>
      </c>
      <c r="P2313" s="1484">
        <f t="shared" si="73"/>
        <v>6000</v>
      </c>
      <c r="Q2313" s="1199"/>
      <c r="R2313" s="1199"/>
      <c r="S2313" s="1199"/>
      <c r="T2313" s="1199"/>
    </row>
    <row r="2314" spans="1:20" s="1503" customFormat="1" ht="12.75" x14ac:dyDescent="0.2">
      <c r="A2314" s="1488" t="s">
        <v>8711</v>
      </c>
      <c r="B2314" s="1488" t="s">
        <v>2003</v>
      </c>
      <c r="C2314" s="1488" t="s">
        <v>97</v>
      </c>
      <c r="D2314" s="1488"/>
      <c r="E2314" s="1489">
        <v>6000</v>
      </c>
      <c r="F2314" s="1488" t="s">
        <v>13387</v>
      </c>
      <c r="G2314" s="1488" t="s">
        <v>13388</v>
      </c>
      <c r="H2314" s="1488" t="s">
        <v>13303</v>
      </c>
      <c r="I2314" s="1488"/>
      <c r="J2314" s="1488"/>
      <c r="K2314" s="1493">
        <v>0</v>
      </c>
      <c r="L2314" s="1493">
        <v>0</v>
      </c>
      <c r="M2314" s="1484">
        <f t="shared" si="72"/>
        <v>0</v>
      </c>
      <c r="N2314" s="1493">
        <v>1</v>
      </c>
      <c r="O2314" s="1493">
        <v>1</v>
      </c>
      <c r="P2314" s="1484">
        <f t="shared" si="73"/>
        <v>6000</v>
      </c>
      <c r="Q2314" s="1199"/>
      <c r="R2314" s="1199"/>
      <c r="S2314" s="1199"/>
      <c r="T2314" s="1199"/>
    </row>
    <row r="2315" spans="1:20" s="1503" customFormat="1" ht="12.75" x14ac:dyDescent="0.2">
      <c r="A2315" s="1488" t="s">
        <v>8711</v>
      </c>
      <c r="B2315" s="1488" t="s">
        <v>2003</v>
      </c>
      <c r="C2315" s="1488" t="s">
        <v>97</v>
      </c>
      <c r="D2315" s="1488"/>
      <c r="E2315" s="1489">
        <v>7500</v>
      </c>
      <c r="F2315" s="1488" t="s">
        <v>13389</v>
      </c>
      <c r="G2315" s="1488" t="s">
        <v>13390</v>
      </c>
      <c r="H2315" s="1488" t="s">
        <v>654</v>
      </c>
      <c r="I2315" s="1488"/>
      <c r="J2315" s="1488"/>
      <c r="K2315" s="1493">
        <v>0</v>
      </c>
      <c r="L2315" s="1493">
        <v>0</v>
      </c>
      <c r="M2315" s="1484">
        <f t="shared" si="72"/>
        <v>0</v>
      </c>
      <c r="N2315" s="1493">
        <v>1</v>
      </c>
      <c r="O2315" s="1493">
        <v>1</v>
      </c>
      <c r="P2315" s="1484">
        <f t="shared" si="73"/>
        <v>7500</v>
      </c>
      <c r="Q2315" s="1199"/>
      <c r="R2315" s="1199"/>
      <c r="S2315" s="1199"/>
      <c r="T2315" s="1199"/>
    </row>
    <row r="2316" spans="1:20" s="1503" customFormat="1" ht="12.75" x14ac:dyDescent="0.2">
      <c r="A2316" s="1488" t="s">
        <v>8711</v>
      </c>
      <c r="B2316" s="1488" t="s">
        <v>2003</v>
      </c>
      <c r="C2316" s="1488" t="s">
        <v>97</v>
      </c>
      <c r="D2316" s="1488"/>
      <c r="E2316" s="1489">
        <v>5000</v>
      </c>
      <c r="F2316" s="1488" t="s">
        <v>13391</v>
      </c>
      <c r="G2316" s="1488" t="s">
        <v>13392</v>
      </c>
      <c r="H2316" s="1488" t="s">
        <v>13000</v>
      </c>
      <c r="I2316" s="1488"/>
      <c r="J2316" s="1488"/>
      <c r="K2316" s="1493">
        <v>0</v>
      </c>
      <c r="L2316" s="1493">
        <v>0</v>
      </c>
      <c r="M2316" s="1484">
        <f t="shared" si="72"/>
        <v>0</v>
      </c>
      <c r="N2316" s="1493">
        <v>1</v>
      </c>
      <c r="O2316" s="1493">
        <v>1</v>
      </c>
      <c r="P2316" s="1484">
        <f t="shared" si="73"/>
        <v>5000</v>
      </c>
      <c r="Q2316" s="1199"/>
      <c r="R2316" s="1199"/>
      <c r="S2316" s="1199"/>
      <c r="T2316" s="1199"/>
    </row>
    <row r="2317" spans="1:20" s="1503" customFormat="1" ht="12.75" x14ac:dyDescent="0.2">
      <c r="A2317" s="1488" t="s">
        <v>8711</v>
      </c>
      <c r="B2317" s="1488" t="s">
        <v>2003</v>
      </c>
      <c r="C2317" s="1488" t="s">
        <v>97</v>
      </c>
      <c r="D2317" s="1488"/>
      <c r="E2317" s="1489">
        <v>3000</v>
      </c>
      <c r="F2317" s="1488" t="s">
        <v>13393</v>
      </c>
      <c r="G2317" s="1488" t="s">
        <v>13394</v>
      </c>
      <c r="H2317" s="1488" t="s">
        <v>13395</v>
      </c>
      <c r="I2317" s="1488"/>
      <c r="J2317" s="1488"/>
      <c r="K2317" s="1493">
        <v>0</v>
      </c>
      <c r="L2317" s="1493">
        <v>0</v>
      </c>
      <c r="M2317" s="1484">
        <f t="shared" si="72"/>
        <v>0</v>
      </c>
      <c r="N2317" s="1493">
        <v>1</v>
      </c>
      <c r="O2317" s="1493">
        <v>1</v>
      </c>
      <c r="P2317" s="1484">
        <f t="shared" si="73"/>
        <v>3000</v>
      </c>
      <c r="Q2317" s="1199"/>
      <c r="R2317" s="1199"/>
      <c r="S2317" s="1199"/>
      <c r="T2317" s="1199"/>
    </row>
    <row r="2318" spans="1:20" s="1503" customFormat="1" ht="12.75" x14ac:dyDescent="0.2">
      <c r="A2318" s="1488" t="s">
        <v>8711</v>
      </c>
      <c r="B2318" s="1488" t="s">
        <v>2003</v>
      </c>
      <c r="C2318" s="1488" t="s">
        <v>97</v>
      </c>
      <c r="D2318" s="1488"/>
      <c r="E2318" s="1489">
        <v>5000</v>
      </c>
      <c r="F2318" s="1488" t="s">
        <v>13396</v>
      </c>
      <c r="G2318" s="1488" t="s">
        <v>13397</v>
      </c>
      <c r="H2318" s="1488" t="s">
        <v>13000</v>
      </c>
      <c r="I2318" s="1488"/>
      <c r="J2318" s="1488"/>
      <c r="K2318" s="1493">
        <v>0</v>
      </c>
      <c r="L2318" s="1493">
        <v>0</v>
      </c>
      <c r="M2318" s="1484">
        <f t="shared" si="72"/>
        <v>0</v>
      </c>
      <c r="N2318" s="1493">
        <v>1</v>
      </c>
      <c r="O2318" s="1493">
        <v>1</v>
      </c>
      <c r="P2318" s="1484">
        <f t="shared" si="73"/>
        <v>5000</v>
      </c>
      <c r="Q2318" s="1199"/>
      <c r="R2318" s="1199"/>
      <c r="S2318" s="1199"/>
      <c r="T2318" s="1199"/>
    </row>
    <row r="2319" spans="1:20" s="1503" customFormat="1" ht="12.75" x14ac:dyDescent="0.2">
      <c r="A2319" s="1488" t="s">
        <v>8711</v>
      </c>
      <c r="B2319" s="1488" t="s">
        <v>2003</v>
      </c>
      <c r="C2319" s="1488" t="s">
        <v>97</v>
      </c>
      <c r="D2319" s="1488"/>
      <c r="E2319" s="1489">
        <v>7500</v>
      </c>
      <c r="F2319" s="1488" t="s">
        <v>13398</v>
      </c>
      <c r="G2319" s="1488" t="s">
        <v>13399</v>
      </c>
      <c r="H2319" s="1488" t="s">
        <v>654</v>
      </c>
      <c r="I2319" s="1488"/>
      <c r="J2319" s="1488"/>
      <c r="K2319" s="1493">
        <v>0</v>
      </c>
      <c r="L2319" s="1493">
        <v>0</v>
      </c>
      <c r="M2319" s="1484">
        <f t="shared" si="72"/>
        <v>0</v>
      </c>
      <c r="N2319" s="1493">
        <v>1</v>
      </c>
      <c r="O2319" s="1493">
        <v>1</v>
      </c>
      <c r="P2319" s="1484">
        <f t="shared" si="73"/>
        <v>7500</v>
      </c>
      <c r="Q2319" s="1199"/>
      <c r="R2319" s="1199"/>
      <c r="S2319" s="1199"/>
      <c r="T2319" s="1199"/>
    </row>
    <row r="2320" spans="1:20" s="1503" customFormat="1" ht="12.75" x14ac:dyDescent="0.2">
      <c r="A2320" s="1488" t="s">
        <v>8711</v>
      </c>
      <c r="B2320" s="1488" t="s">
        <v>2003</v>
      </c>
      <c r="C2320" s="1488" t="s">
        <v>97</v>
      </c>
      <c r="D2320" s="1488"/>
      <c r="E2320" s="1489">
        <v>5000</v>
      </c>
      <c r="F2320" s="1488" t="s">
        <v>13400</v>
      </c>
      <c r="G2320" s="1488" t="s">
        <v>13401</v>
      </c>
      <c r="H2320" s="1488" t="s">
        <v>13000</v>
      </c>
      <c r="I2320" s="1488"/>
      <c r="J2320" s="1488"/>
      <c r="K2320" s="1493">
        <v>0</v>
      </c>
      <c r="L2320" s="1493">
        <v>0</v>
      </c>
      <c r="M2320" s="1484">
        <f t="shared" si="72"/>
        <v>0</v>
      </c>
      <c r="N2320" s="1493">
        <v>1</v>
      </c>
      <c r="O2320" s="1493">
        <v>1</v>
      </c>
      <c r="P2320" s="1484">
        <f t="shared" si="73"/>
        <v>5000</v>
      </c>
      <c r="Q2320" s="1199"/>
      <c r="R2320" s="1199"/>
      <c r="S2320" s="1199"/>
      <c r="T2320" s="1199"/>
    </row>
    <row r="2321" spans="1:20" s="1503" customFormat="1" ht="12.75" x14ac:dyDescent="0.2">
      <c r="A2321" s="1488" t="s">
        <v>8711</v>
      </c>
      <c r="B2321" s="1488" t="s">
        <v>2003</v>
      </c>
      <c r="C2321" s="1488" t="s">
        <v>97</v>
      </c>
      <c r="D2321" s="1488"/>
      <c r="E2321" s="1489">
        <v>5000</v>
      </c>
      <c r="F2321" s="1488" t="s">
        <v>13402</v>
      </c>
      <c r="G2321" s="1488" t="s">
        <v>13403</v>
      </c>
      <c r="H2321" s="1488" t="s">
        <v>13000</v>
      </c>
      <c r="I2321" s="1488"/>
      <c r="J2321" s="1488"/>
      <c r="K2321" s="1493">
        <v>0</v>
      </c>
      <c r="L2321" s="1493">
        <v>0</v>
      </c>
      <c r="M2321" s="1484">
        <f t="shared" si="72"/>
        <v>0</v>
      </c>
      <c r="N2321" s="1493">
        <v>1</v>
      </c>
      <c r="O2321" s="1493">
        <v>1</v>
      </c>
      <c r="P2321" s="1484">
        <f t="shared" si="73"/>
        <v>5000</v>
      </c>
      <c r="Q2321" s="1199"/>
      <c r="R2321" s="1199"/>
      <c r="S2321" s="1199"/>
      <c r="T2321" s="1199"/>
    </row>
    <row r="2322" spans="1:20" s="1503" customFormat="1" ht="12.75" x14ac:dyDescent="0.2">
      <c r="A2322" s="1488" t="s">
        <v>8711</v>
      </c>
      <c r="B2322" s="1488" t="s">
        <v>2003</v>
      </c>
      <c r="C2322" s="1488" t="s">
        <v>97</v>
      </c>
      <c r="D2322" s="1488"/>
      <c r="E2322" s="1489">
        <v>7500</v>
      </c>
      <c r="F2322" s="1488" t="s">
        <v>13404</v>
      </c>
      <c r="G2322" s="1488" t="s">
        <v>13405</v>
      </c>
      <c r="H2322" s="1488" t="s">
        <v>654</v>
      </c>
      <c r="I2322" s="1488"/>
      <c r="J2322" s="1488"/>
      <c r="K2322" s="1493">
        <v>0</v>
      </c>
      <c r="L2322" s="1493">
        <v>0</v>
      </c>
      <c r="M2322" s="1484">
        <f t="shared" si="72"/>
        <v>0</v>
      </c>
      <c r="N2322" s="1493">
        <v>1</v>
      </c>
      <c r="O2322" s="1493">
        <v>1</v>
      </c>
      <c r="P2322" s="1484">
        <f t="shared" si="73"/>
        <v>7500</v>
      </c>
      <c r="Q2322" s="1199"/>
      <c r="R2322" s="1199"/>
      <c r="S2322" s="1199"/>
      <c r="T2322" s="1199"/>
    </row>
    <row r="2323" spans="1:20" s="1503" customFormat="1" ht="12.75" x14ac:dyDescent="0.2">
      <c r="A2323" s="1488" t="s">
        <v>8711</v>
      </c>
      <c r="B2323" s="1488" t="s">
        <v>2003</v>
      </c>
      <c r="C2323" s="1488" t="s">
        <v>97</v>
      </c>
      <c r="D2323" s="1488"/>
      <c r="E2323" s="1489">
        <v>5000</v>
      </c>
      <c r="F2323" s="1488" t="s">
        <v>13406</v>
      </c>
      <c r="G2323" s="1488" t="s">
        <v>13407</v>
      </c>
      <c r="H2323" s="1488" t="s">
        <v>13000</v>
      </c>
      <c r="I2323" s="1488"/>
      <c r="J2323" s="1488"/>
      <c r="K2323" s="1493">
        <v>0</v>
      </c>
      <c r="L2323" s="1493">
        <v>0</v>
      </c>
      <c r="M2323" s="1484">
        <f t="shared" si="72"/>
        <v>0</v>
      </c>
      <c r="N2323" s="1493">
        <v>1</v>
      </c>
      <c r="O2323" s="1493">
        <v>1</v>
      </c>
      <c r="P2323" s="1484">
        <f t="shared" si="73"/>
        <v>5000</v>
      </c>
      <c r="Q2323" s="1199"/>
      <c r="R2323" s="1199"/>
      <c r="S2323" s="1199"/>
      <c r="T2323" s="1199"/>
    </row>
    <row r="2324" spans="1:20" s="1503" customFormat="1" ht="12.75" x14ac:dyDescent="0.2">
      <c r="A2324" s="1488" t="s">
        <v>8711</v>
      </c>
      <c r="B2324" s="1488" t="s">
        <v>2003</v>
      </c>
      <c r="C2324" s="1488" t="s">
        <v>97</v>
      </c>
      <c r="D2324" s="1488"/>
      <c r="E2324" s="1489">
        <v>5000</v>
      </c>
      <c r="F2324" s="1488" t="s">
        <v>13408</v>
      </c>
      <c r="G2324" s="1488" t="s">
        <v>13409</v>
      </c>
      <c r="H2324" s="1488" t="s">
        <v>13000</v>
      </c>
      <c r="I2324" s="1488"/>
      <c r="J2324" s="1488"/>
      <c r="K2324" s="1493">
        <v>0</v>
      </c>
      <c r="L2324" s="1493">
        <v>0</v>
      </c>
      <c r="M2324" s="1484">
        <f t="shared" si="72"/>
        <v>0</v>
      </c>
      <c r="N2324" s="1493">
        <v>1</v>
      </c>
      <c r="O2324" s="1493">
        <v>1</v>
      </c>
      <c r="P2324" s="1484">
        <f t="shared" si="73"/>
        <v>5000</v>
      </c>
      <c r="Q2324" s="1199"/>
      <c r="R2324" s="1199"/>
      <c r="S2324" s="1199"/>
      <c r="T2324" s="1199"/>
    </row>
    <row r="2325" spans="1:20" s="1503" customFormat="1" ht="12.75" x14ac:dyDescent="0.2">
      <c r="A2325" s="1488" t="s">
        <v>8711</v>
      </c>
      <c r="B2325" s="1488" t="s">
        <v>2003</v>
      </c>
      <c r="C2325" s="1488" t="s">
        <v>97</v>
      </c>
      <c r="D2325" s="1488"/>
      <c r="E2325" s="1489">
        <v>7500</v>
      </c>
      <c r="F2325" s="1488" t="s">
        <v>13410</v>
      </c>
      <c r="G2325" s="1488" t="s">
        <v>13411</v>
      </c>
      <c r="H2325" s="1488" t="s">
        <v>654</v>
      </c>
      <c r="I2325" s="1488"/>
      <c r="J2325" s="1488"/>
      <c r="K2325" s="1493">
        <v>0</v>
      </c>
      <c r="L2325" s="1493">
        <v>0</v>
      </c>
      <c r="M2325" s="1484">
        <f t="shared" si="72"/>
        <v>0</v>
      </c>
      <c r="N2325" s="1493">
        <v>1</v>
      </c>
      <c r="O2325" s="1493">
        <v>1</v>
      </c>
      <c r="P2325" s="1484">
        <f t="shared" si="73"/>
        <v>7500</v>
      </c>
      <c r="Q2325" s="1199"/>
      <c r="R2325" s="1199"/>
      <c r="S2325" s="1199"/>
      <c r="T2325" s="1199"/>
    </row>
    <row r="2326" spans="1:20" s="1503" customFormat="1" ht="12.75" x14ac:dyDescent="0.2">
      <c r="A2326" s="1488" t="s">
        <v>8711</v>
      </c>
      <c r="B2326" s="1488" t="s">
        <v>2003</v>
      </c>
      <c r="C2326" s="1488" t="s">
        <v>97</v>
      </c>
      <c r="D2326" s="1488"/>
      <c r="E2326" s="1489">
        <v>5000</v>
      </c>
      <c r="F2326" s="1488" t="s">
        <v>2639</v>
      </c>
      <c r="G2326" s="1488" t="s">
        <v>2640</v>
      </c>
      <c r="H2326" s="1488" t="s">
        <v>13000</v>
      </c>
      <c r="I2326" s="1488"/>
      <c r="J2326" s="1488"/>
      <c r="K2326" s="1493">
        <v>0</v>
      </c>
      <c r="L2326" s="1493">
        <v>0</v>
      </c>
      <c r="M2326" s="1484">
        <f t="shared" si="72"/>
        <v>0</v>
      </c>
      <c r="N2326" s="1493">
        <v>1</v>
      </c>
      <c r="O2326" s="1493">
        <v>1</v>
      </c>
      <c r="P2326" s="1484">
        <f t="shared" si="73"/>
        <v>5000</v>
      </c>
      <c r="Q2326" s="1199"/>
      <c r="R2326" s="1199"/>
      <c r="S2326" s="1199"/>
      <c r="T2326" s="1199"/>
    </row>
    <row r="2327" spans="1:20" s="1503" customFormat="1" ht="12.75" x14ac:dyDescent="0.2">
      <c r="A2327" s="1488" t="s">
        <v>8711</v>
      </c>
      <c r="B2327" s="1488" t="s">
        <v>2003</v>
      </c>
      <c r="C2327" s="1488" t="s">
        <v>97</v>
      </c>
      <c r="D2327" s="1488"/>
      <c r="E2327" s="1489">
        <v>7500</v>
      </c>
      <c r="F2327" s="1488" t="s">
        <v>13412</v>
      </c>
      <c r="G2327" s="1488" t="s">
        <v>13413</v>
      </c>
      <c r="H2327" s="1488" t="s">
        <v>654</v>
      </c>
      <c r="I2327" s="1488"/>
      <c r="J2327" s="1488"/>
      <c r="K2327" s="1493">
        <v>0</v>
      </c>
      <c r="L2327" s="1493">
        <v>0</v>
      </c>
      <c r="M2327" s="1484">
        <f t="shared" si="72"/>
        <v>0</v>
      </c>
      <c r="N2327" s="1493">
        <v>1</v>
      </c>
      <c r="O2327" s="1493">
        <v>1</v>
      </c>
      <c r="P2327" s="1484">
        <f t="shared" si="73"/>
        <v>7500</v>
      </c>
      <c r="Q2327" s="1199"/>
      <c r="R2327" s="1199"/>
      <c r="S2327" s="1199"/>
      <c r="T2327" s="1199"/>
    </row>
    <row r="2328" spans="1:20" s="1503" customFormat="1" ht="12.75" x14ac:dyDescent="0.2">
      <c r="A2328" s="1488" t="s">
        <v>8711</v>
      </c>
      <c r="B2328" s="1488" t="s">
        <v>2003</v>
      </c>
      <c r="C2328" s="1488" t="s">
        <v>97</v>
      </c>
      <c r="D2328" s="1488"/>
      <c r="E2328" s="1489">
        <v>5000</v>
      </c>
      <c r="F2328" s="1488" t="s">
        <v>13414</v>
      </c>
      <c r="G2328" s="1488" t="s">
        <v>13415</v>
      </c>
      <c r="H2328" s="1488" t="s">
        <v>13000</v>
      </c>
      <c r="I2328" s="1488"/>
      <c r="J2328" s="1488"/>
      <c r="K2328" s="1493">
        <v>0</v>
      </c>
      <c r="L2328" s="1493">
        <v>0</v>
      </c>
      <c r="M2328" s="1484">
        <f t="shared" si="72"/>
        <v>0</v>
      </c>
      <c r="N2328" s="1493">
        <v>1</v>
      </c>
      <c r="O2328" s="1493">
        <v>1</v>
      </c>
      <c r="P2328" s="1484">
        <f t="shared" si="73"/>
        <v>5000</v>
      </c>
      <c r="Q2328" s="1199"/>
      <c r="R2328" s="1199"/>
      <c r="S2328" s="1199"/>
      <c r="T2328" s="1199"/>
    </row>
    <row r="2329" spans="1:20" s="1503" customFormat="1" ht="12.75" x14ac:dyDescent="0.2">
      <c r="A2329" s="1488" t="s">
        <v>8711</v>
      </c>
      <c r="B2329" s="1488" t="s">
        <v>2003</v>
      </c>
      <c r="C2329" s="1488" t="s">
        <v>97</v>
      </c>
      <c r="D2329" s="1488"/>
      <c r="E2329" s="1489">
        <v>5000</v>
      </c>
      <c r="F2329" s="1488" t="s">
        <v>13416</v>
      </c>
      <c r="G2329" s="1488" t="s">
        <v>13417</v>
      </c>
      <c r="H2329" s="1488" t="s">
        <v>13000</v>
      </c>
      <c r="I2329" s="1488"/>
      <c r="J2329" s="1488"/>
      <c r="K2329" s="1493">
        <v>0</v>
      </c>
      <c r="L2329" s="1493">
        <v>0</v>
      </c>
      <c r="M2329" s="1484">
        <f t="shared" si="72"/>
        <v>0</v>
      </c>
      <c r="N2329" s="1493">
        <v>1</v>
      </c>
      <c r="O2329" s="1493">
        <v>1</v>
      </c>
      <c r="P2329" s="1484">
        <f t="shared" si="73"/>
        <v>5000</v>
      </c>
      <c r="Q2329" s="1199"/>
      <c r="R2329" s="1199"/>
      <c r="S2329" s="1199"/>
      <c r="T2329" s="1199"/>
    </row>
    <row r="2330" spans="1:20" s="1503" customFormat="1" ht="12.75" x14ac:dyDescent="0.2">
      <c r="A2330" s="1488" t="s">
        <v>8711</v>
      </c>
      <c r="B2330" s="1488" t="s">
        <v>2003</v>
      </c>
      <c r="C2330" s="1488" t="s">
        <v>97</v>
      </c>
      <c r="D2330" s="1488"/>
      <c r="E2330" s="1489">
        <v>3000</v>
      </c>
      <c r="F2330" s="1488" t="s">
        <v>13418</v>
      </c>
      <c r="G2330" s="1488" t="s">
        <v>13419</v>
      </c>
      <c r="H2330" s="1488" t="s">
        <v>13395</v>
      </c>
      <c r="I2330" s="1488"/>
      <c r="J2330" s="1488"/>
      <c r="K2330" s="1493">
        <v>0</v>
      </c>
      <c r="L2330" s="1493">
        <v>0</v>
      </c>
      <c r="M2330" s="1484">
        <f t="shared" si="72"/>
        <v>0</v>
      </c>
      <c r="N2330" s="1493">
        <v>1</v>
      </c>
      <c r="O2330" s="1493">
        <v>1</v>
      </c>
      <c r="P2330" s="1484">
        <f t="shared" si="73"/>
        <v>3000</v>
      </c>
      <c r="Q2330" s="1199"/>
      <c r="R2330" s="1199"/>
      <c r="S2330" s="1199"/>
      <c r="T2330" s="1199"/>
    </row>
    <row r="2331" spans="1:20" s="1503" customFormat="1" ht="12.75" x14ac:dyDescent="0.2">
      <c r="A2331" s="1488" t="s">
        <v>8711</v>
      </c>
      <c r="B2331" s="1488" t="s">
        <v>2003</v>
      </c>
      <c r="C2331" s="1488" t="s">
        <v>97</v>
      </c>
      <c r="D2331" s="1488"/>
      <c r="E2331" s="1489">
        <v>5000</v>
      </c>
      <c r="F2331" s="1488" t="s">
        <v>13420</v>
      </c>
      <c r="G2331" s="1488" t="s">
        <v>13421</v>
      </c>
      <c r="H2331" s="1488" t="s">
        <v>13000</v>
      </c>
      <c r="I2331" s="1488"/>
      <c r="J2331" s="1488"/>
      <c r="K2331" s="1493">
        <v>0</v>
      </c>
      <c r="L2331" s="1493">
        <v>0</v>
      </c>
      <c r="M2331" s="1484">
        <f t="shared" si="72"/>
        <v>0</v>
      </c>
      <c r="N2331" s="1493">
        <v>1</v>
      </c>
      <c r="O2331" s="1493">
        <v>1</v>
      </c>
      <c r="P2331" s="1484">
        <f t="shared" si="73"/>
        <v>5000</v>
      </c>
      <c r="Q2331" s="1199"/>
      <c r="R2331" s="1199"/>
      <c r="S2331" s="1199"/>
      <c r="T2331" s="1199"/>
    </row>
    <row r="2332" spans="1:20" s="1503" customFormat="1" ht="12.75" x14ac:dyDescent="0.2">
      <c r="A2332" s="1488" t="s">
        <v>8711</v>
      </c>
      <c r="B2332" s="1488" t="s">
        <v>2003</v>
      </c>
      <c r="C2332" s="1488" t="s">
        <v>97</v>
      </c>
      <c r="D2332" s="1488"/>
      <c r="E2332" s="1489">
        <v>7500</v>
      </c>
      <c r="F2332" s="1488" t="s">
        <v>13422</v>
      </c>
      <c r="G2332" s="1488" t="s">
        <v>13423</v>
      </c>
      <c r="H2332" s="1488" t="s">
        <v>654</v>
      </c>
      <c r="I2332" s="1488"/>
      <c r="J2332" s="1488"/>
      <c r="K2332" s="1493">
        <v>0</v>
      </c>
      <c r="L2332" s="1493">
        <v>0</v>
      </c>
      <c r="M2332" s="1484">
        <f t="shared" si="72"/>
        <v>0</v>
      </c>
      <c r="N2332" s="1493">
        <v>1</v>
      </c>
      <c r="O2332" s="1493">
        <v>1</v>
      </c>
      <c r="P2332" s="1484">
        <f t="shared" si="73"/>
        <v>7500</v>
      </c>
      <c r="Q2332" s="1199"/>
      <c r="R2332" s="1199"/>
      <c r="S2332" s="1199"/>
      <c r="T2332" s="1199"/>
    </row>
    <row r="2333" spans="1:20" s="1503" customFormat="1" ht="12.75" x14ac:dyDescent="0.2">
      <c r="A2333" s="1488" t="s">
        <v>8711</v>
      </c>
      <c r="B2333" s="1488" t="s">
        <v>2003</v>
      </c>
      <c r="C2333" s="1488" t="s">
        <v>97</v>
      </c>
      <c r="D2333" s="1488"/>
      <c r="E2333" s="1489">
        <v>3000</v>
      </c>
      <c r="F2333" s="1488" t="s">
        <v>13424</v>
      </c>
      <c r="G2333" s="1488" t="s">
        <v>13425</v>
      </c>
      <c r="H2333" s="1488" t="s">
        <v>13395</v>
      </c>
      <c r="I2333" s="1488"/>
      <c r="J2333" s="1488"/>
      <c r="K2333" s="1493">
        <v>0</v>
      </c>
      <c r="L2333" s="1493">
        <v>0</v>
      </c>
      <c r="M2333" s="1484">
        <f t="shared" si="72"/>
        <v>0</v>
      </c>
      <c r="N2333" s="1493">
        <v>1</v>
      </c>
      <c r="O2333" s="1493">
        <v>1</v>
      </c>
      <c r="P2333" s="1484">
        <f t="shared" si="73"/>
        <v>3000</v>
      </c>
      <c r="Q2333" s="1199"/>
      <c r="R2333" s="1199"/>
      <c r="S2333" s="1199"/>
      <c r="T2333" s="1199"/>
    </row>
    <row r="2334" spans="1:20" s="1503" customFormat="1" ht="12.75" x14ac:dyDescent="0.2">
      <c r="A2334" s="1488" t="s">
        <v>8711</v>
      </c>
      <c r="B2334" s="1488" t="s">
        <v>2003</v>
      </c>
      <c r="C2334" s="1488" t="s">
        <v>97</v>
      </c>
      <c r="D2334" s="1488"/>
      <c r="E2334" s="1489">
        <v>7500</v>
      </c>
      <c r="F2334" s="1488" t="s">
        <v>13426</v>
      </c>
      <c r="G2334" s="1488" t="s">
        <v>13427</v>
      </c>
      <c r="H2334" s="1488" t="s">
        <v>654</v>
      </c>
      <c r="I2334" s="1488"/>
      <c r="J2334" s="1488"/>
      <c r="K2334" s="1493">
        <v>0</v>
      </c>
      <c r="L2334" s="1493">
        <v>0</v>
      </c>
      <c r="M2334" s="1484">
        <f t="shared" si="72"/>
        <v>0</v>
      </c>
      <c r="N2334" s="1493">
        <v>1</v>
      </c>
      <c r="O2334" s="1493">
        <v>1</v>
      </c>
      <c r="P2334" s="1484">
        <f t="shared" si="73"/>
        <v>7500</v>
      </c>
      <c r="Q2334" s="1199"/>
      <c r="R2334" s="1199"/>
      <c r="S2334" s="1199"/>
      <c r="T2334" s="1199"/>
    </row>
    <row r="2335" spans="1:20" s="1503" customFormat="1" ht="12.75" x14ac:dyDescent="0.2">
      <c r="A2335" s="1488" t="s">
        <v>8711</v>
      </c>
      <c r="B2335" s="1488" t="s">
        <v>2003</v>
      </c>
      <c r="C2335" s="1488" t="s">
        <v>97</v>
      </c>
      <c r="D2335" s="1488"/>
      <c r="E2335" s="1489">
        <v>3000</v>
      </c>
      <c r="F2335" s="1488" t="s">
        <v>13428</v>
      </c>
      <c r="G2335" s="1488" t="s">
        <v>13429</v>
      </c>
      <c r="H2335" s="1488" t="s">
        <v>13395</v>
      </c>
      <c r="I2335" s="1488"/>
      <c r="J2335" s="1488"/>
      <c r="K2335" s="1493">
        <v>0</v>
      </c>
      <c r="L2335" s="1493">
        <v>0</v>
      </c>
      <c r="M2335" s="1484">
        <f t="shared" si="72"/>
        <v>0</v>
      </c>
      <c r="N2335" s="1493">
        <v>1</v>
      </c>
      <c r="O2335" s="1493">
        <v>1</v>
      </c>
      <c r="P2335" s="1484">
        <f t="shared" si="73"/>
        <v>3000</v>
      </c>
      <c r="Q2335" s="1199"/>
      <c r="R2335" s="1199"/>
      <c r="S2335" s="1199"/>
      <c r="T2335" s="1199"/>
    </row>
    <row r="2336" spans="1:20" s="1503" customFormat="1" ht="12.75" x14ac:dyDescent="0.2">
      <c r="A2336" s="1488" t="s">
        <v>8711</v>
      </c>
      <c r="B2336" s="1488" t="s">
        <v>2003</v>
      </c>
      <c r="C2336" s="1488" t="s">
        <v>97</v>
      </c>
      <c r="D2336" s="1488"/>
      <c r="E2336" s="1489">
        <v>5000</v>
      </c>
      <c r="F2336" s="1488" t="s">
        <v>13430</v>
      </c>
      <c r="G2336" s="1488" t="s">
        <v>13431</v>
      </c>
      <c r="H2336" s="1488" t="s">
        <v>13000</v>
      </c>
      <c r="I2336" s="1488"/>
      <c r="J2336" s="1488"/>
      <c r="K2336" s="1493">
        <v>0</v>
      </c>
      <c r="L2336" s="1493">
        <v>0</v>
      </c>
      <c r="M2336" s="1484">
        <f t="shared" si="72"/>
        <v>0</v>
      </c>
      <c r="N2336" s="1493">
        <v>1</v>
      </c>
      <c r="O2336" s="1493">
        <v>1</v>
      </c>
      <c r="P2336" s="1484">
        <f t="shared" si="73"/>
        <v>5000</v>
      </c>
      <c r="Q2336" s="1199"/>
      <c r="R2336" s="1199"/>
      <c r="S2336" s="1199"/>
      <c r="T2336" s="1199"/>
    </row>
    <row r="2337" spans="1:20" s="1503" customFormat="1" ht="12.75" x14ac:dyDescent="0.2">
      <c r="A2337" s="1488" t="s">
        <v>8711</v>
      </c>
      <c r="B2337" s="1488" t="s">
        <v>2003</v>
      </c>
      <c r="C2337" s="1488" t="s">
        <v>97</v>
      </c>
      <c r="D2337" s="1488"/>
      <c r="E2337" s="1489">
        <v>7500</v>
      </c>
      <c r="F2337" s="1488" t="s">
        <v>13432</v>
      </c>
      <c r="G2337" s="1488" t="s">
        <v>13433</v>
      </c>
      <c r="H2337" s="1488" t="s">
        <v>654</v>
      </c>
      <c r="I2337" s="1488"/>
      <c r="J2337" s="1488"/>
      <c r="K2337" s="1493">
        <v>0</v>
      </c>
      <c r="L2337" s="1493">
        <v>0</v>
      </c>
      <c r="M2337" s="1484">
        <f t="shared" si="72"/>
        <v>0</v>
      </c>
      <c r="N2337" s="1493">
        <v>1</v>
      </c>
      <c r="O2337" s="1493">
        <v>1</v>
      </c>
      <c r="P2337" s="1484">
        <f t="shared" si="73"/>
        <v>7500</v>
      </c>
      <c r="Q2337" s="1199"/>
      <c r="R2337" s="1199"/>
      <c r="S2337" s="1199"/>
      <c r="T2337" s="1199"/>
    </row>
    <row r="2338" spans="1:20" s="1503" customFormat="1" ht="12.75" x14ac:dyDescent="0.2">
      <c r="A2338" s="1488" t="s">
        <v>8711</v>
      </c>
      <c r="B2338" s="1488" t="s">
        <v>2003</v>
      </c>
      <c r="C2338" s="1488" t="s">
        <v>97</v>
      </c>
      <c r="D2338" s="1488"/>
      <c r="E2338" s="1489">
        <v>3000</v>
      </c>
      <c r="F2338" s="1488" t="s">
        <v>13434</v>
      </c>
      <c r="G2338" s="1488" t="s">
        <v>13435</v>
      </c>
      <c r="H2338" s="1488" t="s">
        <v>13395</v>
      </c>
      <c r="I2338" s="1488"/>
      <c r="J2338" s="1488"/>
      <c r="K2338" s="1493">
        <v>0</v>
      </c>
      <c r="L2338" s="1493">
        <v>0</v>
      </c>
      <c r="M2338" s="1484">
        <f t="shared" si="72"/>
        <v>0</v>
      </c>
      <c r="N2338" s="1493">
        <v>1</v>
      </c>
      <c r="O2338" s="1493">
        <v>1</v>
      </c>
      <c r="P2338" s="1484">
        <f t="shared" si="73"/>
        <v>3000</v>
      </c>
      <c r="Q2338" s="1199"/>
      <c r="R2338" s="1199"/>
      <c r="S2338" s="1199"/>
      <c r="T2338" s="1199"/>
    </row>
    <row r="2339" spans="1:20" s="1503" customFormat="1" ht="12.75" x14ac:dyDescent="0.2">
      <c r="A2339" s="1488" t="s">
        <v>8711</v>
      </c>
      <c r="B2339" s="1488" t="s">
        <v>2003</v>
      </c>
      <c r="C2339" s="1488" t="s">
        <v>97</v>
      </c>
      <c r="D2339" s="1488"/>
      <c r="E2339" s="1489">
        <v>3000</v>
      </c>
      <c r="F2339" s="1488" t="s">
        <v>13436</v>
      </c>
      <c r="G2339" s="1488" t="s">
        <v>13437</v>
      </c>
      <c r="H2339" s="1488" t="s">
        <v>13395</v>
      </c>
      <c r="I2339" s="1488"/>
      <c r="J2339" s="1488"/>
      <c r="K2339" s="1493">
        <v>0</v>
      </c>
      <c r="L2339" s="1493">
        <v>0</v>
      </c>
      <c r="M2339" s="1484">
        <f t="shared" si="72"/>
        <v>0</v>
      </c>
      <c r="N2339" s="1493">
        <v>1</v>
      </c>
      <c r="O2339" s="1493">
        <v>1</v>
      </c>
      <c r="P2339" s="1484">
        <f t="shared" si="73"/>
        <v>3000</v>
      </c>
      <c r="Q2339" s="1199"/>
      <c r="R2339" s="1199"/>
      <c r="S2339" s="1199"/>
      <c r="T2339" s="1199"/>
    </row>
    <row r="2340" spans="1:20" s="1503" customFormat="1" ht="12.75" x14ac:dyDescent="0.2">
      <c r="A2340" s="1488" t="s">
        <v>8711</v>
      </c>
      <c r="B2340" s="1488" t="s">
        <v>2003</v>
      </c>
      <c r="C2340" s="1488" t="s">
        <v>97</v>
      </c>
      <c r="D2340" s="1488"/>
      <c r="E2340" s="1489">
        <v>3000</v>
      </c>
      <c r="F2340" s="1488" t="s">
        <v>13438</v>
      </c>
      <c r="G2340" s="1488" t="s">
        <v>13439</v>
      </c>
      <c r="H2340" s="1488" t="s">
        <v>13395</v>
      </c>
      <c r="I2340" s="1488"/>
      <c r="J2340" s="1488"/>
      <c r="K2340" s="1493">
        <v>0</v>
      </c>
      <c r="L2340" s="1493">
        <v>0</v>
      </c>
      <c r="M2340" s="1484">
        <f t="shared" si="72"/>
        <v>0</v>
      </c>
      <c r="N2340" s="1493">
        <v>1</v>
      </c>
      <c r="O2340" s="1493">
        <v>1</v>
      </c>
      <c r="P2340" s="1484">
        <f t="shared" si="73"/>
        <v>3000</v>
      </c>
      <c r="Q2340" s="1199"/>
      <c r="R2340" s="1199"/>
      <c r="S2340" s="1199"/>
      <c r="T2340" s="1199"/>
    </row>
    <row r="2341" spans="1:20" s="1503" customFormat="1" ht="12.75" x14ac:dyDescent="0.2">
      <c r="A2341" s="1488" t="s">
        <v>8711</v>
      </c>
      <c r="B2341" s="1488" t="s">
        <v>2003</v>
      </c>
      <c r="C2341" s="1488" t="s">
        <v>97</v>
      </c>
      <c r="D2341" s="1488"/>
      <c r="E2341" s="1489">
        <v>3000</v>
      </c>
      <c r="F2341" s="1488" t="s">
        <v>13440</v>
      </c>
      <c r="G2341" s="1488" t="s">
        <v>13441</v>
      </c>
      <c r="H2341" s="1488" t="s">
        <v>13395</v>
      </c>
      <c r="I2341" s="1488"/>
      <c r="J2341" s="1488"/>
      <c r="K2341" s="1493">
        <v>0</v>
      </c>
      <c r="L2341" s="1493">
        <v>0</v>
      </c>
      <c r="M2341" s="1484">
        <f t="shared" si="72"/>
        <v>0</v>
      </c>
      <c r="N2341" s="1493">
        <v>1</v>
      </c>
      <c r="O2341" s="1493">
        <v>1</v>
      </c>
      <c r="P2341" s="1484">
        <f t="shared" si="73"/>
        <v>3000</v>
      </c>
      <c r="Q2341" s="1199"/>
      <c r="R2341" s="1199"/>
      <c r="S2341" s="1199"/>
      <c r="T2341" s="1199"/>
    </row>
    <row r="2342" spans="1:20" s="1503" customFormat="1" ht="12.75" x14ac:dyDescent="0.2">
      <c r="A2342" s="1488" t="s">
        <v>8711</v>
      </c>
      <c r="B2342" s="1488" t="s">
        <v>2003</v>
      </c>
      <c r="C2342" s="1488" t="s">
        <v>97</v>
      </c>
      <c r="D2342" s="1488"/>
      <c r="E2342" s="1489">
        <v>7500</v>
      </c>
      <c r="F2342" s="1488" t="s">
        <v>13442</v>
      </c>
      <c r="G2342" s="1488" t="s">
        <v>13443</v>
      </c>
      <c r="H2342" s="1488" t="s">
        <v>654</v>
      </c>
      <c r="I2342" s="1488"/>
      <c r="J2342" s="1488"/>
      <c r="K2342" s="1493">
        <v>0</v>
      </c>
      <c r="L2342" s="1493">
        <v>0</v>
      </c>
      <c r="M2342" s="1484">
        <f t="shared" si="72"/>
        <v>0</v>
      </c>
      <c r="N2342" s="1493">
        <v>1</v>
      </c>
      <c r="O2342" s="1493">
        <v>1</v>
      </c>
      <c r="P2342" s="1484">
        <f t="shared" si="73"/>
        <v>7500</v>
      </c>
      <c r="Q2342" s="1199"/>
      <c r="R2342" s="1199"/>
      <c r="S2342" s="1199"/>
      <c r="T2342" s="1199"/>
    </row>
    <row r="2343" spans="1:20" s="1503" customFormat="1" ht="12.75" x14ac:dyDescent="0.2">
      <c r="A2343" s="1488" t="s">
        <v>8711</v>
      </c>
      <c r="B2343" s="1488" t="s">
        <v>2003</v>
      </c>
      <c r="C2343" s="1488" t="s">
        <v>97</v>
      </c>
      <c r="D2343" s="1488"/>
      <c r="E2343" s="1489">
        <v>3000</v>
      </c>
      <c r="F2343" s="1488" t="s">
        <v>13444</v>
      </c>
      <c r="G2343" s="1488" t="s">
        <v>13445</v>
      </c>
      <c r="H2343" s="1488" t="s">
        <v>13395</v>
      </c>
      <c r="I2343" s="1488"/>
      <c r="J2343" s="1488"/>
      <c r="K2343" s="1493">
        <v>0</v>
      </c>
      <c r="L2343" s="1493">
        <v>0</v>
      </c>
      <c r="M2343" s="1484">
        <f t="shared" si="72"/>
        <v>0</v>
      </c>
      <c r="N2343" s="1493">
        <v>1</v>
      </c>
      <c r="O2343" s="1493">
        <v>1</v>
      </c>
      <c r="P2343" s="1484">
        <f t="shared" si="73"/>
        <v>3000</v>
      </c>
      <c r="Q2343" s="1199"/>
      <c r="R2343" s="1199"/>
      <c r="S2343" s="1199"/>
      <c r="T2343" s="1199"/>
    </row>
    <row r="2344" spans="1:20" s="1503" customFormat="1" ht="12.75" x14ac:dyDescent="0.2">
      <c r="A2344" s="1488" t="s">
        <v>8711</v>
      </c>
      <c r="B2344" s="1488" t="s">
        <v>2003</v>
      </c>
      <c r="C2344" s="1488" t="s">
        <v>97</v>
      </c>
      <c r="D2344" s="1488"/>
      <c r="E2344" s="1489">
        <v>5000</v>
      </c>
      <c r="F2344" s="1488" t="s">
        <v>13446</v>
      </c>
      <c r="G2344" s="1488" t="s">
        <v>13447</v>
      </c>
      <c r="H2344" s="1488" t="s">
        <v>13000</v>
      </c>
      <c r="I2344" s="1488"/>
      <c r="J2344" s="1488"/>
      <c r="K2344" s="1493">
        <v>0</v>
      </c>
      <c r="L2344" s="1493">
        <v>0</v>
      </c>
      <c r="M2344" s="1484">
        <f t="shared" si="72"/>
        <v>0</v>
      </c>
      <c r="N2344" s="1493">
        <v>1</v>
      </c>
      <c r="O2344" s="1493">
        <v>1</v>
      </c>
      <c r="P2344" s="1484">
        <f t="shared" si="73"/>
        <v>5000</v>
      </c>
      <c r="Q2344" s="1199"/>
      <c r="R2344" s="1199"/>
      <c r="S2344" s="1199"/>
      <c r="T2344" s="1199"/>
    </row>
    <row r="2345" spans="1:20" s="1503" customFormat="1" ht="12.75" x14ac:dyDescent="0.2">
      <c r="A2345" s="1488" t="s">
        <v>8711</v>
      </c>
      <c r="B2345" s="1488" t="s">
        <v>2003</v>
      </c>
      <c r="C2345" s="1488" t="s">
        <v>97</v>
      </c>
      <c r="D2345" s="1488"/>
      <c r="E2345" s="1489">
        <v>3000</v>
      </c>
      <c r="F2345" s="1488" t="s">
        <v>13448</v>
      </c>
      <c r="G2345" s="1488" t="s">
        <v>13449</v>
      </c>
      <c r="H2345" s="1488" t="s">
        <v>13395</v>
      </c>
      <c r="I2345" s="1488"/>
      <c r="J2345" s="1488"/>
      <c r="K2345" s="1493">
        <v>0</v>
      </c>
      <c r="L2345" s="1493">
        <v>0</v>
      </c>
      <c r="M2345" s="1484">
        <f t="shared" si="72"/>
        <v>0</v>
      </c>
      <c r="N2345" s="1493">
        <v>1</v>
      </c>
      <c r="O2345" s="1493">
        <v>1</v>
      </c>
      <c r="P2345" s="1484">
        <f t="shared" si="73"/>
        <v>3000</v>
      </c>
      <c r="Q2345" s="1199"/>
      <c r="R2345" s="1199"/>
      <c r="S2345" s="1199"/>
      <c r="T2345" s="1199"/>
    </row>
    <row r="2346" spans="1:20" s="1503" customFormat="1" ht="12.75" x14ac:dyDescent="0.2">
      <c r="A2346" s="1488" t="s">
        <v>8711</v>
      </c>
      <c r="B2346" s="1488" t="s">
        <v>2003</v>
      </c>
      <c r="C2346" s="1488" t="s">
        <v>97</v>
      </c>
      <c r="D2346" s="1488"/>
      <c r="E2346" s="1489">
        <v>5000</v>
      </c>
      <c r="F2346" s="1488" t="s">
        <v>13450</v>
      </c>
      <c r="G2346" s="1488" t="s">
        <v>13451</v>
      </c>
      <c r="H2346" s="1488" t="s">
        <v>13000</v>
      </c>
      <c r="I2346" s="1488"/>
      <c r="J2346" s="1488"/>
      <c r="K2346" s="1493">
        <v>0</v>
      </c>
      <c r="L2346" s="1493">
        <v>0</v>
      </c>
      <c r="M2346" s="1484">
        <f t="shared" si="72"/>
        <v>0</v>
      </c>
      <c r="N2346" s="1493">
        <v>1</v>
      </c>
      <c r="O2346" s="1493">
        <v>1</v>
      </c>
      <c r="P2346" s="1484">
        <f t="shared" si="73"/>
        <v>5000</v>
      </c>
      <c r="Q2346" s="1199"/>
      <c r="R2346" s="1199"/>
      <c r="S2346" s="1199"/>
      <c r="T2346" s="1199"/>
    </row>
    <row r="2347" spans="1:20" s="1503" customFormat="1" ht="12.75" x14ac:dyDescent="0.2">
      <c r="A2347" s="1488" t="s">
        <v>8711</v>
      </c>
      <c r="B2347" s="1488" t="s">
        <v>2003</v>
      </c>
      <c r="C2347" s="1488" t="s">
        <v>97</v>
      </c>
      <c r="D2347" s="1488"/>
      <c r="E2347" s="1489">
        <v>3000</v>
      </c>
      <c r="F2347" s="1488" t="s">
        <v>13452</v>
      </c>
      <c r="G2347" s="1488" t="s">
        <v>13453</v>
      </c>
      <c r="H2347" s="1488" t="s">
        <v>13395</v>
      </c>
      <c r="I2347" s="1488"/>
      <c r="J2347" s="1488"/>
      <c r="K2347" s="1493">
        <v>0</v>
      </c>
      <c r="L2347" s="1493">
        <v>0</v>
      </c>
      <c r="M2347" s="1484">
        <f t="shared" si="72"/>
        <v>0</v>
      </c>
      <c r="N2347" s="1493">
        <v>1</v>
      </c>
      <c r="O2347" s="1493">
        <v>1</v>
      </c>
      <c r="P2347" s="1484">
        <f t="shared" si="73"/>
        <v>3000</v>
      </c>
      <c r="Q2347" s="1199"/>
      <c r="R2347" s="1199"/>
      <c r="S2347" s="1199"/>
      <c r="T2347" s="1199"/>
    </row>
    <row r="2348" spans="1:20" s="1503" customFormat="1" ht="12.75" x14ac:dyDescent="0.2">
      <c r="A2348" s="1488" t="s">
        <v>8711</v>
      </c>
      <c r="B2348" s="1488" t="s">
        <v>2003</v>
      </c>
      <c r="C2348" s="1488" t="s">
        <v>97</v>
      </c>
      <c r="D2348" s="1488"/>
      <c r="E2348" s="1489">
        <v>7500</v>
      </c>
      <c r="F2348" s="1488" t="s">
        <v>13454</v>
      </c>
      <c r="G2348" s="1488" t="s">
        <v>13455</v>
      </c>
      <c r="H2348" s="1488" t="s">
        <v>654</v>
      </c>
      <c r="I2348" s="1488"/>
      <c r="J2348" s="1488"/>
      <c r="K2348" s="1493">
        <v>0</v>
      </c>
      <c r="L2348" s="1493">
        <v>0</v>
      </c>
      <c r="M2348" s="1484">
        <f t="shared" si="72"/>
        <v>0</v>
      </c>
      <c r="N2348" s="1493">
        <v>1</v>
      </c>
      <c r="O2348" s="1493">
        <v>1</v>
      </c>
      <c r="P2348" s="1484">
        <f t="shared" si="73"/>
        <v>7500</v>
      </c>
      <c r="Q2348" s="1199"/>
      <c r="R2348" s="1199"/>
      <c r="S2348" s="1199"/>
      <c r="T2348" s="1199"/>
    </row>
    <row r="2349" spans="1:20" s="1503" customFormat="1" ht="12.75" x14ac:dyDescent="0.2">
      <c r="A2349" s="1488" t="s">
        <v>8711</v>
      </c>
      <c r="B2349" s="1488" t="s">
        <v>2003</v>
      </c>
      <c r="C2349" s="1488" t="s">
        <v>97</v>
      </c>
      <c r="D2349" s="1488"/>
      <c r="E2349" s="1489">
        <v>3000</v>
      </c>
      <c r="F2349" s="1488" t="s">
        <v>13456</v>
      </c>
      <c r="G2349" s="1488" t="s">
        <v>13457</v>
      </c>
      <c r="H2349" s="1488" t="s">
        <v>13395</v>
      </c>
      <c r="I2349" s="1488"/>
      <c r="J2349" s="1488"/>
      <c r="K2349" s="1493">
        <v>0</v>
      </c>
      <c r="L2349" s="1493">
        <v>0</v>
      </c>
      <c r="M2349" s="1484">
        <f t="shared" si="72"/>
        <v>0</v>
      </c>
      <c r="N2349" s="1493">
        <v>1</v>
      </c>
      <c r="O2349" s="1493">
        <v>1</v>
      </c>
      <c r="P2349" s="1484">
        <f t="shared" si="73"/>
        <v>3000</v>
      </c>
      <c r="Q2349" s="1199"/>
      <c r="R2349" s="1199"/>
      <c r="S2349" s="1199"/>
      <c r="T2349" s="1199"/>
    </row>
    <row r="2350" spans="1:20" s="1503" customFormat="1" ht="12.75" x14ac:dyDescent="0.2">
      <c r="A2350" s="1488" t="s">
        <v>8711</v>
      </c>
      <c r="B2350" s="1488" t="s">
        <v>2003</v>
      </c>
      <c r="C2350" s="1488" t="s">
        <v>97</v>
      </c>
      <c r="D2350" s="1488"/>
      <c r="E2350" s="1489">
        <v>7500</v>
      </c>
      <c r="F2350" s="1488" t="s">
        <v>13458</v>
      </c>
      <c r="G2350" s="1488" t="s">
        <v>13459</v>
      </c>
      <c r="H2350" s="1488" t="s">
        <v>654</v>
      </c>
      <c r="I2350" s="1488"/>
      <c r="J2350" s="1488"/>
      <c r="K2350" s="1493">
        <v>0</v>
      </c>
      <c r="L2350" s="1493">
        <v>0</v>
      </c>
      <c r="M2350" s="1484">
        <f t="shared" si="72"/>
        <v>0</v>
      </c>
      <c r="N2350" s="1493">
        <v>1</v>
      </c>
      <c r="O2350" s="1493">
        <v>1</v>
      </c>
      <c r="P2350" s="1484">
        <f t="shared" si="73"/>
        <v>7500</v>
      </c>
      <c r="Q2350" s="1199"/>
      <c r="R2350" s="1199"/>
      <c r="S2350" s="1199"/>
      <c r="T2350" s="1199"/>
    </row>
    <row r="2351" spans="1:20" s="1503" customFormat="1" ht="12.75" x14ac:dyDescent="0.2">
      <c r="A2351" s="1488" t="s">
        <v>8711</v>
      </c>
      <c r="B2351" s="1488" t="s">
        <v>2003</v>
      </c>
      <c r="C2351" s="1488" t="s">
        <v>97</v>
      </c>
      <c r="D2351" s="1488"/>
      <c r="E2351" s="1489">
        <v>7500</v>
      </c>
      <c r="F2351" s="1488" t="s">
        <v>13460</v>
      </c>
      <c r="G2351" s="1488" t="s">
        <v>13461</v>
      </c>
      <c r="H2351" s="1488" t="s">
        <v>654</v>
      </c>
      <c r="I2351" s="1488"/>
      <c r="J2351" s="1488"/>
      <c r="K2351" s="1493">
        <v>0</v>
      </c>
      <c r="L2351" s="1493">
        <v>0</v>
      </c>
      <c r="M2351" s="1484">
        <f t="shared" si="72"/>
        <v>0</v>
      </c>
      <c r="N2351" s="1493">
        <v>1</v>
      </c>
      <c r="O2351" s="1493">
        <v>1</v>
      </c>
      <c r="P2351" s="1484">
        <f t="shared" si="73"/>
        <v>7500</v>
      </c>
      <c r="Q2351" s="1199"/>
      <c r="R2351" s="1199"/>
      <c r="S2351" s="1199"/>
      <c r="T2351" s="1199"/>
    </row>
    <row r="2352" spans="1:20" s="1503" customFormat="1" ht="12.75" x14ac:dyDescent="0.2">
      <c r="A2352" s="1488" t="s">
        <v>8711</v>
      </c>
      <c r="B2352" s="1488" t="s">
        <v>2003</v>
      </c>
      <c r="C2352" s="1488" t="s">
        <v>97</v>
      </c>
      <c r="D2352" s="1488"/>
      <c r="E2352" s="1489">
        <v>3000</v>
      </c>
      <c r="F2352" s="1488" t="s">
        <v>13462</v>
      </c>
      <c r="G2352" s="1488" t="s">
        <v>13463</v>
      </c>
      <c r="H2352" s="1488" t="s">
        <v>13251</v>
      </c>
      <c r="I2352" s="1488"/>
      <c r="J2352" s="1488"/>
      <c r="K2352" s="1493">
        <v>0</v>
      </c>
      <c r="L2352" s="1493">
        <v>0</v>
      </c>
      <c r="M2352" s="1484">
        <f t="shared" si="72"/>
        <v>0</v>
      </c>
      <c r="N2352" s="1493">
        <v>1</v>
      </c>
      <c r="O2352" s="1493">
        <v>1</v>
      </c>
      <c r="P2352" s="1484">
        <f t="shared" si="73"/>
        <v>3000</v>
      </c>
      <c r="Q2352" s="1199"/>
      <c r="R2352" s="1199"/>
      <c r="S2352" s="1199"/>
      <c r="T2352" s="1199"/>
    </row>
    <row r="2353" spans="1:20" s="1503" customFormat="1" ht="12.75" x14ac:dyDescent="0.2">
      <c r="A2353" s="1488" t="s">
        <v>8711</v>
      </c>
      <c r="B2353" s="1488" t="s">
        <v>2003</v>
      </c>
      <c r="C2353" s="1488" t="s">
        <v>97</v>
      </c>
      <c r="D2353" s="1488"/>
      <c r="E2353" s="1489">
        <v>5000</v>
      </c>
      <c r="F2353" s="1488" t="s">
        <v>13464</v>
      </c>
      <c r="G2353" s="1488" t="s">
        <v>13465</v>
      </c>
      <c r="H2353" s="1488" t="s">
        <v>13000</v>
      </c>
      <c r="I2353" s="1488"/>
      <c r="J2353" s="1488"/>
      <c r="K2353" s="1493">
        <v>0</v>
      </c>
      <c r="L2353" s="1493">
        <v>0</v>
      </c>
      <c r="M2353" s="1484">
        <f t="shared" si="72"/>
        <v>0</v>
      </c>
      <c r="N2353" s="1493">
        <v>1</v>
      </c>
      <c r="O2353" s="1493">
        <v>1</v>
      </c>
      <c r="P2353" s="1484">
        <f t="shared" si="73"/>
        <v>5000</v>
      </c>
      <c r="Q2353" s="1199"/>
      <c r="R2353" s="1199"/>
      <c r="S2353" s="1199"/>
      <c r="T2353" s="1199"/>
    </row>
    <row r="2354" spans="1:20" s="1503" customFormat="1" ht="12.75" x14ac:dyDescent="0.2">
      <c r="A2354" s="1488" t="s">
        <v>8711</v>
      </c>
      <c r="B2354" s="1488" t="s">
        <v>2003</v>
      </c>
      <c r="C2354" s="1488" t="s">
        <v>97</v>
      </c>
      <c r="D2354" s="1488"/>
      <c r="E2354" s="1489">
        <v>3000</v>
      </c>
      <c r="F2354" s="1488" t="s">
        <v>13466</v>
      </c>
      <c r="G2354" s="1488" t="s">
        <v>13467</v>
      </c>
      <c r="H2354" s="1488" t="s">
        <v>13395</v>
      </c>
      <c r="I2354" s="1488"/>
      <c r="J2354" s="1488"/>
      <c r="K2354" s="1493">
        <v>0</v>
      </c>
      <c r="L2354" s="1493">
        <v>0</v>
      </c>
      <c r="M2354" s="1484">
        <f t="shared" si="72"/>
        <v>0</v>
      </c>
      <c r="N2354" s="1493">
        <v>1</v>
      </c>
      <c r="O2354" s="1493">
        <v>1</v>
      </c>
      <c r="P2354" s="1484">
        <f t="shared" si="73"/>
        <v>3000</v>
      </c>
      <c r="Q2354" s="1199"/>
      <c r="R2354" s="1199"/>
      <c r="S2354" s="1199"/>
      <c r="T2354" s="1199"/>
    </row>
    <row r="2355" spans="1:20" s="1503" customFormat="1" ht="12.75" x14ac:dyDescent="0.2">
      <c r="A2355" s="1488" t="s">
        <v>8711</v>
      </c>
      <c r="B2355" s="1488" t="s">
        <v>2003</v>
      </c>
      <c r="C2355" s="1488" t="s">
        <v>97</v>
      </c>
      <c r="D2355" s="1488"/>
      <c r="E2355" s="1489">
        <v>3000</v>
      </c>
      <c r="F2355" s="1488" t="s">
        <v>13468</v>
      </c>
      <c r="G2355" s="1488" t="s">
        <v>13469</v>
      </c>
      <c r="H2355" s="1488" t="s">
        <v>13395</v>
      </c>
      <c r="I2355" s="1488"/>
      <c r="J2355" s="1488"/>
      <c r="K2355" s="1493">
        <v>0</v>
      </c>
      <c r="L2355" s="1493">
        <v>0</v>
      </c>
      <c r="M2355" s="1484">
        <f t="shared" si="72"/>
        <v>0</v>
      </c>
      <c r="N2355" s="1493">
        <v>1</v>
      </c>
      <c r="O2355" s="1493">
        <v>1</v>
      </c>
      <c r="P2355" s="1484">
        <f t="shared" si="73"/>
        <v>3000</v>
      </c>
      <c r="Q2355" s="1199"/>
      <c r="R2355" s="1199"/>
      <c r="S2355" s="1199"/>
      <c r="T2355" s="1199"/>
    </row>
    <row r="2356" spans="1:20" s="1503" customFormat="1" ht="12.75" x14ac:dyDescent="0.2">
      <c r="A2356" s="1488" t="s">
        <v>8711</v>
      </c>
      <c r="B2356" s="1488" t="s">
        <v>2003</v>
      </c>
      <c r="C2356" s="1488" t="s">
        <v>97</v>
      </c>
      <c r="D2356" s="1488"/>
      <c r="E2356" s="1489">
        <v>7500</v>
      </c>
      <c r="F2356" s="1488" t="s">
        <v>13470</v>
      </c>
      <c r="G2356" s="1488" t="s">
        <v>13471</v>
      </c>
      <c r="H2356" s="1488" t="s">
        <v>654</v>
      </c>
      <c r="I2356" s="1488"/>
      <c r="J2356" s="1488"/>
      <c r="K2356" s="1493">
        <v>0</v>
      </c>
      <c r="L2356" s="1493">
        <v>0</v>
      </c>
      <c r="M2356" s="1484">
        <f t="shared" si="72"/>
        <v>0</v>
      </c>
      <c r="N2356" s="1493">
        <v>1</v>
      </c>
      <c r="O2356" s="1493">
        <v>1</v>
      </c>
      <c r="P2356" s="1484">
        <f t="shared" si="73"/>
        <v>7500</v>
      </c>
      <c r="Q2356" s="1199"/>
      <c r="R2356" s="1199"/>
      <c r="S2356" s="1199"/>
      <c r="T2356" s="1199"/>
    </row>
    <row r="2357" spans="1:20" s="1503" customFormat="1" ht="12.75" x14ac:dyDescent="0.2">
      <c r="A2357" s="1488" t="s">
        <v>8711</v>
      </c>
      <c r="B2357" s="1488" t="s">
        <v>2003</v>
      </c>
      <c r="C2357" s="1488" t="s">
        <v>97</v>
      </c>
      <c r="D2357" s="1488"/>
      <c r="E2357" s="1489">
        <v>3000</v>
      </c>
      <c r="F2357" s="1488" t="s">
        <v>13472</v>
      </c>
      <c r="G2357" s="1488" t="s">
        <v>13473</v>
      </c>
      <c r="H2357" s="1488" t="s">
        <v>13395</v>
      </c>
      <c r="I2357" s="1488"/>
      <c r="J2357" s="1488"/>
      <c r="K2357" s="1493">
        <v>0</v>
      </c>
      <c r="L2357" s="1493">
        <v>0</v>
      </c>
      <c r="M2357" s="1484">
        <f t="shared" si="72"/>
        <v>0</v>
      </c>
      <c r="N2357" s="1493">
        <v>1</v>
      </c>
      <c r="O2357" s="1493">
        <v>1</v>
      </c>
      <c r="P2357" s="1484">
        <f t="shared" si="73"/>
        <v>3000</v>
      </c>
      <c r="Q2357" s="1199"/>
      <c r="R2357" s="1199"/>
      <c r="S2357" s="1199"/>
      <c r="T2357" s="1199"/>
    </row>
    <row r="2358" spans="1:20" s="1503" customFormat="1" ht="12.75" x14ac:dyDescent="0.2">
      <c r="A2358" s="1488" t="s">
        <v>8711</v>
      </c>
      <c r="B2358" s="1488" t="s">
        <v>2003</v>
      </c>
      <c r="C2358" s="1488" t="s">
        <v>97</v>
      </c>
      <c r="D2358" s="1488"/>
      <c r="E2358" s="1489">
        <v>7500</v>
      </c>
      <c r="F2358" s="1488" t="s">
        <v>13474</v>
      </c>
      <c r="G2358" s="1488" t="s">
        <v>13475</v>
      </c>
      <c r="H2358" s="1488" t="s">
        <v>654</v>
      </c>
      <c r="I2358" s="1488"/>
      <c r="J2358" s="1488"/>
      <c r="K2358" s="1493">
        <v>0</v>
      </c>
      <c r="L2358" s="1493">
        <v>0</v>
      </c>
      <c r="M2358" s="1484">
        <f t="shared" si="72"/>
        <v>0</v>
      </c>
      <c r="N2358" s="1493">
        <v>1</v>
      </c>
      <c r="O2358" s="1493">
        <v>1</v>
      </c>
      <c r="P2358" s="1484">
        <f t="shared" si="73"/>
        <v>7500</v>
      </c>
      <c r="Q2358" s="1199"/>
      <c r="R2358" s="1199"/>
      <c r="S2358" s="1199"/>
      <c r="T2358" s="1199"/>
    </row>
    <row r="2359" spans="1:20" s="1503" customFormat="1" ht="12.75" x14ac:dyDescent="0.2">
      <c r="A2359" s="1488" t="s">
        <v>8711</v>
      </c>
      <c r="B2359" s="1488" t="s">
        <v>2003</v>
      </c>
      <c r="C2359" s="1488" t="s">
        <v>97</v>
      </c>
      <c r="D2359" s="1488"/>
      <c r="E2359" s="1489">
        <v>3000</v>
      </c>
      <c r="F2359" s="1488" t="s">
        <v>13476</v>
      </c>
      <c r="G2359" s="1488" t="s">
        <v>13477</v>
      </c>
      <c r="H2359" s="1488" t="s">
        <v>13395</v>
      </c>
      <c r="I2359" s="1488"/>
      <c r="J2359" s="1488"/>
      <c r="K2359" s="1493">
        <v>0</v>
      </c>
      <c r="L2359" s="1493">
        <v>0</v>
      </c>
      <c r="M2359" s="1484">
        <f t="shared" si="72"/>
        <v>0</v>
      </c>
      <c r="N2359" s="1493">
        <v>1</v>
      </c>
      <c r="O2359" s="1493">
        <v>1</v>
      </c>
      <c r="P2359" s="1484">
        <f t="shared" si="73"/>
        <v>3000</v>
      </c>
      <c r="Q2359" s="1199"/>
      <c r="R2359" s="1199"/>
      <c r="S2359" s="1199"/>
      <c r="T2359" s="1199"/>
    </row>
    <row r="2360" spans="1:20" s="1503" customFormat="1" ht="12.75" x14ac:dyDescent="0.2">
      <c r="A2360" s="1488" t="s">
        <v>8711</v>
      </c>
      <c r="B2360" s="1488" t="s">
        <v>2003</v>
      </c>
      <c r="C2360" s="1488" t="s">
        <v>97</v>
      </c>
      <c r="D2360" s="1488"/>
      <c r="E2360" s="1489">
        <v>3000</v>
      </c>
      <c r="F2360" s="1488" t="s">
        <v>13478</v>
      </c>
      <c r="G2360" s="1488" t="s">
        <v>13479</v>
      </c>
      <c r="H2360" s="1488" t="s">
        <v>13395</v>
      </c>
      <c r="I2360" s="1488"/>
      <c r="J2360" s="1488"/>
      <c r="K2360" s="1493">
        <v>0</v>
      </c>
      <c r="L2360" s="1493">
        <v>0</v>
      </c>
      <c r="M2360" s="1484">
        <f t="shared" si="72"/>
        <v>0</v>
      </c>
      <c r="N2360" s="1493">
        <v>1</v>
      </c>
      <c r="O2360" s="1493">
        <v>1</v>
      </c>
      <c r="P2360" s="1484">
        <f t="shared" si="73"/>
        <v>3000</v>
      </c>
      <c r="Q2360" s="1199"/>
      <c r="R2360" s="1199"/>
      <c r="S2360" s="1199"/>
      <c r="T2360" s="1199"/>
    </row>
    <row r="2361" spans="1:20" s="1503" customFormat="1" ht="12.75" x14ac:dyDescent="0.2">
      <c r="A2361" s="1488" t="s">
        <v>8711</v>
      </c>
      <c r="B2361" s="1488" t="s">
        <v>2003</v>
      </c>
      <c r="C2361" s="1488" t="s">
        <v>97</v>
      </c>
      <c r="D2361" s="1488"/>
      <c r="E2361" s="1489">
        <v>3000</v>
      </c>
      <c r="F2361" s="1488" t="s">
        <v>13480</v>
      </c>
      <c r="G2361" s="1488" t="s">
        <v>13481</v>
      </c>
      <c r="H2361" s="1488" t="s">
        <v>13395</v>
      </c>
      <c r="I2361" s="1488"/>
      <c r="J2361" s="1488"/>
      <c r="K2361" s="1493">
        <v>0</v>
      </c>
      <c r="L2361" s="1493">
        <v>0</v>
      </c>
      <c r="M2361" s="1484">
        <f t="shared" si="72"/>
        <v>0</v>
      </c>
      <c r="N2361" s="1493">
        <v>1</v>
      </c>
      <c r="O2361" s="1493">
        <v>1</v>
      </c>
      <c r="P2361" s="1484">
        <f t="shared" si="73"/>
        <v>3000</v>
      </c>
      <c r="Q2361" s="1199"/>
      <c r="R2361" s="1199"/>
      <c r="S2361" s="1199"/>
      <c r="T2361" s="1199"/>
    </row>
    <row r="2362" spans="1:20" s="1503" customFormat="1" ht="12.75" x14ac:dyDescent="0.2">
      <c r="A2362" s="1488" t="s">
        <v>8711</v>
      </c>
      <c r="B2362" s="1488" t="s">
        <v>2003</v>
      </c>
      <c r="C2362" s="1488" t="s">
        <v>97</v>
      </c>
      <c r="D2362" s="1488"/>
      <c r="E2362" s="1489">
        <v>7500</v>
      </c>
      <c r="F2362" s="1488" t="s">
        <v>13482</v>
      </c>
      <c r="G2362" s="1488" t="s">
        <v>13483</v>
      </c>
      <c r="H2362" s="1488" t="s">
        <v>654</v>
      </c>
      <c r="I2362" s="1488"/>
      <c r="J2362" s="1488"/>
      <c r="K2362" s="1493">
        <v>0</v>
      </c>
      <c r="L2362" s="1493">
        <v>0</v>
      </c>
      <c r="M2362" s="1484">
        <f t="shared" si="72"/>
        <v>0</v>
      </c>
      <c r="N2362" s="1493">
        <v>1</v>
      </c>
      <c r="O2362" s="1493">
        <v>1</v>
      </c>
      <c r="P2362" s="1484">
        <f t="shared" si="73"/>
        <v>7500</v>
      </c>
      <c r="Q2362" s="1199"/>
      <c r="R2362" s="1199"/>
      <c r="S2362" s="1199"/>
      <c r="T2362" s="1199"/>
    </row>
    <row r="2363" spans="1:20" s="1503" customFormat="1" ht="12.75" x14ac:dyDescent="0.2">
      <c r="A2363" s="1488" t="s">
        <v>8711</v>
      </c>
      <c r="B2363" s="1488" t="s">
        <v>2003</v>
      </c>
      <c r="C2363" s="1488" t="s">
        <v>97</v>
      </c>
      <c r="D2363" s="1488"/>
      <c r="E2363" s="1489">
        <v>10000</v>
      </c>
      <c r="F2363" s="1488" t="s">
        <v>13484</v>
      </c>
      <c r="G2363" s="1488" t="s">
        <v>13485</v>
      </c>
      <c r="H2363" s="1488" t="s">
        <v>7534</v>
      </c>
      <c r="I2363" s="1488"/>
      <c r="J2363" s="1488"/>
      <c r="K2363" s="1493">
        <v>0</v>
      </c>
      <c r="L2363" s="1493">
        <v>0</v>
      </c>
      <c r="M2363" s="1484">
        <f t="shared" si="72"/>
        <v>0</v>
      </c>
      <c r="N2363" s="1493">
        <v>1</v>
      </c>
      <c r="O2363" s="1493">
        <v>1</v>
      </c>
      <c r="P2363" s="1484">
        <f t="shared" si="73"/>
        <v>10000</v>
      </c>
      <c r="Q2363" s="1199"/>
      <c r="R2363" s="1199"/>
      <c r="S2363" s="1199"/>
      <c r="T2363" s="1199"/>
    </row>
    <row r="2364" spans="1:20" s="1503" customFormat="1" ht="12.75" x14ac:dyDescent="0.2">
      <c r="A2364" s="1488" t="s">
        <v>8711</v>
      </c>
      <c r="B2364" s="1488" t="s">
        <v>2003</v>
      </c>
      <c r="C2364" s="1488" t="s">
        <v>97</v>
      </c>
      <c r="D2364" s="1488"/>
      <c r="E2364" s="1489">
        <v>5000</v>
      </c>
      <c r="F2364" s="1488" t="s">
        <v>13486</v>
      </c>
      <c r="G2364" s="1488" t="s">
        <v>13487</v>
      </c>
      <c r="H2364" s="1488" t="s">
        <v>13000</v>
      </c>
      <c r="I2364" s="1488"/>
      <c r="J2364" s="1488"/>
      <c r="K2364" s="1493">
        <v>0</v>
      </c>
      <c r="L2364" s="1493">
        <v>0</v>
      </c>
      <c r="M2364" s="1484">
        <f t="shared" si="72"/>
        <v>0</v>
      </c>
      <c r="N2364" s="1493">
        <v>1</v>
      </c>
      <c r="O2364" s="1493">
        <v>1</v>
      </c>
      <c r="P2364" s="1484">
        <f t="shared" si="73"/>
        <v>5000</v>
      </c>
      <c r="Q2364" s="1199"/>
      <c r="R2364" s="1199"/>
      <c r="S2364" s="1199"/>
      <c r="T2364" s="1199"/>
    </row>
    <row r="2365" spans="1:20" s="1503" customFormat="1" ht="12.75" x14ac:dyDescent="0.2">
      <c r="A2365" s="1488" t="s">
        <v>8711</v>
      </c>
      <c r="B2365" s="1488" t="s">
        <v>2003</v>
      </c>
      <c r="C2365" s="1488" t="s">
        <v>97</v>
      </c>
      <c r="D2365" s="1488"/>
      <c r="E2365" s="1489">
        <v>3000</v>
      </c>
      <c r="F2365" s="1488" t="s">
        <v>13488</v>
      </c>
      <c r="G2365" s="1488" t="s">
        <v>13489</v>
      </c>
      <c r="H2365" s="1488" t="s">
        <v>13395</v>
      </c>
      <c r="I2365" s="1488"/>
      <c r="J2365" s="1488"/>
      <c r="K2365" s="1493">
        <v>0</v>
      </c>
      <c r="L2365" s="1493">
        <v>0</v>
      </c>
      <c r="M2365" s="1484">
        <f t="shared" si="72"/>
        <v>0</v>
      </c>
      <c r="N2365" s="1493">
        <v>1</v>
      </c>
      <c r="O2365" s="1493">
        <v>1</v>
      </c>
      <c r="P2365" s="1484">
        <f t="shared" si="73"/>
        <v>3000</v>
      </c>
      <c r="Q2365" s="1199"/>
      <c r="R2365" s="1199"/>
      <c r="S2365" s="1199"/>
      <c r="T2365" s="1199"/>
    </row>
    <row r="2366" spans="1:20" s="1503" customFormat="1" ht="12.75" x14ac:dyDescent="0.2">
      <c r="A2366" s="1488" t="s">
        <v>8711</v>
      </c>
      <c r="B2366" s="1488" t="s">
        <v>2003</v>
      </c>
      <c r="C2366" s="1488" t="s">
        <v>97</v>
      </c>
      <c r="D2366" s="1488"/>
      <c r="E2366" s="1489">
        <v>3000</v>
      </c>
      <c r="F2366" s="1488" t="s">
        <v>13490</v>
      </c>
      <c r="G2366" s="1488" t="s">
        <v>13491</v>
      </c>
      <c r="H2366" s="1488" t="s">
        <v>13395</v>
      </c>
      <c r="I2366" s="1488"/>
      <c r="J2366" s="1488"/>
      <c r="K2366" s="1493">
        <v>0</v>
      </c>
      <c r="L2366" s="1493">
        <v>0</v>
      </c>
      <c r="M2366" s="1484">
        <f t="shared" si="72"/>
        <v>0</v>
      </c>
      <c r="N2366" s="1493">
        <v>1</v>
      </c>
      <c r="O2366" s="1493">
        <v>1</v>
      </c>
      <c r="P2366" s="1484">
        <f t="shared" si="73"/>
        <v>3000</v>
      </c>
      <c r="Q2366" s="1199"/>
      <c r="R2366" s="1199"/>
      <c r="S2366" s="1199"/>
      <c r="T2366" s="1199"/>
    </row>
    <row r="2367" spans="1:20" s="1503" customFormat="1" ht="12.75" x14ac:dyDescent="0.2">
      <c r="A2367" s="1488" t="s">
        <v>8711</v>
      </c>
      <c r="B2367" s="1488" t="s">
        <v>2003</v>
      </c>
      <c r="C2367" s="1488" t="s">
        <v>97</v>
      </c>
      <c r="D2367" s="1488"/>
      <c r="E2367" s="1489">
        <v>3000</v>
      </c>
      <c r="F2367" s="1488" t="s">
        <v>13492</v>
      </c>
      <c r="G2367" s="1488" t="s">
        <v>13493</v>
      </c>
      <c r="H2367" s="1488" t="s">
        <v>13395</v>
      </c>
      <c r="I2367" s="1488"/>
      <c r="J2367" s="1488"/>
      <c r="K2367" s="1493">
        <v>0</v>
      </c>
      <c r="L2367" s="1493">
        <v>0</v>
      </c>
      <c r="M2367" s="1484">
        <f t="shared" si="72"/>
        <v>0</v>
      </c>
      <c r="N2367" s="1493">
        <v>1</v>
      </c>
      <c r="O2367" s="1493">
        <v>1</v>
      </c>
      <c r="P2367" s="1484">
        <f t="shared" si="73"/>
        <v>3000</v>
      </c>
      <c r="Q2367" s="1199"/>
      <c r="R2367" s="1199"/>
      <c r="S2367" s="1199"/>
      <c r="T2367" s="1199"/>
    </row>
    <row r="2368" spans="1:20" s="1503" customFormat="1" ht="12.75" x14ac:dyDescent="0.2">
      <c r="A2368" s="1488" t="s">
        <v>8711</v>
      </c>
      <c r="B2368" s="1488" t="s">
        <v>2003</v>
      </c>
      <c r="C2368" s="1488" t="s">
        <v>97</v>
      </c>
      <c r="D2368" s="1488"/>
      <c r="E2368" s="1489">
        <v>5000</v>
      </c>
      <c r="F2368" s="1488" t="s">
        <v>13494</v>
      </c>
      <c r="G2368" s="1488" t="s">
        <v>13495</v>
      </c>
      <c r="H2368" s="1488" t="s">
        <v>13000</v>
      </c>
      <c r="I2368" s="1488"/>
      <c r="J2368" s="1488"/>
      <c r="K2368" s="1493">
        <v>0</v>
      </c>
      <c r="L2368" s="1493">
        <v>0</v>
      </c>
      <c r="M2368" s="1484">
        <f t="shared" si="72"/>
        <v>0</v>
      </c>
      <c r="N2368" s="1493">
        <v>1</v>
      </c>
      <c r="O2368" s="1493">
        <v>1</v>
      </c>
      <c r="P2368" s="1484">
        <f t="shared" si="73"/>
        <v>5000</v>
      </c>
      <c r="Q2368" s="1199"/>
      <c r="R2368" s="1199"/>
      <c r="S2368" s="1199"/>
      <c r="T2368" s="1199"/>
    </row>
    <row r="2369" spans="1:20" s="1503" customFormat="1" ht="12.75" x14ac:dyDescent="0.2">
      <c r="A2369" s="1488" t="s">
        <v>8711</v>
      </c>
      <c r="B2369" s="1488" t="s">
        <v>2003</v>
      </c>
      <c r="C2369" s="1488" t="s">
        <v>97</v>
      </c>
      <c r="D2369" s="1488"/>
      <c r="E2369" s="1489">
        <v>2500</v>
      </c>
      <c r="F2369" s="1488" t="s">
        <v>13496</v>
      </c>
      <c r="G2369" s="1488" t="s">
        <v>13497</v>
      </c>
      <c r="H2369" s="1488" t="s">
        <v>10267</v>
      </c>
      <c r="I2369" s="1488"/>
      <c r="J2369" s="1488"/>
      <c r="K2369" s="1493">
        <v>0</v>
      </c>
      <c r="L2369" s="1493">
        <v>0</v>
      </c>
      <c r="M2369" s="1484">
        <f t="shared" si="72"/>
        <v>0</v>
      </c>
      <c r="N2369" s="1493">
        <v>1</v>
      </c>
      <c r="O2369" s="1493">
        <v>1</v>
      </c>
      <c r="P2369" s="1484">
        <f t="shared" si="73"/>
        <v>2500</v>
      </c>
      <c r="Q2369" s="1199"/>
      <c r="R2369" s="1199"/>
      <c r="S2369" s="1199"/>
      <c r="T2369" s="1199"/>
    </row>
    <row r="2370" spans="1:20" s="1503" customFormat="1" ht="12.75" x14ac:dyDescent="0.2">
      <c r="A2370" s="1488" t="s">
        <v>8711</v>
      </c>
      <c r="B2370" s="1488" t="s">
        <v>2003</v>
      </c>
      <c r="C2370" s="1488" t="s">
        <v>97</v>
      </c>
      <c r="D2370" s="1488"/>
      <c r="E2370" s="1489">
        <v>5000</v>
      </c>
      <c r="F2370" s="1488" t="s">
        <v>13498</v>
      </c>
      <c r="G2370" s="1488" t="s">
        <v>13499</v>
      </c>
      <c r="H2370" s="1488" t="s">
        <v>13000</v>
      </c>
      <c r="I2370" s="1488"/>
      <c r="J2370" s="1488"/>
      <c r="K2370" s="1493">
        <v>0</v>
      </c>
      <c r="L2370" s="1493">
        <v>0</v>
      </c>
      <c r="M2370" s="1484">
        <f t="shared" si="72"/>
        <v>0</v>
      </c>
      <c r="N2370" s="1493">
        <v>1</v>
      </c>
      <c r="O2370" s="1493">
        <v>1</v>
      </c>
      <c r="P2370" s="1484">
        <f t="shared" si="73"/>
        <v>5000</v>
      </c>
      <c r="Q2370" s="1199"/>
      <c r="R2370" s="1199"/>
      <c r="S2370" s="1199"/>
      <c r="T2370" s="1199"/>
    </row>
    <row r="2371" spans="1:20" s="1503" customFormat="1" ht="12.75" x14ac:dyDescent="0.2">
      <c r="A2371" s="1488" t="s">
        <v>8711</v>
      </c>
      <c r="B2371" s="1488" t="s">
        <v>2003</v>
      </c>
      <c r="C2371" s="1488" t="s">
        <v>97</v>
      </c>
      <c r="D2371" s="1488"/>
      <c r="E2371" s="1489">
        <v>7500</v>
      </c>
      <c r="F2371" s="1488" t="s">
        <v>13500</v>
      </c>
      <c r="G2371" s="1488" t="s">
        <v>13501</v>
      </c>
      <c r="H2371" s="1488" t="s">
        <v>654</v>
      </c>
      <c r="I2371" s="1488"/>
      <c r="J2371" s="1488"/>
      <c r="K2371" s="1493">
        <v>0</v>
      </c>
      <c r="L2371" s="1493">
        <v>0</v>
      </c>
      <c r="M2371" s="1484">
        <f t="shared" si="72"/>
        <v>0</v>
      </c>
      <c r="N2371" s="1493">
        <v>1</v>
      </c>
      <c r="O2371" s="1493">
        <v>1</v>
      </c>
      <c r="P2371" s="1484">
        <f t="shared" si="73"/>
        <v>7500</v>
      </c>
      <c r="Q2371" s="1199"/>
      <c r="R2371" s="1199"/>
      <c r="S2371" s="1199"/>
      <c r="T2371" s="1199"/>
    </row>
    <row r="2372" spans="1:20" s="1503" customFormat="1" ht="12.75" x14ac:dyDescent="0.2">
      <c r="A2372" s="1488" t="s">
        <v>8711</v>
      </c>
      <c r="B2372" s="1488" t="s">
        <v>2003</v>
      </c>
      <c r="C2372" s="1488" t="s">
        <v>97</v>
      </c>
      <c r="D2372" s="1488"/>
      <c r="E2372" s="1489">
        <v>3000</v>
      </c>
      <c r="F2372" s="1488" t="s">
        <v>13502</v>
      </c>
      <c r="G2372" s="1488" t="s">
        <v>13503</v>
      </c>
      <c r="H2372" s="1488" t="s">
        <v>13395</v>
      </c>
      <c r="I2372" s="1488"/>
      <c r="J2372" s="1488"/>
      <c r="K2372" s="1493">
        <v>0</v>
      </c>
      <c r="L2372" s="1493">
        <v>0</v>
      </c>
      <c r="M2372" s="1484">
        <f t="shared" si="72"/>
        <v>0</v>
      </c>
      <c r="N2372" s="1493">
        <v>1</v>
      </c>
      <c r="O2372" s="1493">
        <v>1</v>
      </c>
      <c r="P2372" s="1484">
        <f t="shared" si="73"/>
        <v>3000</v>
      </c>
      <c r="Q2372" s="1199"/>
      <c r="R2372" s="1199"/>
      <c r="S2372" s="1199"/>
      <c r="T2372" s="1199"/>
    </row>
    <row r="2373" spans="1:20" s="1503" customFormat="1" ht="12.75" x14ac:dyDescent="0.2">
      <c r="A2373" s="1488" t="s">
        <v>8711</v>
      </c>
      <c r="B2373" s="1488" t="s">
        <v>2003</v>
      </c>
      <c r="C2373" s="1488" t="s">
        <v>97</v>
      </c>
      <c r="D2373" s="1488"/>
      <c r="E2373" s="1489">
        <v>7500</v>
      </c>
      <c r="F2373" s="1488" t="s">
        <v>13504</v>
      </c>
      <c r="G2373" s="1488" t="s">
        <v>13505</v>
      </c>
      <c r="H2373" s="1488" t="s">
        <v>654</v>
      </c>
      <c r="I2373" s="1488"/>
      <c r="J2373" s="1488"/>
      <c r="K2373" s="1493">
        <v>0</v>
      </c>
      <c r="L2373" s="1493">
        <v>0</v>
      </c>
      <c r="M2373" s="1484">
        <f t="shared" ref="M2373:M2436" si="74">L2373*E2373</f>
        <v>0</v>
      </c>
      <c r="N2373" s="1493">
        <v>1</v>
      </c>
      <c r="O2373" s="1493">
        <v>1</v>
      </c>
      <c r="P2373" s="1484">
        <f t="shared" ref="P2373:P2436" si="75">O2373*E2373</f>
        <v>7500</v>
      </c>
      <c r="Q2373" s="1199"/>
      <c r="R2373" s="1199"/>
      <c r="S2373" s="1199"/>
      <c r="T2373" s="1199"/>
    </row>
    <row r="2374" spans="1:20" s="1503" customFormat="1" ht="12.75" x14ac:dyDescent="0.2">
      <c r="A2374" s="1488" t="s">
        <v>8711</v>
      </c>
      <c r="B2374" s="1488" t="s">
        <v>2003</v>
      </c>
      <c r="C2374" s="1488" t="s">
        <v>97</v>
      </c>
      <c r="D2374" s="1488"/>
      <c r="E2374" s="1489">
        <v>3000</v>
      </c>
      <c r="F2374" s="1488" t="s">
        <v>13506</v>
      </c>
      <c r="G2374" s="1488" t="s">
        <v>13507</v>
      </c>
      <c r="H2374" s="1488" t="s">
        <v>13395</v>
      </c>
      <c r="I2374" s="1488"/>
      <c r="J2374" s="1488"/>
      <c r="K2374" s="1493">
        <v>0</v>
      </c>
      <c r="L2374" s="1493">
        <v>0</v>
      </c>
      <c r="M2374" s="1484">
        <f t="shared" si="74"/>
        <v>0</v>
      </c>
      <c r="N2374" s="1493">
        <v>1</v>
      </c>
      <c r="O2374" s="1493">
        <v>1</v>
      </c>
      <c r="P2374" s="1484">
        <f t="shared" si="75"/>
        <v>3000</v>
      </c>
      <c r="Q2374" s="1199"/>
      <c r="R2374" s="1199"/>
      <c r="S2374" s="1199"/>
      <c r="T2374" s="1199"/>
    </row>
    <row r="2375" spans="1:20" s="1503" customFormat="1" ht="12.75" x14ac:dyDescent="0.2">
      <c r="A2375" s="1488" t="s">
        <v>8711</v>
      </c>
      <c r="B2375" s="1488" t="s">
        <v>2003</v>
      </c>
      <c r="C2375" s="1488" t="s">
        <v>97</v>
      </c>
      <c r="D2375" s="1488"/>
      <c r="E2375" s="1489">
        <v>5000</v>
      </c>
      <c r="F2375" s="1488" t="s">
        <v>13508</v>
      </c>
      <c r="G2375" s="1488" t="s">
        <v>13509</v>
      </c>
      <c r="H2375" s="1488" t="s">
        <v>13000</v>
      </c>
      <c r="I2375" s="1488"/>
      <c r="J2375" s="1488"/>
      <c r="K2375" s="1493">
        <v>0</v>
      </c>
      <c r="L2375" s="1493">
        <v>0</v>
      </c>
      <c r="M2375" s="1484">
        <f t="shared" si="74"/>
        <v>0</v>
      </c>
      <c r="N2375" s="1493">
        <v>1</v>
      </c>
      <c r="O2375" s="1493">
        <v>1</v>
      </c>
      <c r="P2375" s="1484">
        <f t="shared" si="75"/>
        <v>5000</v>
      </c>
      <c r="Q2375" s="1199"/>
      <c r="R2375" s="1199"/>
      <c r="S2375" s="1199"/>
      <c r="T2375" s="1199"/>
    </row>
    <row r="2376" spans="1:20" s="1503" customFormat="1" ht="12.75" x14ac:dyDescent="0.2">
      <c r="A2376" s="1488" t="s">
        <v>8711</v>
      </c>
      <c r="B2376" s="1488" t="s">
        <v>2003</v>
      </c>
      <c r="C2376" s="1488" t="s">
        <v>97</v>
      </c>
      <c r="D2376" s="1488"/>
      <c r="E2376" s="1489">
        <v>3000</v>
      </c>
      <c r="F2376" s="1488" t="s">
        <v>13510</v>
      </c>
      <c r="G2376" s="1488" t="s">
        <v>13511</v>
      </c>
      <c r="H2376" s="1488" t="s">
        <v>13395</v>
      </c>
      <c r="I2376" s="1488"/>
      <c r="J2376" s="1488"/>
      <c r="K2376" s="1493">
        <v>0</v>
      </c>
      <c r="L2376" s="1493">
        <v>0</v>
      </c>
      <c r="M2376" s="1484">
        <f t="shared" si="74"/>
        <v>0</v>
      </c>
      <c r="N2376" s="1493">
        <v>1</v>
      </c>
      <c r="O2376" s="1493">
        <v>1</v>
      </c>
      <c r="P2376" s="1484">
        <f t="shared" si="75"/>
        <v>3000</v>
      </c>
      <c r="Q2376" s="1199"/>
      <c r="R2376" s="1199"/>
      <c r="S2376" s="1199"/>
      <c r="T2376" s="1199"/>
    </row>
    <row r="2377" spans="1:20" s="1503" customFormat="1" ht="12.75" x14ac:dyDescent="0.2">
      <c r="A2377" s="1488" t="s">
        <v>8711</v>
      </c>
      <c r="B2377" s="1488" t="s">
        <v>2003</v>
      </c>
      <c r="C2377" s="1488" t="s">
        <v>97</v>
      </c>
      <c r="D2377" s="1488"/>
      <c r="E2377" s="1489">
        <v>5000</v>
      </c>
      <c r="F2377" s="1488" t="s">
        <v>13512</v>
      </c>
      <c r="G2377" s="1488" t="s">
        <v>13513</v>
      </c>
      <c r="H2377" s="1488" t="s">
        <v>13000</v>
      </c>
      <c r="I2377" s="1488"/>
      <c r="J2377" s="1488"/>
      <c r="K2377" s="1493">
        <v>0</v>
      </c>
      <c r="L2377" s="1493">
        <v>0</v>
      </c>
      <c r="M2377" s="1484">
        <f t="shared" si="74"/>
        <v>0</v>
      </c>
      <c r="N2377" s="1493">
        <v>1</v>
      </c>
      <c r="O2377" s="1493">
        <v>1</v>
      </c>
      <c r="P2377" s="1484">
        <f t="shared" si="75"/>
        <v>5000</v>
      </c>
      <c r="Q2377" s="1199"/>
      <c r="R2377" s="1199"/>
      <c r="S2377" s="1199"/>
      <c r="T2377" s="1199"/>
    </row>
    <row r="2378" spans="1:20" s="1503" customFormat="1" ht="12.75" x14ac:dyDescent="0.2">
      <c r="A2378" s="1488" t="s">
        <v>8711</v>
      </c>
      <c r="B2378" s="1488" t="s">
        <v>2003</v>
      </c>
      <c r="C2378" s="1488" t="s">
        <v>97</v>
      </c>
      <c r="D2378" s="1488"/>
      <c r="E2378" s="1489">
        <v>7500</v>
      </c>
      <c r="F2378" s="1488" t="s">
        <v>13514</v>
      </c>
      <c r="G2378" s="1488" t="s">
        <v>13515</v>
      </c>
      <c r="H2378" s="1488" t="s">
        <v>654</v>
      </c>
      <c r="I2378" s="1488"/>
      <c r="J2378" s="1488"/>
      <c r="K2378" s="1493">
        <v>0</v>
      </c>
      <c r="L2378" s="1493">
        <v>0</v>
      </c>
      <c r="M2378" s="1484">
        <f t="shared" si="74"/>
        <v>0</v>
      </c>
      <c r="N2378" s="1493">
        <v>1</v>
      </c>
      <c r="O2378" s="1493">
        <v>1</v>
      </c>
      <c r="P2378" s="1484">
        <f t="shared" si="75"/>
        <v>7500</v>
      </c>
      <c r="Q2378" s="1199"/>
      <c r="R2378" s="1199"/>
      <c r="S2378" s="1199"/>
      <c r="T2378" s="1199"/>
    </row>
    <row r="2379" spans="1:20" s="1503" customFormat="1" ht="12.75" x14ac:dyDescent="0.2">
      <c r="A2379" s="1488" t="s">
        <v>8711</v>
      </c>
      <c r="B2379" s="1488" t="s">
        <v>2003</v>
      </c>
      <c r="C2379" s="1488" t="s">
        <v>97</v>
      </c>
      <c r="D2379" s="1488"/>
      <c r="E2379" s="1489">
        <v>5000</v>
      </c>
      <c r="F2379" s="1488" t="s">
        <v>13516</v>
      </c>
      <c r="G2379" s="1488" t="s">
        <v>13517</v>
      </c>
      <c r="H2379" s="1488" t="s">
        <v>13000</v>
      </c>
      <c r="I2379" s="1488"/>
      <c r="J2379" s="1488"/>
      <c r="K2379" s="1493">
        <v>0</v>
      </c>
      <c r="L2379" s="1493">
        <v>0</v>
      </c>
      <c r="M2379" s="1484">
        <f t="shared" si="74"/>
        <v>0</v>
      </c>
      <c r="N2379" s="1493">
        <v>1</v>
      </c>
      <c r="O2379" s="1493">
        <v>1</v>
      </c>
      <c r="P2379" s="1484">
        <f t="shared" si="75"/>
        <v>5000</v>
      </c>
      <c r="Q2379" s="1199"/>
      <c r="R2379" s="1199"/>
      <c r="S2379" s="1199"/>
      <c r="T2379" s="1199"/>
    </row>
    <row r="2380" spans="1:20" s="1503" customFormat="1" ht="12.75" x14ac:dyDescent="0.2">
      <c r="A2380" s="1488" t="s">
        <v>8711</v>
      </c>
      <c r="B2380" s="1488" t="s">
        <v>2003</v>
      </c>
      <c r="C2380" s="1488" t="s">
        <v>97</v>
      </c>
      <c r="D2380" s="1488"/>
      <c r="E2380" s="1489">
        <v>3000</v>
      </c>
      <c r="F2380" s="1488" t="s">
        <v>13518</v>
      </c>
      <c r="G2380" s="1488" t="s">
        <v>13519</v>
      </c>
      <c r="H2380" s="1488" t="s">
        <v>13395</v>
      </c>
      <c r="I2380" s="1488"/>
      <c r="J2380" s="1488"/>
      <c r="K2380" s="1493">
        <v>0</v>
      </c>
      <c r="L2380" s="1493">
        <v>0</v>
      </c>
      <c r="M2380" s="1484">
        <f t="shared" si="74"/>
        <v>0</v>
      </c>
      <c r="N2380" s="1493">
        <v>1</v>
      </c>
      <c r="O2380" s="1493">
        <v>1</v>
      </c>
      <c r="P2380" s="1484">
        <f t="shared" si="75"/>
        <v>3000</v>
      </c>
      <c r="Q2380" s="1199"/>
      <c r="R2380" s="1199"/>
      <c r="S2380" s="1199"/>
      <c r="T2380" s="1199"/>
    </row>
    <row r="2381" spans="1:20" s="1503" customFormat="1" ht="12.75" x14ac:dyDescent="0.2">
      <c r="A2381" s="1488" t="s">
        <v>8711</v>
      </c>
      <c r="B2381" s="1488" t="s">
        <v>2003</v>
      </c>
      <c r="C2381" s="1488" t="s">
        <v>97</v>
      </c>
      <c r="D2381" s="1488"/>
      <c r="E2381" s="1489">
        <v>7500</v>
      </c>
      <c r="F2381" s="1488" t="s">
        <v>13520</v>
      </c>
      <c r="G2381" s="1488" t="s">
        <v>13521</v>
      </c>
      <c r="H2381" s="1488" t="s">
        <v>654</v>
      </c>
      <c r="I2381" s="1488"/>
      <c r="J2381" s="1488"/>
      <c r="K2381" s="1493">
        <v>0</v>
      </c>
      <c r="L2381" s="1493">
        <v>0</v>
      </c>
      <c r="M2381" s="1484">
        <f t="shared" si="74"/>
        <v>0</v>
      </c>
      <c r="N2381" s="1493">
        <v>1</v>
      </c>
      <c r="O2381" s="1493">
        <v>1</v>
      </c>
      <c r="P2381" s="1484">
        <f t="shared" si="75"/>
        <v>7500</v>
      </c>
      <c r="Q2381" s="1199"/>
      <c r="R2381" s="1199"/>
      <c r="S2381" s="1199"/>
      <c r="T2381" s="1199"/>
    </row>
    <row r="2382" spans="1:20" s="1503" customFormat="1" ht="12.75" x14ac:dyDescent="0.2">
      <c r="A2382" s="1488" t="s">
        <v>8711</v>
      </c>
      <c r="B2382" s="1488" t="s">
        <v>2003</v>
      </c>
      <c r="C2382" s="1488" t="s">
        <v>97</v>
      </c>
      <c r="D2382" s="1488"/>
      <c r="E2382" s="1489">
        <v>7500</v>
      </c>
      <c r="F2382" s="1488" t="s">
        <v>13522</v>
      </c>
      <c r="G2382" s="1488" t="s">
        <v>13523</v>
      </c>
      <c r="H2382" s="1488" t="s">
        <v>654</v>
      </c>
      <c r="I2382" s="1488"/>
      <c r="J2382" s="1488"/>
      <c r="K2382" s="1493">
        <v>0</v>
      </c>
      <c r="L2382" s="1493">
        <v>0</v>
      </c>
      <c r="M2382" s="1484">
        <f t="shared" si="74"/>
        <v>0</v>
      </c>
      <c r="N2382" s="1493">
        <v>1</v>
      </c>
      <c r="O2382" s="1493">
        <v>1</v>
      </c>
      <c r="P2382" s="1484">
        <f t="shared" si="75"/>
        <v>7500</v>
      </c>
      <c r="Q2382" s="1199"/>
      <c r="R2382" s="1199"/>
      <c r="S2382" s="1199"/>
      <c r="T2382" s="1199"/>
    </row>
    <row r="2383" spans="1:20" s="1503" customFormat="1" ht="12.75" x14ac:dyDescent="0.2">
      <c r="A2383" s="1488" t="s">
        <v>8711</v>
      </c>
      <c r="B2383" s="1488" t="s">
        <v>2003</v>
      </c>
      <c r="C2383" s="1488" t="s">
        <v>97</v>
      </c>
      <c r="D2383" s="1488"/>
      <c r="E2383" s="1489">
        <v>3000</v>
      </c>
      <c r="F2383" s="1488" t="s">
        <v>13524</v>
      </c>
      <c r="G2383" s="1488" t="s">
        <v>13525</v>
      </c>
      <c r="H2383" s="1488" t="s">
        <v>13395</v>
      </c>
      <c r="I2383" s="1488"/>
      <c r="J2383" s="1488"/>
      <c r="K2383" s="1493">
        <v>0</v>
      </c>
      <c r="L2383" s="1493">
        <v>0</v>
      </c>
      <c r="M2383" s="1484">
        <f t="shared" si="74"/>
        <v>0</v>
      </c>
      <c r="N2383" s="1493">
        <v>1</v>
      </c>
      <c r="O2383" s="1493">
        <v>1</v>
      </c>
      <c r="P2383" s="1484">
        <f t="shared" si="75"/>
        <v>3000</v>
      </c>
      <c r="Q2383" s="1199"/>
      <c r="R2383" s="1199"/>
      <c r="S2383" s="1199"/>
      <c r="T2383" s="1199"/>
    </row>
    <row r="2384" spans="1:20" s="1503" customFormat="1" ht="12.75" x14ac:dyDescent="0.2">
      <c r="A2384" s="1488" t="s">
        <v>8711</v>
      </c>
      <c r="B2384" s="1488" t="s">
        <v>2003</v>
      </c>
      <c r="C2384" s="1488" t="s">
        <v>97</v>
      </c>
      <c r="D2384" s="1488"/>
      <c r="E2384" s="1489">
        <v>7500</v>
      </c>
      <c r="F2384" s="1488" t="s">
        <v>13526</v>
      </c>
      <c r="G2384" s="1488" t="s">
        <v>13527</v>
      </c>
      <c r="H2384" s="1488" t="s">
        <v>654</v>
      </c>
      <c r="I2384" s="1488"/>
      <c r="J2384" s="1488"/>
      <c r="K2384" s="1493">
        <v>0</v>
      </c>
      <c r="L2384" s="1493">
        <v>0</v>
      </c>
      <c r="M2384" s="1484">
        <f t="shared" si="74"/>
        <v>0</v>
      </c>
      <c r="N2384" s="1493">
        <v>1</v>
      </c>
      <c r="O2384" s="1493">
        <v>1</v>
      </c>
      <c r="P2384" s="1484">
        <f t="shared" si="75"/>
        <v>7500</v>
      </c>
      <c r="Q2384" s="1199"/>
      <c r="R2384" s="1199"/>
      <c r="S2384" s="1199"/>
      <c r="T2384" s="1199"/>
    </row>
    <row r="2385" spans="1:20" s="1503" customFormat="1" ht="12.75" x14ac:dyDescent="0.2">
      <c r="A2385" s="1488" t="s">
        <v>8711</v>
      </c>
      <c r="B2385" s="1488" t="s">
        <v>2003</v>
      </c>
      <c r="C2385" s="1488" t="s">
        <v>97</v>
      </c>
      <c r="D2385" s="1488"/>
      <c r="E2385" s="1489">
        <v>7500</v>
      </c>
      <c r="F2385" s="1488" t="s">
        <v>13528</v>
      </c>
      <c r="G2385" s="1488" t="s">
        <v>13529</v>
      </c>
      <c r="H2385" s="1488" t="s">
        <v>654</v>
      </c>
      <c r="I2385" s="1488"/>
      <c r="J2385" s="1488"/>
      <c r="K2385" s="1493">
        <v>0</v>
      </c>
      <c r="L2385" s="1493">
        <v>0</v>
      </c>
      <c r="M2385" s="1484">
        <f t="shared" si="74"/>
        <v>0</v>
      </c>
      <c r="N2385" s="1493">
        <v>1</v>
      </c>
      <c r="O2385" s="1493">
        <v>1</v>
      </c>
      <c r="P2385" s="1484">
        <f t="shared" si="75"/>
        <v>7500</v>
      </c>
      <c r="Q2385" s="1199"/>
      <c r="R2385" s="1199"/>
      <c r="S2385" s="1199"/>
      <c r="T2385" s="1199"/>
    </row>
    <row r="2386" spans="1:20" s="1503" customFormat="1" ht="12.75" x14ac:dyDescent="0.2">
      <c r="A2386" s="1488" t="s">
        <v>8711</v>
      </c>
      <c r="B2386" s="1488" t="s">
        <v>2003</v>
      </c>
      <c r="C2386" s="1488" t="s">
        <v>97</v>
      </c>
      <c r="D2386" s="1488"/>
      <c r="E2386" s="1489">
        <v>3000</v>
      </c>
      <c r="F2386" s="1488" t="s">
        <v>13530</v>
      </c>
      <c r="G2386" s="1488" t="s">
        <v>13531</v>
      </c>
      <c r="H2386" s="1488" t="s">
        <v>13395</v>
      </c>
      <c r="I2386" s="1488"/>
      <c r="J2386" s="1488"/>
      <c r="K2386" s="1493">
        <v>0</v>
      </c>
      <c r="L2386" s="1493">
        <v>0</v>
      </c>
      <c r="M2386" s="1484">
        <f t="shared" si="74"/>
        <v>0</v>
      </c>
      <c r="N2386" s="1493">
        <v>1</v>
      </c>
      <c r="O2386" s="1493">
        <v>1</v>
      </c>
      <c r="P2386" s="1484">
        <f t="shared" si="75"/>
        <v>3000</v>
      </c>
      <c r="Q2386" s="1199"/>
      <c r="R2386" s="1199"/>
      <c r="S2386" s="1199"/>
      <c r="T2386" s="1199"/>
    </row>
    <row r="2387" spans="1:20" s="1503" customFormat="1" ht="12.75" x14ac:dyDescent="0.2">
      <c r="A2387" s="1488" t="s">
        <v>8711</v>
      </c>
      <c r="B2387" s="1488" t="s">
        <v>2003</v>
      </c>
      <c r="C2387" s="1488" t="s">
        <v>97</v>
      </c>
      <c r="D2387" s="1488"/>
      <c r="E2387" s="1489">
        <v>5000</v>
      </c>
      <c r="F2387" s="1488" t="s">
        <v>13532</v>
      </c>
      <c r="G2387" s="1488" t="s">
        <v>13533</v>
      </c>
      <c r="H2387" s="1488" t="s">
        <v>13000</v>
      </c>
      <c r="I2387" s="1488"/>
      <c r="J2387" s="1488"/>
      <c r="K2387" s="1493">
        <v>0</v>
      </c>
      <c r="L2387" s="1493">
        <v>0</v>
      </c>
      <c r="M2387" s="1484">
        <f t="shared" si="74"/>
        <v>0</v>
      </c>
      <c r="N2387" s="1493">
        <v>1</v>
      </c>
      <c r="O2387" s="1493">
        <v>1</v>
      </c>
      <c r="P2387" s="1484">
        <f t="shared" si="75"/>
        <v>5000</v>
      </c>
      <c r="Q2387" s="1199"/>
      <c r="R2387" s="1199"/>
      <c r="S2387" s="1199"/>
      <c r="T2387" s="1199"/>
    </row>
    <row r="2388" spans="1:20" s="1503" customFormat="1" ht="12.75" x14ac:dyDescent="0.2">
      <c r="A2388" s="1488" t="s">
        <v>8711</v>
      </c>
      <c r="B2388" s="1488" t="s">
        <v>2003</v>
      </c>
      <c r="C2388" s="1488" t="s">
        <v>97</v>
      </c>
      <c r="D2388" s="1488"/>
      <c r="E2388" s="1489">
        <v>3000</v>
      </c>
      <c r="F2388" s="1488" t="s">
        <v>13534</v>
      </c>
      <c r="G2388" s="1488" t="s">
        <v>13535</v>
      </c>
      <c r="H2388" s="1488" t="s">
        <v>13395</v>
      </c>
      <c r="I2388" s="1488"/>
      <c r="J2388" s="1488"/>
      <c r="K2388" s="1493">
        <v>0</v>
      </c>
      <c r="L2388" s="1493">
        <v>0</v>
      </c>
      <c r="M2388" s="1484">
        <f t="shared" si="74"/>
        <v>0</v>
      </c>
      <c r="N2388" s="1493">
        <v>1</v>
      </c>
      <c r="O2388" s="1493">
        <v>1</v>
      </c>
      <c r="P2388" s="1484">
        <f t="shared" si="75"/>
        <v>3000</v>
      </c>
      <c r="Q2388" s="1199"/>
      <c r="R2388" s="1199"/>
      <c r="S2388" s="1199"/>
      <c r="T2388" s="1199"/>
    </row>
    <row r="2389" spans="1:20" s="1503" customFormat="1" ht="12.75" x14ac:dyDescent="0.2">
      <c r="A2389" s="1488" t="s">
        <v>8711</v>
      </c>
      <c r="B2389" s="1488" t="s">
        <v>2003</v>
      </c>
      <c r="C2389" s="1488" t="s">
        <v>97</v>
      </c>
      <c r="D2389" s="1488"/>
      <c r="E2389" s="1489">
        <v>3000</v>
      </c>
      <c r="F2389" s="1488" t="s">
        <v>13536</v>
      </c>
      <c r="G2389" s="1488" t="s">
        <v>13537</v>
      </c>
      <c r="H2389" s="1488" t="s">
        <v>13395</v>
      </c>
      <c r="I2389" s="1488"/>
      <c r="J2389" s="1488"/>
      <c r="K2389" s="1493">
        <v>0</v>
      </c>
      <c r="L2389" s="1493">
        <v>0</v>
      </c>
      <c r="M2389" s="1484">
        <f t="shared" si="74"/>
        <v>0</v>
      </c>
      <c r="N2389" s="1493">
        <v>1</v>
      </c>
      <c r="O2389" s="1493">
        <v>1</v>
      </c>
      <c r="P2389" s="1484">
        <f t="shared" si="75"/>
        <v>3000</v>
      </c>
      <c r="Q2389" s="1199"/>
      <c r="R2389" s="1199"/>
      <c r="S2389" s="1199"/>
      <c r="T2389" s="1199"/>
    </row>
    <row r="2390" spans="1:20" s="1503" customFormat="1" ht="12.75" x14ac:dyDescent="0.2">
      <c r="A2390" s="1488" t="s">
        <v>8711</v>
      </c>
      <c r="B2390" s="1488" t="s">
        <v>2003</v>
      </c>
      <c r="C2390" s="1488" t="s">
        <v>97</v>
      </c>
      <c r="D2390" s="1488"/>
      <c r="E2390" s="1489">
        <v>3000</v>
      </c>
      <c r="F2390" s="1488" t="s">
        <v>13538</v>
      </c>
      <c r="G2390" s="1488" t="s">
        <v>13539</v>
      </c>
      <c r="H2390" s="1488" t="s">
        <v>13395</v>
      </c>
      <c r="I2390" s="1488"/>
      <c r="J2390" s="1488"/>
      <c r="K2390" s="1493">
        <v>0</v>
      </c>
      <c r="L2390" s="1493">
        <v>0</v>
      </c>
      <c r="M2390" s="1484">
        <f t="shared" si="74"/>
        <v>0</v>
      </c>
      <c r="N2390" s="1493">
        <v>1</v>
      </c>
      <c r="O2390" s="1493">
        <v>1</v>
      </c>
      <c r="P2390" s="1484">
        <f t="shared" si="75"/>
        <v>3000</v>
      </c>
      <c r="Q2390" s="1199"/>
      <c r="R2390" s="1199"/>
      <c r="S2390" s="1199"/>
      <c r="T2390" s="1199"/>
    </row>
    <row r="2391" spans="1:20" s="1503" customFormat="1" ht="12.75" x14ac:dyDescent="0.2">
      <c r="A2391" s="1488" t="s">
        <v>8711</v>
      </c>
      <c r="B2391" s="1488" t="s">
        <v>2003</v>
      </c>
      <c r="C2391" s="1488" t="s">
        <v>97</v>
      </c>
      <c r="D2391" s="1488"/>
      <c r="E2391" s="1489">
        <v>3000</v>
      </c>
      <c r="F2391" s="1488" t="s">
        <v>13540</v>
      </c>
      <c r="G2391" s="1488" t="s">
        <v>13541</v>
      </c>
      <c r="H2391" s="1488" t="s">
        <v>13395</v>
      </c>
      <c r="I2391" s="1488"/>
      <c r="J2391" s="1488"/>
      <c r="K2391" s="1493">
        <v>0</v>
      </c>
      <c r="L2391" s="1493">
        <v>0</v>
      </c>
      <c r="M2391" s="1484">
        <f t="shared" si="74"/>
        <v>0</v>
      </c>
      <c r="N2391" s="1493">
        <v>1</v>
      </c>
      <c r="O2391" s="1493">
        <v>1</v>
      </c>
      <c r="P2391" s="1484">
        <f t="shared" si="75"/>
        <v>3000</v>
      </c>
      <c r="Q2391" s="1199"/>
      <c r="R2391" s="1199"/>
      <c r="S2391" s="1199"/>
      <c r="T2391" s="1199"/>
    </row>
    <row r="2392" spans="1:20" s="1503" customFormat="1" ht="12.75" x14ac:dyDescent="0.2">
      <c r="A2392" s="1488" t="s">
        <v>8711</v>
      </c>
      <c r="B2392" s="1488" t="s">
        <v>2003</v>
      </c>
      <c r="C2392" s="1488" t="s">
        <v>97</v>
      </c>
      <c r="D2392" s="1488"/>
      <c r="E2392" s="1489">
        <v>2500</v>
      </c>
      <c r="F2392" s="1488" t="s">
        <v>13542</v>
      </c>
      <c r="G2392" s="1488" t="s">
        <v>13543</v>
      </c>
      <c r="H2392" s="1488" t="s">
        <v>10267</v>
      </c>
      <c r="I2392" s="1488"/>
      <c r="J2392" s="1488"/>
      <c r="K2392" s="1493">
        <v>0</v>
      </c>
      <c r="L2392" s="1493">
        <v>0</v>
      </c>
      <c r="M2392" s="1484">
        <f t="shared" si="74"/>
        <v>0</v>
      </c>
      <c r="N2392" s="1493">
        <v>1</v>
      </c>
      <c r="O2392" s="1493">
        <v>1</v>
      </c>
      <c r="P2392" s="1484">
        <f t="shared" si="75"/>
        <v>2500</v>
      </c>
      <c r="Q2392" s="1199"/>
      <c r="R2392" s="1199"/>
      <c r="S2392" s="1199"/>
      <c r="T2392" s="1199"/>
    </row>
    <row r="2393" spans="1:20" s="1503" customFormat="1" ht="12.75" x14ac:dyDescent="0.2">
      <c r="A2393" s="1488" t="s">
        <v>8711</v>
      </c>
      <c r="B2393" s="1488" t="s">
        <v>2003</v>
      </c>
      <c r="C2393" s="1488" t="s">
        <v>97</v>
      </c>
      <c r="D2393" s="1488"/>
      <c r="E2393" s="1489">
        <v>7036</v>
      </c>
      <c r="F2393" s="1488" t="s">
        <v>13544</v>
      </c>
      <c r="G2393" s="1488" t="s">
        <v>13545</v>
      </c>
      <c r="H2393" s="1488" t="s">
        <v>7534</v>
      </c>
      <c r="I2393" s="1488"/>
      <c r="J2393" s="1488"/>
      <c r="K2393" s="1493">
        <v>0</v>
      </c>
      <c r="L2393" s="1493">
        <v>0</v>
      </c>
      <c r="M2393" s="1484">
        <f t="shared" si="74"/>
        <v>0</v>
      </c>
      <c r="N2393" s="1493">
        <v>1</v>
      </c>
      <c r="O2393" s="1493">
        <v>1</v>
      </c>
      <c r="P2393" s="1484">
        <f t="shared" si="75"/>
        <v>7036</v>
      </c>
      <c r="Q2393" s="1199"/>
      <c r="R2393" s="1199"/>
      <c r="S2393" s="1199"/>
      <c r="T2393" s="1199"/>
    </row>
    <row r="2394" spans="1:20" s="1503" customFormat="1" ht="12.75" x14ac:dyDescent="0.2">
      <c r="A2394" s="1488" t="s">
        <v>8711</v>
      </c>
      <c r="B2394" s="1488" t="s">
        <v>2003</v>
      </c>
      <c r="C2394" s="1488" t="s">
        <v>97</v>
      </c>
      <c r="D2394" s="1488"/>
      <c r="E2394" s="1489">
        <v>7036</v>
      </c>
      <c r="F2394" s="1488" t="s">
        <v>13546</v>
      </c>
      <c r="G2394" s="1488" t="s">
        <v>13547</v>
      </c>
      <c r="H2394" s="1488" t="s">
        <v>7534</v>
      </c>
      <c r="I2394" s="1488"/>
      <c r="J2394" s="1488"/>
      <c r="K2394" s="1493">
        <v>0</v>
      </c>
      <c r="L2394" s="1493">
        <v>0</v>
      </c>
      <c r="M2394" s="1484">
        <f t="shared" si="74"/>
        <v>0</v>
      </c>
      <c r="N2394" s="1493">
        <v>1</v>
      </c>
      <c r="O2394" s="1493">
        <v>1</v>
      </c>
      <c r="P2394" s="1484">
        <f t="shared" si="75"/>
        <v>7036</v>
      </c>
      <c r="Q2394" s="1199"/>
      <c r="R2394" s="1199"/>
      <c r="S2394" s="1199"/>
      <c r="T2394" s="1199"/>
    </row>
    <row r="2395" spans="1:20" s="1503" customFormat="1" ht="12.75" x14ac:dyDescent="0.2">
      <c r="A2395" s="1488" t="s">
        <v>8711</v>
      </c>
      <c r="B2395" s="1488" t="s">
        <v>2003</v>
      </c>
      <c r="C2395" s="1488" t="s">
        <v>97</v>
      </c>
      <c r="D2395" s="1488"/>
      <c r="E2395" s="1489">
        <v>7036</v>
      </c>
      <c r="F2395" s="1488" t="s">
        <v>13548</v>
      </c>
      <c r="G2395" s="1488" t="s">
        <v>13549</v>
      </c>
      <c r="H2395" s="1488" t="s">
        <v>13000</v>
      </c>
      <c r="I2395" s="1488"/>
      <c r="J2395" s="1488"/>
      <c r="K2395" s="1493">
        <v>0</v>
      </c>
      <c r="L2395" s="1493">
        <v>0</v>
      </c>
      <c r="M2395" s="1484">
        <f t="shared" si="74"/>
        <v>0</v>
      </c>
      <c r="N2395" s="1493">
        <v>1</v>
      </c>
      <c r="O2395" s="1493">
        <v>1</v>
      </c>
      <c r="P2395" s="1484">
        <f t="shared" si="75"/>
        <v>7036</v>
      </c>
      <c r="Q2395" s="1199"/>
      <c r="R2395" s="1199"/>
      <c r="S2395" s="1199"/>
      <c r="T2395" s="1199"/>
    </row>
    <row r="2396" spans="1:20" s="1503" customFormat="1" ht="12.75" x14ac:dyDescent="0.2">
      <c r="A2396" s="1488" t="s">
        <v>8711</v>
      </c>
      <c r="B2396" s="1488" t="s">
        <v>2003</v>
      </c>
      <c r="C2396" s="1488" t="s">
        <v>97</v>
      </c>
      <c r="D2396" s="1488"/>
      <c r="E2396" s="1489">
        <v>7036</v>
      </c>
      <c r="F2396" s="1488" t="s">
        <v>13550</v>
      </c>
      <c r="G2396" s="1488" t="s">
        <v>13551</v>
      </c>
      <c r="H2396" s="1488" t="s">
        <v>13000</v>
      </c>
      <c r="I2396" s="1488"/>
      <c r="J2396" s="1488"/>
      <c r="K2396" s="1493">
        <v>0</v>
      </c>
      <c r="L2396" s="1493">
        <v>0</v>
      </c>
      <c r="M2396" s="1484">
        <f t="shared" si="74"/>
        <v>0</v>
      </c>
      <c r="N2396" s="1493">
        <v>1</v>
      </c>
      <c r="O2396" s="1493">
        <v>1</v>
      </c>
      <c r="P2396" s="1484">
        <f t="shared" si="75"/>
        <v>7036</v>
      </c>
      <c r="Q2396" s="1199"/>
      <c r="R2396" s="1199"/>
      <c r="S2396" s="1199"/>
      <c r="T2396" s="1199"/>
    </row>
    <row r="2397" spans="1:20" s="1503" customFormat="1" ht="12.75" x14ac:dyDescent="0.2">
      <c r="A2397" s="1488" t="s">
        <v>8711</v>
      </c>
      <c r="B2397" s="1488" t="s">
        <v>2003</v>
      </c>
      <c r="C2397" s="1488" t="s">
        <v>97</v>
      </c>
      <c r="D2397" s="1488"/>
      <c r="E2397" s="1489">
        <v>7036</v>
      </c>
      <c r="F2397" s="1488" t="s">
        <v>13552</v>
      </c>
      <c r="G2397" s="1488" t="s">
        <v>13553</v>
      </c>
      <c r="H2397" s="1488" t="s">
        <v>7534</v>
      </c>
      <c r="I2397" s="1488"/>
      <c r="J2397" s="1488"/>
      <c r="K2397" s="1493">
        <v>0</v>
      </c>
      <c r="L2397" s="1493">
        <v>0</v>
      </c>
      <c r="M2397" s="1484">
        <f t="shared" si="74"/>
        <v>0</v>
      </c>
      <c r="N2397" s="1493">
        <v>1</v>
      </c>
      <c r="O2397" s="1493">
        <v>1</v>
      </c>
      <c r="P2397" s="1484">
        <f t="shared" si="75"/>
        <v>7036</v>
      </c>
      <c r="Q2397" s="1199"/>
      <c r="R2397" s="1199"/>
      <c r="S2397" s="1199"/>
      <c r="T2397" s="1199"/>
    </row>
    <row r="2398" spans="1:20" s="1503" customFormat="1" ht="12.75" x14ac:dyDescent="0.2">
      <c r="A2398" s="1488" t="s">
        <v>8711</v>
      </c>
      <c r="B2398" s="1488" t="s">
        <v>2003</v>
      </c>
      <c r="C2398" s="1488" t="s">
        <v>97</v>
      </c>
      <c r="D2398" s="1488"/>
      <c r="E2398" s="1489">
        <v>7036</v>
      </c>
      <c r="F2398" s="1488" t="s">
        <v>13554</v>
      </c>
      <c r="G2398" s="1488" t="s">
        <v>13555</v>
      </c>
      <c r="H2398" s="1488" t="s">
        <v>7534</v>
      </c>
      <c r="I2398" s="1488"/>
      <c r="J2398" s="1488"/>
      <c r="K2398" s="1493">
        <v>0</v>
      </c>
      <c r="L2398" s="1493">
        <v>0</v>
      </c>
      <c r="M2398" s="1484">
        <f t="shared" si="74"/>
        <v>0</v>
      </c>
      <c r="N2398" s="1493">
        <v>1</v>
      </c>
      <c r="O2398" s="1493">
        <v>1</v>
      </c>
      <c r="P2398" s="1484">
        <f t="shared" si="75"/>
        <v>7036</v>
      </c>
      <c r="Q2398" s="1199"/>
      <c r="R2398" s="1199"/>
      <c r="S2398" s="1199"/>
      <c r="T2398" s="1199"/>
    </row>
    <row r="2399" spans="1:20" s="1503" customFormat="1" ht="12.75" x14ac:dyDescent="0.2">
      <c r="A2399" s="1488" t="s">
        <v>8711</v>
      </c>
      <c r="B2399" s="1488" t="s">
        <v>2003</v>
      </c>
      <c r="C2399" s="1488" t="s">
        <v>97</v>
      </c>
      <c r="D2399" s="1488"/>
      <c r="E2399" s="1489">
        <v>7036</v>
      </c>
      <c r="F2399" s="1488" t="s">
        <v>13556</v>
      </c>
      <c r="G2399" s="1488" t="s">
        <v>13557</v>
      </c>
      <c r="H2399" s="1488" t="s">
        <v>7534</v>
      </c>
      <c r="I2399" s="1488"/>
      <c r="J2399" s="1488"/>
      <c r="K2399" s="1493">
        <v>0</v>
      </c>
      <c r="L2399" s="1493">
        <v>0</v>
      </c>
      <c r="M2399" s="1484">
        <f t="shared" si="74"/>
        <v>0</v>
      </c>
      <c r="N2399" s="1493">
        <v>1</v>
      </c>
      <c r="O2399" s="1493">
        <v>1</v>
      </c>
      <c r="P2399" s="1484">
        <f t="shared" si="75"/>
        <v>7036</v>
      </c>
      <c r="Q2399" s="1199"/>
      <c r="R2399" s="1199"/>
      <c r="S2399" s="1199"/>
      <c r="T2399" s="1199"/>
    </row>
    <row r="2400" spans="1:20" s="1503" customFormat="1" ht="12.75" x14ac:dyDescent="0.2">
      <c r="A2400" s="1488" t="s">
        <v>8711</v>
      </c>
      <c r="B2400" s="1488" t="s">
        <v>2003</v>
      </c>
      <c r="C2400" s="1488" t="s">
        <v>97</v>
      </c>
      <c r="D2400" s="1488"/>
      <c r="E2400" s="1489">
        <v>7036</v>
      </c>
      <c r="F2400" s="1488" t="s">
        <v>13558</v>
      </c>
      <c r="G2400" s="1488" t="s">
        <v>13559</v>
      </c>
      <c r="H2400" s="1488" t="s">
        <v>7534</v>
      </c>
      <c r="I2400" s="1488"/>
      <c r="J2400" s="1488"/>
      <c r="K2400" s="1493">
        <v>0</v>
      </c>
      <c r="L2400" s="1493">
        <v>0</v>
      </c>
      <c r="M2400" s="1484">
        <f t="shared" si="74"/>
        <v>0</v>
      </c>
      <c r="N2400" s="1493">
        <v>1</v>
      </c>
      <c r="O2400" s="1493">
        <v>1</v>
      </c>
      <c r="P2400" s="1484">
        <f t="shared" si="75"/>
        <v>7036</v>
      </c>
      <c r="Q2400" s="1199"/>
      <c r="R2400" s="1199"/>
      <c r="S2400" s="1199"/>
      <c r="T2400" s="1199"/>
    </row>
    <row r="2401" spans="1:20" s="1503" customFormat="1" ht="12.75" x14ac:dyDescent="0.2">
      <c r="A2401" s="1488" t="s">
        <v>8711</v>
      </c>
      <c r="B2401" s="1488" t="s">
        <v>2003</v>
      </c>
      <c r="C2401" s="1488" t="s">
        <v>97</v>
      </c>
      <c r="D2401" s="1488"/>
      <c r="E2401" s="1489">
        <v>7036</v>
      </c>
      <c r="F2401" s="1488" t="s">
        <v>13560</v>
      </c>
      <c r="G2401" s="1488" t="s">
        <v>13561</v>
      </c>
      <c r="H2401" s="1488" t="s">
        <v>7534</v>
      </c>
      <c r="I2401" s="1488"/>
      <c r="J2401" s="1488"/>
      <c r="K2401" s="1493">
        <v>0</v>
      </c>
      <c r="L2401" s="1493">
        <v>0</v>
      </c>
      <c r="M2401" s="1484">
        <f t="shared" si="74"/>
        <v>0</v>
      </c>
      <c r="N2401" s="1493">
        <v>1</v>
      </c>
      <c r="O2401" s="1493">
        <v>1</v>
      </c>
      <c r="P2401" s="1484">
        <f t="shared" si="75"/>
        <v>7036</v>
      </c>
      <c r="Q2401" s="1199"/>
      <c r="R2401" s="1199"/>
      <c r="S2401" s="1199"/>
      <c r="T2401" s="1199"/>
    </row>
    <row r="2402" spans="1:20" s="1503" customFormat="1" ht="12.75" x14ac:dyDescent="0.2">
      <c r="A2402" s="1488" t="s">
        <v>8711</v>
      </c>
      <c r="B2402" s="1488" t="s">
        <v>2003</v>
      </c>
      <c r="C2402" s="1488" t="s">
        <v>97</v>
      </c>
      <c r="D2402" s="1488"/>
      <c r="E2402" s="1489">
        <v>7036</v>
      </c>
      <c r="F2402" s="1488" t="s">
        <v>13562</v>
      </c>
      <c r="G2402" s="1488" t="s">
        <v>13563</v>
      </c>
      <c r="H2402" s="1488" t="s">
        <v>13564</v>
      </c>
      <c r="I2402" s="1488"/>
      <c r="J2402" s="1488"/>
      <c r="K2402" s="1493">
        <v>0</v>
      </c>
      <c r="L2402" s="1493">
        <v>0</v>
      </c>
      <c r="M2402" s="1484">
        <f t="shared" si="74"/>
        <v>0</v>
      </c>
      <c r="N2402" s="1493">
        <v>1</v>
      </c>
      <c r="O2402" s="1493">
        <v>1</v>
      </c>
      <c r="P2402" s="1484">
        <f t="shared" si="75"/>
        <v>7036</v>
      </c>
      <c r="Q2402" s="1199"/>
      <c r="R2402" s="1199"/>
      <c r="S2402" s="1199"/>
      <c r="T2402" s="1199"/>
    </row>
    <row r="2403" spans="1:20" s="1503" customFormat="1" ht="12.75" x14ac:dyDescent="0.2">
      <c r="A2403" s="1488" t="s">
        <v>8711</v>
      </c>
      <c r="B2403" s="1488" t="s">
        <v>2003</v>
      </c>
      <c r="C2403" s="1488" t="s">
        <v>97</v>
      </c>
      <c r="D2403" s="1488"/>
      <c r="E2403" s="1489">
        <v>7036</v>
      </c>
      <c r="F2403" s="1488" t="s">
        <v>13565</v>
      </c>
      <c r="G2403" s="1488" t="s">
        <v>13566</v>
      </c>
      <c r="H2403" s="1488" t="s">
        <v>7534</v>
      </c>
      <c r="I2403" s="1488"/>
      <c r="J2403" s="1488"/>
      <c r="K2403" s="1493">
        <v>0</v>
      </c>
      <c r="L2403" s="1493">
        <v>0</v>
      </c>
      <c r="M2403" s="1484">
        <f t="shared" si="74"/>
        <v>0</v>
      </c>
      <c r="N2403" s="1493">
        <v>1</v>
      </c>
      <c r="O2403" s="1493">
        <v>1</v>
      </c>
      <c r="P2403" s="1484">
        <f t="shared" si="75"/>
        <v>7036</v>
      </c>
      <c r="Q2403" s="1199"/>
      <c r="R2403" s="1199"/>
      <c r="S2403" s="1199"/>
      <c r="T2403" s="1199"/>
    </row>
    <row r="2404" spans="1:20" s="1503" customFormat="1" ht="12.75" x14ac:dyDescent="0.2">
      <c r="A2404" s="1488" t="s">
        <v>8711</v>
      </c>
      <c r="B2404" s="1488" t="s">
        <v>2003</v>
      </c>
      <c r="C2404" s="1488" t="s">
        <v>97</v>
      </c>
      <c r="D2404" s="1488"/>
      <c r="E2404" s="1489">
        <v>7036</v>
      </c>
      <c r="F2404" s="1488" t="s">
        <v>13567</v>
      </c>
      <c r="G2404" s="1488" t="s">
        <v>13568</v>
      </c>
      <c r="H2404" s="1488" t="s">
        <v>13000</v>
      </c>
      <c r="I2404" s="1488"/>
      <c r="J2404" s="1488"/>
      <c r="K2404" s="1493">
        <v>0</v>
      </c>
      <c r="L2404" s="1493">
        <v>0</v>
      </c>
      <c r="M2404" s="1484">
        <f t="shared" si="74"/>
        <v>0</v>
      </c>
      <c r="N2404" s="1493">
        <v>1</v>
      </c>
      <c r="O2404" s="1493">
        <v>1</v>
      </c>
      <c r="P2404" s="1484">
        <f t="shared" si="75"/>
        <v>7036</v>
      </c>
      <c r="Q2404" s="1199"/>
      <c r="R2404" s="1199"/>
      <c r="S2404" s="1199"/>
      <c r="T2404" s="1199"/>
    </row>
    <row r="2405" spans="1:20" s="1503" customFormat="1" ht="12.75" x14ac:dyDescent="0.2">
      <c r="A2405" s="1488" t="s">
        <v>8711</v>
      </c>
      <c r="B2405" s="1488" t="s">
        <v>2003</v>
      </c>
      <c r="C2405" s="1488" t="s">
        <v>97</v>
      </c>
      <c r="D2405" s="1488"/>
      <c r="E2405" s="1489">
        <v>7036</v>
      </c>
      <c r="F2405" s="1488" t="s">
        <v>13569</v>
      </c>
      <c r="G2405" s="1488" t="s">
        <v>13570</v>
      </c>
      <c r="H2405" s="1488" t="s">
        <v>7534</v>
      </c>
      <c r="I2405" s="1488"/>
      <c r="J2405" s="1488"/>
      <c r="K2405" s="1493">
        <v>0</v>
      </c>
      <c r="L2405" s="1493">
        <v>0</v>
      </c>
      <c r="M2405" s="1484">
        <f t="shared" si="74"/>
        <v>0</v>
      </c>
      <c r="N2405" s="1493">
        <v>1</v>
      </c>
      <c r="O2405" s="1493">
        <v>1</v>
      </c>
      <c r="P2405" s="1484">
        <f t="shared" si="75"/>
        <v>7036</v>
      </c>
      <c r="Q2405" s="1199"/>
      <c r="R2405" s="1199"/>
      <c r="S2405" s="1199"/>
      <c r="T2405" s="1199"/>
    </row>
    <row r="2406" spans="1:20" s="1503" customFormat="1" ht="12.75" x14ac:dyDescent="0.2">
      <c r="A2406" s="1488" t="s">
        <v>8711</v>
      </c>
      <c r="B2406" s="1488" t="s">
        <v>2003</v>
      </c>
      <c r="C2406" s="1488" t="s">
        <v>97</v>
      </c>
      <c r="D2406" s="1488"/>
      <c r="E2406" s="1489">
        <v>7036</v>
      </c>
      <c r="F2406" s="1488" t="s">
        <v>13571</v>
      </c>
      <c r="G2406" s="1488" t="s">
        <v>13572</v>
      </c>
      <c r="H2406" s="1488" t="s">
        <v>7534</v>
      </c>
      <c r="I2406" s="1488"/>
      <c r="J2406" s="1488"/>
      <c r="K2406" s="1493">
        <v>0</v>
      </c>
      <c r="L2406" s="1493">
        <v>0</v>
      </c>
      <c r="M2406" s="1484">
        <f t="shared" si="74"/>
        <v>0</v>
      </c>
      <c r="N2406" s="1493">
        <v>1</v>
      </c>
      <c r="O2406" s="1493">
        <v>1</v>
      </c>
      <c r="P2406" s="1484">
        <f t="shared" si="75"/>
        <v>7036</v>
      </c>
      <c r="Q2406" s="1199"/>
      <c r="R2406" s="1199"/>
      <c r="S2406" s="1199"/>
      <c r="T2406" s="1199"/>
    </row>
    <row r="2407" spans="1:20" s="1503" customFormat="1" ht="12.75" x14ac:dyDescent="0.2">
      <c r="A2407" s="1488" t="s">
        <v>8711</v>
      </c>
      <c r="B2407" s="1488" t="s">
        <v>2003</v>
      </c>
      <c r="C2407" s="1488" t="s">
        <v>97</v>
      </c>
      <c r="D2407" s="1488"/>
      <c r="E2407" s="1489">
        <v>7036</v>
      </c>
      <c r="F2407" s="1488" t="s">
        <v>13573</v>
      </c>
      <c r="G2407" s="1488" t="s">
        <v>13574</v>
      </c>
      <c r="H2407" s="1488" t="s">
        <v>13564</v>
      </c>
      <c r="I2407" s="1488"/>
      <c r="J2407" s="1488"/>
      <c r="K2407" s="1493">
        <v>0</v>
      </c>
      <c r="L2407" s="1493">
        <v>0</v>
      </c>
      <c r="M2407" s="1484">
        <f t="shared" si="74"/>
        <v>0</v>
      </c>
      <c r="N2407" s="1493">
        <v>1</v>
      </c>
      <c r="O2407" s="1493">
        <v>1</v>
      </c>
      <c r="P2407" s="1484">
        <f t="shared" si="75"/>
        <v>7036</v>
      </c>
      <c r="Q2407" s="1199"/>
      <c r="R2407" s="1199"/>
      <c r="S2407" s="1199"/>
      <c r="T2407" s="1199"/>
    </row>
    <row r="2408" spans="1:20" s="1503" customFormat="1" ht="12.75" x14ac:dyDescent="0.2">
      <c r="A2408" s="1488" t="s">
        <v>8711</v>
      </c>
      <c r="B2408" s="1488" t="s">
        <v>2003</v>
      </c>
      <c r="C2408" s="1488" t="s">
        <v>97</v>
      </c>
      <c r="D2408" s="1488"/>
      <c r="E2408" s="1489">
        <v>7036</v>
      </c>
      <c r="F2408" s="1488" t="s">
        <v>13575</v>
      </c>
      <c r="G2408" s="1488" t="s">
        <v>13576</v>
      </c>
      <c r="H2408" s="1488" t="s">
        <v>7534</v>
      </c>
      <c r="I2408" s="1488"/>
      <c r="J2408" s="1488"/>
      <c r="K2408" s="1493">
        <v>0</v>
      </c>
      <c r="L2408" s="1493">
        <v>0</v>
      </c>
      <c r="M2408" s="1484">
        <f t="shared" si="74"/>
        <v>0</v>
      </c>
      <c r="N2408" s="1493">
        <v>1</v>
      </c>
      <c r="O2408" s="1493">
        <v>1</v>
      </c>
      <c r="P2408" s="1484">
        <f t="shared" si="75"/>
        <v>7036</v>
      </c>
      <c r="Q2408" s="1199"/>
      <c r="R2408" s="1199"/>
      <c r="S2408" s="1199"/>
      <c r="T2408" s="1199"/>
    </row>
    <row r="2409" spans="1:20" s="1503" customFormat="1" ht="12.75" x14ac:dyDescent="0.2">
      <c r="A2409" s="1488" t="s">
        <v>8711</v>
      </c>
      <c r="B2409" s="1488" t="s">
        <v>2003</v>
      </c>
      <c r="C2409" s="1488" t="s">
        <v>97</v>
      </c>
      <c r="D2409" s="1488"/>
      <c r="E2409" s="1489">
        <v>7036</v>
      </c>
      <c r="F2409" s="1488" t="s">
        <v>13577</v>
      </c>
      <c r="G2409" s="1488" t="s">
        <v>13578</v>
      </c>
      <c r="H2409" s="1488" t="s">
        <v>13000</v>
      </c>
      <c r="I2409" s="1488"/>
      <c r="J2409" s="1488"/>
      <c r="K2409" s="1493">
        <v>0</v>
      </c>
      <c r="L2409" s="1493">
        <v>0</v>
      </c>
      <c r="M2409" s="1484">
        <f t="shared" si="74"/>
        <v>0</v>
      </c>
      <c r="N2409" s="1493">
        <v>1</v>
      </c>
      <c r="O2409" s="1493">
        <v>1</v>
      </c>
      <c r="P2409" s="1484">
        <f t="shared" si="75"/>
        <v>7036</v>
      </c>
      <c r="Q2409" s="1199"/>
      <c r="R2409" s="1199"/>
      <c r="S2409" s="1199"/>
      <c r="T2409" s="1199"/>
    </row>
    <row r="2410" spans="1:20" s="1503" customFormat="1" ht="12.75" x14ac:dyDescent="0.2">
      <c r="A2410" s="1488" t="s">
        <v>8711</v>
      </c>
      <c r="B2410" s="1488" t="s">
        <v>2003</v>
      </c>
      <c r="C2410" s="1488" t="s">
        <v>97</v>
      </c>
      <c r="D2410" s="1488"/>
      <c r="E2410" s="1489">
        <v>7036</v>
      </c>
      <c r="F2410" s="1488" t="s">
        <v>13579</v>
      </c>
      <c r="G2410" s="1488" t="s">
        <v>13580</v>
      </c>
      <c r="H2410" s="1488" t="s">
        <v>7534</v>
      </c>
      <c r="I2410" s="1488"/>
      <c r="J2410" s="1488"/>
      <c r="K2410" s="1493">
        <v>0</v>
      </c>
      <c r="L2410" s="1493">
        <v>0</v>
      </c>
      <c r="M2410" s="1484">
        <f t="shared" si="74"/>
        <v>0</v>
      </c>
      <c r="N2410" s="1493">
        <v>1</v>
      </c>
      <c r="O2410" s="1493">
        <v>1</v>
      </c>
      <c r="P2410" s="1484">
        <f t="shared" si="75"/>
        <v>7036</v>
      </c>
      <c r="Q2410" s="1199"/>
      <c r="R2410" s="1199"/>
      <c r="S2410" s="1199"/>
      <c r="T2410" s="1199"/>
    </row>
    <row r="2411" spans="1:20" s="1503" customFormat="1" ht="12.75" x14ac:dyDescent="0.2">
      <c r="A2411" s="1488" t="s">
        <v>8711</v>
      </c>
      <c r="B2411" s="1488" t="s">
        <v>2003</v>
      </c>
      <c r="C2411" s="1488" t="s">
        <v>97</v>
      </c>
      <c r="D2411" s="1488"/>
      <c r="E2411" s="1489">
        <v>7036</v>
      </c>
      <c r="F2411" s="1488" t="s">
        <v>13581</v>
      </c>
      <c r="G2411" s="1488" t="s">
        <v>13582</v>
      </c>
      <c r="H2411" s="1488" t="s">
        <v>13564</v>
      </c>
      <c r="I2411" s="1488"/>
      <c r="J2411" s="1488"/>
      <c r="K2411" s="1493">
        <v>0</v>
      </c>
      <c r="L2411" s="1493">
        <v>0</v>
      </c>
      <c r="M2411" s="1484">
        <f t="shared" si="74"/>
        <v>0</v>
      </c>
      <c r="N2411" s="1493">
        <v>1</v>
      </c>
      <c r="O2411" s="1493">
        <v>1</v>
      </c>
      <c r="P2411" s="1484">
        <f t="shared" si="75"/>
        <v>7036</v>
      </c>
      <c r="Q2411" s="1199"/>
      <c r="R2411" s="1199"/>
      <c r="S2411" s="1199"/>
      <c r="T2411" s="1199"/>
    </row>
    <row r="2412" spans="1:20" s="1503" customFormat="1" ht="12.75" x14ac:dyDescent="0.2">
      <c r="A2412" s="1488" t="s">
        <v>8711</v>
      </c>
      <c r="B2412" s="1488" t="s">
        <v>2003</v>
      </c>
      <c r="C2412" s="1488" t="s">
        <v>97</v>
      </c>
      <c r="D2412" s="1488"/>
      <c r="E2412" s="1489">
        <v>7036</v>
      </c>
      <c r="F2412" s="1488" t="s">
        <v>13583</v>
      </c>
      <c r="G2412" s="1488" t="s">
        <v>13584</v>
      </c>
      <c r="H2412" s="1488" t="s">
        <v>13564</v>
      </c>
      <c r="I2412" s="1488"/>
      <c r="J2412" s="1488"/>
      <c r="K2412" s="1493">
        <v>0</v>
      </c>
      <c r="L2412" s="1493">
        <v>0</v>
      </c>
      <c r="M2412" s="1484">
        <f t="shared" si="74"/>
        <v>0</v>
      </c>
      <c r="N2412" s="1493">
        <v>1</v>
      </c>
      <c r="O2412" s="1493">
        <v>1</v>
      </c>
      <c r="P2412" s="1484">
        <f t="shared" si="75"/>
        <v>7036</v>
      </c>
      <c r="Q2412" s="1199"/>
      <c r="R2412" s="1199"/>
      <c r="S2412" s="1199"/>
      <c r="T2412" s="1199"/>
    </row>
    <row r="2413" spans="1:20" s="1503" customFormat="1" ht="12.75" x14ac:dyDescent="0.2">
      <c r="A2413" s="1488" t="s">
        <v>8711</v>
      </c>
      <c r="B2413" s="1488" t="s">
        <v>2003</v>
      </c>
      <c r="C2413" s="1488" t="s">
        <v>97</v>
      </c>
      <c r="D2413" s="1488"/>
      <c r="E2413" s="1489">
        <v>7036</v>
      </c>
      <c r="F2413" s="1488" t="s">
        <v>13585</v>
      </c>
      <c r="G2413" s="1488" t="s">
        <v>13586</v>
      </c>
      <c r="H2413" s="1488" t="s">
        <v>7534</v>
      </c>
      <c r="I2413" s="1488"/>
      <c r="J2413" s="1488"/>
      <c r="K2413" s="1493">
        <v>0</v>
      </c>
      <c r="L2413" s="1493">
        <v>0</v>
      </c>
      <c r="M2413" s="1484">
        <f t="shared" si="74"/>
        <v>0</v>
      </c>
      <c r="N2413" s="1493">
        <v>1</v>
      </c>
      <c r="O2413" s="1493">
        <v>1</v>
      </c>
      <c r="P2413" s="1484">
        <f t="shared" si="75"/>
        <v>7036</v>
      </c>
      <c r="Q2413" s="1199"/>
      <c r="R2413" s="1199"/>
      <c r="S2413" s="1199"/>
      <c r="T2413" s="1199"/>
    </row>
    <row r="2414" spans="1:20" s="1503" customFormat="1" ht="12.75" x14ac:dyDescent="0.2">
      <c r="A2414" s="1488" t="s">
        <v>8711</v>
      </c>
      <c r="B2414" s="1488" t="s">
        <v>2003</v>
      </c>
      <c r="C2414" s="1488" t="s">
        <v>97</v>
      </c>
      <c r="D2414" s="1488"/>
      <c r="E2414" s="1489">
        <v>7036</v>
      </c>
      <c r="F2414" s="1488" t="s">
        <v>13587</v>
      </c>
      <c r="G2414" s="1488" t="s">
        <v>13588</v>
      </c>
      <c r="H2414" s="1488" t="s">
        <v>13564</v>
      </c>
      <c r="I2414" s="1488"/>
      <c r="J2414" s="1488"/>
      <c r="K2414" s="1493">
        <v>0</v>
      </c>
      <c r="L2414" s="1493">
        <v>0</v>
      </c>
      <c r="M2414" s="1484">
        <f t="shared" si="74"/>
        <v>0</v>
      </c>
      <c r="N2414" s="1493">
        <v>1</v>
      </c>
      <c r="O2414" s="1493">
        <v>1</v>
      </c>
      <c r="P2414" s="1484">
        <f t="shared" si="75"/>
        <v>7036</v>
      </c>
      <c r="Q2414" s="1199"/>
      <c r="R2414" s="1199"/>
      <c r="S2414" s="1199"/>
      <c r="T2414" s="1199"/>
    </row>
    <row r="2415" spans="1:20" s="1503" customFormat="1" ht="12.75" x14ac:dyDescent="0.2">
      <c r="A2415" s="1488" t="s">
        <v>8711</v>
      </c>
      <c r="B2415" s="1488" t="s">
        <v>2003</v>
      </c>
      <c r="C2415" s="1488" t="s">
        <v>97</v>
      </c>
      <c r="D2415" s="1488"/>
      <c r="E2415" s="1489">
        <v>7036</v>
      </c>
      <c r="F2415" s="1488" t="s">
        <v>13589</v>
      </c>
      <c r="G2415" s="1488" t="s">
        <v>13590</v>
      </c>
      <c r="H2415" s="1488" t="s">
        <v>7534</v>
      </c>
      <c r="I2415" s="1488"/>
      <c r="J2415" s="1488"/>
      <c r="K2415" s="1493">
        <v>0</v>
      </c>
      <c r="L2415" s="1493">
        <v>0</v>
      </c>
      <c r="M2415" s="1484">
        <f t="shared" si="74"/>
        <v>0</v>
      </c>
      <c r="N2415" s="1493">
        <v>1</v>
      </c>
      <c r="O2415" s="1493">
        <v>1</v>
      </c>
      <c r="P2415" s="1484">
        <f t="shared" si="75"/>
        <v>7036</v>
      </c>
      <c r="Q2415" s="1199"/>
      <c r="R2415" s="1199"/>
      <c r="S2415" s="1199"/>
      <c r="T2415" s="1199"/>
    </row>
    <row r="2416" spans="1:20" s="1503" customFormat="1" ht="12.75" x14ac:dyDescent="0.2">
      <c r="A2416" s="1488" t="s">
        <v>8711</v>
      </c>
      <c r="B2416" s="1488" t="s">
        <v>2003</v>
      </c>
      <c r="C2416" s="1488" t="s">
        <v>97</v>
      </c>
      <c r="D2416" s="1488"/>
      <c r="E2416" s="1489">
        <v>7036</v>
      </c>
      <c r="F2416" s="1488" t="s">
        <v>13591</v>
      </c>
      <c r="G2416" s="1488" t="s">
        <v>13592</v>
      </c>
      <c r="H2416" s="1488" t="s">
        <v>7534</v>
      </c>
      <c r="I2416" s="1488"/>
      <c r="J2416" s="1488"/>
      <c r="K2416" s="1493">
        <v>0</v>
      </c>
      <c r="L2416" s="1493">
        <v>0</v>
      </c>
      <c r="M2416" s="1484">
        <f t="shared" si="74"/>
        <v>0</v>
      </c>
      <c r="N2416" s="1493">
        <v>1</v>
      </c>
      <c r="O2416" s="1493">
        <v>1</v>
      </c>
      <c r="P2416" s="1484">
        <f t="shared" si="75"/>
        <v>7036</v>
      </c>
      <c r="Q2416" s="1199"/>
      <c r="R2416" s="1199"/>
      <c r="S2416" s="1199"/>
      <c r="T2416" s="1199"/>
    </row>
    <row r="2417" spans="1:20" s="1503" customFormat="1" ht="12.75" x14ac:dyDescent="0.2">
      <c r="A2417" s="1488" t="s">
        <v>8711</v>
      </c>
      <c r="B2417" s="1488" t="s">
        <v>2003</v>
      </c>
      <c r="C2417" s="1488" t="s">
        <v>97</v>
      </c>
      <c r="D2417" s="1488"/>
      <c r="E2417" s="1489">
        <v>7036</v>
      </c>
      <c r="F2417" s="1488" t="s">
        <v>13593</v>
      </c>
      <c r="G2417" s="1488" t="s">
        <v>13594</v>
      </c>
      <c r="H2417" s="1488" t="s">
        <v>13000</v>
      </c>
      <c r="I2417" s="1488"/>
      <c r="J2417" s="1488"/>
      <c r="K2417" s="1493">
        <v>0</v>
      </c>
      <c r="L2417" s="1493">
        <v>0</v>
      </c>
      <c r="M2417" s="1484">
        <f t="shared" si="74"/>
        <v>0</v>
      </c>
      <c r="N2417" s="1493">
        <v>1</v>
      </c>
      <c r="O2417" s="1493">
        <v>1</v>
      </c>
      <c r="P2417" s="1484">
        <f t="shared" si="75"/>
        <v>7036</v>
      </c>
      <c r="Q2417" s="1199"/>
      <c r="R2417" s="1199"/>
      <c r="S2417" s="1199"/>
      <c r="T2417" s="1199"/>
    </row>
    <row r="2418" spans="1:20" s="1503" customFormat="1" ht="12.75" x14ac:dyDescent="0.2">
      <c r="A2418" s="1488" t="s">
        <v>8711</v>
      </c>
      <c r="B2418" s="1488" t="s">
        <v>2003</v>
      </c>
      <c r="C2418" s="1488" t="s">
        <v>97</v>
      </c>
      <c r="D2418" s="1488"/>
      <c r="E2418" s="1489">
        <v>7036</v>
      </c>
      <c r="F2418" s="1488" t="s">
        <v>13595</v>
      </c>
      <c r="G2418" s="1488" t="s">
        <v>13596</v>
      </c>
      <c r="H2418" s="1488" t="s">
        <v>13564</v>
      </c>
      <c r="I2418" s="1488"/>
      <c r="J2418" s="1488"/>
      <c r="K2418" s="1493">
        <v>0</v>
      </c>
      <c r="L2418" s="1493">
        <v>0</v>
      </c>
      <c r="M2418" s="1484">
        <f t="shared" si="74"/>
        <v>0</v>
      </c>
      <c r="N2418" s="1493">
        <v>1</v>
      </c>
      <c r="O2418" s="1493">
        <v>1</v>
      </c>
      <c r="P2418" s="1484">
        <f t="shared" si="75"/>
        <v>7036</v>
      </c>
      <c r="Q2418" s="1199"/>
      <c r="R2418" s="1199"/>
      <c r="S2418" s="1199"/>
      <c r="T2418" s="1199"/>
    </row>
    <row r="2419" spans="1:20" s="1503" customFormat="1" ht="12.75" x14ac:dyDescent="0.2">
      <c r="A2419" s="1488" t="s">
        <v>8711</v>
      </c>
      <c r="B2419" s="1488" t="s">
        <v>2003</v>
      </c>
      <c r="C2419" s="1488" t="s">
        <v>97</v>
      </c>
      <c r="D2419" s="1488"/>
      <c r="E2419" s="1489">
        <v>7036</v>
      </c>
      <c r="F2419" s="1488" t="s">
        <v>13597</v>
      </c>
      <c r="G2419" s="1488" t="s">
        <v>13598</v>
      </c>
      <c r="H2419" s="1488" t="s">
        <v>7534</v>
      </c>
      <c r="I2419" s="1488"/>
      <c r="J2419" s="1488"/>
      <c r="K2419" s="1493">
        <v>0</v>
      </c>
      <c r="L2419" s="1493">
        <v>0</v>
      </c>
      <c r="M2419" s="1484">
        <f t="shared" si="74"/>
        <v>0</v>
      </c>
      <c r="N2419" s="1493">
        <v>1</v>
      </c>
      <c r="O2419" s="1493">
        <v>1</v>
      </c>
      <c r="P2419" s="1484">
        <f t="shared" si="75"/>
        <v>7036</v>
      </c>
      <c r="Q2419" s="1199"/>
      <c r="R2419" s="1199"/>
      <c r="S2419" s="1199"/>
      <c r="T2419" s="1199"/>
    </row>
    <row r="2420" spans="1:20" s="1503" customFormat="1" ht="12.75" x14ac:dyDescent="0.2">
      <c r="A2420" s="1488" t="s">
        <v>8711</v>
      </c>
      <c r="B2420" s="1488" t="s">
        <v>2003</v>
      </c>
      <c r="C2420" s="1488" t="s">
        <v>97</v>
      </c>
      <c r="D2420" s="1488"/>
      <c r="E2420" s="1489">
        <v>7036</v>
      </c>
      <c r="F2420" s="1488" t="s">
        <v>13599</v>
      </c>
      <c r="G2420" s="1488" t="s">
        <v>13600</v>
      </c>
      <c r="H2420" s="1488" t="s">
        <v>7534</v>
      </c>
      <c r="I2420" s="1488"/>
      <c r="J2420" s="1488"/>
      <c r="K2420" s="1493">
        <v>0</v>
      </c>
      <c r="L2420" s="1493">
        <v>0</v>
      </c>
      <c r="M2420" s="1484">
        <f t="shared" si="74"/>
        <v>0</v>
      </c>
      <c r="N2420" s="1493">
        <v>1</v>
      </c>
      <c r="O2420" s="1493">
        <v>1</v>
      </c>
      <c r="P2420" s="1484">
        <f t="shared" si="75"/>
        <v>7036</v>
      </c>
      <c r="Q2420" s="1199"/>
      <c r="R2420" s="1199"/>
      <c r="S2420" s="1199"/>
      <c r="T2420" s="1199"/>
    </row>
    <row r="2421" spans="1:20" s="1503" customFormat="1" ht="12.75" x14ac:dyDescent="0.2">
      <c r="A2421" s="1488" t="s">
        <v>8711</v>
      </c>
      <c r="B2421" s="1488" t="s">
        <v>2003</v>
      </c>
      <c r="C2421" s="1488" t="s">
        <v>97</v>
      </c>
      <c r="D2421" s="1488"/>
      <c r="E2421" s="1489">
        <v>7036</v>
      </c>
      <c r="F2421" s="1488" t="s">
        <v>13601</v>
      </c>
      <c r="G2421" s="1488" t="s">
        <v>13602</v>
      </c>
      <c r="H2421" s="1488" t="s">
        <v>13564</v>
      </c>
      <c r="I2421" s="1488"/>
      <c r="J2421" s="1488"/>
      <c r="K2421" s="1493">
        <v>0</v>
      </c>
      <c r="L2421" s="1493">
        <v>0</v>
      </c>
      <c r="M2421" s="1484">
        <f t="shared" si="74"/>
        <v>0</v>
      </c>
      <c r="N2421" s="1493">
        <v>1</v>
      </c>
      <c r="O2421" s="1493">
        <v>1</v>
      </c>
      <c r="P2421" s="1484">
        <f t="shared" si="75"/>
        <v>7036</v>
      </c>
      <c r="Q2421" s="1199"/>
      <c r="R2421" s="1199"/>
      <c r="S2421" s="1199"/>
      <c r="T2421" s="1199"/>
    </row>
    <row r="2422" spans="1:20" s="1503" customFormat="1" ht="12.75" x14ac:dyDescent="0.2">
      <c r="A2422" s="1488" t="s">
        <v>8711</v>
      </c>
      <c r="B2422" s="1488" t="s">
        <v>2003</v>
      </c>
      <c r="C2422" s="1488" t="s">
        <v>97</v>
      </c>
      <c r="D2422" s="1488"/>
      <c r="E2422" s="1489">
        <v>7036</v>
      </c>
      <c r="F2422" s="1488" t="s">
        <v>13603</v>
      </c>
      <c r="G2422" s="1488" t="s">
        <v>13604</v>
      </c>
      <c r="H2422" s="1488" t="s">
        <v>13000</v>
      </c>
      <c r="I2422" s="1488"/>
      <c r="J2422" s="1488"/>
      <c r="K2422" s="1493">
        <v>0</v>
      </c>
      <c r="L2422" s="1493">
        <v>0</v>
      </c>
      <c r="M2422" s="1484">
        <f t="shared" si="74"/>
        <v>0</v>
      </c>
      <c r="N2422" s="1493">
        <v>1</v>
      </c>
      <c r="O2422" s="1493">
        <v>1</v>
      </c>
      <c r="P2422" s="1484">
        <f t="shared" si="75"/>
        <v>7036</v>
      </c>
      <c r="Q2422" s="1199"/>
      <c r="R2422" s="1199"/>
      <c r="S2422" s="1199"/>
      <c r="T2422" s="1199"/>
    </row>
    <row r="2423" spans="1:20" s="1503" customFormat="1" ht="12.75" x14ac:dyDescent="0.2">
      <c r="A2423" s="1488" t="s">
        <v>8711</v>
      </c>
      <c r="B2423" s="1488" t="s">
        <v>2003</v>
      </c>
      <c r="C2423" s="1488" t="s">
        <v>97</v>
      </c>
      <c r="D2423" s="1488"/>
      <c r="E2423" s="1489">
        <v>7036</v>
      </c>
      <c r="F2423" s="1488" t="s">
        <v>13605</v>
      </c>
      <c r="G2423" s="1488" t="s">
        <v>13606</v>
      </c>
      <c r="H2423" s="1488" t="s">
        <v>13000</v>
      </c>
      <c r="I2423" s="1488"/>
      <c r="J2423" s="1488"/>
      <c r="K2423" s="1493">
        <v>0</v>
      </c>
      <c r="L2423" s="1493">
        <v>0</v>
      </c>
      <c r="M2423" s="1484">
        <f t="shared" si="74"/>
        <v>0</v>
      </c>
      <c r="N2423" s="1493">
        <v>1</v>
      </c>
      <c r="O2423" s="1493">
        <v>1</v>
      </c>
      <c r="P2423" s="1484">
        <f t="shared" si="75"/>
        <v>7036</v>
      </c>
      <c r="Q2423" s="1199"/>
      <c r="R2423" s="1199"/>
      <c r="S2423" s="1199"/>
      <c r="T2423" s="1199"/>
    </row>
    <row r="2424" spans="1:20" s="1503" customFormat="1" ht="12.75" x14ac:dyDescent="0.2">
      <c r="A2424" s="1488" t="s">
        <v>8711</v>
      </c>
      <c r="B2424" s="1488" t="s">
        <v>2003</v>
      </c>
      <c r="C2424" s="1488" t="s">
        <v>97</v>
      </c>
      <c r="D2424" s="1488"/>
      <c r="E2424" s="1489">
        <v>7036</v>
      </c>
      <c r="F2424" s="1488" t="s">
        <v>13607</v>
      </c>
      <c r="G2424" s="1488" t="s">
        <v>13608</v>
      </c>
      <c r="H2424" s="1488" t="s">
        <v>7534</v>
      </c>
      <c r="I2424" s="1488"/>
      <c r="J2424" s="1488"/>
      <c r="K2424" s="1493">
        <v>0</v>
      </c>
      <c r="L2424" s="1493">
        <v>0</v>
      </c>
      <c r="M2424" s="1484">
        <f t="shared" si="74"/>
        <v>0</v>
      </c>
      <c r="N2424" s="1493">
        <v>1</v>
      </c>
      <c r="O2424" s="1493">
        <v>1</v>
      </c>
      <c r="P2424" s="1484">
        <f t="shared" si="75"/>
        <v>7036</v>
      </c>
      <c r="Q2424" s="1199"/>
      <c r="R2424" s="1199"/>
      <c r="S2424" s="1199"/>
      <c r="T2424" s="1199"/>
    </row>
    <row r="2425" spans="1:20" s="1503" customFormat="1" ht="12.75" x14ac:dyDescent="0.2">
      <c r="A2425" s="1488" t="s">
        <v>8711</v>
      </c>
      <c r="B2425" s="1488" t="s">
        <v>2003</v>
      </c>
      <c r="C2425" s="1488" t="s">
        <v>97</v>
      </c>
      <c r="D2425" s="1488"/>
      <c r="E2425" s="1489">
        <v>7036</v>
      </c>
      <c r="F2425" s="1488" t="s">
        <v>13609</v>
      </c>
      <c r="G2425" s="1488" t="s">
        <v>13610</v>
      </c>
      <c r="H2425" s="1488" t="s">
        <v>7534</v>
      </c>
      <c r="I2425" s="1488"/>
      <c r="J2425" s="1488"/>
      <c r="K2425" s="1493">
        <v>0</v>
      </c>
      <c r="L2425" s="1493">
        <v>0</v>
      </c>
      <c r="M2425" s="1484">
        <f t="shared" si="74"/>
        <v>0</v>
      </c>
      <c r="N2425" s="1493">
        <v>1</v>
      </c>
      <c r="O2425" s="1493">
        <v>1</v>
      </c>
      <c r="P2425" s="1484">
        <f t="shared" si="75"/>
        <v>7036</v>
      </c>
      <c r="Q2425" s="1199"/>
      <c r="R2425" s="1199"/>
      <c r="S2425" s="1199"/>
      <c r="T2425" s="1199"/>
    </row>
    <row r="2426" spans="1:20" s="1503" customFormat="1" ht="12.75" x14ac:dyDescent="0.2">
      <c r="A2426" s="1488" t="s">
        <v>8711</v>
      </c>
      <c r="B2426" s="1488" t="s">
        <v>2003</v>
      </c>
      <c r="C2426" s="1488" t="s">
        <v>97</v>
      </c>
      <c r="D2426" s="1488"/>
      <c r="E2426" s="1489">
        <v>7036</v>
      </c>
      <c r="F2426" s="1488" t="s">
        <v>13611</v>
      </c>
      <c r="G2426" s="1488" t="s">
        <v>13612</v>
      </c>
      <c r="H2426" s="1488" t="s">
        <v>13000</v>
      </c>
      <c r="I2426" s="1488"/>
      <c r="J2426" s="1488"/>
      <c r="K2426" s="1493">
        <v>0</v>
      </c>
      <c r="L2426" s="1493">
        <v>0</v>
      </c>
      <c r="M2426" s="1484">
        <f t="shared" si="74"/>
        <v>0</v>
      </c>
      <c r="N2426" s="1493">
        <v>1</v>
      </c>
      <c r="O2426" s="1493">
        <v>1</v>
      </c>
      <c r="P2426" s="1484">
        <f t="shared" si="75"/>
        <v>7036</v>
      </c>
      <c r="Q2426" s="1199"/>
      <c r="R2426" s="1199"/>
      <c r="S2426" s="1199"/>
      <c r="T2426" s="1199"/>
    </row>
    <row r="2427" spans="1:20" s="1503" customFormat="1" ht="12.75" x14ac:dyDescent="0.2">
      <c r="A2427" s="1488" t="s">
        <v>8711</v>
      </c>
      <c r="B2427" s="1488" t="s">
        <v>2003</v>
      </c>
      <c r="C2427" s="1488" t="s">
        <v>97</v>
      </c>
      <c r="D2427" s="1488"/>
      <c r="E2427" s="1489">
        <v>7036</v>
      </c>
      <c r="F2427" s="1488" t="s">
        <v>13613</v>
      </c>
      <c r="G2427" s="1488" t="s">
        <v>13614</v>
      </c>
      <c r="H2427" s="1488" t="s">
        <v>7534</v>
      </c>
      <c r="I2427" s="1488"/>
      <c r="J2427" s="1488"/>
      <c r="K2427" s="1493">
        <v>0</v>
      </c>
      <c r="L2427" s="1493">
        <v>0</v>
      </c>
      <c r="M2427" s="1484">
        <f t="shared" si="74"/>
        <v>0</v>
      </c>
      <c r="N2427" s="1493">
        <v>1</v>
      </c>
      <c r="O2427" s="1493">
        <v>1</v>
      </c>
      <c r="P2427" s="1484">
        <f t="shared" si="75"/>
        <v>7036</v>
      </c>
      <c r="Q2427" s="1199"/>
      <c r="R2427" s="1199"/>
      <c r="S2427" s="1199"/>
      <c r="T2427" s="1199"/>
    </row>
    <row r="2428" spans="1:20" s="1503" customFormat="1" ht="12.75" x14ac:dyDescent="0.2">
      <c r="A2428" s="1488" t="s">
        <v>8711</v>
      </c>
      <c r="B2428" s="1488" t="s">
        <v>2003</v>
      </c>
      <c r="C2428" s="1488" t="s">
        <v>97</v>
      </c>
      <c r="D2428" s="1488"/>
      <c r="E2428" s="1489">
        <v>7036</v>
      </c>
      <c r="F2428" s="1488" t="s">
        <v>13615</v>
      </c>
      <c r="G2428" s="1488" t="s">
        <v>13616</v>
      </c>
      <c r="H2428" s="1488" t="s">
        <v>13564</v>
      </c>
      <c r="I2428" s="1488"/>
      <c r="J2428" s="1488"/>
      <c r="K2428" s="1493">
        <v>0</v>
      </c>
      <c r="L2428" s="1493">
        <v>0</v>
      </c>
      <c r="M2428" s="1484">
        <f t="shared" si="74"/>
        <v>0</v>
      </c>
      <c r="N2428" s="1493">
        <v>1</v>
      </c>
      <c r="O2428" s="1493">
        <v>1</v>
      </c>
      <c r="P2428" s="1484">
        <f t="shared" si="75"/>
        <v>7036</v>
      </c>
      <c r="Q2428" s="1199"/>
      <c r="R2428" s="1199"/>
      <c r="S2428" s="1199"/>
      <c r="T2428" s="1199"/>
    </row>
    <row r="2429" spans="1:20" s="1503" customFormat="1" ht="12.75" x14ac:dyDescent="0.2">
      <c r="A2429" s="1488" t="s">
        <v>8711</v>
      </c>
      <c r="B2429" s="1488" t="s">
        <v>2003</v>
      </c>
      <c r="C2429" s="1488" t="s">
        <v>97</v>
      </c>
      <c r="D2429" s="1488"/>
      <c r="E2429" s="1489">
        <v>7036</v>
      </c>
      <c r="F2429" s="1488" t="s">
        <v>13617</v>
      </c>
      <c r="G2429" s="1488" t="s">
        <v>13618</v>
      </c>
      <c r="H2429" s="1488" t="s">
        <v>7534</v>
      </c>
      <c r="I2429" s="1488"/>
      <c r="J2429" s="1488"/>
      <c r="K2429" s="1493">
        <v>0</v>
      </c>
      <c r="L2429" s="1493">
        <v>0</v>
      </c>
      <c r="M2429" s="1484">
        <f t="shared" si="74"/>
        <v>0</v>
      </c>
      <c r="N2429" s="1493">
        <v>1</v>
      </c>
      <c r="O2429" s="1493">
        <v>1</v>
      </c>
      <c r="P2429" s="1484">
        <f t="shared" si="75"/>
        <v>7036</v>
      </c>
      <c r="Q2429" s="1199"/>
      <c r="R2429" s="1199"/>
      <c r="S2429" s="1199"/>
      <c r="T2429" s="1199"/>
    </row>
    <row r="2430" spans="1:20" s="1503" customFormat="1" ht="12.75" x14ac:dyDescent="0.2">
      <c r="A2430" s="1488" t="s">
        <v>8711</v>
      </c>
      <c r="B2430" s="1488" t="s">
        <v>2003</v>
      </c>
      <c r="C2430" s="1488" t="s">
        <v>97</v>
      </c>
      <c r="D2430" s="1488"/>
      <c r="E2430" s="1489">
        <v>7036</v>
      </c>
      <c r="F2430" s="1488" t="s">
        <v>13619</v>
      </c>
      <c r="G2430" s="1488" t="s">
        <v>13620</v>
      </c>
      <c r="H2430" s="1488" t="s">
        <v>7534</v>
      </c>
      <c r="I2430" s="1488"/>
      <c r="J2430" s="1488"/>
      <c r="K2430" s="1493">
        <v>0</v>
      </c>
      <c r="L2430" s="1493">
        <v>0</v>
      </c>
      <c r="M2430" s="1484">
        <f t="shared" si="74"/>
        <v>0</v>
      </c>
      <c r="N2430" s="1493">
        <v>1</v>
      </c>
      <c r="O2430" s="1493">
        <v>1</v>
      </c>
      <c r="P2430" s="1484">
        <f t="shared" si="75"/>
        <v>7036</v>
      </c>
      <c r="Q2430" s="1199"/>
      <c r="R2430" s="1199"/>
      <c r="S2430" s="1199"/>
      <c r="T2430" s="1199"/>
    </row>
    <row r="2431" spans="1:20" s="1503" customFormat="1" ht="12.75" x14ac:dyDescent="0.2">
      <c r="A2431" s="1488" t="s">
        <v>8711</v>
      </c>
      <c r="B2431" s="1488" t="s">
        <v>2003</v>
      </c>
      <c r="C2431" s="1488" t="s">
        <v>97</v>
      </c>
      <c r="D2431" s="1488"/>
      <c r="E2431" s="1489">
        <v>7036</v>
      </c>
      <c r="F2431" s="1488" t="s">
        <v>13621</v>
      </c>
      <c r="G2431" s="1488" t="s">
        <v>13622</v>
      </c>
      <c r="H2431" s="1488" t="s">
        <v>13000</v>
      </c>
      <c r="I2431" s="1488"/>
      <c r="J2431" s="1488"/>
      <c r="K2431" s="1493">
        <v>0</v>
      </c>
      <c r="L2431" s="1493">
        <v>0</v>
      </c>
      <c r="M2431" s="1484">
        <f t="shared" si="74"/>
        <v>0</v>
      </c>
      <c r="N2431" s="1493">
        <v>1</v>
      </c>
      <c r="O2431" s="1493">
        <v>1</v>
      </c>
      <c r="P2431" s="1484">
        <f t="shared" si="75"/>
        <v>7036</v>
      </c>
      <c r="Q2431" s="1199"/>
      <c r="R2431" s="1199"/>
      <c r="S2431" s="1199"/>
      <c r="T2431" s="1199"/>
    </row>
    <row r="2432" spans="1:20" s="1503" customFormat="1" ht="12.75" x14ac:dyDescent="0.2">
      <c r="A2432" s="1488" t="s">
        <v>8711</v>
      </c>
      <c r="B2432" s="1488" t="s">
        <v>2003</v>
      </c>
      <c r="C2432" s="1488" t="s">
        <v>97</v>
      </c>
      <c r="D2432" s="1488"/>
      <c r="E2432" s="1489">
        <v>7036</v>
      </c>
      <c r="F2432" s="1488" t="s">
        <v>13623</v>
      </c>
      <c r="G2432" s="1488" t="s">
        <v>13624</v>
      </c>
      <c r="H2432" s="1488" t="s">
        <v>7534</v>
      </c>
      <c r="I2432" s="1488"/>
      <c r="J2432" s="1488"/>
      <c r="K2432" s="1493">
        <v>0</v>
      </c>
      <c r="L2432" s="1493">
        <v>0</v>
      </c>
      <c r="M2432" s="1484">
        <f t="shared" si="74"/>
        <v>0</v>
      </c>
      <c r="N2432" s="1493">
        <v>1</v>
      </c>
      <c r="O2432" s="1493">
        <v>1</v>
      </c>
      <c r="P2432" s="1484">
        <f t="shared" si="75"/>
        <v>7036</v>
      </c>
      <c r="Q2432" s="1199"/>
      <c r="R2432" s="1199"/>
      <c r="S2432" s="1199"/>
      <c r="T2432" s="1199"/>
    </row>
    <row r="2433" spans="1:20" s="1503" customFormat="1" ht="12.75" x14ac:dyDescent="0.2">
      <c r="A2433" s="1488" t="s">
        <v>8711</v>
      </c>
      <c r="B2433" s="1488" t="s">
        <v>2003</v>
      </c>
      <c r="C2433" s="1488" t="s">
        <v>97</v>
      </c>
      <c r="D2433" s="1488"/>
      <c r="E2433" s="1489">
        <v>7036</v>
      </c>
      <c r="F2433" s="1488" t="s">
        <v>13625</v>
      </c>
      <c r="G2433" s="1488" t="s">
        <v>13626</v>
      </c>
      <c r="H2433" s="1488" t="s">
        <v>13564</v>
      </c>
      <c r="I2433" s="1488"/>
      <c r="J2433" s="1488"/>
      <c r="K2433" s="1493">
        <v>0</v>
      </c>
      <c r="L2433" s="1493">
        <v>0</v>
      </c>
      <c r="M2433" s="1484">
        <f t="shared" si="74"/>
        <v>0</v>
      </c>
      <c r="N2433" s="1493">
        <v>1</v>
      </c>
      <c r="O2433" s="1493">
        <v>1</v>
      </c>
      <c r="P2433" s="1484">
        <f t="shared" si="75"/>
        <v>7036</v>
      </c>
      <c r="Q2433" s="1199"/>
      <c r="R2433" s="1199"/>
      <c r="S2433" s="1199"/>
      <c r="T2433" s="1199"/>
    </row>
    <row r="2434" spans="1:20" s="1503" customFormat="1" ht="12.75" x14ac:dyDescent="0.2">
      <c r="A2434" s="1488" t="s">
        <v>8711</v>
      </c>
      <c r="B2434" s="1488" t="s">
        <v>2003</v>
      </c>
      <c r="C2434" s="1488" t="s">
        <v>97</v>
      </c>
      <c r="D2434" s="1488"/>
      <c r="E2434" s="1489">
        <v>7036</v>
      </c>
      <c r="F2434" s="1488" t="s">
        <v>13627</v>
      </c>
      <c r="G2434" s="1488" t="s">
        <v>13628</v>
      </c>
      <c r="H2434" s="1488" t="s">
        <v>7534</v>
      </c>
      <c r="I2434" s="1488"/>
      <c r="J2434" s="1488"/>
      <c r="K2434" s="1493">
        <v>0</v>
      </c>
      <c r="L2434" s="1493">
        <v>0</v>
      </c>
      <c r="M2434" s="1484">
        <f t="shared" si="74"/>
        <v>0</v>
      </c>
      <c r="N2434" s="1493">
        <v>1</v>
      </c>
      <c r="O2434" s="1493">
        <v>1</v>
      </c>
      <c r="P2434" s="1484">
        <f t="shared" si="75"/>
        <v>7036</v>
      </c>
      <c r="Q2434" s="1199"/>
      <c r="R2434" s="1199"/>
      <c r="S2434" s="1199"/>
      <c r="T2434" s="1199"/>
    </row>
    <row r="2435" spans="1:20" s="1503" customFormat="1" ht="12.75" x14ac:dyDescent="0.2">
      <c r="A2435" s="1488" t="s">
        <v>8711</v>
      </c>
      <c r="B2435" s="1488" t="s">
        <v>2003</v>
      </c>
      <c r="C2435" s="1488" t="s">
        <v>97</v>
      </c>
      <c r="D2435" s="1488"/>
      <c r="E2435" s="1489">
        <v>7036</v>
      </c>
      <c r="F2435" s="1488" t="s">
        <v>13629</v>
      </c>
      <c r="G2435" s="1488" t="s">
        <v>13630</v>
      </c>
      <c r="H2435" s="1488" t="s">
        <v>7534</v>
      </c>
      <c r="I2435" s="1488"/>
      <c r="J2435" s="1488"/>
      <c r="K2435" s="1493">
        <v>0</v>
      </c>
      <c r="L2435" s="1493">
        <v>0</v>
      </c>
      <c r="M2435" s="1484">
        <f t="shared" si="74"/>
        <v>0</v>
      </c>
      <c r="N2435" s="1493">
        <v>1</v>
      </c>
      <c r="O2435" s="1493">
        <v>1</v>
      </c>
      <c r="P2435" s="1484">
        <f t="shared" si="75"/>
        <v>7036</v>
      </c>
      <c r="Q2435" s="1199"/>
      <c r="R2435" s="1199"/>
      <c r="S2435" s="1199"/>
      <c r="T2435" s="1199"/>
    </row>
    <row r="2436" spans="1:20" s="1503" customFormat="1" ht="12.75" x14ac:dyDescent="0.2">
      <c r="A2436" s="1488" t="s">
        <v>8711</v>
      </c>
      <c r="B2436" s="1488" t="s">
        <v>2003</v>
      </c>
      <c r="C2436" s="1488" t="s">
        <v>97</v>
      </c>
      <c r="D2436" s="1488"/>
      <c r="E2436" s="1489">
        <v>7036</v>
      </c>
      <c r="F2436" s="1488" t="s">
        <v>13631</v>
      </c>
      <c r="G2436" s="1488" t="s">
        <v>13632</v>
      </c>
      <c r="H2436" s="1488" t="s">
        <v>13000</v>
      </c>
      <c r="I2436" s="1488"/>
      <c r="J2436" s="1488"/>
      <c r="K2436" s="1493">
        <v>0</v>
      </c>
      <c r="L2436" s="1493">
        <v>0</v>
      </c>
      <c r="M2436" s="1484">
        <f t="shared" si="74"/>
        <v>0</v>
      </c>
      <c r="N2436" s="1493">
        <v>1</v>
      </c>
      <c r="O2436" s="1493">
        <v>1</v>
      </c>
      <c r="P2436" s="1484">
        <f t="shared" si="75"/>
        <v>7036</v>
      </c>
      <c r="Q2436" s="1199"/>
      <c r="R2436" s="1199"/>
      <c r="S2436" s="1199"/>
      <c r="T2436" s="1199"/>
    </row>
    <row r="2437" spans="1:20" s="1503" customFormat="1" ht="12.75" x14ac:dyDescent="0.2">
      <c r="A2437" s="1488" t="s">
        <v>8711</v>
      </c>
      <c r="B2437" s="1488" t="s">
        <v>2003</v>
      </c>
      <c r="C2437" s="1488" t="s">
        <v>97</v>
      </c>
      <c r="D2437" s="1488"/>
      <c r="E2437" s="1489">
        <v>7036</v>
      </c>
      <c r="F2437" s="1488" t="s">
        <v>13633</v>
      </c>
      <c r="G2437" s="1488" t="s">
        <v>13634</v>
      </c>
      <c r="H2437" s="1488" t="s">
        <v>13000</v>
      </c>
      <c r="I2437" s="1488"/>
      <c r="J2437" s="1488"/>
      <c r="K2437" s="1493">
        <v>0</v>
      </c>
      <c r="L2437" s="1493">
        <v>0</v>
      </c>
      <c r="M2437" s="1484">
        <f t="shared" ref="M2437:M2500" si="76">L2437*E2437</f>
        <v>0</v>
      </c>
      <c r="N2437" s="1493">
        <v>1</v>
      </c>
      <c r="O2437" s="1493">
        <v>1</v>
      </c>
      <c r="P2437" s="1484">
        <f t="shared" ref="P2437:P2500" si="77">O2437*E2437</f>
        <v>7036</v>
      </c>
      <c r="Q2437" s="1199"/>
      <c r="R2437" s="1199"/>
      <c r="S2437" s="1199"/>
      <c r="T2437" s="1199"/>
    </row>
    <row r="2438" spans="1:20" s="1503" customFormat="1" ht="12.75" x14ac:dyDescent="0.2">
      <c r="A2438" s="1488" t="s">
        <v>8711</v>
      </c>
      <c r="B2438" s="1488" t="s">
        <v>2003</v>
      </c>
      <c r="C2438" s="1488" t="s">
        <v>97</v>
      </c>
      <c r="D2438" s="1488"/>
      <c r="E2438" s="1489">
        <v>7036</v>
      </c>
      <c r="F2438" s="1488" t="s">
        <v>13635</v>
      </c>
      <c r="G2438" s="1488" t="s">
        <v>13636</v>
      </c>
      <c r="H2438" s="1488" t="s">
        <v>13564</v>
      </c>
      <c r="I2438" s="1488"/>
      <c r="J2438" s="1488"/>
      <c r="K2438" s="1493">
        <v>0</v>
      </c>
      <c r="L2438" s="1493">
        <v>0</v>
      </c>
      <c r="M2438" s="1484">
        <f t="shared" si="76"/>
        <v>0</v>
      </c>
      <c r="N2438" s="1493">
        <v>1</v>
      </c>
      <c r="O2438" s="1493">
        <v>1</v>
      </c>
      <c r="P2438" s="1484">
        <f t="shared" si="77"/>
        <v>7036</v>
      </c>
      <c r="Q2438" s="1199"/>
      <c r="R2438" s="1199"/>
      <c r="S2438" s="1199"/>
      <c r="T2438" s="1199"/>
    </row>
    <row r="2439" spans="1:20" s="1503" customFormat="1" ht="12.75" x14ac:dyDescent="0.2">
      <c r="A2439" s="1488" t="s">
        <v>8711</v>
      </c>
      <c r="B2439" s="1488" t="s">
        <v>2003</v>
      </c>
      <c r="C2439" s="1488" t="s">
        <v>97</v>
      </c>
      <c r="D2439" s="1488"/>
      <c r="E2439" s="1489">
        <v>7036</v>
      </c>
      <c r="F2439" s="1488" t="s">
        <v>13637</v>
      </c>
      <c r="G2439" s="1488" t="s">
        <v>13638</v>
      </c>
      <c r="H2439" s="1488" t="s">
        <v>7534</v>
      </c>
      <c r="I2439" s="1488"/>
      <c r="J2439" s="1488"/>
      <c r="K2439" s="1493">
        <v>0</v>
      </c>
      <c r="L2439" s="1493">
        <v>0</v>
      </c>
      <c r="M2439" s="1484">
        <f t="shared" si="76"/>
        <v>0</v>
      </c>
      <c r="N2439" s="1493">
        <v>1</v>
      </c>
      <c r="O2439" s="1493">
        <v>1</v>
      </c>
      <c r="P2439" s="1484">
        <f t="shared" si="77"/>
        <v>7036</v>
      </c>
      <c r="Q2439" s="1199"/>
      <c r="R2439" s="1199"/>
      <c r="S2439" s="1199"/>
      <c r="T2439" s="1199"/>
    </row>
    <row r="2440" spans="1:20" s="1503" customFormat="1" ht="12.75" x14ac:dyDescent="0.2">
      <c r="A2440" s="1488" t="s">
        <v>8711</v>
      </c>
      <c r="B2440" s="1488" t="s">
        <v>2003</v>
      </c>
      <c r="C2440" s="1488" t="s">
        <v>97</v>
      </c>
      <c r="D2440" s="1488"/>
      <c r="E2440" s="1489">
        <v>7036</v>
      </c>
      <c r="F2440" s="1488" t="s">
        <v>13639</v>
      </c>
      <c r="G2440" s="1488" t="s">
        <v>13640</v>
      </c>
      <c r="H2440" s="1488" t="s">
        <v>7534</v>
      </c>
      <c r="I2440" s="1488"/>
      <c r="J2440" s="1488"/>
      <c r="K2440" s="1493">
        <v>0</v>
      </c>
      <c r="L2440" s="1493">
        <v>0</v>
      </c>
      <c r="M2440" s="1484">
        <f t="shared" si="76"/>
        <v>0</v>
      </c>
      <c r="N2440" s="1493">
        <v>1</v>
      </c>
      <c r="O2440" s="1493">
        <v>1</v>
      </c>
      <c r="P2440" s="1484">
        <f t="shared" si="77"/>
        <v>7036</v>
      </c>
      <c r="Q2440" s="1199"/>
      <c r="R2440" s="1199"/>
      <c r="S2440" s="1199"/>
      <c r="T2440" s="1199"/>
    </row>
    <row r="2441" spans="1:20" s="1503" customFormat="1" ht="12.75" x14ac:dyDescent="0.2">
      <c r="A2441" s="1488" t="s">
        <v>8711</v>
      </c>
      <c r="B2441" s="1488" t="s">
        <v>2003</v>
      </c>
      <c r="C2441" s="1488" t="s">
        <v>97</v>
      </c>
      <c r="D2441" s="1488"/>
      <c r="E2441" s="1489">
        <v>7036</v>
      </c>
      <c r="F2441" s="1488" t="s">
        <v>13641</v>
      </c>
      <c r="G2441" s="1488" t="s">
        <v>13642</v>
      </c>
      <c r="H2441" s="1488" t="s">
        <v>7534</v>
      </c>
      <c r="I2441" s="1488"/>
      <c r="J2441" s="1488"/>
      <c r="K2441" s="1493">
        <v>0</v>
      </c>
      <c r="L2441" s="1493">
        <v>0</v>
      </c>
      <c r="M2441" s="1484">
        <f t="shared" si="76"/>
        <v>0</v>
      </c>
      <c r="N2441" s="1493">
        <v>1</v>
      </c>
      <c r="O2441" s="1493">
        <v>1</v>
      </c>
      <c r="P2441" s="1484">
        <f t="shared" si="77"/>
        <v>7036</v>
      </c>
      <c r="Q2441" s="1199"/>
      <c r="R2441" s="1199"/>
      <c r="S2441" s="1199"/>
      <c r="T2441" s="1199"/>
    </row>
    <row r="2442" spans="1:20" s="1503" customFormat="1" ht="12.75" x14ac:dyDescent="0.2">
      <c r="A2442" s="1488" t="s">
        <v>8711</v>
      </c>
      <c r="B2442" s="1488" t="s">
        <v>2003</v>
      </c>
      <c r="C2442" s="1488" t="s">
        <v>97</v>
      </c>
      <c r="D2442" s="1488"/>
      <c r="E2442" s="1489">
        <v>7036</v>
      </c>
      <c r="F2442" s="1488" t="s">
        <v>13643</v>
      </c>
      <c r="G2442" s="1488" t="s">
        <v>13644</v>
      </c>
      <c r="H2442" s="1488" t="s">
        <v>13564</v>
      </c>
      <c r="I2442" s="1488"/>
      <c r="J2442" s="1488"/>
      <c r="K2442" s="1493">
        <v>0</v>
      </c>
      <c r="L2442" s="1493">
        <v>0</v>
      </c>
      <c r="M2442" s="1484">
        <f t="shared" si="76"/>
        <v>0</v>
      </c>
      <c r="N2442" s="1493">
        <v>1</v>
      </c>
      <c r="O2442" s="1493">
        <v>1</v>
      </c>
      <c r="P2442" s="1484">
        <f t="shared" si="77"/>
        <v>7036</v>
      </c>
      <c r="Q2442" s="1199"/>
      <c r="R2442" s="1199"/>
      <c r="S2442" s="1199"/>
      <c r="T2442" s="1199"/>
    </row>
    <row r="2443" spans="1:20" s="1503" customFormat="1" ht="12.75" x14ac:dyDescent="0.2">
      <c r="A2443" s="1488" t="s">
        <v>8711</v>
      </c>
      <c r="B2443" s="1488" t="s">
        <v>2003</v>
      </c>
      <c r="C2443" s="1488" t="s">
        <v>97</v>
      </c>
      <c r="D2443" s="1488"/>
      <c r="E2443" s="1489">
        <v>7036</v>
      </c>
      <c r="F2443" s="1488" t="s">
        <v>13645</v>
      </c>
      <c r="G2443" s="1488" t="s">
        <v>13646</v>
      </c>
      <c r="H2443" s="1488" t="s">
        <v>13000</v>
      </c>
      <c r="I2443" s="1488"/>
      <c r="J2443" s="1488"/>
      <c r="K2443" s="1493">
        <v>0</v>
      </c>
      <c r="L2443" s="1493">
        <v>0</v>
      </c>
      <c r="M2443" s="1484">
        <f t="shared" si="76"/>
        <v>0</v>
      </c>
      <c r="N2443" s="1493">
        <v>1</v>
      </c>
      <c r="O2443" s="1493">
        <v>1</v>
      </c>
      <c r="P2443" s="1484">
        <f t="shared" si="77"/>
        <v>7036</v>
      </c>
      <c r="Q2443" s="1199"/>
      <c r="R2443" s="1199"/>
      <c r="S2443" s="1199"/>
      <c r="T2443" s="1199"/>
    </row>
    <row r="2444" spans="1:20" s="1503" customFormat="1" ht="12.75" x14ac:dyDescent="0.2">
      <c r="A2444" s="1488" t="s">
        <v>8711</v>
      </c>
      <c r="B2444" s="1488" t="s">
        <v>2003</v>
      </c>
      <c r="C2444" s="1488" t="s">
        <v>97</v>
      </c>
      <c r="D2444" s="1488"/>
      <c r="E2444" s="1489">
        <v>7036</v>
      </c>
      <c r="F2444" s="1488" t="s">
        <v>13647</v>
      </c>
      <c r="G2444" s="1488" t="s">
        <v>13648</v>
      </c>
      <c r="H2444" s="1488" t="s">
        <v>7534</v>
      </c>
      <c r="I2444" s="1488"/>
      <c r="J2444" s="1488"/>
      <c r="K2444" s="1493">
        <v>0</v>
      </c>
      <c r="L2444" s="1493">
        <v>0</v>
      </c>
      <c r="M2444" s="1484">
        <f t="shared" si="76"/>
        <v>0</v>
      </c>
      <c r="N2444" s="1493">
        <v>1</v>
      </c>
      <c r="O2444" s="1493">
        <v>1</v>
      </c>
      <c r="P2444" s="1484">
        <f t="shared" si="77"/>
        <v>7036</v>
      </c>
      <c r="Q2444" s="1199"/>
      <c r="R2444" s="1199"/>
      <c r="S2444" s="1199"/>
      <c r="T2444" s="1199"/>
    </row>
    <row r="2445" spans="1:20" s="1503" customFormat="1" ht="12.75" x14ac:dyDescent="0.2">
      <c r="A2445" s="1488" t="s">
        <v>8711</v>
      </c>
      <c r="B2445" s="1488" t="s">
        <v>2003</v>
      </c>
      <c r="C2445" s="1488" t="s">
        <v>97</v>
      </c>
      <c r="D2445" s="1488"/>
      <c r="E2445" s="1489">
        <v>7036</v>
      </c>
      <c r="F2445" s="1488" t="s">
        <v>13649</v>
      </c>
      <c r="G2445" s="1488" t="s">
        <v>13650</v>
      </c>
      <c r="H2445" s="1488" t="s">
        <v>7534</v>
      </c>
      <c r="I2445" s="1488"/>
      <c r="J2445" s="1488"/>
      <c r="K2445" s="1493">
        <v>0</v>
      </c>
      <c r="L2445" s="1493">
        <v>0</v>
      </c>
      <c r="M2445" s="1484">
        <f t="shared" si="76"/>
        <v>0</v>
      </c>
      <c r="N2445" s="1493">
        <v>1</v>
      </c>
      <c r="O2445" s="1493">
        <v>1</v>
      </c>
      <c r="P2445" s="1484">
        <f t="shared" si="77"/>
        <v>7036</v>
      </c>
      <c r="Q2445" s="1199"/>
      <c r="R2445" s="1199"/>
      <c r="S2445" s="1199"/>
      <c r="T2445" s="1199"/>
    </row>
    <row r="2446" spans="1:20" s="1503" customFormat="1" ht="12.75" x14ac:dyDescent="0.2">
      <c r="A2446" s="1488" t="s">
        <v>8711</v>
      </c>
      <c r="B2446" s="1488" t="s">
        <v>2003</v>
      </c>
      <c r="C2446" s="1488" t="s">
        <v>97</v>
      </c>
      <c r="D2446" s="1488"/>
      <c r="E2446" s="1489">
        <v>7036</v>
      </c>
      <c r="F2446" s="1488" t="s">
        <v>13651</v>
      </c>
      <c r="G2446" s="1488" t="s">
        <v>13652</v>
      </c>
      <c r="H2446" s="1488" t="s">
        <v>7534</v>
      </c>
      <c r="I2446" s="1488"/>
      <c r="J2446" s="1488"/>
      <c r="K2446" s="1493">
        <v>0</v>
      </c>
      <c r="L2446" s="1493">
        <v>0</v>
      </c>
      <c r="M2446" s="1484">
        <f t="shared" si="76"/>
        <v>0</v>
      </c>
      <c r="N2446" s="1493">
        <v>1</v>
      </c>
      <c r="O2446" s="1493">
        <v>1</v>
      </c>
      <c r="P2446" s="1484">
        <f t="shared" si="77"/>
        <v>7036</v>
      </c>
      <c r="Q2446" s="1199"/>
      <c r="R2446" s="1199"/>
      <c r="S2446" s="1199"/>
      <c r="T2446" s="1199"/>
    </row>
    <row r="2447" spans="1:20" s="1503" customFormat="1" ht="12.75" x14ac:dyDescent="0.2">
      <c r="A2447" s="1488" t="s">
        <v>8711</v>
      </c>
      <c r="B2447" s="1488" t="s">
        <v>2003</v>
      </c>
      <c r="C2447" s="1488" t="s">
        <v>97</v>
      </c>
      <c r="D2447" s="1488"/>
      <c r="E2447" s="1489">
        <v>7036</v>
      </c>
      <c r="F2447" s="1488" t="s">
        <v>13653</v>
      </c>
      <c r="G2447" s="1488" t="s">
        <v>13654</v>
      </c>
      <c r="H2447" s="1488" t="s">
        <v>13000</v>
      </c>
      <c r="I2447" s="1488"/>
      <c r="J2447" s="1488"/>
      <c r="K2447" s="1493">
        <v>0</v>
      </c>
      <c r="L2447" s="1493">
        <v>0</v>
      </c>
      <c r="M2447" s="1484">
        <f t="shared" si="76"/>
        <v>0</v>
      </c>
      <c r="N2447" s="1493">
        <v>1</v>
      </c>
      <c r="O2447" s="1493">
        <v>1</v>
      </c>
      <c r="P2447" s="1484">
        <f t="shared" si="77"/>
        <v>7036</v>
      </c>
      <c r="Q2447" s="1199"/>
      <c r="R2447" s="1199"/>
      <c r="S2447" s="1199"/>
      <c r="T2447" s="1199"/>
    </row>
    <row r="2448" spans="1:20" s="1503" customFormat="1" ht="12.75" x14ac:dyDescent="0.2">
      <c r="A2448" s="1488" t="s">
        <v>8711</v>
      </c>
      <c r="B2448" s="1488" t="s">
        <v>2003</v>
      </c>
      <c r="C2448" s="1488" t="s">
        <v>97</v>
      </c>
      <c r="D2448" s="1488"/>
      <c r="E2448" s="1489">
        <v>7036</v>
      </c>
      <c r="F2448" s="1488" t="s">
        <v>13655</v>
      </c>
      <c r="G2448" s="1488" t="s">
        <v>13656</v>
      </c>
      <c r="H2448" s="1488" t="s">
        <v>13000</v>
      </c>
      <c r="I2448" s="1488"/>
      <c r="J2448" s="1488"/>
      <c r="K2448" s="1493">
        <v>0</v>
      </c>
      <c r="L2448" s="1493">
        <v>0</v>
      </c>
      <c r="M2448" s="1484">
        <f t="shared" si="76"/>
        <v>0</v>
      </c>
      <c r="N2448" s="1493">
        <v>1</v>
      </c>
      <c r="O2448" s="1493">
        <v>1</v>
      </c>
      <c r="P2448" s="1484">
        <f t="shared" si="77"/>
        <v>7036</v>
      </c>
      <c r="Q2448" s="1199"/>
      <c r="R2448" s="1199"/>
      <c r="S2448" s="1199"/>
      <c r="T2448" s="1199"/>
    </row>
    <row r="2449" spans="1:20" s="1503" customFormat="1" ht="12.75" x14ac:dyDescent="0.2">
      <c r="A2449" s="1488" t="s">
        <v>8711</v>
      </c>
      <c r="B2449" s="1488" t="s">
        <v>2003</v>
      </c>
      <c r="C2449" s="1488" t="s">
        <v>97</v>
      </c>
      <c r="D2449" s="1488"/>
      <c r="E2449" s="1489">
        <v>7036</v>
      </c>
      <c r="F2449" s="1488" t="s">
        <v>13657</v>
      </c>
      <c r="G2449" s="1488" t="s">
        <v>13658</v>
      </c>
      <c r="H2449" s="1488" t="s">
        <v>7534</v>
      </c>
      <c r="I2449" s="1488"/>
      <c r="J2449" s="1488"/>
      <c r="K2449" s="1493">
        <v>0</v>
      </c>
      <c r="L2449" s="1493">
        <v>0</v>
      </c>
      <c r="M2449" s="1484">
        <f t="shared" si="76"/>
        <v>0</v>
      </c>
      <c r="N2449" s="1493">
        <v>1</v>
      </c>
      <c r="O2449" s="1493">
        <v>1</v>
      </c>
      <c r="P2449" s="1484">
        <f t="shared" si="77"/>
        <v>7036</v>
      </c>
      <c r="Q2449" s="1199"/>
      <c r="R2449" s="1199"/>
      <c r="S2449" s="1199"/>
      <c r="T2449" s="1199"/>
    </row>
    <row r="2450" spans="1:20" s="1503" customFormat="1" ht="12.75" x14ac:dyDescent="0.2">
      <c r="A2450" s="1488" t="s">
        <v>8711</v>
      </c>
      <c r="B2450" s="1488" t="s">
        <v>2003</v>
      </c>
      <c r="C2450" s="1488" t="s">
        <v>97</v>
      </c>
      <c r="D2450" s="1488"/>
      <c r="E2450" s="1489">
        <v>7036</v>
      </c>
      <c r="F2450" s="1488" t="s">
        <v>13659</v>
      </c>
      <c r="G2450" s="1488" t="s">
        <v>13660</v>
      </c>
      <c r="H2450" s="1488" t="s">
        <v>7534</v>
      </c>
      <c r="I2450" s="1488"/>
      <c r="J2450" s="1488"/>
      <c r="K2450" s="1493">
        <v>0</v>
      </c>
      <c r="L2450" s="1493">
        <v>0</v>
      </c>
      <c r="M2450" s="1484">
        <f t="shared" si="76"/>
        <v>0</v>
      </c>
      <c r="N2450" s="1493">
        <v>1</v>
      </c>
      <c r="O2450" s="1493">
        <v>1</v>
      </c>
      <c r="P2450" s="1484">
        <f t="shared" si="77"/>
        <v>7036</v>
      </c>
      <c r="Q2450" s="1199"/>
      <c r="R2450" s="1199"/>
      <c r="S2450" s="1199"/>
      <c r="T2450" s="1199"/>
    </row>
    <row r="2451" spans="1:20" s="1503" customFormat="1" ht="12.75" x14ac:dyDescent="0.2">
      <c r="A2451" s="1488" t="s">
        <v>8711</v>
      </c>
      <c r="B2451" s="1488" t="s">
        <v>2003</v>
      </c>
      <c r="C2451" s="1488" t="s">
        <v>97</v>
      </c>
      <c r="D2451" s="1488"/>
      <c r="E2451" s="1489">
        <v>7036</v>
      </c>
      <c r="F2451" s="1488" t="s">
        <v>13661</v>
      </c>
      <c r="G2451" s="1488" t="s">
        <v>13662</v>
      </c>
      <c r="H2451" s="1488" t="s">
        <v>13564</v>
      </c>
      <c r="I2451" s="1488"/>
      <c r="J2451" s="1488"/>
      <c r="K2451" s="1493">
        <v>0</v>
      </c>
      <c r="L2451" s="1493">
        <v>0</v>
      </c>
      <c r="M2451" s="1484">
        <f t="shared" si="76"/>
        <v>0</v>
      </c>
      <c r="N2451" s="1493">
        <v>1</v>
      </c>
      <c r="O2451" s="1493">
        <v>1</v>
      </c>
      <c r="P2451" s="1484">
        <f t="shared" si="77"/>
        <v>7036</v>
      </c>
      <c r="Q2451" s="1199"/>
      <c r="R2451" s="1199"/>
      <c r="S2451" s="1199"/>
      <c r="T2451" s="1199"/>
    </row>
    <row r="2452" spans="1:20" s="1503" customFormat="1" ht="12.75" x14ac:dyDescent="0.2">
      <c r="A2452" s="1488" t="s">
        <v>8711</v>
      </c>
      <c r="B2452" s="1488" t="s">
        <v>2003</v>
      </c>
      <c r="C2452" s="1488" t="s">
        <v>97</v>
      </c>
      <c r="D2452" s="1488"/>
      <c r="E2452" s="1489">
        <v>7036</v>
      </c>
      <c r="F2452" s="1488" t="s">
        <v>13663</v>
      </c>
      <c r="G2452" s="1488" t="s">
        <v>13664</v>
      </c>
      <c r="H2452" s="1488" t="s">
        <v>13000</v>
      </c>
      <c r="I2452" s="1488"/>
      <c r="J2452" s="1488"/>
      <c r="K2452" s="1493">
        <v>0</v>
      </c>
      <c r="L2452" s="1493">
        <v>0</v>
      </c>
      <c r="M2452" s="1484">
        <f t="shared" si="76"/>
        <v>0</v>
      </c>
      <c r="N2452" s="1493">
        <v>1</v>
      </c>
      <c r="O2452" s="1493">
        <v>1</v>
      </c>
      <c r="P2452" s="1484">
        <f t="shared" si="77"/>
        <v>7036</v>
      </c>
      <c r="Q2452" s="1199"/>
      <c r="R2452" s="1199"/>
      <c r="S2452" s="1199"/>
      <c r="T2452" s="1199"/>
    </row>
    <row r="2453" spans="1:20" s="1503" customFormat="1" ht="12.75" x14ac:dyDescent="0.2">
      <c r="A2453" s="1488" t="s">
        <v>8711</v>
      </c>
      <c r="B2453" s="1488" t="s">
        <v>2003</v>
      </c>
      <c r="C2453" s="1488" t="s">
        <v>97</v>
      </c>
      <c r="D2453" s="1488"/>
      <c r="E2453" s="1489">
        <v>7036</v>
      </c>
      <c r="F2453" s="1488" t="s">
        <v>13665</v>
      </c>
      <c r="G2453" s="1488" t="s">
        <v>13666</v>
      </c>
      <c r="H2453" s="1488" t="s">
        <v>13000</v>
      </c>
      <c r="I2453" s="1488"/>
      <c r="J2453" s="1488"/>
      <c r="K2453" s="1493">
        <v>0</v>
      </c>
      <c r="L2453" s="1493">
        <v>0</v>
      </c>
      <c r="M2453" s="1484">
        <f t="shared" si="76"/>
        <v>0</v>
      </c>
      <c r="N2453" s="1493">
        <v>1</v>
      </c>
      <c r="O2453" s="1493">
        <v>1</v>
      </c>
      <c r="P2453" s="1484">
        <f t="shared" si="77"/>
        <v>7036</v>
      </c>
      <c r="Q2453" s="1199"/>
      <c r="R2453" s="1199"/>
      <c r="S2453" s="1199"/>
      <c r="T2453" s="1199"/>
    </row>
    <row r="2454" spans="1:20" s="1503" customFormat="1" ht="12.75" x14ac:dyDescent="0.2">
      <c r="A2454" s="1488" t="s">
        <v>8711</v>
      </c>
      <c r="B2454" s="1488" t="s">
        <v>2003</v>
      </c>
      <c r="C2454" s="1488" t="s">
        <v>97</v>
      </c>
      <c r="D2454" s="1488"/>
      <c r="E2454" s="1489">
        <v>7036</v>
      </c>
      <c r="F2454" s="1488" t="s">
        <v>13667</v>
      </c>
      <c r="G2454" s="1488" t="s">
        <v>13668</v>
      </c>
      <c r="H2454" s="1488" t="s">
        <v>7534</v>
      </c>
      <c r="I2454" s="1488"/>
      <c r="J2454" s="1488"/>
      <c r="K2454" s="1493">
        <v>0</v>
      </c>
      <c r="L2454" s="1493">
        <v>0</v>
      </c>
      <c r="M2454" s="1484">
        <f t="shared" si="76"/>
        <v>0</v>
      </c>
      <c r="N2454" s="1493">
        <v>1</v>
      </c>
      <c r="O2454" s="1493">
        <v>1</v>
      </c>
      <c r="P2454" s="1484">
        <f t="shared" si="77"/>
        <v>7036</v>
      </c>
      <c r="Q2454" s="1199"/>
      <c r="R2454" s="1199"/>
      <c r="S2454" s="1199"/>
      <c r="T2454" s="1199"/>
    </row>
    <row r="2455" spans="1:20" s="1503" customFormat="1" ht="12.75" x14ac:dyDescent="0.2">
      <c r="A2455" s="1488" t="s">
        <v>8711</v>
      </c>
      <c r="B2455" s="1488" t="s">
        <v>2003</v>
      </c>
      <c r="C2455" s="1488" t="s">
        <v>97</v>
      </c>
      <c r="D2455" s="1488"/>
      <c r="E2455" s="1489">
        <v>7036</v>
      </c>
      <c r="F2455" s="1488" t="s">
        <v>13669</v>
      </c>
      <c r="G2455" s="1488" t="s">
        <v>13670</v>
      </c>
      <c r="H2455" s="1488" t="s">
        <v>7534</v>
      </c>
      <c r="I2455" s="1488"/>
      <c r="J2455" s="1488"/>
      <c r="K2455" s="1493">
        <v>0</v>
      </c>
      <c r="L2455" s="1493">
        <v>0</v>
      </c>
      <c r="M2455" s="1484">
        <f t="shared" si="76"/>
        <v>0</v>
      </c>
      <c r="N2455" s="1493">
        <v>1</v>
      </c>
      <c r="O2455" s="1493">
        <v>1</v>
      </c>
      <c r="P2455" s="1484">
        <f t="shared" si="77"/>
        <v>7036</v>
      </c>
      <c r="Q2455" s="1199"/>
      <c r="R2455" s="1199"/>
      <c r="S2455" s="1199"/>
      <c r="T2455" s="1199"/>
    </row>
    <row r="2456" spans="1:20" s="1503" customFormat="1" ht="12.75" x14ac:dyDescent="0.2">
      <c r="A2456" s="1488" t="s">
        <v>8711</v>
      </c>
      <c r="B2456" s="1488" t="s">
        <v>2003</v>
      </c>
      <c r="C2456" s="1488" t="s">
        <v>97</v>
      </c>
      <c r="D2456" s="1488"/>
      <c r="E2456" s="1489">
        <v>7036</v>
      </c>
      <c r="F2456" s="1488" t="s">
        <v>13671</v>
      </c>
      <c r="G2456" s="1488" t="s">
        <v>13672</v>
      </c>
      <c r="H2456" s="1488" t="s">
        <v>7534</v>
      </c>
      <c r="I2456" s="1488"/>
      <c r="J2456" s="1488"/>
      <c r="K2456" s="1493">
        <v>0</v>
      </c>
      <c r="L2456" s="1493">
        <v>0</v>
      </c>
      <c r="M2456" s="1484">
        <f t="shared" si="76"/>
        <v>0</v>
      </c>
      <c r="N2456" s="1493">
        <v>1</v>
      </c>
      <c r="O2456" s="1493">
        <v>1</v>
      </c>
      <c r="P2456" s="1484">
        <f t="shared" si="77"/>
        <v>7036</v>
      </c>
      <c r="Q2456" s="1199"/>
      <c r="R2456" s="1199"/>
      <c r="S2456" s="1199"/>
      <c r="T2456" s="1199"/>
    </row>
    <row r="2457" spans="1:20" s="1503" customFormat="1" ht="12.75" x14ac:dyDescent="0.2">
      <c r="A2457" s="1488" t="s">
        <v>8711</v>
      </c>
      <c r="B2457" s="1488" t="s">
        <v>2003</v>
      </c>
      <c r="C2457" s="1488" t="s">
        <v>97</v>
      </c>
      <c r="D2457" s="1488"/>
      <c r="E2457" s="1489">
        <v>7036</v>
      </c>
      <c r="F2457" s="1488" t="s">
        <v>13673</v>
      </c>
      <c r="G2457" s="1488" t="s">
        <v>13674</v>
      </c>
      <c r="H2457" s="1488" t="s">
        <v>7534</v>
      </c>
      <c r="I2457" s="1488"/>
      <c r="J2457" s="1488"/>
      <c r="K2457" s="1493">
        <v>0</v>
      </c>
      <c r="L2457" s="1493">
        <v>0</v>
      </c>
      <c r="M2457" s="1484">
        <f t="shared" si="76"/>
        <v>0</v>
      </c>
      <c r="N2457" s="1493">
        <v>1</v>
      </c>
      <c r="O2457" s="1493">
        <v>1</v>
      </c>
      <c r="P2457" s="1484">
        <f t="shared" si="77"/>
        <v>7036</v>
      </c>
      <c r="Q2457" s="1199"/>
      <c r="R2457" s="1199"/>
      <c r="S2457" s="1199"/>
      <c r="T2457" s="1199"/>
    </row>
    <row r="2458" spans="1:20" s="1503" customFormat="1" ht="12.75" x14ac:dyDescent="0.2">
      <c r="A2458" s="1488" t="s">
        <v>8711</v>
      </c>
      <c r="B2458" s="1488" t="s">
        <v>2003</v>
      </c>
      <c r="C2458" s="1488" t="s">
        <v>97</v>
      </c>
      <c r="D2458" s="1488"/>
      <c r="E2458" s="1489">
        <v>7036</v>
      </c>
      <c r="F2458" s="1488" t="s">
        <v>13675</v>
      </c>
      <c r="G2458" s="1488" t="s">
        <v>13676</v>
      </c>
      <c r="H2458" s="1488" t="s">
        <v>7534</v>
      </c>
      <c r="I2458" s="1488"/>
      <c r="J2458" s="1488"/>
      <c r="K2458" s="1493">
        <v>0</v>
      </c>
      <c r="L2458" s="1493">
        <v>0</v>
      </c>
      <c r="M2458" s="1484">
        <f t="shared" si="76"/>
        <v>0</v>
      </c>
      <c r="N2458" s="1493">
        <v>1</v>
      </c>
      <c r="O2458" s="1493">
        <v>1</v>
      </c>
      <c r="P2458" s="1484">
        <f t="shared" si="77"/>
        <v>7036</v>
      </c>
      <c r="Q2458" s="1199"/>
      <c r="R2458" s="1199"/>
      <c r="S2458" s="1199"/>
      <c r="T2458" s="1199"/>
    </row>
    <row r="2459" spans="1:20" s="1503" customFormat="1" ht="12.75" x14ac:dyDescent="0.2">
      <c r="A2459" s="1488" t="s">
        <v>8711</v>
      </c>
      <c r="B2459" s="1488" t="s">
        <v>2003</v>
      </c>
      <c r="C2459" s="1488" t="s">
        <v>97</v>
      </c>
      <c r="D2459" s="1488"/>
      <c r="E2459" s="1489">
        <v>7036</v>
      </c>
      <c r="F2459" s="1488" t="s">
        <v>13677</v>
      </c>
      <c r="G2459" s="1488" t="s">
        <v>13678</v>
      </c>
      <c r="H2459" s="1488" t="s">
        <v>7534</v>
      </c>
      <c r="I2459" s="1488"/>
      <c r="J2459" s="1488"/>
      <c r="K2459" s="1493">
        <v>0</v>
      </c>
      <c r="L2459" s="1493">
        <v>0</v>
      </c>
      <c r="M2459" s="1484">
        <f t="shared" si="76"/>
        <v>0</v>
      </c>
      <c r="N2459" s="1493">
        <v>1</v>
      </c>
      <c r="O2459" s="1493">
        <v>1</v>
      </c>
      <c r="P2459" s="1484">
        <f t="shared" si="77"/>
        <v>7036</v>
      </c>
      <c r="Q2459" s="1199"/>
      <c r="R2459" s="1199"/>
      <c r="S2459" s="1199"/>
      <c r="T2459" s="1199"/>
    </row>
    <row r="2460" spans="1:20" s="1503" customFormat="1" ht="12.75" x14ac:dyDescent="0.2">
      <c r="A2460" s="1488" t="s">
        <v>8711</v>
      </c>
      <c r="B2460" s="1488" t="s">
        <v>2003</v>
      </c>
      <c r="C2460" s="1488" t="s">
        <v>97</v>
      </c>
      <c r="D2460" s="1488"/>
      <c r="E2460" s="1489">
        <v>7036</v>
      </c>
      <c r="F2460" s="1488" t="s">
        <v>13679</v>
      </c>
      <c r="G2460" s="1488" t="s">
        <v>13680</v>
      </c>
      <c r="H2460" s="1488" t="s">
        <v>7534</v>
      </c>
      <c r="I2460" s="1488"/>
      <c r="J2460" s="1488"/>
      <c r="K2460" s="1493">
        <v>0</v>
      </c>
      <c r="L2460" s="1493">
        <v>0</v>
      </c>
      <c r="M2460" s="1484">
        <f t="shared" si="76"/>
        <v>0</v>
      </c>
      <c r="N2460" s="1493">
        <v>1</v>
      </c>
      <c r="O2460" s="1493">
        <v>1</v>
      </c>
      <c r="P2460" s="1484">
        <f t="shared" si="77"/>
        <v>7036</v>
      </c>
      <c r="Q2460" s="1199"/>
      <c r="R2460" s="1199"/>
      <c r="S2460" s="1199"/>
      <c r="T2460" s="1199"/>
    </row>
    <row r="2461" spans="1:20" s="1503" customFormat="1" ht="12.75" x14ac:dyDescent="0.2">
      <c r="A2461" s="1488" t="s">
        <v>8711</v>
      </c>
      <c r="B2461" s="1488" t="s">
        <v>2003</v>
      </c>
      <c r="C2461" s="1488" t="s">
        <v>97</v>
      </c>
      <c r="D2461" s="1488"/>
      <c r="E2461" s="1489">
        <v>7036</v>
      </c>
      <c r="F2461" s="1488" t="s">
        <v>13681</v>
      </c>
      <c r="G2461" s="1488" t="s">
        <v>13682</v>
      </c>
      <c r="H2461" s="1488" t="s">
        <v>7534</v>
      </c>
      <c r="I2461" s="1488"/>
      <c r="J2461" s="1488"/>
      <c r="K2461" s="1493">
        <v>0</v>
      </c>
      <c r="L2461" s="1493">
        <v>0</v>
      </c>
      <c r="M2461" s="1484">
        <f t="shared" si="76"/>
        <v>0</v>
      </c>
      <c r="N2461" s="1493">
        <v>1</v>
      </c>
      <c r="O2461" s="1493">
        <v>1</v>
      </c>
      <c r="P2461" s="1484">
        <f t="shared" si="77"/>
        <v>7036</v>
      </c>
      <c r="Q2461" s="1199"/>
      <c r="R2461" s="1199"/>
      <c r="S2461" s="1199"/>
      <c r="T2461" s="1199"/>
    </row>
    <row r="2462" spans="1:20" s="1503" customFormat="1" ht="12.75" x14ac:dyDescent="0.2">
      <c r="A2462" s="1488" t="s">
        <v>8711</v>
      </c>
      <c r="B2462" s="1488" t="s">
        <v>2003</v>
      </c>
      <c r="C2462" s="1488" t="s">
        <v>97</v>
      </c>
      <c r="D2462" s="1488"/>
      <c r="E2462" s="1489">
        <v>7036</v>
      </c>
      <c r="F2462" s="1488" t="s">
        <v>13683</v>
      </c>
      <c r="G2462" s="1488" t="s">
        <v>13684</v>
      </c>
      <c r="H2462" s="1488" t="s">
        <v>7534</v>
      </c>
      <c r="I2462" s="1488"/>
      <c r="J2462" s="1488"/>
      <c r="K2462" s="1493">
        <v>0</v>
      </c>
      <c r="L2462" s="1493">
        <v>0</v>
      </c>
      <c r="M2462" s="1484">
        <f t="shared" si="76"/>
        <v>0</v>
      </c>
      <c r="N2462" s="1493">
        <v>1</v>
      </c>
      <c r="O2462" s="1493">
        <v>1</v>
      </c>
      <c r="P2462" s="1484">
        <f t="shared" si="77"/>
        <v>7036</v>
      </c>
      <c r="Q2462" s="1199"/>
      <c r="R2462" s="1199"/>
      <c r="S2462" s="1199"/>
      <c r="T2462" s="1199"/>
    </row>
    <row r="2463" spans="1:20" s="1503" customFormat="1" ht="12.75" x14ac:dyDescent="0.2">
      <c r="A2463" s="1488" t="s">
        <v>8711</v>
      </c>
      <c r="B2463" s="1488" t="s">
        <v>2003</v>
      </c>
      <c r="C2463" s="1488" t="s">
        <v>97</v>
      </c>
      <c r="D2463" s="1488"/>
      <c r="E2463" s="1489">
        <v>7036</v>
      </c>
      <c r="F2463" s="1488" t="s">
        <v>13685</v>
      </c>
      <c r="G2463" s="1488" t="s">
        <v>13686</v>
      </c>
      <c r="H2463" s="1488" t="s">
        <v>13564</v>
      </c>
      <c r="I2463" s="1488"/>
      <c r="J2463" s="1488"/>
      <c r="K2463" s="1493">
        <v>0</v>
      </c>
      <c r="L2463" s="1493">
        <v>0</v>
      </c>
      <c r="M2463" s="1484">
        <f t="shared" si="76"/>
        <v>0</v>
      </c>
      <c r="N2463" s="1493">
        <v>1</v>
      </c>
      <c r="O2463" s="1493">
        <v>1</v>
      </c>
      <c r="P2463" s="1484">
        <f t="shared" si="77"/>
        <v>7036</v>
      </c>
      <c r="Q2463" s="1199"/>
      <c r="R2463" s="1199"/>
      <c r="S2463" s="1199"/>
      <c r="T2463" s="1199"/>
    </row>
    <row r="2464" spans="1:20" s="1503" customFormat="1" ht="12.75" x14ac:dyDescent="0.2">
      <c r="A2464" s="1488" t="s">
        <v>8711</v>
      </c>
      <c r="B2464" s="1488" t="s">
        <v>2003</v>
      </c>
      <c r="C2464" s="1488" t="s">
        <v>97</v>
      </c>
      <c r="D2464" s="1488"/>
      <c r="E2464" s="1489">
        <v>7036</v>
      </c>
      <c r="F2464" s="1488" t="s">
        <v>13687</v>
      </c>
      <c r="G2464" s="1488" t="s">
        <v>13688</v>
      </c>
      <c r="H2464" s="1488" t="s">
        <v>7534</v>
      </c>
      <c r="I2464" s="1488"/>
      <c r="J2464" s="1488"/>
      <c r="K2464" s="1493">
        <v>0</v>
      </c>
      <c r="L2464" s="1493">
        <v>0</v>
      </c>
      <c r="M2464" s="1484">
        <f t="shared" si="76"/>
        <v>0</v>
      </c>
      <c r="N2464" s="1493">
        <v>1</v>
      </c>
      <c r="O2464" s="1493">
        <v>1</v>
      </c>
      <c r="P2464" s="1484">
        <f t="shared" si="77"/>
        <v>7036</v>
      </c>
      <c r="Q2464" s="1199"/>
      <c r="R2464" s="1199"/>
      <c r="S2464" s="1199"/>
      <c r="T2464" s="1199"/>
    </row>
    <row r="2465" spans="1:20" s="1503" customFormat="1" ht="12.75" x14ac:dyDescent="0.2">
      <c r="A2465" s="1488" t="s">
        <v>8711</v>
      </c>
      <c r="B2465" s="1488" t="s">
        <v>2003</v>
      </c>
      <c r="C2465" s="1488" t="s">
        <v>97</v>
      </c>
      <c r="D2465" s="1488"/>
      <c r="E2465" s="1489">
        <v>7036</v>
      </c>
      <c r="F2465" s="1488" t="s">
        <v>13689</v>
      </c>
      <c r="G2465" s="1488" t="s">
        <v>13690</v>
      </c>
      <c r="H2465" s="1488" t="s">
        <v>7534</v>
      </c>
      <c r="I2465" s="1488"/>
      <c r="J2465" s="1488"/>
      <c r="K2465" s="1493">
        <v>0</v>
      </c>
      <c r="L2465" s="1493">
        <v>0</v>
      </c>
      <c r="M2465" s="1484">
        <f t="shared" si="76"/>
        <v>0</v>
      </c>
      <c r="N2465" s="1493">
        <v>1</v>
      </c>
      <c r="O2465" s="1493">
        <v>1</v>
      </c>
      <c r="P2465" s="1484">
        <f t="shared" si="77"/>
        <v>7036</v>
      </c>
      <c r="Q2465" s="1199"/>
      <c r="R2465" s="1199"/>
      <c r="S2465" s="1199"/>
      <c r="T2465" s="1199"/>
    </row>
    <row r="2466" spans="1:20" s="1503" customFormat="1" ht="12.75" x14ac:dyDescent="0.2">
      <c r="A2466" s="1488" t="s">
        <v>8711</v>
      </c>
      <c r="B2466" s="1488" t="s">
        <v>2003</v>
      </c>
      <c r="C2466" s="1488" t="s">
        <v>97</v>
      </c>
      <c r="D2466" s="1488"/>
      <c r="E2466" s="1489">
        <v>7036</v>
      </c>
      <c r="F2466" s="1488" t="s">
        <v>13691</v>
      </c>
      <c r="G2466" s="1488" t="s">
        <v>13692</v>
      </c>
      <c r="H2466" s="1488" t="s">
        <v>7534</v>
      </c>
      <c r="I2466" s="1488"/>
      <c r="J2466" s="1488"/>
      <c r="K2466" s="1493">
        <v>0</v>
      </c>
      <c r="L2466" s="1493">
        <v>0</v>
      </c>
      <c r="M2466" s="1484">
        <f t="shared" si="76"/>
        <v>0</v>
      </c>
      <c r="N2466" s="1493">
        <v>1</v>
      </c>
      <c r="O2466" s="1493">
        <v>1</v>
      </c>
      <c r="P2466" s="1484">
        <f t="shared" si="77"/>
        <v>7036</v>
      </c>
      <c r="Q2466" s="1199"/>
      <c r="R2466" s="1199"/>
      <c r="S2466" s="1199"/>
      <c r="T2466" s="1199"/>
    </row>
    <row r="2467" spans="1:20" s="1503" customFormat="1" ht="12.75" x14ac:dyDescent="0.2">
      <c r="A2467" s="1488" t="s">
        <v>8711</v>
      </c>
      <c r="B2467" s="1488" t="s">
        <v>2003</v>
      </c>
      <c r="C2467" s="1488" t="s">
        <v>97</v>
      </c>
      <c r="D2467" s="1488"/>
      <c r="E2467" s="1489">
        <v>7036</v>
      </c>
      <c r="F2467" s="1488" t="s">
        <v>13693</v>
      </c>
      <c r="G2467" s="1488" t="s">
        <v>13694</v>
      </c>
      <c r="H2467" s="1488" t="s">
        <v>13000</v>
      </c>
      <c r="I2467" s="1488"/>
      <c r="J2467" s="1488"/>
      <c r="K2467" s="1493">
        <v>0</v>
      </c>
      <c r="L2467" s="1493">
        <v>0</v>
      </c>
      <c r="M2467" s="1484">
        <f t="shared" si="76"/>
        <v>0</v>
      </c>
      <c r="N2467" s="1493">
        <v>1</v>
      </c>
      <c r="O2467" s="1493">
        <v>1</v>
      </c>
      <c r="P2467" s="1484">
        <f t="shared" si="77"/>
        <v>7036</v>
      </c>
      <c r="Q2467" s="1199"/>
      <c r="R2467" s="1199"/>
      <c r="S2467" s="1199"/>
      <c r="T2467" s="1199"/>
    </row>
    <row r="2468" spans="1:20" s="1503" customFormat="1" ht="12.75" x14ac:dyDescent="0.2">
      <c r="A2468" s="1488" t="s">
        <v>8711</v>
      </c>
      <c r="B2468" s="1488" t="s">
        <v>2003</v>
      </c>
      <c r="C2468" s="1488" t="s">
        <v>97</v>
      </c>
      <c r="D2468" s="1488"/>
      <c r="E2468" s="1489">
        <v>7036</v>
      </c>
      <c r="F2468" s="1488" t="s">
        <v>13695</v>
      </c>
      <c r="G2468" s="1488" t="s">
        <v>13696</v>
      </c>
      <c r="H2468" s="1488" t="s">
        <v>7534</v>
      </c>
      <c r="I2468" s="1488"/>
      <c r="J2468" s="1488"/>
      <c r="K2468" s="1493">
        <v>0</v>
      </c>
      <c r="L2468" s="1493">
        <v>0</v>
      </c>
      <c r="M2468" s="1484">
        <f t="shared" si="76"/>
        <v>0</v>
      </c>
      <c r="N2468" s="1493">
        <v>1</v>
      </c>
      <c r="O2468" s="1493">
        <v>1</v>
      </c>
      <c r="P2468" s="1484">
        <f t="shared" si="77"/>
        <v>7036</v>
      </c>
      <c r="Q2468" s="1199"/>
      <c r="R2468" s="1199"/>
      <c r="S2468" s="1199"/>
      <c r="T2468" s="1199"/>
    </row>
    <row r="2469" spans="1:20" s="1503" customFormat="1" ht="12.75" x14ac:dyDescent="0.2">
      <c r="A2469" s="1488" t="s">
        <v>8711</v>
      </c>
      <c r="B2469" s="1488" t="s">
        <v>2003</v>
      </c>
      <c r="C2469" s="1488" t="s">
        <v>97</v>
      </c>
      <c r="D2469" s="1488"/>
      <c r="E2469" s="1489">
        <v>7036</v>
      </c>
      <c r="F2469" s="1488" t="s">
        <v>13697</v>
      </c>
      <c r="G2469" s="1488" t="s">
        <v>13698</v>
      </c>
      <c r="H2469" s="1488" t="s">
        <v>13000</v>
      </c>
      <c r="I2469" s="1488"/>
      <c r="J2469" s="1488"/>
      <c r="K2469" s="1493">
        <v>0</v>
      </c>
      <c r="L2469" s="1493">
        <v>0</v>
      </c>
      <c r="M2469" s="1484">
        <f t="shared" si="76"/>
        <v>0</v>
      </c>
      <c r="N2469" s="1493">
        <v>1</v>
      </c>
      <c r="O2469" s="1493">
        <v>1</v>
      </c>
      <c r="P2469" s="1484">
        <f t="shared" si="77"/>
        <v>7036</v>
      </c>
      <c r="Q2469" s="1199"/>
      <c r="R2469" s="1199"/>
      <c r="S2469" s="1199"/>
      <c r="T2469" s="1199"/>
    </row>
    <row r="2470" spans="1:20" s="1503" customFormat="1" ht="12.75" x14ac:dyDescent="0.2">
      <c r="A2470" s="1488" t="s">
        <v>8711</v>
      </c>
      <c r="B2470" s="1488" t="s">
        <v>2003</v>
      </c>
      <c r="C2470" s="1488" t="s">
        <v>97</v>
      </c>
      <c r="D2470" s="1488"/>
      <c r="E2470" s="1489">
        <v>7036</v>
      </c>
      <c r="F2470" s="1488" t="s">
        <v>13699</v>
      </c>
      <c r="G2470" s="1488" t="s">
        <v>13700</v>
      </c>
      <c r="H2470" s="1488" t="s">
        <v>13000</v>
      </c>
      <c r="I2470" s="1488"/>
      <c r="J2470" s="1488"/>
      <c r="K2470" s="1493">
        <v>0</v>
      </c>
      <c r="L2470" s="1493">
        <v>0</v>
      </c>
      <c r="M2470" s="1484">
        <f t="shared" si="76"/>
        <v>0</v>
      </c>
      <c r="N2470" s="1493">
        <v>1</v>
      </c>
      <c r="O2470" s="1493">
        <v>1</v>
      </c>
      <c r="P2470" s="1484">
        <f t="shared" si="77"/>
        <v>7036</v>
      </c>
      <c r="Q2470" s="1199"/>
      <c r="R2470" s="1199"/>
      <c r="S2470" s="1199"/>
      <c r="T2470" s="1199"/>
    </row>
    <row r="2471" spans="1:20" s="1503" customFormat="1" ht="12.75" x14ac:dyDescent="0.2">
      <c r="A2471" s="1488" t="s">
        <v>8711</v>
      </c>
      <c r="B2471" s="1488" t="s">
        <v>2003</v>
      </c>
      <c r="C2471" s="1488" t="s">
        <v>97</v>
      </c>
      <c r="D2471" s="1488"/>
      <c r="E2471" s="1489">
        <v>7036</v>
      </c>
      <c r="F2471" s="1488" t="s">
        <v>13701</v>
      </c>
      <c r="G2471" s="1488" t="s">
        <v>13702</v>
      </c>
      <c r="H2471" s="1488" t="s">
        <v>7534</v>
      </c>
      <c r="I2471" s="1488"/>
      <c r="J2471" s="1488"/>
      <c r="K2471" s="1493">
        <v>0</v>
      </c>
      <c r="L2471" s="1493">
        <v>0</v>
      </c>
      <c r="M2471" s="1484">
        <f t="shared" si="76"/>
        <v>0</v>
      </c>
      <c r="N2471" s="1493">
        <v>1</v>
      </c>
      <c r="O2471" s="1493">
        <v>1</v>
      </c>
      <c r="P2471" s="1484">
        <f t="shared" si="77"/>
        <v>7036</v>
      </c>
      <c r="Q2471" s="1199"/>
      <c r="R2471" s="1199"/>
      <c r="S2471" s="1199"/>
      <c r="T2471" s="1199"/>
    </row>
    <row r="2472" spans="1:20" s="1503" customFormat="1" ht="12.75" x14ac:dyDescent="0.2">
      <c r="A2472" s="1488" t="s">
        <v>8711</v>
      </c>
      <c r="B2472" s="1488" t="s">
        <v>2003</v>
      </c>
      <c r="C2472" s="1488" t="s">
        <v>97</v>
      </c>
      <c r="D2472" s="1488"/>
      <c r="E2472" s="1489">
        <v>7036</v>
      </c>
      <c r="F2472" s="1488" t="s">
        <v>13703</v>
      </c>
      <c r="G2472" s="1488" t="s">
        <v>13704</v>
      </c>
      <c r="H2472" s="1488" t="s">
        <v>7534</v>
      </c>
      <c r="I2472" s="1488"/>
      <c r="J2472" s="1488"/>
      <c r="K2472" s="1493">
        <v>0</v>
      </c>
      <c r="L2472" s="1493">
        <v>0</v>
      </c>
      <c r="M2472" s="1484">
        <f t="shared" si="76"/>
        <v>0</v>
      </c>
      <c r="N2472" s="1493">
        <v>1</v>
      </c>
      <c r="O2472" s="1493">
        <v>1</v>
      </c>
      <c r="P2472" s="1484">
        <f t="shared" si="77"/>
        <v>7036</v>
      </c>
      <c r="Q2472" s="1199"/>
      <c r="R2472" s="1199"/>
      <c r="S2472" s="1199"/>
      <c r="T2472" s="1199"/>
    </row>
    <row r="2473" spans="1:20" s="1503" customFormat="1" ht="12.75" x14ac:dyDescent="0.2">
      <c r="A2473" s="1488" t="s">
        <v>8711</v>
      </c>
      <c r="B2473" s="1488" t="s">
        <v>2003</v>
      </c>
      <c r="C2473" s="1488" t="s">
        <v>97</v>
      </c>
      <c r="D2473" s="1488"/>
      <c r="E2473" s="1489">
        <v>7036</v>
      </c>
      <c r="F2473" s="1488" t="s">
        <v>13705</v>
      </c>
      <c r="G2473" s="1488" t="s">
        <v>13706</v>
      </c>
      <c r="H2473" s="1488" t="s">
        <v>7534</v>
      </c>
      <c r="I2473" s="1488"/>
      <c r="J2473" s="1488"/>
      <c r="K2473" s="1493">
        <v>0</v>
      </c>
      <c r="L2473" s="1493">
        <v>0</v>
      </c>
      <c r="M2473" s="1484">
        <f t="shared" si="76"/>
        <v>0</v>
      </c>
      <c r="N2473" s="1493">
        <v>1</v>
      </c>
      <c r="O2473" s="1493">
        <v>1</v>
      </c>
      <c r="P2473" s="1484">
        <f t="shared" si="77"/>
        <v>7036</v>
      </c>
      <c r="Q2473" s="1199"/>
      <c r="R2473" s="1199"/>
      <c r="S2473" s="1199"/>
      <c r="T2473" s="1199"/>
    </row>
    <row r="2474" spans="1:20" s="1503" customFormat="1" ht="12.75" x14ac:dyDescent="0.2">
      <c r="A2474" s="1488" t="s">
        <v>8711</v>
      </c>
      <c r="B2474" s="1488" t="s">
        <v>2003</v>
      </c>
      <c r="C2474" s="1488" t="s">
        <v>97</v>
      </c>
      <c r="D2474" s="1488"/>
      <c r="E2474" s="1489">
        <v>7036</v>
      </c>
      <c r="F2474" s="1488" t="s">
        <v>13707</v>
      </c>
      <c r="G2474" s="1488" t="s">
        <v>13708</v>
      </c>
      <c r="H2474" s="1488" t="s">
        <v>13000</v>
      </c>
      <c r="I2474" s="1488"/>
      <c r="J2474" s="1488"/>
      <c r="K2474" s="1493">
        <v>0</v>
      </c>
      <c r="L2474" s="1493">
        <v>0</v>
      </c>
      <c r="M2474" s="1484">
        <f t="shared" si="76"/>
        <v>0</v>
      </c>
      <c r="N2474" s="1493">
        <v>1</v>
      </c>
      <c r="O2474" s="1493">
        <v>1</v>
      </c>
      <c r="P2474" s="1484">
        <f t="shared" si="77"/>
        <v>7036</v>
      </c>
      <c r="Q2474" s="1199"/>
      <c r="R2474" s="1199"/>
      <c r="S2474" s="1199"/>
      <c r="T2474" s="1199"/>
    </row>
    <row r="2475" spans="1:20" s="1503" customFormat="1" ht="12.75" x14ac:dyDescent="0.2">
      <c r="A2475" s="1488" t="s">
        <v>8711</v>
      </c>
      <c r="B2475" s="1488" t="s">
        <v>2003</v>
      </c>
      <c r="C2475" s="1488" t="s">
        <v>97</v>
      </c>
      <c r="D2475" s="1488"/>
      <c r="E2475" s="1489">
        <v>7036</v>
      </c>
      <c r="F2475" s="1488" t="s">
        <v>13709</v>
      </c>
      <c r="G2475" s="1488" t="s">
        <v>13710</v>
      </c>
      <c r="H2475" s="1488" t="s">
        <v>7534</v>
      </c>
      <c r="I2475" s="1488"/>
      <c r="J2475" s="1488"/>
      <c r="K2475" s="1493">
        <v>0</v>
      </c>
      <c r="L2475" s="1493">
        <v>0</v>
      </c>
      <c r="M2475" s="1484">
        <f t="shared" si="76"/>
        <v>0</v>
      </c>
      <c r="N2475" s="1493">
        <v>1</v>
      </c>
      <c r="O2475" s="1493">
        <v>1</v>
      </c>
      <c r="P2475" s="1484">
        <f t="shared" si="77"/>
        <v>7036</v>
      </c>
      <c r="Q2475" s="1199"/>
      <c r="R2475" s="1199"/>
      <c r="S2475" s="1199"/>
      <c r="T2475" s="1199"/>
    </row>
    <row r="2476" spans="1:20" s="1503" customFormat="1" ht="12.75" x14ac:dyDescent="0.2">
      <c r="A2476" s="1488" t="s">
        <v>8711</v>
      </c>
      <c r="B2476" s="1488" t="s">
        <v>2003</v>
      </c>
      <c r="C2476" s="1488" t="s">
        <v>97</v>
      </c>
      <c r="D2476" s="1488"/>
      <c r="E2476" s="1489">
        <v>7036</v>
      </c>
      <c r="F2476" s="1488" t="s">
        <v>13711</v>
      </c>
      <c r="G2476" s="1488" t="s">
        <v>13712</v>
      </c>
      <c r="H2476" s="1488" t="s">
        <v>7534</v>
      </c>
      <c r="I2476" s="1488"/>
      <c r="J2476" s="1488"/>
      <c r="K2476" s="1493">
        <v>0</v>
      </c>
      <c r="L2476" s="1493">
        <v>0</v>
      </c>
      <c r="M2476" s="1484">
        <f t="shared" si="76"/>
        <v>0</v>
      </c>
      <c r="N2476" s="1493">
        <v>1</v>
      </c>
      <c r="O2476" s="1493">
        <v>1</v>
      </c>
      <c r="P2476" s="1484">
        <f t="shared" si="77"/>
        <v>7036</v>
      </c>
      <c r="Q2476" s="1199"/>
      <c r="R2476" s="1199"/>
      <c r="S2476" s="1199"/>
      <c r="T2476" s="1199"/>
    </row>
    <row r="2477" spans="1:20" s="1503" customFormat="1" ht="12.75" x14ac:dyDescent="0.2">
      <c r="A2477" s="1488" t="s">
        <v>8711</v>
      </c>
      <c r="B2477" s="1488" t="s">
        <v>2003</v>
      </c>
      <c r="C2477" s="1488" t="s">
        <v>97</v>
      </c>
      <c r="D2477" s="1488"/>
      <c r="E2477" s="1489">
        <v>7036</v>
      </c>
      <c r="F2477" s="1488" t="s">
        <v>13713</v>
      </c>
      <c r="G2477" s="1488" t="s">
        <v>13714</v>
      </c>
      <c r="H2477" s="1488" t="s">
        <v>7534</v>
      </c>
      <c r="I2477" s="1488"/>
      <c r="J2477" s="1488"/>
      <c r="K2477" s="1493">
        <v>0</v>
      </c>
      <c r="L2477" s="1493">
        <v>0</v>
      </c>
      <c r="M2477" s="1484">
        <f t="shared" si="76"/>
        <v>0</v>
      </c>
      <c r="N2477" s="1493">
        <v>1</v>
      </c>
      <c r="O2477" s="1493">
        <v>1</v>
      </c>
      <c r="P2477" s="1484">
        <f t="shared" si="77"/>
        <v>7036</v>
      </c>
      <c r="Q2477" s="1199"/>
      <c r="R2477" s="1199"/>
      <c r="S2477" s="1199"/>
      <c r="T2477" s="1199"/>
    </row>
    <row r="2478" spans="1:20" s="1503" customFormat="1" ht="12.75" x14ac:dyDescent="0.2">
      <c r="A2478" s="1488" t="s">
        <v>8711</v>
      </c>
      <c r="B2478" s="1488" t="s">
        <v>2003</v>
      </c>
      <c r="C2478" s="1488" t="s">
        <v>97</v>
      </c>
      <c r="D2478" s="1488"/>
      <c r="E2478" s="1489">
        <v>6000</v>
      </c>
      <c r="F2478" s="1488" t="s">
        <v>13715</v>
      </c>
      <c r="G2478" s="1488" t="s">
        <v>13716</v>
      </c>
      <c r="H2478" s="1488" t="s">
        <v>13000</v>
      </c>
      <c r="I2478" s="1488"/>
      <c r="J2478" s="1488"/>
      <c r="K2478" s="1493">
        <v>0</v>
      </c>
      <c r="L2478" s="1493">
        <v>0</v>
      </c>
      <c r="M2478" s="1484">
        <f t="shared" si="76"/>
        <v>0</v>
      </c>
      <c r="N2478" s="1493">
        <v>1</v>
      </c>
      <c r="O2478" s="1493">
        <v>1</v>
      </c>
      <c r="P2478" s="1484">
        <f t="shared" si="77"/>
        <v>6000</v>
      </c>
      <c r="Q2478" s="1199"/>
      <c r="R2478" s="1199"/>
      <c r="S2478" s="1199"/>
      <c r="T2478" s="1199"/>
    </row>
    <row r="2479" spans="1:20" s="1503" customFormat="1" ht="12.75" x14ac:dyDescent="0.2">
      <c r="A2479" s="1488" t="s">
        <v>8711</v>
      </c>
      <c r="B2479" s="1488" t="s">
        <v>2003</v>
      </c>
      <c r="C2479" s="1488" t="s">
        <v>97</v>
      </c>
      <c r="D2479" s="1488"/>
      <c r="E2479" s="1489">
        <v>9000</v>
      </c>
      <c r="F2479" s="1488" t="s">
        <v>13717</v>
      </c>
      <c r="G2479" s="1488" t="s">
        <v>13718</v>
      </c>
      <c r="H2479" s="1488" t="s">
        <v>654</v>
      </c>
      <c r="I2479" s="1488"/>
      <c r="J2479" s="1488"/>
      <c r="K2479" s="1493">
        <v>0</v>
      </c>
      <c r="L2479" s="1493">
        <v>0</v>
      </c>
      <c r="M2479" s="1484">
        <f t="shared" si="76"/>
        <v>0</v>
      </c>
      <c r="N2479" s="1493">
        <v>1</v>
      </c>
      <c r="O2479" s="1493">
        <v>1</v>
      </c>
      <c r="P2479" s="1484">
        <f t="shared" si="77"/>
        <v>9000</v>
      </c>
      <c r="Q2479" s="1199"/>
      <c r="R2479" s="1199"/>
      <c r="S2479" s="1199"/>
      <c r="T2479" s="1199"/>
    </row>
    <row r="2480" spans="1:20" s="1503" customFormat="1" ht="12.75" x14ac:dyDescent="0.2">
      <c r="A2480" s="1488" t="s">
        <v>8711</v>
      </c>
      <c r="B2480" s="1488" t="s">
        <v>2003</v>
      </c>
      <c r="C2480" s="1488" t="s">
        <v>97</v>
      </c>
      <c r="D2480" s="1488"/>
      <c r="E2480" s="1489">
        <v>6000</v>
      </c>
      <c r="F2480" s="1488" t="s">
        <v>13719</v>
      </c>
      <c r="G2480" s="1488" t="s">
        <v>13720</v>
      </c>
      <c r="H2480" s="1488" t="s">
        <v>13000</v>
      </c>
      <c r="I2480" s="1488"/>
      <c r="J2480" s="1488"/>
      <c r="K2480" s="1493">
        <v>0</v>
      </c>
      <c r="L2480" s="1493">
        <v>0</v>
      </c>
      <c r="M2480" s="1484">
        <f t="shared" si="76"/>
        <v>0</v>
      </c>
      <c r="N2480" s="1493">
        <v>1</v>
      </c>
      <c r="O2480" s="1493">
        <v>1</v>
      </c>
      <c r="P2480" s="1484">
        <f t="shared" si="77"/>
        <v>6000</v>
      </c>
      <c r="Q2480" s="1199"/>
      <c r="R2480" s="1199"/>
      <c r="S2480" s="1199"/>
      <c r="T2480" s="1199"/>
    </row>
    <row r="2481" spans="1:20" s="1503" customFormat="1" ht="12.75" x14ac:dyDescent="0.2">
      <c r="A2481" s="1488" t="s">
        <v>8711</v>
      </c>
      <c r="B2481" s="1488" t="s">
        <v>2003</v>
      </c>
      <c r="C2481" s="1488" t="s">
        <v>97</v>
      </c>
      <c r="D2481" s="1488"/>
      <c r="E2481" s="1489">
        <v>6000</v>
      </c>
      <c r="F2481" s="1488" t="s">
        <v>13721</v>
      </c>
      <c r="G2481" s="1488" t="s">
        <v>13722</v>
      </c>
      <c r="H2481" s="1488" t="s">
        <v>13000</v>
      </c>
      <c r="I2481" s="1488"/>
      <c r="J2481" s="1488"/>
      <c r="K2481" s="1493">
        <v>0</v>
      </c>
      <c r="L2481" s="1493">
        <v>0</v>
      </c>
      <c r="M2481" s="1484">
        <f t="shared" si="76"/>
        <v>0</v>
      </c>
      <c r="N2481" s="1493">
        <v>1</v>
      </c>
      <c r="O2481" s="1493">
        <v>1</v>
      </c>
      <c r="P2481" s="1484">
        <f t="shared" si="77"/>
        <v>6000</v>
      </c>
      <c r="Q2481" s="1199"/>
      <c r="R2481" s="1199"/>
      <c r="S2481" s="1199"/>
      <c r="T2481" s="1199"/>
    </row>
    <row r="2482" spans="1:20" s="1503" customFormat="1" ht="12.75" x14ac:dyDescent="0.2">
      <c r="A2482" s="1488" t="s">
        <v>8711</v>
      </c>
      <c r="B2482" s="1488" t="s">
        <v>2003</v>
      </c>
      <c r="C2482" s="1488" t="s">
        <v>97</v>
      </c>
      <c r="D2482" s="1488"/>
      <c r="E2482" s="1489">
        <v>9000</v>
      </c>
      <c r="F2482" s="1488" t="s">
        <v>13723</v>
      </c>
      <c r="G2482" s="1488" t="s">
        <v>13724</v>
      </c>
      <c r="H2482" s="1488" t="s">
        <v>654</v>
      </c>
      <c r="I2482" s="1488"/>
      <c r="J2482" s="1488"/>
      <c r="K2482" s="1493">
        <v>0</v>
      </c>
      <c r="L2482" s="1493">
        <v>0</v>
      </c>
      <c r="M2482" s="1484">
        <f t="shared" si="76"/>
        <v>0</v>
      </c>
      <c r="N2482" s="1493">
        <v>1</v>
      </c>
      <c r="O2482" s="1493">
        <v>1</v>
      </c>
      <c r="P2482" s="1484">
        <f t="shared" si="77"/>
        <v>9000</v>
      </c>
      <c r="Q2482" s="1199"/>
      <c r="R2482" s="1199"/>
      <c r="S2482" s="1199"/>
      <c r="T2482" s="1199"/>
    </row>
    <row r="2483" spans="1:20" s="1503" customFormat="1" ht="12.75" x14ac:dyDescent="0.2">
      <c r="A2483" s="1488" t="s">
        <v>8711</v>
      </c>
      <c r="B2483" s="1488" t="s">
        <v>2003</v>
      </c>
      <c r="C2483" s="1488" t="s">
        <v>97</v>
      </c>
      <c r="D2483" s="1488"/>
      <c r="E2483" s="1489">
        <v>6000</v>
      </c>
      <c r="F2483" s="1488" t="s">
        <v>13725</v>
      </c>
      <c r="G2483" s="1488" t="s">
        <v>13726</v>
      </c>
      <c r="H2483" s="1488" t="s">
        <v>13000</v>
      </c>
      <c r="I2483" s="1488"/>
      <c r="J2483" s="1488"/>
      <c r="K2483" s="1493">
        <v>0</v>
      </c>
      <c r="L2483" s="1493">
        <v>0</v>
      </c>
      <c r="M2483" s="1484">
        <f t="shared" si="76"/>
        <v>0</v>
      </c>
      <c r="N2483" s="1493">
        <v>1</v>
      </c>
      <c r="O2483" s="1493">
        <v>1</v>
      </c>
      <c r="P2483" s="1484">
        <f t="shared" si="77"/>
        <v>6000</v>
      </c>
      <c r="Q2483" s="1199"/>
      <c r="R2483" s="1199"/>
      <c r="S2483" s="1199"/>
      <c r="T2483" s="1199"/>
    </row>
    <row r="2484" spans="1:20" s="1503" customFormat="1" ht="12.75" x14ac:dyDescent="0.2">
      <c r="A2484" s="1488" t="s">
        <v>8711</v>
      </c>
      <c r="B2484" s="1488" t="s">
        <v>2003</v>
      </c>
      <c r="C2484" s="1488" t="s">
        <v>97</v>
      </c>
      <c r="D2484" s="1488"/>
      <c r="E2484" s="1489">
        <v>6000</v>
      </c>
      <c r="F2484" s="1488" t="s">
        <v>13727</v>
      </c>
      <c r="G2484" s="1488" t="s">
        <v>13728</v>
      </c>
      <c r="H2484" s="1488" t="s">
        <v>13000</v>
      </c>
      <c r="I2484" s="1488"/>
      <c r="J2484" s="1488"/>
      <c r="K2484" s="1493">
        <v>0</v>
      </c>
      <c r="L2484" s="1493">
        <v>0</v>
      </c>
      <c r="M2484" s="1484">
        <f t="shared" si="76"/>
        <v>0</v>
      </c>
      <c r="N2484" s="1493">
        <v>1</v>
      </c>
      <c r="O2484" s="1493">
        <v>1</v>
      </c>
      <c r="P2484" s="1484">
        <f t="shared" si="77"/>
        <v>6000</v>
      </c>
      <c r="Q2484" s="1199"/>
      <c r="R2484" s="1199"/>
      <c r="S2484" s="1199"/>
      <c r="T2484" s="1199"/>
    </row>
    <row r="2485" spans="1:20" s="1503" customFormat="1" ht="12.75" x14ac:dyDescent="0.2">
      <c r="A2485" s="1488" t="s">
        <v>8711</v>
      </c>
      <c r="B2485" s="1488" t="s">
        <v>2003</v>
      </c>
      <c r="C2485" s="1488" t="s">
        <v>97</v>
      </c>
      <c r="D2485" s="1488"/>
      <c r="E2485" s="1489">
        <v>6000</v>
      </c>
      <c r="F2485" s="1488" t="s">
        <v>13729</v>
      </c>
      <c r="G2485" s="1488" t="s">
        <v>13730</v>
      </c>
      <c r="H2485" s="1488" t="s">
        <v>13000</v>
      </c>
      <c r="I2485" s="1488"/>
      <c r="J2485" s="1488"/>
      <c r="K2485" s="1493">
        <v>0</v>
      </c>
      <c r="L2485" s="1493">
        <v>0</v>
      </c>
      <c r="M2485" s="1484">
        <f t="shared" si="76"/>
        <v>0</v>
      </c>
      <c r="N2485" s="1493">
        <v>1</v>
      </c>
      <c r="O2485" s="1493">
        <v>1</v>
      </c>
      <c r="P2485" s="1484">
        <f t="shared" si="77"/>
        <v>6000</v>
      </c>
      <c r="Q2485" s="1199"/>
      <c r="R2485" s="1199"/>
      <c r="S2485" s="1199"/>
      <c r="T2485" s="1199"/>
    </row>
    <row r="2486" spans="1:20" s="1503" customFormat="1" ht="12.75" x14ac:dyDescent="0.2">
      <c r="A2486" s="1488" t="s">
        <v>8711</v>
      </c>
      <c r="B2486" s="1488" t="s">
        <v>2003</v>
      </c>
      <c r="C2486" s="1488" t="s">
        <v>97</v>
      </c>
      <c r="D2486" s="1488"/>
      <c r="E2486" s="1489">
        <v>6000</v>
      </c>
      <c r="F2486" s="1488" t="s">
        <v>13731</v>
      </c>
      <c r="G2486" s="1488" t="s">
        <v>13732</v>
      </c>
      <c r="H2486" s="1488" t="s">
        <v>13000</v>
      </c>
      <c r="I2486" s="1488"/>
      <c r="J2486" s="1488"/>
      <c r="K2486" s="1493">
        <v>0</v>
      </c>
      <c r="L2486" s="1493">
        <v>0</v>
      </c>
      <c r="M2486" s="1484">
        <f t="shared" si="76"/>
        <v>0</v>
      </c>
      <c r="N2486" s="1493">
        <v>1</v>
      </c>
      <c r="O2486" s="1493">
        <v>1</v>
      </c>
      <c r="P2486" s="1484">
        <f t="shared" si="77"/>
        <v>6000</v>
      </c>
      <c r="Q2486" s="1199"/>
      <c r="R2486" s="1199"/>
      <c r="S2486" s="1199"/>
      <c r="T2486" s="1199"/>
    </row>
    <row r="2487" spans="1:20" s="1503" customFormat="1" ht="12.75" x14ac:dyDescent="0.2">
      <c r="A2487" s="1488" t="s">
        <v>8711</v>
      </c>
      <c r="B2487" s="1488" t="s">
        <v>2003</v>
      </c>
      <c r="C2487" s="1488" t="s">
        <v>97</v>
      </c>
      <c r="D2487" s="1488"/>
      <c r="E2487" s="1489">
        <v>6000</v>
      </c>
      <c r="F2487" s="1488" t="s">
        <v>13733</v>
      </c>
      <c r="G2487" s="1488" t="s">
        <v>13734</v>
      </c>
      <c r="H2487" s="1488" t="s">
        <v>13000</v>
      </c>
      <c r="I2487" s="1488"/>
      <c r="J2487" s="1488"/>
      <c r="K2487" s="1493">
        <v>0</v>
      </c>
      <c r="L2487" s="1493">
        <v>0</v>
      </c>
      <c r="M2487" s="1484">
        <f t="shared" si="76"/>
        <v>0</v>
      </c>
      <c r="N2487" s="1493">
        <v>1</v>
      </c>
      <c r="O2487" s="1493">
        <v>1</v>
      </c>
      <c r="P2487" s="1484">
        <f t="shared" si="77"/>
        <v>6000</v>
      </c>
      <c r="Q2487" s="1199"/>
      <c r="R2487" s="1199"/>
      <c r="S2487" s="1199"/>
      <c r="T2487" s="1199"/>
    </row>
    <row r="2488" spans="1:20" s="1503" customFormat="1" ht="12.75" x14ac:dyDescent="0.2">
      <c r="A2488" s="1488" t="s">
        <v>8711</v>
      </c>
      <c r="B2488" s="1488" t="s">
        <v>2003</v>
      </c>
      <c r="C2488" s="1488" t="s">
        <v>97</v>
      </c>
      <c r="D2488" s="1488"/>
      <c r="E2488" s="1489">
        <v>9000</v>
      </c>
      <c r="F2488" s="1488" t="s">
        <v>13735</v>
      </c>
      <c r="G2488" s="1488" t="s">
        <v>13736</v>
      </c>
      <c r="H2488" s="1488" t="s">
        <v>654</v>
      </c>
      <c r="I2488" s="1488"/>
      <c r="J2488" s="1488"/>
      <c r="K2488" s="1493">
        <v>0</v>
      </c>
      <c r="L2488" s="1493">
        <v>0</v>
      </c>
      <c r="M2488" s="1484">
        <f t="shared" si="76"/>
        <v>0</v>
      </c>
      <c r="N2488" s="1493">
        <v>1</v>
      </c>
      <c r="O2488" s="1493">
        <v>1</v>
      </c>
      <c r="P2488" s="1484">
        <f t="shared" si="77"/>
        <v>9000</v>
      </c>
      <c r="Q2488" s="1199"/>
      <c r="R2488" s="1199"/>
      <c r="S2488" s="1199"/>
      <c r="T2488" s="1199"/>
    </row>
    <row r="2489" spans="1:20" s="1503" customFormat="1" ht="12.75" x14ac:dyDescent="0.2">
      <c r="A2489" s="1488" t="s">
        <v>8711</v>
      </c>
      <c r="B2489" s="1488" t="s">
        <v>2003</v>
      </c>
      <c r="C2489" s="1488" t="s">
        <v>97</v>
      </c>
      <c r="D2489" s="1488"/>
      <c r="E2489" s="1489">
        <v>6000</v>
      </c>
      <c r="F2489" s="1488" t="s">
        <v>13737</v>
      </c>
      <c r="G2489" s="1488" t="s">
        <v>13738</v>
      </c>
      <c r="H2489" s="1488" t="s">
        <v>13303</v>
      </c>
      <c r="I2489" s="1488"/>
      <c r="J2489" s="1488"/>
      <c r="K2489" s="1493">
        <v>0</v>
      </c>
      <c r="L2489" s="1493">
        <v>0</v>
      </c>
      <c r="M2489" s="1484">
        <f t="shared" si="76"/>
        <v>0</v>
      </c>
      <c r="N2489" s="1493">
        <v>1</v>
      </c>
      <c r="O2489" s="1493">
        <v>1</v>
      </c>
      <c r="P2489" s="1484">
        <f t="shared" si="77"/>
        <v>6000</v>
      </c>
      <c r="Q2489" s="1199"/>
      <c r="R2489" s="1199"/>
      <c r="S2489" s="1199"/>
      <c r="T2489" s="1199"/>
    </row>
    <row r="2490" spans="1:20" s="1503" customFormat="1" ht="12.75" x14ac:dyDescent="0.2">
      <c r="A2490" s="1488" t="s">
        <v>8711</v>
      </c>
      <c r="B2490" s="1488" t="s">
        <v>2003</v>
      </c>
      <c r="C2490" s="1488" t="s">
        <v>97</v>
      </c>
      <c r="D2490" s="1488"/>
      <c r="E2490" s="1489">
        <v>6000</v>
      </c>
      <c r="F2490" s="1488" t="s">
        <v>13739</v>
      </c>
      <c r="G2490" s="1488" t="s">
        <v>13740</v>
      </c>
      <c r="H2490" s="1488" t="s">
        <v>13303</v>
      </c>
      <c r="I2490" s="1488"/>
      <c r="J2490" s="1488"/>
      <c r="K2490" s="1493">
        <v>0</v>
      </c>
      <c r="L2490" s="1493">
        <v>0</v>
      </c>
      <c r="M2490" s="1484">
        <f t="shared" si="76"/>
        <v>0</v>
      </c>
      <c r="N2490" s="1493">
        <v>1</v>
      </c>
      <c r="O2490" s="1493">
        <v>1</v>
      </c>
      <c r="P2490" s="1484">
        <f t="shared" si="77"/>
        <v>6000</v>
      </c>
      <c r="Q2490" s="1199"/>
      <c r="R2490" s="1199"/>
      <c r="S2490" s="1199"/>
      <c r="T2490" s="1199"/>
    </row>
    <row r="2491" spans="1:20" s="1503" customFormat="1" ht="12.75" x14ac:dyDescent="0.2">
      <c r="A2491" s="1488" t="s">
        <v>8711</v>
      </c>
      <c r="B2491" s="1488" t="s">
        <v>2003</v>
      </c>
      <c r="C2491" s="1488" t="s">
        <v>97</v>
      </c>
      <c r="D2491" s="1488"/>
      <c r="E2491" s="1489">
        <v>6000</v>
      </c>
      <c r="F2491" s="1488" t="s">
        <v>13741</v>
      </c>
      <c r="G2491" s="1488" t="s">
        <v>13742</v>
      </c>
      <c r="H2491" s="1488" t="s">
        <v>13303</v>
      </c>
      <c r="I2491" s="1488"/>
      <c r="J2491" s="1488"/>
      <c r="K2491" s="1493">
        <v>0</v>
      </c>
      <c r="L2491" s="1493">
        <v>0</v>
      </c>
      <c r="M2491" s="1484">
        <f t="shared" si="76"/>
        <v>0</v>
      </c>
      <c r="N2491" s="1493">
        <v>1</v>
      </c>
      <c r="O2491" s="1493">
        <v>1</v>
      </c>
      <c r="P2491" s="1484">
        <f t="shared" si="77"/>
        <v>6000</v>
      </c>
      <c r="Q2491" s="1199"/>
      <c r="R2491" s="1199"/>
      <c r="S2491" s="1199"/>
      <c r="T2491" s="1199"/>
    </row>
    <row r="2492" spans="1:20" s="1503" customFormat="1" ht="12.75" x14ac:dyDescent="0.2">
      <c r="A2492" s="1488" t="s">
        <v>8711</v>
      </c>
      <c r="B2492" s="1488" t="s">
        <v>2003</v>
      </c>
      <c r="C2492" s="1488" t="s">
        <v>97</v>
      </c>
      <c r="D2492" s="1488"/>
      <c r="E2492" s="1489">
        <v>6000</v>
      </c>
      <c r="F2492" s="1488" t="s">
        <v>13743</v>
      </c>
      <c r="G2492" s="1488" t="s">
        <v>13744</v>
      </c>
      <c r="H2492" s="1488" t="s">
        <v>13000</v>
      </c>
      <c r="I2492" s="1488"/>
      <c r="J2492" s="1488"/>
      <c r="K2492" s="1493">
        <v>0</v>
      </c>
      <c r="L2492" s="1493">
        <v>0</v>
      </c>
      <c r="M2492" s="1484">
        <f t="shared" si="76"/>
        <v>0</v>
      </c>
      <c r="N2492" s="1493">
        <v>1</v>
      </c>
      <c r="O2492" s="1493">
        <v>1</v>
      </c>
      <c r="P2492" s="1484">
        <f t="shared" si="77"/>
        <v>6000</v>
      </c>
      <c r="Q2492" s="1199"/>
      <c r="R2492" s="1199"/>
      <c r="S2492" s="1199"/>
      <c r="T2492" s="1199"/>
    </row>
    <row r="2493" spans="1:20" s="1503" customFormat="1" ht="12.75" x14ac:dyDescent="0.2">
      <c r="A2493" s="1488" t="s">
        <v>8711</v>
      </c>
      <c r="B2493" s="1488" t="s">
        <v>2003</v>
      </c>
      <c r="C2493" s="1488" t="s">
        <v>97</v>
      </c>
      <c r="D2493" s="1488"/>
      <c r="E2493" s="1489">
        <v>8000</v>
      </c>
      <c r="F2493" s="1488" t="s">
        <v>13745</v>
      </c>
      <c r="G2493" s="1488" t="s">
        <v>13746</v>
      </c>
      <c r="H2493" s="1488" t="s">
        <v>654</v>
      </c>
      <c r="I2493" s="1488"/>
      <c r="J2493" s="1488"/>
      <c r="K2493" s="1493">
        <v>0</v>
      </c>
      <c r="L2493" s="1493">
        <v>0</v>
      </c>
      <c r="M2493" s="1484">
        <f t="shared" si="76"/>
        <v>0</v>
      </c>
      <c r="N2493" s="1493">
        <v>1</v>
      </c>
      <c r="O2493" s="1493">
        <v>1</v>
      </c>
      <c r="P2493" s="1484">
        <f t="shared" si="77"/>
        <v>8000</v>
      </c>
      <c r="Q2493" s="1199"/>
      <c r="R2493" s="1199"/>
      <c r="S2493" s="1199"/>
      <c r="T2493" s="1199"/>
    </row>
    <row r="2494" spans="1:20" s="1503" customFormat="1" ht="12.75" x14ac:dyDescent="0.2">
      <c r="A2494" s="1488" t="s">
        <v>8711</v>
      </c>
      <c r="B2494" s="1488" t="s">
        <v>2003</v>
      </c>
      <c r="C2494" s="1488" t="s">
        <v>97</v>
      </c>
      <c r="D2494" s="1488"/>
      <c r="E2494" s="1489">
        <v>5700</v>
      </c>
      <c r="F2494" s="1488" t="s">
        <v>13747</v>
      </c>
      <c r="G2494" s="1488" t="s">
        <v>13748</v>
      </c>
      <c r="H2494" s="1488" t="s">
        <v>13000</v>
      </c>
      <c r="I2494" s="1488"/>
      <c r="J2494" s="1488"/>
      <c r="K2494" s="1493">
        <v>0</v>
      </c>
      <c r="L2494" s="1493">
        <v>0</v>
      </c>
      <c r="M2494" s="1484">
        <f t="shared" si="76"/>
        <v>0</v>
      </c>
      <c r="N2494" s="1493">
        <v>1</v>
      </c>
      <c r="O2494" s="1493">
        <v>1</v>
      </c>
      <c r="P2494" s="1484">
        <f t="shared" si="77"/>
        <v>5700</v>
      </c>
      <c r="Q2494" s="1199"/>
      <c r="R2494" s="1199"/>
      <c r="S2494" s="1199"/>
      <c r="T2494" s="1199"/>
    </row>
    <row r="2495" spans="1:20" s="1503" customFormat="1" ht="12.75" x14ac:dyDescent="0.2">
      <c r="A2495" s="1488" t="s">
        <v>8711</v>
      </c>
      <c r="B2495" s="1488" t="s">
        <v>2003</v>
      </c>
      <c r="C2495" s="1488" t="s">
        <v>97</v>
      </c>
      <c r="D2495" s="1488"/>
      <c r="E2495" s="1489">
        <v>8000</v>
      </c>
      <c r="F2495" s="1488" t="s">
        <v>13749</v>
      </c>
      <c r="G2495" s="1488" t="s">
        <v>13750</v>
      </c>
      <c r="H2495" s="1488" t="s">
        <v>654</v>
      </c>
      <c r="I2495" s="1488"/>
      <c r="J2495" s="1488"/>
      <c r="K2495" s="1493">
        <v>0</v>
      </c>
      <c r="L2495" s="1493">
        <v>0</v>
      </c>
      <c r="M2495" s="1484">
        <f t="shared" si="76"/>
        <v>0</v>
      </c>
      <c r="N2495" s="1493">
        <v>1</v>
      </c>
      <c r="O2495" s="1493">
        <v>1</v>
      </c>
      <c r="P2495" s="1484">
        <f t="shared" si="77"/>
        <v>8000</v>
      </c>
      <c r="Q2495" s="1199"/>
      <c r="R2495" s="1199"/>
      <c r="S2495" s="1199"/>
      <c r="T2495" s="1199"/>
    </row>
    <row r="2496" spans="1:20" s="1503" customFormat="1" ht="12.75" x14ac:dyDescent="0.2">
      <c r="A2496" s="1488" t="s">
        <v>8711</v>
      </c>
      <c r="B2496" s="1488" t="s">
        <v>2003</v>
      </c>
      <c r="C2496" s="1488" t="s">
        <v>97</v>
      </c>
      <c r="D2496" s="1488"/>
      <c r="E2496" s="1489">
        <v>8000</v>
      </c>
      <c r="F2496" s="1488" t="s">
        <v>13751</v>
      </c>
      <c r="G2496" s="1488" t="s">
        <v>13752</v>
      </c>
      <c r="H2496" s="1488" t="s">
        <v>654</v>
      </c>
      <c r="I2496" s="1488"/>
      <c r="J2496" s="1488"/>
      <c r="K2496" s="1493">
        <v>0</v>
      </c>
      <c r="L2496" s="1493">
        <v>0</v>
      </c>
      <c r="M2496" s="1484">
        <f t="shared" si="76"/>
        <v>0</v>
      </c>
      <c r="N2496" s="1493">
        <v>1</v>
      </c>
      <c r="O2496" s="1493">
        <v>1</v>
      </c>
      <c r="P2496" s="1484">
        <f t="shared" si="77"/>
        <v>8000</v>
      </c>
      <c r="Q2496" s="1199"/>
      <c r="R2496" s="1199"/>
      <c r="S2496" s="1199"/>
      <c r="T2496" s="1199"/>
    </row>
    <row r="2497" spans="1:20" s="1503" customFormat="1" ht="12.75" x14ac:dyDescent="0.2">
      <c r="A2497" s="1488" t="s">
        <v>8711</v>
      </c>
      <c r="B2497" s="1488" t="s">
        <v>2003</v>
      </c>
      <c r="C2497" s="1488" t="s">
        <v>97</v>
      </c>
      <c r="D2497" s="1488"/>
      <c r="E2497" s="1489">
        <v>8000</v>
      </c>
      <c r="F2497" s="1488" t="s">
        <v>13753</v>
      </c>
      <c r="G2497" s="1488" t="s">
        <v>13754</v>
      </c>
      <c r="H2497" s="1488" t="s">
        <v>654</v>
      </c>
      <c r="I2497" s="1488"/>
      <c r="J2497" s="1488"/>
      <c r="K2497" s="1493">
        <v>0</v>
      </c>
      <c r="L2497" s="1493">
        <v>0</v>
      </c>
      <c r="M2497" s="1484">
        <f t="shared" si="76"/>
        <v>0</v>
      </c>
      <c r="N2497" s="1493">
        <v>1</v>
      </c>
      <c r="O2497" s="1493">
        <v>1</v>
      </c>
      <c r="P2497" s="1484">
        <f t="shared" si="77"/>
        <v>8000</v>
      </c>
      <c r="Q2497" s="1199"/>
      <c r="R2497" s="1199"/>
      <c r="S2497" s="1199"/>
      <c r="T2497" s="1199"/>
    </row>
    <row r="2498" spans="1:20" s="1503" customFormat="1" ht="12.75" x14ac:dyDescent="0.2">
      <c r="A2498" s="1488" t="s">
        <v>8711</v>
      </c>
      <c r="B2498" s="1488" t="s">
        <v>2003</v>
      </c>
      <c r="C2498" s="1488" t="s">
        <v>97</v>
      </c>
      <c r="D2498" s="1488"/>
      <c r="E2498" s="1489">
        <v>8000</v>
      </c>
      <c r="F2498" s="1488" t="s">
        <v>13755</v>
      </c>
      <c r="G2498" s="1488" t="s">
        <v>13756</v>
      </c>
      <c r="H2498" s="1488" t="s">
        <v>654</v>
      </c>
      <c r="I2498" s="1488"/>
      <c r="J2498" s="1488"/>
      <c r="K2498" s="1493">
        <v>0</v>
      </c>
      <c r="L2498" s="1493">
        <v>0</v>
      </c>
      <c r="M2498" s="1484">
        <f t="shared" si="76"/>
        <v>0</v>
      </c>
      <c r="N2498" s="1493">
        <v>1</v>
      </c>
      <c r="O2498" s="1493">
        <v>1</v>
      </c>
      <c r="P2498" s="1484">
        <f t="shared" si="77"/>
        <v>8000</v>
      </c>
      <c r="Q2498" s="1199"/>
      <c r="R2498" s="1199"/>
      <c r="S2498" s="1199"/>
      <c r="T2498" s="1199"/>
    </row>
    <row r="2499" spans="1:20" s="1503" customFormat="1" ht="12.75" x14ac:dyDescent="0.2">
      <c r="A2499" s="1488" t="s">
        <v>8711</v>
      </c>
      <c r="B2499" s="1488" t="s">
        <v>2003</v>
      </c>
      <c r="C2499" s="1488" t="s">
        <v>97</v>
      </c>
      <c r="D2499" s="1488"/>
      <c r="E2499" s="1489">
        <v>8000</v>
      </c>
      <c r="F2499" s="1488" t="s">
        <v>13757</v>
      </c>
      <c r="G2499" s="1488" t="s">
        <v>13758</v>
      </c>
      <c r="H2499" s="1488" t="s">
        <v>654</v>
      </c>
      <c r="I2499" s="1488"/>
      <c r="J2499" s="1488"/>
      <c r="K2499" s="1493">
        <v>0</v>
      </c>
      <c r="L2499" s="1493">
        <v>0</v>
      </c>
      <c r="M2499" s="1484">
        <f t="shared" si="76"/>
        <v>0</v>
      </c>
      <c r="N2499" s="1493">
        <v>1</v>
      </c>
      <c r="O2499" s="1493">
        <v>1</v>
      </c>
      <c r="P2499" s="1484">
        <f t="shared" si="77"/>
        <v>8000</v>
      </c>
      <c r="Q2499" s="1199"/>
      <c r="R2499" s="1199"/>
      <c r="S2499" s="1199"/>
      <c r="T2499" s="1199"/>
    </row>
    <row r="2500" spans="1:20" s="1503" customFormat="1" ht="12.75" x14ac:dyDescent="0.2">
      <c r="A2500" s="1488" t="s">
        <v>8711</v>
      </c>
      <c r="B2500" s="1488" t="s">
        <v>2003</v>
      </c>
      <c r="C2500" s="1488" t="s">
        <v>97</v>
      </c>
      <c r="D2500" s="1488"/>
      <c r="E2500" s="1489">
        <v>8000</v>
      </c>
      <c r="F2500" s="1488" t="s">
        <v>13759</v>
      </c>
      <c r="G2500" s="1488" t="s">
        <v>13760</v>
      </c>
      <c r="H2500" s="1488" t="s">
        <v>654</v>
      </c>
      <c r="I2500" s="1488"/>
      <c r="J2500" s="1488"/>
      <c r="K2500" s="1493">
        <v>0</v>
      </c>
      <c r="L2500" s="1493">
        <v>0</v>
      </c>
      <c r="M2500" s="1484">
        <f t="shared" si="76"/>
        <v>0</v>
      </c>
      <c r="N2500" s="1493">
        <v>1</v>
      </c>
      <c r="O2500" s="1493">
        <v>1</v>
      </c>
      <c r="P2500" s="1484">
        <f t="shared" si="77"/>
        <v>8000</v>
      </c>
      <c r="Q2500" s="1199"/>
      <c r="R2500" s="1199"/>
      <c r="S2500" s="1199"/>
      <c r="T2500" s="1199"/>
    </row>
    <row r="2501" spans="1:20" s="1503" customFormat="1" ht="12.75" x14ac:dyDescent="0.2">
      <c r="A2501" s="1488" t="s">
        <v>8711</v>
      </c>
      <c r="B2501" s="1488" t="s">
        <v>2003</v>
      </c>
      <c r="C2501" s="1488" t="s">
        <v>97</v>
      </c>
      <c r="D2501" s="1488"/>
      <c r="E2501" s="1489">
        <v>8000</v>
      </c>
      <c r="F2501" s="1488" t="s">
        <v>13761</v>
      </c>
      <c r="G2501" s="1488" t="s">
        <v>13762</v>
      </c>
      <c r="H2501" s="1488" t="s">
        <v>654</v>
      </c>
      <c r="I2501" s="1488"/>
      <c r="J2501" s="1488"/>
      <c r="K2501" s="1493">
        <v>0</v>
      </c>
      <c r="L2501" s="1493">
        <v>0</v>
      </c>
      <c r="M2501" s="1484">
        <f t="shared" ref="M2501:M2564" si="78">L2501*E2501</f>
        <v>0</v>
      </c>
      <c r="N2501" s="1493">
        <v>1</v>
      </c>
      <c r="O2501" s="1493">
        <v>1</v>
      </c>
      <c r="P2501" s="1484">
        <f t="shared" ref="P2501:P2564" si="79">O2501*E2501</f>
        <v>8000</v>
      </c>
      <c r="Q2501" s="1199"/>
      <c r="R2501" s="1199"/>
      <c r="S2501" s="1199"/>
      <c r="T2501" s="1199"/>
    </row>
    <row r="2502" spans="1:20" s="1503" customFormat="1" ht="12.75" x14ac:dyDescent="0.2">
      <c r="A2502" s="1488" t="s">
        <v>8711</v>
      </c>
      <c r="B2502" s="1488" t="s">
        <v>2003</v>
      </c>
      <c r="C2502" s="1488" t="s">
        <v>97</v>
      </c>
      <c r="D2502" s="1488"/>
      <c r="E2502" s="1489">
        <v>5700</v>
      </c>
      <c r="F2502" s="1488" t="s">
        <v>13763</v>
      </c>
      <c r="G2502" s="1488" t="s">
        <v>13764</v>
      </c>
      <c r="H2502" s="1488" t="s">
        <v>13000</v>
      </c>
      <c r="I2502" s="1488"/>
      <c r="J2502" s="1488"/>
      <c r="K2502" s="1493">
        <v>0</v>
      </c>
      <c r="L2502" s="1493">
        <v>0</v>
      </c>
      <c r="M2502" s="1484">
        <f t="shared" si="78"/>
        <v>0</v>
      </c>
      <c r="N2502" s="1493">
        <v>1</v>
      </c>
      <c r="O2502" s="1493">
        <v>1</v>
      </c>
      <c r="P2502" s="1484">
        <f t="shared" si="79"/>
        <v>5700</v>
      </c>
      <c r="Q2502" s="1199"/>
      <c r="R2502" s="1199"/>
      <c r="S2502" s="1199"/>
      <c r="T2502" s="1199"/>
    </row>
    <row r="2503" spans="1:20" s="1503" customFormat="1" ht="12.75" x14ac:dyDescent="0.2">
      <c r="A2503" s="1488" t="s">
        <v>8711</v>
      </c>
      <c r="B2503" s="1488" t="s">
        <v>2003</v>
      </c>
      <c r="C2503" s="1488" t="s">
        <v>97</v>
      </c>
      <c r="D2503" s="1488"/>
      <c r="E2503" s="1489">
        <v>8000</v>
      </c>
      <c r="F2503" s="1488" t="s">
        <v>13765</v>
      </c>
      <c r="G2503" s="1488" t="s">
        <v>13766</v>
      </c>
      <c r="H2503" s="1488" t="s">
        <v>654</v>
      </c>
      <c r="I2503" s="1488"/>
      <c r="J2503" s="1488"/>
      <c r="K2503" s="1493">
        <v>0</v>
      </c>
      <c r="L2503" s="1493">
        <v>0</v>
      </c>
      <c r="M2503" s="1484">
        <f t="shared" si="78"/>
        <v>0</v>
      </c>
      <c r="N2503" s="1493">
        <v>1</v>
      </c>
      <c r="O2503" s="1493">
        <v>1</v>
      </c>
      <c r="P2503" s="1484">
        <f t="shared" si="79"/>
        <v>8000</v>
      </c>
      <c r="Q2503" s="1199"/>
      <c r="R2503" s="1199"/>
      <c r="S2503" s="1199"/>
      <c r="T2503" s="1199"/>
    </row>
    <row r="2504" spans="1:20" s="1503" customFormat="1" ht="12.75" x14ac:dyDescent="0.2">
      <c r="A2504" s="1488" t="s">
        <v>8711</v>
      </c>
      <c r="B2504" s="1488" t="s">
        <v>2003</v>
      </c>
      <c r="C2504" s="1488" t="s">
        <v>97</v>
      </c>
      <c r="D2504" s="1488"/>
      <c r="E2504" s="1489">
        <v>8000</v>
      </c>
      <c r="F2504" s="1488" t="s">
        <v>13767</v>
      </c>
      <c r="G2504" s="1488" t="s">
        <v>13768</v>
      </c>
      <c r="H2504" s="1488" t="s">
        <v>654</v>
      </c>
      <c r="I2504" s="1488"/>
      <c r="J2504" s="1488"/>
      <c r="K2504" s="1493">
        <v>0</v>
      </c>
      <c r="L2504" s="1493">
        <v>0</v>
      </c>
      <c r="M2504" s="1484">
        <f t="shared" si="78"/>
        <v>0</v>
      </c>
      <c r="N2504" s="1493">
        <v>1</v>
      </c>
      <c r="O2504" s="1493">
        <v>1</v>
      </c>
      <c r="P2504" s="1484">
        <f t="shared" si="79"/>
        <v>8000</v>
      </c>
      <c r="Q2504" s="1199"/>
      <c r="R2504" s="1199"/>
      <c r="S2504" s="1199"/>
      <c r="T2504" s="1199"/>
    </row>
    <row r="2505" spans="1:20" s="1503" customFormat="1" ht="12.75" x14ac:dyDescent="0.2">
      <c r="A2505" s="1488" t="s">
        <v>8711</v>
      </c>
      <c r="B2505" s="1488" t="s">
        <v>2003</v>
      </c>
      <c r="C2505" s="1488" t="s">
        <v>97</v>
      </c>
      <c r="D2505" s="1488"/>
      <c r="E2505" s="1489">
        <v>8000</v>
      </c>
      <c r="F2505" s="1488" t="s">
        <v>13769</v>
      </c>
      <c r="G2505" s="1488" t="s">
        <v>13770</v>
      </c>
      <c r="H2505" s="1488" t="s">
        <v>654</v>
      </c>
      <c r="I2505" s="1488"/>
      <c r="J2505" s="1488"/>
      <c r="K2505" s="1493">
        <v>0</v>
      </c>
      <c r="L2505" s="1493">
        <v>0</v>
      </c>
      <c r="M2505" s="1484">
        <f t="shared" si="78"/>
        <v>0</v>
      </c>
      <c r="N2505" s="1493">
        <v>1</v>
      </c>
      <c r="O2505" s="1493">
        <v>1</v>
      </c>
      <c r="P2505" s="1484">
        <f t="shared" si="79"/>
        <v>8000</v>
      </c>
      <c r="Q2505" s="1199"/>
      <c r="R2505" s="1199"/>
      <c r="S2505" s="1199"/>
      <c r="T2505" s="1199"/>
    </row>
    <row r="2506" spans="1:20" s="1503" customFormat="1" ht="12.75" x14ac:dyDescent="0.2">
      <c r="A2506" s="1488" t="s">
        <v>8711</v>
      </c>
      <c r="B2506" s="1488" t="s">
        <v>2003</v>
      </c>
      <c r="C2506" s="1488" t="s">
        <v>97</v>
      </c>
      <c r="D2506" s="1488"/>
      <c r="E2506" s="1489">
        <v>8000</v>
      </c>
      <c r="F2506" s="1488" t="s">
        <v>13771</v>
      </c>
      <c r="G2506" s="1488" t="s">
        <v>13772</v>
      </c>
      <c r="H2506" s="1488" t="s">
        <v>654</v>
      </c>
      <c r="I2506" s="1488"/>
      <c r="J2506" s="1488"/>
      <c r="K2506" s="1493">
        <v>0</v>
      </c>
      <c r="L2506" s="1493">
        <v>0</v>
      </c>
      <c r="M2506" s="1484">
        <f t="shared" si="78"/>
        <v>0</v>
      </c>
      <c r="N2506" s="1493">
        <v>1</v>
      </c>
      <c r="O2506" s="1493">
        <v>1</v>
      </c>
      <c r="P2506" s="1484">
        <f t="shared" si="79"/>
        <v>8000</v>
      </c>
      <c r="Q2506" s="1199"/>
      <c r="R2506" s="1199"/>
      <c r="S2506" s="1199"/>
      <c r="T2506" s="1199"/>
    </row>
    <row r="2507" spans="1:20" s="1503" customFormat="1" ht="12.75" x14ac:dyDescent="0.2">
      <c r="A2507" s="1488" t="s">
        <v>8711</v>
      </c>
      <c r="B2507" s="1488" t="s">
        <v>2003</v>
      </c>
      <c r="C2507" s="1488" t="s">
        <v>97</v>
      </c>
      <c r="D2507" s="1488"/>
      <c r="E2507" s="1489">
        <v>5700</v>
      </c>
      <c r="F2507" s="1488" t="s">
        <v>13773</v>
      </c>
      <c r="G2507" s="1488" t="s">
        <v>13774</v>
      </c>
      <c r="H2507" s="1488" t="s">
        <v>13303</v>
      </c>
      <c r="I2507" s="1488"/>
      <c r="J2507" s="1488"/>
      <c r="K2507" s="1493">
        <v>0</v>
      </c>
      <c r="L2507" s="1493">
        <v>0</v>
      </c>
      <c r="M2507" s="1484">
        <f t="shared" si="78"/>
        <v>0</v>
      </c>
      <c r="N2507" s="1493">
        <v>1</v>
      </c>
      <c r="O2507" s="1493">
        <v>1</v>
      </c>
      <c r="P2507" s="1484">
        <f t="shared" si="79"/>
        <v>5700</v>
      </c>
      <c r="Q2507" s="1199"/>
      <c r="R2507" s="1199"/>
      <c r="S2507" s="1199"/>
      <c r="T2507" s="1199"/>
    </row>
    <row r="2508" spans="1:20" s="1503" customFormat="1" ht="12.75" x14ac:dyDescent="0.2">
      <c r="A2508" s="1488" t="s">
        <v>8711</v>
      </c>
      <c r="B2508" s="1488" t="s">
        <v>2003</v>
      </c>
      <c r="C2508" s="1488" t="s">
        <v>97</v>
      </c>
      <c r="D2508" s="1488"/>
      <c r="E2508" s="1489">
        <v>8000</v>
      </c>
      <c r="F2508" s="1488" t="s">
        <v>13775</v>
      </c>
      <c r="G2508" s="1488" t="s">
        <v>13776</v>
      </c>
      <c r="H2508" s="1488" t="s">
        <v>654</v>
      </c>
      <c r="I2508" s="1488"/>
      <c r="J2508" s="1488"/>
      <c r="K2508" s="1493">
        <v>0</v>
      </c>
      <c r="L2508" s="1493">
        <v>0</v>
      </c>
      <c r="M2508" s="1484">
        <f t="shared" si="78"/>
        <v>0</v>
      </c>
      <c r="N2508" s="1493">
        <v>1</v>
      </c>
      <c r="O2508" s="1493">
        <v>1</v>
      </c>
      <c r="P2508" s="1484">
        <f t="shared" si="79"/>
        <v>8000</v>
      </c>
      <c r="Q2508" s="1199"/>
      <c r="R2508" s="1199"/>
      <c r="S2508" s="1199"/>
      <c r="T2508" s="1199"/>
    </row>
    <row r="2509" spans="1:20" s="1503" customFormat="1" ht="12.75" x14ac:dyDescent="0.2">
      <c r="A2509" s="1488" t="s">
        <v>8711</v>
      </c>
      <c r="B2509" s="1488" t="s">
        <v>2003</v>
      </c>
      <c r="C2509" s="1488" t="s">
        <v>97</v>
      </c>
      <c r="D2509" s="1488"/>
      <c r="E2509" s="1489">
        <v>8000</v>
      </c>
      <c r="F2509" s="1488" t="s">
        <v>13777</v>
      </c>
      <c r="G2509" s="1488" t="s">
        <v>13778</v>
      </c>
      <c r="H2509" s="1488" t="s">
        <v>654</v>
      </c>
      <c r="I2509" s="1488"/>
      <c r="J2509" s="1488"/>
      <c r="K2509" s="1493">
        <v>0</v>
      </c>
      <c r="L2509" s="1493">
        <v>0</v>
      </c>
      <c r="M2509" s="1484">
        <f t="shared" si="78"/>
        <v>0</v>
      </c>
      <c r="N2509" s="1493">
        <v>1</v>
      </c>
      <c r="O2509" s="1493">
        <v>1</v>
      </c>
      <c r="P2509" s="1484">
        <f t="shared" si="79"/>
        <v>8000</v>
      </c>
      <c r="Q2509" s="1199"/>
      <c r="R2509" s="1199"/>
      <c r="S2509" s="1199"/>
      <c r="T2509" s="1199"/>
    </row>
    <row r="2510" spans="1:20" s="1503" customFormat="1" ht="12.75" x14ac:dyDescent="0.2">
      <c r="A2510" s="1488" t="s">
        <v>8711</v>
      </c>
      <c r="B2510" s="1488" t="s">
        <v>2003</v>
      </c>
      <c r="C2510" s="1488" t="s">
        <v>97</v>
      </c>
      <c r="D2510" s="1488"/>
      <c r="E2510" s="1489">
        <v>8000</v>
      </c>
      <c r="F2510" s="1488" t="s">
        <v>13779</v>
      </c>
      <c r="G2510" s="1488" t="s">
        <v>13780</v>
      </c>
      <c r="H2510" s="1488" t="s">
        <v>654</v>
      </c>
      <c r="I2510" s="1488"/>
      <c r="J2510" s="1488"/>
      <c r="K2510" s="1493">
        <v>0</v>
      </c>
      <c r="L2510" s="1493">
        <v>0</v>
      </c>
      <c r="M2510" s="1484">
        <f t="shared" si="78"/>
        <v>0</v>
      </c>
      <c r="N2510" s="1493">
        <v>1</v>
      </c>
      <c r="O2510" s="1493">
        <v>1</v>
      </c>
      <c r="P2510" s="1484">
        <f t="shared" si="79"/>
        <v>8000</v>
      </c>
      <c r="Q2510" s="1199"/>
      <c r="R2510" s="1199"/>
      <c r="S2510" s="1199"/>
      <c r="T2510" s="1199"/>
    </row>
    <row r="2511" spans="1:20" s="1503" customFormat="1" ht="12.75" x14ac:dyDescent="0.2">
      <c r="A2511" s="1488" t="s">
        <v>8711</v>
      </c>
      <c r="B2511" s="1488" t="s">
        <v>2003</v>
      </c>
      <c r="C2511" s="1488" t="s">
        <v>97</v>
      </c>
      <c r="D2511" s="1488"/>
      <c r="E2511" s="1489">
        <v>8000</v>
      </c>
      <c r="F2511" s="1488" t="s">
        <v>13781</v>
      </c>
      <c r="G2511" s="1488" t="s">
        <v>13782</v>
      </c>
      <c r="H2511" s="1488" t="s">
        <v>654</v>
      </c>
      <c r="I2511" s="1488"/>
      <c r="J2511" s="1488"/>
      <c r="K2511" s="1493">
        <v>0</v>
      </c>
      <c r="L2511" s="1493">
        <v>0</v>
      </c>
      <c r="M2511" s="1484">
        <f t="shared" si="78"/>
        <v>0</v>
      </c>
      <c r="N2511" s="1493">
        <v>1</v>
      </c>
      <c r="O2511" s="1493">
        <v>1</v>
      </c>
      <c r="P2511" s="1484">
        <f t="shared" si="79"/>
        <v>8000</v>
      </c>
      <c r="Q2511" s="1199"/>
      <c r="R2511" s="1199"/>
      <c r="S2511" s="1199"/>
      <c r="T2511" s="1199"/>
    </row>
    <row r="2512" spans="1:20" s="1503" customFormat="1" ht="12.75" x14ac:dyDescent="0.2">
      <c r="A2512" s="1488" t="s">
        <v>8711</v>
      </c>
      <c r="B2512" s="1488" t="s">
        <v>2003</v>
      </c>
      <c r="C2512" s="1488" t="s">
        <v>97</v>
      </c>
      <c r="D2512" s="1488"/>
      <c r="E2512" s="1489">
        <v>8000</v>
      </c>
      <c r="F2512" s="1488" t="s">
        <v>13783</v>
      </c>
      <c r="G2512" s="1488" t="s">
        <v>13784</v>
      </c>
      <c r="H2512" s="1488" t="s">
        <v>654</v>
      </c>
      <c r="I2512" s="1488"/>
      <c r="J2512" s="1488"/>
      <c r="K2512" s="1493">
        <v>0</v>
      </c>
      <c r="L2512" s="1493">
        <v>0</v>
      </c>
      <c r="M2512" s="1484">
        <f t="shared" si="78"/>
        <v>0</v>
      </c>
      <c r="N2512" s="1493">
        <v>1</v>
      </c>
      <c r="O2512" s="1493">
        <v>1</v>
      </c>
      <c r="P2512" s="1484">
        <f t="shared" si="79"/>
        <v>8000</v>
      </c>
      <c r="Q2512" s="1199"/>
      <c r="R2512" s="1199"/>
      <c r="S2512" s="1199"/>
      <c r="T2512" s="1199"/>
    </row>
    <row r="2513" spans="1:20" s="1503" customFormat="1" ht="12.75" x14ac:dyDescent="0.2">
      <c r="A2513" s="1488" t="s">
        <v>8711</v>
      </c>
      <c r="B2513" s="1488" t="s">
        <v>2003</v>
      </c>
      <c r="C2513" s="1488" t="s">
        <v>97</v>
      </c>
      <c r="D2513" s="1488"/>
      <c r="E2513" s="1489">
        <v>8000</v>
      </c>
      <c r="F2513" s="1488" t="s">
        <v>13785</v>
      </c>
      <c r="G2513" s="1488" t="s">
        <v>13786</v>
      </c>
      <c r="H2513" s="1488" t="s">
        <v>654</v>
      </c>
      <c r="I2513" s="1488"/>
      <c r="J2513" s="1488"/>
      <c r="K2513" s="1493">
        <v>0</v>
      </c>
      <c r="L2513" s="1493">
        <v>0</v>
      </c>
      <c r="M2513" s="1484">
        <f t="shared" si="78"/>
        <v>0</v>
      </c>
      <c r="N2513" s="1493">
        <v>1</v>
      </c>
      <c r="O2513" s="1493">
        <v>1</v>
      </c>
      <c r="P2513" s="1484">
        <f t="shared" si="79"/>
        <v>8000</v>
      </c>
      <c r="Q2513" s="1199"/>
      <c r="R2513" s="1199"/>
      <c r="S2513" s="1199"/>
      <c r="T2513" s="1199"/>
    </row>
    <row r="2514" spans="1:20" s="1503" customFormat="1" ht="12.75" x14ac:dyDescent="0.2">
      <c r="A2514" s="1488" t="s">
        <v>8711</v>
      </c>
      <c r="B2514" s="1488" t="s">
        <v>2003</v>
      </c>
      <c r="C2514" s="1488" t="s">
        <v>97</v>
      </c>
      <c r="D2514" s="1488"/>
      <c r="E2514" s="1489">
        <v>5700</v>
      </c>
      <c r="F2514" s="1488" t="s">
        <v>13787</v>
      </c>
      <c r="G2514" s="1488" t="s">
        <v>13788</v>
      </c>
      <c r="H2514" s="1488" t="s">
        <v>13000</v>
      </c>
      <c r="I2514" s="1488"/>
      <c r="J2514" s="1488"/>
      <c r="K2514" s="1493">
        <v>0</v>
      </c>
      <c r="L2514" s="1493">
        <v>0</v>
      </c>
      <c r="M2514" s="1484">
        <f t="shared" si="78"/>
        <v>0</v>
      </c>
      <c r="N2514" s="1493">
        <v>1</v>
      </c>
      <c r="O2514" s="1493">
        <v>1</v>
      </c>
      <c r="P2514" s="1484">
        <f t="shared" si="79"/>
        <v>5700</v>
      </c>
      <c r="Q2514" s="1199"/>
      <c r="R2514" s="1199"/>
      <c r="S2514" s="1199"/>
      <c r="T2514" s="1199"/>
    </row>
    <row r="2515" spans="1:20" s="1503" customFormat="1" ht="12.75" x14ac:dyDescent="0.2">
      <c r="A2515" s="1488" t="s">
        <v>8711</v>
      </c>
      <c r="B2515" s="1488" t="s">
        <v>2003</v>
      </c>
      <c r="C2515" s="1488" t="s">
        <v>97</v>
      </c>
      <c r="D2515" s="1488"/>
      <c r="E2515" s="1489">
        <v>5700</v>
      </c>
      <c r="F2515" s="1488" t="s">
        <v>13789</v>
      </c>
      <c r="G2515" s="1488" t="s">
        <v>13790</v>
      </c>
      <c r="H2515" s="1488" t="s">
        <v>13303</v>
      </c>
      <c r="I2515" s="1488"/>
      <c r="J2515" s="1488"/>
      <c r="K2515" s="1493">
        <v>0</v>
      </c>
      <c r="L2515" s="1493">
        <v>0</v>
      </c>
      <c r="M2515" s="1484">
        <f t="shared" si="78"/>
        <v>0</v>
      </c>
      <c r="N2515" s="1493">
        <v>1</v>
      </c>
      <c r="O2515" s="1493">
        <v>1</v>
      </c>
      <c r="P2515" s="1484">
        <f t="shared" si="79"/>
        <v>5700</v>
      </c>
      <c r="Q2515" s="1199"/>
      <c r="R2515" s="1199"/>
      <c r="S2515" s="1199"/>
      <c r="T2515" s="1199"/>
    </row>
    <row r="2516" spans="1:20" s="1503" customFormat="1" ht="12.75" x14ac:dyDescent="0.2">
      <c r="A2516" s="1488" t="s">
        <v>8711</v>
      </c>
      <c r="B2516" s="1488" t="s">
        <v>2003</v>
      </c>
      <c r="C2516" s="1488" t="s">
        <v>97</v>
      </c>
      <c r="D2516" s="1488"/>
      <c r="E2516" s="1489">
        <v>5700</v>
      </c>
      <c r="F2516" s="1488" t="s">
        <v>13791</v>
      </c>
      <c r="G2516" s="1488" t="s">
        <v>13792</v>
      </c>
      <c r="H2516" s="1488" t="s">
        <v>1344</v>
      </c>
      <c r="I2516" s="1488"/>
      <c r="J2516" s="1488"/>
      <c r="K2516" s="1493">
        <v>0</v>
      </c>
      <c r="L2516" s="1493">
        <v>0</v>
      </c>
      <c r="M2516" s="1484">
        <f t="shared" si="78"/>
        <v>0</v>
      </c>
      <c r="N2516" s="1493">
        <v>1</v>
      </c>
      <c r="O2516" s="1493">
        <v>1</v>
      </c>
      <c r="P2516" s="1484">
        <f t="shared" si="79"/>
        <v>5700</v>
      </c>
      <c r="Q2516" s="1199"/>
      <c r="R2516" s="1199"/>
      <c r="S2516" s="1199"/>
      <c r="T2516" s="1199"/>
    </row>
    <row r="2517" spans="1:20" s="1503" customFormat="1" ht="12.75" x14ac:dyDescent="0.2">
      <c r="A2517" s="1488" t="s">
        <v>8711</v>
      </c>
      <c r="B2517" s="1488" t="s">
        <v>2003</v>
      </c>
      <c r="C2517" s="1488" t="s">
        <v>97</v>
      </c>
      <c r="D2517" s="1488"/>
      <c r="E2517" s="1489">
        <v>8000</v>
      </c>
      <c r="F2517" s="1488" t="s">
        <v>13793</v>
      </c>
      <c r="G2517" s="1488" t="s">
        <v>13794</v>
      </c>
      <c r="H2517" s="1488" t="s">
        <v>654</v>
      </c>
      <c r="I2517" s="1488"/>
      <c r="J2517" s="1488"/>
      <c r="K2517" s="1493">
        <v>0</v>
      </c>
      <c r="L2517" s="1493">
        <v>0</v>
      </c>
      <c r="M2517" s="1484">
        <f t="shared" si="78"/>
        <v>0</v>
      </c>
      <c r="N2517" s="1493">
        <v>1</v>
      </c>
      <c r="O2517" s="1493">
        <v>1</v>
      </c>
      <c r="P2517" s="1484">
        <f t="shared" si="79"/>
        <v>8000</v>
      </c>
      <c r="Q2517" s="1199"/>
      <c r="R2517" s="1199"/>
      <c r="S2517" s="1199"/>
      <c r="T2517" s="1199"/>
    </row>
    <row r="2518" spans="1:20" s="1503" customFormat="1" ht="12.75" x14ac:dyDescent="0.2">
      <c r="A2518" s="1488" t="s">
        <v>8711</v>
      </c>
      <c r="B2518" s="1488" t="s">
        <v>2003</v>
      </c>
      <c r="C2518" s="1488" t="s">
        <v>97</v>
      </c>
      <c r="D2518" s="1488"/>
      <c r="E2518" s="1489">
        <v>5700</v>
      </c>
      <c r="F2518" s="1488" t="s">
        <v>13795</v>
      </c>
      <c r="G2518" s="1488" t="s">
        <v>13796</v>
      </c>
      <c r="H2518" s="1488" t="s">
        <v>13303</v>
      </c>
      <c r="I2518" s="1488"/>
      <c r="J2518" s="1488"/>
      <c r="K2518" s="1493">
        <v>0</v>
      </c>
      <c r="L2518" s="1493">
        <v>0</v>
      </c>
      <c r="M2518" s="1484">
        <f t="shared" si="78"/>
        <v>0</v>
      </c>
      <c r="N2518" s="1493">
        <v>1</v>
      </c>
      <c r="O2518" s="1493">
        <v>1</v>
      </c>
      <c r="P2518" s="1484">
        <f t="shared" si="79"/>
        <v>5700</v>
      </c>
      <c r="Q2518" s="1199"/>
      <c r="R2518" s="1199"/>
      <c r="S2518" s="1199"/>
      <c r="T2518" s="1199"/>
    </row>
    <row r="2519" spans="1:20" s="1503" customFormat="1" ht="12.75" x14ac:dyDescent="0.2">
      <c r="A2519" s="1488" t="s">
        <v>8711</v>
      </c>
      <c r="B2519" s="1488" t="s">
        <v>2003</v>
      </c>
      <c r="C2519" s="1488" t="s">
        <v>97</v>
      </c>
      <c r="D2519" s="1488"/>
      <c r="E2519" s="1489">
        <v>5700</v>
      </c>
      <c r="F2519" s="1488" t="s">
        <v>13797</v>
      </c>
      <c r="G2519" s="1488" t="s">
        <v>13798</v>
      </c>
      <c r="H2519" s="1488" t="s">
        <v>1344</v>
      </c>
      <c r="I2519" s="1488"/>
      <c r="J2519" s="1488"/>
      <c r="K2519" s="1493">
        <v>0</v>
      </c>
      <c r="L2519" s="1493">
        <v>0</v>
      </c>
      <c r="M2519" s="1484">
        <f t="shared" si="78"/>
        <v>0</v>
      </c>
      <c r="N2519" s="1493">
        <v>1</v>
      </c>
      <c r="O2519" s="1493">
        <v>1</v>
      </c>
      <c r="P2519" s="1484">
        <f t="shared" si="79"/>
        <v>5700</v>
      </c>
      <c r="Q2519" s="1199"/>
      <c r="R2519" s="1199"/>
      <c r="S2519" s="1199"/>
      <c r="T2519" s="1199"/>
    </row>
    <row r="2520" spans="1:20" s="1503" customFormat="1" ht="12.75" x14ac:dyDescent="0.2">
      <c r="A2520" s="1488" t="s">
        <v>8711</v>
      </c>
      <c r="B2520" s="1488" t="s">
        <v>2003</v>
      </c>
      <c r="C2520" s="1488" t="s">
        <v>97</v>
      </c>
      <c r="D2520" s="1488"/>
      <c r="E2520" s="1489">
        <v>5700</v>
      </c>
      <c r="F2520" s="1488" t="s">
        <v>13799</v>
      </c>
      <c r="G2520" s="1488" t="s">
        <v>13800</v>
      </c>
      <c r="H2520" s="1488" t="s">
        <v>1344</v>
      </c>
      <c r="I2520" s="1488"/>
      <c r="J2520" s="1488"/>
      <c r="K2520" s="1493">
        <v>0</v>
      </c>
      <c r="L2520" s="1493">
        <v>0</v>
      </c>
      <c r="M2520" s="1484">
        <f t="shared" si="78"/>
        <v>0</v>
      </c>
      <c r="N2520" s="1493">
        <v>1</v>
      </c>
      <c r="O2520" s="1493">
        <v>1</v>
      </c>
      <c r="P2520" s="1484">
        <f t="shared" si="79"/>
        <v>5700</v>
      </c>
      <c r="Q2520" s="1199"/>
      <c r="R2520" s="1199"/>
      <c r="S2520" s="1199"/>
      <c r="T2520" s="1199"/>
    </row>
    <row r="2521" spans="1:20" s="1503" customFormat="1" ht="12.75" x14ac:dyDescent="0.2">
      <c r="A2521" s="1488" t="s">
        <v>8711</v>
      </c>
      <c r="B2521" s="1488" t="s">
        <v>2003</v>
      </c>
      <c r="C2521" s="1488" t="s">
        <v>97</v>
      </c>
      <c r="D2521" s="1488"/>
      <c r="E2521" s="1489">
        <v>5700</v>
      </c>
      <c r="F2521" s="1488" t="s">
        <v>13801</v>
      </c>
      <c r="G2521" s="1488" t="s">
        <v>13802</v>
      </c>
      <c r="H2521" s="1488" t="s">
        <v>1344</v>
      </c>
      <c r="I2521" s="1488"/>
      <c r="J2521" s="1488"/>
      <c r="K2521" s="1493">
        <v>0</v>
      </c>
      <c r="L2521" s="1493">
        <v>0</v>
      </c>
      <c r="M2521" s="1484">
        <f t="shared" si="78"/>
        <v>0</v>
      </c>
      <c r="N2521" s="1493">
        <v>1</v>
      </c>
      <c r="O2521" s="1493">
        <v>1</v>
      </c>
      <c r="P2521" s="1484">
        <f t="shared" si="79"/>
        <v>5700</v>
      </c>
      <c r="Q2521" s="1199"/>
      <c r="R2521" s="1199"/>
      <c r="S2521" s="1199"/>
      <c r="T2521" s="1199"/>
    </row>
    <row r="2522" spans="1:20" s="1503" customFormat="1" ht="12.75" x14ac:dyDescent="0.2">
      <c r="A2522" s="1488" t="s">
        <v>8711</v>
      </c>
      <c r="B2522" s="1488" t="s">
        <v>2003</v>
      </c>
      <c r="C2522" s="1488" t="s">
        <v>97</v>
      </c>
      <c r="D2522" s="1488"/>
      <c r="E2522" s="1489">
        <v>8000</v>
      </c>
      <c r="F2522" s="1488" t="s">
        <v>13803</v>
      </c>
      <c r="G2522" s="1488" t="s">
        <v>13804</v>
      </c>
      <c r="H2522" s="1488" t="s">
        <v>654</v>
      </c>
      <c r="I2522" s="1488"/>
      <c r="J2522" s="1488"/>
      <c r="K2522" s="1493">
        <v>0</v>
      </c>
      <c r="L2522" s="1493">
        <v>0</v>
      </c>
      <c r="M2522" s="1484">
        <f t="shared" si="78"/>
        <v>0</v>
      </c>
      <c r="N2522" s="1493">
        <v>1</v>
      </c>
      <c r="O2522" s="1493">
        <v>1</v>
      </c>
      <c r="P2522" s="1484">
        <f t="shared" si="79"/>
        <v>8000</v>
      </c>
      <c r="Q2522" s="1199"/>
      <c r="R2522" s="1199"/>
      <c r="S2522" s="1199"/>
      <c r="T2522" s="1199"/>
    </row>
    <row r="2523" spans="1:20" s="1503" customFormat="1" ht="12.75" x14ac:dyDescent="0.2">
      <c r="A2523" s="1488" t="s">
        <v>8711</v>
      </c>
      <c r="B2523" s="1488" t="s">
        <v>2003</v>
      </c>
      <c r="C2523" s="1488" t="s">
        <v>97</v>
      </c>
      <c r="D2523" s="1488"/>
      <c r="E2523" s="1489">
        <v>8000</v>
      </c>
      <c r="F2523" s="1488" t="s">
        <v>13805</v>
      </c>
      <c r="G2523" s="1488" t="s">
        <v>13806</v>
      </c>
      <c r="H2523" s="1488" t="s">
        <v>654</v>
      </c>
      <c r="I2523" s="1488"/>
      <c r="J2523" s="1488"/>
      <c r="K2523" s="1493">
        <v>0</v>
      </c>
      <c r="L2523" s="1493">
        <v>0</v>
      </c>
      <c r="M2523" s="1484">
        <f t="shared" si="78"/>
        <v>0</v>
      </c>
      <c r="N2523" s="1493">
        <v>1</v>
      </c>
      <c r="O2523" s="1493">
        <v>1</v>
      </c>
      <c r="P2523" s="1484">
        <f t="shared" si="79"/>
        <v>8000</v>
      </c>
      <c r="Q2523" s="1199"/>
      <c r="R2523" s="1199"/>
      <c r="S2523" s="1199"/>
      <c r="T2523" s="1199"/>
    </row>
    <row r="2524" spans="1:20" s="1503" customFormat="1" ht="12.75" x14ac:dyDescent="0.2">
      <c r="A2524" s="1488" t="s">
        <v>8711</v>
      </c>
      <c r="B2524" s="1488" t="s">
        <v>2003</v>
      </c>
      <c r="C2524" s="1488" t="s">
        <v>97</v>
      </c>
      <c r="D2524" s="1488"/>
      <c r="E2524" s="1489">
        <v>5700</v>
      </c>
      <c r="F2524" s="1488" t="s">
        <v>13807</v>
      </c>
      <c r="G2524" s="1488" t="s">
        <v>13808</v>
      </c>
      <c r="H2524" s="1488" t="s">
        <v>13000</v>
      </c>
      <c r="I2524" s="1488"/>
      <c r="J2524" s="1488"/>
      <c r="K2524" s="1493">
        <v>0</v>
      </c>
      <c r="L2524" s="1493">
        <v>0</v>
      </c>
      <c r="M2524" s="1484">
        <f t="shared" si="78"/>
        <v>0</v>
      </c>
      <c r="N2524" s="1493">
        <v>1</v>
      </c>
      <c r="O2524" s="1493">
        <v>1</v>
      </c>
      <c r="P2524" s="1484">
        <f t="shared" si="79"/>
        <v>5700</v>
      </c>
      <c r="Q2524" s="1199"/>
      <c r="R2524" s="1199"/>
      <c r="S2524" s="1199"/>
      <c r="T2524" s="1199"/>
    </row>
    <row r="2525" spans="1:20" s="1503" customFormat="1" ht="12.75" x14ac:dyDescent="0.2">
      <c r="A2525" s="1488" t="s">
        <v>8711</v>
      </c>
      <c r="B2525" s="1488" t="s">
        <v>2003</v>
      </c>
      <c r="C2525" s="1488" t="s">
        <v>97</v>
      </c>
      <c r="D2525" s="1488"/>
      <c r="E2525" s="1489">
        <v>8000</v>
      </c>
      <c r="F2525" s="1488" t="s">
        <v>13809</v>
      </c>
      <c r="G2525" s="1488" t="s">
        <v>13810</v>
      </c>
      <c r="H2525" s="1488" t="s">
        <v>654</v>
      </c>
      <c r="I2525" s="1488"/>
      <c r="J2525" s="1488"/>
      <c r="K2525" s="1493">
        <v>0</v>
      </c>
      <c r="L2525" s="1493">
        <v>0</v>
      </c>
      <c r="M2525" s="1484">
        <f t="shared" si="78"/>
        <v>0</v>
      </c>
      <c r="N2525" s="1493">
        <v>1</v>
      </c>
      <c r="O2525" s="1493">
        <v>1</v>
      </c>
      <c r="P2525" s="1484">
        <f t="shared" si="79"/>
        <v>8000</v>
      </c>
      <c r="Q2525" s="1199"/>
      <c r="R2525" s="1199"/>
      <c r="S2525" s="1199"/>
      <c r="T2525" s="1199"/>
    </row>
    <row r="2526" spans="1:20" s="1503" customFormat="1" ht="12.75" x14ac:dyDescent="0.2">
      <c r="A2526" s="1488" t="s">
        <v>8711</v>
      </c>
      <c r="B2526" s="1488" t="s">
        <v>2003</v>
      </c>
      <c r="C2526" s="1488" t="s">
        <v>97</v>
      </c>
      <c r="D2526" s="1488"/>
      <c r="E2526" s="1489">
        <v>5700</v>
      </c>
      <c r="F2526" s="1488" t="s">
        <v>13811</v>
      </c>
      <c r="G2526" s="1488" t="s">
        <v>13812</v>
      </c>
      <c r="H2526" s="1488" t="s">
        <v>13000</v>
      </c>
      <c r="I2526" s="1488"/>
      <c r="J2526" s="1488"/>
      <c r="K2526" s="1493">
        <v>0</v>
      </c>
      <c r="L2526" s="1493">
        <v>0</v>
      </c>
      <c r="M2526" s="1484">
        <f t="shared" si="78"/>
        <v>0</v>
      </c>
      <c r="N2526" s="1493">
        <v>1</v>
      </c>
      <c r="O2526" s="1493">
        <v>1</v>
      </c>
      <c r="P2526" s="1484">
        <f t="shared" si="79"/>
        <v>5700</v>
      </c>
      <c r="Q2526" s="1199"/>
      <c r="R2526" s="1199"/>
      <c r="S2526" s="1199"/>
      <c r="T2526" s="1199"/>
    </row>
    <row r="2527" spans="1:20" s="1503" customFormat="1" ht="12.75" x14ac:dyDescent="0.2">
      <c r="A2527" s="1488" t="s">
        <v>8711</v>
      </c>
      <c r="B2527" s="1488" t="s">
        <v>2003</v>
      </c>
      <c r="C2527" s="1488" t="s">
        <v>97</v>
      </c>
      <c r="D2527" s="1488"/>
      <c r="E2527" s="1489">
        <v>8000</v>
      </c>
      <c r="F2527" s="1488" t="s">
        <v>13813</v>
      </c>
      <c r="G2527" s="1488" t="s">
        <v>13814</v>
      </c>
      <c r="H2527" s="1488" t="s">
        <v>654</v>
      </c>
      <c r="I2527" s="1488"/>
      <c r="J2527" s="1488"/>
      <c r="K2527" s="1493">
        <v>0</v>
      </c>
      <c r="L2527" s="1493">
        <v>0</v>
      </c>
      <c r="M2527" s="1484">
        <f t="shared" si="78"/>
        <v>0</v>
      </c>
      <c r="N2527" s="1493">
        <v>1</v>
      </c>
      <c r="O2527" s="1493">
        <v>1</v>
      </c>
      <c r="P2527" s="1484">
        <f t="shared" si="79"/>
        <v>8000</v>
      </c>
      <c r="Q2527" s="1199"/>
      <c r="R2527" s="1199"/>
      <c r="S2527" s="1199"/>
      <c r="T2527" s="1199"/>
    </row>
    <row r="2528" spans="1:20" s="1503" customFormat="1" ht="12.75" x14ac:dyDescent="0.2">
      <c r="A2528" s="1488" t="s">
        <v>8711</v>
      </c>
      <c r="B2528" s="1488" t="s">
        <v>2003</v>
      </c>
      <c r="C2528" s="1488" t="s">
        <v>97</v>
      </c>
      <c r="D2528" s="1488"/>
      <c r="E2528" s="1489">
        <v>5700</v>
      </c>
      <c r="F2528" s="1488" t="s">
        <v>13815</v>
      </c>
      <c r="G2528" s="1488" t="s">
        <v>13816</v>
      </c>
      <c r="H2528" s="1488" t="s">
        <v>1344</v>
      </c>
      <c r="I2528" s="1488"/>
      <c r="J2528" s="1488"/>
      <c r="K2528" s="1493">
        <v>0</v>
      </c>
      <c r="L2528" s="1493">
        <v>0</v>
      </c>
      <c r="M2528" s="1484">
        <f t="shared" si="78"/>
        <v>0</v>
      </c>
      <c r="N2528" s="1493">
        <v>1</v>
      </c>
      <c r="O2528" s="1493">
        <v>1</v>
      </c>
      <c r="P2528" s="1484">
        <f t="shared" si="79"/>
        <v>5700</v>
      </c>
      <c r="Q2528" s="1199"/>
      <c r="R2528" s="1199"/>
      <c r="S2528" s="1199"/>
      <c r="T2528" s="1199"/>
    </row>
    <row r="2529" spans="1:20" s="1503" customFormat="1" ht="12.75" x14ac:dyDescent="0.2">
      <c r="A2529" s="1488" t="s">
        <v>8711</v>
      </c>
      <c r="B2529" s="1488" t="s">
        <v>2003</v>
      </c>
      <c r="C2529" s="1488" t="s">
        <v>97</v>
      </c>
      <c r="D2529" s="1488"/>
      <c r="E2529" s="1489">
        <v>8000</v>
      </c>
      <c r="F2529" s="1488" t="s">
        <v>13817</v>
      </c>
      <c r="G2529" s="1488" t="s">
        <v>13818</v>
      </c>
      <c r="H2529" s="1488" t="s">
        <v>654</v>
      </c>
      <c r="I2529" s="1488"/>
      <c r="J2529" s="1488"/>
      <c r="K2529" s="1493">
        <v>0</v>
      </c>
      <c r="L2529" s="1493">
        <v>0</v>
      </c>
      <c r="M2529" s="1484">
        <f t="shared" si="78"/>
        <v>0</v>
      </c>
      <c r="N2529" s="1493">
        <v>1</v>
      </c>
      <c r="O2529" s="1493">
        <v>1</v>
      </c>
      <c r="P2529" s="1484">
        <f t="shared" si="79"/>
        <v>8000</v>
      </c>
      <c r="Q2529" s="1199"/>
      <c r="R2529" s="1199"/>
      <c r="S2529" s="1199"/>
      <c r="T2529" s="1199"/>
    </row>
    <row r="2530" spans="1:20" s="1503" customFormat="1" ht="12.75" x14ac:dyDescent="0.2">
      <c r="A2530" s="1488" t="s">
        <v>8711</v>
      </c>
      <c r="B2530" s="1488" t="s">
        <v>2003</v>
      </c>
      <c r="C2530" s="1488" t="s">
        <v>97</v>
      </c>
      <c r="D2530" s="1488"/>
      <c r="E2530" s="1489">
        <v>5700</v>
      </c>
      <c r="F2530" s="1488" t="s">
        <v>13819</v>
      </c>
      <c r="G2530" s="1488" t="s">
        <v>13820</v>
      </c>
      <c r="H2530" s="1488" t="s">
        <v>13303</v>
      </c>
      <c r="I2530" s="1488"/>
      <c r="J2530" s="1488"/>
      <c r="K2530" s="1493">
        <v>0</v>
      </c>
      <c r="L2530" s="1493">
        <v>0</v>
      </c>
      <c r="M2530" s="1484">
        <f t="shared" si="78"/>
        <v>0</v>
      </c>
      <c r="N2530" s="1493">
        <v>1</v>
      </c>
      <c r="O2530" s="1493">
        <v>1</v>
      </c>
      <c r="P2530" s="1484">
        <f t="shared" si="79"/>
        <v>5700</v>
      </c>
      <c r="Q2530" s="1199"/>
      <c r="R2530" s="1199"/>
      <c r="S2530" s="1199"/>
      <c r="T2530" s="1199"/>
    </row>
    <row r="2531" spans="1:20" s="1503" customFormat="1" ht="12.75" x14ac:dyDescent="0.2">
      <c r="A2531" s="1488" t="s">
        <v>8711</v>
      </c>
      <c r="B2531" s="1488" t="s">
        <v>2003</v>
      </c>
      <c r="C2531" s="1488" t="s">
        <v>97</v>
      </c>
      <c r="D2531" s="1488"/>
      <c r="E2531" s="1489">
        <v>5700</v>
      </c>
      <c r="F2531" s="1488" t="s">
        <v>13821</v>
      </c>
      <c r="G2531" s="1488" t="s">
        <v>13822</v>
      </c>
      <c r="H2531" s="1488" t="s">
        <v>13303</v>
      </c>
      <c r="I2531" s="1488"/>
      <c r="J2531" s="1488"/>
      <c r="K2531" s="1493">
        <v>0</v>
      </c>
      <c r="L2531" s="1493">
        <v>0</v>
      </c>
      <c r="M2531" s="1484">
        <f t="shared" si="78"/>
        <v>0</v>
      </c>
      <c r="N2531" s="1493">
        <v>1</v>
      </c>
      <c r="O2531" s="1493">
        <v>1</v>
      </c>
      <c r="P2531" s="1484">
        <f t="shared" si="79"/>
        <v>5700</v>
      </c>
      <c r="Q2531" s="1199"/>
      <c r="R2531" s="1199"/>
      <c r="S2531" s="1199"/>
      <c r="T2531" s="1199"/>
    </row>
    <row r="2532" spans="1:20" s="1503" customFormat="1" ht="12.75" x14ac:dyDescent="0.2">
      <c r="A2532" s="1488" t="s">
        <v>8711</v>
      </c>
      <c r="B2532" s="1488" t="s">
        <v>2003</v>
      </c>
      <c r="C2532" s="1488" t="s">
        <v>97</v>
      </c>
      <c r="D2532" s="1488"/>
      <c r="E2532" s="1489">
        <v>5700</v>
      </c>
      <c r="F2532" s="1488" t="s">
        <v>13823</v>
      </c>
      <c r="G2532" s="1488" t="s">
        <v>13824</v>
      </c>
      <c r="H2532" s="1488" t="s">
        <v>13303</v>
      </c>
      <c r="I2532" s="1488"/>
      <c r="J2532" s="1488"/>
      <c r="K2532" s="1493">
        <v>0</v>
      </c>
      <c r="L2532" s="1493">
        <v>0</v>
      </c>
      <c r="M2532" s="1484">
        <f t="shared" si="78"/>
        <v>0</v>
      </c>
      <c r="N2532" s="1493">
        <v>1</v>
      </c>
      <c r="O2532" s="1493">
        <v>1</v>
      </c>
      <c r="P2532" s="1484">
        <f t="shared" si="79"/>
        <v>5700</v>
      </c>
      <c r="Q2532" s="1199"/>
      <c r="R2532" s="1199"/>
      <c r="S2532" s="1199"/>
      <c r="T2532" s="1199"/>
    </row>
    <row r="2533" spans="1:20" s="1503" customFormat="1" ht="12.75" x14ac:dyDescent="0.2">
      <c r="A2533" s="1488" t="s">
        <v>8711</v>
      </c>
      <c r="B2533" s="1488" t="s">
        <v>2003</v>
      </c>
      <c r="C2533" s="1488" t="s">
        <v>97</v>
      </c>
      <c r="D2533" s="1488"/>
      <c r="E2533" s="1489">
        <v>5700</v>
      </c>
      <c r="F2533" s="1488" t="s">
        <v>13825</v>
      </c>
      <c r="G2533" s="1488" t="s">
        <v>13826</v>
      </c>
      <c r="H2533" s="1488" t="s">
        <v>13000</v>
      </c>
      <c r="I2533" s="1488"/>
      <c r="J2533" s="1488"/>
      <c r="K2533" s="1493">
        <v>0</v>
      </c>
      <c r="L2533" s="1493">
        <v>0</v>
      </c>
      <c r="M2533" s="1484">
        <f t="shared" si="78"/>
        <v>0</v>
      </c>
      <c r="N2533" s="1493">
        <v>1</v>
      </c>
      <c r="O2533" s="1493">
        <v>1</v>
      </c>
      <c r="P2533" s="1484">
        <f t="shared" si="79"/>
        <v>5700</v>
      </c>
      <c r="Q2533" s="1199"/>
      <c r="R2533" s="1199"/>
      <c r="S2533" s="1199"/>
      <c r="T2533" s="1199"/>
    </row>
    <row r="2534" spans="1:20" s="1503" customFormat="1" ht="12.75" x14ac:dyDescent="0.2">
      <c r="A2534" s="1488" t="s">
        <v>8711</v>
      </c>
      <c r="B2534" s="1488" t="s">
        <v>2003</v>
      </c>
      <c r="C2534" s="1488" t="s">
        <v>97</v>
      </c>
      <c r="D2534" s="1488"/>
      <c r="E2534" s="1489">
        <v>5700</v>
      </c>
      <c r="F2534" s="1488" t="s">
        <v>13827</v>
      </c>
      <c r="G2534" s="1488" t="s">
        <v>13828</v>
      </c>
      <c r="H2534" s="1488" t="s">
        <v>1344</v>
      </c>
      <c r="I2534" s="1488"/>
      <c r="J2534" s="1488"/>
      <c r="K2534" s="1493">
        <v>0</v>
      </c>
      <c r="L2534" s="1493">
        <v>0</v>
      </c>
      <c r="M2534" s="1484">
        <f t="shared" si="78"/>
        <v>0</v>
      </c>
      <c r="N2534" s="1493">
        <v>1</v>
      </c>
      <c r="O2534" s="1493">
        <v>1</v>
      </c>
      <c r="P2534" s="1484">
        <f t="shared" si="79"/>
        <v>5700</v>
      </c>
      <c r="Q2534" s="1199"/>
      <c r="R2534" s="1199"/>
      <c r="S2534" s="1199"/>
      <c r="T2534" s="1199"/>
    </row>
    <row r="2535" spans="1:20" s="1503" customFormat="1" ht="12.75" x14ac:dyDescent="0.2">
      <c r="A2535" s="1488" t="s">
        <v>8711</v>
      </c>
      <c r="B2535" s="1488" t="s">
        <v>2003</v>
      </c>
      <c r="C2535" s="1488" t="s">
        <v>97</v>
      </c>
      <c r="D2535" s="1488"/>
      <c r="E2535" s="1489">
        <v>8000</v>
      </c>
      <c r="F2535" s="1488" t="s">
        <v>13829</v>
      </c>
      <c r="G2535" s="1488" t="s">
        <v>13830</v>
      </c>
      <c r="H2535" s="1488" t="s">
        <v>654</v>
      </c>
      <c r="I2535" s="1488"/>
      <c r="J2535" s="1488"/>
      <c r="K2535" s="1493">
        <v>0</v>
      </c>
      <c r="L2535" s="1493">
        <v>0</v>
      </c>
      <c r="M2535" s="1484">
        <f t="shared" si="78"/>
        <v>0</v>
      </c>
      <c r="N2535" s="1493">
        <v>1</v>
      </c>
      <c r="O2535" s="1493">
        <v>1</v>
      </c>
      <c r="P2535" s="1484">
        <f t="shared" si="79"/>
        <v>8000</v>
      </c>
      <c r="Q2535" s="1199"/>
      <c r="R2535" s="1199"/>
      <c r="S2535" s="1199"/>
      <c r="T2535" s="1199"/>
    </row>
    <row r="2536" spans="1:20" s="1503" customFormat="1" ht="12.75" x14ac:dyDescent="0.2">
      <c r="A2536" s="1488" t="s">
        <v>8711</v>
      </c>
      <c r="B2536" s="1488" t="s">
        <v>2003</v>
      </c>
      <c r="C2536" s="1488" t="s">
        <v>97</v>
      </c>
      <c r="D2536" s="1488"/>
      <c r="E2536" s="1489">
        <v>5700</v>
      </c>
      <c r="F2536" s="1488" t="s">
        <v>13831</v>
      </c>
      <c r="G2536" s="1488" t="s">
        <v>13832</v>
      </c>
      <c r="H2536" s="1488" t="s">
        <v>13000</v>
      </c>
      <c r="I2536" s="1488"/>
      <c r="J2536" s="1488"/>
      <c r="K2536" s="1493">
        <v>0</v>
      </c>
      <c r="L2536" s="1493">
        <v>0</v>
      </c>
      <c r="M2536" s="1484">
        <f t="shared" si="78"/>
        <v>0</v>
      </c>
      <c r="N2536" s="1493">
        <v>1</v>
      </c>
      <c r="O2536" s="1493">
        <v>1</v>
      </c>
      <c r="P2536" s="1484">
        <f t="shared" si="79"/>
        <v>5700</v>
      </c>
      <c r="Q2536" s="1199"/>
      <c r="R2536" s="1199"/>
      <c r="S2536" s="1199"/>
      <c r="T2536" s="1199"/>
    </row>
    <row r="2537" spans="1:20" s="1503" customFormat="1" ht="12.75" x14ac:dyDescent="0.2">
      <c r="A2537" s="1488" t="s">
        <v>8711</v>
      </c>
      <c r="B2537" s="1488" t="s">
        <v>2003</v>
      </c>
      <c r="C2537" s="1488" t="s">
        <v>97</v>
      </c>
      <c r="D2537" s="1488"/>
      <c r="E2537" s="1489">
        <v>8000</v>
      </c>
      <c r="F2537" s="1488" t="s">
        <v>13833</v>
      </c>
      <c r="G2537" s="1488" t="s">
        <v>13834</v>
      </c>
      <c r="H2537" s="1488" t="s">
        <v>654</v>
      </c>
      <c r="I2537" s="1488"/>
      <c r="J2537" s="1488"/>
      <c r="K2537" s="1493">
        <v>0</v>
      </c>
      <c r="L2537" s="1493">
        <v>0</v>
      </c>
      <c r="M2537" s="1484">
        <f t="shared" si="78"/>
        <v>0</v>
      </c>
      <c r="N2537" s="1493">
        <v>1</v>
      </c>
      <c r="O2537" s="1493">
        <v>1</v>
      </c>
      <c r="P2537" s="1484">
        <f t="shared" si="79"/>
        <v>8000</v>
      </c>
      <c r="Q2537" s="1199"/>
      <c r="R2537" s="1199"/>
      <c r="S2537" s="1199"/>
      <c r="T2537" s="1199"/>
    </row>
    <row r="2538" spans="1:20" s="1503" customFormat="1" ht="12.75" x14ac:dyDescent="0.2">
      <c r="A2538" s="1488" t="s">
        <v>8711</v>
      </c>
      <c r="B2538" s="1488" t="s">
        <v>2003</v>
      </c>
      <c r="C2538" s="1488" t="s">
        <v>97</v>
      </c>
      <c r="D2538" s="1488"/>
      <c r="E2538" s="1489">
        <v>5700</v>
      </c>
      <c r="F2538" s="1488" t="s">
        <v>13835</v>
      </c>
      <c r="G2538" s="1488" t="s">
        <v>13836</v>
      </c>
      <c r="H2538" s="1488" t="s">
        <v>13303</v>
      </c>
      <c r="I2538" s="1488"/>
      <c r="J2538" s="1488"/>
      <c r="K2538" s="1493">
        <v>0</v>
      </c>
      <c r="L2538" s="1493">
        <v>0</v>
      </c>
      <c r="M2538" s="1484">
        <f t="shared" si="78"/>
        <v>0</v>
      </c>
      <c r="N2538" s="1493">
        <v>1</v>
      </c>
      <c r="O2538" s="1493">
        <v>1</v>
      </c>
      <c r="P2538" s="1484">
        <f t="shared" si="79"/>
        <v>5700</v>
      </c>
      <c r="Q2538" s="1199"/>
      <c r="R2538" s="1199"/>
      <c r="S2538" s="1199"/>
      <c r="T2538" s="1199"/>
    </row>
    <row r="2539" spans="1:20" s="1503" customFormat="1" ht="12.75" x14ac:dyDescent="0.2">
      <c r="A2539" s="1488" t="s">
        <v>8711</v>
      </c>
      <c r="B2539" s="1488" t="s">
        <v>2003</v>
      </c>
      <c r="C2539" s="1488" t="s">
        <v>97</v>
      </c>
      <c r="D2539" s="1488"/>
      <c r="E2539" s="1489">
        <v>5700</v>
      </c>
      <c r="F2539" s="1488" t="s">
        <v>13837</v>
      </c>
      <c r="G2539" s="1488" t="s">
        <v>13838</v>
      </c>
      <c r="H2539" s="1488" t="s">
        <v>13000</v>
      </c>
      <c r="I2539" s="1488"/>
      <c r="J2539" s="1488"/>
      <c r="K2539" s="1493">
        <v>0</v>
      </c>
      <c r="L2539" s="1493">
        <v>0</v>
      </c>
      <c r="M2539" s="1484">
        <f t="shared" si="78"/>
        <v>0</v>
      </c>
      <c r="N2539" s="1493">
        <v>1</v>
      </c>
      <c r="O2539" s="1493">
        <v>1</v>
      </c>
      <c r="P2539" s="1484">
        <f t="shared" si="79"/>
        <v>5700</v>
      </c>
      <c r="Q2539" s="1199"/>
      <c r="R2539" s="1199"/>
      <c r="S2539" s="1199"/>
      <c r="T2539" s="1199"/>
    </row>
    <row r="2540" spans="1:20" s="1503" customFormat="1" ht="12.75" x14ac:dyDescent="0.2">
      <c r="A2540" s="1488" t="s">
        <v>8711</v>
      </c>
      <c r="B2540" s="1488" t="s">
        <v>2003</v>
      </c>
      <c r="C2540" s="1488" t="s">
        <v>97</v>
      </c>
      <c r="D2540" s="1488"/>
      <c r="E2540" s="1489">
        <v>5700</v>
      </c>
      <c r="F2540" s="1488" t="s">
        <v>13839</v>
      </c>
      <c r="G2540" s="1488" t="s">
        <v>13840</v>
      </c>
      <c r="H2540" s="1488" t="s">
        <v>13000</v>
      </c>
      <c r="I2540" s="1488"/>
      <c r="J2540" s="1488"/>
      <c r="K2540" s="1493">
        <v>0</v>
      </c>
      <c r="L2540" s="1493">
        <v>0</v>
      </c>
      <c r="M2540" s="1484">
        <f t="shared" si="78"/>
        <v>0</v>
      </c>
      <c r="N2540" s="1493">
        <v>1</v>
      </c>
      <c r="O2540" s="1493">
        <v>1</v>
      </c>
      <c r="P2540" s="1484">
        <f t="shared" si="79"/>
        <v>5700</v>
      </c>
      <c r="Q2540" s="1199"/>
      <c r="R2540" s="1199"/>
      <c r="S2540" s="1199"/>
      <c r="T2540" s="1199"/>
    </row>
    <row r="2541" spans="1:20" s="1503" customFormat="1" ht="12.75" x14ac:dyDescent="0.2">
      <c r="A2541" s="1488" t="s">
        <v>8711</v>
      </c>
      <c r="B2541" s="1488" t="s">
        <v>2003</v>
      </c>
      <c r="C2541" s="1488" t="s">
        <v>97</v>
      </c>
      <c r="D2541" s="1488"/>
      <c r="E2541" s="1489">
        <v>9000</v>
      </c>
      <c r="F2541" s="1488" t="s">
        <v>13841</v>
      </c>
      <c r="G2541" s="1488" t="s">
        <v>13842</v>
      </c>
      <c r="H2541" s="1488" t="s">
        <v>654</v>
      </c>
      <c r="I2541" s="1488"/>
      <c r="J2541" s="1488"/>
      <c r="K2541" s="1493">
        <v>0</v>
      </c>
      <c r="L2541" s="1493">
        <v>0</v>
      </c>
      <c r="M2541" s="1484">
        <f t="shared" si="78"/>
        <v>0</v>
      </c>
      <c r="N2541" s="1493">
        <v>1</v>
      </c>
      <c r="O2541" s="1493">
        <v>1</v>
      </c>
      <c r="P2541" s="1484">
        <f t="shared" si="79"/>
        <v>9000</v>
      </c>
      <c r="Q2541" s="1199"/>
      <c r="R2541" s="1199"/>
      <c r="S2541" s="1199"/>
      <c r="T2541" s="1199"/>
    </row>
    <row r="2542" spans="1:20" s="1503" customFormat="1" ht="12.75" x14ac:dyDescent="0.2">
      <c r="A2542" s="1488" t="s">
        <v>8711</v>
      </c>
      <c r="B2542" s="1488" t="s">
        <v>2003</v>
      </c>
      <c r="C2542" s="1488" t="s">
        <v>97</v>
      </c>
      <c r="D2542" s="1488"/>
      <c r="E2542" s="1489">
        <v>6000</v>
      </c>
      <c r="F2542" s="1488" t="s">
        <v>13843</v>
      </c>
      <c r="G2542" s="1488" t="s">
        <v>13844</v>
      </c>
      <c r="H2542" s="1488" t="s">
        <v>13236</v>
      </c>
      <c r="I2542" s="1488"/>
      <c r="J2542" s="1488"/>
      <c r="K2542" s="1493">
        <v>0</v>
      </c>
      <c r="L2542" s="1493">
        <v>0</v>
      </c>
      <c r="M2542" s="1484">
        <f t="shared" si="78"/>
        <v>0</v>
      </c>
      <c r="N2542" s="1493">
        <v>1</v>
      </c>
      <c r="O2542" s="1493">
        <v>1</v>
      </c>
      <c r="P2542" s="1484">
        <f t="shared" si="79"/>
        <v>6000</v>
      </c>
      <c r="Q2542" s="1199"/>
      <c r="R2542" s="1199"/>
      <c r="S2542" s="1199"/>
      <c r="T2542" s="1199"/>
    </row>
    <row r="2543" spans="1:20" s="1503" customFormat="1" ht="12.75" x14ac:dyDescent="0.2">
      <c r="A2543" s="1488" t="s">
        <v>8711</v>
      </c>
      <c r="B2543" s="1488" t="s">
        <v>2003</v>
      </c>
      <c r="C2543" s="1488" t="s">
        <v>97</v>
      </c>
      <c r="D2543" s="1488"/>
      <c r="E2543" s="1489">
        <v>6000</v>
      </c>
      <c r="F2543" s="1488" t="s">
        <v>13845</v>
      </c>
      <c r="G2543" s="1488" t="s">
        <v>13846</v>
      </c>
      <c r="H2543" s="1488" t="s">
        <v>13236</v>
      </c>
      <c r="I2543" s="1488"/>
      <c r="J2543" s="1488"/>
      <c r="K2543" s="1493">
        <v>0</v>
      </c>
      <c r="L2543" s="1493">
        <v>0</v>
      </c>
      <c r="M2543" s="1484">
        <f t="shared" si="78"/>
        <v>0</v>
      </c>
      <c r="N2543" s="1493">
        <v>1</v>
      </c>
      <c r="O2543" s="1493">
        <v>1</v>
      </c>
      <c r="P2543" s="1484">
        <f t="shared" si="79"/>
        <v>6000</v>
      </c>
      <c r="Q2543" s="1199"/>
      <c r="R2543" s="1199"/>
      <c r="S2543" s="1199"/>
      <c r="T2543" s="1199"/>
    </row>
    <row r="2544" spans="1:20" s="1503" customFormat="1" ht="12.75" x14ac:dyDescent="0.2">
      <c r="A2544" s="1488" t="s">
        <v>8711</v>
      </c>
      <c r="B2544" s="1488" t="s">
        <v>2003</v>
      </c>
      <c r="C2544" s="1488" t="s">
        <v>97</v>
      </c>
      <c r="D2544" s="1488"/>
      <c r="E2544" s="1489">
        <v>9000</v>
      </c>
      <c r="F2544" s="1488" t="s">
        <v>13847</v>
      </c>
      <c r="G2544" s="1488" t="s">
        <v>13848</v>
      </c>
      <c r="H2544" s="1488" t="s">
        <v>654</v>
      </c>
      <c r="I2544" s="1488"/>
      <c r="J2544" s="1488"/>
      <c r="K2544" s="1493">
        <v>0</v>
      </c>
      <c r="L2544" s="1493">
        <v>0</v>
      </c>
      <c r="M2544" s="1484">
        <f t="shared" si="78"/>
        <v>0</v>
      </c>
      <c r="N2544" s="1493">
        <v>1</v>
      </c>
      <c r="O2544" s="1493">
        <v>1</v>
      </c>
      <c r="P2544" s="1484">
        <f t="shared" si="79"/>
        <v>9000</v>
      </c>
      <c r="Q2544" s="1199"/>
      <c r="R2544" s="1199"/>
      <c r="S2544" s="1199"/>
      <c r="T2544" s="1199"/>
    </row>
    <row r="2545" spans="1:20" s="1503" customFormat="1" ht="12.75" x14ac:dyDescent="0.2">
      <c r="A2545" s="1488" t="s">
        <v>8711</v>
      </c>
      <c r="B2545" s="1488" t="s">
        <v>2003</v>
      </c>
      <c r="C2545" s="1488" t="s">
        <v>97</v>
      </c>
      <c r="D2545" s="1488"/>
      <c r="E2545" s="1489">
        <v>9000</v>
      </c>
      <c r="F2545" s="1488" t="s">
        <v>13849</v>
      </c>
      <c r="G2545" s="1488" t="s">
        <v>13850</v>
      </c>
      <c r="H2545" s="1488" t="s">
        <v>654</v>
      </c>
      <c r="I2545" s="1488"/>
      <c r="J2545" s="1488"/>
      <c r="K2545" s="1493">
        <v>0</v>
      </c>
      <c r="L2545" s="1493">
        <v>0</v>
      </c>
      <c r="M2545" s="1484">
        <f t="shared" si="78"/>
        <v>0</v>
      </c>
      <c r="N2545" s="1493">
        <v>1</v>
      </c>
      <c r="O2545" s="1493">
        <v>1</v>
      </c>
      <c r="P2545" s="1484">
        <f t="shared" si="79"/>
        <v>9000</v>
      </c>
      <c r="Q2545" s="1199"/>
      <c r="R2545" s="1199"/>
      <c r="S2545" s="1199"/>
      <c r="T2545" s="1199"/>
    </row>
    <row r="2546" spans="1:20" s="1503" customFormat="1" ht="12.75" x14ac:dyDescent="0.2">
      <c r="A2546" s="1488" t="s">
        <v>8711</v>
      </c>
      <c r="B2546" s="1488" t="s">
        <v>2003</v>
      </c>
      <c r="C2546" s="1488" t="s">
        <v>97</v>
      </c>
      <c r="D2546" s="1488"/>
      <c r="E2546" s="1489">
        <v>6000</v>
      </c>
      <c r="F2546" s="1488" t="s">
        <v>13851</v>
      </c>
      <c r="G2546" s="1488" t="s">
        <v>13852</v>
      </c>
      <c r="H2546" s="1488" t="s">
        <v>13236</v>
      </c>
      <c r="I2546" s="1488"/>
      <c r="J2546" s="1488"/>
      <c r="K2546" s="1493">
        <v>0</v>
      </c>
      <c r="L2546" s="1493">
        <v>0</v>
      </c>
      <c r="M2546" s="1484">
        <f t="shared" si="78"/>
        <v>0</v>
      </c>
      <c r="N2546" s="1493">
        <v>1</v>
      </c>
      <c r="O2546" s="1493">
        <v>1</v>
      </c>
      <c r="P2546" s="1484">
        <f t="shared" si="79"/>
        <v>6000</v>
      </c>
      <c r="Q2546" s="1199"/>
      <c r="R2546" s="1199"/>
      <c r="S2546" s="1199"/>
      <c r="T2546" s="1199"/>
    </row>
    <row r="2547" spans="1:20" s="1503" customFormat="1" ht="12.75" x14ac:dyDescent="0.2">
      <c r="A2547" s="1488" t="s">
        <v>8711</v>
      </c>
      <c r="B2547" s="1488" t="s">
        <v>2003</v>
      </c>
      <c r="C2547" s="1488" t="s">
        <v>97</v>
      </c>
      <c r="D2547" s="1488"/>
      <c r="E2547" s="1489">
        <v>6000</v>
      </c>
      <c r="F2547" s="1488" t="s">
        <v>13853</v>
      </c>
      <c r="G2547" s="1488" t="s">
        <v>13854</v>
      </c>
      <c r="H2547" s="1488" t="s">
        <v>13000</v>
      </c>
      <c r="I2547" s="1488"/>
      <c r="J2547" s="1488"/>
      <c r="K2547" s="1493">
        <v>0</v>
      </c>
      <c r="L2547" s="1493">
        <v>0</v>
      </c>
      <c r="M2547" s="1484">
        <f t="shared" si="78"/>
        <v>0</v>
      </c>
      <c r="N2547" s="1493">
        <v>1</v>
      </c>
      <c r="O2547" s="1493">
        <v>1</v>
      </c>
      <c r="P2547" s="1484">
        <f t="shared" si="79"/>
        <v>6000</v>
      </c>
      <c r="Q2547" s="1199"/>
      <c r="R2547" s="1199"/>
      <c r="S2547" s="1199"/>
      <c r="T2547" s="1199"/>
    </row>
    <row r="2548" spans="1:20" s="1503" customFormat="1" ht="12.75" x14ac:dyDescent="0.2">
      <c r="A2548" s="1488" t="s">
        <v>8711</v>
      </c>
      <c r="B2548" s="1488" t="s">
        <v>2003</v>
      </c>
      <c r="C2548" s="1488" t="s">
        <v>97</v>
      </c>
      <c r="D2548" s="1488"/>
      <c r="E2548" s="1489">
        <v>6000</v>
      </c>
      <c r="F2548" s="1488" t="s">
        <v>13855</v>
      </c>
      <c r="G2548" s="1488" t="s">
        <v>13856</v>
      </c>
      <c r="H2548" s="1488" t="s">
        <v>13000</v>
      </c>
      <c r="I2548" s="1488"/>
      <c r="J2548" s="1488"/>
      <c r="K2548" s="1493">
        <v>0</v>
      </c>
      <c r="L2548" s="1493">
        <v>0</v>
      </c>
      <c r="M2548" s="1484">
        <f t="shared" si="78"/>
        <v>0</v>
      </c>
      <c r="N2548" s="1493">
        <v>1</v>
      </c>
      <c r="O2548" s="1493">
        <v>1</v>
      </c>
      <c r="P2548" s="1484">
        <f t="shared" si="79"/>
        <v>6000</v>
      </c>
      <c r="Q2548" s="1199"/>
      <c r="R2548" s="1199"/>
      <c r="S2548" s="1199"/>
      <c r="T2548" s="1199"/>
    </row>
    <row r="2549" spans="1:20" s="1503" customFormat="1" ht="12.75" x14ac:dyDescent="0.2">
      <c r="A2549" s="1488" t="s">
        <v>8711</v>
      </c>
      <c r="B2549" s="1488" t="s">
        <v>2003</v>
      </c>
      <c r="C2549" s="1488" t="s">
        <v>97</v>
      </c>
      <c r="D2549" s="1488"/>
      <c r="E2549" s="1489">
        <v>6000</v>
      </c>
      <c r="F2549" s="1488" t="s">
        <v>13857</v>
      </c>
      <c r="G2549" s="1488" t="s">
        <v>13858</v>
      </c>
      <c r="H2549" s="1488" t="s">
        <v>13000</v>
      </c>
      <c r="I2549" s="1488"/>
      <c r="J2549" s="1488"/>
      <c r="K2549" s="1493">
        <v>0</v>
      </c>
      <c r="L2549" s="1493">
        <v>0</v>
      </c>
      <c r="M2549" s="1484">
        <f t="shared" si="78"/>
        <v>0</v>
      </c>
      <c r="N2549" s="1493">
        <v>1</v>
      </c>
      <c r="O2549" s="1493">
        <v>1</v>
      </c>
      <c r="P2549" s="1484">
        <f t="shared" si="79"/>
        <v>6000</v>
      </c>
      <c r="Q2549" s="1199"/>
      <c r="R2549" s="1199"/>
      <c r="S2549" s="1199"/>
      <c r="T2549" s="1199"/>
    </row>
    <row r="2550" spans="1:20" s="1503" customFormat="1" ht="12.75" x14ac:dyDescent="0.2">
      <c r="A2550" s="1488" t="s">
        <v>8711</v>
      </c>
      <c r="B2550" s="1488" t="s">
        <v>2003</v>
      </c>
      <c r="C2550" s="1488" t="s">
        <v>97</v>
      </c>
      <c r="D2550" s="1488"/>
      <c r="E2550" s="1489">
        <v>6000</v>
      </c>
      <c r="F2550" s="1488" t="s">
        <v>13859</v>
      </c>
      <c r="G2550" s="1488" t="s">
        <v>13860</v>
      </c>
      <c r="H2550" s="1488" t="s">
        <v>13236</v>
      </c>
      <c r="I2550" s="1488"/>
      <c r="J2550" s="1488"/>
      <c r="K2550" s="1493">
        <v>0</v>
      </c>
      <c r="L2550" s="1493">
        <v>0</v>
      </c>
      <c r="M2550" s="1484">
        <f t="shared" si="78"/>
        <v>0</v>
      </c>
      <c r="N2550" s="1493">
        <v>1</v>
      </c>
      <c r="O2550" s="1493">
        <v>1</v>
      </c>
      <c r="P2550" s="1484">
        <f t="shared" si="79"/>
        <v>6000</v>
      </c>
      <c r="Q2550" s="1199"/>
      <c r="R2550" s="1199"/>
      <c r="S2550" s="1199"/>
      <c r="T2550" s="1199"/>
    </row>
    <row r="2551" spans="1:20" s="1503" customFormat="1" ht="12.75" x14ac:dyDescent="0.2">
      <c r="A2551" s="1488" t="s">
        <v>8711</v>
      </c>
      <c r="B2551" s="1488" t="s">
        <v>2003</v>
      </c>
      <c r="C2551" s="1488" t="s">
        <v>97</v>
      </c>
      <c r="D2551" s="1488"/>
      <c r="E2551" s="1489">
        <v>6000</v>
      </c>
      <c r="F2551" s="1488" t="s">
        <v>13861</v>
      </c>
      <c r="G2551" s="1488" t="s">
        <v>13862</v>
      </c>
      <c r="H2551" s="1488" t="s">
        <v>13236</v>
      </c>
      <c r="I2551" s="1488"/>
      <c r="J2551" s="1488"/>
      <c r="K2551" s="1493">
        <v>0</v>
      </c>
      <c r="L2551" s="1493">
        <v>0</v>
      </c>
      <c r="M2551" s="1484">
        <f t="shared" si="78"/>
        <v>0</v>
      </c>
      <c r="N2551" s="1493">
        <v>1</v>
      </c>
      <c r="O2551" s="1493">
        <v>1</v>
      </c>
      <c r="P2551" s="1484">
        <f t="shared" si="79"/>
        <v>6000</v>
      </c>
      <c r="Q2551" s="1199"/>
      <c r="R2551" s="1199"/>
      <c r="S2551" s="1199"/>
      <c r="T2551" s="1199"/>
    </row>
    <row r="2552" spans="1:20" s="1503" customFormat="1" ht="12.75" x14ac:dyDescent="0.2">
      <c r="A2552" s="1488" t="s">
        <v>8711</v>
      </c>
      <c r="B2552" s="1488" t="s">
        <v>2003</v>
      </c>
      <c r="C2552" s="1488" t="s">
        <v>97</v>
      </c>
      <c r="D2552" s="1488"/>
      <c r="E2552" s="1489">
        <v>9000</v>
      </c>
      <c r="F2552" s="1488" t="s">
        <v>13863</v>
      </c>
      <c r="G2552" s="1488" t="s">
        <v>13864</v>
      </c>
      <c r="H2552" s="1488" t="s">
        <v>654</v>
      </c>
      <c r="I2552" s="1488"/>
      <c r="J2552" s="1488"/>
      <c r="K2552" s="1493">
        <v>0</v>
      </c>
      <c r="L2552" s="1493">
        <v>0</v>
      </c>
      <c r="M2552" s="1484">
        <f t="shared" si="78"/>
        <v>0</v>
      </c>
      <c r="N2552" s="1493">
        <v>1</v>
      </c>
      <c r="O2552" s="1493">
        <v>1</v>
      </c>
      <c r="P2552" s="1484">
        <f t="shared" si="79"/>
        <v>9000</v>
      </c>
      <c r="Q2552" s="1199"/>
      <c r="R2552" s="1199"/>
      <c r="S2552" s="1199"/>
      <c r="T2552" s="1199"/>
    </row>
    <row r="2553" spans="1:20" s="1503" customFormat="1" ht="12.75" x14ac:dyDescent="0.2">
      <c r="A2553" s="1488" t="s">
        <v>8711</v>
      </c>
      <c r="B2553" s="1488" t="s">
        <v>2003</v>
      </c>
      <c r="C2553" s="1488" t="s">
        <v>97</v>
      </c>
      <c r="D2553" s="1488"/>
      <c r="E2553" s="1489">
        <v>5700</v>
      </c>
      <c r="F2553" s="1488" t="s">
        <v>13865</v>
      </c>
      <c r="G2553" s="1488" t="s">
        <v>13866</v>
      </c>
      <c r="H2553" s="1488" t="s">
        <v>1344</v>
      </c>
      <c r="I2553" s="1488"/>
      <c r="J2553" s="1488"/>
      <c r="K2553" s="1493">
        <v>0</v>
      </c>
      <c r="L2553" s="1493">
        <v>0</v>
      </c>
      <c r="M2553" s="1484">
        <f t="shared" si="78"/>
        <v>0</v>
      </c>
      <c r="N2553" s="1493">
        <v>1</v>
      </c>
      <c r="O2553" s="1493">
        <v>1</v>
      </c>
      <c r="P2553" s="1484">
        <f t="shared" si="79"/>
        <v>5700</v>
      </c>
      <c r="Q2553" s="1199"/>
      <c r="R2553" s="1199"/>
      <c r="S2553" s="1199"/>
      <c r="T2553" s="1199"/>
    </row>
    <row r="2554" spans="1:20" s="1503" customFormat="1" ht="12.75" x14ac:dyDescent="0.2">
      <c r="A2554" s="1488" t="s">
        <v>8711</v>
      </c>
      <c r="B2554" s="1488" t="s">
        <v>2003</v>
      </c>
      <c r="C2554" s="1488" t="s">
        <v>97</v>
      </c>
      <c r="D2554" s="1488"/>
      <c r="E2554" s="1489">
        <v>9000</v>
      </c>
      <c r="F2554" s="1488" t="s">
        <v>13867</v>
      </c>
      <c r="G2554" s="1488" t="s">
        <v>13868</v>
      </c>
      <c r="H2554" s="1488" t="s">
        <v>654</v>
      </c>
      <c r="I2554" s="1488"/>
      <c r="J2554" s="1488"/>
      <c r="K2554" s="1493">
        <v>0</v>
      </c>
      <c r="L2554" s="1493">
        <v>0</v>
      </c>
      <c r="M2554" s="1484">
        <f t="shared" si="78"/>
        <v>0</v>
      </c>
      <c r="N2554" s="1493">
        <v>1</v>
      </c>
      <c r="O2554" s="1493">
        <v>1</v>
      </c>
      <c r="P2554" s="1484">
        <f t="shared" si="79"/>
        <v>9000</v>
      </c>
      <c r="Q2554" s="1199"/>
      <c r="R2554" s="1199"/>
      <c r="S2554" s="1199"/>
      <c r="T2554" s="1199"/>
    </row>
    <row r="2555" spans="1:20" s="1503" customFormat="1" ht="12.75" x14ac:dyDescent="0.2">
      <c r="A2555" s="1488" t="s">
        <v>8711</v>
      </c>
      <c r="B2555" s="1488" t="s">
        <v>2003</v>
      </c>
      <c r="C2555" s="1488" t="s">
        <v>97</v>
      </c>
      <c r="D2555" s="1488"/>
      <c r="E2555" s="1489">
        <v>9000</v>
      </c>
      <c r="F2555" s="1488" t="s">
        <v>13869</v>
      </c>
      <c r="G2555" s="1488" t="s">
        <v>13870</v>
      </c>
      <c r="H2555" s="1488" t="s">
        <v>654</v>
      </c>
      <c r="I2555" s="1488"/>
      <c r="J2555" s="1488"/>
      <c r="K2555" s="1493">
        <v>0</v>
      </c>
      <c r="L2555" s="1493">
        <v>0</v>
      </c>
      <c r="M2555" s="1484">
        <f t="shared" si="78"/>
        <v>0</v>
      </c>
      <c r="N2555" s="1493">
        <v>1</v>
      </c>
      <c r="O2555" s="1493">
        <v>1</v>
      </c>
      <c r="P2555" s="1484">
        <f t="shared" si="79"/>
        <v>9000</v>
      </c>
      <c r="Q2555" s="1199"/>
      <c r="R2555" s="1199"/>
      <c r="S2555" s="1199"/>
      <c r="T2555" s="1199"/>
    </row>
    <row r="2556" spans="1:20" s="1503" customFormat="1" ht="12.75" x14ac:dyDescent="0.2">
      <c r="A2556" s="1488" t="s">
        <v>8711</v>
      </c>
      <c r="B2556" s="1488" t="s">
        <v>2003</v>
      </c>
      <c r="C2556" s="1488" t="s">
        <v>97</v>
      </c>
      <c r="D2556" s="1488"/>
      <c r="E2556" s="1489">
        <v>9000</v>
      </c>
      <c r="F2556" s="1488" t="s">
        <v>13871</v>
      </c>
      <c r="G2556" s="1488" t="s">
        <v>13872</v>
      </c>
      <c r="H2556" s="1488" t="s">
        <v>654</v>
      </c>
      <c r="I2556" s="1488"/>
      <c r="J2556" s="1488"/>
      <c r="K2556" s="1493">
        <v>0</v>
      </c>
      <c r="L2556" s="1493">
        <v>0</v>
      </c>
      <c r="M2556" s="1484">
        <f t="shared" si="78"/>
        <v>0</v>
      </c>
      <c r="N2556" s="1493">
        <v>1</v>
      </c>
      <c r="O2556" s="1493">
        <v>1</v>
      </c>
      <c r="P2556" s="1484">
        <f t="shared" si="79"/>
        <v>9000</v>
      </c>
      <c r="Q2556" s="1199"/>
      <c r="R2556" s="1199"/>
      <c r="S2556" s="1199"/>
      <c r="T2556" s="1199"/>
    </row>
    <row r="2557" spans="1:20" s="1503" customFormat="1" ht="12.75" x14ac:dyDescent="0.2">
      <c r="A2557" s="1488" t="s">
        <v>8711</v>
      </c>
      <c r="B2557" s="1488" t="s">
        <v>2003</v>
      </c>
      <c r="C2557" s="1488" t="s">
        <v>97</v>
      </c>
      <c r="D2557" s="1488"/>
      <c r="E2557" s="1489">
        <v>6000</v>
      </c>
      <c r="F2557" s="1488" t="s">
        <v>13873</v>
      </c>
      <c r="G2557" s="1488" t="s">
        <v>13874</v>
      </c>
      <c r="H2557" s="1488" t="s">
        <v>13000</v>
      </c>
      <c r="I2557" s="1488"/>
      <c r="J2557" s="1488"/>
      <c r="K2557" s="1493">
        <v>0</v>
      </c>
      <c r="L2557" s="1493">
        <v>0</v>
      </c>
      <c r="M2557" s="1484">
        <f t="shared" si="78"/>
        <v>0</v>
      </c>
      <c r="N2557" s="1493">
        <v>1</v>
      </c>
      <c r="O2557" s="1493">
        <v>1</v>
      </c>
      <c r="P2557" s="1484">
        <f t="shared" si="79"/>
        <v>6000</v>
      </c>
      <c r="Q2557" s="1199"/>
      <c r="R2557" s="1199"/>
      <c r="S2557" s="1199"/>
      <c r="T2557" s="1199"/>
    </row>
    <row r="2558" spans="1:20" s="1503" customFormat="1" ht="12.75" x14ac:dyDescent="0.2">
      <c r="A2558" s="1488" t="s">
        <v>8711</v>
      </c>
      <c r="B2558" s="1488" t="s">
        <v>2003</v>
      </c>
      <c r="C2558" s="1488" t="s">
        <v>97</v>
      </c>
      <c r="D2558" s="1488"/>
      <c r="E2558" s="1489">
        <v>9000</v>
      </c>
      <c r="F2558" s="1488" t="s">
        <v>13875</v>
      </c>
      <c r="G2558" s="1488" t="s">
        <v>13876</v>
      </c>
      <c r="H2558" s="1488" t="s">
        <v>654</v>
      </c>
      <c r="I2558" s="1488"/>
      <c r="J2558" s="1488"/>
      <c r="K2558" s="1493">
        <v>0</v>
      </c>
      <c r="L2558" s="1493">
        <v>0</v>
      </c>
      <c r="M2558" s="1484">
        <f t="shared" si="78"/>
        <v>0</v>
      </c>
      <c r="N2558" s="1493">
        <v>1</v>
      </c>
      <c r="O2558" s="1493">
        <v>1</v>
      </c>
      <c r="P2558" s="1484">
        <f t="shared" si="79"/>
        <v>9000</v>
      </c>
      <c r="Q2558" s="1199"/>
      <c r="R2558" s="1199"/>
      <c r="S2558" s="1199"/>
      <c r="T2558" s="1199"/>
    </row>
    <row r="2559" spans="1:20" s="1503" customFormat="1" ht="12.75" x14ac:dyDescent="0.2">
      <c r="A2559" s="1488" t="s">
        <v>8711</v>
      </c>
      <c r="B2559" s="1488" t="s">
        <v>2003</v>
      </c>
      <c r="C2559" s="1488" t="s">
        <v>97</v>
      </c>
      <c r="D2559" s="1488"/>
      <c r="E2559" s="1489">
        <v>9000</v>
      </c>
      <c r="F2559" s="1488" t="s">
        <v>13877</v>
      </c>
      <c r="G2559" s="1488" t="s">
        <v>13878</v>
      </c>
      <c r="H2559" s="1488" t="s">
        <v>654</v>
      </c>
      <c r="I2559" s="1488"/>
      <c r="J2559" s="1488"/>
      <c r="K2559" s="1493">
        <v>0</v>
      </c>
      <c r="L2559" s="1493">
        <v>0</v>
      </c>
      <c r="M2559" s="1484">
        <f t="shared" si="78"/>
        <v>0</v>
      </c>
      <c r="N2559" s="1493">
        <v>1</v>
      </c>
      <c r="O2559" s="1493">
        <v>1</v>
      </c>
      <c r="P2559" s="1484">
        <f t="shared" si="79"/>
        <v>9000</v>
      </c>
      <c r="Q2559" s="1199"/>
      <c r="R2559" s="1199"/>
      <c r="S2559" s="1199"/>
      <c r="T2559" s="1199"/>
    </row>
    <row r="2560" spans="1:20" s="1503" customFormat="1" ht="12.75" x14ac:dyDescent="0.2">
      <c r="A2560" s="1488" t="s">
        <v>8711</v>
      </c>
      <c r="B2560" s="1488" t="s">
        <v>2003</v>
      </c>
      <c r="C2560" s="1488" t="s">
        <v>97</v>
      </c>
      <c r="D2560" s="1488"/>
      <c r="E2560" s="1489">
        <v>9000</v>
      </c>
      <c r="F2560" s="1488" t="s">
        <v>13879</v>
      </c>
      <c r="G2560" s="1488" t="s">
        <v>13880</v>
      </c>
      <c r="H2560" s="1488" t="s">
        <v>654</v>
      </c>
      <c r="I2560" s="1488"/>
      <c r="J2560" s="1488"/>
      <c r="K2560" s="1493">
        <v>0</v>
      </c>
      <c r="L2560" s="1493">
        <v>0</v>
      </c>
      <c r="M2560" s="1484">
        <f t="shared" si="78"/>
        <v>0</v>
      </c>
      <c r="N2560" s="1493">
        <v>1</v>
      </c>
      <c r="O2560" s="1493">
        <v>1</v>
      </c>
      <c r="P2560" s="1484">
        <f t="shared" si="79"/>
        <v>9000</v>
      </c>
      <c r="Q2560" s="1199"/>
      <c r="R2560" s="1199"/>
      <c r="S2560" s="1199"/>
      <c r="T2560" s="1199"/>
    </row>
    <row r="2561" spans="1:20" s="1503" customFormat="1" ht="12.75" x14ac:dyDescent="0.2">
      <c r="A2561" s="1488" t="s">
        <v>8711</v>
      </c>
      <c r="B2561" s="1488" t="s">
        <v>2003</v>
      </c>
      <c r="C2561" s="1488" t="s">
        <v>97</v>
      </c>
      <c r="D2561" s="1488"/>
      <c r="E2561" s="1489">
        <v>6000</v>
      </c>
      <c r="F2561" s="1488" t="s">
        <v>13881</v>
      </c>
      <c r="G2561" s="1488" t="s">
        <v>13882</v>
      </c>
      <c r="H2561" s="1488" t="s">
        <v>13000</v>
      </c>
      <c r="I2561" s="1488"/>
      <c r="J2561" s="1488"/>
      <c r="K2561" s="1493">
        <v>0</v>
      </c>
      <c r="L2561" s="1493">
        <v>0</v>
      </c>
      <c r="M2561" s="1484">
        <f t="shared" si="78"/>
        <v>0</v>
      </c>
      <c r="N2561" s="1493">
        <v>1</v>
      </c>
      <c r="O2561" s="1493">
        <v>1</v>
      </c>
      <c r="P2561" s="1484">
        <f t="shared" si="79"/>
        <v>6000</v>
      </c>
      <c r="Q2561" s="1199"/>
      <c r="R2561" s="1199"/>
      <c r="S2561" s="1199"/>
      <c r="T2561" s="1199"/>
    </row>
    <row r="2562" spans="1:20" s="1503" customFormat="1" ht="12.75" x14ac:dyDescent="0.2">
      <c r="A2562" s="1488" t="s">
        <v>8711</v>
      </c>
      <c r="B2562" s="1488" t="s">
        <v>2003</v>
      </c>
      <c r="C2562" s="1488" t="s">
        <v>97</v>
      </c>
      <c r="D2562" s="1488"/>
      <c r="E2562" s="1489">
        <v>6000</v>
      </c>
      <c r="F2562" s="1488" t="s">
        <v>13883</v>
      </c>
      <c r="G2562" s="1488" t="s">
        <v>13884</v>
      </c>
      <c r="H2562" s="1488" t="s">
        <v>13000</v>
      </c>
      <c r="I2562" s="1488"/>
      <c r="J2562" s="1488"/>
      <c r="K2562" s="1493">
        <v>0</v>
      </c>
      <c r="L2562" s="1493">
        <v>0</v>
      </c>
      <c r="M2562" s="1484">
        <f t="shared" si="78"/>
        <v>0</v>
      </c>
      <c r="N2562" s="1493">
        <v>1</v>
      </c>
      <c r="O2562" s="1493">
        <v>1</v>
      </c>
      <c r="P2562" s="1484">
        <f t="shared" si="79"/>
        <v>6000</v>
      </c>
      <c r="Q2562" s="1199"/>
      <c r="R2562" s="1199"/>
      <c r="S2562" s="1199"/>
      <c r="T2562" s="1199"/>
    </row>
    <row r="2563" spans="1:20" s="1503" customFormat="1" ht="12.75" x14ac:dyDescent="0.2">
      <c r="A2563" s="1488" t="s">
        <v>8711</v>
      </c>
      <c r="B2563" s="1488" t="s">
        <v>2003</v>
      </c>
      <c r="C2563" s="1488" t="s">
        <v>97</v>
      </c>
      <c r="D2563" s="1488"/>
      <c r="E2563" s="1489">
        <v>6000</v>
      </c>
      <c r="F2563" s="1488" t="s">
        <v>13885</v>
      </c>
      <c r="G2563" s="1488" t="s">
        <v>13886</v>
      </c>
      <c r="H2563" s="1488" t="s">
        <v>13000</v>
      </c>
      <c r="I2563" s="1488"/>
      <c r="J2563" s="1488"/>
      <c r="K2563" s="1493">
        <v>0</v>
      </c>
      <c r="L2563" s="1493">
        <v>0</v>
      </c>
      <c r="M2563" s="1484">
        <f t="shared" si="78"/>
        <v>0</v>
      </c>
      <c r="N2563" s="1493">
        <v>1</v>
      </c>
      <c r="O2563" s="1493">
        <v>1</v>
      </c>
      <c r="P2563" s="1484">
        <f t="shared" si="79"/>
        <v>6000</v>
      </c>
      <c r="Q2563" s="1199"/>
      <c r="R2563" s="1199"/>
      <c r="S2563" s="1199"/>
      <c r="T2563" s="1199"/>
    </row>
    <row r="2564" spans="1:20" s="1503" customFormat="1" ht="12.75" x14ac:dyDescent="0.2">
      <c r="A2564" s="1488" t="s">
        <v>8711</v>
      </c>
      <c r="B2564" s="1488" t="s">
        <v>2003</v>
      </c>
      <c r="C2564" s="1488" t="s">
        <v>97</v>
      </c>
      <c r="D2564" s="1488"/>
      <c r="E2564" s="1489">
        <v>6000</v>
      </c>
      <c r="F2564" s="1488" t="s">
        <v>13887</v>
      </c>
      <c r="G2564" s="1488" t="s">
        <v>13888</v>
      </c>
      <c r="H2564" s="1488" t="s">
        <v>13000</v>
      </c>
      <c r="I2564" s="1488"/>
      <c r="J2564" s="1488"/>
      <c r="K2564" s="1493">
        <v>0</v>
      </c>
      <c r="L2564" s="1493">
        <v>0</v>
      </c>
      <c r="M2564" s="1484">
        <f t="shared" si="78"/>
        <v>0</v>
      </c>
      <c r="N2564" s="1493">
        <v>1</v>
      </c>
      <c r="O2564" s="1493">
        <v>1</v>
      </c>
      <c r="P2564" s="1484">
        <f t="shared" si="79"/>
        <v>6000</v>
      </c>
      <c r="Q2564" s="1199"/>
      <c r="R2564" s="1199"/>
      <c r="S2564" s="1199"/>
      <c r="T2564" s="1199"/>
    </row>
    <row r="2565" spans="1:20" s="1503" customFormat="1" ht="12.75" x14ac:dyDescent="0.2">
      <c r="A2565" s="1488" t="s">
        <v>8711</v>
      </c>
      <c r="B2565" s="1488" t="s">
        <v>2003</v>
      </c>
      <c r="C2565" s="1488" t="s">
        <v>97</v>
      </c>
      <c r="D2565" s="1488"/>
      <c r="E2565" s="1489">
        <v>6000</v>
      </c>
      <c r="F2565" s="1488" t="s">
        <v>13889</v>
      </c>
      <c r="G2565" s="1488" t="s">
        <v>13890</v>
      </c>
      <c r="H2565" s="1488" t="s">
        <v>13000</v>
      </c>
      <c r="I2565" s="1488"/>
      <c r="J2565" s="1488"/>
      <c r="K2565" s="1493">
        <v>0</v>
      </c>
      <c r="L2565" s="1493">
        <v>0</v>
      </c>
      <c r="M2565" s="1484">
        <f t="shared" ref="M2565:M2628" si="80">L2565*E2565</f>
        <v>0</v>
      </c>
      <c r="N2565" s="1493">
        <v>1</v>
      </c>
      <c r="O2565" s="1493">
        <v>1</v>
      </c>
      <c r="P2565" s="1484">
        <f t="shared" ref="P2565:P2628" si="81">O2565*E2565</f>
        <v>6000</v>
      </c>
      <c r="Q2565" s="1199"/>
      <c r="R2565" s="1199"/>
      <c r="S2565" s="1199"/>
      <c r="T2565" s="1199"/>
    </row>
    <row r="2566" spans="1:20" s="1503" customFormat="1" ht="12.75" x14ac:dyDescent="0.2">
      <c r="A2566" s="1488" t="s">
        <v>8711</v>
      </c>
      <c r="B2566" s="1488" t="s">
        <v>2003</v>
      </c>
      <c r="C2566" s="1488" t="s">
        <v>97</v>
      </c>
      <c r="D2566" s="1488"/>
      <c r="E2566" s="1489">
        <v>6000</v>
      </c>
      <c r="F2566" s="1488" t="s">
        <v>13891</v>
      </c>
      <c r="G2566" s="1488" t="s">
        <v>13892</v>
      </c>
      <c r="H2566" s="1488" t="s">
        <v>13000</v>
      </c>
      <c r="I2566" s="1488"/>
      <c r="J2566" s="1488"/>
      <c r="K2566" s="1493">
        <v>0</v>
      </c>
      <c r="L2566" s="1493">
        <v>0</v>
      </c>
      <c r="M2566" s="1484">
        <f t="shared" si="80"/>
        <v>0</v>
      </c>
      <c r="N2566" s="1493">
        <v>1</v>
      </c>
      <c r="O2566" s="1493">
        <v>1</v>
      </c>
      <c r="P2566" s="1484">
        <f t="shared" si="81"/>
        <v>6000</v>
      </c>
      <c r="Q2566" s="1199"/>
      <c r="R2566" s="1199"/>
      <c r="S2566" s="1199"/>
      <c r="T2566" s="1199"/>
    </row>
    <row r="2567" spans="1:20" s="1503" customFormat="1" ht="12.75" x14ac:dyDescent="0.2">
      <c r="A2567" s="1488" t="s">
        <v>8711</v>
      </c>
      <c r="B2567" s="1488" t="s">
        <v>2003</v>
      </c>
      <c r="C2567" s="1488" t="s">
        <v>97</v>
      </c>
      <c r="D2567" s="1488"/>
      <c r="E2567" s="1489">
        <v>6000</v>
      </c>
      <c r="F2567" s="1488" t="s">
        <v>13893</v>
      </c>
      <c r="G2567" s="1488" t="s">
        <v>13894</v>
      </c>
      <c r="H2567" s="1488" t="s">
        <v>13303</v>
      </c>
      <c r="I2567" s="1488"/>
      <c r="J2567" s="1488"/>
      <c r="K2567" s="1493">
        <v>0</v>
      </c>
      <c r="L2567" s="1493">
        <v>0</v>
      </c>
      <c r="M2567" s="1484">
        <f t="shared" si="80"/>
        <v>0</v>
      </c>
      <c r="N2567" s="1493">
        <v>1</v>
      </c>
      <c r="O2567" s="1493">
        <v>1</v>
      </c>
      <c r="P2567" s="1484">
        <f t="shared" si="81"/>
        <v>6000</v>
      </c>
      <c r="Q2567" s="1199"/>
      <c r="R2567" s="1199"/>
      <c r="S2567" s="1199"/>
      <c r="T2567" s="1199"/>
    </row>
    <row r="2568" spans="1:20" s="1503" customFormat="1" ht="12.75" x14ac:dyDescent="0.2">
      <c r="A2568" s="1488" t="s">
        <v>8711</v>
      </c>
      <c r="B2568" s="1488" t="s">
        <v>2003</v>
      </c>
      <c r="C2568" s="1488" t="s">
        <v>97</v>
      </c>
      <c r="D2568" s="1488"/>
      <c r="E2568" s="1489">
        <v>6000</v>
      </c>
      <c r="F2568" s="1488" t="s">
        <v>13895</v>
      </c>
      <c r="G2568" s="1488" t="s">
        <v>13896</v>
      </c>
      <c r="H2568" s="1488" t="s">
        <v>1344</v>
      </c>
      <c r="I2568" s="1488"/>
      <c r="J2568" s="1488"/>
      <c r="K2568" s="1493">
        <v>0</v>
      </c>
      <c r="L2568" s="1493">
        <v>0</v>
      </c>
      <c r="M2568" s="1484">
        <f t="shared" si="80"/>
        <v>0</v>
      </c>
      <c r="N2568" s="1493">
        <v>1</v>
      </c>
      <c r="O2568" s="1493">
        <v>1</v>
      </c>
      <c r="P2568" s="1484">
        <f t="shared" si="81"/>
        <v>6000</v>
      </c>
      <c r="Q2568" s="1199"/>
      <c r="R2568" s="1199"/>
      <c r="S2568" s="1199"/>
      <c r="T2568" s="1199"/>
    </row>
    <row r="2569" spans="1:20" s="1503" customFormat="1" ht="12.75" x14ac:dyDescent="0.2">
      <c r="A2569" s="1488" t="s">
        <v>8711</v>
      </c>
      <c r="B2569" s="1488" t="s">
        <v>2003</v>
      </c>
      <c r="C2569" s="1488" t="s">
        <v>97</v>
      </c>
      <c r="D2569" s="1488"/>
      <c r="E2569" s="1489">
        <v>6000</v>
      </c>
      <c r="F2569" s="1488" t="s">
        <v>13897</v>
      </c>
      <c r="G2569" s="1488" t="s">
        <v>13898</v>
      </c>
      <c r="H2569" s="1488" t="s">
        <v>13000</v>
      </c>
      <c r="I2569" s="1488"/>
      <c r="J2569" s="1488"/>
      <c r="K2569" s="1493">
        <v>0</v>
      </c>
      <c r="L2569" s="1493">
        <v>0</v>
      </c>
      <c r="M2569" s="1484">
        <f t="shared" si="80"/>
        <v>0</v>
      </c>
      <c r="N2569" s="1493">
        <v>1</v>
      </c>
      <c r="O2569" s="1493">
        <v>1</v>
      </c>
      <c r="P2569" s="1484">
        <f t="shared" si="81"/>
        <v>6000</v>
      </c>
      <c r="Q2569" s="1199"/>
      <c r="R2569" s="1199"/>
      <c r="S2569" s="1199"/>
      <c r="T2569" s="1199"/>
    </row>
    <row r="2570" spans="1:20" s="1503" customFormat="1" ht="12.75" x14ac:dyDescent="0.2">
      <c r="A2570" s="1488" t="s">
        <v>8711</v>
      </c>
      <c r="B2570" s="1488" t="s">
        <v>2003</v>
      </c>
      <c r="C2570" s="1488" t="s">
        <v>97</v>
      </c>
      <c r="D2570" s="1488"/>
      <c r="E2570" s="1489">
        <v>6000</v>
      </c>
      <c r="F2570" s="1488" t="s">
        <v>13899</v>
      </c>
      <c r="G2570" s="1488" t="s">
        <v>13900</v>
      </c>
      <c r="H2570" s="1488" t="s">
        <v>13303</v>
      </c>
      <c r="I2570" s="1488"/>
      <c r="J2570" s="1488"/>
      <c r="K2570" s="1493">
        <v>0</v>
      </c>
      <c r="L2570" s="1493">
        <v>0</v>
      </c>
      <c r="M2570" s="1484">
        <f t="shared" si="80"/>
        <v>0</v>
      </c>
      <c r="N2570" s="1493">
        <v>1</v>
      </c>
      <c r="O2570" s="1493">
        <v>1</v>
      </c>
      <c r="P2570" s="1484">
        <f t="shared" si="81"/>
        <v>6000</v>
      </c>
      <c r="Q2570" s="1199"/>
      <c r="R2570" s="1199"/>
      <c r="S2570" s="1199"/>
      <c r="T2570" s="1199"/>
    </row>
    <row r="2571" spans="1:20" s="1503" customFormat="1" ht="12.75" x14ac:dyDescent="0.2">
      <c r="A2571" s="1488" t="s">
        <v>8711</v>
      </c>
      <c r="B2571" s="1488" t="s">
        <v>2003</v>
      </c>
      <c r="C2571" s="1488" t="s">
        <v>97</v>
      </c>
      <c r="D2571" s="1488"/>
      <c r="E2571" s="1489">
        <v>9000</v>
      </c>
      <c r="F2571" s="1488" t="s">
        <v>13901</v>
      </c>
      <c r="G2571" s="1488" t="s">
        <v>13902</v>
      </c>
      <c r="H2571" s="1488" t="s">
        <v>654</v>
      </c>
      <c r="I2571" s="1488"/>
      <c r="J2571" s="1488"/>
      <c r="K2571" s="1493">
        <v>0</v>
      </c>
      <c r="L2571" s="1493">
        <v>0</v>
      </c>
      <c r="M2571" s="1484">
        <f t="shared" si="80"/>
        <v>0</v>
      </c>
      <c r="N2571" s="1493">
        <v>1</v>
      </c>
      <c r="O2571" s="1493">
        <v>1</v>
      </c>
      <c r="P2571" s="1484">
        <f t="shared" si="81"/>
        <v>9000</v>
      </c>
      <c r="Q2571" s="1199"/>
      <c r="R2571" s="1199"/>
      <c r="S2571" s="1199"/>
      <c r="T2571" s="1199"/>
    </row>
    <row r="2572" spans="1:20" s="1503" customFormat="1" ht="12.75" x14ac:dyDescent="0.2">
      <c r="A2572" s="1488" t="s">
        <v>8711</v>
      </c>
      <c r="B2572" s="1488" t="s">
        <v>2003</v>
      </c>
      <c r="C2572" s="1488" t="s">
        <v>97</v>
      </c>
      <c r="D2572" s="1488"/>
      <c r="E2572" s="1489">
        <v>6000</v>
      </c>
      <c r="F2572" s="1488" t="s">
        <v>13903</v>
      </c>
      <c r="G2572" s="1488" t="s">
        <v>13904</v>
      </c>
      <c r="H2572" s="1488" t="s">
        <v>13000</v>
      </c>
      <c r="I2572" s="1488"/>
      <c r="J2572" s="1488"/>
      <c r="K2572" s="1493">
        <v>0</v>
      </c>
      <c r="L2572" s="1493">
        <v>0</v>
      </c>
      <c r="M2572" s="1484">
        <f t="shared" si="80"/>
        <v>0</v>
      </c>
      <c r="N2572" s="1493">
        <v>1</v>
      </c>
      <c r="O2572" s="1493">
        <v>1</v>
      </c>
      <c r="P2572" s="1484">
        <f t="shared" si="81"/>
        <v>6000</v>
      </c>
      <c r="Q2572" s="1199"/>
      <c r="R2572" s="1199"/>
      <c r="S2572" s="1199"/>
      <c r="T2572" s="1199"/>
    </row>
    <row r="2573" spans="1:20" s="1503" customFormat="1" ht="12.75" x14ac:dyDescent="0.2">
      <c r="A2573" s="1488" t="s">
        <v>8711</v>
      </c>
      <c r="B2573" s="1488" t="s">
        <v>2003</v>
      </c>
      <c r="C2573" s="1488" t="s">
        <v>97</v>
      </c>
      <c r="D2573" s="1488"/>
      <c r="E2573" s="1489">
        <v>6000</v>
      </c>
      <c r="F2573" s="1488" t="s">
        <v>13905</v>
      </c>
      <c r="G2573" s="1488" t="s">
        <v>13906</v>
      </c>
      <c r="H2573" s="1488" t="s">
        <v>13000</v>
      </c>
      <c r="I2573" s="1488"/>
      <c r="J2573" s="1488"/>
      <c r="K2573" s="1493">
        <v>0</v>
      </c>
      <c r="L2573" s="1493">
        <v>0</v>
      </c>
      <c r="M2573" s="1484">
        <f t="shared" si="80"/>
        <v>0</v>
      </c>
      <c r="N2573" s="1493">
        <v>1</v>
      </c>
      <c r="O2573" s="1493">
        <v>1</v>
      </c>
      <c r="P2573" s="1484">
        <f t="shared" si="81"/>
        <v>6000</v>
      </c>
      <c r="Q2573" s="1199"/>
      <c r="R2573" s="1199"/>
      <c r="S2573" s="1199"/>
      <c r="T2573" s="1199"/>
    </row>
    <row r="2574" spans="1:20" s="1503" customFormat="1" ht="12.75" x14ac:dyDescent="0.2">
      <c r="A2574" s="1488" t="s">
        <v>8711</v>
      </c>
      <c r="B2574" s="1488" t="s">
        <v>2003</v>
      </c>
      <c r="C2574" s="1488" t="s">
        <v>97</v>
      </c>
      <c r="D2574" s="1488"/>
      <c r="E2574" s="1489">
        <v>6000</v>
      </c>
      <c r="F2574" s="1488" t="s">
        <v>13907</v>
      </c>
      <c r="G2574" s="1488" t="s">
        <v>13908</v>
      </c>
      <c r="H2574" s="1488" t="s">
        <v>13000</v>
      </c>
      <c r="I2574" s="1488"/>
      <c r="J2574" s="1488"/>
      <c r="K2574" s="1493">
        <v>0</v>
      </c>
      <c r="L2574" s="1493">
        <v>0</v>
      </c>
      <c r="M2574" s="1484">
        <f t="shared" si="80"/>
        <v>0</v>
      </c>
      <c r="N2574" s="1493">
        <v>1</v>
      </c>
      <c r="O2574" s="1493">
        <v>1</v>
      </c>
      <c r="P2574" s="1484">
        <f t="shared" si="81"/>
        <v>6000</v>
      </c>
      <c r="Q2574" s="1199"/>
      <c r="R2574" s="1199"/>
      <c r="S2574" s="1199"/>
      <c r="T2574" s="1199"/>
    </row>
    <row r="2575" spans="1:20" s="1503" customFormat="1" ht="12.75" x14ac:dyDescent="0.2">
      <c r="A2575" s="1488" t="s">
        <v>8711</v>
      </c>
      <c r="B2575" s="1488" t="s">
        <v>2003</v>
      </c>
      <c r="C2575" s="1488" t="s">
        <v>97</v>
      </c>
      <c r="D2575" s="1488"/>
      <c r="E2575" s="1489">
        <v>6000</v>
      </c>
      <c r="F2575" s="1488" t="s">
        <v>13909</v>
      </c>
      <c r="G2575" s="1488" t="s">
        <v>13910</v>
      </c>
      <c r="H2575" s="1488" t="s">
        <v>13000</v>
      </c>
      <c r="I2575" s="1488"/>
      <c r="J2575" s="1488"/>
      <c r="K2575" s="1493">
        <v>0</v>
      </c>
      <c r="L2575" s="1493">
        <v>0</v>
      </c>
      <c r="M2575" s="1484">
        <f t="shared" si="80"/>
        <v>0</v>
      </c>
      <c r="N2575" s="1493">
        <v>1</v>
      </c>
      <c r="O2575" s="1493">
        <v>1</v>
      </c>
      <c r="P2575" s="1484">
        <f t="shared" si="81"/>
        <v>6000</v>
      </c>
      <c r="Q2575" s="1199"/>
      <c r="R2575" s="1199"/>
      <c r="S2575" s="1199"/>
      <c r="T2575" s="1199"/>
    </row>
    <row r="2576" spans="1:20" s="1503" customFormat="1" ht="12.75" x14ac:dyDescent="0.2">
      <c r="A2576" s="1488" t="s">
        <v>8711</v>
      </c>
      <c r="B2576" s="1488" t="s">
        <v>2003</v>
      </c>
      <c r="C2576" s="1488" t="s">
        <v>97</v>
      </c>
      <c r="D2576" s="1488"/>
      <c r="E2576" s="1489">
        <v>9000</v>
      </c>
      <c r="F2576" s="1488" t="s">
        <v>13911</v>
      </c>
      <c r="G2576" s="1488" t="s">
        <v>13912</v>
      </c>
      <c r="H2576" s="1488" t="s">
        <v>654</v>
      </c>
      <c r="I2576" s="1488"/>
      <c r="J2576" s="1488"/>
      <c r="K2576" s="1493">
        <v>0</v>
      </c>
      <c r="L2576" s="1493">
        <v>0</v>
      </c>
      <c r="M2576" s="1484">
        <f t="shared" si="80"/>
        <v>0</v>
      </c>
      <c r="N2576" s="1493">
        <v>1</v>
      </c>
      <c r="O2576" s="1493">
        <v>1</v>
      </c>
      <c r="P2576" s="1484">
        <f t="shared" si="81"/>
        <v>9000</v>
      </c>
      <c r="Q2576" s="1199"/>
      <c r="R2576" s="1199"/>
      <c r="S2576" s="1199"/>
      <c r="T2576" s="1199"/>
    </row>
    <row r="2577" spans="1:20" s="1503" customFormat="1" ht="12.75" x14ac:dyDescent="0.2">
      <c r="A2577" s="1488" t="s">
        <v>8711</v>
      </c>
      <c r="B2577" s="1488" t="s">
        <v>2003</v>
      </c>
      <c r="C2577" s="1488" t="s">
        <v>97</v>
      </c>
      <c r="D2577" s="1488"/>
      <c r="E2577" s="1489">
        <v>6000</v>
      </c>
      <c r="F2577" s="1488" t="s">
        <v>13913</v>
      </c>
      <c r="G2577" s="1488" t="s">
        <v>13914</v>
      </c>
      <c r="H2577" s="1488" t="s">
        <v>13000</v>
      </c>
      <c r="I2577" s="1488"/>
      <c r="J2577" s="1488"/>
      <c r="K2577" s="1493">
        <v>0</v>
      </c>
      <c r="L2577" s="1493">
        <v>0</v>
      </c>
      <c r="M2577" s="1484">
        <f t="shared" si="80"/>
        <v>0</v>
      </c>
      <c r="N2577" s="1493">
        <v>1</v>
      </c>
      <c r="O2577" s="1493">
        <v>1</v>
      </c>
      <c r="P2577" s="1484">
        <f t="shared" si="81"/>
        <v>6000</v>
      </c>
      <c r="Q2577" s="1199"/>
      <c r="R2577" s="1199"/>
      <c r="S2577" s="1199"/>
      <c r="T2577" s="1199"/>
    </row>
    <row r="2578" spans="1:20" s="1503" customFormat="1" ht="12.75" x14ac:dyDescent="0.2">
      <c r="A2578" s="1488" t="s">
        <v>8711</v>
      </c>
      <c r="B2578" s="1488" t="s">
        <v>2003</v>
      </c>
      <c r="C2578" s="1488" t="s">
        <v>97</v>
      </c>
      <c r="D2578" s="1488"/>
      <c r="E2578" s="1489">
        <v>6000</v>
      </c>
      <c r="F2578" s="1488" t="s">
        <v>13915</v>
      </c>
      <c r="G2578" s="1488" t="s">
        <v>13916</v>
      </c>
      <c r="H2578" s="1488" t="s">
        <v>13000</v>
      </c>
      <c r="I2578" s="1488"/>
      <c r="J2578" s="1488"/>
      <c r="K2578" s="1493">
        <v>0</v>
      </c>
      <c r="L2578" s="1493">
        <v>0</v>
      </c>
      <c r="M2578" s="1484">
        <f t="shared" si="80"/>
        <v>0</v>
      </c>
      <c r="N2578" s="1493">
        <v>1</v>
      </c>
      <c r="O2578" s="1493">
        <v>1</v>
      </c>
      <c r="P2578" s="1484">
        <f t="shared" si="81"/>
        <v>6000</v>
      </c>
      <c r="Q2578" s="1199"/>
      <c r="R2578" s="1199"/>
      <c r="S2578" s="1199"/>
      <c r="T2578" s="1199"/>
    </row>
    <row r="2579" spans="1:20" s="1503" customFormat="1" ht="12.75" x14ac:dyDescent="0.2">
      <c r="A2579" s="1488" t="s">
        <v>8711</v>
      </c>
      <c r="B2579" s="1488" t="s">
        <v>2003</v>
      </c>
      <c r="C2579" s="1488" t="s">
        <v>97</v>
      </c>
      <c r="D2579" s="1488"/>
      <c r="E2579" s="1489">
        <v>6000</v>
      </c>
      <c r="F2579" s="1488" t="s">
        <v>13917</v>
      </c>
      <c r="G2579" s="1488" t="s">
        <v>13918</v>
      </c>
      <c r="H2579" s="1488" t="s">
        <v>13000</v>
      </c>
      <c r="I2579" s="1488"/>
      <c r="J2579" s="1488"/>
      <c r="K2579" s="1493">
        <v>0</v>
      </c>
      <c r="L2579" s="1493">
        <v>0</v>
      </c>
      <c r="M2579" s="1484">
        <f t="shared" si="80"/>
        <v>0</v>
      </c>
      <c r="N2579" s="1493">
        <v>1</v>
      </c>
      <c r="O2579" s="1493">
        <v>1</v>
      </c>
      <c r="P2579" s="1484">
        <f t="shared" si="81"/>
        <v>6000</v>
      </c>
      <c r="Q2579" s="1199"/>
      <c r="R2579" s="1199"/>
      <c r="S2579" s="1199"/>
      <c r="T2579" s="1199"/>
    </row>
    <row r="2580" spans="1:20" s="1503" customFormat="1" ht="12.75" x14ac:dyDescent="0.2">
      <c r="A2580" s="1488" t="s">
        <v>8711</v>
      </c>
      <c r="B2580" s="1488" t="s">
        <v>2003</v>
      </c>
      <c r="C2580" s="1488" t="s">
        <v>97</v>
      </c>
      <c r="D2580" s="1488"/>
      <c r="E2580" s="1489">
        <v>6000</v>
      </c>
      <c r="F2580" s="1488" t="s">
        <v>13919</v>
      </c>
      <c r="G2580" s="1488" t="s">
        <v>13920</v>
      </c>
      <c r="H2580" s="1488" t="s">
        <v>13000</v>
      </c>
      <c r="I2580" s="1488"/>
      <c r="J2580" s="1488"/>
      <c r="K2580" s="1493">
        <v>0</v>
      </c>
      <c r="L2580" s="1493">
        <v>0</v>
      </c>
      <c r="M2580" s="1484">
        <f t="shared" si="80"/>
        <v>0</v>
      </c>
      <c r="N2580" s="1493">
        <v>1</v>
      </c>
      <c r="O2580" s="1493">
        <v>1</v>
      </c>
      <c r="P2580" s="1484">
        <f t="shared" si="81"/>
        <v>6000</v>
      </c>
      <c r="Q2580" s="1199"/>
      <c r="R2580" s="1199"/>
      <c r="S2580" s="1199"/>
      <c r="T2580" s="1199"/>
    </row>
    <row r="2581" spans="1:20" s="1503" customFormat="1" ht="12.75" x14ac:dyDescent="0.2">
      <c r="A2581" s="1488" t="s">
        <v>8711</v>
      </c>
      <c r="B2581" s="1488" t="s">
        <v>2003</v>
      </c>
      <c r="C2581" s="1488" t="s">
        <v>97</v>
      </c>
      <c r="D2581" s="1488"/>
      <c r="E2581" s="1489">
        <v>6000</v>
      </c>
      <c r="F2581" s="1488" t="s">
        <v>13921</v>
      </c>
      <c r="G2581" s="1488" t="s">
        <v>13922</v>
      </c>
      <c r="H2581" s="1488" t="s">
        <v>13000</v>
      </c>
      <c r="I2581" s="1488"/>
      <c r="J2581" s="1488"/>
      <c r="K2581" s="1493">
        <v>0</v>
      </c>
      <c r="L2581" s="1493">
        <v>0</v>
      </c>
      <c r="M2581" s="1484">
        <f t="shared" si="80"/>
        <v>0</v>
      </c>
      <c r="N2581" s="1493">
        <v>1</v>
      </c>
      <c r="O2581" s="1493">
        <v>1</v>
      </c>
      <c r="P2581" s="1484">
        <f t="shared" si="81"/>
        <v>6000</v>
      </c>
      <c r="Q2581" s="1199"/>
      <c r="R2581" s="1199"/>
      <c r="S2581" s="1199"/>
      <c r="T2581" s="1199"/>
    </row>
    <row r="2582" spans="1:20" s="1503" customFormat="1" ht="12.75" x14ac:dyDescent="0.2">
      <c r="A2582" s="1488" t="s">
        <v>8711</v>
      </c>
      <c r="B2582" s="1488" t="s">
        <v>2003</v>
      </c>
      <c r="C2582" s="1488" t="s">
        <v>97</v>
      </c>
      <c r="D2582" s="1488"/>
      <c r="E2582" s="1489">
        <v>9000</v>
      </c>
      <c r="F2582" s="1488" t="s">
        <v>13923</v>
      </c>
      <c r="G2582" s="1488" t="s">
        <v>13924</v>
      </c>
      <c r="H2582" s="1488" t="s">
        <v>654</v>
      </c>
      <c r="I2582" s="1488"/>
      <c r="J2582" s="1488"/>
      <c r="K2582" s="1493">
        <v>0</v>
      </c>
      <c r="L2582" s="1493">
        <v>0</v>
      </c>
      <c r="M2582" s="1484">
        <f t="shared" si="80"/>
        <v>0</v>
      </c>
      <c r="N2582" s="1493">
        <v>1</v>
      </c>
      <c r="O2582" s="1493">
        <v>1</v>
      </c>
      <c r="P2582" s="1484">
        <f t="shared" si="81"/>
        <v>9000</v>
      </c>
      <c r="Q2582" s="1199"/>
      <c r="R2582" s="1199"/>
      <c r="S2582" s="1199"/>
      <c r="T2582" s="1199"/>
    </row>
    <row r="2583" spans="1:20" s="1503" customFormat="1" ht="12.75" x14ac:dyDescent="0.2">
      <c r="A2583" s="1488" t="s">
        <v>8711</v>
      </c>
      <c r="B2583" s="1488" t="s">
        <v>2003</v>
      </c>
      <c r="C2583" s="1488" t="s">
        <v>97</v>
      </c>
      <c r="D2583" s="1488"/>
      <c r="E2583" s="1489">
        <v>6000</v>
      </c>
      <c r="F2583" s="1488" t="s">
        <v>13925</v>
      </c>
      <c r="G2583" s="1488" t="s">
        <v>13926</v>
      </c>
      <c r="H2583" s="1488" t="s">
        <v>13000</v>
      </c>
      <c r="I2583" s="1488"/>
      <c r="J2583" s="1488"/>
      <c r="K2583" s="1493">
        <v>0</v>
      </c>
      <c r="L2583" s="1493">
        <v>0</v>
      </c>
      <c r="M2583" s="1484">
        <f t="shared" si="80"/>
        <v>0</v>
      </c>
      <c r="N2583" s="1493">
        <v>1</v>
      </c>
      <c r="O2583" s="1493">
        <v>1</v>
      </c>
      <c r="P2583" s="1484">
        <f t="shared" si="81"/>
        <v>6000</v>
      </c>
      <c r="Q2583" s="1199"/>
      <c r="R2583" s="1199"/>
      <c r="S2583" s="1199"/>
      <c r="T2583" s="1199"/>
    </row>
    <row r="2584" spans="1:20" s="1503" customFormat="1" ht="12.75" x14ac:dyDescent="0.2">
      <c r="A2584" s="1488" t="s">
        <v>8711</v>
      </c>
      <c r="B2584" s="1488" t="s">
        <v>2003</v>
      </c>
      <c r="C2584" s="1488" t="s">
        <v>97</v>
      </c>
      <c r="D2584" s="1488"/>
      <c r="E2584" s="1489">
        <v>12900</v>
      </c>
      <c r="F2584" s="1488" t="s">
        <v>13927</v>
      </c>
      <c r="G2584" s="1488" t="s">
        <v>13928</v>
      </c>
      <c r="H2584" s="1488" t="s">
        <v>7534</v>
      </c>
      <c r="I2584" s="1488"/>
      <c r="J2584" s="1488"/>
      <c r="K2584" s="1493">
        <v>0</v>
      </c>
      <c r="L2584" s="1493">
        <v>0</v>
      </c>
      <c r="M2584" s="1484">
        <f t="shared" si="80"/>
        <v>0</v>
      </c>
      <c r="N2584" s="1493">
        <v>1</v>
      </c>
      <c r="O2584" s="1493">
        <v>1</v>
      </c>
      <c r="P2584" s="1484">
        <f t="shared" si="81"/>
        <v>12900</v>
      </c>
      <c r="Q2584" s="1199"/>
      <c r="R2584" s="1199"/>
      <c r="S2584" s="1199"/>
      <c r="T2584" s="1199"/>
    </row>
    <row r="2585" spans="1:20" s="1503" customFormat="1" ht="12.75" x14ac:dyDescent="0.2">
      <c r="A2585" s="1488" t="s">
        <v>8711</v>
      </c>
      <c r="B2585" s="1488" t="s">
        <v>2003</v>
      </c>
      <c r="C2585" s="1488" t="s">
        <v>97</v>
      </c>
      <c r="D2585" s="1488"/>
      <c r="E2585" s="1489">
        <v>9000</v>
      </c>
      <c r="F2585" s="1488" t="s">
        <v>13929</v>
      </c>
      <c r="G2585" s="1488" t="s">
        <v>13930</v>
      </c>
      <c r="H2585" s="1488" t="s">
        <v>654</v>
      </c>
      <c r="I2585" s="1488"/>
      <c r="J2585" s="1488"/>
      <c r="K2585" s="1493">
        <v>0</v>
      </c>
      <c r="L2585" s="1493">
        <v>0</v>
      </c>
      <c r="M2585" s="1484">
        <f t="shared" si="80"/>
        <v>0</v>
      </c>
      <c r="N2585" s="1493">
        <v>1</v>
      </c>
      <c r="O2585" s="1493">
        <v>1</v>
      </c>
      <c r="P2585" s="1484">
        <f t="shared" si="81"/>
        <v>9000</v>
      </c>
      <c r="Q2585" s="1199"/>
      <c r="R2585" s="1199"/>
      <c r="S2585" s="1199"/>
      <c r="T2585" s="1199"/>
    </row>
    <row r="2586" spans="1:20" s="1503" customFormat="1" ht="12.75" x14ac:dyDescent="0.2">
      <c r="A2586" s="1488" t="s">
        <v>8711</v>
      </c>
      <c r="B2586" s="1488" t="s">
        <v>2003</v>
      </c>
      <c r="C2586" s="1488" t="s">
        <v>97</v>
      </c>
      <c r="D2586" s="1488"/>
      <c r="E2586" s="1489">
        <v>6000</v>
      </c>
      <c r="F2586" s="1488" t="s">
        <v>13931</v>
      </c>
      <c r="G2586" s="1488" t="s">
        <v>13932</v>
      </c>
      <c r="H2586" s="1488" t="s">
        <v>13000</v>
      </c>
      <c r="I2586" s="1488"/>
      <c r="J2586" s="1488"/>
      <c r="K2586" s="1493">
        <v>0</v>
      </c>
      <c r="L2586" s="1493">
        <v>0</v>
      </c>
      <c r="M2586" s="1484">
        <f t="shared" si="80"/>
        <v>0</v>
      </c>
      <c r="N2586" s="1493">
        <v>1</v>
      </c>
      <c r="O2586" s="1493">
        <v>1</v>
      </c>
      <c r="P2586" s="1484">
        <f t="shared" si="81"/>
        <v>6000</v>
      </c>
      <c r="Q2586" s="1199"/>
      <c r="R2586" s="1199"/>
      <c r="S2586" s="1199"/>
      <c r="T2586" s="1199"/>
    </row>
    <row r="2587" spans="1:20" s="1503" customFormat="1" ht="12.75" x14ac:dyDescent="0.2">
      <c r="A2587" s="1488" t="s">
        <v>8711</v>
      </c>
      <c r="B2587" s="1488" t="s">
        <v>2003</v>
      </c>
      <c r="C2587" s="1488" t="s">
        <v>97</v>
      </c>
      <c r="D2587" s="1488"/>
      <c r="E2587" s="1489">
        <v>9000</v>
      </c>
      <c r="F2587" s="1488" t="s">
        <v>13933</v>
      </c>
      <c r="G2587" s="1488" t="s">
        <v>13934</v>
      </c>
      <c r="H2587" s="1488" t="s">
        <v>654</v>
      </c>
      <c r="I2587" s="1488"/>
      <c r="J2587" s="1488"/>
      <c r="K2587" s="1493">
        <v>0</v>
      </c>
      <c r="L2587" s="1493">
        <v>0</v>
      </c>
      <c r="M2587" s="1484">
        <f t="shared" si="80"/>
        <v>0</v>
      </c>
      <c r="N2587" s="1493">
        <v>1</v>
      </c>
      <c r="O2587" s="1493">
        <v>1</v>
      </c>
      <c r="P2587" s="1484">
        <f t="shared" si="81"/>
        <v>9000</v>
      </c>
      <c r="Q2587" s="1199"/>
      <c r="R2587" s="1199"/>
      <c r="S2587" s="1199"/>
      <c r="T2587" s="1199"/>
    </row>
    <row r="2588" spans="1:20" s="1503" customFormat="1" ht="12.75" x14ac:dyDescent="0.2">
      <c r="A2588" s="1488" t="s">
        <v>8711</v>
      </c>
      <c r="B2588" s="1488" t="s">
        <v>2003</v>
      </c>
      <c r="C2588" s="1488" t="s">
        <v>97</v>
      </c>
      <c r="D2588" s="1488"/>
      <c r="E2588" s="1489">
        <v>6000</v>
      </c>
      <c r="F2588" s="1488" t="s">
        <v>13935</v>
      </c>
      <c r="G2588" s="1488" t="s">
        <v>13936</v>
      </c>
      <c r="H2588" s="1488" t="s">
        <v>13000</v>
      </c>
      <c r="I2588" s="1488"/>
      <c r="J2588" s="1488"/>
      <c r="K2588" s="1493">
        <v>0</v>
      </c>
      <c r="L2588" s="1493">
        <v>0</v>
      </c>
      <c r="M2588" s="1484">
        <f t="shared" si="80"/>
        <v>0</v>
      </c>
      <c r="N2588" s="1493">
        <v>1</v>
      </c>
      <c r="O2588" s="1493">
        <v>1</v>
      </c>
      <c r="P2588" s="1484">
        <f t="shared" si="81"/>
        <v>6000</v>
      </c>
      <c r="Q2588" s="1199"/>
      <c r="R2588" s="1199"/>
      <c r="S2588" s="1199"/>
      <c r="T2588" s="1199"/>
    </row>
    <row r="2589" spans="1:20" s="1503" customFormat="1" ht="12.75" x14ac:dyDescent="0.2">
      <c r="A2589" s="1488" t="s">
        <v>8711</v>
      </c>
      <c r="B2589" s="1488" t="s">
        <v>2003</v>
      </c>
      <c r="C2589" s="1488" t="s">
        <v>97</v>
      </c>
      <c r="D2589" s="1488"/>
      <c r="E2589" s="1489">
        <v>9000</v>
      </c>
      <c r="F2589" s="1488" t="s">
        <v>13937</v>
      </c>
      <c r="G2589" s="1488" t="s">
        <v>13938</v>
      </c>
      <c r="H2589" s="1488" t="s">
        <v>654</v>
      </c>
      <c r="I2589" s="1488"/>
      <c r="J2589" s="1488"/>
      <c r="K2589" s="1493">
        <v>0</v>
      </c>
      <c r="L2589" s="1493">
        <v>0</v>
      </c>
      <c r="M2589" s="1484">
        <f t="shared" si="80"/>
        <v>0</v>
      </c>
      <c r="N2589" s="1493">
        <v>1</v>
      </c>
      <c r="O2589" s="1493">
        <v>1</v>
      </c>
      <c r="P2589" s="1484">
        <f t="shared" si="81"/>
        <v>9000</v>
      </c>
      <c r="Q2589" s="1199"/>
      <c r="R2589" s="1199"/>
      <c r="S2589" s="1199"/>
      <c r="T2589" s="1199"/>
    </row>
    <row r="2590" spans="1:20" s="1503" customFormat="1" ht="12.75" x14ac:dyDescent="0.2">
      <c r="A2590" s="1488" t="s">
        <v>8711</v>
      </c>
      <c r="B2590" s="1488" t="s">
        <v>2003</v>
      </c>
      <c r="C2590" s="1488" t="s">
        <v>97</v>
      </c>
      <c r="D2590" s="1488"/>
      <c r="E2590" s="1489">
        <v>9000</v>
      </c>
      <c r="F2590" s="1488" t="s">
        <v>13939</v>
      </c>
      <c r="G2590" s="1488" t="s">
        <v>13940</v>
      </c>
      <c r="H2590" s="1488" t="s">
        <v>654</v>
      </c>
      <c r="I2590" s="1488"/>
      <c r="J2590" s="1488"/>
      <c r="K2590" s="1493">
        <v>0</v>
      </c>
      <c r="L2590" s="1493">
        <v>0</v>
      </c>
      <c r="M2590" s="1484">
        <f t="shared" si="80"/>
        <v>0</v>
      </c>
      <c r="N2590" s="1493">
        <v>1</v>
      </c>
      <c r="O2590" s="1493">
        <v>1</v>
      </c>
      <c r="P2590" s="1484">
        <f t="shared" si="81"/>
        <v>9000</v>
      </c>
      <c r="Q2590" s="1199"/>
      <c r="R2590" s="1199"/>
      <c r="S2590" s="1199"/>
      <c r="T2590" s="1199"/>
    </row>
    <row r="2591" spans="1:20" s="1503" customFormat="1" ht="12.75" x14ac:dyDescent="0.2">
      <c r="A2591" s="1488" t="s">
        <v>8711</v>
      </c>
      <c r="B2591" s="1488" t="s">
        <v>2003</v>
      </c>
      <c r="C2591" s="1488" t="s">
        <v>97</v>
      </c>
      <c r="D2591" s="1488"/>
      <c r="E2591" s="1489">
        <v>6000</v>
      </c>
      <c r="F2591" s="1488" t="s">
        <v>13941</v>
      </c>
      <c r="G2591" s="1488" t="s">
        <v>13942</v>
      </c>
      <c r="H2591" s="1488" t="s">
        <v>13000</v>
      </c>
      <c r="I2591" s="1488"/>
      <c r="J2591" s="1488"/>
      <c r="K2591" s="1493">
        <v>0</v>
      </c>
      <c r="L2591" s="1493">
        <v>0</v>
      </c>
      <c r="M2591" s="1484">
        <f t="shared" si="80"/>
        <v>0</v>
      </c>
      <c r="N2591" s="1493">
        <v>1</v>
      </c>
      <c r="O2591" s="1493">
        <v>1</v>
      </c>
      <c r="P2591" s="1484">
        <f t="shared" si="81"/>
        <v>6000</v>
      </c>
      <c r="Q2591" s="1199"/>
      <c r="R2591" s="1199"/>
      <c r="S2591" s="1199"/>
      <c r="T2591" s="1199"/>
    </row>
    <row r="2592" spans="1:20" s="1503" customFormat="1" ht="12.75" x14ac:dyDescent="0.2">
      <c r="A2592" s="1488" t="s">
        <v>8711</v>
      </c>
      <c r="B2592" s="1488" t="s">
        <v>2003</v>
      </c>
      <c r="C2592" s="1488" t="s">
        <v>97</v>
      </c>
      <c r="D2592" s="1488"/>
      <c r="E2592" s="1489">
        <v>6000</v>
      </c>
      <c r="F2592" s="1488" t="s">
        <v>13943</v>
      </c>
      <c r="G2592" s="1488" t="s">
        <v>13944</v>
      </c>
      <c r="H2592" s="1488" t="s">
        <v>13303</v>
      </c>
      <c r="I2592" s="1488"/>
      <c r="J2592" s="1488"/>
      <c r="K2592" s="1493">
        <v>0</v>
      </c>
      <c r="L2592" s="1493">
        <v>0</v>
      </c>
      <c r="M2592" s="1484">
        <f t="shared" si="80"/>
        <v>0</v>
      </c>
      <c r="N2592" s="1493">
        <v>1</v>
      </c>
      <c r="O2592" s="1493">
        <v>1</v>
      </c>
      <c r="P2592" s="1484">
        <f t="shared" si="81"/>
        <v>6000</v>
      </c>
      <c r="Q2592" s="1199"/>
      <c r="R2592" s="1199"/>
      <c r="S2592" s="1199"/>
      <c r="T2592" s="1199"/>
    </row>
    <row r="2593" spans="1:20" s="1503" customFormat="1" ht="12.75" x14ac:dyDescent="0.2">
      <c r="A2593" s="1488" t="s">
        <v>8711</v>
      </c>
      <c r="B2593" s="1488" t="s">
        <v>2003</v>
      </c>
      <c r="C2593" s="1488" t="s">
        <v>97</v>
      </c>
      <c r="D2593" s="1488"/>
      <c r="E2593" s="1489">
        <v>6000</v>
      </c>
      <c r="F2593" s="1488" t="s">
        <v>13945</v>
      </c>
      <c r="G2593" s="1488" t="s">
        <v>13946</v>
      </c>
      <c r="H2593" s="1488" t="s">
        <v>13000</v>
      </c>
      <c r="I2593" s="1488"/>
      <c r="J2593" s="1488"/>
      <c r="K2593" s="1493">
        <v>0</v>
      </c>
      <c r="L2593" s="1493">
        <v>0</v>
      </c>
      <c r="M2593" s="1484">
        <f t="shared" si="80"/>
        <v>0</v>
      </c>
      <c r="N2593" s="1493">
        <v>1</v>
      </c>
      <c r="O2593" s="1493">
        <v>1</v>
      </c>
      <c r="P2593" s="1484">
        <f t="shared" si="81"/>
        <v>6000</v>
      </c>
      <c r="Q2593" s="1199"/>
      <c r="R2593" s="1199"/>
      <c r="S2593" s="1199"/>
      <c r="T2593" s="1199"/>
    </row>
    <row r="2594" spans="1:20" s="1503" customFormat="1" ht="12.75" x14ac:dyDescent="0.2">
      <c r="A2594" s="1488" t="s">
        <v>8711</v>
      </c>
      <c r="B2594" s="1488" t="s">
        <v>2003</v>
      </c>
      <c r="C2594" s="1488" t="s">
        <v>97</v>
      </c>
      <c r="D2594" s="1488"/>
      <c r="E2594" s="1489">
        <v>9000</v>
      </c>
      <c r="F2594" s="1488" t="s">
        <v>13947</v>
      </c>
      <c r="G2594" s="1488" t="s">
        <v>13948</v>
      </c>
      <c r="H2594" s="1488" t="s">
        <v>654</v>
      </c>
      <c r="I2594" s="1488"/>
      <c r="J2594" s="1488"/>
      <c r="K2594" s="1493">
        <v>0</v>
      </c>
      <c r="L2594" s="1493">
        <v>0</v>
      </c>
      <c r="M2594" s="1484">
        <f t="shared" si="80"/>
        <v>0</v>
      </c>
      <c r="N2594" s="1493">
        <v>1</v>
      </c>
      <c r="O2594" s="1493">
        <v>1</v>
      </c>
      <c r="P2594" s="1484">
        <f t="shared" si="81"/>
        <v>9000</v>
      </c>
      <c r="Q2594" s="1199"/>
      <c r="R2594" s="1199"/>
      <c r="S2594" s="1199"/>
      <c r="T2594" s="1199"/>
    </row>
    <row r="2595" spans="1:20" s="1503" customFormat="1" ht="12.75" x14ac:dyDescent="0.2">
      <c r="A2595" s="1488" t="s">
        <v>8711</v>
      </c>
      <c r="B2595" s="1488" t="s">
        <v>2003</v>
      </c>
      <c r="C2595" s="1488" t="s">
        <v>97</v>
      </c>
      <c r="D2595" s="1488"/>
      <c r="E2595" s="1489">
        <v>6000</v>
      </c>
      <c r="F2595" s="1488" t="s">
        <v>13949</v>
      </c>
      <c r="G2595" s="1488" t="s">
        <v>13950</v>
      </c>
      <c r="H2595" s="1488" t="s">
        <v>13000</v>
      </c>
      <c r="I2595" s="1488"/>
      <c r="J2595" s="1488"/>
      <c r="K2595" s="1493">
        <v>0</v>
      </c>
      <c r="L2595" s="1493">
        <v>0</v>
      </c>
      <c r="M2595" s="1484">
        <f t="shared" si="80"/>
        <v>0</v>
      </c>
      <c r="N2595" s="1493">
        <v>1</v>
      </c>
      <c r="O2595" s="1493">
        <v>1</v>
      </c>
      <c r="P2595" s="1484">
        <f t="shared" si="81"/>
        <v>6000</v>
      </c>
      <c r="Q2595" s="1199"/>
      <c r="R2595" s="1199"/>
      <c r="S2595" s="1199"/>
      <c r="T2595" s="1199"/>
    </row>
    <row r="2596" spans="1:20" s="1503" customFormat="1" ht="12.75" x14ac:dyDescent="0.2">
      <c r="A2596" s="1488" t="s">
        <v>8711</v>
      </c>
      <c r="B2596" s="1488" t="s">
        <v>2003</v>
      </c>
      <c r="C2596" s="1488" t="s">
        <v>97</v>
      </c>
      <c r="D2596" s="1488"/>
      <c r="E2596" s="1489">
        <v>6000</v>
      </c>
      <c r="F2596" s="1488" t="s">
        <v>13951</v>
      </c>
      <c r="G2596" s="1488" t="s">
        <v>13952</v>
      </c>
      <c r="H2596" s="1488" t="s">
        <v>13000</v>
      </c>
      <c r="I2596" s="1488"/>
      <c r="J2596" s="1488"/>
      <c r="K2596" s="1493">
        <v>0</v>
      </c>
      <c r="L2596" s="1493">
        <v>0</v>
      </c>
      <c r="M2596" s="1484">
        <f t="shared" si="80"/>
        <v>0</v>
      </c>
      <c r="N2596" s="1493">
        <v>1</v>
      </c>
      <c r="O2596" s="1493">
        <v>1</v>
      </c>
      <c r="P2596" s="1484">
        <f t="shared" si="81"/>
        <v>6000</v>
      </c>
      <c r="Q2596" s="1199"/>
      <c r="R2596" s="1199"/>
      <c r="S2596" s="1199"/>
      <c r="T2596" s="1199"/>
    </row>
    <row r="2597" spans="1:20" s="1503" customFormat="1" ht="12.75" x14ac:dyDescent="0.2">
      <c r="A2597" s="1488" t="s">
        <v>8711</v>
      </c>
      <c r="B2597" s="1488" t="s">
        <v>2003</v>
      </c>
      <c r="C2597" s="1488" t="s">
        <v>97</v>
      </c>
      <c r="D2597" s="1488"/>
      <c r="E2597" s="1489">
        <v>6000</v>
      </c>
      <c r="F2597" s="1488" t="s">
        <v>13953</v>
      </c>
      <c r="G2597" s="1488" t="s">
        <v>13954</v>
      </c>
      <c r="H2597" s="1488" t="s">
        <v>13000</v>
      </c>
      <c r="I2597" s="1488"/>
      <c r="J2597" s="1488"/>
      <c r="K2597" s="1493">
        <v>0</v>
      </c>
      <c r="L2597" s="1493">
        <v>0</v>
      </c>
      <c r="M2597" s="1484">
        <f t="shared" si="80"/>
        <v>0</v>
      </c>
      <c r="N2597" s="1493">
        <v>1</v>
      </c>
      <c r="O2597" s="1493">
        <v>1</v>
      </c>
      <c r="P2597" s="1484">
        <f t="shared" si="81"/>
        <v>6000</v>
      </c>
      <c r="Q2597" s="1199"/>
      <c r="R2597" s="1199"/>
      <c r="S2597" s="1199"/>
      <c r="T2597" s="1199"/>
    </row>
    <row r="2598" spans="1:20" s="1503" customFormat="1" ht="12.75" x14ac:dyDescent="0.2">
      <c r="A2598" s="1488" t="s">
        <v>8711</v>
      </c>
      <c r="B2598" s="1488" t="s">
        <v>2003</v>
      </c>
      <c r="C2598" s="1488" t="s">
        <v>97</v>
      </c>
      <c r="D2598" s="1488"/>
      <c r="E2598" s="1489">
        <v>9000</v>
      </c>
      <c r="F2598" s="1488" t="s">
        <v>13955</v>
      </c>
      <c r="G2598" s="1488" t="s">
        <v>13956</v>
      </c>
      <c r="H2598" s="1488" t="s">
        <v>654</v>
      </c>
      <c r="I2598" s="1488"/>
      <c r="J2598" s="1488"/>
      <c r="K2598" s="1493">
        <v>0</v>
      </c>
      <c r="L2598" s="1493">
        <v>0</v>
      </c>
      <c r="M2598" s="1484">
        <f t="shared" si="80"/>
        <v>0</v>
      </c>
      <c r="N2598" s="1493">
        <v>1</v>
      </c>
      <c r="O2598" s="1493">
        <v>1</v>
      </c>
      <c r="P2598" s="1484">
        <f t="shared" si="81"/>
        <v>9000</v>
      </c>
      <c r="Q2598" s="1199"/>
      <c r="R2598" s="1199"/>
      <c r="S2598" s="1199"/>
      <c r="T2598" s="1199"/>
    </row>
    <row r="2599" spans="1:20" s="1503" customFormat="1" ht="12.75" x14ac:dyDescent="0.2">
      <c r="A2599" s="1488" t="s">
        <v>8711</v>
      </c>
      <c r="B2599" s="1488" t="s">
        <v>2003</v>
      </c>
      <c r="C2599" s="1488" t="s">
        <v>97</v>
      </c>
      <c r="D2599" s="1488"/>
      <c r="E2599" s="1489">
        <v>6000</v>
      </c>
      <c r="F2599" s="1488" t="s">
        <v>13957</v>
      </c>
      <c r="G2599" s="1488" t="s">
        <v>13958</v>
      </c>
      <c r="H2599" s="1488" t="s">
        <v>13000</v>
      </c>
      <c r="I2599" s="1488"/>
      <c r="J2599" s="1488"/>
      <c r="K2599" s="1493">
        <v>0</v>
      </c>
      <c r="L2599" s="1493">
        <v>0</v>
      </c>
      <c r="M2599" s="1484">
        <f t="shared" si="80"/>
        <v>0</v>
      </c>
      <c r="N2599" s="1493">
        <v>1</v>
      </c>
      <c r="O2599" s="1493">
        <v>1</v>
      </c>
      <c r="P2599" s="1484">
        <f t="shared" si="81"/>
        <v>6000</v>
      </c>
      <c r="Q2599" s="1199"/>
      <c r="R2599" s="1199"/>
      <c r="S2599" s="1199"/>
      <c r="T2599" s="1199"/>
    </row>
    <row r="2600" spans="1:20" s="1503" customFormat="1" ht="12.75" x14ac:dyDescent="0.2">
      <c r="A2600" s="1488" t="s">
        <v>8711</v>
      </c>
      <c r="B2600" s="1488" t="s">
        <v>2003</v>
      </c>
      <c r="C2600" s="1488" t="s">
        <v>97</v>
      </c>
      <c r="D2600" s="1488"/>
      <c r="E2600" s="1489">
        <v>6000</v>
      </c>
      <c r="F2600" s="1488" t="s">
        <v>13959</v>
      </c>
      <c r="G2600" s="1488" t="s">
        <v>13960</v>
      </c>
      <c r="H2600" s="1488" t="s">
        <v>13000</v>
      </c>
      <c r="I2600" s="1488"/>
      <c r="J2600" s="1488"/>
      <c r="K2600" s="1493">
        <v>0</v>
      </c>
      <c r="L2600" s="1493">
        <v>0</v>
      </c>
      <c r="M2600" s="1484">
        <f t="shared" si="80"/>
        <v>0</v>
      </c>
      <c r="N2600" s="1493">
        <v>1</v>
      </c>
      <c r="O2600" s="1493">
        <v>1</v>
      </c>
      <c r="P2600" s="1484">
        <f t="shared" si="81"/>
        <v>6000</v>
      </c>
      <c r="Q2600" s="1199"/>
      <c r="R2600" s="1199"/>
      <c r="S2600" s="1199"/>
      <c r="T2600" s="1199"/>
    </row>
    <row r="2601" spans="1:20" s="1503" customFormat="1" ht="12.75" x14ac:dyDescent="0.2">
      <c r="A2601" s="1488" t="s">
        <v>8711</v>
      </c>
      <c r="B2601" s="1488" t="s">
        <v>2003</v>
      </c>
      <c r="C2601" s="1488" t="s">
        <v>97</v>
      </c>
      <c r="D2601" s="1488"/>
      <c r="E2601" s="1489">
        <v>9000</v>
      </c>
      <c r="F2601" s="1488" t="s">
        <v>13961</v>
      </c>
      <c r="G2601" s="1488" t="s">
        <v>13962</v>
      </c>
      <c r="H2601" s="1488" t="s">
        <v>654</v>
      </c>
      <c r="I2601" s="1488"/>
      <c r="J2601" s="1488"/>
      <c r="K2601" s="1493">
        <v>0</v>
      </c>
      <c r="L2601" s="1493">
        <v>0</v>
      </c>
      <c r="M2601" s="1484">
        <f t="shared" si="80"/>
        <v>0</v>
      </c>
      <c r="N2601" s="1493">
        <v>1</v>
      </c>
      <c r="O2601" s="1493">
        <v>1</v>
      </c>
      <c r="P2601" s="1484">
        <f t="shared" si="81"/>
        <v>9000</v>
      </c>
      <c r="Q2601" s="1199"/>
      <c r="R2601" s="1199"/>
      <c r="S2601" s="1199"/>
      <c r="T2601" s="1199"/>
    </row>
    <row r="2602" spans="1:20" s="1503" customFormat="1" ht="12.75" x14ac:dyDescent="0.2">
      <c r="A2602" s="1488" t="s">
        <v>8711</v>
      </c>
      <c r="B2602" s="1488" t="s">
        <v>2003</v>
      </c>
      <c r="C2602" s="1488" t="s">
        <v>97</v>
      </c>
      <c r="D2602" s="1488"/>
      <c r="E2602" s="1489">
        <v>6000</v>
      </c>
      <c r="F2602" s="1488" t="s">
        <v>13963</v>
      </c>
      <c r="G2602" s="1488" t="s">
        <v>13964</v>
      </c>
      <c r="H2602" s="1488" t="s">
        <v>13000</v>
      </c>
      <c r="I2602" s="1488"/>
      <c r="J2602" s="1488"/>
      <c r="K2602" s="1493">
        <v>0</v>
      </c>
      <c r="L2602" s="1493">
        <v>0</v>
      </c>
      <c r="M2602" s="1484">
        <f t="shared" si="80"/>
        <v>0</v>
      </c>
      <c r="N2602" s="1493">
        <v>1</v>
      </c>
      <c r="O2602" s="1493">
        <v>1</v>
      </c>
      <c r="P2602" s="1484">
        <f t="shared" si="81"/>
        <v>6000</v>
      </c>
      <c r="Q2602" s="1199"/>
      <c r="R2602" s="1199"/>
      <c r="S2602" s="1199"/>
      <c r="T2602" s="1199"/>
    </row>
    <row r="2603" spans="1:20" s="1503" customFormat="1" ht="12.75" x14ac:dyDescent="0.2">
      <c r="A2603" s="1488" t="s">
        <v>8711</v>
      </c>
      <c r="B2603" s="1488" t="s">
        <v>2003</v>
      </c>
      <c r="C2603" s="1488" t="s">
        <v>97</v>
      </c>
      <c r="D2603" s="1488"/>
      <c r="E2603" s="1489">
        <v>6000</v>
      </c>
      <c r="F2603" s="1488" t="s">
        <v>13965</v>
      </c>
      <c r="G2603" s="1488" t="s">
        <v>13966</v>
      </c>
      <c r="H2603" s="1488" t="s">
        <v>1344</v>
      </c>
      <c r="I2603" s="1488"/>
      <c r="J2603" s="1488"/>
      <c r="K2603" s="1493">
        <v>0</v>
      </c>
      <c r="L2603" s="1493">
        <v>0</v>
      </c>
      <c r="M2603" s="1484">
        <f t="shared" si="80"/>
        <v>0</v>
      </c>
      <c r="N2603" s="1493">
        <v>1</v>
      </c>
      <c r="O2603" s="1493">
        <v>1</v>
      </c>
      <c r="P2603" s="1484">
        <f t="shared" si="81"/>
        <v>6000</v>
      </c>
      <c r="Q2603" s="1199"/>
      <c r="R2603" s="1199"/>
      <c r="S2603" s="1199"/>
      <c r="T2603" s="1199"/>
    </row>
    <row r="2604" spans="1:20" s="1503" customFormat="1" ht="12.75" x14ac:dyDescent="0.2">
      <c r="A2604" s="1488" t="s">
        <v>8711</v>
      </c>
      <c r="B2604" s="1488" t="s">
        <v>2003</v>
      </c>
      <c r="C2604" s="1488" t="s">
        <v>97</v>
      </c>
      <c r="D2604" s="1488"/>
      <c r="E2604" s="1489">
        <v>6000</v>
      </c>
      <c r="F2604" s="1488" t="s">
        <v>13967</v>
      </c>
      <c r="G2604" s="1488" t="s">
        <v>13968</v>
      </c>
      <c r="H2604" s="1488" t="s">
        <v>13000</v>
      </c>
      <c r="I2604" s="1488"/>
      <c r="J2604" s="1488"/>
      <c r="K2604" s="1493">
        <v>0</v>
      </c>
      <c r="L2604" s="1493">
        <v>0</v>
      </c>
      <c r="M2604" s="1484">
        <f t="shared" si="80"/>
        <v>0</v>
      </c>
      <c r="N2604" s="1493">
        <v>1</v>
      </c>
      <c r="O2604" s="1493">
        <v>1</v>
      </c>
      <c r="P2604" s="1484">
        <f t="shared" si="81"/>
        <v>6000</v>
      </c>
      <c r="Q2604" s="1199"/>
      <c r="R2604" s="1199"/>
      <c r="S2604" s="1199"/>
      <c r="T2604" s="1199"/>
    </row>
    <row r="2605" spans="1:20" s="1503" customFormat="1" ht="12.75" x14ac:dyDescent="0.2">
      <c r="A2605" s="1488" t="s">
        <v>8711</v>
      </c>
      <c r="B2605" s="1488" t="s">
        <v>2003</v>
      </c>
      <c r="C2605" s="1488" t="s">
        <v>97</v>
      </c>
      <c r="D2605" s="1488"/>
      <c r="E2605" s="1489">
        <v>6000</v>
      </c>
      <c r="F2605" s="1488" t="s">
        <v>13969</v>
      </c>
      <c r="G2605" s="1488" t="s">
        <v>13970</v>
      </c>
      <c r="H2605" s="1488" t="s">
        <v>13303</v>
      </c>
      <c r="I2605" s="1488"/>
      <c r="J2605" s="1488"/>
      <c r="K2605" s="1493">
        <v>0</v>
      </c>
      <c r="L2605" s="1493">
        <v>0</v>
      </c>
      <c r="M2605" s="1484">
        <f t="shared" si="80"/>
        <v>0</v>
      </c>
      <c r="N2605" s="1493">
        <v>1</v>
      </c>
      <c r="O2605" s="1493">
        <v>1</v>
      </c>
      <c r="P2605" s="1484">
        <f t="shared" si="81"/>
        <v>6000</v>
      </c>
      <c r="Q2605" s="1199"/>
      <c r="R2605" s="1199"/>
      <c r="S2605" s="1199"/>
      <c r="T2605" s="1199"/>
    </row>
    <row r="2606" spans="1:20" s="1503" customFormat="1" ht="12.75" x14ac:dyDescent="0.2">
      <c r="A2606" s="1488" t="s">
        <v>8711</v>
      </c>
      <c r="B2606" s="1488" t="s">
        <v>2003</v>
      </c>
      <c r="C2606" s="1488" t="s">
        <v>97</v>
      </c>
      <c r="D2606" s="1488"/>
      <c r="E2606" s="1489">
        <v>6000</v>
      </c>
      <c r="F2606" s="1488" t="s">
        <v>13971</v>
      </c>
      <c r="G2606" s="1488" t="s">
        <v>13972</v>
      </c>
      <c r="H2606" s="1488" t="s">
        <v>13000</v>
      </c>
      <c r="I2606" s="1488"/>
      <c r="J2606" s="1488"/>
      <c r="K2606" s="1493">
        <v>0</v>
      </c>
      <c r="L2606" s="1493">
        <v>0</v>
      </c>
      <c r="M2606" s="1484">
        <f t="shared" si="80"/>
        <v>0</v>
      </c>
      <c r="N2606" s="1493">
        <v>1</v>
      </c>
      <c r="O2606" s="1493">
        <v>1</v>
      </c>
      <c r="P2606" s="1484">
        <f t="shared" si="81"/>
        <v>6000</v>
      </c>
      <c r="Q2606" s="1199"/>
      <c r="R2606" s="1199"/>
      <c r="S2606" s="1199"/>
      <c r="T2606" s="1199"/>
    </row>
    <row r="2607" spans="1:20" s="1503" customFormat="1" ht="12.75" x14ac:dyDescent="0.2">
      <c r="A2607" s="1488" t="s">
        <v>8711</v>
      </c>
      <c r="B2607" s="1488" t="s">
        <v>2003</v>
      </c>
      <c r="C2607" s="1488" t="s">
        <v>97</v>
      </c>
      <c r="D2607" s="1488"/>
      <c r="E2607" s="1489">
        <v>6000</v>
      </c>
      <c r="F2607" s="1488" t="s">
        <v>13973</v>
      </c>
      <c r="G2607" s="1488" t="s">
        <v>13974</v>
      </c>
      <c r="H2607" s="1488" t="s">
        <v>13000</v>
      </c>
      <c r="I2607" s="1488"/>
      <c r="J2607" s="1488"/>
      <c r="K2607" s="1493">
        <v>0</v>
      </c>
      <c r="L2607" s="1493">
        <v>0</v>
      </c>
      <c r="M2607" s="1484">
        <f t="shared" si="80"/>
        <v>0</v>
      </c>
      <c r="N2607" s="1493">
        <v>1</v>
      </c>
      <c r="O2607" s="1493">
        <v>1</v>
      </c>
      <c r="P2607" s="1484">
        <f t="shared" si="81"/>
        <v>6000</v>
      </c>
      <c r="Q2607" s="1199"/>
      <c r="R2607" s="1199"/>
      <c r="S2607" s="1199"/>
      <c r="T2607" s="1199"/>
    </row>
    <row r="2608" spans="1:20" s="1503" customFormat="1" ht="12.75" x14ac:dyDescent="0.2">
      <c r="A2608" s="1488" t="s">
        <v>8711</v>
      </c>
      <c r="B2608" s="1488" t="s">
        <v>2003</v>
      </c>
      <c r="C2608" s="1488" t="s">
        <v>97</v>
      </c>
      <c r="D2608" s="1488"/>
      <c r="E2608" s="1489">
        <v>6000</v>
      </c>
      <c r="F2608" s="1488" t="s">
        <v>13975</v>
      </c>
      <c r="G2608" s="1488" t="s">
        <v>13976</v>
      </c>
      <c r="H2608" s="1488" t="s">
        <v>1344</v>
      </c>
      <c r="I2608" s="1488"/>
      <c r="J2608" s="1488"/>
      <c r="K2608" s="1493">
        <v>0</v>
      </c>
      <c r="L2608" s="1493">
        <v>0</v>
      </c>
      <c r="M2608" s="1484">
        <f t="shared" si="80"/>
        <v>0</v>
      </c>
      <c r="N2608" s="1493">
        <v>1</v>
      </c>
      <c r="O2608" s="1493">
        <v>1</v>
      </c>
      <c r="P2608" s="1484">
        <f t="shared" si="81"/>
        <v>6000</v>
      </c>
      <c r="Q2608" s="1199"/>
      <c r="R2608" s="1199"/>
      <c r="S2608" s="1199"/>
      <c r="T2608" s="1199"/>
    </row>
    <row r="2609" spans="1:20" s="1503" customFormat="1" ht="12.75" x14ac:dyDescent="0.2">
      <c r="A2609" s="1488" t="s">
        <v>8711</v>
      </c>
      <c r="B2609" s="1488" t="s">
        <v>2003</v>
      </c>
      <c r="C2609" s="1488" t="s">
        <v>97</v>
      </c>
      <c r="D2609" s="1488"/>
      <c r="E2609" s="1489">
        <v>6000</v>
      </c>
      <c r="F2609" s="1488" t="s">
        <v>13977</v>
      </c>
      <c r="G2609" s="1488" t="s">
        <v>13978</v>
      </c>
      <c r="H2609" s="1488" t="s">
        <v>1344</v>
      </c>
      <c r="I2609" s="1488"/>
      <c r="J2609" s="1488"/>
      <c r="K2609" s="1493">
        <v>0</v>
      </c>
      <c r="L2609" s="1493">
        <v>0</v>
      </c>
      <c r="M2609" s="1484">
        <f t="shared" si="80"/>
        <v>0</v>
      </c>
      <c r="N2609" s="1493">
        <v>1</v>
      </c>
      <c r="O2609" s="1493">
        <v>1</v>
      </c>
      <c r="P2609" s="1484">
        <f t="shared" si="81"/>
        <v>6000</v>
      </c>
      <c r="Q2609" s="1199"/>
      <c r="R2609" s="1199"/>
      <c r="S2609" s="1199"/>
      <c r="T2609" s="1199"/>
    </row>
    <row r="2610" spans="1:20" s="1503" customFormat="1" ht="12.75" x14ac:dyDescent="0.2">
      <c r="A2610" s="1488" t="s">
        <v>8711</v>
      </c>
      <c r="B2610" s="1488" t="s">
        <v>2003</v>
      </c>
      <c r="C2610" s="1488" t="s">
        <v>97</v>
      </c>
      <c r="D2610" s="1488"/>
      <c r="E2610" s="1489">
        <v>9000</v>
      </c>
      <c r="F2610" s="1488" t="s">
        <v>13979</v>
      </c>
      <c r="G2610" s="1488" t="s">
        <v>13980</v>
      </c>
      <c r="H2610" s="1488" t="s">
        <v>654</v>
      </c>
      <c r="I2610" s="1488"/>
      <c r="J2610" s="1488"/>
      <c r="K2610" s="1493">
        <v>0</v>
      </c>
      <c r="L2610" s="1493">
        <v>0</v>
      </c>
      <c r="M2610" s="1484">
        <f t="shared" si="80"/>
        <v>0</v>
      </c>
      <c r="N2610" s="1493">
        <v>1</v>
      </c>
      <c r="O2610" s="1493">
        <v>1</v>
      </c>
      <c r="P2610" s="1484">
        <f t="shared" si="81"/>
        <v>9000</v>
      </c>
      <c r="Q2610" s="1199"/>
      <c r="R2610" s="1199"/>
      <c r="S2610" s="1199"/>
      <c r="T2610" s="1199"/>
    </row>
    <row r="2611" spans="1:20" s="1503" customFormat="1" ht="12.75" x14ac:dyDescent="0.2">
      <c r="A2611" s="1488" t="s">
        <v>8711</v>
      </c>
      <c r="B2611" s="1488" t="s">
        <v>2003</v>
      </c>
      <c r="C2611" s="1488" t="s">
        <v>97</v>
      </c>
      <c r="D2611" s="1488"/>
      <c r="E2611" s="1489">
        <v>6000</v>
      </c>
      <c r="F2611" s="1488" t="s">
        <v>13981</v>
      </c>
      <c r="G2611" s="1488" t="s">
        <v>13982</v>
      </c>
      <c r="H2611" s="1488" t="s">
        <v>1344</v>
      </c>
      <c r="I2611" s="1488"/>
      <c r="J2611" s="1488"/>
      <c r="K2611" s="1493">
        <v>0</v>
      </c>
      <c r="L2611" s="1493">
        <v>0</v>
      </c>
      <c r="M2611" s="1484">
        <f t="shared" si="80"/>
        <v>0</v>
      </c>
      <c r="N2611" s="1493">
        <v>1</v>
      </c>
      <c r="O2611" s="1493">
        <v>1</v>
      </c>
      <c r="P2611" s="1484">
        <f t="shared" si="81"/>
        <v>6000</v>
      </c>
      <c r="Q2611" s="1199"/>
      <c r="R2611" s="1199"/>
      <c r="S2611" s="1199"/>
      <c r="T2611" s="1199"/>
    </row>
    <row r="2612" spans="1:20" s="1503" customFormat="1" ht="12.75" x14ac:dyDescent="0.2">
      <c r="A2612" s="1488" t="s">
        <v>8711</v>
      </c>
      <c r="B2612" s="1488" t="s">
        <v>2003</v>
      </c>
      <c r="C2612" s="1488" t="s">
        <v>97</v>
      </c>
      <c r="D2612" s="1488"/>
      <c r="E2612" s="1489">
        <v>6000</v>
      </c>
      <c r="F2612" s="1488" t="s">
        <v>13983</v>
      </c>
      <c r="G2612" s="1488" t="s">
        <v>13984</v>
      </c>
      <c r="H2612" s="1488" t="s">
        <v>13000</v>
      </c>
      <c r="I2612" s="1488"/>
      <c r="J2612" s="1488"/>
      <c r="K2612" s="1493">
        <v>0</v>
      </c>
      <c r="L2612" s="1493">
        <v>0</v>
      </c>
      <c r="M2612" s="1484">
        <f t="shared" si="80"/>
        <v>0</v>
      </c>
      <c r="N2612" s="1493">
        <v>1</v>
      </c>
      <c r="O2612" s="1493">
        <v>1</v>
      </c>
      <c r="P2612" s="1484">
        <f t="shared" si="81"/>
        <v>6000</v>
      </c>
      <c r="Q2612" s="1199"/>
      <c r="R2612" s="1199"/>
      <c r="S2612" s="1199"/>
      <c r="T2612" s="1199"/>
    </row>
    <row r="2613" spans="1:20" s="1503" customFormat="1" ht="12.75" x14ac:dyDescent="0.2">
      <c r="A2613" s="1488" t="s">
        <v>8711</v>
      </c>
      <c r="B2613" s="1488" t="s">
        <v>2003</v>
      </c>
      <c r="C2613" s="1488" t="s">
        <v>97</v>
      </c>
      <c r="D2613" s="1488"/>
      <c r="E2613" s="1489">
        <v>6000</v>
      </c>
      <c r="F2613" s="1488" t="s">
        <v>13985</v>
      </c>
      <c r="G2613" s="1488" t="s">
        <v>13986</v>
      </c>
      <c r="H2613" s="1488" t="s">
        <v>13000</v>
      </c>
      <c r="I2613" s="1488"/>
      <c r="J2613" s="1488"/>
      <c r="K2613" s="1493">
        <v>0</v>
      </c>
      <c r="L2613" s="1493">
        <v>0</v>
      </c>
      <c r="M2613" s="1484">
        <f t="shared" si="80"/>
        <v>0</v>
      </c>
      <c r="N2613" s="1493">
        <v>1</v>
      </c>
      <c r="O2613" s="1493">
        <v>1</v>
      </c>
      <c r="P2613" s="1484">
        <f t="shared" si="81"/>
        <v>6000</v>
      </c>
      <c r="Q2613" s="1199"/>
      <c r="R2613" s="1199"/>
      <c r="S2613" s="1199"/>
      <c r="T2613" s="1199"/>
    </row>
    <row r="2614" spans="1:20" s="1503" customFormat="1" ht="12.75" x14ac:dyDescent="0.2">
      <c r="A2614" s="1488" t="s">
        <v>8711</v>
      </c>
      <c r="B2614" s="1488" t="s">
        <v>2003</v>
      </c>
      <c r="C2614" s="1488" t="s">
        <v>97</v>
      </c>
      <c r="D2614" s="1488"/>
      <c r="E2614" s="1489">
        <v>9000</v>
      </c>
      <c r="F2614" s="1488" t="s">
        <v>13987</v>
      </c>
      <c r="G2614" s="1488" t="s">
        <v>13988</v>
      </c>
      <c r="H2614" s="1488" t="s">
        <v>654</v>
      </c>
      <c r="I2614" s="1488"/>
      <c r="J2614" s="1488"/>
      <c r="K2614" s="1493">
        <v>0</v>
      </c>
      <c r="L2614" s="1493">
        <v>0</v>
      </c>
      <c r="M2614" s="1484">
        <f t="shared" si="80"/>
        <v>0</v>
      </c>
      <c r="N2614" s="1493">
        <v>1</v>
      </c>
      <c r="O2614" s="1493">
        <v>1</v>
      </c>
      <c r="P2614" s="1484">
        <f t="shared" si="81"/>
        <v>9000</v>
      </c>
      <c r="Q2614" s="1199"/>
      <c r="R2614" s="1199"/>
      <c r="S2614" s="1199"/>
      <c r="T2614" s="1199"/>
    </row>
    <row r="2615" spans="1:20" s="1503" customFormat="1" ht="12.75" x14ac:dyDescent="0.2">
      <c r="A2615" s="1488" t="s">
        <v>8711</v>
      </c>
      <c r="B2615" s="1488" t="s">
        <v>2003</v>
      </c>
      <c r="C2615" s="1488" t="s">
        <v>97</v>
      </c>
      <c r="D2615" s="1488"/>
      <c r="E2615" s="1489">
        <v>6000</v>
      </c>
      <c r="F2615" s="1488" t="s">
        <v>13989</v>
      </c>
      <c r="G2615" s="1488" t="s">
        <v>13990</v>
      </c>
      <c r="H2615" s="1488" t="s">
        <v>1344</v>
      </c>
      <c r="I2615" s="1488"/>
      <c r="J2615" s="1488"/>
      <c r="K2615" s="1493">
        <v>0</v>
      </c>
      <c r="L2615" s="1493">
        <v>0</v>
      </c>
      <c r="M2615" s="1484">
        <f t="shared" si="80"/>
        <v>0</v>
      </c>
      <c r="N2615" s="1493">
        <v>1</v>
      </c>
      <c r="O2615" s="1493">
        <v>1</v>
      </c>
      <c r="P2615" s="1484">
        <f t="shared" si="81"/>
        <v>6000</v>
      </c>
      <c r="Q2615" s="1199"/>
      <c r="R2615" s="1199"/>
      <c r="S2615" s="1199"/>
      <c r="T2615" s="1199"/>
    </row>
    <row r="2616" spans="1:20" s="1503" customFormat="1" ht="12.75" x14ac:dyDescent="0.2">
      <c r="A2616" s="1488" t="s">
        <v>8711</v>
      </c>
      <c r="B2616" s="1488" t="s">
        <v>2003</v>
      </c>
      <c r="C2616" s="1488" t="s">
        <v>97</v>
      </c>
      <c r="D2616" s="1488"/>
      <c r="E2616" s="1489">
        <v>9000</v>
      </c>
      <c r="F2616" s="1488" t="s">
        <v>13991</v>
      </c>
      <c r="G2616" s="1488" t="s">
        <v>13992</v>
      </c>
      <c r="H2616" s="1488" t="s">
        <v>654</v>
      </c>
      <c r="I2616" s="1488"/>
      <c r="J2616" s="1488"/>
      <c r="K2616" s="1493">
        <v>0</v>
      </c>
      <c r="L2616" s="1493">
        <v>0</v>
      </c>
      <c r="M2616" s="1484">
        <f t="shared" si="80"/>
        <v>0</v>
      </c>
      <c r="N2616" s="1493">
        <v>1</v>
      </c>
      <c r="O2616" s="1493">
        <v>1</v>
      </c>
      <c r="P2616" s="1484">
        <f t="shared" si="81"/>
        <v>9000</v>
      </c>
      <c r="Q2616" s="1199"/>
      <c r="R2616" s="1199"/>
      <c r="S2616" s="1199"/>
      <c r="T2616" s="1199"/>
    </row>
    <row r="2617" spans="1:20" s="1503" customFormat="1" ht="12.75" x14ac:dyDescent="0.2">
      <c r="A2617" s="1488" t="s">
        <v>8711</v>
      </c>
      <c r="B2617" s="1488" t="s">
        <v>2003</v>
      </c>
      <c r="C2617" s="1488" t="s">
        <v>97</v>
      </c>
      <c r="D2617" s="1488"/>
      <c r="E2617" s="1489">
        <v>6000</v>
      </c>
      <c r="F2617" s="1488" t="s">
        <v>13993</v>
      </c>
      <c r="G2617" s="1488" t="s">
        <v>13994</v>
      </c>
      <c r="H2617" s="1488" t="s">
        <v>13000</v>
      </c>
      <c r="I2617" s="1488"/>
      <c r="J2617" s="1488"/>
      <c r="K2617" s="1493">
        <v>0</v>
      </c>
      <c r="L2617" s="1493">
        <v>0</v>
      </c>
      <c r="M2617" s="1484">
        <f t="shared" si="80"/>
        <v>0</v>
      </c>
      <c r="N2617" s="1493">
        <v>1</v>
      </c>
      <c r="O2617" s="1493">
        <v>1</v>
      </c>
      <c r="P2617" s="1484">
        <f t="shared" si="81"/>
        <v>6000</v>
      </c>
      <c r="Q2617" s="1199"/>
      <c r="R2617" s="1199"/>
      <c r="S2617" s="1199"/>
      <c r="T2617" s="1199"/>
    </row>
    <row r="2618" spans="1:20" s="1503" customFormat="1" ht="12.75" x14ac:dyDescent="0.2">
      <c r="A2618" s="1488" t="s">
        <v>8711</v>
      </c>
      <c r="B2618" s="1488" t="s">
        <v>2003</v>
      </c>
      <c r="C2618" s="1488" t="s">
        <v>97</v>
      </c>
      <c r="D2618" s="1488"/>
      <c r="E2618" s="1489">
        <v>6000</v>
      </c>
      <c r="F2618" s="1488" t="s">
        <v>13995</v>
      </c>
      <c r="G2618" s="1488" t="s">
        <v>13996</v>
      </c>
      <c r="H2618" s="1488" t="s">
        <v>13000</v>
      </c>
      <c r="I2618" s="1488"/>
      <c r="J2618" s="1488"/>
      <c r="K2618" s="1493">
        <v>0</v>
      </c>
      <c r="L2618" s="1493">
        <v>0</v>
      </c>
      <c r="M2618" s="1484">
        <f t="shared" si="80"/>
        <v>0</v>
      </c>
      <c r="N2618" s="1493">
        <v>1</v>
      </c>
      <c r="O2618" s="1493">
        <v>1</v>
      </c>
      <c r="P2618" s="1484">
        <f t="shared" si="81"/>
        <v>6000</v>
      </c>
      <c r="Q2618" s="1199"/>
      <c r="R2618" s="1199"/>
      <c r="S2618" s="1199"/>
      <c r="T2618" s="1199"/>
    </row>
    <row r="2619" spans="1:20" s="1503" customFormat="1" ht="12.75" x14ac:dyDescent="0.2">
      <c r="A2619" s="1488" t="s">
        <v>8711</v>
      </c>
      <c r="B2619" s="1488" t="s">
        <v>2003</v>
      </c>
      <c r="C2619" s="1488" t="s">
        <v>97</v>
      </c>
      <c r="D2619" s="1488"/>
      <c r="E2619" s="1489">
        <v>6000</v>
      </c>
      <c r="F2619" s="1488" t="s">
        <v>13997</v>
      </c>
      <c r="G2619" s="1488" t="s">
        <v>13998</v>
      </c>
      <c r="H2619" s="1488" t="s">
        <v>13000</v>
      </c>
      <c r="I2619" s="1488"/>
      <c r="J2619" s="1488"/>
      <c r="K2619" s="1493">
        <v>0</v>
      </c>
      <c r="L2619" s="1493">
        <v>0</v>
      </c>
      <c r="M2619" s="1484">
        <f t="shared" si="80"/>
        <v>0</v>
      </c>
      <c r="N2619" s="1493">
        <v>1</v>
      </c>
      <c r="O2619" s="1493">
        <v>1</v>
      </c>
      <c r="P2619" s="1484">
        <f t="shared" si="81"/>
        <v>6000</v>
      </c>
      <c r="Q2619" s="1199"/>
      <c r="R2619" s="1199"/>
      <c r="S2619" s="1199"/>
      <c r="T2619" s="1199"/>
    </row>
    <row r="2620" spans="1:20" s="1503" customFormat="1" ht="12.75" x14ac:dyDescent="0.2">
      <c r="A2620" s="1488" t="s">
        <v>8711</v>
      </c>
      <c r="B2620" s="1488" t="s">
        <v>2003</v>
      </c>
      <c r="C2620" s="1488" t="s">
        <v>97</v>
      </c>
      <c r="D2620" s="1488"/>
      <c r="E2620" s="1489">
        <v>6000</v>
      </c>
      <c r="F2620" s="1488" t="s">
        <v>13999</v>
      </c>
      <c r="G2620" s="1488" t="s">
        <v>14000</v>
      </c>
      <c r="H2620" s="1488" t="s">
        <v>13000</v>
      </c>
      <c r="I2620" s="1488"/>
      <c r="J2620" s="1488"/>
      <c r="K2620" s="1493">
        <v>0</v>
      </c>
      <c r="L2620" s="1493">
        <v>0</v>
      </c>
      <c r="M2620" s="1484">
        <f t="shared" si="80"/>
        <v>0</v>
      </c>
      <c r="N2620" s="1493">
        <v>1</v>
      </c>
      <c r="O2620" s="1493">
        <v>1</v>
      </c>
      <c r="P2620" s="1484">
        <f t="shared" si="81"/>
        <v>6000</v>
      </c>
      <c r="Q2620" s="1199"/>
      <c r="R2620" s="1199"/>
      <c r="S2620" s="1199"/>
      <c r="T2620" s="1199"/>
    </row>
    <row r="2621" spans="1:20" s="1503" customFormat="1" ht="12.75" x14ac:dyDescent="0.2">
      <c r="A2621" s="1488" t="s">
        <v>8711</v>
      </c>
      <c r="B2621" s="1488" t="s">
        <v>2003</v>
      </c>
      <c r="C2621" s="1488" t="s">
        <v>97</v>
      </c>
      <c r="D2621" s="1488"/>
      <c r="E2621" s="1489">
        <v>6000</v>
      </c>
      <c r="F2621" s="1488" t="s">
        <v>14001</v>
      </c>
      <c r="G2621" s="1488" t="s">
        <v>14002</v>
      </c>
      <c r="H2621" s="1488" t="s">
        <v>1344</v>
      </c>
      <c r="I2621" s="1488"/>
      <c r="J2621" s="1488"/>
      <c r="K2621" s="1493">
        <v>0</v>
      </c>
      <c r="L2621" s="1493">
        <v>0</v>
      </c>
      <c r="M2621" s="1484">
        <f t="shared" si="80"/>
        <v>0</v>
      </c>
      <c r="N2621" s="1493">
        <v>1</v>
      </c>
      <c r="O2621" s="1493">
        <v>1</v>
      </c>
      <c r="P2621" s="1484">
        <f t="shared" si="81"/>
        <v>6000</v>
      </c>
      <c r="Q2621" s="1199"/>
      <c r="R2621" s="1199"/>
      <c r="S2621" s="1199"/>
      <c r="T2621" s="1199"/>
    </row>
    <row r="2622" spans="1:20" s="1503" customFormat="1" ht="12.75" x14ac:dyDescent="0.2">
      <c r="A2622" s="1488" t="s">
        <v>8711</v>
      </c>
      <c r="B2622" s="1488" t="s">
        <v>2003</v>
      </c>
      <c r="C2622" s="1488" t="s">
        <v>97</v>
      </c>
      <c r="D2622" s="1488"/>
      <c r="E2622" s="1489">
        <v>6000</v>
      </c>
      <c r="F2622" s="1488" t="s">
        <v>14003</v>
      </c>
      <c r="G2622" s="1488" t="s">
        <v>14004</v>
      </c>
      <c r="H2622" s="1488" t="s">
        <v>1344</v>
      </c>
      <c r="I2622" s="1488"/>
      <c r="J2622" s="1488"/>
      <c r="K2622" s="1493">
        <v>0</v>
      </c>
      <c r="L2622" s="1493">
        <v>0</v>
      </c>
      <c r="M2622" s="1484">
        <f t="shared" si="80"/>
        <v>0</v>
      </c>
      <c r="N2622" s="1493">
        <v>1</v>
      </c>
      <c r="O2622" s="1493">
        <v>1</v>
      </c>
      <c r="P2622" s="1484">
        <f t="shared" si="81"/>
        <v>6000</v>
      </c>
      <c r="Q2622" s="1199"/>
      <c r="R2622" s="1199"/>
      <c r="S2622" s="1199"/>
      <c r="T2622" s="1199"/>
    </row>
    <row r="2623" spans="1:20" s="1503" customFormat="1" ht="12.75" x14ac:dyDescent="0.2">
      <c r="A2623" s="1488" t="s">
        <v>8711</v>
      </c>
      <c r="B2623" s="1488" t="s">
        <v>2003</v>
      </c>
      <c r="C2623" s="1488" t="s">
        <v>97</v>
      </c>
      <c r="D2623" s="1488"/>
      <c r="E2623" s="1489">
        <v>6000</v>
      </c>
      <c r="F2623" s="1488" t="s">
        <v>14005</v>
      </c>
      <c r="G2623" s="1488" t="s">
        <v>14006</v>
      </c>
      <c r="H2623" s="1488" t="s">
        <v>1344</v>
      </c>
      <c r="I2623" s="1488"/>
      <c r="J2623" s="1488"/>
      <c r="K2623" s="1493">
        <v>0</v>
      </c>
      <c r="L2623" s="1493">
        <v>0</v>
      </c>
      <c r="M2623" s="1484">
        <f t="shared" si="80"/>
        <v>0</v>
      </c>
      <c r="N2623" s="1493">
        <v>1</v>
      </c>
      <c r="O2623" s="1493">
        <v>1</v>
      </c>
      <c r="P2623" s="1484">
        <f t="shared" si="81"/>
        <v>6000</v>
      </c>
      <c r="Q2623" s="1199"/>
      <c r="R2623" s="1199"/>
      <c r="S2623" s="1199"/>
      <c r="T2623" s="1199"/>
    </row>
    <row r="2624" spans="1:20" s="1503" customFormat="1" ht="12.75" x14ac:dyDescent="0.2">
      <c r="A2624" s="1488" t="s">
        <v>8711</v>
      </c>
      <c r="B2624" s="1488" t="s">
        <v>2003</v>
      </c>
      <c r="C2624" s="1488" t="s">
        <v>97</v>
      </c>
      <c r="D2624" s="1488"/>
      <c r="E2624" s="1489">
        <v>6000</v>
      </c>
      <c r="F2624" s="1488" t="s">
        <v>14007</v>
      </c>
      <c r="G2624" s="1488" t="s">
        <v>14008</v>
      </c>
      <c r="H2624" s="1488" t="s">
        <v>13303</v>
      </c>
      <c r="I2624" s="1488"/>
      <c r="J2624" s="1488"/>
      <c r="K2624" s="1493">
        <v>0</v>
      </c>
      <c r="L2624" s="1493">
        <v>0</v>
      </c>
      <c r="M2624" s="1484">
        <f t="shared" si="80"/>
        <v>0</v>
      </c>
      <c r="N2624" s="1493">
        <v>1</v>
      </c>
      <c r="O2624" s="1493">
        <v>1</v>
      </c>
      <c r="P2624" s="1484">
        <f t="shared" si="81"/>
        <v>6000</v>
      </c>
      <c r="Q2624" s="1199"/>
      <c r="R2624" s="1199"/>
      <c r="S2624" s="1199"/>
      <c r="T2624" s="1199"/>
    </row>
    <row r="2625" spans="1:20" s="1503" customFormat="1" ht="12.75" x14ac:dyDescent="0.2">
      <c r="A2625" s="1488" t="s">
        <v>8711</v>
      </c>
      <c r="B2625" s="1488" t="s">
        <v>2003</v>
      </c>
      <c r="C2625" s="1488" t="s">
        <v>97</v>
      </c>
      <c r="D2625" s="1488"/>
      <c r="E2625" s="1489">
        <v>9000</v>
      </c>
      <c r="F2625" s="1488" t="s">
        <v>14009</v>
      </c>
      <c r="G2625" s="1488" t="s">
        <v>14010</v>
      </c>
      <c r="H2625" s="1488" t="s">
        <v>654</v>
      </c>
      <c r="I2625" s="1488"/>
      <c r="J2625" s="1488"/>
      <c r="K2625" s="1493">
        <v>0</v>
      </c>
      <c r="L2625" s="1493">
        <v>0</v>
      </c>
      <c r="M2625" s="1484">
        <f t="shared" si="80"/>
        <v>0</v>
      </c>
      <c r="N2625" s="1493">
        <v>1</v>
      </c>
      <c r="O2625" s="1493">
        <v>1</v>
      </c>
      <c r="P2625" s="1484">
        <f t="shared" si="81"/>
        <v>9000</v>
      </c>
      <c r="Q2625" s="1199"/>
      <c r="R2625" s="1199"/>
      <c r="S2625" s="1199"/>
      <c r="T2625" s="1199"/>
    </row>
    <row r="2626" spans="1:20" s="1503" customFormat="1" ht="12.75" x14ac:dyDescent="0.2">
      <c r="A2626" s="1488" t="s">
        <v>8711</v>
      </c>
      <c r="B2626" s="1488" t="s">
        <v>2003</v>
      </c>
      <c r="C2626" s="1488" t="s">
        <v>97</v>
      </c>
      <c r="D2626" s="1488"/>
      <c r="E2626" s="1489">
        <v>6000</v>
      </c>
      <c r="F2626" s="1488" t="s">
        <v>14011</v>
      </c>
      <c r="G2626" s="1488" t="s">
        <v>14012</v>
      </c>
      <c r="H2626" s="1488" t="s">
        <v>13000</v>
      </c>
      <c r="I2626" s="1488"/>
      <c r="J2626" s="1488"/>
      <c r="K2626" s="1493">
        <v>0</v>
      </c>
      <c r="L2626" s="1493">
        <v>0</v>
      </c>
      <c r="M2626" s="1484">
        <f t="shared" si="80"/>
        <v>0</v>
      </c>
      <c r="N2626" s="1493">
        <v>1</v>
      </c>
      <c r="O2626" s="1493">
        <v>1</v>
      </c>
      <c r="P2626" s="1484">
        <f t="shared" si="81"/>
        <v>6000</v>
      </c>
      <c r="Q2626" s="1199"/>
      <c r="R2626" s="1199"/>
      <c r="S2626" s="1199"/>
      <c r="T2626" s="1199"/>
    </row>
    <row r="2627" spans="1:20" s="1503" customFormat="1" ht="12.75" x14ac:dyDescent="0.2">
      <c r="A2627" s="1488" t="s">
        <v>8711</v>
      </c>
      <c r="B2627" s="1488" t="s">
        <v>2003</v>
      </c>
      <c r="C2627" s="1488" t="s">
        <v>97</v>
      </c>
      <c r="D2627" s="1488"/>
      <c r="E2627" s="1489">
        <v>9000</v>
      </c>
      <c r="F2627" s="1488" t="s">
        <v>14013</v>
      </c>
      <c r="G2627" s="1488" t="s">
        <v>14014</v>
      </c>
      <c r="H2627" s="1488" t="s">
        <v>654</v>
      </c>
      <c r="I2627" s="1488"/>
      <c r="J2627" s="1488"/>
      <c r="K2627" s="1493">
        <v>0</v>
      </c>
      <c r="L2627" s="1493">
        <v>0</v>
      </c>
      <c r="M2627" s="1484">
        <f t="shared" si="80"/>
        <v>0</v>
      </c>
      <c r="N2627" s="1493">
        <v>1</v>
      </c>
      <c r="O2627" s="1493">
        <v>1</v>
      </c>
      <c r="P2627" s="1484">
        <f t="shared" si="81"/>
        <v>9000</v>
      </c>
      <c r="Q2627" s="1199"/>
      <c r="R2627" s="1199"/>
      <c r="S2627" s="1199"/>
      <c r="T2627" s="1199"/>
    </row>
    <row r="2628" spans="1:20" s="1503" customFormat="1" ht="12.75" x14ac:dyDescent="0.2">
      <c r="A2628" s="1488" t="s">
        <v>8711</v>
      </c>
      <c r="B2628" s="1488" t="s">
        <v>2003</v>
      </c>
      <c r="C2628" s="1488" t="s">
        <v>97</v>
      </c>
      <c r="D2628" s="1488"/>
      <c r="E2628" s="1489">
        <v>6000</v>
      </c>
      <c r="F2628" s="1488" t="s">
        <v>14015</v>
      </c>
      <c r="G2628" s="1488" t="s">
        <v>14016</v>
      </c>
      <c r="H2628" s="1488" t="s">
        <v>1344</v>
      </c>
      <c r="I2628" s="1488"/>
      <c r="J2628" s="1488"/>
      <c r="K2628" s="1493">
        <v>0</v>
      </c>
      <c r="L2628" s="1493">
        <v>0</v>
      </c>
      <c r="M2628" s="1484">
        <f t="shared" si="80"/>
        <v>0</v>
      </c>
      <c r="N2628" s="1493">
        <v>1</v>
      </c>
      <c r="O2628" s="1493">
        <v>1</v>
      </c>
      <c r="P2628" s="1484">
        <f t="shared" si="81"/>
        <v>6000</v>
      </c>
      <c r="Q2628" s="1199"/>
      <c r="R2628" s="1199"/>
      <c r="S2628" s="1199"/>
      <c r="T2628" s="1199"/>
    </row>
    <row r="2629" spans="1:20" s="1503" customFormat="1" ht="12.75" x14ac:dyDescent="0.2">
      <c r="A2629" s="1488" t="s">
        <v>8711</v>
      </c>
      <c r="B2629" s="1488" t="s">
        <v>2003</v>
      </c>
      <c r="C2629" s="1488" t="s">
        <v>97</v>
      </c>
      <c r="D2629" s="1488"/>
      <c r="E2629" s="1489">
        <v>6000</v>
      </c>
      <c r="F2629" s="1488" t="s">
        <v>14017</v>
      </c>
      <c r="G2629" s="1488" t="s">
        <v>14018</v>
      </c>
      <c r="H2629" s="1488" t="s">
        <v>13000</v>
      </c>
      <c r="I2629" s="1488"/>
      <c r="J2629" s="1488"/>
      <c r="K2629" s="1493">
        <v>0</v>
      </c>
      <c r="L2629" s="1493">
        <v>0</v>
      </c>
      <c r="M2629" s="1484">
        <f t="shared" ref="M2629:M2692" si="82">L2629*E2629</f>
        <v>0</v>
      </c>
      <c r="N2629" s="1493">
        <v>1</v>
      </c>
      <c r="O2629" s="1493">
        <v>1</v>
      </c>
      <c r="P2629" s="1484">
        <f t="shared" ref="P2629:P2692" si="83">O2629*E2629</f>
        <v>6000</v>
      </c>
      <c r="Q2629" s="1199"/>
      <c r="R2629" s="1199"/>
      <c r="S2629" s="1199"/>
      <c r="T2629" s="1199"/>
    </row>
    <row r="2630" spans="1:20" s="1503" customFormat="1" ht="12.75" x14ac:dyDescent="0.2">
      <c r="A2630" s="1488" t="s">
        <v>8711</v>
      </c>
      <c r="B2630" s="1488" t="s">
        <v>2003</v>
      </c>
      <c r="C2630" s="1488" t="s">
        <v>97</v>
      </c>
      <c r="D2630" s="1488"/>
      <c r="E2630" s="1489">
        <v>9000</v>
      </c>
      <c r="F2630" s="1488" t="s">
        <v>14019</v>
      </c>
      <c r="G2630" s="1488" t="s">
        <v>14020</v>
      </c>
      <c r="H2630" s="1488" t="s">
        <v>654</v>
      </c>
      <c r="I2630" s="1488"/>
      <c r="J2630" s="1488"/>
      <c r="K2630" s="1493">
        <v>0</v>
      </c>
      <c r="L2630" s="1493">
        <v>0</v>
      </c>
      <c r="M2630" s="1484">
        <f t="shared" si="82"/>
        <v>0</v>
      </c>
      <c r="N2630" s="1493">
        <v>1</v>
      </c>
      <c r="O2630" s="1493">
        <v>1</v>
      </c>
      <c r="P2630" s="1484">
        <f t="shared" si="83"/>
        <v>9000</v>
      </c>
      <c r="Q2630" s="1199"/>
      <c r="R2630" s="1199"/>
      <c r="S2630" s="1199"/>
      <c r="T2630" s="1199"/>
    </row>
    <row r="2631" spans="1:20" s="1503" customFormat="1" ht="12.75" x14ac:dyDescent="0.2">
      <c r="A2631" s="1488" t="s">
        <v>8711</v>
      </c>
      <c r="B2631" s="1488" t="s">
        <v>2003</v>
      </c>
      <c r="C2631" s="1488" t="s">
        <v>97</v>
      </c>
      <c r="D2631" s="1488"/>
      <c r="E2631" s="1489">
        <v>9000</v>
      </c>
      <c r="F2631" s="1488" t="s">
        <v>14021</v>
      </c>
      <c r="G2631" s="1488" t="s">
        <v>14022</v>
      </c>
      <c r="H2631" s="1488" t="s">
        <v>654</v>
      </c>
      <c r="I2631" s="1488"/>
      <c r="J2631" s="1488"/>
      <c r="K2631" s="1493">
        <v>0</v>
      </c>
      <c r="L2631" s="1493">
        <v>0</v>
      </c>
      <c r="M2631" s="1484">
        <f t="shared" si="82"/>
        <v>0</v>
      </c>
      <c r="N2631" s="1493">
        <v>1</v>
      </c>
      <c r="O2631" s="1493">
        <v>1</v>
      </c>
      <c r="P2631" s="1484">
        <f t="shared" si="83"/>
        <v>9000</v>
      </c>
      <c r="Q2631" s="1199"/>
      <c r="R2631" s="1199"/>
      <c r="S2631" s="1199"/>
      <c r="T2631" s="1199"/>
    </row>
    <row r="2632" spans="1:20" s="1503" customFormat="1" ht="12.75" x14ac:dyDescent="0.2">
      <c r="A2632" s="1488" t="s">
        <v>8711</v>
      </c>
      <c r="B2632" s="1488" t="s">
        <v>2003</v>
      </c>
      <c r="C2632" s="1488" t="s">
        <v>97</v>
      </c>
      <c r="D2632" s="1488"/>
      <c r="E2632" s="1489">
        <v>9000</v>
      </c>
      <c r="F2632" s="1488" t="s">
        <v>14023</v>
      </c>
      <c r="G2632" s="1488" t="s">
        <v>14024</v>
      </c>
      <c r="H2632" s="1488" t="s">
        <v>654</v>
      </c>
      <c r="I2632" s="1488"/>
      <c r="J2632" s="1488"/>
      <c r="K2632" s="1493">
        <v>0</v>
      </c>
      <c r="L2632" s="1493">
        <v>0</v>
      </c>
      <c r="M2632" s="1484">
        <f t="shared" si="82"/>
        <v>0</v>
      </c>
      <c r="N2632" s="1493">
        <v>1</v>
      </c>
      <c r="O2632" s="1493">
        <v>1</v>
      </c>
      <c r="P2632" s="1484">
        <f t="shared" si="83"/>
        <v>9000</v>
      </c>
      <c r="Q2632" s="1199"/>
      <c r="R2632" s="1199"/>
      <c r="S2632" s="1199"/>
      <c r="T2632" s="1199"/>
    </row>
    <row r="2633" spans="1:20" s="1503" customFormat="1" ht="12.75" x14ac:dyDescent="0.2">
      <c r="A2633" s="1488" t="s">
        <v>8711</v>
      </c>
      <c r="B2633" s="1488" t="s">
        <v>2003</v>
      </c>
      <c r="C2633" s="1488" t="s">
        <v>97</v>
      </c>
      <c r="D2633" s="1488"/>
      <c r="E2633" s="1489">
        <v>9000</v>
      </c>
      <c r="F2633" s="1488" t="s">
        <v>14025</v>
      </c>
      <c r="G2633" s="1488" t="s">
        <v>14026</v>
      </c>
      <c r="H2633" s="1488" t="s">
        <v>654</v>
      </c>
      <c r="I2633" s="1488"/>
      <c r="J2633" s="1488"/>
      <c r="K2633" s="1493">
        <v>0</v>
      </c>
      <c r="L2633" s="1493">
        <v>0</v>
      </c>
      <c r="M2633" s="1484">
        <f t="shared" si="82"/>
        <v>0</v>
      </c>
      <c r="N2633" s="1493">
        <v>1</v>
      </c>
      <c r="O2633" s="1493">
        <v>1</v>
      </c>
      <c r="P2633" s="1484">
        <f t="shared" si="83"/>
        <v>9000</v>
      </c>
      <c r="Q2633" s="1199"/>
      <c r="R2633" s="1199"/>
      <c r="S2633" s="1199"/>
      <c r="T2633" s="1199"/>
    </row>
    <row r="2634" spans="1:20" s="1503" customFormat="1" ht="12.75" x14ac:dyDescent="0.2">
      <c r="A2634" s="1488" t="s">
        <v>8711</v>
      </c>
      <c r="B2634" s="1488" t="s">
        <v>2003</v>
      </c>
      <c r="C2634" s="1488" t="s">
        <v>97</v>
      </c>
      <c r="D2634" s="1488"/>
      <c r="E2634" s="1489">
        <v>9000</v>
      </c>
      <c r="F2634" s="1488" t="s">
        <v>14027</v>
      </c>
      <c r="G2634" s="1488" t="s">
        <v>14028</v>
      </c>
      <c r="H2634" s="1488" t="s">
        <v>654</v>
      </c>
      <c r="I2634" s="1488"/>
      <c r="J2634" s="1488"/>
      <c r="K2634" s="1493">
        <v>0</v>
      </c>
      <c r="L2634" s="1493">
        <v>0</v>
      </c>
      <c r="M2634" s="1484">
        <f t="shared" si="82"/>
        <v>0</v>
      </c>
      <c r="N2634" s="1493">
        <v>1</v>
      </c>
      <c r="O2634" s="1493">
        <v>1</v>
      </c>
      <c r="P2634" s="1484">
        <f t="shared" si="83"/>
        <v>9000</v>
      </c>
      <c r="Q2634" s="1199"/>
      <c r="R2634" s="1199"/>
      <c r="S2634" s="1199"/>
      <c r="T2634" s="1199"/>
    </row>
    <row r="2635" spans="1:20" s="1503" customFormat="1" ht="12.75" x14ac:dyDescent="0.2">
      <c r="A2635" s="1488" t="s">
        <v>8711</v>
      </c>
      <c r="B2635" s="1488" t="s">
        <v>2003</v>
      </c>
      <c r="C2635" s="1488" t="s">
        <v>97</v>
      </c>
      <c r="D2635" s="1488"/>
      <c r="E2635" s="1489">
        <v>6000</v>
      </c>
      <c r="F2635" s="1488" t="s">
        <v>14029</v>
      </c>
      <c r="G2635" s="1488" t="s">
        <v>14030</v>
      </c>
      <c r="H2635" s="1488" t="s">
        <v>13000</v>
      </c>
      <c r="I2635" s="1488"/>
      <c r="J2635" s="1488"/>
      <c r="K2635" s="1493">
        <v>0</v>
      </c>
      <c r="L2635" s="1493">
        <v>0</v>
      </c>
      <c r="M2635" s="1484">
        <f t="shared" si="82"/>
        <v>0</v>
      </c>
      <c r="N2635" s="1493">
        <v>1</v>
      </c>
      <c r="O2635" s="1493">
        <v>1</v>
      </c>
      <c r="P2635" s="1484">
        <f t="shared" si="83"/>
        <v>6000</v>
      </c>
      <c r="Q2635" s="1199"/>
      <c r="R2635" s="1199"/>
      <c r="S2635" s="1199"/>
      <c r="T2635" s="1199"/>
    </row>
    <row r="2636" spans="1:20" s="1503" customFormat="1" ht="12.75" x14ac:dyDescent="0.2">
      <c r="A2636" s="1488" t="s">
        <v>8711</v>
      </c>
      <c r="B2636" s="1488" t="s">
        <v>2003</v>
      </c>
      <c r="C2636" s="1488" t="s">
        <v>97</v>
      </c>
      <c r="D2636" s="1488"/>
      <c r="E2636" s="1489">
        <v>6000</v>
      </c>
      <c r="F2636" s="1488" t="s">
        <v>14031</v>
      </c>
      <c r="G2636" s="1488" t="s">
        <v>14032</v>
      </c>
      <c r="H2636" s="1488" t="s">
        <v>1344</v>
      </c>
      <c r="I2636" s="1488"/>
      <c r="J2636" s="1488"/>
      <c r="K2636" s="1493">
        <v>0</v>
      </c>
      <c r="L2636" s="1493">
        <v>0</v>
      </c>
      <c r="M2636" s="1484">
        <f t="shared" si="82"/>
        <v>0</v>
      </c>
      <c r="N2636" s="1493">
        <v>1</v>
      </c>
      <c r="O2636" s="1493">
        <v>1</v>
      </c>
      <c r="P2636" s="1484">
        <f t="shared" si="83"/>
        <v>6000</v>
      </c>
      <c r="Q2636" s="1199"/>
      <c r="R2636" s="1199"/>
      <c r="S2636" s="1199"/>
      <c r="T2636" s="1199"/>
    </row>
    <row r="2637" spans="1:20" s="1503" customFormat="1" ht="12.75" x14ac:dyDescent="0.2">
      <c r="A2637" s="1488" t="s">
        <v>8711</v>
      </c>
      <c r="B2637" s="1488" t="s">
        <v>2003</v>
      </c>
      <c r="C2637" s="1488" t="s">
        <v>97</v>
      </c>
      <c r="D2637" s="1488"/>
      <c r="E2637" s="1489">
        <v>9000</v>
      </c>
      <c r="F2637" s="1488" t="s">
        <v>14033</v>
      </c>
      <c r="G2637" s="1488" t="s">
        <v>14034</v>
      </c>
      <c r="H2637" s="1488" t="s">
        <v>654</v>
      </c>
      <c r="I2637" s="1488"/>
      <c r="J2637" s="1488"/>
      <c r="K2637" s="1493">
        <v>0</v>
      </c>
      <c r="L2637" s="1493">
        <v>0</v>
      </c>
      <c r="M2637" s="1484">
        <f t="shared" si="82"/>
        <v>0</v>
      </c>
      <c r="N2637" s="1493">
        <v>1</v>
      </c>
      <c r="O2637" s="1493">
        <v>1</v>
      </c>
      <c r="P2637" s="1484">
        <f t="shared" si="83"/>
        <v>9000</v>
      </c>
      <c r="Q2637" s="1199"/>
      <c r="R2637" s="1199"/>
      <c r="S2637" s="1199"/>
      <c r="T2637" s="1199"/>
    </row>
    <row r="2638" spans="1:20" s="1503" customFormat="1" ht="12.75" x14ac:dyDescent="0.2">
      <c r="A2638" s="1488" t="s">
        <v>8711</v>
      </c>
      <c r="B2638" s="1488" t="s">
        <v>2003</v>
      </c>
      <c r="C2638" s="1488" t="s">
        <v>97</v>
      </c>
      <c r="D2638" s="1488"/>
      <c r="E2638" s="1489">
        <v>6000</v>
      </c>
      <c r="F2638" s="1488" t="s">
        <v>14035</v>
      </c>
      <c r="G2638" s="1488" t="s">
        <v>14036</v>
      </c>
      <c r="H2638" s="1488" t="s">
        <v>1344</v>
      </c>
      <c r="I2638" s="1488"/>
      <c r="J2638" s="1488"/>
      <c r="K2638" s="1493">
        <v>0</v>
      </c>
      <c r="L2638" s="1493">
        <v>0</v>
      </c>
      <c r="M2638" s="1484">
        <f t="shared" si="82"/>
        <v>0</v>
      </c>
      <c r="N2638" s="1493">
        <v>1</v>
      </c>
      <c r="O2638" s="1493">
        <v>1</v>
      </c>
      <c r="P2638" s="1484">
        <f t="shared" si="83"/>
        <v>6000</v>
      </c>
      <c r="Q2638" s="1199"/>
      <c r="R2638" s="1199"/>
      <c r="S2638" s="1199"/>
      <c r="T2638" s="1199"/>
    </row>
    <row r="2639" spans="1:20" s="1503" customFormat="1" ht="12.75" x14ac:dyDescent="0.2">
      <c r="A2639" s="1488" t="s">
        <v>8711</v>
      </c>
      <c r="B2639" s="1488" t="s">
        <v>2003</v>
      </c>
      <c r="C2639" s="1488" t="s">
        <v>97</v>
      </c>
      <c r="D2639" s="1488"/>
      <c r="E2639" s="1489">
        <v>9000</v>
      </c>
      <c r="F2639" s="1488" t="s">
        <v>14037</v>
      </c>
      <c r="G2639" s="1488" t="s">
        <v>14038</v>
      </c>
      <c r="H2639" s="1488" t="s">
        <v>654</v>
      </c>
      <c r="I2639" s="1488"/>
      <c r="J2639" s="1488"/>
      <c r="K2639" s="1493">
        <v>0</v>
      </c>
      <c r="L2639" s="1493">
        <v>0</v>
      </c>
      <c r="M2639" s="1484">
        <f t="shared" si="82"/>
        <v>0</v>
      </c>
      <c r="N2639" s="1493">
        <v>1</v>
      </c>
      <c r="O2639" s="1493">
        <v>1</v>
      </c>
      <c r="P2639" s="1484">
        <f t="shared" si="83"/>
        <v>9000</v>
      </c>
      <c r="Q2639" s="1199"/>
      <c r="R2639" s="1199"/>
      <c r="S2639" s="1199"/>
      <c r="T2639" s="1199"/>
    </row>
    <row r="2640" spans="1:20" s="1503" customFormat="1" ht="12.75" x14ac:dyDescent="0.2">
      <c r="A2640" s="1488" t="s">
        <v>8711</v>
      </c>
      <c r="B2640" s="1488" t="s">
        <v>2003</v>
      </c>
      <c r="C2640" s="1488" t="s">
        <v>97</v>
      </c>
      <c r="D2640" s="1488"/>
      <c r="E2640" s="1489">
        <v>9000</v>
      </c>
      <c r="F2640" s="1488" t="s">
        <v>14039</v>
      </c>
      <c r="G2640" s="1488" t="s">
        <v>14040</v>
      </c>
      <c r="H2640" s="1488" t="s">
        <v>654</v>
      </c>
      <c r="I2640" s="1488"/>
      <c r="J2640" s="1488"/>
      <c r="K2640" s="1493">
        <v>0</v>
      </c>
      <c r="L2640" s="1493">
        <v>0</v>
      </c>
      <c r="M2640" s="1484">
        <f t="shared" si="82"/>
        <v>0</v>
      </c>
      <c r="N2640" s="1493">
        <v>1</v>
      </c>
      <c r="O2640" s="1493">
        <v>1</v>
      </c>
      <c r="P2640" s="1484">
        <f t="shared" si="83"/>
        <v>9000</v>
      </c>
      <c r="Q2640" s="1199"/>
      <c r="R2640" s="1199"/>
      <c r="S2640" s="1199"/>
      <c r="T2640" s="1199"/>
    </row>
    <row r="2641" spans="1:20" s="1503" customFormat="1" ht="12.75" x14ac:dyDescent="0.2">
      <c r="A2641" s="1488" t="s">
        <v>8711</v>
      </c>
      <c r="B2641" s="1488" t="s">
        <v>2003</v>
      </c>
      <c r="C2641" s="1488" t="s">
        <v>97</v>
      </c>
      <c r="D2641" s="1488"/>
      <c r="E2641" s="1489">
        <v>9000</v>
      </c>
      <c r="F2641" s="1488" t="s">
        <v>14041</v>
      </c>
      <c r="G2641" s="1488" t="s">
        <v>14042</v>
      </c>
      <c r="H2641" s="1488" t="s">
        <v>654</v>
      </c>
      <c r="I2641" s="1488"/>
      <c r="J2641" s="1488"/>
      <c r="K2641" s="1493">
        <v>0</v>
      </c>
      <c r="L2641" s="1493">
        <v>0</v>
      </c>
      <c r="M2641" s="1484">
        <f t="shared" si="82"/>
        <v>0</v>
      </c>
      <c r="N2641" s="1493">
        <v>1</v>
      </c>
      <c r="O2641" s="1493">
        <v>1</v>
      </c>
      <c r="P2641" s="1484">
        <f t="shared" si="83"/>
        <v>9000</v>
      </c>
      <c r="Q2641" s="1199"/>
      <c r="R2641" s="1199"/>
      <c r="S2641" s="1199"/>
      <c r="T2641" s="1199"/>
    </row>
    <row r="2642" spans="1:20" s="1503" customFormat="1" ht="12.75" x14ac:dyDescent="0.2">
      <c r="A2642" s="1488" t="s">
        <v>8711</v>
      </c>
      <c r="B2642" s="1488" t="s">
        <v>2003</v>
      </c>
      <c r="C2642" s="1488" t="s">
        <v>97</v>
      </c>
      <c r="D2642" s="1488"/>
      <c r="E2642" s="1489">
        <v>9000</v>
      </c>
      <c r="F2642" s="1488" t="s">
        <v>14043</v>
      </c>
      <c r="G2642" s="1488" t="s">
        <v>14044</v>
      </c>
      <c r="H2642" s="1488" t="s">
        <v>654</v>
      </c>
      <c r="I2642" s="1488"/>
      <c r="J2642" s="1488"/>
      <c r="K2642" s="1493">
        <v>0</v>
      </c>
      <c r="L2642" s="1493">
        <v>0</v>
      </c>
      <c r="M2642" s="1484">
        <f t="shared" si="82"/>
        <v>0</v>
      </c>
      <c r="N2642" s="1493">
        <v>1</v>
      </c>
      <c r="O2642" s="1493">
        <v>1</v>
      </c>
      <c r="P2642" s="1484">
        <f t="shared" si="83"/>
        <v>9000</v>
      </c>
      <c r="Q2642" s="1199"/>
      <c r="R2642" s="1199"/>
      <c r="S2642" s="1199"/>
      <c r="T2642" s="1199"/>
    </row>
    <row r="2643" spans="1:20" s="1503" customFormat="1" ht="12.75" x14ac:dyDescent="0.2">
      <c r="A2643" s="1488" t="s">
        <v>8711</v>
      </c>
      <c r="B2643" s="1488" t="s">
        <v>2003</v>
      </c>
      <c r="C2643" s="1488" t="s">
        <v>97</v>
      </c>
      <c r="D2643" s="1488"/>
      <c r="E2643" s="1489">
        <v>6000</v>
      </c>
      <c r="F2643" s="1488" t="s">
        <v>14045</v>
      </c>
      <c r="G2643" s="1488" t="s">
        <v>14046</v>
      </c>
      <c r="H2643" s="1488" t="s">
        <v>1344</v>
      </c>
      <c r="I2643" s="1488"/>
      <c r="J2643" s="1488"/>
      <c r="K2643" s="1493">
        <v>0</v>
      </c>
      <c r="L2643" s="1493">
        <v>0</v>
      </c>
      <c r="M2643" s="1484">
        <f t="shared" si="82"/>
        <v>0</v>
      </c>
      <c r="N2643" s="1493">
        <v>1</v>
      </c>
      <c r="O2643" s="1493">
        <v>1</v>
      </c>
      <c r="P2643" s="1484">
        <f t="shared" si="83"/>
        <v>6000</v>
      </c>
      <c r="Q2643" s="1199"/>
      <c r="R2643" s="1199"/>
      <c r="S2643" s="1199"/>
      <c r="T2643" s="1199"/>
    </row>
    <row r="2644" spans="1:20" s="1503" customFormat="1" ht="12.75" x14ac:dyDescent="0.2">
      <c r="A2644" s="1488" t="s">
        <v>8711</v>
      </c>
      <c r="B2644" s="1488" t="s">
        <v>2003</v>
      </c>
      <c r="C2644" s="1488" t="s">
        <v>97</v>
      </c>
      <c r="D2644" s="1488"/>
      <c r="E2644" s="1489">
        <v>6000</v>
      </c>
      <c r="F2644" s="1488" t="s">
        <v>14047</v>
      </c>
      <c r="G2644" s="1488" t="s">
        <v>14048</v>
      </c>
      <c r="H2644" s="1488" t="s">
        <v>13303</v>
      </c>
      <c r="I2644" s="1488"/>
      <c r="J2644" s="1488"/>
      <c r="K2644" s="1493">
        <v>0</v>
      </c>
      <c r="L2644" s="1493">
        <v>0</v>
      </c>
      <c r="M2644" s="1484">
        <f t="shared" si="82"/>
        <v>0</v>
      </c>
      <c r="N2644" s="1493">
        <v>1</v>
      </c>
      <c r="O2644" s="1493">
        <v>1</v>
      </c>
      <c r="P2644" s="1484">
        <f t="shared" si="83"/>
        <v>6000</v>
      </c>
      <c r="Q2644" s="1199"/>
      <c r="R2644" s="1199"/>
      <c r="S2644" s="1199"/>
      <c r="T2644" s="1199"/>
    </row>
    <row r="2645" spans="1:20" s="1503" customFormat="1" ht="12.75" x14ac:dyDescent="0.2">
      <c r="A2645" s="1488" t="s">
        <v>8711</v>
      </c>
      <c r="B2645" s="1488" t="s">
        <v>2003</v>
      </c>
      <c r="C2645" s="1488" t="s">
        <v>97</v>
      </c>
      <c r="D2645" s="1488"/>
      <c r="E2645" s="1489">
        <v>9000</v>
      </c>
      <c r="F2645" s="1488" t="s">
        <v>14049</v>
      </c>
      <c r="G2645" s="1488" t="s">
        <v>14050</v>
      </c>
      <c r="H2645" s="1488" t="s">
        <v>654</v>
      </c>
      <c r="I2645" s="1488"/>
      <c r="J2645" s="1488"/>
      <c r="K2645" s="1493">
        <v>0</v>
      </c>
      <c r="L2645" s="1493">
        <v>0</v>
      </c>
      <c r="M2645" s="1484">
        <f t="shared" si="82"/>
        <v>0</v>
      </c>
      <c r="N2645" s="1493">
        <v>1</v>
      </c>
      <c r="O2645" s="1493">
        <v>1</v>
      </c>
      <c r="P2645" s="1484">
        <f t="shared" si="83"/>
        <v>9000</v>
      </c>
      <c r="Q2645" s="1199"/>
      <c r="R2645" s="1199"/>
      <c r="S2645" s="1199"/>
      <c r="T2645" s="1199"/>
    </row>
    <row r="2646" spans="1:20" s="1503" customFormat="1" ht="12.75" x14ac:dyDescent="0.2">
      <c r="A2646" s="1488" t="s">
        <v>8711</v>
      </c>
      <c r="B2646" s="1488" t="s">
        <v>2003</v>
      </c>
      <c r="C2646" s="1488" t="s">
        <v>97</v>
      </c>
      <c r="D2646" s="1488"/>
      <c r="E2646" s="1489">
        <v>9000</v>
      </c>
      <c r="F2646" s="1488" t="s">
        <v>14051</v>
      </c>
      <c r="G2646" s="1488" t="s">
        <v>14052</v>
      </c>
      <c r="H2646" s="1488" t="s">
        <v>654</v>
      </c>
      <c r="I2646" s="1488"/>
      <c r="J2646" s="1488"/>
      <c r="K2646" s="1493">
        <v>0</v>
      </c>
      <c r="L2646" s="1493">
        <v>0</v>
      </c>
      <c r="M2646" s="1484">
        <f t="shared" si="82"/>
        <v>0</v>
      </c>
      <c r="N2646" s="1493">
        <v>1</v>
      </c>
      <c r="O2646" s="1493">
        <v>1</v>
      </c>
      <c r="P2646" s="1484">
        <f t="shared" si="83"/>
        <v>9000</v>
      </c>
      <c r="Q2646" s="1199"/>
      <c r="R2646" s="1199"/>
      <c r="S2646" s="1199"/>
      <c r="T2646" s="1199"/>
    </row>
    <row r="2647" spans="1:20" s="1503" customFormat="1" ht="12.75" x14ac:dyDescent="0.2">
      <c r="A2647" s="1488" t="s">
        <v>8711</v>
      </c>
      <c r="B2647" s="1488" t="s">
        <v>2003</v>
      </c>
      <c r="C2647" s="1488" t="s">
        <v>97</v>
      </c>
      <c r="D2647" s="1488"/>
      <c r="E2647" s="1489">
        <v>6000</v>
      </c>
      <c r="F2647" s="1488" t="s">
        <v>14053</v>
      </c>
      <c r="G2647" s="1488" t="s">
        <v>14054</v>
      </c>
      <c r="H2647" s="1488" t="s">
        <v>13303</v>
      </c>
      <c r="I2647" s="1488"/>
      <c r="J2647" s="1488"/>
      <c r="K2647" s="1493">
        <v>0</v>
      </c>
      <c r="L2647" s="1493">
        <v>0</v>
      </c>
      <c r="M2647" s="1484">
        <f t="shared" si="82"/>
        <v>0</v>
      </c>
      <c r="N2647" s="1493">
        <v>1</v>
      </c>
      <c r="O2647" s="1493">
        <v>1</v>
      </c>
      <c r="P2647" s="1484">
        <f t="shared" si="83"/>
        <v>6000</v>
      </c>
      <c r="Q2647" s="1199"/>
      <c r="R2647" s="1199"/>
      <c r="S2647" s="1199"/>
      <c r="T2647" s="1199"/>
    </row>
    <row r="2648" spans="1:20" s="1503" customFormat="1" ht="12.75" x14ac:dyDescent="0.2">
      <c r="A2648" s="1488" t="s">
        <v>8711</v>
      </c>
      <c r="B2648" s="1488" t="s">
        <v>2003</v>
      </c>
      <c r="C2648" s="1488" t="s">
        <v>97</v>
      </c>
      <c r="D2648" s="1488"/>
      <c r="E2648" s="1489">
        <v>6000</v>
      </c>
      <c r="F2648" s="1488" t="s">
        <v>14055</v>
      </c>
      <c r="G2648" s="1488" t="s">
        <v>14056</v>
      </c>
      <c r="H2648" s="1488" t="s">
        <v>13000</v>
      </c>
      <c r="I2648" s="1488"/>
      <c r="J2648" s="1488"/>
      <c r="K2648" s="1493">
        <v>0</v>
      </c>
      <c r="L2648" s="1493">
        <v>0</v>
      </c>
      <c r="M2648" s="1484">
        <f t="shared" si="82"/>
        <v>0</v>
      </c>
      <c r="N2648" s="1493">
        <v>1</v>
      </c>
      <c r="O2648" s="1493">
        <v>1</v>
      </c>
      <c r="P2648" s="1484">
        <f t="shared" si="83"/>
        <v>6000</v>
      </c>
      <c r="Q2648" s="1199"/>
      <c r="R2648" s="1199"/>
      <c r="S2648" s="1199"/>
      <c r="T2648" s="1199"/>
    </row>
    <row r="2649" spans="1:20" s="1503" customFormat="1" ht="12.75" x14ac:dyDescent="0.2">
      <c r="A2649" s="1488" t="s">
        <v>8711</v>
      </c>
      <c r="B2649" s="1488" t="s">
        <v>2003</v>
      </c>
      <c r="C2649" s="1488" t="s">
        <v>97</v>
      </c>
      <c r="D2649" s="1488"/>
      <c r="E2649" s="1489">
        <v>6000</v>
      </c>
      <c r="F2649" s="1488" t="s">
        <v>14057</v>
      </c>
      <c r="G2649" s="1488" t="s">
        <v>14058</v>
      </c>
      <c r="H2649" s="1488" t="s">
        <v>13303</v>
      </c>
      <c r="I2649" s="1488"/>
      <c r="J2649" s="1488"/>
      <c r="K2649" s="1493">
        <v>0</v>
      </c>
      <c r="L2649" s="1493">
        <v>0</v>
      </c>
      <c r="M2649" s="1484">
        <f t="shared" si="82"/>
        <v>0</v>
      </c>
      <c r="N2649" s="1493">
        <v>1</v>
      </c>
      <c r="O2649" s="1493">
        <v>1</v>
      </c>
      <c r="P2649" s="1484">
        <f t="shared" si="83"/>
        <v>6000</v>
      </c>
      <c r="Q2649" s="1199"/>
      <c r="R2649" s="1199"/>
      <c r="S2649" s="1199"/>
      <c r="T2649" s="1199"/>
    </row>
    <row r="2650" spans="1:20" s="1503" customFormat="1" ht="12.75" x14ac:dyDescent="0.2">
      <c r="A2650" s="1488" t="s">
        <v>8711</v>
      </c>
      <c r="B2650" s="1488" t="s">
        <v>2003</v>
      </c>
      <c r="C2650" s="1488" t="s">
        <v>97</v>
      </c>
      <c r="D2650" s="1488"/>
      <c r="E2650" s="1489">
        <v>6000</v>
      </c>
      <c r="F2650" s="1488" t="s">
        <v>14059</v>
      </c>
      <c r="G2650" s="1488" t="s">
        <v>14060</v>
      </c>
      <c r="H2650" s="1488" t="s">
        <v>13303</v>
      </c>
      <c r="I2650" s="1488"/>
      <c r="J2650" s="1488"/>
      <c r="K2650" s="1493">
        <v>0</v>
      </c>
      <c r="L2650" s="1493">
        <v>0</v>
      </c>
      <c r="M2650" s="1484">
        <f t="shared" si="82"/>
        <v>0</v>
      </c>
      <c r="N2650" s="1493">
        <v>1</v>
      </c>
      <c r="O2650" s="1493">
        <v>1</v>
      </c>
      <c r="P2650" s="1484">
        <f t="shared" si="83"/>
        <v>6000</v>
      </c>
      <c r="Q2650" s="1199"/>
      <c r="R2650" s="1199"/>
      <c r="S2650" s="1199"/>
      <c r="T2650" s="1199"/>
    </row>
    <row r="2651" spans="1:20" s="1503" customFormat="1" ht="12.75" x14ac:dyDescent="0.2">
      <c r="A2651" s="1488" t="s">
        <v>8711</v>
      </c>
      <c r="B2651" s="1488" t="s">
        <v>2003</v>
      </c>
      <c r="C2651" s="1488" t="s">
        <v>97</v>
      </c>
      <c r="D2651" s="1488"/>
      <c r="E2651" s="1489">
        <v>9000</v>
      </c>
      <c r="F2651" s="1488" t="s">
        <v>14061</v>
      </c>
      <c r="G2651" s="1488" t="s">
        <v>14062</v>
      </c>
      <c r="H2651" s="1488" t="s">
        <v>654</v>
      </c>
      <c r="I2651" s="1488"/>
      <c r="J2651" s="1488"/>
      <c r="K2651" s="1493">
        <v>0</v>
      </c>
      <c r="L2651" s="1493">
        <v>0</v>
      </c>
      <c r="M2651" s="1484">
        <f t="shared" si="82"/>
        <v>0</v>
      </c>
      <c r="N2651" s="1493">
        <v>1</v>
      </c>
      <c r="O2651" s="1493">
        <v>1</v>
      </c>
      <c r="P2651" s="1484">
        <f t="shared" si="83"/>
        <v>9000</v>
      </c>
      <c r="Q2651" s="1199"/>
      <c r="R2651" s="1199"/>
      <c r="S2651" s="1199"/>
      <c r="T2651" s="1199"/>
    </row>
    <row r="2652" spans="1:20" s="1503" customFormat="1" ht="12.75" x14ac:dyDescent="0.2">
      <c r="A2652" s="1488" t="s">
        <v>8711</v>
      </c>
      <c r="B2652" s="1488" t="s">
        <v>2003</v>
      </c>
      <c r="C2652" s="1488" t="s">
        <v>97</v>
      </c>
      <c r="D2652" s="1488"/>
      <c r="E2652" s="1489">
        <v>6000</v>
      </c>
      <c r="F2652" s="1488" t="s">
        <v>14063</v>
      </c>
      <c r="G2652" s="1488" t="s">
        <v>14064</v>
      </c>
      <c r="H2652" s="1488" t="s">
        <v>13303</v>
      </c>
      <c r="I2652" s="1488"/>
      <c r="J2652" s="1488"/>
      <c r="K2652" s="1493">
        <v>0</v>
      </c>
      <c r="L2652" s="1493">
        <v>0</v>
      </c>
      <c r="M2652" s="1484">
        <f t="shared" si="82"/>
        <v>0</v>
      </c>
      <c r="N2652" s="1493">
        <v>1</v>
      </c>
      <c r="O2652" s="1493">
        <v>1</v>
      </c>
      <c r="P2652" s="1484">
        <f t="shared" si="83"/>
        <v>6000</v>
      </c>
      <c r="Q2652" s="1199"/>
      <c r="R2652" s="1199"/>
      <c r="S2652" s="1199"/>
      <c r="T2652" s="1199"/>
    </row>
    <row r="2653" spans="1:20" s="1503" customFormat="1" ht="12.75" x14ac:dyDescent="0.2">
      <c r="A2653" s="1488" t="s">
        <v>8711</v>
      </c>
      <c r="B2653" s="1488" t="s">
        <v>2003</v>
      </c>
      <c r="C2653" s="1488" t="s">
        <v>97</v>
      </c>
      <c r="D2653" s="1488"/>
      <c r="E2653" s="1489">
        <v>6000</v>
      </c>
      <c r="F2653" s="1488" t="s">
        <v>14065</v>
      </c>
      <c r="G2653" s="1488" t="s">
        <v>14066</v>
      </c>
      <c r="H2653" s="1488" t="s">
        <v>13000</v>
      </c>
      <c r="I2653" s="1488"/>
      <c r="J2653" s="1488"/>
      <c r="K2653" s="1493">
        <v>0</v>
      </c>
      <c r="L2653" s="1493">
        <v>0</v>
      </c>
      <c r="M2653" s="1484">
        <f t="shared" si="82"/>
        <v>0</v>
      </c>
      <c r="N2653" s="1493">
        <v>1</v>
      </c>
      <c r="O2653" s="1493">
        <v>1</v>
      </c>
      <c r="P2653" s="1484">
        <f t="shared" si="83"/>
        <v>6000</v>
      </c>
      <c r="Q2653" s="1199"/>
      <c r="R2653" s="1199"/>
      <c r="S2653" s="1199"/>
      <c r="T2653" s="1199"/>
    </row>
    <row r="2654" spans="1:20" s="1503" customFormat="1" ht="12.75" x14ac:dyDescent="0.2">
      <c r="A2654" s="1488" t="s">
        <v>8711</v>
      </c>
      <c r="B2654" s="1488" t="s">
        <v>2003</v>
      </c>
      <c r="C2654" s="1488" t="s">
        <v>97</v>
      </c>
      <c r="D2654" s="1488"/>
      <c r="E2654" s="1489">
        <v>9000</v>
      </c>
      <c r="F2654" s="1488" t="s">
        <v>14067</v>
      </c>
      <c r="G2654" s="1488" t="s">
        <v>14068</v>
      </c>
      <c r="H2654" s="1488" t="s">
        <v>654</v>
      </c>
      <c r="I2654" s="1488"/>
      <c r="J2654" s="1488"/>
      <c r="K2654" s="1493">
        <v>0</v>
      </c>
      <c r="L2654" s="1493">
        <v>0</v>
      </c>
      <c r="M2654" s="1484">
        <f t="shared" si="82"/>
        <v>0</v>
      </c>
      <c r="N2654" s="1493">
        <v>1</v>
      </c>
      <c r="O2654" s="1493">
        <v>1</v>
      </c>
      <c r="P2654" s="1484">
        <f t="shared" si="83"/>
        <v>9000</v>
      </c>
      <c r="Q2654" s="1199"/>
      <c r="R2654" s="1199"/>
      <c r="S2654" s="1199"/>
      <c r="T2654" s="1199"/>
    </row>
    <row r="2655" spans="1:20" s="1503" customFormat="1" ht="12.75" x14ac:dyDescent="0.2">
      <c r="A2655" s="1488" t="s">
        <v>8711</v>
      </c>
      <c r="B2655" s="1488" t="s">
        <v>2003</v>
      </c>
      <c r="C2655" s="1488" t="s">
        <v>97</v>
      </c>
      <c r="D2655" s="1488"/>
      <c r="E2655" s="1489">
        <v>10000</v>
      </c>
      <c r="F2655" s="1488" t="s">
        <v>14069</v>
      </c>
      <c r="G2655" s="1488" t="s">
        <v>14070</v>
      </c>
      <c r="H2655" s="1488" t="s">
        <v>7534</v>
      </c>
      <c r="I2655" s="1488"/>
      <c r="J2655" s="1488"/>
      <c r="K2655" s="1493">
        <v>0</v>
      </c>
      <c r="L2655" s="1493">
        <v>0</v>
      </c>
      <c r="M2655" s="1484">
        <f t="shared" si="82"/>
        <v>0</v>
      </c>
      <c r="N2655" s="1493">
        <v>1</v>
      </c>
      <c r="O2655" s="1493">
        <v>1</v>
      </c>
      <c r="P2655" s="1484">
        <f t="shared" si="83"/>
        <v>10000</v>
      </c>
      <c r="Q2655" s="1199"/>
      <c r="R2655" s="1199"/>
      <c r="S2655" s="1199"/>
      <c r="T2655" s="1199"/>
    </row>
    <row r="2656" spans="1:20" s="1503" customFormat="1" ht="12.75" x14ac:dyDescent="0.2">
      <c r="A2656" s="1488" t="s">
        <v>8711</v>
      </c>
      <c r="B2656" s="1488" t="s">
        <v>2003</v>
      </c>
      <c r="C2656" s="1488" t="s">
        <v>97</v>
      </c>
      <c r="D2656" s="1488"/>
      <c r="E2656" s="1489">
        <v>7500</v>
      </c>
      <c r="F2656" s="1488" t="s">
        <v>14071</v>
      </c>
      <c r="G2656" s="1488" t="s">
        <v>14072</v>
      </c>
      <c r="H2656" s="1488" t="s">
        <v>654</v>
      </c>
      <c r="I2656" s="1488"/>
      <c r="J2656" s="1488"/>
      <c r="K2656" s="1493">
        <v>0</v>
      </c>
      <c r="L2656" s="1493">
        <v>0</v>
      </c>
      <c r="M2656" s="1484">
        <f t="shared" si="82"/>
        <v>0</v>
      </c>
      <c r="N2656" s="1493">
        <v>1</v>
      </c>
      <c r="O2656" s="1493">
        <v>1</v>
      </c>
      <c r="P2656" s="1484">
        <f t="shared" si="83"/>
        <v>7500</v>
      </c>
      <c r="Q2656" s="1199"/>
      <c r="R2656" s="1199"/>
      <c r="S2656" s="1199"/>
      <c r="T2656" s="1199"/>
    </row>
    <row r="2657" spans="1:20" s="1503" customFormat="1" ht="12.75" x14ac:dyDescent="0.2">
      <c r="A2657" s="1488" t="s">
        <v>8711</v>
      </c>
      <c r="B2657" s="1488" t="s">
        <v>2003</v>
      </c>
      <c r="C2657" s="1488" t="s">
        <v>97</v>
      </c>
      <c r="D2657" s="1488"/>
      <c r="E2657" s="1489">
        <v>7500</v>
      </c>
      <c r="F2657" s="1488" t="s">
        <v>14073</v>
      </c>
      <c r="G2657" s="1488" t="s">
        <v>14074</v>
      </c>
      <c r="H2657" s="1488" t="s">
        <v>654</v>
      </c>
      <c r="I2657" s="1488"/>
      <c r="J2657" s="1488"/>
      <c r="K2657" s="1493">
        <v>0</v>
      </c>
      <c r="L2657" s="1493">
        <v>0</v>
      </c>
      <c r="M2657" s="1484">
        <f t="shared" si="82"/>
        <v>0</v>
      </c>
      <c r="N2657" s="1493">
        <v>1</v>
      </c>
      <c r="O2657" s="1493">
        <v>1</v>
      </c>
      <c r="P2657" s="1484">
        <f t="shared" si="83"/>
        <v>7500</v>
      </c>
      <c r="Q2657" s="1199"/>
      <c r="R2657" s="1199"/>
      <c r="S2657" s="1199"/>
      <c r="T2657" s="1199"/>
    </row>
    <row r="2658" spans="1:20" s="1503" customFormat="1" ht="12.75" x14ac:dyDescent="0.2">
      <c r="A2658" s="1488" t="s">
        <v>8711</v>
      </c>
      <c r="B2658" s="1488" t="s">
        <v>2003</v>
      </c>
      <c r="C2658" s="1488" t="s">
        <v>97</v>
      </c>
      <c r="D2658" s="1488"/>
      <c r="E2658" s="1489">
        <v>7500</v>
      </c>
      <c r="F2658" s="1488" t="s">
        <v>14075</v>
      </c>
      <c r="G2658" s="1488" t="s">
        <v>14076</v>
      </c>
      <c r="H2658" s="1488" t="s">
        <v>654</v>
      </c>
      <c r="I2658" s="1488"/>
      <c r="J2658" s="1488"/>
      <c r="K2658" s="1493">
        <v>0</v>
      </c>
      <c r="L2658" s="1493">
        <v>0</v>
      </c>
      <c r="M2658" s="1484">
        <f t="shared" si="82"/>
        <v>0</v>
      </c>
      <c r="N2658" s="1493">
        <v>1</v>
      </c>
      <c r="O2658" s="1493">
        <v>1</v>
      </c>
      <c r="P2658" s="1484">
        <f t="shared" si="83"/>
        <v>7500</v>
      </c>
      <c r="Q2658" s="1199"/>
      <c r="R2658" s="1199"/>
      <c r="S2658" s="1199"/>
      <c r="T2658" s="1199"/>
    </row>
    <row r="2659" spans="1:20" s="1503" customFormat="1" ht="12.75" x14ac:dyDescent="0.2">
      <c r="A2659" s="1488" t="s">
        <v>8711</v>
      </c>
      <c r="B2659" s="1488" t="s">
        <v>2003</v>
      </c>
      <c r="C2659" s="1488" t="s">
        <v>97</v>
      </c>
      <c r="D2659" s="1488"/>
      <c r="E2659" s="1489">
        <v>7500</v>
      </c>
      <c r="F2659" s="1488" t="s">
        <v>14077</v>
      </c>
      <c r="G2659" s="1488" t="s">
        <v>14078</v>
      </c>
      <c r="H2659" s="1488" t="s">
        <v>654</v>
      </c>
      <c r="I2659" s="1488"/>
      <c r="J2659" s="1488"/>
      <c r="K2659" s="1493">
        <v>0</v>
      </c>
      <c r="L2659" s="1493">
        <v>0</v>
      </c>
      <c r="M2659" s="1484">
        <f t="shared" si="82"/>
        <v>0</v>
      </c>
      <c r="N2659" s="1493">
        <v>1</v>
      </c>
      <c r="O2659" s="1493">
        <v>1</v>
      </c>
      <c r="P2659" s="1484">
        <f t="shared" si="83"/>
        <v>7500</v>
      </c>
      <c r="Q2659" s="1199"/>
      <c r="R2659" s="1199"/>
      <c r="S2659" s="1199"/>
      <c r="T2659" s="1199"/>
    </row>
    <row r="2660" spans="1:20" s="1503" customFormat="1" ht="12.75" x14ac:dyDescent="0.2">
      <c r="A2660" s="1488" t="s">
        <v>8711</v>
      </c>
      <c r="B2660" s="1488" t="s">
        <v>2003</v>
      </c>
      <c r="C2660" s="1488" t="s">
        <v>97</v>
      </c>
      <c r="D2660" s="1488"/>
      <c r="E2660" s="1489">
        <v>7500</v>
      </c>
      <c r="F2660" s="1488" t="s">
        <v>14079</v>
      </c>
      <c r="G2660" s="1488" t="s">
        <v>14080</v>
      </c>
      <c r="H2660" s="1488" t="s">
        <v>654</v>
      </c>
      <c r="I2660" s="1488"/>
      <c r="J2660" s="1488"/>
      <c r="K2660" s="1493">
        <v>0</v>
      </c>
      <c r="L2660" s="1493">
        <v>0</v>
      </c>
      <c r="M2660" s="1484">
        <f t="shared" si="82"/>
        <v>0</v>
      </c>
      <c r="N2660" s="1493">
        <v>1</v>
      </c>
      <c r="O2660" s="1493">
        <v>1</v>
      </c>
      <c r="P2660" s="1484">
        <f t="shared" si="83"/>
        <v>7500</v>
      </c>
      <c r="Q2660" s="1199"/>
      <c r="R2660" s="1199"/>
      <c r="S2660" s="1199"/>
      <c r="T2660" s="1199"/>
    </row>
    <row r="2661" spans="1:20" s="1503" customFormat="1" ht="12.75" x14ac:dyDescent="0.2">
      <c r="A2661" s="1488" t="s">
        <v>8711</v>
      </c>
      <c r="B2661" s="1488" t="s">
        <v>2003</v>
      </c>
      <c r="C2661" s="1488" t="s">
        <v>97</v>
      </c>
      <c r="D2661" s="1488"/>
      <c r="E2661" s="1489">
        <v>7500</v>
      </c>
      <c r="F2661" s="1488" t="s">
        <v>14081</v>
      </c>
      <c r="G2661" s="1488" t="s">
        <v>14082</v>
      </c>
      <c r="H2661" s="1488" t="s">
        <v>654</v>
      </c>
      <c r="I2661" s="1488"/>
      <c r="J2661" s="1488"/>
      <c r="K2661" s="1493">
        <v>0</v>
      </c>
      <c r="L2661" s="1493">
        <v>0</v>
      </c>
      <c r="M2661" s="1484">
        <f t="shared" si="82"/>
        <v>0</v>
      </c>
      <c r="N2661" s="1493">
        <v>1</v>
      </c>
      <c r="O2661" s="1493">
        <v>1</v>
      </c>
      <c r="P2661" s="1484">
        <f t="shared" si="83"/>
        <v>7500</v>
      </c>
      <c r="Q2661" s="1199"/>
      <c r="R2661" s="1199"/>
      <c r="S2661" s="1199"/>
      <c r="T2661" s="1199"/>
    </row>
    <row r="2662" spans="1:20" s="1503" customFormat="1" ht="12.75" x14ac:dyDescent="0.2">
      <c r="A2662" s="1488" t="s">
        <v>8711</v>
      </c>
      <c r="B2662" s="1488" t="s">
        <v>2003</v>
      </c>
      <c r="C2662" s="1488" t="s">
        <v>97</v>
      </c>
      <c r="D2662" s="1488"/>
      <c r="E2662" s="1489">
        <v>7500</v>
      </c>
      <c r="F2662" s="1488" t="s">
        <v>14083</v>
      </c>
      <c r="G2662" s="1488" t="s">
        <v>14084</v>
      </c>
      <c r="H2662" s="1488" t="s">
        <v>654</v>
      </c>
      <c r="I2662" s="1488"/>
      <c r="J2662" s="1488"/>
      <c r="K2662" s="1493">
        <v>0</v>
      </c>
      <c r="L2662" s="1493">
        <v>0</v>
      </c>
      <c r="M2662" s="1484">
        <f t="shared" si="82"/>
        <v>0</v>
      </c>
      <c r="N2662" s="1493">
        <v>1</v>
      </c>
      <c r="O2662" s="1493">
        <v>1</v>
      </c>
      <c r="P2662" s="1484">
        <f t="shared" si="83"/>
        <v>7500</v>
      </c>
      <c r="Q2662" s="1199"/>
      <c r="R2662" s="1199"/>
      <c r="S2662" s="1199"/>
      <c r="T2662" s="1199"/>
    </row>
    <row r="2663" spans="1:20" s="1503" customFormat="1" ht="12.75" x14ac:dyDescent="0.2">
      <c r="A2663" s="1488" t="s">
        <v>8711</v>
      </c>
      <c r="B2663" s="1488" t="s">
        <v>2003</v>
      </c>
      <c r="C2663" s="1488" t="s">
        <v>97</v>
      </c>
      <c r="D2663" s="1488"/>
      <c r="E2663" s="1489">
        <v>7500</v>
      </c>
      <c r="F2663" s="1488" t="s">
        <v>14085</v>
      </c>
      <c r="G2663" s="1488" t="s">
        <v>14086</v>
      </c>
      <c r="H2663" s="1488" t="s">
        <v>654</v>
      </c>
      <c r="I2663" s="1488"/>
      <c r="J2663" s="1488"/>
      <c r="K2663" s="1493">
        <v>0</v>
      </c>
      <c r="L2663" s="1493">
        <v>0</v>
      </c>
      <c r="M2663" s="1484">
        <f t="shared" si="82"/>
        <v>0</v>
      </c>
      <c r="N2663" s="1493">
        <v>1</v>
      </c>
      <c r="O2663" s="1493">
        <v>1</v>
      </c>
      <c r="P2663" s="1484">
        <f t="shared" si="83"/>
        <v>7500</v>
      </c>
      <c r="Q2663" s="1199"/>
      <c r="R2663" s="1199"/>
      <c r="S2663" s="1199"/>
      <c r="T2663" s="1199"/>
    </row>
    <row r="2664" spans="1:20" s="1503" customFormat="1" ht="12.75" x14ac:dyDescent="0.2">
      <c r="A2664" s="1488" t="s">
        <v>8711</v>
      </c>
      <c r="B2664" s="1488" t="s">
        <v>2003</v>
      </c>
      <c r="C2664" s="1488" t="s">
        <v>97</v>
      </c>
      <c r="D2664" s="1488"/>
      <c r="E2664" s="1489">
        <v>7500</v>
      </c>
      <c r="F2664" s="1488" t="s">
        <v>14087</v>
      </c>
      <c r="G2664" s="1488" t="s">
        <v>14088</v>
      </c>
      <c r="H2664" s="1488" t="s">
        <v>654</v>
      </c>
      <c r="I2664" s="1488"/>
      <c r="J2664" s="1488"/>
      <c r="K2664" s="1493">
        <v>0</v>
      </c>
      <c r="L2664" s="1493">
        <v>0</v>
      </c>
      <c r="M2664" s="1484">
        <f t="shared" si="82"/>
        <v>0</v>
      </c>
      <c r="N2664" s="1493">
        <v>1</v>
      </c>
      <c r="O2664" s="1493">
        <v>1</v>
      </c>
      <c r="P2664" s="1484">
        <f t="shared" si="83"/>
        <v>7500</v>
      </c>
      <c r="Q2664" s="1199"/>
      <c r="R2664" s="1199"/>
      <c r="S2664" s="1199"/>
      <c r="T2664" s="1199"/>
    </row>
    <row r="2665" spans="1:20" s="1503" customFormat="1" ht="12.75" x14ac:dyDescent="0.2">
      <c r="A2665" s="1488" t="s">
        <v>8711</v>
      </c>
      <c r="B2665" s="1488" t="s">
        <v>2003</v>
      </c>
      <c r="C2665" s="1488" t="s">
        <v>97</v>
      </c>
      <c r="D2665" s="1488"/>
      <c r="E2665" s="1489">
        <v>7500</v>
      </c>
      <c r="F2665" s="1488" t="s">
        <v>14089</v>
      </c>
      <c r="G2665" s="1488" t="s">
        <v>14090</v>
      </c>
      <c r="H2665" s="1488" t="s">
        <v>654</v>
      </c>
      <c r="I2665" s="1488"/>
      <c r="J2665" s="1488"/>
      <c r="K2665" s="1493">
        <v>0</v>
      </c>
      <c r="L2665" s="1493">
        <v>0</v>
      </c>
      <c r="M2665" s="1484">
        <f t="shared" si="82"/>
        <v>0</v>
      </c>
      <c r="N2665" s="1493">
        <v>1</v>
      </c>
      <c r="O2665" s="1493">
        <v>1</v>
      </c>
      <c r="P2665" s="1484">
        <f t="shared" si="83"/>
        <v>7500</v>
      </c>
      <c r="Q2665" s="1199"/>
      <c r="R2665" s="1199"/>
      <c r="S2665" s="1199"/>
      <c r="T2665" s="1199"/>
    </row>
    <row r="2666" spans="1:20" s="1503" customFormat="1" ht="12.75" x14ac:dyDescent="0.2">
      <c r="A2666" s="1488" t="s">
        <v>8711</v>
      </c>
      <c r="B2666" s="1488" t="s">
        <v>2003</v>
      </c>
      <c r="C2666" s="1488" t="s">
        <v>97</v>
      </c>
      <c r="D2666" s="1488"/>
      <c r="E2666" s="1489">
        <v>7500</v>
      </c>
      <c r="F2666" s="1488" t="s">
        <v>14091</v>
      </c>
      <c r="G2666" s="1488" t="s">
        <v>14092</v>
      </c>
      <c r="H2666" s="1488" t="s">
        <v>654</v>
      </c>
      <c r="I2666" s="1488"/>
      <c r="J2666" s="1488"/>
      <c r="K2666" s="1493">
        <v>0</v>
      </c>
      <c r="L2666" s="1493">
        <v>0</v>
      </c>
      <c r="M2666" s="1484">
        <f t="shared" si="82"/>
        <v>0</v>
      </c>
      <c r="N2666" s="1493">
        <v>1</v>
      </c>
      <c r="O2666" s="1493">
        <v>1</v>
      </c>
      <c r="P2666" s="1484">
        <f t="shared" si="83"/>
        <v>7500</v>
      </c>
      <c r="Q2666" s="1199"/>
      <c r="R2666" s="1199"/>
      <c r="S2666" s="1199"/>
      <c r="T2666" s="1199"/>
    </row>
    <row r="2667" spans="1:20" s="1503" customFormat="1" ht="12.75" x14ac:dyDescent="0.2">
      <c r="A2667" s="1488" t="s">
        <v>8711</v>
      </c>
      <c r="B2667" s="1488" t="s">
        <v>2003</v>
      </c>
      <c r="C2667" s="1488" t="s">
        <v>97</v>
      </c>
      <c r="D2667" s="1488"/>
      <c r="E2667" s="1489">
        <v>7500</v>
      </c>
      <c r="F2667" s="1488" t="s">
        <v>14093</v>
      </c>
      <c r="G2667" s="1488" t="s">
        <v>14094</v>
      </c>
      <c r="H2667" s="1488" t="s">
        <v>654</v>
      </c>
      <c r="I2667" s="1488"/>
      <c r="J2667" s="1488"/>
      <c r="K2667" s="1493">
        <v>0</v>
      </c>
      <c r="L2667" s="1493">
        <v>0</v>
      </c>
      <c r="M2667" s="1484">
        <f t="shared" si="82"/>
        <v>0</v>
      </c>
      <c r="N2667" s="1493">
        <v>1</v>
      </c>
      <c r="O2667" s="1493">
        <v>1</v>
      </c>
      <c r="P2667" s="1484">
        <f t="shared" si="83"/>
        <v>7500</v>
      </c>
      <c r="Q2667" s="1199"/>
      <c r="R2667" s="1199"/>
      <c r="S2667" s="1199"/>
      <c r="T2667" s="1199"/>
    </row>
    <row r="2668" spans="1:20" s="1503" customFormat="1" ht="12.75" x14ac:dyDescent="0.2">
      <c r="A2668" s="1488" t="s">
        <v>8711</v>
      </c>
      <c r="B2668" s="1488" t="s">
        <v>2003</v>
      </c>
      <c r="C2668" s="1488" t="s">
        <v>97</v>
      </c>
      <c r="D2668" s="1488"/>
      <c r="E2668" s="1489">
        <v>7500</v>
      </c>
      <c r="F2668" s="1488" t="s">
        <v>14095</v>
      </c>
      <c r="G2668" s="1488" t="s">
        <v>14096</v>
      </c>
      <c r="H2668" s="1488" t="s">
        <v>654</v>
      </c>
      <c r="I2668" s="1488"/>
      <c r="J2668" s="1488"/>
      <c r="K2668" s="1493">
        <v>0</v>
      </c>
      <c r="L2668" s="1493">
        <v>0</v>
      </c>
      <c r="M2668" s="1484">
        <f t="shared" si="82"/>
        <v>0</v>
      </c>
      <c r="N2668" s="1493">
        <v>1</v>
      </c>
      <c r="O2668" s="1493">
        <v>1</v>
      </c>
      <c r="P2668" s="1484">
        <f t="shared" si="83"/>
        <v>7500</v>
      </c>
      <c r="Q2668" s="1199"/>
      <c r="R2668" s="1199"/>
      <c r="S2668" s="1199"/>
      <c r="T2668" s="1199"/>
    </row>
    <row r="2669" spans="1:20" s="1503" customFormat="1" ht="12.75" x14ac:dyDescent="0.2">
      <c r="A2669" s="1488" t="s">
        <v>8711</v>
      </c>
      <c r="B2669" s="1488" t="s">
        <v>2003</v>
      </c>
      <c r="C2669" s="1488" t="s">
        <v>97</v>
      </c>
      <c r="D2669" s="1488"/>
      <c r="E2669" s="1489">
        <v>6000</v>
      </c>
      <c r="F2669" s="1488" t="s">
        <v>14097</v>
      </c>
      <c r="G2669" s="1488" t="s">
        <v>14098</v>
      </c>
      <c r="H2669" s="1488" t="s">
        <v>13000</v>
      </c>
      <c r="I2669" s="1488"/>
      <c r="J2669" s="1488"/>
      <c r="K2669" s="1493">
        <v>0</v>
      </c>
      <c r="L2669" s="1493">
        <v>0</v>
      </c>
      <c r="M2669" s="1484">
        <f t="shared" si="82"/>
        <v>0</v>
      </c>
      <c r="N2669" s="1493">
        <v>1</v>
      </c>
      <c r="O2669" s="1493">
        <v>1</v>
      </c>
      <c r="P2669" s="1484">
        <f t="shared" si="83"/>
        <v>6000</v>
      </c>
      <c r="Q2669" s="1199"/>
      <c r="R2669" s="1199"/>
      <c r="S2669" s="1199"/>
      <c r="T2669" s="1199"/>
    </row>
    <row r="2670" spans="1:20" s="1503" customFormat="1" ht="12.75" x14ac:dyDescent="0.2">
      <c r="A2670" s="1488" t="s">
        <v>8711</v>
      </c>
      <c r="B2670" s="1488" t="s">
        <v>2003</v>
      </c>
      <c r="C2670" s="1488" t="s">
        <v>97</v>
      </c>
      <c r="D2670" s="1488"/>
      <c r="E2670" s="1489">
        <v>6000</v>
      </c>
      <c r="F2670" s="1488" t="s">
        <v>14099</v>
      </c>
      <c r="G2670" s="1488" t="s">
        <v>14100</v>
      </c>
      <c r="H2670" s="1488" t="s">
        <v>13000</v>
      </c>
      <c r="I2670" s="1488"/>
      <c r="J2670" s="1488"/>
      <c r="K2670" s="1493">
        <v>0</v>
      </c>
      <c r="L2670" s="1493">
        <v>0</v>
      </c>
      <c r="M2670" s="1484">
        <f t="shared" si="82"/>
        <v>0</v>
      </c>
      <c r="N2670" s="1493">
        <v>1</v>
      </c>
      <c r="O2670" s="1493">
        <v>1</v>
      </c>
      <c r="P2670" s="1484">
        <f t="shared" si="83"/>
        <v>6000</v>
      </c>
      <c r="Q2670" s="1199"/>
      <c r="R2670" s="1199"/>
      <c r="S2670" s="1199"/>
      <c r="T2670" s="1199"/>
    </row>
    <row r="2671" spans="1:20" s="1503" customFormat="1" ht="12.75" x14ac:dyDescent="0.2">
      <c r="A2671" s="1488" t="s">
        <v>8711</v>
      </c>
      <c r="B2671" s="1488" t="s">
        <v>2003</v>
      </c>
      <c r="C2671" s="1488" t="s">
        <v>97</v>
      </c>
      <c r="D2671" s="1488"/>
      <c r="E2671" s="1489">
        <v>9000</v>
      </c>
      <c r="F2671" s="1488" t="s">
        <v>14101</v>
      </c>
      <c r="G2671" s="1488" t="s">
        <v>14102</v>
      </c>
      <c r="H2671" s="1488" t="s">
        <v>654</v>
      </c>
      <c r="I2671" s="1488"/>
      <c r="J2671" s="1488"/>
      <c r="K2671" s="1493">
        <v>0</v>
      </c>
      <c r="L2671" s="1493">
        <v>0</v>
      </c>
      <c r="M2671" s="1484">
        <f t="shared" si="82"/>
        <v>0</v>
      </c>
      <c r="N2671" s="1493">
        <v>1</v>
      </c>
      <c r="O2671" s="1493">
        <v>1</v>
      </c>
      <c r="P2671" s="1484">
        <f t="shared" si="83"/>
        <v>9000</v>
      </c>
      <c r="Q2671" s="1199"/>
      <c r="R2671" s="1199"/>
      <c r="S2671" s="1199"/>
      <c r="T2671" s="1199"/>
    </row>
    <row r="2672" spans="1:20" s="1503" customFormat="1" ht="12.75" x14ac:dyDescent="0.2">
      <c r="A2672" s="1488" t="s">
        <v>8711</v>
      </c>
      <c r="B2672" s="1488" t="s">
        <v>2003</v>
      </c>
      <c r="C2672" s="1488" t="s">
        <v>97</v>
      </c>
      <c r="D2672" s="1488"/>
      <c r="E2672" s="1489">
        <v>9000</v>
      </c>
      <c r="F2672" s="1488" t="s">
        <v>14103</v>
      </c>
      <c r="G2672" s="1488" t="s">
        <v>14104</v>
      </c>
      <c r="H2672" s="1488" t="s">
        <v>654</v>
      </c>
      <c r="I2672" s="1488"/>
      <c r="J2672" s="1488"/>
      <c r="K2672" s="1493">
        <v>0</v>
      </c>
      <c r="L2672" s="1493">
        <v>0</v>
      </c>
      <c r="M2672" s="1484">
        <f t="shared" si="82"/>
        <v>0</v>
      </c>
      <c r="N2672" s="1493">
        <v>1</v>
      </c>
      <c r="O2672" s="1493">
        <v>1</v>
      </c>
      <c r="P2672" s="1484">
        <f t="shared" si="83"/>
        <v>9000</v>
      </c>
      <c r="Q2672" s="1199"/>
      <c r="R2672" s="1199"/>
      <c r="S2672" s="1199"/>
      <c r="T2672" s="1199"/>
    </row>
    <row r="2673" spans="1:20" s="1503" customFormat="1" ht="12.75" x14ac:dyDescent="0.2">
      <c r="A2673" s="1488" t="s">
        <v>8711</v>
      </c>
      <c r="B2673" s="1488" t="s">
        <v>2003</v>
      </c>
      <c r="C2673" s="1488" t="s">
        <v>97</v>
      </c>
      <c r="D2673" s="1488"/>
      <c r="E2673" s="1489">
        <v>6000</v>
      </c>
      <c r="F2673" s="1488" t="s">
        <v>14105</v>
      </c>
      <c r="G2673" s="1488" t="s">
        <v>14106</v>
      </c>
      <c r="H2673" s="1488" t="s">
        <v>13000</v>
      </c>
      <c r="I2673" s="1488"/>
      <c r="J2673" s="1488"/>
      <c r="K2673" s="1493">
        <v>0</v>
      </c>
      <c r="L2673" s="1493">
        <v>0</v>
      </c>
      <c r="M2673" s="1484">
        <f t="shared" si="82"/>
        <v>0</v>
      </c>
      <c r="N2673" s="1493">
        <v>1</v>
      </c>
      <c r="O2673" s="1493">
        <v>1</v>
      </c>
      <c r="P2673" s="1484">
        <f t="shared" si="83"/>
        <v>6000</v>
      </c>
      <c r="Q2673" s="1199"/>
      <c r="R2673" s="1199"/>
      <c r="S2673" s="1199"/>
      <c r="T2673" s="1199"/>
    </row>
    <row r="2674" spans="1:20" s="1503" customFormat="1" ht="12.75" x14ac:dyDescent="0.2">
      <c r="A2674" s="1488" t="s">
        <v>8711</v>
      </c>
      <c r="B2674" s="1488" t="s">
        <v>2003</v>
      </c>
      <c r="C2674" s="1488" t="s">
        <v>97</v>
      </c>
      <c r="D2674" s="1488"/>
      <c r="E2674" s="1489">
        <v>9000</v>
      </c>
      <c r="F2674" s="1488" t="s">
        <v>14107</v>
      </c>
      <c r="G2674" s="1488" t="s">
        <v>14108</v>
      </c>
      <c r="H2674" s="1488" t="s">
        <v>654</v>
      </c>
      <c r="I2674" s="1488"/>
      <c r="J2674" s="1488"/>
      <c r="K2674" s="1493">
        <v>0</v>
      </c>
      <c r="L2674" s="1493">
        <v>0</v>
      </c>
      <c r="M2674" s="1484">
        <f t="shared" si="82"/>
        <v>0</v>
      </c>
      <c r="N2674" s="1493">
        <v>1</v>
      </c>
      <c r="O2674" s="1493">
        <v>1</v>
      </c>
      <c r="P2674" s="1484">
        <f t="shared" si="83"/>
        <v>9000</v>
      </c>
      <c r="Q2674" s="1199"/>
      <c r="R2674" s="1199"/>
      <c r="S2674" s="1199"/>
      <c r="T2674" s="1199"/>
    </row>
    <row r="2675" spans="1:20" s="1503" customFormat="1" ht="12.75" x14ac:dyDescent="0.2">
      <c r="A2675" s="1488" t="s">
        <v>8711</v>
      </c>
      <c r="B2675" s="1488" t="s">
        <v>2003</v>
      </c>
      <c r="C2675" s="1488" t="s">
        <v>97</v>
      </c>
      <c r="D2675" s="1488"/>
      <c r="E2675" s="1489">
        <v>9000</v>
      </c>
      <c r="F2675" s="1488" t="s">
        <v>14109</v>
      </c>
      <c r="G2675" s="1488" t="s">
        <v>14110</v>
      </c>
      <c r="H2675" s="1488" t="s">
        <v>654</v>
      </c>
      <c r="I2675" s="1488"/>
      <c r="J2675" s="1488"/>
      <c r="K2675" s="1493">
        <v>0</v>
      </c>
      <c r="L2675" s="1493">
        <v>0</v>
      </c>
      <c r="M2675" s="1484">
        <f t="shared" si="82"/>
        <v>0</v>
      </c>
      <c r="N2675" s="1493">
        <v>1</v>
      </c>
      <c r="O2675" s="1493">
        <v>1</v>
      </c>
      <c r="P2675" s="1484">
        <f t="shared" si="83"/>
        <v>9000</v>
      </c>
      <c r="Q2675" s="1199"/>
      <c r="R2675" s="1199"/>
      <c r="S2675" s="1199"/>
      <c r="T2675" s="1199"/>
    </row>
    <row r="2676" spans="1:20" s="1503" customFormat="1" ht="12.75" x14ac:dyDescent="0.2">
      <c r="A2676" s="1488" t="s">
        <v>8711</v>
      </c>
      <c r="B2676" s="1488" t="s">
        <v>2003</v>
      </c>
      <c r="C2676" s="1488" t="s">
        <v>97</v>
      </c>
      <c r="D2676" s="1488"/>
      <c r="E2676" s="1489">
        <v>9000</v>
      </c>
      <c r="F2676" s="1488" t="s">
        <v>14111</v>
      </c>
      <c r="G2676" s="1488" t="s">
        <v>14112</v>
      </c>
      <c r="H2676" s="1488" t="s">
        <v>654</v>
      </c>
      <c r="I2676" s="1488"/>
      <c r="J2676" s="1488"/>
      <c r="K2676" s="1493">
        <v>0</v>
      </c>
      <c r="L2676" s="1493">
        <v>0</v>
      </c>
      <c r="M2676" s="1484">
        <f t="shared" si="82"/>
        <v>0</v>
      </c>
      <c r="N2676" s="1493">
        <v>1</v>
      </c>
      <c r="O2676" s="1493">
        <v>1</v>
      </c>
      <c r="P2676" s="1484">
        <f t="shared" si="83"/>
        <v>9000</v>
      </c>
      <c r="Q2676" s="1199"/>
      <c r="R2676" s="1199"/>
      <c r="S2676" s="1199"/>
      <c r="T2676" s="1199"/>
    </row>
    <row r="2677" spans="1:20" s="1503" customFormat="1" ht="12.75" x14ac:dyDescent="0.2">
      <c r="A2677" s="1488" t="s">
        <v>8711</v>
      </c>
      <c r="B2677" s="1488" t="s">
        <v>2003</v>
      </c>
      <c r="C2677" s="1488" t="s">
        <v>97</v>
      </c>
      <c r="D2677" s="1488"/>
      <c r="E2677" s="1489">
        <v>6000</v>
      </c>
      <c r="F2677" s="1488" t="s">
        <v>14113</v>
      </c>
      <c r="G2677" s="1488" t="s">
        <v>14114</v>
      </c>
      <c r="H2677" s="1488" t="s">
        <v>13000</v>
      </c>
      <c r="I2677" s="1488"/>
      <c r="J2677" s="1488"/>
      <c r="K2677" s="1493">
        <v>0</v>
      </c>
      <c r="L2677" s="1493">
        <v>0</v>
      </c>
      <c r="M2677" s="1484">
        <f t="shared" si="82"/>
        <v>0</v>
      </c>
      <c r="N2677" s="1493">
        <v>1</v>
      </c>
      <c r="O2677" s="1493">
        <v>1</v>
      </c>
      <c r="P2677" s="1484">
        <f t="shared" si="83"/>
        <v>6000</v>
      </c>
      <c r="Q2677" s="1199"/>
      <c r="R2677" s="1199"/>
      <c r="S2677" s="1199"/>
      <c r="T2677" s="1199"/>
    </row>
    <row r="2678" spans="1:20" s="1503" customFormat="1" ht="12.75" x14ac:dyDescent="0.2">
      <c r="A2678" s="1488" t="s">
        <v>8711</v>
      </c>
      <c r="B2678" s="1488" t="s">
        <v>2003</v>
      </c>
      <c r="C2678" s="1488" t="s">
        <v>97</v>
      </c>
      <c r="D2678" s="1488"/>
      <c r="E2678" s="1489">
        <v>6000</v>
      </c>
      <c r="F2678" s="1488" t="s">
        <v>14115</v>
      </c>
      <c r="G2678" s="1488" t="s">
        <v>14116</v>
      </c>
      <c r="H2678" s="1488" t="s">
        <v>13303</v>
      </c>
      <c r="I2678" s="1488"/>
      <c r="J2678" s="1488"/>
      <c r="K2678" s="1493">
        <v>0</v>
      </c>
      <c r="L2678" s="1493">
        <v>0</v>
      </c>
      <c r="M2678" s="1484">
        <f t="shared" si="82"/>
        <v>0</v>
      </c>
      <c r="N2678" s="1493">
        <v>1</v>
      </c>
      <c r="O2678" s="1493">
        <v>1</v>
      </c>
      <c r="P2678" s="1484">
        <f t="shared" si="83"/>
        <v>6000</v>
      </c>
      <c r="Q2678" s="1199"/>
      <c r="R2678" s="1199"/>
      <c r="S2678" s="1199"/>
      <c r="T2678" s="1199"/>
    </row>
    <row r="2679" spans="1:20" s="1503" customFormat="1" ht="12.75" x14ac:dyDescent="0.2">
      <c r="A2679" s="1488" t="s">
        <v>8711</v>
      </c>
      <c r="B2679" s="1488" t="s">
        <v>2003</v>
      </c>
      <c r="C2679" s="1488" t="s">
        <v>97</v>
      </c>
      <c r="D2679" s="1488"/>
      <c r="E2679" s="1489">
        <v>6000</v>
      </c>
      <c r="F2679" s="1488" t="s">
        <v>14117</v>
      </c>
      <c r="G2679" s="1488" t="s">
        <v>14118</v>
      </c>
      <c r="H2679" s="1488" t="s">
        <v>13000</v>
      </c>
      <c r="I2679" s="1488"/>
      <c r="J2679" s="1488"/>
      <c r="K2679" s="1493">
        <v>0</v>
      </c>
      <c r="L2679" s="1493">
        <v>0</v>
      </c>
      <c r="M2679" s="1484">
        <f t="shared" si="82"/>
        <v>0</v>
      </c>
      <c r="N2679" s="1493">
        <v>1</v>
      </c>
      <c r="O2679" s="1493">
        <v>1</v>
      </c>
      <c r="P2679" s="1484">
        <f t="shared" si="83"/>
        <v>6000</v>
      </c>
      <c r="Q2679" s="1199"/>
      <c r="R2679" s="1199"/>
      <c r="S2679" s="1199"/>
      <c r="T2679" s="1199"/>
    </row>
    <row r="2680" spans="1:20" s="1503" customFormat="1" ht="12.75" x14ac:dyDescent="0.2">
      <c r="A2680" s="1488" t="s">
        <v>8711</v>
      </c>
      <c r="B2680" s="1488" t="s">
        <v>2003</v>
      </c>
      <c r="C2680" s="1488" t="s">
        <v>97</v>
      </c>
      <c r="D2680" s="1488"/>
      <c r="E2680" s="1489">
        <v>9000</v>
      </c>
      <c r="F2680" s="1488" t="s">
        <v>14119</v>
      </c>
      <c r="G2680" s="1488" t="s">
        <v>14120</v>
      </c>
      <c r="H2680" s="1488" t="s">
        <v>654</v>
      </c>
      <c r="I2680" s="1488"/>
      <c r="J2680" s="1488"/>
      <c r="K2680" s="1493">
        <v>0</v>
      </c>
      <c r="L2680" s="1493">
        <v>0</v>
      </c>
      <c r="M2680" s="1484">
        <f t="shared" si="82"/>
        <v>0</v>
      </c>
      <c r="N2680" s="1493">
        <v>1</v>
      </c>
      <c r="O2680" s="1493">
        <v>1</v>
      </c>
      <c r="P2680" s="1484">
        <f t="shared" si="83"/>
        <v>9000</v>
      </c>
      <c r="Q2680" s="1199"/>
      <c r="R2680" s="1199"/>
      <c r="S2680" s="1199"/>
      <c r="T2680" s="1199"/>
    </row>
    <row r="2681" spans="1:20" s="1503" customFormat="1" ht="12.75" x14ac:dyDescent="0.2">
      <c r="A2681" s="1488" t="s">
        <v>8711</v>
      </c>
      <c r="B2681" s="1488" t="s">
        <v>2003</v>
      </c>
      <c r="C2681" s="1488" t="s">
        <v>97</v>
      </c>
      <c r="D2681" s="1488"/>
      <c r="E2681" s="1489">
        <v>9000</v>
      </c>
      <c r="F2681" s="1488" t="s">
        <v>14121</v>
      </c>
      <c r="G2681" s="1488" t="s">
        <v>14122</v>
      </c>
      <c r="H2681" s="1488" t="s">
        <v>654</v>
      </c>
      <c r="I2681" s="1488"/>
      <c r="J2681" s="1488"/>
      <c r="K2681" s="1493">
        <v>0</v>
      </c>
      <c r="L2681" s="1493">
        <v>0</v>
      </c>
      <c r="M2681" s="1484">
        <f t="shared" si="82"/>
        <v>0</v>
      </c>
      <c r="N2681" s="1493">
        <v>1</v>
      </c>
      <c r="O2681" s="1493">
        <v>1</v>
      </c>
      <c r="P2681" s="1484">
        <f t="shared" si="83"/>
        <v>9000</v>
      </c>
      <c r="Q2681" s="1199"/>
      <c r="R2681" s="1199"/>
      <c r="S2681" s="1199"/>
      <c r="T2681" s="1199"/>
    </row>
    <row r="2682" spans="1:20" s="1503" customFormat="1" ht="12.75" x14ac:dyDescent="0.2">
      <c r="A2682" s="1488" t="s">
        <v>8711</v>
      </c>
      <c r="B2682" s="1488" t="s">
        <v>2003</v>
      </c>
      <c r="C2682" s="1488" t="s">
        <v>97</v>
      </c>
      <c r="D2682" s="1488"/>
      <c r="E2682" s="1489">
        <v>6000</v>
      </c>
      <c r="F2682" s="1488" t="s">
        <v>14123</v>
      </c>
      <c r="G2682" s="1488" t="s">
        <v>14124</v>
      </c>
      <c r="H2682" s="1488" t="s">
        <v>13000</v>
      </c>
      <c r="I2682" s="1488"/>
      <c r="J2682" s="1488"/>
      <c r="K2682" s="1493">
        <v>0</v>
      </c>
      <c r="L2682" s="1493">
        <v>0</v>
      </c>
      <c r="M2682" s="1484">
        <f t="shared" si="82"/>
        <v>0</v>
      </c>
      <c r="N2682" s="1493">
        <v>1</v>
      </c>
      <c r="O2682" s="1493">
        <v>1</v>
      </c>
      <c r="P2682" s="1484">
        <f t="shared" si="83"/>
        <v>6000</v>
      </c>
      <c r="Q2682" s="1199"/>
      <c r="R2682" s="1199"/>
      <c r="S2682" s="1199"/>
      <c r="T2682" s="1199"/>
    </row>
    <row r="2683" spans="1:20" s="1503" customFormat="1" ht="12.75" x14ac:dyDescent="0.2">
      <c r="A2683" s="1488" t="s">
        <v>8711</v>
      </c>
      <c r="B2683" s="1488" t="s">
        <v>2003</v>
      </c>
      <c r="C2683" s="1488" t="s">
        <v>97</v>
      </c>
      <c r="D2683" s="1488"/>
      <c r="E2683" s="1489">
        <v>6000</v>
      </c>
      <c r="F2683" s="1488" t="s">
        <v>14125</v>
      </c>
      <c r="G2683" s="1488" t="s">
        <v>14126</v>
      </c>
      <c r="H2683" s="1488" t="s">
        <v>13000</v>
      </c>
      <c r="I2683" s="1488"/>
      <c r="J2683" s="1488"/>
      <c r="K2683" s="1493">
        <v>0</v>
      </c>
      <c r="L2683" s="1493">
        <v>0</v>
      </c>
      <c r="M2683" s="1484">
        <f t="shared" si="82"/>
        <v>0</v>
      </c>
      <c r="N2683" s="1493">
        <v>1</v>
      </c>
      <c r="O2683" s="1493">
        <v>1</v>
      </c>
      <c r="P2683" s="1484">
        <f t="shared" si="83"/>
        <v>6000</v>
      </c>
      <c r="Q2683" s="1199"/>
      <c r="R2683" s="1199"/>
      <c r="S2683" s="1199"/>
      <c r="T2683" s="1199"/>
    </row>
    <row r="2684" spans="1:20" s="1503" customFormat="1" ht="12.75" x14ac:dyDescent="0.2">
      <c r="A2684" s="1488" t="s">
        <v>8711</v>
      </c>
      <c r="B2684" s="1488" t="s">
        <v>2003</v>
      </c>
      <c r="C2684" s="1488" t="s">
        <v>97</v>
      </c>
      <c r="D2684" s="1488"/>
      <c r="E2684" s="1489">
        <v>6000</v>
      </c>
      <c r="F2684" s="1488" t="s">
        <v>14127</v>
      </c>
      <c r="G2684" s="1488" t="s">
        <v>14128</v>
      </c>
      <c r="H2684" s="1488" t="s">
        <v>13000</v>
      </c>
      <c r="I2684" s="1488"/>
      <c r="J2684" s="1488"/>
      <c r="K2684" s="1493">
        <v>0</v>
      </c>
      <c r="L2684" s="1493">
        <v>0</v>
      </c>
      <c r="M2684" s="1484">
        <f t="shared" si="82"/>
        <v>0</v>
      </c>
      <c r="N2684" s="1493">
        <v>1</v>
      </c>
      <c r="O2684" s="1493">
        <v>1</v>
      </c>
      <c r="P2684" s="1484">
        <f t="shared" si="83"/>
        <v>6000</v>
      </c>
      <c r="Q2684" s="1199"/>
      <c r="R2684" s="1199"/>
      <c r="S2684" s="1199"/>
      <c r="T2684" s="1199"/>
    </row>
    <row r="2685" spans="1:20" s="1503" customFormat="1" ht="12.75" x14ac:dyDescent="0.2">
      <c r="A2685" s="1488" t="s">
        <v>8711</v>
      </c>
      <c r="B2685" s="1488" t="s">
        <v>2003</v>
      </c>
      <c r="C2685" s="1488" t="s">
        <v>97</v>
      </c>
      <c r="D2685" s="1488"/>
      <c r="E2685" s="1489">
        <v>9000</v>
      </c>
      <c r="F2685" s="1488" t="s">
        <v>14129</v>
      </c>
      <c r="G2685" s="1488" t="s">
        <v>14130</v>
      </c>
      <c r="H2685" s="1488" t="s">
        <v>654</v>
      </c>
      <c r="I2685" s="1488"/>
      <c r="J2685" s="1488"/>
      <c r="K2685" s="1493">
        <v>0</v>
      </c>
      <c r="L2685" s="1493">
        <v>0</v>
      </c>
      <c r="M2685" s="1484">
        <f t="shared" si="82"/>
        <v>0</v>
      </c>
      <c r="N2685" s="1493">
        <v>1</v>
      </c>
      <c r="O2685" s="1493">
        <v>1</v>
      </c>
      <c r="P2685" s="1484">
        <f t="shared" si="83"/>
        <v>9000</v>
      </c>
      <c r="Q2685" s="1199"/>
      <c r="R2685" s="1199"/>
      <c r="S2685" s="1199"/>
      <c r="T2685" s="1199"/>
    </row>
    <row r="2686" spans="1:20" s="1503" customFormat="1" ht="12.75" x14ac:dyDescent="0.2">
      <c r="A2686" s="1488" t="s">
        <v>8711</v>
      </c>
      <c r="B2686" s="1488" t="s">
        <v>2003</v>
      </c>
      <c r="C2686" s="1488" t="s">
        <v>97</v>
      </c>
      <c r="D2686" s="1488"/>
      <c r="E2686" s="1489">
        <v>6000</v>
      </c>
      <c r="F2686" s="1488" t="s">
        <v>14131</v>
      </c>
      <c r="G2686" s="1488" t="s">
        <v>14132</v>
      </c>
      <c r="H2686" s="1488" t="s">
        <v>13000</v>
      </c>
      <c r="I2686" s="1488"/>
      <c r="J2686" s="1488"/>
      <c r="K2686" s="1493">
        <v>0</v>
      </c>
      <c r="L2686" s="1493">
        <v>0</v>
      </c>
      <c r="M2686" s="1484">
        <f t="shared" si="82"/>
        <v>0</v>
      </c>
      <c r="N2686" s="1493">
        <v>1</v>
      </c>
      <c r="O2686" s="1493">
        <v>1</v>
      </c>
      <c r="P2686" s="1484">
        <f t="shared" si="83"/>
        <v>6000</v>
      </c>
      <c r="Q2686" s="1199"/>
      <c r="R2686" s="1199"/>
      <c r="S2686" s="1199"/>
      <c r="T2686" s="1199"/>
    </row>
    <row r="2687" spans="1:20" s="1503" customFormat="1" ht="12.75" x14ac:dyDescent="0.2">
      <c r="A2687" s="1488" t="s">
        <v>8711</v>
      </c>
      <c r="B2687" s="1488" t="s">
        <v>2003</v>
      </c>
      <c r="C2687" s="1488" t="s">
        <v>97</v>
      </c>
      <c r="D2687" s="1488"/>
      <c r="E2687" s="1489">
        <v>9000</v>
      </c>
      <c r="F2687" s="1488" t="s">
        <v>14133</v>
      </c>
      <c r="G2687" s="1488" t="s">
        <v>14134</v>
      </c>
      <c r="H2687" s="1488" t="s">
        <v>654</v>
      </c>
      <c r="I2687" s="1488"/>
      <c r="J2687" s="1488"/>
      <c r="K2687" s="1493">
        <v>0</v>
      </c>
      <c r="L2687" s="1493">
        <v>0</v>
      </c>
      <c r="M2687" s="1484">
        <f t="shared" si="82"/>
        <v>0</v>
      </c>
      <c r="N2687" s="1493">
        <v>1</v>
      </c>
      <c r="O2687" s="1493">
        <v>1</v>
      </c>
      <c r="P2687" s="1484">
        <f t="shared" si="83"/>
        <v>9000</v>
      </c>
      <c r="Q2687" s="1199"/>
      <c r="R2687" s="1199"/>
      <c r="S2687" s="1199"/>
      <c r="T2687" s="1199"/>
    </row>
    <row r="2688" spans="1:20" s="1503" customFormat="1" ht="12.75" x14ac:dyDescent="0.2">
      <c r="A2688" s="1488" t="s">
        <v>8711</v>
      </c>
      <c r="B2688" s="1488" t="s">
        <v>2003</v>
      </c>
      <c r="C2688" s="1488" t="s">
        <v>97</v>
      </c>
      <c r="D2688" s="1488"/>
      <c r="E2688" s="1489">
        <v>9000</v>
      </c>
      <c r="F2688" s="1488" t="s">
        <v>14135</v>
      </c>
      <c r="G2688" s="1488" t="s">
        <v>14136</v>
      </c>
      <c r="H2688" s="1488" t="s">
        <v>654</v>
      </c>
      <c r="I2688" s="1488"/>
      <c r="J2688" s="1488"/>
      <c r="K2688" s="1493">
        <v>0</v>
      </c>
      <c r="L2688" s="1493">
        <v>0</v>
      </c>
      <c r="M2688" s="1484">
        <f t="shared" si="82"/>
        <v>0</v>
      </c>
      <c r="N2688" s="1493">
        <v>1</v>
      </c>
      <c r="O2688" s="1493">
        <v>1</v>
      </c>
      <c r="P2688" s="1484">
        <f t="shared" si="83"/>
        <v>9000</v>
      </c>
      <c r="Q2688" s="1199"/>
      <c r="R2688" s="1199"/>
      <c r="S2688" s="1199"/>
      <c r="T2688" s="1199"/>
    </row>
    <row r="2689" spans="1:20" s="1503" customFormat="1" ht="12.75" x14ac:dyDescent="0.2">
      <c r="A2689" s="1488" t="s">
        <v>8711</v>
      </c>
      <c r="B2689" s="1488" t="s">
        <v>2003</v>
      </c>
      <c r="C2689" s="1488" t="s">
        <v>97</v>
      </c>
      <c r="D2689" s="1488"/>
      <c r="E2689" s="1489">
        <v>9000</v>
      </c>
      <c r="F2689" s="1488" t="s">
        <v>14137</v>
      </c>
      <c r="G2689" s="1488" t="s">
        <v>14138</v>
      </c>
      <c r="H2689" s="1488" t="s">
        <v>654</v>
      </c>
      <c r="I2689" s="1488"/>
      <c r="J2689" s="1488"/>
      <c r="K2689" s="1493">
        <v>0</v>
      </c>
      <c r="L2689" s="1493">
        <v>0</v>
      </c>
      <c r="M2689" s="1484">
        <f t="shared" si="82"/>
        <v>0</v>
      </c>
      <c r="N2689" s="1493">
        <v>1</v>
      </c>
      <c r="O2689" s="1493">
        <v>1</v>
      </c>
      <c r="P2689" s="1484">
        <f t="shared" si="83"/>
        <v>9000</v>
      </c>
      <c r="Q2689" s="1199"/>
      <c r="R2689" s="1199"/>
      <c r="S2689" s="1199"/>
      <c r="T2689" s="1199"/>
    </row>
    <row r="2690" spans="1:20" s="1503" customFormat="1" ht="12.75" x14ac:dyDescent="0.2">
      <c r="A2690" s="1488" t="s">
        <v>8711</v>
      </c>
      <c r="B2690" s="1488" t="s">
        <v>2003</v>
      </c>
      <c r="C2690" s="1488" t="s">
        <v>97</v>
      </c>
      <c r="D2690" s="1488"/>
      <c r="E2690" s="1489">
        <v>9000</v>
      </c>
      <c r="F2690" s="1488" t="s">
        <v>14139</v>
      </c>
      <c r="G2690" s="1488" t="s">
        <v>14140</v>
      </c>
      <c r="H2690" s="1488" t="s">
        <v>654</v>
      </c>
      <c r="I2690" s="1488"/>
      <c r="J2690" s="1488"/>
      <c r="K2690" s="1493">
        <v>0</v>
      </c>
      <c r="L2690" s="1493">
        <v>0</v>
      </c>
      <c r="M2690" s="1484">
        <f t="shared" si="82"/>
        <v>0</v>
      </c>
      <c r="N2690" s="1493">
        <v>1</v>
      </c>
      <c r="O2690" s="1493">
        <v>1</v>
      </c>
      <c r="P2690" s="1484">
        <f t="shared" si="83"/>
        <v>9000</v>
      </c>
      <c r="Q2690" s="1199"/>
      <c r="R2690" s="1199"/>
      <c r="S2690" s="1199"/>
      <c r="T2690" s="1199"/>
    </row>
    <row r="2691" spans="1:20" s="1503" customFormat="1" ht="12.75" x14ac:dyDescent="0.2">
      <c r="A2691" s="1488" t="s">
        <v>8711</v>
      </c>
      <c r="B2691" s="1488" t="s">
        <v>2003</v>
      </c>
      <c r="C2691" s="1488" t="s">
        <v>97</v>
      </c>
      <c r="D2691" s="1488"/>
      <c r="E2691" s="1489">
        <v>6000</v>
      </c>
      <c r="F2691" s="1488" t="s">
        <v>14141</v>
      </c>
      <c r="G2691" s="1488" t="s">
        <v>14142</v>
      </c>
      <c r="H2691" s="1488" t="s">
        <v>13000</v>
      </c>
      <c r="I2691" s="1488"/>
      <c r="J2691" s="1488"/>
      <c r="K2691" s="1493">
        <v>0</v>
      </c>
      <c r="L2691" s="1493">
        <v>0</v>
      </c>
      <c r="M2691" s="1484">
        <f t="shared" si="82"/>
        <v>0</v>
      </c>
      <c r="N2691" s="1493">
        <v>1</v>
      </c>
      <c r="O2691" s="1493">
        <v>1</v>
      </c>
      <c r="P2691" s="1484">
        <f t="shared" si="83"/>
        <v>6000</v>
      </c>
      <c r="Q2691" s="1199"/>
      <c r="R2691" s="1199"/>
      <c r="S2691" s="1199"/>
      <c r="T2691" s="1199"/>
    </row>
    <row r="2692" spans="1:20" s="1503" customFormat="1" ht="12.75" x14ac:dyDescent="0.2">
      <c r="A2692" s="1488" t="s">
        <v>8711</v>
      </c>
      <c r="B2692" s="1488" t="s">
        <v>2003</v>
      </c>
      <c r="C2692" s="1488" t="s">
        <v>97</v>
      </c>
      <c r="D2692" s="1488"/>
      <c r="E2692" s="1489">
        <v>6000</v>
      </c>
      <c r="F2692" s="1488" t="s">
        <v>14143</v>
      </c>
      <c r="G2692" s="1488" t="s">
        <v>14144</v>
      </c>
      <c r="H2692" s="1488" t="s">
        <v>13000</v>
      </c>
      <c r="I2692" s="1488"/>
      <c r="J2692" s="1488"/>
      <c r="K2692" s="1493">
        <v>0</v>
      </c>
      <c r="L2692" s="1493">
        <v>0</v>
      </c>
      <c r="M2692" s="1484">
        <f t="shared" si="82"/>
        <v>0</v>
      </c>
      <c r="N2692" s="1493">
        <v>1</v>
      </c>
      <c r="O2692" s="1493">
        <v>1</v>
      </c>
      <c r="P2692" s="1484">
        <f t="shared" si="83"/>
        <v>6000</v>
      </c>
      <c r="Q2692" s="1199"/>
      <c r="R2692" s="1199"/>
      <c r="S2692" s="1199"/>
      <c r="T2692" s="1199"/>
    </row>
    <row r="2693" spans="1:20" s="1503" customFormat="1" ht="12.75" x14ac:dyDescent="0.2">
      <c r="A2693" s="1488" t="s">
        <v>8711</v>
      </c>
      <c r="B2693" s="1488" t="s">
        <v>2003</v>
      </c>
      <c r="C2693" s="1488" t="s">
        <v>97</v>
      </c>
      <c r="D2693" s="1488"/>
      <c r="E2693" s="1489">
        <v>9000</v>
      </c>
      <c r="F2693" s="1488" t="s">
        <v>14145</v>
      </c>
      <c r="G2693" s="1488" t="s">
        <v>14146</v>
      </c>
      <c r="H2693" s="1488" t="s">
        <v>654</v>
      </c>
      <c r="I2693" s="1488"/>
      <c r="J2693" s="1488"/>
      <c r="K2693" s="1493">
        <v>0</v>
      </c>
      <c r="L2693" s="1493">
        <v>0</v>
      </c>
      <c r="M2693" s="1484">
        <f t="shared" ref="M2693:M2756" si="84">L2693*E2693</f>
        <v>0</v>
      </c>
      <c r="N2693" s="1493">
        <v>1</v>
      </c>
      <c r="O2693" s="1493">
        <v>1</v>
      </c>
      <c r="P2693" s="1484">
        <f t="shared" ref="P2693:P2756" si="85">O2693*E2693</f>
        <v>9000</v>
      </c>
      <c r="Q2693" s="1199"/>
      <c r="R2693" s="1199"/>
      <c r="S2693" s="1199"/>
      <c r="T2693" s="1199"/>
    </row>
    <row r="2694" spans="1:20" s="1503" customFormat="1" ht="12.75" x14ac:dyDescent="0.2">
      <c r="A2694" s="1488" t="s">
        <v>8711</v>
      </c>
      <c r="B2694" s="1488" t="s">
        <v>2003</v>
      </c>
      <c r="C2694" s="1488" t="s">
        <v>97</v>
      </c>
      <c r="D2694" s="1488"/>
      <c r="E2694" s="1489">
        <v>6000</v>
      </c>
      <c r="F2694" s="1488" t="s">
        <v>14147</v>
      </c>
      <c r="G2694" s="1488" t="s">
        <v>14148</v>
      </c>
      <c r="H2694" s="1488" t="s">
        <v>13000</v>
      </c>
      <c r="I2694" s="1488"/>
      <c r="J2694" s="1488"/>
      <c r="K2694" s="1493">
        <v>0</v>
      </c>
      <c r="L2694" s="1493">
        <v>0</v>
      </c>
      <c r="M2694" s="1484">
        <f t="shared" si="84"/>
        <v>0</v>
      </c>
      <c r="N2694" s="1493">
        <v>1</v>
      </c>
      <c r="O2694" s="1493">
        <v>1</v>
      </c>
      <c r="P2694" s="1484">
        <f t="shared" si="85"/>
        <v>6000</v>
      </c>
      <c r="Q2694" s="1199"/>
      <c r="R2694" s="1199"/>
      <c r="S2694" s="1199"/>
      <c r="T2694" s="1199"/>
    </row>
    <row r="2695" spans="1:20" s="1503" customFormat="1" ht="12.75" x14ac:dyDescent="0.2">
      <c r="A2695" s="1488" t="s">
        <v>8711</v>
      </c>
      <c r="B2695" s="1488" t="s">
        <v>2003</v>
      </c>
      <c r="C2695" s="1488" t="s">
        <v>97</v>
      </c>
      <c r="D2695" s="1488"/>
      <c r="E2695" s="1489">
        <v>6000</v>
      </c>
      <c r="F2695" s="1488" t="s">
        <v>14149</v>
      </c>
      <c r="G2695" s="1488" t="s">
        <v>14150</v>
      </c>
      <c r="H2695" s="1488" t="s">
        <v>13000</v>
      </c>
      <c r="I2695" s="1488"/>
      <c r="J2695" s="1488"/>
      <c r="K2695" s="1493">
        <v>0</v>
      </c>
      <c r="L2695" s="1493">
        <v>0</v>
      </c>
      <c r="M2695" s="1484">
        <f t="shared" si="84"/>
        <v>0</v>
      </c>
      <c r="N2695" s="1493">
        <v>1</v>
      </c>
      <c r="O2695" s="1493">
        <v>1</v>
      </c>
      <c r="P2695" s="1484">
        <f t="shared" si="85"/>
        <v>6000</v>
      </c>
      <c r="Q2695" s="1199"/>
      <c r="R2695" s="1199"/>
      <c r="S2695" s="1199"/>
      <c r="T2695" s="1199"/>
    </row>
    <row r="2696" spans="1:20" s="1503" customFormat="1" ht="12.75" x14ac:dyDescent="0.2">
      <c r="A2696" s="1488" t="s">
        <v>8711</v>
      </c>
      <c r="B2696" s="1488" t="s">
        <v>2003</v>
      </c>
      <c r="C2696" s="1488" t="s">
        <v>97</v>
      </c>
      <c r="D2696" s="1488"/>
      <c r="E2696" s="1489">
        <v>9000</v>
      </c>
      <c r="F2696" s="1488" t="s">
        <v>14151</v>
      </c>
      <c r="G2696" s="1488" t="s">
        <v>14152</v>
      </c>
      <c r="H2696" s="1488" t="s">
        <v>654</v>
      </c>
      <c r="I2696" s="1488"/>
      <c r="J2696" s="1488"/>
      <c r="K2696" s="1493">
        <v>0</v>
      </c>
      <c r="L2696" s="1493">
        <v>0</v>
      </c>
      <c r="M2696" s="1484">
        <f t="shared" si="84"/>
        <v>0</v>
      </c>
      <c r="N2696" s="1493">
        <v>1</v>
      </c>
      <c r="O2696" s="1493">
        <v>1</v>
      </c>
      <c r="P2696" s="1484">
        <f t="shared" si="85"/>
        <v>9000</v>
      </c>
      <c r="Q2696" s="1199"/>
      <c r="R2696" s="1199"/>
      <c r="S2696" s="1199"/>
      <c r="T2696" s="1199"/>
    </row>
    <row r="2697" spans="1:20" s="1503" customFormat="1" ht="12.75" x14ac:dyDescent="0.2">
      <c r="A2697" s="1488" t="s">
        <v>8711</v>
      </c>
      <c r="B2697" s="1488" t="s">
        <v>2003</v>
      </c>
      <c r="C2697" s="1488" t="s">
        <v>97</v>
      </c>
      <c r="D2697" s="1488"/>
      <c r="E2697" s="1489">
        <v>6000</v>
      </c>
      <c r="F2697" s="1488" t="s">
        <v>14153</v>
      </c>
      <c r="G2697" s="1488" t="s">
        <v>14154</v>
      </c>
      <c r="H2697" s="1488" t="s">
        <v>13000</v>
      </c>
      <c r="I2697" s="1488"/>
      <c r="J2697" s="1488"/>
      <c r="K2697" s="1493">
        <v>0</v>
      </c>
      <c r="L2697" s="1493">
        <v>0</v>
      </c>
      <c r="M2697" s="1484">
        <f t="shared" si="84"/>
        <v>0</v>
      </c>
      <c r="N2697" s="1493">
        <v>1</v>
      </c>
      <c r="O2697" s="1493">
        <v>1</v>
      </c>
      <c r="P2697" s="1484">
        <f t="shared" si="85"/>
        <v>6000</v>
      </c>
      <c r="Q2697" s="1199"/>
      <c r="R2697" s="1199"/>
      <c r="S2697" s="1199"/>
      <c r="T2697" s="1199"/>
    </row>
    <row r="2698" spans="1:20" s="1503" customFormat="1" ht="12.75" x14ac:dyDescent="0.2">
      <c r="A2698" s="1488" t="s">
        <v>8711</v>
      </c>
      <c r="B2698" s="1488" t="s">
        <v>2003</v>
      </c>
      <c r="C2698" s="1488" t="s">
        <v>97</v>
      </c>
      <c r="D2698" s="1488"/>
      <c r="E2698" s="1489">
        <v>9000</v>
      </c>
      <c r="F2698" s="1488" t="s">
        <v>14155</v>
      </c>
      <c r="G2698" s="1488" t="s">
        <v>14156</v>
      </c>
      <c r="H2698" s="1488" t="s">
        <v>654</v>
      </c>
      <c r="I2698" s="1488"/>
      <c r="J2698" s="1488"/>
      <c r="K2698" s="1493">
        <v>0</v>
      </c>
      <c r="L2698" s="1493">
        <v>0</v>
      </c>
      <c r="M2698" s="1484">
        <f t="shared" si="84"/>
        <v>0</v>
      </c>
      <c r="N2698" s="1493">
        <v>1</v>
      </c>
      <c r="O2698" s="1493">
        <v>1</v>
      </c>
      <c r="P2698" s="1484">
        <f t="shared" si="85"/>
        <v>9000</v>
      </c>
      <c r="Q2698" s="1199"/>
      <c r="R2698" s="1199"/>
      <c r="S2698" s="1199"/>
      <c r="T2698" s="1199"/>
    </row>
    <row r="2699" spans="1:20" s="1503" customFormat="1" ht="12.75" x14ac:dyDescent="0.2">
      <c r="A2699" s="1488" t="s">
        <v>8711</v>
      </c>
      <c r="B2699" s="1488" t="s">
        <v>2003</v>
      </c>
      <c r="C2699" s="1488" t="s">
        <v>97</v>
      </c>
      <c r="D2699" s="1488"/>
      <c r="E2699" s="1489">
        <v>9000</v>
      </c>
      <c r="F2699" s="1488" t="s">
        <v>14157</v>
      </c>
      <c r="G2699" s="1488" t="s">
        <v>14158</v>
      </c>
      <c r="H2699" s="1488" t="s">
        <v>654</v>
      </c>
      <c r="I2699" s="1488"/>
      <c r="J2699" s="1488"/>
      <c r="K2699" s="1493">
        <v>0</v>
      </c>
      <c r="L2699" s="1493">
        <v>0</v>
      </c>
      <c r="M2699" s="1484">
        <f t="shared" si="84"/>
        <v>0</v>
      </c>
      <c r="N2699" s="1493">
        <v>1</v>
      </c>
      <c r="O2699" s="1493">
        <v>1</v>
      </c>
      <c r="P2699" s="1484">
        <f t="shared" si="85"/>
        <v>9000</v>
      </c>
      <c r="Q2699" s="1199"/>
      <c r="R2699" s="1199"/>
      <c r="S2699" s="1199"/>
      <c r="T2699" s="1199"/>
    </row>
    <row r="2700" spans="1:20" s="1503" customFormat="1" ht="12.75" x14ac:dyDescent="0.2">
      <c r="A2700" s="1488" t="s">
        <v>8711</v>
      </c>
      <c r="B2700" s="1488" t="s">
        <v>2003</v>
      </c>
      <c r="C2700" s="1488" t="s">
        <v>97</v>
      </c>
      <c r="D2700" s="1488"/>
      <c r="E2700" s="1489">
        <v>9000</v>
      </c>
      <c r="F2700" s="1488" t="s">
        <v>14159</v>
      </c>
      <c r="G2700" s="1488" t="s">
        <v>14160</v>
      </c>
      <c r="H2700" s="1488" t="s">
        <v>654</v>
      </c>
      <c r="I2700" s="1488"/>
      <c r="J2700" s="1488"/>
      <c r="K2700" s="1493">
        <v>0</v>
      </c>
      <c r="L2700" s="1493">
        <v>0</v>
      </c>
      <c r="M2700" s="1484">
        <f t="shared" si="84"/>
        <v>0</v>
      </c>
      <c r="N2700" s="1493">
        <v>1</v>
      </c>
      <c r="O2700" s="1493">
        <v>1</v>
      </c>
      <c r="P2700" s="1484">
        <f t="shared" si="85"/>
        <v>9000</v>
      </c>
      <c r="Q2700" s="1199"/>
      <c r="R2700" s="1199"/>
      <c r="S2700" s="1199"/>
      <c r="T2700" s="1199"/>
    </row>
    <row r="2701" spans="1:20" s="1503" customFormat="1" ht="12.75" x14ac:dyDescent="0.2">
      <c r="A2701" s="1488" t="s">
        <v>8711</v>
      </c>
      <c r="B2701" s="1488" t="s">
        <v>2003</v>
      </c>
      <c r="C2701" s="1488" t="s">
        <v>97</v>
      </c>
      <c r="D2701" s="1488"/>
      <c r="E2701" s="1489">
        <v>6000</v>
      </c>
      <c r="F2701" s="1488" t="s">
        <v>14161</v>
      </c>
      <c r="G2701" s="1488" t="s">
        <v>14162</v>
      </c>
      <c r="H2701" s="1488" t="s">
        <v>13000</v>
      </c>
      <c r="I2701" s="1488"/>
      <c r="J2701" s="1488"/>
      <c r="K2701" s="1493">
        <v>0</v>
      </c>
      <c r="L2701" s="1493">
        <v>0</v>
      </c>
      <c r="M2701" s="1484">
        <f t="shared" si="84"/>
        <v>0</v>
      </c>
      <c r="N2701" s="1493">
        <v>1</v>
      </c>
      <c r="O2701" s="1493">
        <v>1</v>
      </c>
      <c r="P2701" s="1484">
        <f t="shared" si="85"/>
        <v>6000</v>
      </c>
      <c r="Q2701" s="1199"/>
      <c r="R2701" s="1199"/>
      <c r="S2701" s="1199"/>
      <c r="T2701" s="1199"/>
    </row>
    <row r="2702" spans="1:20" s="1503" customFormat="1" ht="12.75" x14ac:dyDescent="0.2">
      <c r="A2702" s="1488" t="s">
        <v>8711</v>
      </c>
      <c r="B2702" s="1488" t="s">
        <v>2003</v>
      </c>
      <c r="C2702" s="1488" t="s">
        <v>97</v>
      </c>
      <c r="D2702" s="1488"/>
      <c r="E2702" s="1489">
        <v>9000</v>
      </c>
      <c r="F2702" s="1488" t="s">
        <v>14163</v>
      </c>
      <c r="G2702" s="1488" t="s">
        <v>14164</v>
      </c>
      <c r="H2702" s="1488" t="s">
        <v>654</v>
      </c>
      <c r="I2702" s="1488"/>
      <c r="J2702" s="1488"/>
      <c r="K2702" s="1493">
        <v>0</v>
      </c>
      <c r="L2702" s="1493">
        <v>0</v>
      </c>
      <c r="M2702" s="1484">
        <f t="shared" si="84"/>
        <v>0</v>
      </c>
      <c r="N2702" s="1493">
        <v>1</v>
      </c>
      <c r="O2702" s="1493">
        <v>1</v>
      </c>
      <c r="P2702" s="1484">
        <f t="shared" si="85"/>
        <v>9000</v>
      </c>
      <c r="Q2702" s="1199"/>
      <c r="R2702" s="1199"/>
      <c r="S2702" s="1199"/>
      <c r="T2702" s="1199"/>
    </row>
    <row r="2703" spans="1:20" s="1503" customFormat="1" ht="12.75" x14ac:dyDescent="0.2">
      <c r="A2703" s="1488" t="s">
        <v>8711</v>
      </c>
      <c r="B2703" s="1488" t="s">
        <v>2003</v>
      </c>
      <c r="C2703" s="1488" t="s">
        <v>97</v>
      </c>
      <c r="D2703" s="1488"/>
      <c r="E2703" s="1489">
        <v>6000</v>
      </c>
      <c r="F2703" s="1488" t="s">
        <v>14165</v>
      </c>
      <c r="G2703" s="1488" t="s">
        <v>14166</v>
      </c>
      <c r="H2703" s="1488" t="s">
        <v>13000</v>
      </c>
      <c r="I2703" s="1488"/>
      <c r="J2703" s="1488"/>
      <c r="K2703" s="1493">
        <v>0</v>
      </c>
      <c r="L2703" s="1493">
        <v>0</v>
      </c>
      <c r="M2703" s="1484">
        <f t="shared" si="84"/>
        <v>0</v>
      </c>
      <c r="N2703" s="1493">
        <v>1</v>
      </c>
      <c r="O2703" s="1493">
        <v>1</v>
      </c>
      <c r="P2703" s="1484">
        <f t="shared" si="85"/>
        <v>6000</v>
      </c>
      <c r="Q2703" s="1199"/>
      <c r="R2703" s="1199"/>
      <c r="S2703" s="1199"/>
      <c r="T2703" s="1199"/>
    </row>
    <row r="2704" spans="1:20" s="1503" customFormat="1" ht="12.75" x14ac:dyDescent="0.2">
      <c r="A2704" s="1488" t="s">
        <v>8711</v>
      </c>
      <c r="B2704" s="1488" t="s">
        <v>2003</v>
      </c>
      <c r="C2704" s="1488" t="s">
        <v>97</v>
      </c>
      <c r="D2704" s="1488"/>
      <c r="E2704" s="1489">
        <v>9000</v>
      </c>
      <c r="F2704" s="1488" t="s">
        <v>14167</v>
      </c>
      <c r="G2704" s="1488" t="s">
        <v>14168</v>
      </c>
      <c r="H2704" s="1488" t="s">
        <v>654</v>
      </c>
      <c r="I2704" s="1488"/>
      <c r="J2704" s="1488"/>
      <c r="K2704" s="1493">
        <v>0</v>
      </c>
      <c r="L2704" s="1493">
        <v>0</v>
      </c>
      <c r="M2704" s="1484">
        <f t="shared" si="84"/>
        <v>0</v>
      </c>
      <c r="N2704" s="1493">
        <v>1</v>
      </c>
      <c r="O2704" s="1493">
        <v>1</v>
      </c>
      <c r="P2704" s="1484">
        <f t="shared" si="85"/>
        <v>9000</v>
      </c>
      <c r="Q2704" s="1199"/>
      <c r="R2704" s="1199"/>
      <c r="S2704" s="1199"/>
      <c r="T2704" s="1199"/>
    </row>
    <row r="2705" spans="1:20" s="1503" customFormat="1" ht="12.75" x14ac:dyDescent="0.2">
      <c r="A2705" s="1488" t="s">
        <v>8711</v>
      </c>
      <c r="B2705" s="1488" t="s">
        <v>2003</v>
      </c>
      <c r="C2705" s="1488" t="s">
        <v>97</v>
      </c>
      <c r="D2705" s="1488"/>
      <c r="E2705" s="1489">
        <v>6000</v>
      </c>
      <c r="F2705" s="1488" t="s">
        <v>14169</v>
      </c>
      <c r="G2705" s="1488" t="s">
        <v>14170</v>
      </c>
      <c r="H2705" s="1488" t="s">
        <v>13000</v>
      </c>
      <c r="I2705" s="1488"/>
      <c r="J2705" s="1488"/>
      <c r="K2705" s="1493">
        <v>0</v>
      </c>
      <c r="L2705" s="1493">
        <v>0</v>
      </c>
      <c r="M2705" s="1484">
        <f t="shared" si="84"/>
        <v>0</v>
      </c>
      <c r="N2705" s="1493">
        <v>1</v>
      </c>
      <c r="O2705" s="1493">
        <v>1</v>
      </c>
      <c r="P2705" s="1484">
        <f t="shared" si="85"/>
        <v>6000</v>
      </c>
      <c r="Q2705" s="1199"/>
      <c r="R2705" s="1199"/>
      <c r="S2705" s="1199"/>
      <c r="T2705" s="1199"/>
    </row>
    <row r="2706" spans="1:20" s="1503" customFormat="1" ht="12.75" x14ac:dyDescent="0.2">
      <c r="A2706" s="1488" t="s">
        <v>8711</v>
      </c>
      <c r="B2706" s="1488" t="s">
        <v>2003</v>
      </c>
      <c r="C2706" s="1488" t="s">
        <v>97</v>
      </c>
      <c r="D2706" s="1488"/>
      <c r="E2706" s="1489">
        <v>6000</v>
      </c>
      <c r="F2706" s="1488" t="s">
        <v>14171</v>
      </c>
      <c r="G2706" s="1488" t="s">
        <v>14172</v>
      </c>
      <c r="H2706" s="1488" t="s">
        <v>13303</v>
      </c>
      <c r="I2706" s="1488"/>
      <c r="J2706" s="1488"/>
      <c r="K2706" s="1493">
        <v>0</v>
      </c>
      <c r="L2706" s="1493">
        <v>0</v>
      </c>
      <c r="M2706" s="1484">
        <f t="shared" si="84"/>
        <v>0</v>
      </c>
      <c r="N2706" s="1493">
        <v>1</v>
      </c>
      <c r="O2706" s="1493">
        <v>1</v>
      </c>
      <c r="P2706" s="1484">
        <f t="shared" si="85"/>
        <v>6000</v>
      </c>
      <c r="Q2706" s="1199"/>
      <c r="R2706" s="1199"/>
      <c r="S2706" s="1199"/>
      <c r="T2706" s="1199"/>
    </row>
    <row r="2707" spans="1:20" s="1503" customFormat="1" ht="12.75" x14ac:dyDescent="0.2">
      <c r="A2707" s="1488" t="s">
        <v>8711</v>
      </c>
      <c r="B2707" s="1488" t="s">
        <v>2003</v>
      </c>
      <c r="C2707" s="1488" t="s">
        <v>97</v>
      </c>
      <c r="D2707" s="1488"/>
      <c r="E2707" s="1489">
        <v>6000</v>
      </c>
      <c r="F2707" s="1488" t="s">
        <v>14173</v>
      </c>
      <c r="G2707" s="1488" t="s">
        <v>14174</v>
      </c>
      <c r="H2707" s="1488" t="s">
        <v>13000</v>
      </c>
      <c r="I2707" s="1488"/>
      <c r="J2707" s="1488"/>
      <c r="K2707" s="1493">
        <v>0</v>
      </c>
      <c r="L2707" s="1493">
        <v>0</v>
      </c>
      <c r="M2707" s="1484">
        <f t="shared" si="84"/>
        <v>0</v>
      </c>
      <c r="N2707" s="1493">
        <v>1</v>
      </c>
      <c r="O2707" s="1493">
        <v>1</v>
      </c>
      <c r="P2707" s="1484">
        <f t="shared" si="85"/>
        <v>6000</v>
      </c>
      <c r="Q2707" s="1199"/>
      <c r="R2707" s="1199"/>
      <c r="S2707" s="1199"/>
      <c r="T2707" s="1199"/>
    </row>
    <row r="2708" spans="1:20" s="1503" customFormat="1" ht="12.75" x14ac:dyDescent="0.2">
      <c r="A2708" s="1488" t="s">
        <v>8711</v>
      </c>
      <c r="B2708" s="1488" t="s">
        <v>2003</v>
      </c>
      <c r="C2708" s="1488" t="s">
        <v>97</v>
      </c>
      <c r="D2708" s="1488"/>
      <c r="E2708" s="1489">
        <v>9000</v>
      </c>
      <c r="F2708" s="1488" t="s">
        <v>14175</v>
      </c>
      <c r="G2708" s="1488" t="s">
        <v>14176</v>
      </c>
      <c r="H2708" s="1488" t="s">
        <v>654</v>
      </c>
      <c r="I2708" s="1488"/>
      <c r="J2708" s="1488"/>
      <c r="K2708" s="1493">
        <v>0</v>
      </c>
      <c r="L2708" s="1493">
        <v>0</v>
      </c>
      <c r="M2708" s="1484">
        <f t="shared" si="84"/>
        <v>0</v>
      </c>
      <c r="N2708" s="1493">
        <v>1</v>
      </c>
      <c r="O2708" s="1493">
        <v>1</v>
      </c>
      <c r="P2708" s="1484">
        <f t="shared" si="85"/>
        <v>9000</v>
      </c>
      <c r="Q2708" s="1199"/>
      <c r="R2708" s="1199"/>
      <c r="S2708" s="1199"/>
      <c r="T2708" s="1199"/>
    </row>
    <row r="2709" spans="1:20" s="1503" customFormat="1" ht="12.75" x14ac:dyDescent="0.2">
      <c r="A2709" s="1488" t="s">
        <v>8711</v>
      </c>
      <c r="B2709" s="1488" t="s">
        <v>2003</v>
      </c>
      <c r="C2709" s="1488" t="s">
        <v>97</v>
      </c>
      <c r="D2709" s="1488"/>
      <c r="E2709" s="1489">
        <v>6000</v>
      </c>
      <c r="F2709" s="1488" t="s">
        <v>14177</v>
      </c>
      <c r="G2709" s="1488" t="s">
        <v>14178</v>
      </c>
      <c r="H2709" s="1488" t="s">
        <v>1344</v>
      </c>
      <c r="I2709" s="1488"/>
      <c r="J2709" s="1488"/>
      <c r="K2709" s="1493">
        <v>0</v>
      </c>
      <c r="L2709" s="1493">
        <v>0</v>
      </c>
      <c r="M2709" s="1484">
        <f t="shared" si="84"/>
        <v>0</v>
      </c>
      <c r="N2709" s="1493">
        <v>1</v>
      </c>
      <c r="O2709" s="1493">
        <v>1</v>
      </c>
      <c r="P2709" s="1484">
        <f t="shared" si="85"/>
        <v>6000</v>
      </c>
      <c r="Q2709" s="1199"/>
      <c r="R2709" s="1199"/>
      <c r="S2709" s="1199"/>
      <c r="T2709" s="1199"/>
    </row>
    <row r="2710" spans="1:20" s="1503" customFormat="1" ht="12.75" x14ac:dyDescent="0.2">
      <c r="A2710" s="1488" t="s">
        <v>8711</v>
      </c>
      <c r="B2710" s="1488" t="s">
        <v>2003</v>
      </c>
      <c r="C2710" s="1488" t="s">
        <v>97</v>
      </c>
      <c r="D2710" s="1488"/>
      <c r="E2710" s="1489">
        <v>9000</v>
      </c>
      <c r="F2710" s="1488" t="s">
        <v>14179</v>
      </c>
      <c r="G2710" s="1488" t="s">
        <v>14180</v>
      </c>
      <c r="H2710" s="1488" t="s">
        <v>654</v>
      </c>
      <c r="I2710" s="1488"/>
      <c r="J2710" s="1488"/>
      <c r="K2710" s="1493">
        <v>0</v>
      </c>
      <c r="L2710" s="1493">
        <v>0</v>
      </c>
      <c r="M2710" s="1484">
        <f t="shared" si="84"/>
        <v>0</v>
      </c>
      <c r="N2710" s="1493">
        <v>1</v>
      </c>
      <c r="O2710" s="1493">
        <v>1</v>
      </c>
      <c r="P2710" s="1484">
        <f t="shared" si="85"/>
        <v>9000</v>
      </c>
      <c r="Q2710" s="1199"/>
      <c r="R2710" s="1199"/>
      <c r="S2710" s="1199"/>
      <c r="T2710" s="1199"/>
    </row>
    <row r="2711" spans="1:20" s="1503" customFormat="1" ht="12.75" x14ac:dyDescent="0.2">
      <c r="A2711" s="1488" t="s">
        <v>8711</v>
      </c>
      <c r="B2711" s="1488" t="s">
        <v>2003</v>
      </c>
      <c r="C2711" s="1488" t="s">
        <v>97</v>
      </c>
      <c r="D2711" s="1488"/>
      <c r="E2711" s="1489">
        <v>9000</v>
      </c>
      <c r="F2711" s="1488" t="s">
        <v>14181</v>
      </c>
      <c r="G2711" s="1488" t="s">
        <v>14182</v>
      </c>
      <c r="H2711" s="1488" t="s">
        <v>654</v>
      </c>
      <c r="I2711" s="1488"/>
      <c r="J2711" s="1488"/>
      <c r="K2711" s="1493">
        <v>0</v>
      </c>
      <c r="L2711" s="1493">
        <v>0</v>
      </c>
      <c r="M2711" s="1484">
        <f t="shared" si="84"/>
        <v>0</v>
      </c>
      <c r="N2711" s="1493">
        <v>1</v>
      </c>
      <c r="O2711" s="1493">
        <v>1</v>
      </c>
      <c r="P2711" s="1484">
        <f t="shared" si="85"/>
        <v>9000</v>
      </c>
      <c r="Q2711" s="1199"/>
      <c r="R2711" s="1199"/>
      <c r="S2711" s="1199"/>
      <c r="T2711" s="1199"/>
    </row>
    <row r="2712" spans="1:20" s="1503" customFormat="1" ht="12.75" x14ac:dyDescent="0.2">
      <c r="A2712" s="1488" t="s">
        <v>8711</v>
      </c>
      <c r="B2712" s="1488" t="s">
        <v>2003</v>
      </c>
      <c r="C2712" s="1488" t="s">
        <v>97</v>
      </c>
      <c r="D2712" s="1488"/>
      <c r="E2712" s="1489">
        <v>6000</v>
      </c>
      <c r="F2712" s="1488" t="s">
        <v>14183</v>
      </c>
      <c r="G2712" s="1488" t="s">
        <v>14184</v>
      </c>
      <c r="H2712" s="1488" t="s">
        <v>13000</v>
      </c>
      <c r="I2712" s="1488"/>
      <c r="J2712" s="1488"/>
      <c r="K2712" s="1493">
        <v>0</v>
      </c>
      <c r="L2712" s="1493">
        <v>0</v>
      </c>
      <c r="M2712" s="1484">
        <f t="shared" si="84"/>
        <v>0</v>
      </c>
      <c r="N2712" s="1493">
        <v>1</v>
      </c>
      <c r="O2712" s="1493">
        <v>1</v>
      </c>
      <c r="P2712" s="1484">
        <f t="shared" si="85"/>
        <v>6000</v>
      </c>
      <c r="Q2712" s="1199"/>
      <c r="R2712" s="1199"/>
      <c r="S2712" s="1199"/>
      <c r="T2712" s="1199"/>
    </row>
    <row r="2713" spans="1:20" s="1503" customFormat="1" ht="12.75" x14ac:dyDescent="0.2">
      <c r="A2713" s="1488" t="s">
        <v>8711</v>
      </c>
      <c r="B2713" s="1488" t="s">
        <v>2003</v>
      </c>
      <c r="C2713" s="1488" t="s">
        <v>97</v>
      </c>
      <c r="D2713" s="1488"/>
      <c r="E2713" s="1489">
        <v>9000</v>
      </c>
      <c r="F2713" s="1488" t="s">
        <v>14185</v>
      </c>
      <c r="G2713" s="1488" t="s">
        <v>14186</v>
      </c>
      <c r="H2713" s="1488" t="s">
        <v>654</v>
      </c>
      <c r="I2713" s="1488"/>
      <c r="J2713" s="1488"/>
      <c r="K2713" s="1493">
        <v>0</v>
      </c>
      <c r="L2713" s="1493">
        <v>0</v>
      </c>
      <c r="M2713" s="1484">
        <f t="shared" si="84"/>
        <v>0</v>
      </c>
      <c r="N2713" s="1493">
        <v>1</v>
      </c>
      <c r="O2713" s="1493">
        <v>1</v>
      </c>
      <c r="P2713" s="1484">
        <f t="shared" si="85"/>
        <v>9000</v>
      </c>
      <c r="Q2713" s="1199"/>
      <c r="R2713" s="1199"/>
      <c r="S2713" s="1199"/>
      <c r="T2713" s="1199"/>
    </row>
    <row r="2714" spans="1:20" s="1503" customFormat="1" ht="12.75" x14ac:dyDescent="0.2">
      <c r="A2714" s="1488" t="s">
        <v>8711</v>
      </c>
      <c r="B2714" s="1488" t="s">
        <v>2003</v>
      </c>
      <c r="C2714" s="1488" t="s">
        <v>97</v>
      </c>
      <c r="D2714" s="1488"/>
      <c r="E2714" s="1489">
        <v>9000</v>
      </c>
      <c r="F2714" s="1488" t="s">
        <v>14187</v>
      </c>
      <c r="G2714" s="1488" t="s">
        <v>14188</v>
      </c>
      <c r="H2714" s="1488" t="s">
        <v>654</v>
      </c>
      <c r="I2714" s="1488"/>
      <c r="J2714" s="1488"/>
      <c r="K2714" s="1493">
        <v>0</v>
      </c>
      <c r="L2714" s="1493">
        <v>0</v>
      </c>
      <c r="M2714" s="1484">
        <f t="shared" si="84"/>
        <v>0</v>
      </c>
      <c r="N2714" s="1493">
        <v>1</v>
      </c>
      <c r="O2714" s="1493">
        <v>1</v>
      </c>
      <c r="P2714" s="1484">
        <f t="shared" si="85"/>
        <v>9000</v>
      </c>
      <c r="Q2714" s="1199"/>
      <c r="R2714" s="1199"/>
      <c r="S2714" s="1199"/>
      <c r="T2714" s="1199"/>
    </row>
    <row r="2715" spans="1:20" s="1503" customFormat="1" ht="12.75" x14ac:dyDescent="0.2">
      <c r="A2715" s="1488" t="s">
        <v>8711</v>
      </c>
      <c r="B2715" s="1488" t="s">
        <v>2003</v>
      </c>
      <c r="C2715" s="1488" t="s">
        <v>97</v>
      </c>
      <c r="D2715" s="1488"/>
      <c r="E2715" s="1489">
        <v>9000</v>
      </c>
      <c r="F2715" s="1488" t="s">
        <v>14189</v>
      </c>
      <c r="G2715" s="1488" t="s">
        <v>14190</v>
      </c>
      <c r="H2715" s="1488" t="s">
        <v>654</v>
      </c>
      <c r="I2715" s="1488"/>
      <c r="J2715" s="1488"/>
      <c r="K2715" s="1493">
        <v>0</v>
      </c>
      <c r="L2715" s="1493">
        <v>0</v>
      </c>
      <c r="M2715" s="1484">
        <f t="shared" si="84"/>
        <v>0</v>
      </c>
      <c r="N2715" s="1493">
        <v>1</v>
      </c>
      <c r="O2715" s="1493">
        <v>1</v>
      </c>
      <c r="P2715" s="1484">
        <f t="shared" si="85"/>
        <v>9000</v>
      </c>
      <c r="Q2715" s="1199"/>
      <c r="R2715" s="1199"/>
      <c r="S2715" s="1199"/>
      <c r="T2715" s="1199"/>
    </row>
    <row r="2716" spans="1:20" s="1503" customFormat="1" ht="12.75" x14ac:dyDescent="0.2">
      <c r="A2716" s="1488" t="s">
        <v>8711</v>
      </c>
      <c r="B2716" s="1488" t="s">
        <v>2003</v>
      </c>
      <c r="C2716" s="1488" t="s">
        <v>97</v>
      </c>
      <c r="D2716" s="1488"/>
      <c r="E2716" s="1489">
        <v>6000</v>
      </c>
      <c r="F2716" s="1488" t="s">
        <v>14191</v>
      </c>
      <c r="G2716" s="1488" t="s">
        <v>14192</v>
      </c>
      <c r="H2716" s="1488" t="s">
        <v>13000</v>
      </c>
      <c r="I2716" s="1488"/>
      <c r="J2716" s="1488"/>
      <c r="K2716" s="1493">
        <v>0</v>
      </c>
      <c r="L2716" s="1493">
        <v>0</v>
      </c>
      <c r="M2716" s="1484">
        <f t="shared" si="84"/>
        <v>0</v>
      </c>
      <c r="N2716" s="1493">
        <v>1</v>
      </c>
      <c r="O2716" s="1493">
        <v>1</v>
      </c>
      <c r="P2716" s="1484">
        <f t="shared" si="85"/>
        <v>6000</v>
      </c>
      <c r="Q2716" s="1199"/>
      <c r="R2716" s="1199"/>
      <c r="S2716" s="1199"/>
      <c r="T2716" s="1199"/>
    </row>
    <row r="2717" spans="1:20" s="1503" customFormat="1" ht="12.75" x14ac:dyDescent="0.2">
      <c r="A2717" s="1488" t="s">
        <v>8711</v>
      </c>
      <c r="B2717" s="1488" t="s">
        <v>2003</v>
      </c>
      <c r="C2717" s="1488" t="s">
        <v>97</v>
      </c>
      <c r="D2717" s="1488"/>
      <c r="E2717" s="1489">
        <v>9000</v>
      </c>
      <c r="F2717" s="1488" t="s">
        <v>14193</v>
      </c>
      <c r="G2717" s="1488" t="s">
        <v>14194</v>
      </c>
      <c r="H2717" s="1488" t="s">
        <v>654</v>
      </c>
      <c r="I2717" s="1488"/>
      <c r="J2717" s="1488"/>
      <c r="K2717" s="1493">
        <v>0</v>
      </c>
      <c r="L2717" s="1493">
        <v>0</v>
      </c>
      <c r="M2717" s="1484">
        <f t="shared" si="84"/>
        <v>0</v>
      </c>
      <c r="N2717" s="1493">
        <v>1</v>
      </c>
      <c r="O2717" s="1493">
        <v>1</v>
      </c>
      <c r="P2717" s="1484">
        <f t="shared" si="85"/>
        <v>9000</v>
      </c>
      <c r="Q2717" s="1199"/>
      <c r="R2717" s="1199"/>
      <c r="S2717" s="1199"/>
      <c r="T2717" s="1199"/>
    </row>
    <row r="2718" spans="1:20" s="1503" customFormat="1" ht="12.75" x14ac:dyDescent="0.2">
      <c r="A2718" s="1488" t="s">
        <v>8711</v>
      </c>
      <c r="B2718" s="1488" t="s">
        <v>2003</v>
      </c>
      <c r="C2718" s="1488" t="s">
        <v>97</v>
      </c>
      <c r="D2718" s="1488"/>
      <c r="E2718" s="1489">
        <v>6000</v>
      </c>
      <c r="F2718" s="1488" t="s">
        <v>14195</v>
      </c>
      <c r="G2718" s="1488" t="s">
        <v>14196</v>
      </c>
      <c r="H2718" s="1488" t="s">
        <v>13303</v>
      </c>
      <c r="I2718" s="1488"/>
      <c r="J2718" s="1488"/>
      <c r="K2718" s="1493">
        <v>0</v>
      </c>
      <c r="L2718" s="1493">
        <v>0</v>
      </c>
      <c r="M2718" s="1484">
        <f t="shared" si="84"/>
        <v>0</v>
      </c>
      <c r="N2718" s="1493">
        <v>1</v>
      </c>
      <c r="O2718" s="1493">
        <v>1</v>
      </c>
      <c r="P2718" s="1484">
        <f t="shared" si="85"/>
        <v>6000</v>
      </c>
      <c r="Q2718" s="1199"/>
      <c r="R2718" s="1199"/>
      <c r="S2718" s="1199"/>
      <c r="T2718" s="1199"/>
    </row>
    <row r="2719" spans="1:20" s="1503" customFormat="1" ht="12.75" x14ac:dyDescent="0.2">
      <c r="A2719" s="1488" t="s">
        <v>8711</v>
      </c>
      <c r="B2719" s="1488" t="s">
        <v>2003</v>
      </c>
      <c r="C2719" s="1488" t="s">
        <v>97</v>
      </c>
      <c r="D2719" s="1488"/>
      <c r="E2719" s="1489">
        <v>9000</v>
      </c>
      <c r="F2719" s="1488" t="s">
        <v>14197</v>
      </c>
      <c r="G2719" s="1488" t="s">
        <v>14198</v>
      </c>
      <c r="H2719" s="1488" t="s">
        <v>654</v>
      </c>
      <c r="I2719" s="1488"/>
      <c r="J2719" s="1488"/>
      <c r="K2719" s="1493">
        <v>0</v>
      </c>
      <c r="L2719" s="1493">
        <v>0</v>
      </c>
      <c r="M2719" s="1484">
        <f t="shared" si="84"/>
        <v>0</v>
      </c>
      <c r="N2719" s="1493">
        <v>1</v>
      </c>
      <c r="O2719" s="1493">
        <v>1</v>
      </c>
      <c r="P2719" s="1484">
        <f t="shared" si="85"/>
        <v>9000</v>
      </c>
      <c r="Q2719" s="1199"/>
      <c r="R2719" s="1199"/>
      <c r="S2719" s="1199"/>
      <c r="T2719" s="1199"/>
    </row>
    <row r="2720" spans="1:20" s="1503" customFormat="1" ht="12.75" x14ac:dyDescent="0.2">
      <c r="A2720" s="1488" t="s">
        <v>8711</v>
      </c>
      <c r="B2720" s="1488" t="s">
        <v>2003</v>
      </c>
      <c r="C2720" s="1488" t="s">
        <v>97</v>
      </c>
      <c r="D2720" s="1488"/>
      <c r="E2720" s="1489">
        <v>9000</v>
      </c>
      <c r="F2720" s="1488" t="s">
        <v>14199</v>
      </c>
      <c r="G2720" s="1488" t="s">
        <v>14200</v>
      </c>
      <c r="H2720" s="1488" t="s">
        <v>654</v>
      </c>
      <c r="I2720" s="1488"/>
      <c r="J2720" s="1488"/>
      <c r="K2720" s="1493">
        <v>0</v>
      </c>
      <c r="L2720" s="1493">
        <v>0</v>
      </c>
      <c r="M2720" s="1484">
        <f t="shared" si="84"/>
        <v>0</v>
      </c>
      <c r="N2720" s="1493">
        <v>1</v>
      </c>
      <c r="O2720" s="1493">
        <v>1</v>
      </c>
      <c r="P2720" s="1484">
        <f t="shared" si="85"/>
        <v>9000</v>
      </c>
      <c r="Q2720" s="1199"/>
      <c r="R2720" s="1199"/>
      <c r="S2720" s="1199"/>
      <c r="T2720" s="1199"/>
    </row>
    <row r="2721" spans="1:20" s="1503" customFormat="1" ht="12.75" x14ac:dyDescent="0.2">
      <c r="A2721" s="1488" t="s">
        <v>8711</v>
      </c>
      <c r="B2721" s="1488" t="s">
        <v>2003</v>
      </c>
      <c r="C2721" s="1488" t="s">
        <v>97</v>
      </c>
      <c r="D2721" s="1488"/>
      <c r="E2721" s="1489">
        <v>9000</v>
      </c>
      <c r="F2721" s="1488" t="s">
        <v>14201</v>
      </c>
      <c r="G2721" s="1488" t="s">
        <v>14202</v>
      </c>
      <c r="H2721" s="1488" t="s">
        <v>654</v>
      </c>
      <c r="I2721" s="1488"/>
      <c r="J2721" s="1488"/>
      <c r="K2721" s="1493">
        <v>0</v>
      </c>
      <c r="L2721" s="1493">
        <v>0</v>
      </c>
      <c r="M2721" s="1484">
        <f t="shared" si="84"/>
        <v>0</v>
      </c>
      <c r="N2721" s="1493">
        <v>1</v>
      </c>
      <c r="O2721" s="1493">
        <v>1</v>
      </c>
      <c r="P2721" s="1484">
        <f t="shared" si="85"/>
        <v>9000</v>
      </c>
      <c r="Q2721" s="1199"/>
      <c r="R2721" s="1199"/>
      <c r="S2721" s="1199"/>
      <c r="T2721" s="1199"/>
    </row>
    <row r="2722" spans="1:20" s="1503" customFormat="1" ht="12.75" x14ac:dyDescent="0.2">
      <c r="A2722" s="1488" t="s">
        <v>8711</v>
      </c>
      <c r="B2722" s="1488" t="s">
        <v>2003</v>
      </c>
      <c r="C2722" s="1488" t="s">
        <v>97</v>
      </c>
      <c r="D2722" s="1488"/>
      <c r="E2722" s="1489">
        <v>6000</v>
      </c>
      <c r="F2722" s="1488" t="s">
        <v>14203</v>
      </c>
      <c r="G2722" s="1488" t="s">
        <v>14204</v>
      </c>
      <c r="H2722" s="1488" t="s">
        <v>13000</v>
      </c>
      <c r="I2722" s="1488"/>
      <c r="J2722" s="1488"/>
      <c r="K2722" s="1493">
        <v>0</v>
      </c>
      <c r="L2722" s="1493">
        <v>0</v>
      </c>
      <c r="M2722" s="1484">
        <f t="shared" si="84"/>
        <v>0</v>
      </c>
      <c r="N2722" s="1493">
        <v>1</v>
      </c>
      <c r="O2722" s="1493">
        <v>1</v>
      </c>
      <c r="P2722" s="1484">
        <f t="shared" si="85"/>
        <v>6000</v>
      </c>
      <c r="Q2722" s="1199"/>
      <c r="R2722" s="1199"/>
      <c r="S2722" s="1199"/>
      <c r="T2722" s="1199"/>
    </row>
    <row r="2723" spans="1:20" s="1503" customFormat="1" ht="12.75" x14ac:dyDescent="0.2">
      <c r="A2723" s="1488" t="s">
        <v>8711</v>
      </c>
      <c r="B2723" s="1488" t="s">
        <v>2003</v>
      </c>
      <c r="C2723" s="1488" t="s">
        <v>97</v>
      </c>
      <c r="D2723" s="1488"/>
      <c r="E2723" s="1489">
        <v>9000</v>
      </c>
      <c r="F2723" s="1488" t="s">
        <v>14205</v>
      </c>
      <c r="G2723" s="1488" t="s">
        <v>14206</v>
      </c>
      <c r="H2723" s="1488" t="s">
        <v>654</v>
      </c>
      <c r="I2723" s="1488"/>
      <c r="J2723" s="1488"/>
      <c r="K2723" s="1493">
        <v>0</v>
      </c>
      <c r="L2723" s="1493">
        <v>0</v>
      </c>
      <c r="M2723" s="1484">
        <f t="shared" si="84"/>
        <v>0</v>
      </c>
      <c r="N2723" s="1493">
        <v>1</v>
      </c>
      <c r="O2723" s="1493">
        <v>1</v>
      </c>
      <c r="P2723" s="1484">
        <f t="shared" si="85"/>
        <v>9000</v>
      </c>
      <c r="Q2723" s="1199"/>
      <c r="R2723" s="1199"/>
      <c r="S2723" s="1199"/>
      <c r="T2723" s="1199"/>
    </row>
    <row r="2724" spans="1:20" s="1503" customFormat="1" ht="12.75" x14ac:dyDescent="0.2">
      <c r="A2724" s="1488" t="s">
        <v>8711</v>
      </c>
      <c r="B2724" s="1488" t="s">
        <v>2003</v>
      </c>
      <c r="C2724" s="1488" t="s">
        <v>97</v>
      </c>
      <c r="D2724" s="1488"/>
      <c r="E2724" s="1489">
        <v>9000</v>
      </c>
      <c r="F2724" s="1488" t="s">
        <v>14207</v>
      </c>
      <c r="G2724" s="1488" t="s">
        <v>14208</v>
      </c>
      <c r="H2724" s="1488" t="s">
        <v>654</v>
      </c>
      <c r="I2724" s="1488"/>
      <c r="J2724" s="1488"/>
      <c r="K2724" s="1493">
        <v>0</v>
      </c>
      <c r="L2724" s="1493">
        <v>0</v>
      </c>
      <c r="M2724" s="1484">
        <f t="shared" si="84"/>
        <v>0</v>
      </c>
      <c r="N2724" s="1493">
        <v>1</v>
      </c>
      <c r="O2724" s="1493">
        <v>1</v>
      </c>
      <c r="P2724" s="1484">
        <f t="shared" si="85"/>
        <v>9000</v>
      </c>
      <c r="Q2724" s="1199"/>
      <c r="R2724" s="1199"/>
      <c r="S2724" s="1199"/>
      <c r="T2724" s="1199"/>
    </row>
    <row r="2725" spans="1:20" s="1503" customFormat="1" ht="12.75" x14ac:dyDescent="0.2">
      <c r="A2725" s="1488" t="s">
        <v>8711</v>
      </c>
      <c r="B2725" s="1488" t="s">
        <v>2003</v>
      </c>
      <c r="C2725" s="1488" t="s">
        <v>97</v>
      </c>
      <c r="D2725" s="1488"/>
      <c r="E2725" s="1489">
        <v>6000</v>
      </c>
      <c r="F2725" s="1488" t="s">
        <v>14209</v>
      </c>
      <c r="G2725" s="1488" t="s">
        <v>14210</v>
      </c>
      <c r="H2725" s="1488" t="s">
        <v>13000</v>
      </c>
      <c r="I2725" s="1488"/>
      <c r="J2725" s="1488"/>
      <c r="K2725" s="1493">
        <v>0</v>
      </c>
      <c r="L2725" s="1493">
        <v>0</v>
      </c>
      <c r="M2725" s="1484">
        <f t="shared" si="84"/>
        <v>0</v>
      </c>
      <c r="N2725" s="1493">
        <v>1</v>
      </c>
      <c r="O2725" s="1493">
        <v>1</v>
      </c>
      <c r="P2725" s="1484">
        <f t="shared" si="85"/>
        <v>6000</v>
      </c>
      <c r="Q2725" s="1199"/>
      <c r="R2725" s="1199"/>
      <c r="S2725" s="1199"/>
      <c r="T2725" s="1199"/>
    </row>
    <row r="2726" spans="1:20" s="1503" customFormat="1" ht="12.75" x14ac:dyDescent="0.2">
      <c r="A2726" s="1488" t="s">
        <v>8711</v>
      </c>
      <c r="B2726" s="1488" t="s">
        <v>2003</v>
      </c>
      <c r="C2726" s="1488" t="s">
        <v>97</v>
      </c>
      <c r="D2726" s="1488"/>
      <c r="E2726" s="1489">
        <v>6000</v>
      </c>
      <c r="F2726" s="1488" t="s">
        <v>14211</v>
      </c>
      <c r="G2726" s="1488" t="s">
        <v>14212</v>
      </c>
      <c r="H2726" s="1488" t="s">
        <v>13000</v>
      </c>
      <c r="I2726" s="1488"/>
      <c r="J2726" s="1488"/>
      <c r="K2726" s="1493">
        <v>0</v>
      </c>
      <c r="L2726" s="1493">
        <v>0</v>
      </c>
      <c r="M2726" s="1484">
        <f t="shared" si="84"/>
        <v>0</v>
      </c>
      <c r="N2726" s="1493">
        <v>1</v>
      </c>
      <c r="O2726" s="1493">
        <v>1</v>
      </c>
      <c r="P2726" s="1484">
        <f t="shared" si="85"/>
        <v>6000</v>
      </c>
      <c r="Q2726" s="1199"/>
      <c r="R2726" s="1199"/>
      <c r="S2726" s="1199"/>
      <c r="T2726" s="1199"/>
    </row>
    <row r="2727" spans="1:20" s="1503" customFormat="1" ht="12.75" x14ac:dyDescent="0.2">
      <c r="A2727" s="1488" t="s">
        <v>8711</v>
      </c>
      <c r="B2727" s="1488" t="s">
        <v>2003</v>
      </c>
      <c r="C2727" s="1488" t="s">
        <v>97</v>
      </c>
      <c r="D2727" s="1488"/>
      <c r="E2727" s="1489">
        <v>9000</v>
      </c>
      <c r="F2727" s="1488" t="s">
        <v>14213</v>
      </c>
      <c r="G2727" s="1488" t="s">
        <v>14214</v>
      </c>
      <c r="H2727" s="1488" t="s">
        <v>654</v>
      </c>
      <c r="I2727" s="1488"/>
      <c r="J2727" s="1488"/>
      <c r="K2727" s="1493">
        <v>0</v>
      </c>
      <c r="L2727" s="1493">
        <v>0</v>
      </c>
      <c r="M2727" s="1484">
        <f t="shared" si="84"/>
        <v>0</v>
      </c>
      <c r="N2727" s="1493">
        <v>1</v>
      </c>
      <c r="O2727" s="1493">
        <v>1</v>
      </c>
      <c r="P2727" s="1484">
        <f t="shared" si="85"/>
        <v>9000</v>
      </c>
      <c r="Q2727" s="1199"/>
      <c r="R2727" s="1199"/>
      <c r="S2727" s="1199"/>
      <c r="T2727" s="1199"/>
    </row>
    <row r="2728" spans="1:20" s="1503" customFormat="1" ht="12.75" x14ac:dyDescent="0.2">
      <c r="A2728" s="1488" t="s">
        <v>8711</v>
      </c>
      <c r="B2728" s="1488" t="s">
        <v>2003</v>
      </c>
      <c r="C2728" s="1488" t="s">
        <v>97</v>
      </c>
      <c r="D2728" s="1488"/>
      <c r="E2728" s="1489">
        <v>9000</v>
      </c>
      <c r="F2728" s="1488" t="s">
        <v>14215</v>
      </c>
      <c r="G2728" s="1488" t="s">
        <v>14216</v>
      </c>
      <c r="H2728" s="1488" t="s">
        <v>654</v>
      </c>
      <c r="I2728" s="1488"/>
      <c r="J2728" s="1488"/>
      <c r="K2728" s="1493">
        <v>0</v>
      </c>
      <c r="L2728" s="1493">
        <v>0</v>
      </c>
      <c r="M2728" s="1484">
        <f t="shared" si="84"/>
        <v>0</v>
      </c>
      <c r="N2728" s="1493">
        <v>1</v>
      </c>
      <c r="O2728" s="1493">
        <v>1</v>
      </c>
      <c r="P2728" s="1484">
        <f t="shared" si="85"/>
        <v>9000</v>
      </c>
      <c r="Q2728" s="1199"/>
      <c r="R2728" s="1199"/>
      <c r="S2728" s="1199"/>
      <c r="T2728" s="1199"/>
    </row>
    <row r="2729" spans="1:20" s="1503" customFormat="1" ht="12.75" x14ac:dyDescent="0.2">
      <c r="A2729" s="1488" t="s">
        <v>8711</v>
      </c>
      <c r="B2729" s="1488" t="s">
        <v>2003</v>
      </c>
      <c r="C2729" s="1488" t="s">
        <v>97</v>
      </c>
      <c r="D2729" s="1488"/>
      <c r="E2729" s="1489">
        <v>6000</v>
      </c>
      <c r="F2729" s="1488" t="s">
        <v>14217</v>
      </c>
      <c r="G2729" s="1488" t="s">
        <v>14218</v>
      </c>
      <c r="H2729" s="1488" t="s">
        <v>1344</v>
      </c>
      <c r="I2729" s="1488"/>
      <c r="J2729" s="1488"/>
      <c r="K2729" s="1493">
        <v>0</v>
      </c>
      <c r="L2729" s="1493">
        <v>0</v>
      </c>
      <c r="M2729" s="1484">
        <f t="shared" si="84"/>
        <v>0</v>
      </c>
      <c r="N2729" s="1493">
        <v>1</v>
      </c>
      <c r="O2729" s="1493">
        <v>1</v>
      </c>
      <c r="P2729" s="1484">
        <f t="shared" si="85"/>
        <v>6000</v>
      </c>
      <c r="Q2729" s="1199"/>
      <c r="R2729" s="1199"/>
      <c r="S2729" s="1199"/>
      <c r="T2729" s="1199"/>
    </row>
    <row r="2730" spans="1:20" s="1503" customFormat="1" ht="12.75" x14ac:dyDescent="0.2">
      <c r="A2730" s="1488" t="s">
        <v>8711</v>
      </c>
      <c r="B2730" s="1488" t="s">
        <v>2003</v>
      </c>
      <c r="C2730" s="1488" t="s">
        <v>97</v>
      </c>
      <c r="D2730" s="1488"/>
      <c r="E2730" s="1489">
        <v>6000</v>
      </c>
      <c r="F2730" s="1488" t="s">
        <v>14219</v>
      </c>
      <c r="G2730" s="1488" t="s">
        <v>14220</v>
      </c>
      <c r="H2730" s="1488" t="s">
        <v>1344</v>
      </c>
      <c r="I2730" s="1488"/>
      <c r="J2730" s="1488"/>
      <c r="K2730" s="1493">
        <v>0</v>
      </c>
      <c r="L2730" s="1493">
        <v>0</v>
      </c>
      <c r="M2730" s="1484">
        <f t="shared" si="84"/>
        <v>0</v>
      </c>
      <c r="N2730" s="1493">
        <v>1</v>
      </c>
      <c r="O2730" s="1493">
        <v>1</v>
      </c>
      <c r="P2730" s="1484">
        <f t="shared" si="85"/>
        <v>6000</v>
      </c>
      <c r="Q2730" s="1199"/>
      <c r="R2730" s="1199"/>
      <c r="S2730" s="1199"/>
      <c r="T2730" s="1199"/>
    </row>
    <row r="2731" spans="1:20" s="1503" customFormat="1" ht="12.75" x14ac:dyDescent="0.2">
      <c r="A2731" s="1488" t="s">
        <v>8711</v>
      </c>
      <c r="B2731" s="1488" t="s">
        <v>2003</v>
      </c>
      <c r="C2731" s="1488" t="s">
        <v>97</v>
      </c>
      <c r="D2731" s="1488"/>
      <c r="E2731" s="1489">
        <v>9000</v>
      </c>
      <c r="F2731" s="1488" t="s">
        <v>14221</v>
      </c>
      <c r="G2731" s="1488" t="s">
        <v>14222</v>
      </c>
      <c r="H2731" s="1488" t="s">
        <v>654</v>
      </c>
      <c r="I2731" s="1488"/>
      <c r="J2731" s="1488"/>
      <c r="K2731" s="1493">
        <v>0</v>
      </c>
      <c r="L2731" s="1493">
        <v>0</v>
      </c>
      <c r="M2731" s="1484">
        <f t="shared" si="84"/>
        <v>0</v>
      </c>
      <c r="N2731" s="1493">
        <v>1</v>
      </c>
      <c r="O2731" s="1493">
        <v>1</v>
      </c>
      <c r="P2731" s="1484">
        <f t="shared" si="85"/>
        <v>9000</v>
      </c>
      <c r="Q2731" s="1199"/>
      <c r="R2731" s="1199"/>
      <c r="S2731" s="1199"/>
      <c r="T2731" s="1199"/>
    </row>
    <row r="2732" spans="1:20" s="1503" customFormat="1" ht="12.75" x14ac:dyDescent="0.2">
      <c r="A2732" s="1488" t="s">
        <v>8711</v>
      </c>
      <c r="B2732" s="1488" t="s">
        <v>2003</v>
      </c>
      <c r="C2732" s="1488" t="s">
        <v>97</v>
      </c>
      <c r="D2732" s="1488"/>
      <c r="E2732" s="1489">
        <v>6000</v>
      </c>
      <c r="F2732" s="1488" t="s">
        <v>14223</v>
      </c>
      <c r="G2732" s="1488" t="s">
        <v>14224</v>
      </c>
      <c r="H2732" s="1488" t="s">
        <v>13303</v>
      </c>
      <c r="I2732" s="1488"/>
      <c r="J2732" s="1488"/>
      <c r="K2732" s="1493">
        <v>0</v>
      </c>
      <c r="L2732" s="1493">
        <v>0</v>
      </c>
      <c r="M2732" s="1484">
        <f t="shared" si="84"/>
        <v>0</v>
      </c>
      <c r="N2732" s="1493">
        <v>1</v>
      </c>
      <c r="O2732" s="1493">
        <v>1</v>
      </c>
      <c r="P2732" s="1484">
        <f t="shared" si="85"/>
        <v>6000</v>
      </c>
      <c r="Q2732" s="1199"/>
      <c r="R2732" s="1199"/>
      <c r="S2732" s="1199"/>
      <c r="T2732" s="1199"/>
    </row>
    <row r="2733" spans="1:20" s="1503" customFormat="1" ht="12.75" x14ac:dyDescent="0.2">
      <c r="A2733" s="1488" t="s">
        <v>8711</v>
      </c>
      <c r="B2733" s="1488" t="s">
        <v>2003</v>
      </c>
      <c r="C2733" s="1488" t="s">
        <v>97</v>
      </c>
      <c r="D2733" s="1488"/>
      <c r="E2733" s="1489">
        <v>12900</v>
      </c>
      <c r="F2733" s="1488" t="s">
        <v>14225</v>
      </c>
      <c r="G2733" s="1488" t="s">
        <v>14226</v>
      </c>
      <c r="H2733" s="1488" t="s">
        <v>14227</v>
      </c>
      <c r="I2733" s="1488"/>
      <c r="J2733" s="1488"/>
      <c r="K2733" s="1493">
        <v>0</v>
      </c>
      <c r="L2733" s="1493">
        <v>0</v>
      </c>
      <c r="M2733" s="1484">
        <f t="shared" si="84"/>
        <v>0</v>
      </c>
      <c r="N2733" s="1493">
        <v>1</v>
      </c>
      <c r="O2733" s="1493">
        <v>1</v>
      </c>
      <c r="P2733" s="1484">
        <f t="shared" si="85"/>
        <v>12900</v>
      </c>
      <c r="Q2733" s="1199"/>
      <c r="R2733" s="1199"/>
      <c r="S2733" s="1199"/>
      <c r="T2733" s="1199"/>
    </row>
    <row r="2734" spans="1:20" s="1503" customFormat="1" ht="12.75" x14ac:dyDescent="0.2">
      <c r="A2734" s="1488" t="s">
        <v>8711</v>
      </c>
      <c r="B2734" s="1488" t="s">
        <v>2003</v>
      </c>
      <c r="C2734" s="1488" t="s">
        <v>97</v>
      </c>
      <c r="D2734" s="1488"/>
      <c r="E2734" s="1489">
        <v>12900</v>
      </c>
      <c r="F2734" s="1488" t="s">
        <v>14228</v>
      </c>
      <c r="G2734" s="1488" t="s">
        <v>14229</v>
      </c>
      <c r="H2734" s="1488" t="s">
        <v>14227</v>
      </c>
      <c r="I2734" s="1488"/>
      <c r="J2734" s="1488"/>
      <c r="K2734" s="1493">
        <v>0</v>
      </c>
      <c r="L2734" s="1493">
        <v>0</v>
      </c>
      <c r="M2734" s="1484">
        <f t="shared" si="84"/>
        <v>0</v>
      </c>
      <c r="N2734" s="1493">
        <v>1</v>
      </c>
      <c r="O2734" s="1493">
        <v>1</v>
      </c>
      <c r="P2734" s="1484">
        <f t="shared" si="85"/>
        <v>12900</v>
      </c>
      <c r="Q2734" s="1199"/>
      <c r="R2734" s="1199"/>
      <c r="S2734" s="1199"/>
      <c r="T2734" s="1199"/>
    </row>
    <row r="2735" spans="1:20" s="1503" customFormat="1" ht="12.75" x14ac:dyDescent="0.2">
      <c r="A2735" s="1488" t="s">
        <v>8711</v>
      </c>
      <c r="B2735" s="1488" t="s">
        <v>2003</v>
      </c>
      <c r="C2735" s="1488" t="s">
        <v>97</v>
      </c>
      <c r="D2735" s="1488"/>
      <c r="E2735" s="1489">
        <v>12900</v>
      </c>
      <c r="F2735" s="1488" t="s">
        <v>14230</v>
      </c>
      <c r="G2735" s="1488" t="s">
        <v>14231</v>
      </c>
      <c r="H2735" s="1488" t="s">
        <v>14227</v>
      </c>
      <c r="I2735" s="1488"/>
      <c r="J2735" s="1488"/>
      <c r="K2735" s="1493">
        <v>0</v>
      </c>
      <c r="L2735" s="1493">
        <v>0</v>
      </c>
      <c r="M2735" s="1484">
        <f t="shared" si="84"/>
        <v>0</v>
      </c>
      <c r="N2735" s="1493">
        <v>1</v>
      </c>
      <c r="O2735" s="1493">
        <v>1</v>
      </c>
      <c r="P2735" s="1484">
        <f t="shared" si="85"/>
        <v>12900</v>
      </c>
      <c r="Q2735" s="1199"/>
      <c r="R2735" s="1199"/>
      <c r="S2735" s="1199"/>
      <c r="T2735" s="1199"/>
    </row>
    <row r="2736" spans="1:20" s="1503" customFormat="1" ht="12.75" x14ac:dyDescent="0.2">
      <c r="A2736" s="1488" t="s">
        <v>8711</v>
      </c>
      <c r="B2736" s="1488" t="s">
        <v>2003</v>
      </c>
      <c r="C2736" s="1488" t="s">
        <v>97</v>
      </c>
      <c r="D2736" s="1488"/>
      <c r="E2736" s="1489">
        <v>12900</v>
      </c>
      <c r="F2736" s="1488" t="s">
        <v>14232</v>
      </c>
      <c r="G2736" s="1488" t="s">
        <v>14233</v>
      </c>
      <c r="H2736" s="1488" t="s">
        <v>14227</v>
      </c>
      <c r="I2736" s="1488"/>
      <c r="J2736" s="1488"/>
      <c r="K2736" s="1493">
        <v>0</v>
      </c>
      <c r="L2736" s="1493">
        <v>0</v>
      </c>
      <c r="M2736" s="1484">
        <f t="shared" si="84"/>
        <v>0</v>
      </c>
      <c r="N2736" s="1493">
        <v>1</v>
      </c>
      <c r="O2736" s="1493">
        <v>1</v>
      </c>
      <c r="P2736" s="1484">
        <f t="shared" si="85"/>
        <v>12900</v>
      </c>
      <c r="Q2736" s="1199"/>
      <c r="R2736" s="1199"/>
      <c r="S2736" s="1199"/>
      <c r="T2736" s="1199"/>
    </row>
    <row r="2737" spans="1:20" s="1503" customFormat="1" ht="12.75" x14ac:dyDescent="0.2">
      <c r="A2737" s="1488" t="s">
        <v>8711</v>
      </c>
      <c r="B2737" s="1488" t="s">
        <v>2003</v>
      </c>
      <c r="C2737" s="1488" t="s">
        <v>97</v>
      </c>
      <c r="D2737" s="1488"/>
      <c r="E2737" s="1489">
        <v>12900</v>
      </c>
      <c r="F2737" s="1488" t="s">
        <v>14234</v>
      </c>
      <c r="G2737" s="1488" t="s">
        <v>14235</v>
      </c>
      <c r="H2737" s="1488" t="s">
        <v>14227</v>
      </c>
      <c r="I2737" s="1488"/>
      <c r="J2737" s="1488"/>
      <c r="K2737" s="1493">
        <v>0</v>
      </c>
      <c r="L2737" s="1493">
        <v>0</v>
      </c>
      <c r="M2737" s="1484">
        <f t="shared" si="84"/>
        <v>0</v>
      </c>
      <c r="N2737" s="1493">
        <v>1</v>
      </c>
      <c r="O2737" s="1493">
        <v>1</v>
      </c>
      <c r="P2737" s="1484">
        <f t="shared" si="85"/>
        <v>12900</v>
      </c>
      <c r="Q2737" s="1199"/>
      <c r="R2737" s="1199"/>
      <c r="S2737" s="1199"/>
      <c r="T2737" s="1199"/>
    </row>
    <row r="2738" spans="1:20" s="1503" customFormat="1" ht="12.75" x14ac:dyDescent="0.2">
      <c r="A2738" s="1488" t="s">
        <v>8711</v>
      </c>
      <c r="B2738" s="1488" t="s">
        <v>2003</v>
      </c>
      <c r="C2738" s="1488" t="s">
        <v>97</v>
      </c>
      <c r="D2738" s="1488"/>
      <c r="E2738" s="1489">
        <v>12900</v>
      </c>
      <c r="F2738" s="1488" t="s">
        <v>14236</v>
      </c>
      <c r="G2738" s="1488" t="s">
        <v>14237</v>
      </c>
      <c r="H2738" s="1488" t="s">
        <v>14227</v>
      </c>
      <c r="I2738" s="1488"/>
      <c r="J2738" s="1488"/>
      <c r="K2738" s="1493">
        <v>0</v>
      </c>
      <c r="L2738" s="1493">
        <v>0</v>
      </c>
      <c r="M2738" s="1484">
        <f t="shared" si="84"/>
        <v>0</v>
      </c>
      <c r="N2738" s="1493">
        <v>1</v>
      </c>
      <c r="O2738" s="1493">
        <v>1</v>
      </c>
      <c r="P2738" s="1484">
        <f t="shared" si="85"/>
        <v>12900</v>
      </c>
      <c r="Q2738" s="1199"/>
      <c r="R2738" s="1199"/>
      <c r="S2738" s="1199"/>
      <c r="T2738" s="1199"/>
    </row>
    <row r="2739" spans="1:20" s="1503" customFormat="1" ht="12.75" x14ac:dyDescent="0.2">
      <c r="A2739" s="1488" t="s">
        <v>8711</v>
      </c>
      <c r="B2739" s="1488" t="s">
        <v>2003</v>
      </c>
      <c r="C2739" s="1488" t="s">
        <v>97</v>
      </c>
      <c r="D2739" s="1488"/>
      <c r="E2739" s="1489">
        <v>12900</v>
      </c>
      <c r="F2739" s="1488" t="s">
        <v>14238</v>
      </c>
      <c r="G2739" s="1488" t="s">
        <v>14239</v>
      </c>
      <c r="H2739" s="1488" t="s">
        <v>14227</v>
      </c>
      <c r="I2739" s="1488"/>
      <c r="J2739" s="1488"/>
      <c r="K2739" s="1493">
        <v>0</v>
      </c>
      <c r="L2739" s="1493">
        <v>0</v>
      </c>
      <c r="M2739" s="1484">
        <f t="shared" si="84"/>
        <v>0</v>
      </c>
      <c r="N2739" s="1493">
        <v>1</v>
      </c>
      <c r="O2739" s="1493">
        <v>1</v>
      </c>
      <c r="P2739" s="1484">
        <f t="shared" si="85"/>
        <v>12900</v>
      </c>
      <c r="Q2739" s="1199"/>
      <c r="R2739" s="1199"/>
      <c r="S2739" s="1199"/>
      <c r="T2739" s="1199"/>
    </row>
    <row r="2740" spans="1:20" s="1503" customFormat="1" ht="12.75" x14ac:dyDescent="0.2">
      <c r="A2740" s="1488" t="s">
        <v>8711</v>
      </c>
      <c r="B2740" s="1488" t="s">
        <v>2003</v>
      </c>
      <c r="C2740" s="1488" t="s">
        <v>97</v>
      </c>
      <c r="D2740" s="1488"/>
      <c r="E2740" s="1489">
        <v>12900</v>
      </c>
      <c r="F2740" s="1488" t="s">
        <v>14240</v>
      </c>
      <c r="G2740" s="1488" t="s">
        <v>14241</v>
      </c>
      <c r="H2740" s="1488" t="s">
        <v>14227</v>
      </c>
      <c r="I2740" s="1488"/>
      <c r="J2740" s="1488"/>
      <c r="K2740" s="1493">
        <v>0</v>
      </c>
      <c r="L2740" s="1493">
        <v>0</v>
      </c>
      <c r="M2740" s="1484">
        <f t="shared" si="84"/>
        <v>0</v>
      </c>
      <c r="N2740" s="1493">
        <v>1</v>
      </c>
      <c r="O2740" s="1493">
        <v>1</v>
      </c>
      <c r="P2740" s="1484">
        <f t="shared" si="85"/>
        <v>12900</v>
      </c>
      <c r="Q2740" s="1199"/>
      <c r="R2740" s="1199"/>
      <c r="S2740" s="1199"/>
      <c r="T2740" s="1199"/>
    </row>
    <row r="2741" spans="1:20" s="1503" customFormat="1" ht="12.75" x14ac:dyDescent="0.2">
      <c r="A2741" s="1488" t="s">
        <v>8711</v>
      </c>
      <c r="B2741" s="1488" t="s">
        <v>2003</v>
      </c>
      <c r="C2741" s="1488" t="s">
        <v>97</v>
      </c>
      <c r="D2741" s="1488"/>
      <c r="E2741" s="1489">
        <v>12900</v>
      </c>
      <c r="F2741" s="1488" t="s">
        <v>14242</v>
      </c>
      <c r="G2741" s="1488" t="s">
        <v>14243</v>
      </c>
      <c r="H2741" s="1488" t="s">
        <v>14227</v>
      </c>
      <c r="I2741" s="1488"/>
      <c r="J2741" s="1488"/>
      <c r="K2741" s="1493">
        <v>0</v>
      </c>
      <c r="L2741" s="1493">
        <v>0</v>
      </c>
      <c r="M2741" s="1484">
        <f t="shared" si="84"/>
        <v>0</v>
      </c>
      <c r="N2741" s="1493">
        <v>1</v>
      </c>
      <c r="O2741" s="1493">
        <v>1</v>
      </c>
      <c r="P2741" s="1484">
        <f t="shared" si="85"/>
        <v>12900</v>
      </c>
      <c r="Q2741" s="1199"/>
      <c r="R2741" s="1199"/>
      <c r="S2741" s="1199"/>
      <c r="T2741" s="1199"/>
    </row>
    <row r="2742" spans="1:20" s="1503" customFormat="1" ht="12.75" x14ac:dyDescent="0.2">
      <c r="A2742" s="1488" t="s">
        <v>8711</v>
      </c>
      <c r="B2742" s="1488" t="s">
        <v>2003</v>
      </c>
      <c r="C2742" s="1488" t="s">
        <v>97</v>
      </c>
      <c r="D2742" s="1488"/>
      <c r="E2742" s="1489">
        <v>12900</v>
      </c>
      <c r="F2742" s="1488" t="s">
        <v>14244</v>
      </c>
      <c r="G2742" s="1488" t="s">
        <v>14245</v>
      </c>
      <c r="H2742" s="1488" t="s">
        <v>14227</v>
      </c>
      <c r="I2742" s="1488"/>
      <c r="J2742" s="1488"/>
      <c r="K2742" s="1493">
        <v>0</v>
      </c>
      <c r="L2742" s="1493">
        <v>0</v>
      </c>
      <c r="M2742" s="1484">
        <f t="shared" si="84"/>
        <v>0</v>
      </c>
      <c r="N2742" s="1493">
        <v>1</v>
      </c>
      <c r="O2742" s="1493">
        <v>1</v>
      </c>
      <c r="P2742" s="1484">
        <f t="shared" si="85"/>
        <v>12900</v>
      </c>
      <c r="Q2742" s="1199"/>
      <c r="R2742" s="1199"/>
      <c r="S2742" s="1199"/>
      <c r="T2742" s="1199"/>
    </row>
    <row r="2743" spans="1:20" s="1503" customFormat="1" ht="12.75" x14ac:dyDescent="0.2">
      <c r="A2743" s="1488" t="s">
        <v>8711</v>
      </c>
      <c r="B2743" s="1488" t="s">
        <v>2003</v>
      </c>
      <c r="C2743" s="1488" t="s">
        <v>97</v>
      </c>
      <c r="D2743" s="1488"/>
      <c r="E2743" s="1489">
        <v>12900</v>
      </c>
      <c r="F2743" s="1488" t="s">
        <v>14246</v>
      </c>
      <c r="G2743" s="1488" t="s">
        <v>14247</v>
      </c>
      <c r="H2743" s="1488" t="s">
        <v>14227</v>
      </c>
      <c r="I2743" s="1488"/>
      <c r="J2743" s="1488"/>
      <c r="K2743" s="1493">
        <v>0</v>
      </c>
      <c r="L2743" s="1493">
        <v>0</v>
      </c>
      <c r="M2743" s="1484">
        <f t="shared" si="84"/>
        <v>0</v>
      </c>
      <c r="N2743" s="1493">
        <v>1</v>
      </c>
      <c r="O2743" s="1493">
        <v>1</v>
      </c>
      <c r="P2743" s="1484">
        <f t="shared" si="85"/>
        <v>12900</v>
      </c>
      <c r="Q2743" s="1199"/>
      <c r="R2743" s="1199"/>
      <c r="S2743" s="1199"/>
      <c r="T2743" s="1199"/>
    </row>
    <row r="2744" spans="1:20" s="1503" customFormat="1" ht="12.75" x14ac:dyDescent="0.2">
      <c r="A2744" s="1488" t="s">
        <v>8711</v>
      </c>
      <c r="B2744" s="1488" t="s">
        <v>2003</v>
      </c>
      <c r="C2744" s="1488" t="s">
        <v>97</v>
      </c>
      <c r="D2744" s="1488"/>
      <c r="E2744" s="1489">
        <v>12900</v>
      </c>
      <c r="F2744" s="1488" t="s">
        <v>14248</v>
      </c>
      <c r="G2744" s="1488" t="s">
        <v>14249</v>
      </c>
      <c r="H2744" s="1488" t="s">
        <v>14227</v>
      </c>
      <c r="I2744" s="1488"/>
      <c r="J2744" s="1488"/>
      <c r="K2744" s="1493">
        <v>0</v>
      </c>
      <c r="L2744" s="1493">
        <v>0</v>
      </c>
      <c r="M2744" s="1484">
        <f t="shared" si="84"/>
        <v>0</v>
      </c>
      <c r="N2744" s="1493">
        <v>1</v>
      </c>
      <c r="O2744" s="1493">
        <v>1</v>
      </c>
      <c r="P2744" s="1484">
        <f t="shared" si="85"/>
        <v>12900</v>
      </c>
      <c r="Q2744" s="1199"/>
      <c r="R2744" s="1199"/>
      <c r="S2744" s="1199"/>
      <c r="T2744" s="1199"/>
    </row>
    <row r="2745" spans="1:20" s="1503" customFormat="1" ht="12.75" x14ac:dyDescent="0.2">
      <c r="A2745" s="1488" t="s">
        <v>8711</v>
      </c>
      <c r="B2745" s="1488" t="s">
        <v>2003</v>
      </c>
      <c r="C2745" s="1488" t="s">
        <v>97</v>
      </c>
      <c r="D2745" s="1488"/>
      <c r="E2745" s="1489">
        <v>12900</v>
      </c>
      <c r="F2745" s="1488" t="s">
        <v>14250</v>
      </c>
      <c r="G2745" s="1488" t="s">
        <v>14251</v>
      </c>
      <c r="H2745" s="1488" t="s">
        <v>14227</v>
      </c>
      <c r="I2745" s="1488"/>
      <c r="J2745" s="1488"/>
      <c r="K2745" s="1493">
        <v>0</v>
      </c>
      <c r="L2745" s="1493">
        <v>0</v>
      </c>
      <c r="M2745" s="1484">
        <f t="shared" si="84"/>
        <v>0</v>
      </c>
      <c r="N2745" s="1493">
        <v>1</v>
      </c>
      <c r="O2745" s="1493">
        <v>1</v>
      </c>
      <c r="P2745" s="1484">
        <f t="shared" si="85"/>
        <v>12900</v>
      </c>
      <c r="Q2745" s="1199"/>
      <c r="R2745" s="1199"/>
      <c r="S2745" s="1199"/>
      <c r="T2745" s="1199"/>
    </row>
    <row r="2746" spans="1:20" s="1503" customFormat="1" ht="12.75" x14ac:dyDescent="0.2">
      <c r="A2746" s="1488" t="s">
        <v>8711</v>
      </c>
      <c r="B2746" s="1488" t="s">
        <v>2003</v>
      </c>
      <c r="C2746" s="1488" t="s">
        <v>97</v>
      </c>
      <c r="D2746" s="1488"/>
      <c r="E2746" s="1489">
        <v>12900</v>
      </c>
      <c r="F2746" s="1488" t="s">
        <v>14252</v>
      </c>
      <c r="G2746" s="1488" t="s">
        <v>14253</v>
      </c>
      <c r="H2746" s="1488" t="s">
        <v>14227</v>
      </c>
      <c r="I2746" s="1488"/>
      <c r="J2746" s="1488"/>
      <c r="K2746" s="1493">
        <v>0</v>
      </c>
      <c r="L2746" s="1493">
        <v>0</v>
      </c>
      <c r="M2746" s="1484">
        <f t="shared" si="84"/>
        <v>0</v>
      </c>
      <c r="N2746" s="1493">
        <v>1</v>
      </c>
      <c r="O2746" s="1493">
        <v>1</v>
      </c>
      <c r="P2746" s="1484">
        <f t="shared" si="85"/>
        <v>12900</v>
      </c>
      <c r="Q2746" s="1199"/>
      <c r="R2746" s="1199"/>
      <c r="S2746" s="1199"/>
      <c r="T2746" s="1199"/>
    </row>
    <row r="2747" spans="1:20" s="1503" customFormat="1" ht="12.75" x14ac:dyDescent="0.2">
      <c r="A2747" s="1488" t="s">
        <v>8711</v>
      </c>
      <c r="B2747" s="1488" t="s">
        <v>2003</v>
      </c>
      <c r="C2747" s="1488" t="s">
        <v>97</v>
      </c>
      <c r="D2747" s="1488"/>
      <c r="E2747" s="1489">
        <v>12900</v>
      </c>
      <c r="F2747" s="1488" t="s">
        <v>14254</v>
      </c>
      <c r="G2747" s="1488" t="s">
        <v>14255</v>
      </c>
      <c r="H2747" s="1488" t="s">
        <v>14227</v>
      </c>
      <c r="I2747" s="1488"/>
      <c r="J2747" s="1488"/>
      <c r="K2747" s="1493">
        <v>0</v>
      </c>
      <c r="L2747" s="1493">
        <v>0</v>
      </c>
      <c r="M2747" s="1484">
        <f t="shared" si="84"/>
        <v>0</v>
      </c>
      <c r="N2747" s="1493">
        <v>1</v>
      </c>
      <c r="O2747" s="1493">
        <v>1</v>
      </c>
      <c r="P2747" s="1484">
        <f t="shared" si="85"/>
        <v>12900</v>
      </c>
      <c r="Q2747" s="1199"/>
      <c r="R2747" s="1199"/>
      <c r="S2747" s="1199"/>
      <c r="T2747" s="1199"/>
    </row>
    <row r="2748" spans="1:20" s="1503" customFormat="1" ht="12.75" x14ac:dyDescent="0.2">
      <c r="A2748" s="1488" t="s">
        <v>8711</v>
      </c>
      <c r="B2748" s="1488" t="s">
        <v>2003</v>
      </c>
      <c r="C2748" s="1488" t="s">
        <v>97</v>
      </c>
      <c r="D2748" s="1488"/>
      <c r="E2748" s="1489">
        <v>12900</v>
      </c>
      <c r="F2748" s="1488" t="s">
        <v>14256</v>
      </c>
      <c r="G2748" s="1488" t="s">
        <v>14257</v>
      </c>
      <c r="H2748" s="1488" t="s">
        <v>14227</v>
      </c>
      <c r="I2748" s="1488"/>
      <c r="J2748" s="1488"/>
      <c r="K2748" s="1493">
        <v>0</v>
      </c>
      <c r="L2748" s="1493">
        <v>0</v>
      </c>
      <c r="M2748" s="1484">
        <f t="shared" si="84"/>
        <v>0</v>
      </c>
      <c r="N2748" s="1493">
        <v>1</v>
      </c>
      <c r="O2748" s="1493">
        <v>1</v>
      </c>
      <c r="P2748" s="1484">
        <f t="shared" si="85"/>
        <v>12900</v>
      </c>
      <c r="Q2748" s="1199"/>
      <c r="R2748" s="1199"/>
      <c r="S2748" s="1199"/>
      <c r="T2748" s="1199"/>
    </row>
    <row r="2749" spans="1:20" s="1503" customFormat="1" ht="12.75" x14ac:dyDescent="0.2">
      <c r="A2749" s="1488" t="s">
        <v>8711</v>
      </c>
      <c r="B2749" s="1488" t="s">
        <v>2003</v>
      </c>
      <c r="C2749" s="1488" t="s">
        <v>97</v>
      </c>
      <c r="D2749" s="1488"/>
      <c r="E2749" s="1489">
        <v>12900</v>
      </c>
      <c r="F2749" s="1488" t="s">
        <v>14258</v>
      </c>
      <c r="G2749" s="1488" t="s">
        <v>14259</v>
      </c>
      <c r="H2749" s="1488" t="s">
        <v>14227</v>
      </c>
      <c r="I2749" s="1488"/>
      <c r="J2749" s="1488"/>
      <c r="K2749" s="1493">
        <v>0</v>
      </c>
      <c r="L2749" s="1493">
        <v>0</v>
      </c>
      <c r="M2749" s="1484">
        <f t="shared" si="84"/>
        <v>0</v>
      </c>
      <c r="N2749" s="1493">
        <v>1</v>
      </c>
      <c r="O2749" s="1493">
        <v>1</v>
      </c>
      <c r="P2749" s="1484">
        <f t="shared" si="85"/>
        <v>12900</v>
      </c>
      <c r="Q2749" s="1199"/>
      <c r="R2749" s="1199"/>
      <c r="S2749" s="1199"/>
      <c r="T2749" s="1199"/>
    </row>
    <row r="2750" spans="1:20" s="1503" customFormat="1" ht="12.75" x14ac:dyDescent="0.2">
      <c r="A2750" s="1488" t="s">
        <v>8711</v>
      </c>
      <c r="B2750" s="1488" t="s">
        <v>2003</v>
      </c>
      <c r="C2750" s="1488" t="s">
        <v>97</v>
      </c>
      <c r="D2750" s="1488"/>
      <c r="E2750" s="1489">
        <v>12900</v>
      </c>
      <c r="F2750" s="1488" t="s">
        <v>14260</v>
      </c>
      <c r="G2750" s="1488" t="s">
        <v>14261</v>
      </c>
      <c r="H2750" s="1488" t="s">
        <v>14227</v>
      </c>
      <c r="I2750" s="1488"/>
      <c r="J2750" s="1488"/>
      <c r="K2750" s="1493">
        <v>0</v>
      </c>
      <c r="L2750" s="1493">
        <v>0</v>
      </c>
      <c r="M2750" s="1484">
        <f t="shared" si="84"/>
        <v>0</v>
      </c>
      <c r="N2750" s="1493">
        <v>1</v>
      </c>
      <c r="O2750" s="1493">
        <v>1</v>
      </c>
      <c r="P2750" s="1484">
        <f t="shared" si="85"/>
        <v>12900</v>
      </c>
      <c r="Q2750" s="1199"/>
      <c r="R2750" s="1199"/>
      <c r="S2750" s="1199"/>
      <c r="T2750" s="1199"/>
    </row>
    <row r="2751" spans="1:20" s="1503" customFormat="1" ht="12.75" x14ac:dyDescent="0.2">
      <c r="A2751" s="1488" t="s">
        <v>8711</v>
      </c>
      <c r="B2751" s="1488" t="s">
        <v>2003</v>
      </c>
      <c r="C2751" s="1488" t="s">
        <v>97</v>
      </c>
      <c r="D2751" s="1488"/>
      <c r="E2751" s="1489">
        <v>12900</v>
      </c>
      <c r="F2751" s="1488" t="s">
        <v>14262</v>
      </c>
      <c r="G2751" s="1488" t="s">
        <v>14263</v>
      </c>
      <c r="H2751" s="1488" t="s">
        <v>14227</v>
      </c>
      <c r="I2751" s="1488"/>
      <c r="J2751" s="1488"/>
      <c r="K2751" s="1493">
        <v>0</v>
      </c>
      <c r="L2751" s="1493">
        <v>0</v>
      </c>
      <c r="M2751" s="1484">
        <f t="shared" si="84"/>
        <v>0</v>
      </c>
      <c r="N2751" s="1493">
        <v>1</v>
      </c>
      <c r="O2751" s="1493">
        <v>1</v>
      </c>
      <c r="P2751" s="1484">
        <f t="shared" si="85"/>
        <v>12900</v>
      </c>
      <c r="Q2751" s="1199"/>
      <c r="R2751" s="1199"/>
      <c r="S2751" s="1199"/>
      <c r="T2751" s="1199"/>
    </row>
    <row r="2752" spans="1:20" s="1503" customFormat="1" ht="12.75" x14ac:dyDescent="0.2">
      <c r="A2752" s="1488" t="s">
        <v>8711</v>
      </c>
      <c r="B2752" s="1488" t="s">
        <v>2003</v>
      </c>
      <c r="C2752" s="1488" t="s">
        <v>97</v>
      </c>
      <c r="D2752" s="1488"/>
      <c r="E2752" s="1489">
        <v>12900</v>
      </c>
      <c r="F2752" s="1488" t="s">
        <v>14264</v>
      </c>
      <c r="G2752" s="1488" t="s">
        <v>14265</v>
      </c>
      <c r="H2752" s="1488" t="s">
        <v>14227</v>
      </c>
      <c r="I2752" s="1488"/>
      <c r="J2752" s="1488"/>
      <c r="K2752" s="1493">
        <v>0</v>
      </c>
      <c r="L2752" s="1493">
        <v>0</v>
      </c>
      <c r="M2752" s="1484">
        <f t="shared" si="84"/>
        <v>0</v>
      </c>
      <c r="N2752" s="1493">
        <v>1</v>
      </c>
      <c r="O2752" s="1493">
        <v>1</v>
      </c>
      <c r="P2752" s="1484">
        <f t="shared" si="85"/>
        <v>12900</v>
      </c>
      <c r="Q2752" s="1199"/>
      <c r="R2752" s="1199"/>
      <c r="S2752" s="1199"/>
      <c r="T2752" s="1199"/>
    </row>
    <row r="2753" spans="1:20" s="1503" customFormat="1" ht="12.75" x14ac:dyDescent="0.2">
      <c r="A2753" s="1488" t="s">
        <v>8711</v>
      </c>
      <c r="B2753" s="1488" t="s">
        <v>2003</v>
      </c>
      <c r="C2753" s="1488" t="s">
        <v>97</v>
      </c>
      <c r="D2753" s="1488"/>
      <c r="E2753" s="1489">
        <v>12900</v>
      </c>
      <c r="F2753" s="1488" t="s">
        <v>14266</v>
      </c>
      <c r="G2753" s="1488" t="s">
        <v>14267</v>
      </c>
      <c r="H2753" s="1488" t="s">
        <v>14227</v>
      </c>
      <c r="I2753" s="1488"/>
      <c r="J2753" s="1488"/>
      <c r="K2753" s="1493">
        <v>0</v>
      </c>
      <c r="L2753" s="1493">
        <v>0</v>
      </c>
      <c r="M2753" s="1484">
        <f t="shared" si="84"/>
        <v>0</v>
      </c>
      <c r="N2753" s="1493">
        <v>1</v>
      </c>
      <c r="O2753" s="1493">
        <v>1</v>
      </c>
      <c r="P2753" s="1484">
        <f t="shared" si="85"/>
        <v>12900</v>
      </c>
      <c r="Q2753" s="1199"/>
      <c r="R2753" s="1199"/>
      <c r="S2753" s="1199"/>
      <c r="T2753" s="1199"/>
    </row>
    <row r="2754" spans="1:20" s="1503" customFormat="1" ht="12.75" x14ac:dyDescent="0.2">
      <c r="A2754" s="1488" t="s">
        <v>8711</v>
      </c>
      <c r="B2754" s="1488" t="s">
        <v>2003</v>
      </c>
      <c r="C2754" s="1488" t="s">
        <v>97</v>
      </c>
      <c r="D2754" s="1488"/>
      <c r="E2754" s="1489">
        <v>12900</v>
      </c>
      <c r="F2754" s="1488" t="s">
        <v>14268</v>
      </c>
      <c r="G2754" s="1488" t="s">
        <v>14269</v>
      </c>
      <c r="H2754" s="1488" t="s">
        <v>14227</v>
      </c>
      <c r="I2754" s="1488"/>
      <c r="J2754" s="1488"/>
      <c r="K2754" s="1493">
        <v>0</v>
      </c>
      <c r="L2754" s="1493">
        <v>0</v>
      </c>
      <c r="M2754" s="1484">
        <f t="shared" si="84"/>
        <v>0</v>
      </c>
      <c r="N2754" s="1493">
        <v>1</v>
      </c>
      <c r="O2754" s="1493">
        <v>1</v>
      </c>
      <c r="P2754" s="1484">
        <f t="shared" si="85"/>
        <v>12900</v>
      </c>
      <c r="Q2754" s="1199"/>
      <c r="R2754" s="1199"/>
      <c r="S2754" s="1199"/>
      <c r="T2754" s="1199"/>
    </row>
    <row r="2755" spans="1:20" s="1503" customFormat="1" ht="12.75" x14ac:dyDescent="0.2">
      <c r="A2755" s="1488" t="s">
        <v>8711</v>
      </c>
      <c r="B2755" s="1488" t="s">
        <v>2003</v>
      </c>
      <c r="C2755" s="1488" t="s">
        <v>97</v>
      </c>
      <c r="D2755" s="1488"/>
      <c r="E2755" s="1489">
        <v>12900</v>
      </c>
      <c r="F2755" s="1488" t="s">
        <v>14270</v>
      </c>
      <c r="G2755" s="1488" t="s">
        <v>14271</v>
      </c>
      <c r="H2755" s="1488" t="s">
        <v>14227</v>
      </c>
      <c r="I2755" s="1488"/>
      <c r="J2755" s="1488"/>
      <c r="K2755" s="1493">
        <v>0</v>
      </c>
      <c r="L2755" s="1493">
        <v>0</v>
      </c>
      <c r="M2755" s="1484">
        <f t="shared" si="84"/>
        <v>0</v>
      </c>
      <c r="N2755" s="1493">
        <v>1</v>
      </c>
      <c r="O2755" s="1493">
        <v>1</v>
      </c>
      <c r="P2755" s="1484">
        <f t="shared" si="85"/>
        <v>12900</v>
      </c>
      <c r="Q2755" s="1199"/>
      <c r="R2755" s="1199"/>
      <c r="S2755" s="1199"/>
      <c r="T2755" s="1199"/>
    </row>
    <row r="2756" spans="1:20" s="1503" customFormat="1" ht="12.75" x14ac:dyDescent="0.2">
      <c r="A2756" s="1488" t="s">
        <v>8711</v>
      </c>
      <c r="B2756" s="1488" t="s">
        <v>2003</v>
      </c>
      <c r="C2756" s="1488" t="s">
        <v>97</v>
      </c>
      <c r="D2756" s="1488"/>
      <c r="E2756" s="1489">
        <v>12900</v>
      </c>
      <c r="F2756" s="1488" t="s">
        <v>14272</v>
      </c>
      <c r="G2756" s="1488" t="s">
        <v>14273</v>
      </c>
      <c r="H2756" s="1488" t="s">
        <v>14227</v>
      </c>
      <c r="I2756" s="1488"/>
      <c r="J2756" s="1488"/>
      <c r="K2756" s="1493">
        <v>0</v>
      </c>
      <c r="L2756" s="1493">
        <v>0</v>
      </c>
      <c r="M2756" s="1484">
        <f t="shared" si="84"/>
        <v>0</v>
      </c>
      <c r="N2756" s="1493">
        <v>1</v>
      </c>
      <c r="O2756" s="1493">
        <v>1</v>
      </c>
      <c r="P2756" s="1484">
        <f t="shared" si="85"/>
        <v>12900</v>
      </c>
      <c r="Q2756" s="1199"/>
      <c r="R2756" s="1199"/>
      <c r="S2756" s="1199"/>
      <c r="T2756" s="1199"/>
    </row>
    <row r="2757" spans="1:20" s="1503" customFormat="1" ht="12.75" x14ac:dyDescent="0.2">
      <c r="A2757" s="1488" t="s">
        <v>8711</v>
      </c>
      <c r="B2757" s="1488" t="s">
        <v>2003</v>
      </c>
      <c r="C2757" s="1488" t="s">
        <v>97</v>
      </c>
      <c r="D2757" s="1488"/>
      <c r="E2757" s="1489">
        <v>12900</v>
      </c>
      <c r="F2757" s="1488" t="s">
        <v>14274</v>
      </c>
      <c r="G2757" s="1488" t="s">
        <v>14275</v>
      </c>
      <c r="H2757" s="1488" t="s">
        <v>14227</v>
      </c>
      <c r="I2757" s="1488"/>
      <c r="J2757" s="1488"/>
      <c r="K2757" s="1493">
        <v>0</v>
      </c>
      <c r="L2757" s="1493">
        <v>0</v>
      </c>
      <c r="M2757" s="1484">
        <f t="shared" ref="M2757:M2780" si="86">L2757*E2757</f>
        <v>0</v>
      </c>
      <c r="N2757" s="1493">
        <v>1</v>
      </c>
      <c r="O2757" s="1493">
        <v>1</v>
      </c>
      <c r="P2757" s="1484">
        <f t="shared" ref="P2757:P2780" si="87">O2757*E2757</f>
        <v>12900</v>
      </c>
      <c r="Q2757" s="1199"/>
      <c r="R2757" s="1199"/>
      <c r="S2757" s="1199"/>
      <c r="T2757" s="1199"/>
    </row>
    <row r="2758" spans="1:20" s="1503" customFormat="1" ht="12.75" x14ac:dyDescent="0.2">
      <c r="A2758" s="1488" t="s">
        <v>8711</v>
      </c>
      <c r="B2758" s="1488" t="s">
        <v>2003</v>
      </c>
      <c r="C2758" s="1488" t="s">
        <v>97</v>
      </c>
      <c r="D2758" s="1488"/>
      <c r="E2758" s="1489">
        <v>12900</v>
      </c>
      <c r="F2758" s="1488" t="s">
        <v>14276</v>
      </c>
      <c r="G2758" s="1488" t="s">
        <v>14277</v>
      </c>
      <c r="H2758" s="1488" t="s">
        <v>14227</v>
      </c>
      <c r="I2758" s="1488"/>
      <c r="J2758" s="1488"/>
      <c r="K2758" s="1493">
        <v>0</v>
      </c>
      <c r="L2758" s="1493">
        <v>0</v>
      </c>
      <c r="M2758" s="1484">
        <f t="shared" si="86"/>
        <v>0</v>
      </c>
      <c r="N2758" s="1493">
        <v>1</v>
      </c>
      <c r="O2758" s="1493">
        <v>1</v>
      </c>
      <c r="P2758" s="1484">
        <f t="shared" si="87"/>
        <v>12900</v>
      </c>
      <c r="Q2758" s="1199"/>
      <c r="R2758" s="1199"/>
      <c r="S2758" s="1199"/>
      <c r="T2758" s="1199"/>
    </row>
    <row r="2759" spans="1:20" s="1503" customFormat="1" ht="12.75" x14ac:dyDescent="0.2">
      <c r="A2759" s="1488" t="s">
        <v>8711</v>
      </c>
      <c r="B2759" s="1488" t="s">
        <v>2003</v>
      </c>
      <c r="C2759" s="1488" t="s">
        <v>97</v>
      </c>
      <c r="D2759" s="1488"/>
      <c r="E2759" s="1489">
        <v>12900</v>
      </c>
      <c r="F2759" s="1488" t="s">
        <v>14278</v>
      </c>
      <c r="G2759" s="1488" t="s">
        <v>14279</v>
      </c>
      <c r="H2759" s="1488" t="s">
        <v>14227</v>
      </c>
      <c r="I2759" s="1488"/>
      <c r="J2759" s="1488"/>
      <c r="K2759" s="1493">
        <v>0</v>
      </c>
      <c r="L2759" s="1493">
        <v>0</v>
      </c>
      <c r="M2759" s="1484">
        <f t="shared" si="86"/>
        <v>0</v>
      </c>
      <c r="N2759" s="1493">
        <v>1</v>
      </c>
      <c r="O2759" s="1493">
        <v>1</v>
      </c>
      <c r="P2759" s="1484">
        <f t="shared" si="87"/>
        <v>12900</v>
      </c>
      <c r="Q2759" s="1199"/>
      <c r="R2759" s="1199"/>
      <c r="S2759" s="1199"/>
      <c r="T2759" s="1199"/>
    </row>
    <row r="2760" spans="1:20" s="1503" customFormat="1" ht="12.75" x14ac:dyDescent="0.2">
      <c r="A2760" s="1488" t="s">
        <v>8711</v>
      </c>
      <c r="B2760" s="1488" t="s">
        <v>2003</v>
      </c>
      <c r="C2760" s="1488" t="s">
        <v>97</v>
      </c>
      <c r="D2760" s="1488"/>
      <c r="E2760" s="1489">
        <v>12900</v>
      </c>
      <c r="F2760" s="1488" t="s">
        <v>14280</v>
      </c>
      <c r="G2760" s="1488" t="s">
        <v>14281</v>
      </c>
      <c r="H2760" s="1488" t="s">
        <v>14227</v>
      </c>
      <c r="I2760" s="1488"/>
      <c r="J2760" s="1488"/>
      <c r="K2760" s="1493">
        <v>0</v>
      </c>
      <c r="L2760" s="1493">
        <v>0</v>
      </c>
      <c r="M2760" s="1484">
        <f t="shared" si="86"/>
        <v>0</v>
      </c>
      <c r="N2760" s="1493">
        <v>1</v>
      </c>
      <c r="O2760" s="1493">
        <v>1</v>
      </c>
      <c r="P2760" s="1484">
        <f t="shared" si="87"/>
        <v>12900</v>
      </c>
      <c r="Q2760" s="1199"/>
      <c r="R2760" s="1199"/>
      <c r="S2760" s="1199"/>
      <c r="T2760" s="1199"/>
    </row>
    <row r="2761" spans="1:20" s="1503" customFormat="1" ht="12.75" x14ac:dyDescent="0.2">
      <c r="A2761" s="1488" t="s">
        <v>8711</v>
      </c>
      <c r="B2761" s="1488" t="s">
        <v>2003</v>
      </c>
      <c r="C2761" s="1488" t="s">
        <v>97</v>
      </c>
      <c r="D2761" s="1488"/>
      <c r="E2761" s="1489">
        <v>12900</v>
      </c>
      <c r="F2761" s="1488" t="s">
        <v>14282</v>
      </c>
      <c r="G2761" s="1488" t="s">
        <v>14283</v>
      </c>
      <c r="H2761" s="1488" t="s">
        <v>14227</v>
      </c>
      <c r="I2761" s="1488"/>
      <c r="J2761" s="1488"/>
      <c r="K2761" s="1493">
        <v>0</v>
      </c>
      <c r="L2761" s="1493">
        <v>0</v>
      </c>
      <c r="M2761" s="1484">
        <f t="shared" si="86"/>
        <v>0</v>
      </c>
      <c r="N2761" s="1493">
        <v>1</v>
      </c>
      <c r="O2761" s="1493">
        <v>1</v>
      </c>
      <c r="P2761" s="1484">
        <f t="shared" si="87"/>
        <v>12900</v>
      </c>
      <c r="Q2761" s="1199"/>
      <c r="R2761" s="1199"/>
      <c r="S2761" s="1199"/>
      <c r="T2761" s="1199"/>
    </row>
    <row r="2762" spans="1:20" s="1503" customFormat="1" ht="12.75" x14ac:dyDescent="0.2">
      <c r="A2762" s="1488" t="s">
        <v>8711</v>
      </c>
      <c r="B2762" s="1488" t="s">
        <v>2003</v>
      </c>
      <c r="C2762" s="1488" t="s">
        <v>97</v>
      </c>
      <c r="D2762" s="1488"/>
      <c r="E2762" s="1489">
        <v>12900</v>
      </c>
      <c r="F2762" s="1488" t="s">
        <v>14284</v>
      </c>
      <c r="G2762" s="1488" t="s">
        <v>14285</v>
      </c>
      <c r="H2762" s="1488" t="s">
        <v>14227</v>
      </c>
      <c r="I2762" s="1488"/>
      <c r="J2762" s="1488"/>
      <c r="K2762" s="1493">
        <v>0</v>
      </c>
      <c r="L2762" s="1493">
        <v>0</v>
      </c>
      <c r="M2762" s="1484">
        <f t="shared" si="86"/>
        <v>0</v>
      </c>
      <c r="N2762" s="1493">
        <v>1</v>
      </c>
      <c r="O2762" s="1493">
        <v>1</v>
      </c>
      <c r="P2762" s="1484">
        <f t="shared" si="87"/>
        <v>12900</v>
      </c>
      <c r="Q2762" s="1199"/>
      <c r="R2762" s="1199"/>
      <c r="S2762" s="1199"/>
      <c r="T2762" s="1199"/>
    </row>
    <row r="2763" spans="1:20" s="1503" customFormat="1" ht="12.75" x14ac:dyDescent="0.2">
      <c r="A2763" s="1488" t="s">
        <v>8711</v>
      </c>
      <c r="B2763" s="1488" t="s">
        <v>2003</v>
      </c>
      <c r="C2763" s="1488" t="s">
        <v>97</v>
      </c>
      <c r="D2763" s="1488"/>
      <c r="E2763" s="1489">
        <v>12900</v>
      </c>
      <c r="F2763" s="1488" t="s">
        <v>14286</v>
      </c>
      <c r="G2763" s="1488" t="s">
        <v>14287</v>
      </c>
      <c r="H2763" s="1488" t="s">
        <v>14227</v>
      </c>
      <c r="I2763" s="1488"/>
      <c r="J2763" s="1488"/>
      <c r="K2763" s="1493">
        <v>0</v>
      </c>
      <c r="L2763" s="1493">
        <v>0</v>
      </c>
      <c r="M2763" s="1484">
        <f t="shared" si="86"/>
        <v>0</v>
      </c>
      <c r="N2763" s="1493">
        <v>1</v>
      </c>
      <c r="O2763" s="1493">
        <v>1</v>
      </c>
      <c r="P2763" s="1484">
        <f t="shared" si="87"/>
        <v>12900</v>
      </c>
      <c r="Q2763" s="1199"/>
      <c r="R2763" s="1199"/>
      <c r="S2763" s="1199"/>
      <c r="T2763" s="1199"/>
    </row>
    <row r="2764" spans="1:20" s="1503" customFormat="1" ht="12.75" x14ac:dyDescent="0.2">
      <c r="A2764" s="1488" t="s">
        <v>8711</v>
      </c>
      <c r="B2764" s="1488" t="s">
        <v>2003</v>
      </c>
      <c r="C2764" s="1488" t="s">
        <v>97</v>
      </c>
      <c r="D2764" s="1488"/>
      <c r="E2764" s="1489">
        <v>12900</v>
      </c>
      <c r="F2764" s="1488" t="s">
        <v>14288</v>
      </c>
      <c r="G2764" s="1488" t="s">
        <v>14289</v>
      </c>
      <c r="H2764" s="1488" t="s">
        <v>14227</v>
      </c>
      <c r="I2764" s="1488"/>
      <c r="J2764" s="1488"/>
      <c r="K2764" s="1493">
        <v>0</v>
      </c>
      <c r="L2764" s="1493">
        <v>0</v>
      </c>
      <c r="M2764" s="1484">
        <f t="shared" si="86"/>
        <v>0</v>
      </c>
      <c r="N2764" s="1493">
        <v>1</v>
      </c>
      <c r="O2764" s="1493">
        <v>1</v>
      </c>
      <c r="P2764" s="1484">
        <f t="shared" si="87"/>
        <v>12900</v>
      </c>
      <c r="Q2764" s="1199"/>
      <c r="R2764" s="1199"/>
      <c r="S2764" s="1199"/>
      <c r="T2764" s="1199"/>
    </row>
    <row r="2765" spans="1:20" s="1503" customFormat="1" ht="12.75" x14ac:dyDescent="0.2">
      <c r="A2765" s="1488" t="s">
        <v>8711</v>
      </c>
      <c r="B2765" s="1488" t="s">
        <v>2003</v>
      </c>
      <c r="C2765" s="1488" t="s">
        <v>97</v>
      </c>
      <c r="D2765" s="1488"/>
      <c r="E2765" s="1489">
        <v>12900</v>
      </c>
      <c r="F2765" s="1488" t="s">
        <v>14290</v>
      </c>
      <c r="G2765" s="1488" t="s">
        <v>14291</v>
      </c>
      <c r="H2765" s="1488" t="s">
        <v>14227</v>
      </c>
      <c r="I2765" s="1488"/>
      <c r="J2765" s="1488"/>
      <c r="K2765" s="1493">
        <v>0</v>
      </c>
      <c r="L2765" s="1493">
        <v>0</v>
      </c>
      <c r="M2765" s="1484">
        <f t="shared" si="86"/>
        <v>0</v>
      </c>
      <c r="N2765" s="1493">
        <v>1</v>
      </c>
      <c r="O2765" s="1493">
        <v>1</v>
      </c>
      <c r="P2765" s="1484">
        <f t="shared" si="87"/>
        <v>12900</v>
      </c>
      <c r="Q2765" s="1199"/>
      <c r="R2765" s="1199"/>
      <c r="S2765" s="1199"/>
      <c r="T2765" s="1199"/>
    </row>
    <row r="2766" spans="1:20" s="1503" customFormat="1" ht="12.75" x14ac:dyDescent="0.2">
      <c r="A2766" s="1488" t="s">
        <v>8711</v>
      </c>
      <c r="B2766" s="1488" t="s">
        <v>2003</v>
      </c>
      <c r="C2766" s="1488" t="s">
        <v>97</v>
      </c>
      <c r="D2766" s="1488"/>
      <c r="E2766" s="1489">
        <v>12900</v>
      </c>
      <c r="F2766" s="1488" t="s">
        <v>14292</v>
      </c>
      <c r="G2766" s="1488" t="s">
        <v>14293</v>
      </c>
      <c r="H2766" s="1488" t="s">
        <v>14227</v>
      </c>
      <c r="I2766" s="1488"/>
      <c r="J2766" s="1488"/>
      <c r="K2766" s="1493">
        <v>0</v>
      </c>
      <c r="L2766" s="1493">
        <v>0</v>
      </c>
      <c r="M2766" s="1484">
        <f t="shared" si="86"/>
        <v>0</v>
      </c>
      <c r="N2766" s="1493">
        <v>1</v>
      </c>
      <c r="O2766" s="1493">
        <v>1</v>
      </c>
      <c r="P2766" s="1484">
        <f t="shared" si="87"/>
        <v>12900</v>
      </c>
      <c r="Q2766" s="1199"/>
      <c r="R2766" s="1199"/>
      <c r="S2766" s="1199"/>
      <c r="T2766" s="1199"/>
    </row>
    <row r="2767" spans="1:20" s="1503" customFormat="1" ht="12.75" x14ac:dyDescent="0.2">
      <c r="A2767" s="1488" t="s">
        <v>8711</v>
      </c>
      <c r="B2767" s="1488" t="s">
        <v>2003</v>
      </c>
      <c r="C2767" s="1488" t="s">
        <v>97</v>
      </c>
      <c r="D2767" s="1488"/>
      <c r="E2767" s="1489">
        <v>12900</v>
      </c>
      <c r="F2767" s="1488" t="s">
        <v>14294</v>
      </c>
      <c r="G2767" s="1488" t="s">
        <v>14295</v>
      </c>
      <c r="H2767" s="1488" t="s">
        <v>14227</v>
      </c>
      <c r="I2767" s="1488"/>
      <c r="J2767" s="1488"/>
      <c r="K2767" s="1493">
        <v>0</v>
      </c>
      <c r="L2767" s="1493">
        <v>0</v>
      </c>
      <c r="M2767" s="1484">
        <f t="shared" si="86"/>
        <v>0</v>
      </c>
      <c r="N2767" s="1493">
        <v>1</v>
      </c>
      <c r="O2767" s="1493">
        <v>1</v>
      </c>
      <c r="P2767" s="1484">
        <f t="shared" si="87"/>
        <v>12900</v>
      </c>
      <c r="Q2767" s="1199"/>
      <c r="R2767" s="1199"/>
      <c r="S2767" s="1199"/>
      <c r="T2767" s="1199"/>
    </row>
    <row r="2768" spans="1:20" s="1503" customFormat="1" ht="12.75" x14ac:dyDescent="0.2">
      <c r="A2768" s="1488" t="s">
        <v>8711</v>
      </c>
      <c r="B2768" s="1488" t="s">
        <v>2003</v>
      </c>
      <c r="C2768" s="1488" t="s">
        <v>97</v>
      </c>
      <c r="D2768" s="1488"/>
      <c r="E2768" s="1489">
        <v>12900</v>
      </c>
      <c r="F2768" s="1488" t="s">
        <v>14296</v>
      </c>
      <c r="G2768" s="1488" t="s">
        <v>14297</v>
      </c>
      <c r="H2768" s="1488" t="s">
        <v>14227</v>
      </c>
      <c r="I2768" s="1488"/>
      <c r="J2768" s="1488"/>
      <c r="K2768" s="1493">
        <v>0</v>
      </c>
      <c r="L2768" s="1493">
        <v>0</v>
      </c>
      <c r="M2768" s="1484">
        <f t="shared" si="86"/>
        <v>0</v>
      </c>
      <c r="N2768" s="1493">
        <v>1</v>
      </c>
      <c r="O2768" s="1493">
        <v>1</v>
      </c>
      <c r="P2768" s="1484">
        <f t="shared" si="87"/>
        <v>12900</v>
      </c>
      <c r="Q2768" s="1199"/>
      <c r="R2768" s="1199"/>
      <c r="S2768" s="1199"/>
      <c r="T2768" s="1199"/>
    </row>
    <row r="2769" spans="1:22" s="1503" customFormat="1" ht="12.75" x14ac:dyDescent="0.2">
      <c r="A2769" s="1488" t="s">
        <v>8711</v>
      </c>
      <c r="B2769" s="1488" t="s">
        <v>2003</v>
      </c>
      <c r="C2769" s="1488" t="s">
        <v>97</v>
      </c>
      <c r="D2769" s="1488"/>
      <c r="E2769" s="1489">
        <v>12900</v>
      </c>
      <c r="F2769" s="1488" t="s">
        <v>14298</v>
      </c>
      <c r="G2769" s="1488" t="s">
        <v>14299</v>
      </c>
      <c r="H2769" s="1488" t="s">
        <v>14227</v>
      </c>
      <c r="I2769" s="1488"/>
      <c r="J2769" s="1488"/>
      <c r="K2769" s="1493">
        <v>0</v>
      </c>
      <c r="L2769" s="1493">
        <v>0</v>
      </c>
      <c r="M2769" s="1484">
        <f t="shared" si="86"/>
        <v>0</v>
      </c>
      <c r="N2769" s="1493">
        <v>1</v>
      </c>
      <c r="O2769" s="1493">
        <v>1</v>
      </c>
      <c r="P2769" s="1484">
        <f t="shared" si="87"/>
        <v>12900</v>
      </c>
      <c r="Q2769" s="1199"/>
      <c r="R2769" s="1199"/>
      <c r="S2769" s="1199"/>
      <c r="T2769" s="1199"/>
    </row>
    <row r="2770" spans="1:22" s="1503" customFormat="1" ht="12.75" x14ac:dyDescent="0.2">
      <c r="A2770" s="1488" t="s">
        <v>8711</v>
      </c>
      <c r="B2770" s="1488" t="s">
        <v>2003</v>
      </c>
      <c r="C2770" s="1488" t="s">
        <v>97</v>
      </c>
      <c r="D2770" s="1488"/>
      <c r="E2770" s="1489">
        <v>12900</v>
      </c>
      <c r="F2770" s="1488" t="s">
        <v>14300</v>
      </c>
      <c r="G2770" s="1488" t="s">
        <v>14301</v>
      </c>
      <c r="H2770" s="1488" t="s">
        <v>14227</v>
      </c>
      <c r="I2770" s="1488"/>
      <c r="J2770" s="1488"/>
      <c r="K2770" s="1493">
        <v>0</v>
      </c>
      <c r="L2770" s="1493">
        <v>0</v>
      </c>
      <c r="M2770" s="1484">
        <f t="shared" si="86"/>
        <v>0</v>
      </c>
      <c r="N2770" s="1493">
        <v>1</v>
      </c>
      <c r="O2770" s="1493">
        <v>1</v>
      </c>
      <c r="P2770" s="1484">
        <f t="shared" si="87"/>
        <v>12900</v>
      </c>
      <c r="Q2770" s="1199"/>
      <c r="R2770" s="1199"/>
      <c r="S2770" s="1199"/>
      <c r="T2770" s="1199"/>
    </row>
    <row r="2771" spans="1:22" s="1503" customFormat="1" ht="12.75" x14ac:dyDescent="0.2">
      <c r="A2771" s="1488" t="s">
        <v>8711</v>
      </c>
      <c r="B2771" s="1488" t="s">
        <v>2003</v>
      </c>
      <c r="C2771" s="1488" t="s">
        <v>97</v>
      </c>
      <c r="D2771" s="1488"/>
      <c r="E2771" s="1489">
        <v>12900</v>
      </c>
      <c r="F2771" s="1488" t="s">
        <v>14302</v>
      </c>
      <c r="G2771" s="1488" t="s">
        <v>14303</v>
      </c>
      <c r="H2771" s="1488" t="s">
        <v>14227</v>
      </c>
      <c r="I2771" s="1488"/>
      <c r="J2771" s="1488"/>
      <c r="K2771" s="1493">
        <v>0</v>
      </c>
      <c r="L2771" s="1493">
        <v>0</v>
      </c>
      <c r="M2771" s="1484">
        <f t="shared" si="86"/>
        <v>0</v>
      </c>
      <c r="N2771" s="1493">
        <v>1</v>
      </c>
      <c r="O2771" s="1493">
        <v>1</v>
      </c>
      <c r="P2771" s="1484">
        <f t="shared" si="87"/>
        <v>12900</v>
      </c>
      <c r="Q2771" s="1199"/>
      <c r="R2771" s="1199"/>
      <c r="S2771" s="1199"/>
      <c r="T2771" s="1199"/>
    </row>
    <row r="2772" spans="1:22" s="1503" customFormat="1" ht="12.75" x14ac:dyDescent="0.2">
      <c r="A2772" s="1488" t="s">
        <v>8711</v>
      </c>
      <c r="B2772" s="1488" t="s">
        <v>2003</v>
      </c>
      <c r="C2772" s="1488" t="s">
        <v>97</v>
      </c>
      <c r="D2772" s="1488"/>
      <c r="E2772" s="1489">
        <v>12900</v>
      </c>
      <c r="F2772" s="1488" t="s">
        <v>14304</v>
      </c>
      <c r="G2772" s="1488" t="s">
        <v>14305</v>
      </c>
      <c r="H2772" s="1488" t="s">
        <v>14227</v>
      </c>
      <c r="I2772" s="1488"/>
      <c r="J2772" s="1488"/>
      <c r="K2772" s="1493">
        <v>0</v>
      </c>
      <c r="L2772" s="1493">
        <v>0</v>
      </c>
      <c r="M2772" s="1484">
        <f t="shared" si="86"/>
        <v>0</v>
      </c>
      <c r="N2772" s="1493">
        <v>1</v>
      </c>
      <c r="O2772" s="1493">
        <v>1</v>
      </c>
      <c r="P2772" s="1484">
        <f t="shared" si="87"/>
        <v>12900</v>
      </c>
      <c r="Q2772" s="1199"/>
      <c r="R2772" s="1199"/>
      <c r="S2772" s="1199"/>
      <c r="T2772" s="1199"/>
    </row>
    <row r="2773" spans="1:22" s="1503" customFormat="1" ht="12.75" x14ac:dyDescent="0.2">
      <c r="A2773" s="1488" t="s">
        <v>8711</v>
      </c>
      <c r="B2773" s="1488" t="s">
        <v>2003</v>
      </c>
      <c r="C2773" s="1488" t="s">
        <v>97</v>
      </c>
      <c r="D2773" s="1488"/>
      <c r="E2773" s="1489">
        <v>12900</v>
      </c>
      <c r="F2773" s="1488" t="s">
        <v>14306</v>
      </c>
      <c r="G2773" s="1488" t="s">
        <v>14307</v>
      </c>
      <c r="H2773" s="1488" t="s">
        <v>14227</v>
      </c>
      <c r="I2773" s="1488"/>
      <c r="J2773" s="1488"/>
      <c r="K2773" s="1493">
        <v>0</v>
      </c>
      <c r="L2773" s="1493">
        <v>0</v>
      </c>
      <c r="M2773" s="1484">
        <f t="shared" si="86"/>
        <v>0</v>
      </c>
      <c r="N2773" s="1493">
        <v>1</v>
      </c>
      <c r="O2773" s="1493">
        <v>1</v>
      </c>
      <c r="P2773" s="1484">
        <f t="shared" si="87"/>
        <v>12900</v>
      </c>
      <c r="Q2773" s="1199"/>
      <c r="R2773" s="1199"/>
      <c r="S2773" s="1199"/>
      <c r="T2773" s="1199"/>
    </row>
    <row r="2774" spans="1:22" s="1503" customFormat="1" ht="12.75" x14ac:dyDescent="0.2">
      <c r="A2774" s="1488" t="s">
        <v>8711</v>
      </c>
      <c r="B2774" s="1488" t="s">
        <v>2003</v>
      </c>
      <c r="C2774" s="1488" t="s">
        <v>97</v>
      </c>
      <c r="D2774" s="1488"/>
      <c r="E2774" s="1489">
        <v>12900</v>
      </c>
      <c r="F2774" s="1488" t="s">
        <v>14308</v>
      </c>
      <c r="G2774" s="1488" t="s">
        <v>14309</v>
      </c>
      <c r="H2774" s="1488" t="s">
        <v>14227</v>
      </c>
      <c r="I2774" s="1488"/>
      <c r="J2774" s="1488"/>
      <c r="K2774" s="1493">
        <v>0</v>
      </c>
      <c r="L2774" s="1493">
        <v>0</v>
      </c>
      <c r="M2774" s="1484">
        <f t="shared" si="86"/>
        <v>0</v>
      </c>
      <c r="N2774" s="1493">
        <v>1</v>
      </c>
      <c r="O2774" s="1493">
        <v>1</v>
      </c>
      <c r="P2774" s="1484">
        <f t="shared" si="87"/>
        <v>12900</v>
      </c>
      <c r="Q2774" s="1199"/>
      <c r="R2774" s="1199"/>
      <c r="S2774" s="1199"/>
      <c r="T2774" s="1199"/>
    </row>
    <row r="2775" spans="1:22" s="1503" customFormat="1" ht="12.75" x14ac:dyDescent="0.2">
      <c r="A2775" s="1488" t="s">
        <v>8711</v>
      </c>
      <c r="B2775" s="1488" t="s">
        <v>2003</v>
      </c>
      <c r="C2775" s="1488" t="s">
        <v>97</v>
      </c>
      <c r="D2775" s="1488"/>
      <c r="E2775" s="1489">
        <v>12900</v>
      </c>
      <c r="F2775" s="1488" t="s">
        <v>14310</v>
      </c>
      <c r="G2775" s="1488" t="s">
        <v>14311</v>
      </c>
      <c r="H2775" s="1488" t="s">
        <v>14227</v>
      </c>
      <c r="I2775" s="1488"/>
      <c r="J2775" s="1488"/>
      <c r="K2775" s="1493">
        <v>0</v>
      </c>
      <c r="L2775" s="1493">
        <v>0</v>
      </c>
      <c r="M2775" s="1484">
        <f t="shared" si="86"/>
        <v>0</v>
      </c>
      <c r="N2775" s="1493">
        <v>1</v>
      </c>
      <c r="O2775" s="1493">
        <v>1</v>
      </c>
      <c r="P2775" s="1484">
        <f t="shared" si="87"/>
        <v>12900</v>
      </c>
      <c r="Q2775" s="1199"/>
      <c r="R2775" s="1199"/>
      <c r="S2775" s="1199"/>
      <c r="T2775" s="1199"/>
    </row>
    <row r="2776" spans="1:22" s="1503" customFormat="1" ht="12.75" x14ac:dyDescent="0.2">
      <c r="A2776" s="1488" t="s">
        <v>8711</v>
      </c>
      <c r="B2776" s="1488" t="s">
        <v>2003</v>
      </c>
      <c r="C2776" s="1488" t="s">
        <v>97</v>
      </c>
      <c r="D2776" s="1488"/>
      <c r="E2776" s="1489">
        <v>12900</v>
      </c>
      <c r="F2776" s="1488" t="s">
        <v>14312</v>
      </c>
      <c r="G2776" s="1488" t="s">
        <v>14313</v>
      </c>
      <c r="H2776" s="1488" t="s">
        <v>14227</v>
      </c>
      <c r="I2776" s="1488"/>
      <c r="J2776" s="1488"/>
      <c r="K2776" s="1493">
        <v>0</v>
      </c>
      <c r="L2776" s="1493">
        <v>0</v>
      </c>
      <c r="M2776" s="1484">
        <f t="shared" si="86"/>
        <v>0</v>
      </c>
      <c r="N2776" s="1493">
        <v>1</v>
      </c>
      <c r="O2776" s="1493">
        <v>1</v>
      </c>
      <c r="P2776" s="1484">
        <f t="shared" si="87"/>
        <v>12900</v>
      </c>
      <c r="Q2776" s="1199"/>
      <c r="R2776" s="1199"/>
      <c r="S2776" s="1199"/>
      <c r="T2776" s="1199"/>
    </row>
    <row r="2777" spans="1:22" s="1503" customFormat="1" ht="12.75" x14ac:dyDescent="0.2">
      <c r="A2777" s="1488" t="s">
        <v>8711</v>
      </c>
      <c r="B2777" s="1488" t="s">
        <v>2003</v>
      </c>
      <c r="C2777" s="1488" t="s">
        <v>97</v>
      </c>
      <c r="D2777" s="1488"/>
      <c r="E2777" s="1489">
        <v>12900</v>
      </c>
      <c r="F2777" s="1488" t="s">
        <v>14314</v>
      </c>
      <c r="G2777" s="1488" t="s">
        <v>14315</v>
      </c>
      <c r="H2777" s="1488" t="s">
        <v>14227</v>
      </c>
      <c r="I2777" s="1488"/>
      <c r="J2777" s="1488"/>
      <c r="K2777" s="1493">
        <v>0</v>
      </c>
      <c r="L2777" s="1493">
        <v>0</v>
      </c>
      <c r="M2777" s="1484">
        <f t="shared" si="86"/>
        <v>0</v>
      </c>
      <c r="N2777" s="1493">
        <v>1</v>
      </c>
      <c r="O2777" s="1493">
        <v>1</v>
      </c>
      <c r="P2777" s="1484">
        <f t="shared" si="87"/>
        <v>12900</v>
      </c>
      <c r="Q2777" s="1199"/>
      <c r="R2777" s="1199"/>
      <c r="S2777" s="1199"/>
      <c r="T2777" s="1199"/>
    </row>
    <row r="2778" spans="1:22" s="1503" customFormat="1" ht="12.75" x14ac:dyDescent="0.2">
      <c r="A2778" s="1488" t="s">
        <v>8711</v>
      </c>
      <c r="B2778" s="1488" t="s">
        <v>2003</v>
      </c>
      <c r="C2778" s="1488" t="s">
        <v>97</v>
      </c>
      <c r="D2778" s="1488"/>
      <c r="E2778" s="1489">
        <v>12900</v>
      </c>
      <c r="F2778" s="1488" t="s">
        <v>14316</v>
      </c>
      <c r="G2778" s="1488" t="s">
        <v>14317</v>
      </c>
      <c r="H2778" s="1488" t="s">
        <v>14227</v>
      </c>
      <c r="I2778" s="1488"/>
      <c r="J2778" s="1488"/>
      <c r="K2778" s="1493">
        <v>0</v>
      </c>
      <c r="L2778" s="1493">
        <v>0</v>
      </c>
      <c r="M2778" s="1484">
        <f t="shared" si="86"/>
        <v>0</v>
      </c>
      <c r="N2778" s="1493">
        <v>1</v>
      </c>
      <c r="O2778" s="1493">
        <v>1</v>
      </c>
      <c r="P2778" s="1484">
        <f t="shared" si="87"/>
        <v>12900</v>
      </c>
      <c r="Q2778" s="1199"/>
      <c r="R2778" s="1199"/>
      <c r="S2778" s="1199"/>
      <c r="T2778" s="1199"/>
    </row>
    <row r="2779" spans="1:22" s="1503" customFormat="1" ht="12.75" x14ac:dyDescent="0.2">
      <c r="A2779" s="1488" t="s">
        <v>8711</v>
      </c>
      <c r="B2779" s="1488" t="s">
        <v>2003</v>
      </c>
      <c r="C2779" s="1488" t="s">
        <v>97</v>
      </c>
      <c r="D2779" s="1488"/>
      <c r="E2779" s="1489">
        <v>12900</v>
      </c>
      <c r="F2779" s="1488" t="s">
        <v>14318</v>
      </c>
      <c r="G2779" s="1488" t="s">
        <v>14319</v>
      </c>
      <c r="H2779" s="1488" t="s">
        <v>14227</v>
      </c>
      <c r="I2779" s="1488"/>
      <c r="J2779" s="1488"/>
      <c r="K2779" s="1493">
        <v>0</v>
      </c>
      <c r="L2779" s="1493">
        <v>0</v>
      </c>
      <c r="M2779" s="1484">
        <f t="shared" si="86"/>
        <v>0</v>
      </c>
      <c r="N2779" s="1493">
        <v>1</v>
      </c>
      <c r="O2779" s="1493">
        <v>1</v>
      </c>
      <c r="P2779" s="1484">
        <f t="shared" si="87"/>
        <v>12900</v>
      </c>
      <c r="Q2779" s="1199"/>
      <c r="R2779" s="1199"/>
      <c r="S2779" s="1199"/>
      <c r="T2779" s="1199"/>
    </row>
    <row r="2780" spans="1:22" s="1503" customFormat="1" ht="12.75" x14ac:dyDescent="0.2">
      <c r="A2780" s="1488" t="s">
        <v>8711</v>
      </c>
      <c r="B2780" s="1488" t="s">
        <v>2003</v>
      </c>
      <c r="C2780" s="1488" t="s">
        <v>97</v>
      </c>
      <c r="D2780" s="1488"/>
      <c r="E2780" s="1489">
        <v>12900</v>
      </c>
      <c r="F2780" s="1488" t="s">
        <v>14320</v>
      </c>
      <c r="G2780" s="1488" t="s">
        <v>14321</v>
      </c>
      <c r="H2780" s="1488" t="s">
        <v>14227</v>
      </c>
      <c r="I2780" s="1488"/>
      <c r="J2780" s="1488"/>
      <c r="K2780" s="1493">
        <v>0</v>
      </c>
      <c r="L2780" s="1493">
        <v>0</v>
      </c>
      <c r="M2780" s="1484">
        <f t="shared" si="86"/>
        <v>0</v>
      </c>
      <c r="N2780" s="1493">
        <v>1</v>
      </c>
      <c r="O2780" s="1493">
        <v>1</v>
      </c>
      <c r="P2780" s="1484">
        <f t="shared" si="87"/>
        <v>12900</v>
      </c>
      <c r="Q2780" s="1199"/>
      <c r="R2780" s="1199"/>
      <c r="S2780" s="1199"/>
      <c r="T2780" s="1199"/>
    </row>
    <row r="2781" spans="1:22" ht="13.5" x14ac:dyDescent="0.25">
      <c r="A2781" s="1488" t="s">
        <v>640</v>
      </c>
      <c r="B2781" s="1488" t="s">
        <v>8675</v>
      </c>
      <c r="C2781" s="1488" t="s">
        <v>97</v>
      </c>
      <c r="D2781" s="1488" t="s">
        <v>839</v>
      </c>
      <c r="E2781" s="1489">
        <v>2000</v>
      </c>
      <c r="F2781" s="1488" t="s">
        <v>2001</v>
      </c>
      <c r="G2781" s="1488" t="s">
        <v>2000</v>
      </c>
      <c r="H2781" s="1488" t="s">
        <v>636</v>
      </c>
      <c r="I2781" s="1488" t="s">
        <v>765</v>
      </c>
      <c r="J2781" s="1488" t="s">
        <v>636</v>
      </c>
      <c r="K2781" s="1493">
        <v>1</v>
      </c>
      <c r="L2781" s="1493">
        <f t="shared" ref="L2781:L2844" si="88">S2781</f>
        <v>12</v>
      </c>
      <c r="M2781" s="1484">
        <f t="shared" ref="M2781:M2844" si="89">Q2781</f>
        <v>24429.920000000002</v>
      </c>
      <c r="N2781" s="1493">
        <v>1</v>
      </c>
      <c r="O2781" s="1493">
        <f t="shared" ref="O2781:O2844" si="90">T2781</f>
        <v>8</v>
      </c>
      <c r="P2781" s="1484">
        <f t="shared" ref="P2781:P2844" si="91">R2781</f>
        <v>16237.31</v>
      </c>
      <c r="Q2781" s="1200">
        <v>24429.920000000002</v>
      </c>
      <c r="R2781" s="1200">
        <v>16237.31</v>
      </c>
      <c r="S2781" s="1201">
        <v>12</v>
      </c>
      <c r="T2781" s="1201">
        <v>8</v>
      </c>
      <c r="U2781" s="1500"/>
      <c r="V2781" s="1500"/>
    </row>
    <row r="2782" spans="1:22" ht="13.5" x14ac:dyDescent="0.25">
      <c r="A2782" s="1488" t="s">
        <v>640</v>
      </c>
      <c r="B2782" s="1488" t="s">
        <v>8675</v>
      </c>
      <c r="C2782" s="1488" t="s">
        <v>97</v>
      </c>
      <c r="D2782" s="1488" t="s">
        <v>645</v>
      </c>
      <c r="E2782" s="1489">
        <v>5000</v>
      </c>
      <c r="F2782" s="1488" t="s">
        <v>1999</v>
      </c>
      <c r="G2782" s="1488" t="s">
        <v>1998</v>
      </c>
      <c r="H2782" s="1488" t="s">
        <v>641</v>
      </c>
      <c r="I2782" s="1488" t="s">
        <v>662</v>
      </c>
      <c r="J2782" s="1488" t="s">
        <v>641</v>
      </c>
      <c r="K2782" s="1493">
        <v>1</v>
      </c>
      <c r="L2782" s="1493">
        <f t="shared" si="88"/>
        <v>12</v>
      </c>
      <c r="M2782" s="1484">
        <f t="shared" si="89"/>
        <v>58281.36</v>
      </c>
      <c r="N2782" s="1493">
        <v>1</v>
      </c>
      <c r="O2782" s="1493">
        <f t="shared" si="90"/>
        <v>11</v>
      </c>
      <c r="P2782" s="1484">
        <f t="shared" si="91"/>
        <v>41415.620000000003</v>
      </c>
      <c r="Q2782" s="1200">
        <v>58281.36</v>
      </c>
      <c r="R2782" s="1200">
        <v>41415.620000000003</v>
      </c>
      <c r="S2782" s="1201">
        <v>12</v>
      </c>
      <c r="T2782" s="1201">
        <v>11</v>
      </c>
      <c r="U2782" s="1500"/>
      <c r="V2782" s="1500"/>
    </row>
    <row r="2783" spans="1:22" ht="13.5" x14ac:dyDescent="0.25">
      <c r="A2783" s="1488" t="s">
        <v>640</v>
      </c>
      <c r="B2783" s="1488" t="s">
        <v>8675</v>
      </c>
      <c r="C2783" s="1488" t="s">
        <v>97</v>
      </c>
      <c r="D2783" s="1488" t="s">
        <v>657</v>
      </c>
      <c r="E2783" s="1489">
        <v>14000</v>
      </c>
      <c r="F2783" s="1488" t="s">
        <v>1997</v>
      </c>
      <c r="G2783" s="1488" t="s">
        <v>1996</v>
      </c>
      <c r="H2783" s="1488" t="s">
        <v>636</v>
      </c>
      <c r="I2783" s="1488" t="s">
        <v>636</v>
      </c>
      <c r="J2783" s="1488" t="s">
        <v>636</v>
      </c>
      <c r="K2783" s="1493">
        <v>0</v>
      </c>
      <c r="L2783" s="1493">
        <f t="shared" si="88"/>
        <v>0</v>
      </c>
      <c r="M2783" s="1484">
        <f t="shared" si="89"/>
        <v>0</v>
      </c>
      <c r="N2783" s="1493">
        <v>1</v>
      </c>
      <c r="O2783" s="1493">
        <f t="shared" si="90"/>
        <v>5</v>
      </c>
      <c r="P2783" s="1484">
        <f t="shared" si="91"/>
        <v>61277.78</v>
      </c>
      <c r="Q2783" s="1200"/>
      <c r="R2783" s="1200">
        <v>61277.78</v>
      </c>
      <c r="S2783" s="1201"/>
      <c r="T2783" s="1201">
        <v>5</v>
      </c>
      <c r="U2783" s="1500"/>
      <c r="V2783" s="1500"/>
    </row>
    <row r="2784" spans="1:22" ht="13.5" x14ac:dyDescent="0.25">
      <c r="A2784" s="1488" t="s">
        <v>640</v>
      </c>
      <c r="B2784" s="1488" t="s">
        <v>8675</v>
      </c>
      <c r="C2784" s="1488" t="s">
        <v>97</v>
      </c>
      <c r="D2784" s="1488" t="s">
        <v>639</v>
      </c>
      <c r="E2784" s="1489">
        <v>2500</v>
      </c>
      <c r="F2784" s="1488" t="s">
        <v>1995</v>
      </c>
      <c r="G2784" s="1488" t="s">
        <v>1994</v>
      </c>
      <c r="H2784" s="1488" t="s">
        <v>636</v>
      </c>
      <c r="I2784" s="1488" t="s">
        <v>14460</v>
      </c>
      <c r="J2784" s="1488" t="s">
        <v>636</v>
      </c>
      <c r="K2784" s="1493">
        <v>0</v>
      </c>
      <c r="L2784" s="1493">
        <f t="shared" si="88"/>
        <v>13</v>
      </c>
      <c r="M2784" s="1484">
        <f t="shared" si="89"/>
        <v>29423.97</v>
      </c>
      <c r="N2784" s="1493">
        <v>1</v>
      </c>
      <c r="O2784" s="1493">
        <f t="shared" si="90"/>
        <v>11</v>
      </c>
      <c r="P2784" s="1484">
        <f t="shared" si="91"/>
        <v>22193.489999999998</v>
      </c>
      <c r="Q2784" s="1200">
        <v>29423.97</v>
      </c>
      <c r="R2784" s="1200">
        <v>22193.489999999998</v>
      </c>
      <c r="S2784" s="1201">
        <v>13</v>
      </c>
      <c r="T2784" s="1201">
        <v>11</v>
      </c>
      <c r="U2784" s="1500"/>
      <c r="V2784" s="1500"/>
    </row>
    <row r="2785" spans="1:22" ht="13.5" x14ac:dyDescent="0.25">
      <c r="A2785" s="1488" t="s">
        <v>640</v>
      </c>
      <c r="B2785" s="1488" t="s">
        <v>8675</v>
      </c>
      <c r="C2785" s="1488" t="s">
        <v>2002</v>
      </c>
      <c r="D2785" s="1488" t="s">
        <v>698</v>
      </c>
      <c r="E2785" s="1489">
        <v>3000</v>
      </c>
      <c r="F2785" s="1488" t="s">
        <v>1993</v>
      </c>
      <c r="G2785" s="1488" t="s">
        <v>1992</v>
      </c>
      <c r="H2785" s="1488" t="s">
        <v>636</v>
      </c>
      <c r="I2785" s="1488" t="s">
        <v>636</v>
      </c>
      <c r="J2785" s="1488" t="s">
        <v>636</v>
      </c>
      <c r="K2785" s="1493">
        <v>0</v>
      </c>
      <c r="L2785" s="1493">
        <f t="shared" si="88"/>
        <v>0</v>
      </c>
      <c r="M2785" s="1484">
        <f t="shared" si="89"/>
        <v>0</v>
      </c>
      <c r="N2785" s="1493">
        <v>1</v>
      </c>
      <c r="O2785" s="1493">
        <f t="shared" si="90"/>
        <v>4</v>
      </c>
      <c r="P2785" s="1484">
        <f t="shared" si="91"/>
        <v>10700</v>
      </c>
      <c r="Q2785" s="1200"/>
      <c r="R2785" s="1200">
        <v>10700</v>
      </c>
      <c r="S2785" s="1201"/>
      <c r="T2785" s="1201">
        <v>4</v>
      </c>
      <c r="U2785" s="1500"/>
      <c r="V2785" s="1500"/>
    </row>
    <row r="2786" spans="1:22" ht="13.5" x14ac:dyDescent="0.25">
      <c r="A2786" s="1488" t="s">
        <v>640</v>
      </c>
      <c r="B2786" s="1488" t="s">
        <v>8675</v>
      </c>
      <c r="C2786" s="1488" t="s">
        <v>97</v>
      </c>
      <c r="D2786" s="1488" t="s">
        <v>1657</v>
      </c>
      <c r="E2786" s="1489">
        <v>3500</v>
      </c>
      <c r="F2786" s="1488" t="s">
        <v>1991</v>
      </c>
      <c r="G2786" s="1488" t="s">
        <v>1990</v>
      </c>
      <c r="H2786" s="1488" t="s">
        <v>1657</v>
      </c>
      <c r="I2786" s="1488" t="s">
        <v>665</v>
      </c>
      <c r="J2786" s="1488" t="s">
        <v>1657</v>
      </c>
      <c r="K2786" s="1493">
        <v>0</v>
      </c>
      <c r="L2786" s="1493">
        <f t="shared" si="88"/>
        <v>12</v>
      </c>
      <c r="M2786" s="1484">
        <f t="shared" si="89"/>
        <v>41132.380000000005</v>
      </c>
      <c r="N2786" s="1493">
        <v>1</v>
      </c>
      <c r="O2786" s="1493">
        <f t="shared" si="90"/>
        <v>8</v>
      </c>
      <c r="P2786" s="1484">
        <f t="shared" si="91"/>
        <v>27884.7</v>
      </c>
      <c r="Q2786" s="1200">
        <v>41132.380000000005</v>
      </c>
      <c r="R2786" s="1200">
        <v>27884.7</v>
      </c>
      <c r="S2786" s="1201">
        <v>12</v>
      </c>
      <c r="T2786" s="1201">
        <v>8</v>
      </c>
      <c r="U2786" s="1500"/>
      <c r="V2786" s="1500"/>
    </row>
    <row r="2787" spans="1:22" ht="13.5" x14ac:dyDescent="0.25">
      <c r="A2787" s="1488" t="s">
        <v>640</v>
      </c>
      <c r="B2787" s="1488" t="s">
        <v>8675</v>
      </c>
      <c r="C2787" s="1488" t="s">
        <v>97</v>
      </c>
      <c r="D2787" s="1488" t="s">
        <v>795</v>
      </c>
      <c r="E2787" s="1489">
        <v>3000</v>
      </c>
      <c r="F2787" s="1488" t="s">
        <v>1989</v>
      </c>
      <c r="G2787" s="1488" t="s">
        <v>1988</v>
      </c>
      <c r="H2787" s="1488" t="s">
        <v>792</v>
      </c>
      <c r="I2787" s="1488" t="s">
        <v>647</v>
      </c>
      <c r="J2787" s="1488" t="s">
        <v>792</v>
      </c>
      <c r="K2787" s="1493">
        <v>0</v>
      </c>
      <c r="L2787" s="1493">
        <f t="shared" si="88"/>
        <v>12</v>
      </c>
      <c r="M2787" s="1484">
        <f t="shared" si="89"/>
        <v>36488.07</v>
      </c>
      <c r="N2787" s="1493">
        <v>1</v>
      </c>
      <c r="O2787" s="1493">
        <f t="shared" si="90"/>
        <v>8</v>
      </c>
      <c r="P2787" s="1484">
        <f t="shared" si="91"/>
        <v>24300</v>
      </c>
      <c r="Q2787" s="1200">
        <v>36488.07</v>
      </c>
      <c r="R2787" s="1200">
        <v>24300</v>
      </c>
      <c r="S2787" s="1201">
        <v>12</v>
      </c>
      <c r="T2787" s="1201">
        <v>8</v>
      </c>
      <c r="U2787" s="1500"/>
      <c r="V2787" s="1500"/>
    </row>
    <row r="2788" spans="1:22" ht="13.5" x14ac:dyDescent="0.25">
      <c r="A2788" s="1488" t="s">
        <v>640</v>
      </c>
      <c r="B2788" s="1488" t="s">
        <v>8675</v>
      </c>
      <c r="C2788" s="1488" t="s">
        <v>97</v>
      </c>
      <c r="D2788" s="1488" t="s">
        <v>1008</v>
      </c>
      <c r="E2788" s="1489">
        <v>2200</v>
      </c>
      <c r="F2788" s="1488" t="s">
        <v>1987</v>
      </c>
      <c r="G2788" s="1488" t="s">
        <v>1986</v>
      </c>
      <c r="H2788" s="1488" t="s">
        <v>636</v>
      </c>
      <c r="I2788" s="1488" t="s">
        <v>665</v>
      </c>
      <c r="J2788" s="1488" t="s">
        <v>636</v>
      </c>
      <c r="K2788" s="1493">
        <v>0</v>
      </c>
      <c r="L2788" s="1493">
        <f t="shared" si="88"/>
        <v>12</v>
      </c>
      <c r="M2788" s="1484">
        <f t="shared" si="89"/>
        <v>26985.63</v>
      </c>
      <c r="N2788" s="1493">
        <v>1</v>
      </c>
      <c r="O2788" s="1493">
        <f t="shared" si="90"/>
        <v>8</v>
      </c>
      <c r="P2788" s="1484">
        <f t="shared" si="91"/>
        <v>17900</v>
      </c>
      <c r="Q2788" s="1200">
        <v>26985.63</v>
      </c>
      <c r="R2788" s="1200">
        <v>17900</v>
      </c>
      <c r="S2788" s="1201">
        <v>12</v>
      </c>
      <c r="T2788" s="1201">
        <v>8</v>
      </c>
      <c r="U2788" s="1500"/>
      <c r="V2788" s="1500"/>
    </row>
    <row r="2789" spans="1:22" ht="13.5" x14ac:dyDescent="0.25">
      <c r="A2789" s="1488" t="s">
        <v>640</v>
      </c>
      <c r="B2789" s="1488" t="s">
        <v>8675</v>
      </c>
      <c r="C2789" s="1488" t="s">
        <v>97</v>
      </c>
      <c r="D2789" s="1488" t="s">
        <v>639</v>
      </c>
      <c r="E2789" s="1489">
        <v>2500</v>
      </c>
      <c r="F2789" s="1488" t="s">
        <v>1985</v>
      </c>
      <c r="G2789" s="1488" t="s">
        <v>1984</v>
      </c>
      <c r="H2789" s="1488" t="s">
        <v>636</v>
      </c>
      <c r="I2789" s="1488" t="s">
        <v>665</v>
      </c>
      <c r="J2789" s="1488" t="s">
        <v>636</v>
      </c>
      <c r="K2789" s="1493">
        <v>0</v>
      </c>
      <c r="L2789" s="1493">
        <f t="shared" si="88"/>
        <v>12</v>
      </c>
      <c r="M2789" s="1484">
        <f t="shared" si="89"/>
        <v>29333.660000000003</v>
      </c>
      <c r="N2789" s="1493">
        <v>0</v>
      </c>
      <c r="O2789" s="1493">
        <f t="shared" si="90"/>
        <v>8</v>
      </c>
      <c r="P2789" s="1484">
        <f t="shared" si="91"/>
        <v>20045.739999999998</v>
      </c>
      <c r="Q2789" s="1200">
        <v>29333.660000000003</v>
      </c>
      <c r="R2789" s="1200">
        <v>20045.739999999998</v>
      </c>
      <c r="S2789" s="1201">
        <v>12</v>
      </c>
      <c r="T2789" s="1201">
        <v>8</v>
      </c>
      <c r="U2789" s="1500"/>
      <c r="V2789" s="1500"/>
    </row>
    <row r="2790" spans="1:22" ht="13.5" x14ac:dyDescent="0.25">
      <c r="A2790" s="1488" t="s">
        <v>640</v>
      </c>
      <c r="B2790" s="1488" t="s">
        <v>8675</v>
      </c>
      <c r="C2790" s="1488" t="s">
        <v>97</v>
      </c>
      <c r="D2790" s="1488" t="s">
        <v>639</v>
      </c>
      <c r="E2790" s="1489">
        <v>2400</v>
      </c>
      <c r="F2790" s="1488" t="s">
        <v>1983</v>
      </c>
      <c r="G2790" s="1488" t="s">
        <v>1982</v>
      </c>
      <c r="H2790" s="1488" t="s">
        <v>636</v>
      </c>
      <c r="I2790" s="1488" t="s">
        <v>665</v>
      </c>
      <c r="J2790" s="1488" t="s">
        <v>636</v>
      </c>
      <c r="K2790" s="1493">
        <v>0</v>
      </c>
      <c r="L2790" s="1493">
        <f t="shared" si="88"/>
        <v>12</v>
      </c>
      <c r="M2790" s="1484">
        <f t="shared" si="89"/>
        <v>29400</v>
      </c>
      <c r="N2790" s="1493">
        <v>1</v>
      </c>
      <c r="O2790" s="1493">
        <f t="shared" si="90"/>
        <v>8</v>
      </c>
      <c r="P2790" s="1484">
        <f t="shared" si="91"/>
        <v>19500</v>
      </c>
      <c r="Q2790" s="1200">
        <v>29400</v>
      </c>
      <c r="R2790" s="1200">
        <v>19500</v>
      </c>
      <c r="S2790" s="1201">
        <v>12</v>
      </c>
      <c r="T2790" s="1201">
        <v>8</v>
      </c>
      <c r="U2790" s="1500"/>
      <c r="V2790" s="1500"/>
    </row>
    <row r="2791" spans="1:22" ht="13.5" x14ac:dyDescent="0.25">
      <c r="A2791" s="1488" t="s">
        <v>640</v>
      </c>
      <c r="B2791" s="1488" t="s">
        <v>8675</v>
      </c>
      <c r="C2791" s="1488" t="s">
        <v>97</v>
      </c>
      <c r="D2791" s="1488" t="s">
        <v>654</v>
      </c>
      <c r="E2791" s="1489">
        <v>7000</v>
      </c>
      <c r="F2791" s="1488" t="s">
        <v>1981</v>
      </c>
      <c r="G2791" s="1488" t="s">
        <v>1980</v>
      </c>
      <c r="H2791" s="1488" t="s">
        <v>651</v>
      </c>
      <c r="I2791" s="1488" t="s">
        <v>662</v>
      </c>
      <c r="J2791" s="1488" t="s">
        <v>651</v>
      </c>
      <c r="K2791" s="1493">
        <v>0</v>
      </c>
      <c r="L2791" s="1493">
        <f t="shared" si="88"/>
        <v>7</v>
      </c>
      <c r="M2791" s="1484">
        <f t="shared" si="89"/>
        <v>38428.619999999995</v>
      </c>
      <c r="N2791" s="1493">
        <v>0</v>
      </c>
      <c r="O2791" s="1493">
        <f t="shared" si="90"/>
        <v>0</v>
      </c>
      <c r="P2791" s="1484">
        <f t="shared" si="91"/>
        <v>0</v>
      </c>
      <c r="Q2791" s="1200">
        <v>38428.619999999995</v>
      </c>
      <c r="R2791" s="1200"/>
      <c r="S2791" s="1201">
        <v>7</v>
      </c>
      <c r="T2791" s="1201"/>
      <c r="U2791" s="1500"/>
      <c r="V2791" s="1500"/>
    </row>
    <row r="2792" spans="1:22" ht="13.5" x14ac:dyDescent="0.25">
      <c r="A2792" s="1488" t="s">
        <v>640</v>
      </c>
      <c r="B2792" s="1488" t="s">
        <v>8675</v>
      </c>
      <c r="C2792" s="1488" t="s">
        <v>97</v>
      </c>
      <c r="D2792" s="1488" t="s">
        <v>776</v>
      </c>
      <c r="E2792" s="1489">
        <v>5500</v>
      </c>
      <c r="F2792" s="1488" t="s">
        <v>1979</v>
      </c>
      <c r="G2792" s="1488" t="s">
        <v>1978</v>
      </c>
      <c r="H2792" s="1488" t="s">
        <v>1977</v>
      </c>
      <c r="I2792" s="1488" t="s">
        <v>647</v>
      </c>
      <c r="J2792" s="1488" t="s">
        <v>1977</v>
      </c>
      <c r="K2792" s="1493">
        <v>0</v>
      </c>
      <c r="L2792" s="1493">
        <f t="shared" si="88"/>
        <v>12</v>
      </c>
      <c r="M2792" s="1484">
        <f t="shared" si="89"/>
        <v>66411.98000000001</v>
      </c>
      <c r="N2792" s="1493">
        <v>1</v>
      </c>
      <c r="O2792" s="1493">
        <f t="shared" si="90"/>
        <v>8</v>
      </c>
      <c r="P2792" s="1484">
        <f t="shared" si="91"/>
        <v>44296.35</v>
      </c>
      <c r="Q2792" s="1200">
        <v>66411.98000000001</v>
      </c>
      <c r="R2792" s="1200">
        <v>44296.35</v>
      </c>
      <c r="S2792" s="1201">
        <v>12</v>
      </c>
      <c r="T2792" s="1201">
        <v>8</v>
      </c>
      <c r="U2792" s="1500"/>
      <c r="V2792" s="1500"/>
    </row>
    <row r="2793" spans="1:22" ht="13.5" x14ac:dyDescent="0.25">
      <c r="A2793" s="1488" t="s">
        <v>640</v>
      </c>
      <c r="B2793" s="1488" t="s">
        <v>8675</v>
      </c>
      <c r="C2793" s="1488" t="s">
        <v>97</v>
      </c>
      <c r="D2793" s="1488" t="s">
        <v>1903</v>
      </c>
      <c r="E2793" s="1489">
        <v>7000</v>
      </c>
      <c r="F2793" s="1488" t="s">
        <v>1976</v>
      </c>
      <c r="G2793" s="1488" t="s">
        <v>1975</v>
      </c>
      <c r="H2793" s="1488" t="s">
        <v>651</v>
      </c>
      <c r="I2793" s="1488" t="s">
        <v>642</v>
      </c>
      <c r="J2793" s="1488" t="s">
        <v>651</v>
      </c>
      <c r="K2793" s="1493">
        <v>0</v>
      </c>
      <c r="L2793" s="1493">
        <f t="shared" si="88"/>
        <v>12</v>
      </c>
      <c r="M2793" s="1484">
        <f t="shared" si="89"/>
        <v>83833.069999999992</v>
      </c>
      <c r="N2793" s="1493">
        <v>1</v>
      </c>
      <c r="O2793" s="1493">
        <f t="shared" si="90"/>
        <v>7</v>
      </c>
      <c r="P2793" s="1484">
        <f t="shared" si="91"/>
        <v>49034.18</v>
      </c>
      <c r="Q2793" s="1200">
        <v>83833.069999999992</v>
      </c>
      <c r="R2793" s="1200">
        <v>49034.18</v>
      </c>
      <c r="S2793" s="1201">
        <v>12</v>
      </c>
      <c r="T2793" s="1201">
        <v>7</v>
      </c>
      <c r="U2793" s="1500"/>
      <c r="V2793" s="1500"/>
    </row>
    <row r="2794" spans="1:22" ht="13.5" x14ac:dyDescent="0.25">
      <c r="A2794" s="1488" t="s">
        <v>640</v>
      </c>
      <c r="B2794" s="1488" t="s">
        <v>8675</v>
      </c>
      <c r="C2794" s="1488" t="s">
        <v>97</v>
      </c>
      <c r="D2794" s="1488" t="s">
        <v>645</v>
      </c>
      <c r="E2794" s="1489">
        <v>5000</v>
      </c>
      <c r="F2794" s="1488" t="s">
        <v>1974</v>
      </c>
      <c r="G2794" s="1488" t="s">
        <v>1973</v>
      </c>
      <c r="H2794" s="1488" t="s">
        <v>641</v>
      </c>
      <c r="I2794" s="1488" t="s">
        <v>647</v>
      </c>
      <c r="J2794" s="1488" t="s">
        <v>641</v>
      </c>
      <c r="K2794" s="1493">
        <v>0</v>
      </c>
      <c r="L2794" s="1493">
        <f t="shared" si="88"/>
        <v>12</v>
      </c>
      <c r="M2794" s="1484">
        <f t="shared" si="89"/>
        <v>60266.67</v>
      </c>
      <c r="N2794" s="1493">
        <v>1</v>
      </c>
      <c r="O2794" s="1493">
        <f t="shared" si="90"/>
        <v>8</v>
      </c>
      <c r="P2794" s="1484">
        <f t="shared" si="91"/>
        <v>40300</v>
      </c>
      <c r="Q2794" s="1200">
        <v>60266.67</v>
      </c>
      <c r="R2794" s="1200">
        <v>40300</v>
      </c>
      <c r="S2794" s="1201">
        <v>12</v>
      </c>
      <c r="T2794" s="1201">
        <v>8</v>
      </c>
      <c r="U2794" s="1500"/>
      <c r="V2794" s="1500"/>
    </row>
    <row r="2795" spans="1:22" ht="13.5" x14ac:dyDescent="0.25">
      <c r="A2795" s="1488" t="s">
        <v>640</v>
      </c>
      <c r="B2795" s="1488" t="s">
        <v>8675</v>
      </c>
      <c r="C2795" s="1488" t="s">
        <v>97</v>
      </c>
      <c r="D2795" s="1488" t="s">
        <v>645</v>
      </c>
      <c r="E2795" s="1489">
        <v>5000</v>
      </c>
      <c r="F2795" s="1488" t="s">
        <v>1972</v>
      </c>
      <c r="G2795" s="1488" t="s">
        <v>1971</v>
      </c>
      <c r="H2795" s="1488" t="s">
        <v>641</v>
      </c>
      <c r="I2795" s="1488" t="s">
        <v>680</v>
      </c>
      <c r="J2795" s="1488" t="s">
        <v>641</v>
      </c>
      <c r="K2795" s="1493">
        <v>0</v>
      </c>
      <c r="L2795" s="1493">
        <f t="shared" si="88"/>
        <v>12</v>
      </c>
      <c r="M2795" s="1484">
        <f t="shared" si="89"/>
        <v>60433.33</v>
      </c>
      <c r="N2795" s="1493">
        <v>1</v>
      </c>
      <c r="O2795" s="1493">
        <f t="shared" si="90"/>
        <v>11</v>
      </c>
      <c r="P2795" s="1484">
        <f t="shared" si="91"/>
        <v>41870.19</v>
      </c>
      <c r="Q2795" s="1200">
        <v>60433.33</v>
      </c>
      <c r="R2795" s="1200">
        <v>41870.19</v>
      </c>
      <c r="S2795" s="1201">
        <v>12</v>
      </c>
      <c r="T2795" s="1201">
        <v>11</v>
      </c>
      <c r="U2795" s="1500"/>
      <c r="V2795" s="1500"/>
    </row>
    <row r="2796" spans="1:22" ht="13.5" x14ac:dyDescent="0.25">
      <c r="A2796" s="1488" t="s">
        <v>640</v>
      </c>
      <c r="B2796" s="1488" t="s">
        <v>8675</v>
      </c>
      <c r="C2796" s="1488" t="s">
        <v>97</v>
      </c>
      <c r="D2796" s="1488" t="s">
        <v>1008</v>
      </c>
      <c r="E2796" s="1489">
        <v>2200</v>
      </c>
      <c r="F2796" s="1488" t="s">
        <v>1970</v>
      </c>
      <c r="G2796" s="1488" t="s">
        <v>1969</v>
      </c>
      <c r="H2796" s="1488" t="s">
        <v>636</v>
      </c>
      <c r="I2796" s="1488" t="s">
        <v>687</v>
      </c>
      <c r="J2796" s="1488" t="s">
        <v>636</v>
      </c>
      <c r="K2796" s="1493">
        <v>0</v>
      </c>
      <c r="L2796" s="1493">
        <f t="shared" si="88"/>
        <v>12</v>
      </c>
      <c r="M2796" s="1484">
        <f t="shared" si="89"/>
        <v>27000</v>
      </c>
      <c r="N2796" s="1493">
        <v>1</v>
      </c>
      <c r="O2796" s="1493">
        <f t="shared" si="90"/>
        <v>8</v>
      </c>
      <c r="P2796" s="1484">
        <f t="shared" si="91"/>
        <v>17900</v>
      </c>
      <c r="Q2796" s="1200">
        <v>27000</v>
      </c>
      <c r="R2796" s="1200">
        <v>17900</v>
      </c>
      <c r="S2796" s="1201">
        <v>12</v>
      </c>
      <c r="T2796" s="1201">
        <v>8</v>
      </c>
      <c r="U2796" s="1500"/>
      <c r="V2796" s="1500"/>
    </row>
    <row r="2797" spans="1:22" ht="13.5" x14ac:dyDescent="0.25">
      <c r="A2797" s="1488" t="s">
        <v>640</v>
      </c>
      <c r="B2797" s="1488" t="s">
        <v>8675</v>
      </c>
      <c r="C2797" s="1488" t="s">
        <v>97</v>
      </c>
      <c r="D2797" s="1488" t="s">
        <v>991</v>
      </c>
      <c r="E2797" s="1489">
        <v>2500</v>
      </c>
      <c r="F2797" s="1488" t="s">
        <v>1968</v>
      </c>
      <c r="G2797" s="1488" t="s">
        <v>1967</v>
      </c>
      <c r="H2797" s="1488" t="s">
        <v>636</v>
      </c>
      <c r="I2797" s="1488" t="s">
        <v>665</v>
      </c>
      <c r="J2797" s="1488" t="s">
        <v>636</v>
      </c>
      <c r="K2797" s="1493">
        <v>0</v>
      </c>
      <c r="L2797" s="1493">
        <f t="shared" si="88"/>
        <v>12</v>
      </c>
      <c r="M2797" s="1484">
        <f t="shared" si="89"/>
        <v>29760.989999999998</v>
      </c>
      <c r="N2797" s="1493">
        <v>1</v>
      </c>
      <c r="O2797" s="1493">
        <f t="shared" si="90"/>
        <v>8</v>
      </c>
      <c r="P2797" s="1484">
        <f t="shared" si="91"/>
        <v>20090.25</v>
      </c>
      <c r="Q2797" s="1200">
        <v>29760.989999999998</v>
      </c>
      <c r="R2797" s="1200">
        <v>20090.25</v>
      </c>
      <c r="S2797" s="1201">
        <v>12</v>
      </c>
      <c r="T2797" s="1201">
        <v>8</v>
      </c>
      <c r="U2797" s="1500"/>
      <c r="V2797" s="1500"/>
    </row>
    <row r="2798" spans="1:22" ht="13.5" x14ac:dyDescent="0.25">
      <c r="A2798" s="1488" t="s">
        <v>640</v>
      </c>
      <c r="B2798" s="1488" t="s">
        <v>8675</v>
      </c>
      <c r="C2798" s="1488" t="s">
        <v>97</v>
      </c>
      <c r="D2798" s="1488" t="s">
        <v>1458</v>
      </c>
      <c r="E2798" s="1489">
        <v>2500</v>
      </c>
      <c r="F2798" s="1488" t="s">
        <v>1966</v>
      </c>
      <c r="G2798" s="1488" t="s">
        <v>1965</v>
      </c>
      <c r="H2798" s="1488" t="s">
        <v>636</v>
      </c>
      <c r="I2798" s="1488" t="s">
        <v>665</v>
      </c>
      <c r="J2798" s="1488" t="s">
        <v>636</v>
      </c>
      <c r="K2798" s="1493">
        <v>0</v>
      </c>
      <c r="L2798" s="1493">
        <f t="shared" si="88"/>
        <v>12</v>
      </c>
      <c r="M2798" s="1484">
        <f t="shared" si="89"/>
        <v>30600</v>
      </c>
      <c r="N2798" s="1493">
        <v>1</v>
      </c>
      <c r="O2798" s="1493">
        <f t="shared" si="90"/>
        <v>8</v>
      </c>
      <c r="P2798" s="1484">
        <f t="shared" si="91"/>
        <v>20300</v>
      </c>
      <c r="Q2798" s="1200">
        <v>30600</v>
      </c>
      <c r="R2798" s="1200">
        <v>20300</v>
      </c>
      <c r="S2798" s="1201">
        <v>12</v>
      </c>
      <c r="T2798" s="1201">
        <v>8</v>
      </c>
      <c r="U2798" s="1500"/>
      <c r="V2798" s="1500"/>
    </row>
    <row r="2799" spans="1:22" ht="13.5" x14ac:dyDescent="0.25">
      <c r="A2799" s="1488" t="s">
        <v>640</v>
      </c>
      <c r="B2799" s="1488" t="s">
        <v>8675</v>
      </c>
      <c r="C2799" s="1488" t="s">
        <v>97</v>
      </c>
      <c r="D2799" s="1488" t="s">
        <v>646</v>
      </c>
      <c r="E2799" s="1489">
        <v>4450</v>
      </c>
      <c r="F2799" s="1488" t="s">
        <v>1964</v>
      </c>
      <c r="G2799" s="1488" t="s">
        <v>1963</v>
      </c>
      <c r="H2799" s="1488" t="s">
        <v>646</v>
      </c>
      <c r="I2799" s="1488" t="s">
        <v>647</v>
      </c>
      <c r="J2799" s="1488" t="s">
        <v>646</v>
      </c>
      <c r="K2799" s="1493">
        <v>0</v>
      </c>
      <c r="L2799" s="1493">
        <f t="shared" si="88"/>
        <v>12</v>
      </c>
      <c r="M2799" s="1484">
        <f t="shared" si="89"/>
        <v>53463.99</v>
      </c>
      <c r="N2799" s="1493">
        <v>1</v>
      </c>
      <c r="O2799" s="1493">
        <f t="shared" si="90"/>
        <v>8</v>
      </c>
      <c r="P2799" s="1484">
        <f t="shared" si="91"/>
        <v>35862.07</v>
      </c>
      <c r="Q2799" s="1200">
        <v>53463.99</v>
      </c>
      <c r="R2799" s="1200">
        <v>35862.07</v>
      </c>
      <c r="S2799" s="1201">
        <v>12</v>
      </c>
      <c r="T2799" s="1201">
        <v>8</v>
      </c>
      <c r="U2799" s="1500"/>
      <c r="V2799" s="1500"/>
    </row>
    <row r="2800" spans="1:22" ht="13.5" x14ac:dyDescent="0.25">
      <c r="A2800" s="1488" t="s">
        <v>640</v>
      </c>
      <c r="B2800" s="1488" t="s">
        <v>8675</v>
      </c>
      <c r="C2800" s="1488" t="s">
        <v>97</v>
      </c>
      <c r="D2800" s="1488" t="s">
        <v>756</v>
      </c>
      <c r="E2800" s="1489">
        <v>5000</v>
      </c>
      <c r="F2800" s="1488" t="s">
        <v>1962</v>
      </c>
      <c r="G2800" s="1488" t="s">
        <v>1961</v>
      </c>
      <c r="H2800" s="1488" t="s">
        <v>756</v>
      </c>
      <c r="I2800" s="1488" t="s">
        <v>647</v>
      </c>
      <c r="J2800" s="1488" t="s">
        <v>756</v>
      </c>
      <c r="K2800" s="1493">
        <v>0</v>
      </c>
      <c r="L2800" s="1493">
        <f t="shared" si="88"/>
        <v>12</v>
      </c>
      <c r="M2800" s="1484">
        <f t="shared" si="89"/>
        <v>60600</v>
      </c>
      <c r="N2800" s="1493">
        <v>1</v>
      </c>
      <c r="O2800" s="1493">
        <f t="shared" si="90"/>
        <v>8</v>
      </c>
      <c r="P2800" s="1484">
        <f t="shared" si="91"/>
        <v>40300</v>
      </c>
      <c r="Q2800" s="1200">
        <v>60600</v>
      </c>
      <c r="R2800" s="1200">
        <v>40300</v>
      </c>
      <c r="S2800" s="1201">
        <v>12</v>
      </c>
      <c r="T2800" s="1201">
        <v>8</v>
      </c>
      <c r="U2800" s="1500"/>
      <c r="V2800" s="1500"/>
    </row>
    <row r="2801" spans="1:22" ht="13.5" x14ac:dyDescent="0.25">
      <c r="A2801" s="1488" t="s">
        <v>640</v>
      </c>
      <c r="B2801" s="1488" t="s">
        <v>8675</v>
      </c>
      <c r="C2801" s="1488" t="s">
        <v>97</v>
      </c>
      <c r="D2801" s="1488" t="s">
        <v>739</v>
      </c>
      <c r="E2801" s="1489">
        <v>3500</v>
      </c>
      <c r="F2801" s="1488" t="s">
        <v>1960</v>
      </c>
      <c r="G2801" s="1488" t="s">
        <v>1959</v>
      </c>
      <c r="H2801" s="1488" t="s">
        <v>1211</v>
      </c>
      <c r="I2801" s="1488" t="s">
        <v>636</v>
      </c>
      <c r="J2801" s="1488" t="s">
        <v>1211</v>
      </c>
      <c r="K2801" s="1493">
        <v>1</v>
      </c>
      <c r="L2801" s="1493">
        <f t="shared" si="88"/>
        <v>4</v>
      </c>
      <c r="M2801" s="1484">
        <f t="shared" si="89"/>
        <v>11895.83</v>
      </c>
      <c r="N2801" s="1493">
        <v>1</v>
      </c>
      <c r="O2801" s="1493">
        <f t="shared" si="90"/>
        <v>8</v>
      </c>
      <c r="P2801" s="1484">
        <f t="shared" si="91"/>
        <v>28007.66</v>
      </c>
      <c r="Q2801" s="1200">
        <v>11895.83</v>
      </c>
      <c r="R2801" s="1200">
        <v>28007.66</v>
      </c>
      <c r="S2801" s="1201">
        <v>4</v>
      </c>
      <c r="T2801" s="1201">
        <v>8</v>
      </c>
      <c r="U2801" s="1500"/>
      <c r="V2801" s="1500"/>
    </row>
    <row r="2802" spans="1:22" ht="13.5" x14ac:dyDescent="0.25">
      <c r="A2802" s="1488" t="s">
        <v>640</v>
      </c>
      <c r="B2802" s="1488" t="s">
        <v>8675</v>
      </c>
      <c r="C2802" s="1488" t="s">
        <v>97</v>
      </c>
      <c r="D2802" s="1488" t="s">
        <v>839</v>
      </c>
      <c r="E2802" s="1489">
        <v>3300</v>
      </c>
      <c r="F2802" s="1488" t="s">
        <v>1958</v>
      </c>
      <c r="G2802" s="1488" t="s">
        <v>1957</v>
      </c>
      <c r="H2802" s="1488" t="s">
        <v>636</v>
      </c>
      <c r="I2802" s="1488" t="s">
        <v>1664</v>
      </c>
      <c r="J2802" s="1488" t="s">
        <v>636</v>
      </c>
      <c r="K2802" s="1493">
        <v>1</v>
      </c>
      <c r="L2802" s="1493">
        <f t="shared" si="88"/>
        <v>12</v>
      </c>
      <c r="M2802" s="1484">
        <f t="shared" si="89"/>
        <v>39770.939999999995</v>
      </c>
      <c r="N2802" s="1493">
        <v>1</v>
      </c>
      <c r="O2802" s="1493">
        <f t="shared" si="90"/>
        <v>8</v>
      </c>
      <c r="P2802" s="1484">
        <f t="shared" si="91"/>
        <v>26637.190000000002</v>
      </c>
      <c r="Q2802" s="1200">
        <v>39770.939999999995</v>
      </c>
      <c r="R2802" s="1200">
        <v>26637.190000000002</v>
      </c>
      <c r="S2802" s="1201">
        <v>12</v>
      </c>
      <c r="T2802" s="1201">
        <v>8</v>
      </c>
      <c r="U2802" s="1500"/>
      <c r="V2802" s="1500"/>
    </row>
    <row r="2803" spans="1:22" ht="13.5" x14ac:dyDescent="0.25">
      <c r="A2803" s="1488" t="s">
        <v>640</v>
      </c>
      <c r="B2803" s="1488" t="s">
        <v>8675</v>
      </c>
      <c r="C2803" s="1488" t="s">
        <v>97</v>
      </c>
      <c r="D2803" s="1488" t="s">
        <v>775</v>
      </c>
      <c r="E2803" s="1489">
        <v>6000</v>
      </c>
      <c r="F2803" s="1488" t="s">
        <v>1956</v>
      </c>
      <c r="G2803" s="1488" t="s">
        <v>1955</v>
      </c>
      <c r="H2803" s="1488" t="s">
        <v>641</v>
      </c>
      <c r="I2803" s="1488" t="s">
        <v>647</v>
      </c>
      <c r="J2803" s="1488" t="s">
        <v>641</v>
      </c>
      <c r="K2803" s="1493">
        <v>1</v>
      </c>
      <c r="L2803" s="1493">
        <f t="shared" si="88"/>
        <v>6</v>
      </c>
      <c r="M2803" s="1484">
        <f t="shared" si="89"/>
        <v>37700</v>
      </c>
      <c r="N2803" s="1493">
        <v>1</v>
      </c>
      <c r="O2803" s="1493">
        <f t="shared" si="90"/>
        <v>8</v>
      </c>
      <c r="P2803" s="1484">
        <f t="shared" si="91"/>
        <v>48300</v>
      </c>
      <c r="Q2803" s="1200">
        <v>37700</v>
      </c>
      <c r="R2803" s="1200">
        <v>48300</v>
      </c>
      <c r="S2803" s="1201">
        <v>6</v>
      </c>
      <c r="T2803" s="1201">
        <v>8</v>
      </c>
      <c r="U2803" s="1500"/>
      <c r="V2803" s="1500"/>
    </row>
    <row r="2804" spans="1:22" ht="13.5" x14ac:dyDescent="0.25">
      <c r="A2804" s="1488" t="s">
        <v>640</v>
      </c>
      <c r="B2804" s="1488" t="s">
        <v>8675</v>
      </c>
      <c r="C2804" s="1488" t="s">
        <v>97</v>
      </c>
      <c r="D2804" s="1488" t="s">
        <v>712</v>
      </c>
      <c r="E2804" s="1489">
        <v>12000</v>
      </c>
      <c r="F2804" s="1488" t="s">
        <v>1954</v>
      </c>
      <c r="G2804" s="1488" t="s">
        <v>1953</v>
      </c>
      <c r="H2804" s="1488" t="s">
        <v>792</v>
      </c>
      <c r="I2804" s="1488" t="s">
        <v>647</v>
      </c>
      <c r="J2804" s="1488" t="s">
        <v>792</v>
      </c>
      <c r="K2804" s="1493">
        <v>0</v>
      </c>
      <c r="L2804" s="1493">
        <f t="shared" si="88"/>
        <v>0</v>
      </c>
      <c r="M2804" s="1484">
        <f t="shared" si="89"/>
        <v>0</v>
      </c>
      <c r="N2804" s="1493">
        <v>1</v>
      </c>
      <c r="O2804" s="1493">
        <f t="shared" si="90"/>
        <v>2</v>
      </c>
      <c r="P2804" s="1484">
        <f t="shared" si="91"/>
        <v>26400</v>
      </c>
      <c r="Q2804" s="1200"/>
      <c r="R2804" s="1200">
        <v>26400</v>
      </c>
      <c r="S2804" s="1201"/>
      <c r="T2804" s="1201">
        <v>2</v>
      </c>
      <c r="U2804" s="1500"/>
      <c r="V2804" s="1500"/>
    </row>
    <row r="2805" spans="1:22" ht="13.5" x14ac:dyDescent="0.25">
      <c r="A2805" s="1488" t="s">
        <v>640</v>
      </c>
      <c r="B2805" s="1488" t="s">
        <v>8675</v>
      </c>
      <c r="C2805" s="1488" t="s">
        <v>97</v>
      </c>
      <c r="D2805" s="1488" t="s">
        <v>1952</v>
      </c>
      <c r="E2805" s="1489">
        <v>7000</v>
      </c>
      <c r="F2805" s="1488" t="s">
        <v>1951</v>
      </c>
      <c r="G2805" s="1488" t="s">
        <v>1950</v>
      </c>
      <c r="H2805" s="1488" t="s">
        <v>1949</v>
      </c>
      <c r="I2805" s="1488" t="s">
        <v>647</v>
      </c>
      <c r="J2805" s="1488" t="s">
        <v>1949</v>
      </c>
      <c r="K2805" s="1493">
        <v>1</v>
      </c>
      <c r="L2805" s="1493">
        <f t="shared" si="88"/>
        <v>12</v>
      </c>
      <c r="M2805" s="1484">
        <f t="shared" si="89"/>
        <v>83221.86</v>
      </c>
      <c r="N2805" s="1493">
        <v>1</v>
      </c>
      <c r="O2805" s="1493">
        <f t="shared" si="90"/>
        <v>8</v>
      </c>
      <c r="P2805" s="1484">
        <f t="shared" si="91"/>
        <v>55906.91</v>
      </c>
      <c r="Q2805" s="1200">
        <v>83221.86</v>
      </c>
      <c r="R2805" s="1200">
        <v>55906.91</v>
      </c>
      <c r="S2805" s="1201">
        <v>12</v>
      </c>
      <c r="T2805" s="1201">
        <v>8</v>
      </c>
      <c r="U2805" s="1500"/>
      <c r="V2805" s="1500"/>
    </row>
    <row r="2806" spans="1:22" ht="13.5" x14ac:dyDescent="0.25">
      <c r="A2806" s="1488" t="s">
        <v>640</v>
      </c>
      <c r="B2806" s="1488" t="s">
        <v>8675</v>
      </c>
      <c r="C2806" s="1488" t="s">
        <v>97</v>
      </c>
      <c r="D2806" s="1488" t="s">
        <v>839</v>
      </c>
      <c r="E2806" s="1489">
        <v>4000</v>
      </c>
      <c r="F2806" s="1488" t="s">
        <v>1948</v>
      </c>
      <c r="G2806" s="1488" t="s">
        <v>1947</v>
      </c>
      <c r="H2806" s="1488" t="s">
        <v>636</v>
      </c>
      <c r="I2806" s="1488" t="s">
        <v>765</v>
      </c>
      <c r="J2806" s="1488" t="s">
        <v>636</v>
      </c>
      <c r="K2806" s="1493">
        <v>1</v>
      </c>
      <c r="L2806" s="1493">
        <f t="shared" si="88"/>
        <v>12</v>
      </c>
      <c r="M2806" s="1484">
        <f t="shared" si="89"/>
        <v>48467.43</v>
      </c>
      <c r="N2806" s="1493">
        <v>1</v>
      </c>
      <c r="O2806" s="1493">
        <f t="shared" si="90"/>
        <v>8</v>
      </c>
      <c r="P2806" s="1484">
        <f t="shared" si="91"/>
        <v>32267.05</v>
      </c>
      <c r="Q2806" s="1200">
        <v>48467.43</v>
      </c>
      <c r="R2806" s="1200">
        <v>32267.05</v>
      </c>
      <c r="S2806" s="1201">
        <v>12</v>
      </c>
      <c r="T2806" s="1201">
        <v>8</v>
      </c>
      <c r="U2806" s="1500"/>
      <c r="V2806" s="1500"/>
    </row>
    <row r="2807" spans="1:22" ht="13.5" x14ac:dyDescent="0.25">
      <c r="A2807" s="1488" t="s">
        <v>640</v>
      </c>
      <c r="B2807" s="1488" t="s">
        <v>8675</v>
      </c>
      <c r="C2807" s="1488" t="s">
        <v>97</v>
      </c>
      <c r="D2807" s="1488" t="s">
        <v>701</v>
      </c>
      <c r="E2807" s="1489">
        <v>5000</v>
      </c>
      <c r="F2807" s="1488" t="s">
        <v>1946</v>
      </c>
      <c r="G2807" s="1488" t="s">
        <v>1945</v>
      </c>
      <c r="H2807" s="1488" t="s">
        <v>701</v>
      </c>
      <c r="I2807" s="1488" t="s">
        <v>647</v>
      </c>
      <c r="J2807" s="1488" t="s">
        <v>701</v>
      </c>
      <c r="K2807" s="1493">
        <v>1</v>
      </c>
      <c r="L2807" s="1493">
        <f t="shared" si="88"/>
        <v>12</v>
      </c>
      <c r="M2807" s="1484">
        <f t="shared" si="89"/>
        <v>58511.460000000006</v>
      </c>
      <c r="N2807" s="1493">
        <v>1</v>
      </c>
      <c r="O2807" s="1493">
        <f t="shared" si="90"/>
        <v>8</v>
      </c>
      <c r="P2807" s="1484">
        <f t="shared" si="91"/>
        <v>39385.22</v>
      </c>
      <c r="Q2807" s="1200">
        <v>58511.460000000006</v>
      </c>
      <c r="R2807" s="1200">
        <v>39385.22</v>
      </c>
      <c r="S2807" s="1201">
        <v>12</v>
      </c>
      <c r="T2807" s="1201">
        <v>8</v>
      </c>
      <c r="U2807" s="1500"/>
      <c r="V2807" s="1500"/>
    </row>
    <row r="2808" spans="1:22" ht="13.5" x14ac:dyDescent="0.25">
      <c r="A2808" s="1488" t="s">
        <v>640</v>
      </c>
      <c r="B2808" s="1488" t="s">
        <v>8675</v>
      </c>
      <c r="C2808" s="1488" t="s">
        <v>97</v>
      </c>
      <c r="D2808" s="1488" t="s">
        <v>686</v>
      </c>
      <c r="E2808" s="1489">
        <v>5000</v>
      </c>
      <c r="F2808" s="1488" t="s">
        <v>1944</v>
      </c>
      <c r="G2808" s="1488" t="s">
        <v>1943</v>
      </c>
      <c r="H2808" s="1488" t="s">
        <v>1942</v>
      </c>
      <c r="I2808" s="1488" t="s">
        <v>647</v>
      </c>
      <c r="J2808" s="1488" t="s">
        <v>1942</v>
      </c>
      <c r="K2808" s="1493">
        <v>1</v>
      </c>
      <c r="L2808" s="1493">
        <f t="shared" si="88"/>
        <v>12</v>
      </c>
      <c r="M2808" s="1484">
        <f t="shared" si="89"/>
        <v>60264.78</v>
      </c>
      <c r="N2808" s="1493">
        <v>1</v>
      </c>
      <c r="O2808" s="1493">
        <f t="shared" si="90"/>
        <v>8</v>
      </c>
      <c r="P2808" s="1484">
        <f t="shared" si="91"/>
        <v>40204.83</v>
      </c>
      <c r="Q2808" s="1200">
        <v>60264.78</v>
      </c>
      <c r="R2808" s="1200">
        <v>40204.83</v>
      </c>
      <c r="S2808" s="1201">
        <v>12</v>
      </c>
      <c r="T2808" s="1201">
        <v>8</v>
      </c>
      <c r="U2808" s="1500"/>
      <c r="V2808" s="1500"/>
    </row>
    <row r="2809" spans="1:22" ht="13.5" x14ac:dyDescent="0.25">
      <c r="A2809" s="1488" t="s">
        <v>640</v>
      </c>
      <c r="B2809" s="1488" t="s">
        <v>8675</v>
      </c>
      <c r="C2809" s="1488" t="s">
        <v>97</v>
      </c>
      <c r="D2809" s="1488" t="s">
        <v>1138</v>
      </c>
      <c r="E2809" s="1489">
        <v>1200</v>
      </c>
      <c r="F2809" s="1488" t="s">
        <v>1941</v>
      </c>
      <c r="G2809" s="1488" t="s">
        <v>1940</v>
      </c>
      <c r="H2809" s="1488" t="s">
        <v>636</v>
      </c>
      <c r="I2809" s="1488" t="s">
        <v>687</v>
      </c>
      <c r="J2809" s="1488" t="s">
        <v>636</v>
      </c>
      <c r="K2809" s="1493">
        <v>1</v>
      </c>
      <c r="L2809" s="1493">
        <f t="shared" si="88"/>
        <v>12</v>
      </c>
      <c r="M2809" s="1484">
        <f t="shared" si="89"/>
        <v>14703.419999999998</v>
      </c>
      <c r="N2809" s="1493">
        <v>1</v>
      </c>
      <c r="O2809" s="1493">
        <f t="shared" si="90"/>
        <v>8</v>
      </c>
      <c r="P2809" s="1484">
        <f t="shared" si="91"/>
        <v>9870.7999999999993</v>
      </c>
      <c r="Q2809" s="1200">
        <v>14703.419999999998</v>
      </c>
      <c r="R2809" s="1200">
        <v>9870.7999999999993</v>
      </c>
      <c r="S2809" s="1201">
        <v>12</v>
      </c>
      <c r="T2809" s="1201">
        <v>8</v>
      </c>
      <c r="U2809" s="1500"/>
      <c r="V2809" s="1500"/>
    </row>
    <row r="2810" spans="1:22" ht="13.5" x14ac:dyDescent="0.25">
      <c r="A2810" s="1488" t="s">
        <v>640</v>
      </c>
      <c r="B2810" s="1488" t="s">
        <v>8675</v>
      </c>
      <c r="C2810" s="1488" t="s">
        <v>97</v>
      </c>
      <c r="D2810" s="1488" t="s">
        <v>654</v>
      </c>
      <c r="E2810" s="1489">
        <v>8000</v>
      </c>
      <c r="F2810" s="1488" t="s">
        <v>1939</v>
      </c>
      <c r="G2810" s="1488" t="s">
        <v>1938</v>
      </c>
      <c r="H2810" s="1488" t="s">
        <v>651</v>
      </c>
      <c r="I2810" s="1488" t="s">
        <v>647</v>
      </c>
      <c r="J2810" s="1488" t="s">
        <v>651</v>
      </c>
      <c r="K2810" s="1493">
        <v>1</v>
      </c>
      <c r="L2810" s="1493">
        <f t="shared" si="88"/>
        <v>12</v>
      </c>
      <c r="M2810" s="1484">
        <f t="shared" si="89"/>
        <v>92506.83</v>
      </c>
      <c r="N2810" s="1493">
        <v>1</v>
      </c>
      <c r="O2810" s="1493">
        <f t="shared" si="90"/>
        <v>1</v>
      </c>
      <c r="P2810" s="1484">
        <f t="shared" si="91"/>
        <v>4466.67</v>
      </c>
      <c r="Q2810" s="1200">
        <v>92506.83</v>
      </c>
      <c r="R2810" s="1200">
        <v>4466.67</v>
      </c>
      <c r="S2810" s="1201">
        <v>12</v>
      </c>
      <c r="T2810" s="1201">
        <v>1</v>
      </c>
      <c r="U2810" s="1500"/>
      <c r="V2810" s="1500"/>
    </row>
    <row r="2811" spans="1:22" ht="13.5" x14ac:dyDescent="0.25">
      <c r="A2811" s="1488" t="s">
        <v>640</v>
      </c>
      <c r="B2811" s="1488" t="s">
        <v>8675</v>
      </c>
      <c r="C2811" s="1488" t="s">
        <v>2002</v>
      </c>
      <c r="D2811" s="1488" t="s">
        <v>639</v>
      </c>
      <c r="E2811" s="1489">
        <v>3500</v>
      </c>
      <c r="F2811" s="1488" t="s">
        <v>1937</v>
      </c>
      <c r="G2811" s="1488" t="s">
        <v>1936</v>
      </c>
      <c r="H2811" s="1488" t="s">
        <v>635</v>
      </c>
      <c r="I2811" s="1488" t="s">
        <v>636</v>
      </c>
      <c r="J2811" s="1488" t="s">
        <v>635</v>
      </c>
      <c r="K2811" s="1493">
        <v>0</v>
      </c>
      <c r="L2811" s="1493">
        <f t="shared" si="88"/>
        <v>0</v>
      </c>
      <c r="M2811" s="1484">
        <f t="shared" si="89"/>
        <v>0</v>
      </c>
      <c r="N2811" s="1493">
        <v>1</v>
      </c>
      <c r="O2811" s="1493">
        <f t="shared" si="90"/>
        <v>5</v>
      </c>
      <c r="P2811" s="1484">
        <f t="shared" si="91"/>
        <v>12927.47</v>
      </c>
      <c r="Q2811" s="1200"/>
      <c r="R2811" s="1200">
        <v>12927.47</v>
      </c>
      <c r="S2811" s="1201"/>
      <c r="T2811" s="1201">
        <v>5</v>
      </c>
      <c r="U2811" s="1500"/>
      <c r="V2811" s="1500"/>
    </row>
    <row r="2812" spans="1:22" ht="13.5" x14ac:dyDescent="0.25">
      <c r="A2812" s="1488" t="s">
        <v>640</v>
      </c>
      <c r="B2812" s="1488" t="s">
        <v>8675</v>
      </c>
      <c r="C2812" s="1488" t="s">
        <v>97</v>
      </c>
      <c r="D2812" s="1488" t="s">
        <v>645</v>
      </c>
      <c r="E2812" s="1489">
        <v>5000</v>
      </c>
      <c r="F2812" s="1488" t="s">
        <v>1935</v>
      </c>
      <c r="G2812" s="1488" t="s">
        <v>1934</v>
      </c>
      <c r="H2812" s="1488" t="s">
        <v>641</v>
      </c>
      <c r="I2812" s="1488" t="s">
        <v>680</v>
      </c>
      <c r="J2812" s="1488" t="s">
        <v>641</v>
      </c>
      <c r="K2812" s="1493">
        <v>1</v>
      </c>
      <c r="L2812" s="1493">
        <f t="shared" si="88"/>
        <v>12</v>
      </c>
      <c r="M2812" s="1484">
        <f t="shared" si="89"/>
        <v>60152.08</v>
      </c>
      <c r="N2812" s="1493">
        <v>1</v>
      </c>
      <c r="O2812" s="1493">
        <f t="shared" si="90"/>
        <v>10</v>
      </c>
      <c r="P2812" s="1484">
        <f t="shared" si="91"/>
        <v>41679.869999999995</v>
      </c>
      <c r="Q2812" s="1200">
        <v>60152.08</v>
      </c>
      <c r="R2812" s="1200">
        <v>41679.869999999995</v>
      </c>
      <c r="S2812" s="1201">
        <v>12</v>
      </c>
      <c r="T2812" s="1201">
        <v>10</v>
      </c>
      <c r="U2812" s="1500"/>
      <c r="V2812" s="1500"/>
    </row>
    <row r="2813" spans="1:22" ht="13.5" x14ac:dyDescent="0.25">
      <c r="A2813" s="1488" t="s">
        <v>640</v>
      </c>
      <c r="B2813" s="1488" t="s">
        <v>8675</v>
      </c>
      <c r="C2813" s="1488" t="s">
        <v>2002</v>
      </c>
      <c r="D2813" s="1488" t="s">
        <v>698</v>
      </c>
      <c r="E2813" s="1489">
        <v>3000</v>
      </c>
      <c r="F2813" s="1488" t="s">
        <v>1933</v>
      </c>
      <c r="G2813" s="1488" t="s">
        <v>1932</v>
      </c>
      <c r="H2813" s="1488" t="s">
        <v>636</v>
      </c>
      <c r="I2813" s="1488" t="s">
        <v>636</v>
      </c>
      <c r="J2813" s="1488" t="s">
        <v>636</v>
      </c>
      <c r="K2813" s="1493">
        <v>0</v>
      </c>
      <c r="L2813" s="1493">
        <f t="shared" si="88"/>
        <v>0</v>
      </c>
      <c r="M2813" s="1484">
        <f t="shared" si="89"/>
        <v>0</v>
      </c>
      <c r="N2813" s="1493">
        <v>1</v>
      </c>
      <c r="O2813" s="1493">
        <f t="shared" si="90"/>
        <v>3</v>
      </c>
      <c r="P2813" s="1484">
        <f t="shared" si="91"/>
        <v>6900</v>
      </c>
      <c r="Q2813" s="1200"/>
      <c r="R2813" s="1200">
        <v>6900</v>
      </c>
      <c r="S2813" s="1201"/>
      <c r="T2813" s="1201">
        <v>3</v>
      </c>
      <c r="U2813" s="1500"/>
      <c r="V2813" s="1500"/>
    </row>
    <row r="2814" spans="1:22" ht="13.5" x14ac:dyDescent="0.25">
      <c r="A2814" s="1488" t="s">
        <v>640</v>
      </c>
      <c r="B2814" s="1488" t="s">
        <v>8675</v>
      </c>
      <c r="C2814" s="1488" t="s">
        <v>97</v>
      </c>
      <c r="D2814" s="1488" t="s">
        <v>646</v>
      </c>
      <c r="E2814" s="1489">
        <v>5500</v>
      </c>
      <c r="F2814" s="1488" t="s">
        <v>1931</v>
      </c>
      <c r="G2814" s="1488" t="s">
        <v>1930</v>
      </c>
      <c r="H2814" s="1488" t="s">
        <v>646</v>
      </c>
      <c r="I2814" s="1488" t="s">
        <v>647</v>
      </c>
      <c r="J2814" s="1488" t="s">
        <v>646</v>
      </c>
      <c r="K2814" s="1493">
        <v>1</v>
      </c>
      <c r="L2814" s="1493">
        <f t="shared" si="88"/>
        <v>12</v>
      </c>
      <c r="M2814" s="1484">
        <f t="shared" si="89"/>
        <v>66600</v>
      </c>
      <c r="N2814" s="1493">
        <v>1</v>
      </c>
      <c r="O2814" s="1493">
        <f t="shared" si="90"/>
        <v>8</v>
      </c>
      <c r="P2814" s="1484">
        <f t="shared" si="91"/>
        <v>44300</v>
      </c>
      <c r="Q2814" s="1200">
        <v>66600</v>
      </c>
      <c r="R2814" s="1200">
        <v>44300</v>
      </c>
      <c r="S2814" s="1201">
        <v>12</v>
      </c>
      <c r="T2814" s="1201">
        <v>8</v>
      </c>
      <c r="U2814" s="1500"/>
      <c r="V2814" s="1500"/>
    </row>
    <row r="2815" spans="1:22" ht="13.5" x14ac:dyDescent="0.25">
      <c r="A2815" s="1488" t="s">
        <v>640</v>
      </c>
      <c r="B2815" s="1488" t="s">
        <v>8675</v>
      </c>
      <c r="C2815" s="1488" t="s">
        <v>97</v>
      </c>
      <c r="D2815" s="1488" t="s">
        <v>698</v>
      </c>
      <c r="E2815" s="1489">
        <v>2200</v>
      </c>
      <c r="F2815" s="1488" t="s">
        <v>1929</v>
      </c>
      <c r="G2815" s="1488" t="s">
        <v>1928</v>
      </c>
      <c r="H2815" s="1488" t="s">
        <v>636</v>
      </c>
      <c r="I2815" s="1488" t="s">
        <v>687</v>
      </c>
      <c r="J2815" s="1488" t="s">
        <v>636</v>
      </c>
      <c r="K2815" s="1493">
        <v>1</v>
      </c>
      <c r="L2815" s="1493">
        <f t="shared" si="88"/>
        <v>12</v>
      </c>
      <c r="M2815" s="1484">
        <f t="shared" si="89"/>
        <v>24795.64</v>
      </c>
      <c r="N2815" s="1493">
        <v>1</v>
      </c>
      <c r="O2815" s="1493">
        <f t="shared" si="90"/>
        <v>8</v>
      </c>
      <c r="P2815" s="1484">
        <f t="shared" si="91"/>
        <v>17367.71</v>
      </c>
      <c r="Q2815" s="1200">
        <v>24795.64</v>
      </c>
      <c r="R2815" s="1200">
        <v>17367.71</v>
      </c>
      <c r="S2815" s="1201">
        <v>12</v>
      </c>
      <c r="T2815" s="1201">
        <v>8</v>
      </c>
      <c r="U2815" s="1500"/>
      <c r="V2815" s="1500"/>
    </row>
    <row r="2816" spans="1:22" ht="13.5" x14ac:dyDescent="0.25">
      <c r="A2816" s="1488" t="s">
        <v>640</v>
      </c>
      <c r="B2816" s="1488" t="s">
        <v>8675</v>
      </c>
      <c r="C2816" s="1488" t="s">
        <v>97</v>
      </c>
      <c r="D2816" s="1488" t="s">
        <v>756</v>
      </c>
      <c r="E2816" s="1489">
        <v>3500</v>
      </c>
      <c r="F2816" s="1488" t="s">
        <v>1927</v>
      </c>
      <c r="G2816" s="1488" t="s">
        <v>1926</v>
      </c>
      <c r="H2816" s="1488" t="s">
        <v>756</v>
      </c>
      <c r="I2816" s="1488" t="s">
        <v>647</v>
      </c>
      <c r="J2816" s="1488" t="s">
        <v>756</v>
      </c>
      <c r="K2816" s="1493">
        <v>1</v>
      </c>
      <c r="L2816" s="1493">
        <f t="shared" si="88"/>
        <v>12</v>
      </c>
      <c r="M2816" s="1484">
        <f t="shared" si="89"/>
        <v>42444.55</v>
      </c>
      <c r="N2816" s="1493">
        <v>1</v>
      </c>
      <c r="O2816" s="1493">
        <f t="shared" si="90"/>
        <v>8</v>
      </c>
      <c r="P2816" s="1484">
        <f t="shared" si="91"/>
        <v>28300</v>
      </c>
      <c r="Q2816" s="1200">
        <v>42444.55</v>
      </c>
      <c r="R2816" s="1200">
        <v>28300</v>
      </c>
      <c r="S2816" s="1201">
        <v>12</v>
      </c>
      <c r="T2816" s="1201">
        <v>8</v>
      </c>
      <c r="U2816" s="1500"/>
      <c r="V2816" s="1500"/>
    </row>
    <row r="2817" spans="1:22" ht="13.5" x14ac:dyDescent="0.25">
      <c r="A2817" s="1488" t="s">
        <v>640</v>
      </c>
      <c r="B2817" s="1488" t="s">
        <v>8675</v>
      </c>
      <c r="C2817" s="1488" t="s">
        <v>97</v>
      </c>
      <c r="D2817" s="1488" t="s">
        <v>1008</v>
      </c>
      <c r="E2817" s="1489">
        <v>2200</v>
      </c>
      <c r="F2817" s="1488" t="s">
        <v>1925</v>
      </c>
      <c r="G2817" s="1488" t="s">
        <v>1924</v>
      </c>
      <c r="H2817" s="1488" t="s">
        <v>636</v>
      </c>
      <c r="I2817" s="1488" t="s">
        <v>665</v>
      </c>
      <c r="J2817" s="1488" t="s">
        <v>636</v>
      </c>
      <c r="K2817" s="1493">
        <v>1</v>
      </c>
      <c r="L2817" s="1493">
        <f t="shared" si="88"/>
        <v>12</v>
      </c>
      <c r="M2817" s="1484">
        <f t="shared" si="89"/>
        <v>27000</v>
      </c>
      <c r="N2817" s="1493">
        <v>1</v>
      </c>
      <c r="O2817" s="1493">
        <f t="shared" si="90"/>
        <v>8</v>
      </c>
      <c r="P2817" s="1484">
        <f t="shared" si="91"/>
        <v>17900</v>
      </c>
      <c r="Q2817" s="1200">
        <v>27000</v>
      </c>
      <c r="R2817" s="1200">
        <v>17900</v>
      </c>
      <c r="S2817" s="1201">
        <v>12</v>
      </c>
      <c r="T2817" s="1201">
        <v>8</v>
      </c>
      <c r="U2817" s="1500"/>
      <c r="V2817" s="1500"/>
    </row>
    <row r="2818" spans="1:22" ht="13.5" x14ac:dyDescent="0.25">
      <c r="A2818" s="1488" t="s">
        <v>640</v>
      </c>
      <c r="B2818" s="1488" t="s">
        <v>8675</v>
      </c>
      <c r="C2818" s="1488" t="s">
        <v>97</v>
      </c>
      <c r="D2818" s="1488" t="s">
        <v>1923</v>
      </c>
      <c r="E2818" s="1489">
        <v>3500</v>
      </c>
      <c r="F2818" s="1488" t="s">
        <v>1922</v>
      </c>
      <c r="G2818" s="1488" t="s">
        <v>1921</v>
      </c>
      <c r="H2818" s="1488" t="s">
        <v>1920</v>
      </c>
      <c r="I2818" s="1488" t="s">
        <v>736</v>
      </c>
      <c r="J2818" s="1488" t="s">
        <v>1920</v>
      </c>
      <c r="K2818" s="1493">
        <v>1</v>
      </c>
      <c r="L2818" s="1493">
        <f t="shared" si="88"/>
        <v>12</v>
      </c>
      <c r="M2818" s="1484">
        <f t="shared" si="89"/>
        <v>40570.590000000004</v>
      </c>
      <c r="N2818" s="1493">
        <v>1</v>
      </c>
      <c r="O2818" s="1493">
        <f t="shared" si="90"/>
        <v>8</v>
      </c>
      <c r="P2818" s="1484">
        <f t="shared" si="91"/>
        <v>28098.82</v>
      </c>
      <c r="Q2818" s="1200">
        <v>40570.590000000004</v>
      </c>
      <c r="R2818" s="1200">
        <v>28098.82</v>
      </c>
      <c r="S2818" s="1201">
        <v>12</v>
      </c>
      <c r="T2818" s="1201">
        <v>8</v>
      </c>
      <c r="U2818" s="1500"/>
      <c r="V2818" s="1500"/>
    </row>
    <row r="2819" spans="1:22" ht="13.5" x14ac:dyDescent="0.25">
      <c r="A2819" s="1488" t="s">
        <v>640</v>
      </c>
      <c r="B2819" s="1488" t="s">
        <v>8675</v>
      </c>
      <c r="C2819" s="1488" t="s">
        <v>97</v>
      </c>
      <c r="D2819" s="1488" t="s">
        <v>886</v>
      </c>
      <c r="E2819" s="1489">
        <v>2200</v>
      </c>
      <c r="F2819" s="1488" t="s">
        <v>1919</v>
      </c>
      <c r="G2819" s="1488" t="s">
        <v>1918</v>
      </c>
      <c r="H2819" s="1488" t="s">
        <v>636</v>
      </c>
      <c r="I2819" s="1488" t="s">
        <v>765</v>
      </c>
      <c r="J2819" s="1488" t="s">
        <v>636</v>
      </c>
      <c r="K2819" s="1493">
        <v>1</v>
      </c>
      <c r="L2819" s="1493">
        <f t="shared" si="88"/>
        <v>12</v>
      </c>
      <c r="M2819" s="1484">
        <f t="shared" si="89"/>
        <v>25970.22</v>
      </c>
      <c r="N2819" s="1493">
        <v>0</v>
      </c>
      <c r="O2819" s="1493">
        <f t="shared" si="90"/>
        <v>8</v>
      </c>
      <c r="P2819" s="1484">
        <f t="shared" si="91"/>
        <v>17668.12</v>
      </c>
      <c r="Q2819" s="1200">
        <v>25970.22</v>
      </c>
      <c r="R2819" s="1200">
        <v>17668.12</v>
      </c>
      <c r="S2819" s="1201">
        <v>12</v>
      </c>
      <c r="T2819" s="1201">
        <v>8</v>
      </c>
      <c r="U2819" s="1500"/>
      <c r="V2819" s="1500"/>
    </row>
    <row r="2820" spans="1:22" ht="13.5" x14ac:dyDescent="0.25">
      <c r="A2820" s="1488" t="s">
        <v>640</v>
      </c>
      <c r="B2820" s="1488" t="s">
        <v>8675</v>
      </c>
      <c r="C2820" s="1488" t="s">
        <v>97</v>
      </c>
      <c r="D2820" s="1488" t="s">
        <v>645</v>
      </c>
      <c r="E2820" s="1489">
        <v>3356.75</v>
      </c>
      <c r="F2820" s="1488" t="s">
        <v>1917</v>
      </c>
      <c r="G2820" s="1488" t="s">
        <v>1916</v>
      </c>
      <c r="H2820" s="1488" t="s">
        <v>641</v>
      </c>
      <c r="I2820" s="1488" t="s">
        <v>647</v>
      </c>
      <c r="J2820" s="1488" t="s">
        <v>641</v>
      </c>
      <c r="K2820" s="1493">
        <v>1</v>
      </c>
      <c r="L2820" s="1493">
        <f t="shared" si="88"/>
        <v>1</v>
      </c>
      <c r="M2820" s="1484">
        <f t="shared" si="89"/>
        <v>9600</v>
      </c>
      <c r="N2820" s="1493">
        <v>0</v>
      </c>
      <c r="O2820" s="1493">
        <f t="shared" si="90"/>
        <v>3</v>
      </c>
      <c r="P2820" s="1484">
        <f t="shared" si="91"/>
        <v>18496.02</v>
      </c>
      <c r="Q2820" s="1200">
        <v>9600</v>
      </c>
      <c r="R2820" s="1200">
        <v>18496.02</v>
      </c>
      <c r="S2820" s="1201">
        <v>1</v>
      </c>
      <c r="T2820" s="1201">
        <v>3</v>
      </c>
      <c r="U2820" s="1500"/>
      <c r="V2820" s="1500"/>
    </row>
    <row r="2821" spans="1:22" ht="13.5" x14ac:dyDescent="0.25">
      <c r="A2821" s="1488" t="s">
        <v>640</v>
      </c>
      <c r="B2821" s="1488" t="s">
        <v>8675</v>
      </c>
      <c r="C2821" s="1488" t="s">
        <v>97</v>
      </c>
      <c r="D2821" s="1488" t="s">
        <v>775</v>
      </c>
      <c r="E2821" s="1489">
        <v>6000</v>
      </c>
      <c r="F2821" s="1488" t="s">
        <v>1915</v>
      </c>
      <c r="G2821" s="1488" t="s">
        <v>1914</v>
      </c>
      <c r="H2821" s="1488" t="s">
        <v>792</v>
      </c>
      <c r="I2821" s="1488" t="s">
        <v>647</v>
      </c>
      <c r="J2821" s="1488" t="s">
        <v>792</v>
      </c>
      <c r="K2821" s="1493">
        <v>1</v>
      </c>
      <c r="L2821" s="1493">
        <f t="shared" si="88"/>
        <v>4</v>
      </c>
      <c r="M2821" s="1484">
        <f t="shared" si="89"/>
        <v>20550</v>
      </c>
      <c r="N2821" s="1493">
        <v>0</v>
      </c>
      <c r="O2821" s="1493">
        <f t="shared" si="90"/>
        <v>0</v>
      </c>
      <c r="P2821" s="1484">
        <f t="shared" si="91"/>
        <v>0</v>
      </c>
      <c r="Q2821" s="1200">
        <v>20550</v>
      </c>
      <c r="R2821" s="1200"/>
      <c r="S2821" s="1201">
        <v>4</v>
      </c>
      <c r="T2821" s="1201"/>
      <c r="U2821" s="1500"/>
      <c r="V2821" s="1500"/>
    </row>
    <row r="2822" spans="1:22" ht="13.5" x14ac:dyDescent="0.25">
      <c r="A2822" s="1488" t="s">
        <v>640</v>
      </c>
      <c r="B2822" s="1488" t="s">
        <v>8675</v>
      </c>
      <c r="C2822" s="1488" t="s">
        <v>97</v>
      </c>
      <c r="D2822" s="1488" t="s">
        <v>1682</v>
      </c>
      <c r="E2822" s="1489">
        <v>6000</v>
      </c>
      <c r="F2822" s="1488" t="s">
        <v>1915</v>
      </c>
      <c r="G2822" s="1488" t="s">
        <v>1914</v>
      </c>
      <c r="H2822" s="1488" t="s">
        <v>792</v>
      </c>
      <c r="I2822" s="1488" t="s">
        <v>647</v>
      </c>
      <c r="J2822" s="1488" t="s">
        <v>792</v>
      </c>
      <c r="K2822" s="1493">
        <v>1</v>
      </c>
      <c r="L2822" s="1493">
        <f t="shared" si="88"/>
        <v>2</v>
      </c>
      <c r="M2822" s="1484">
        <f t="shared" si="89"/>
        <v>13400</v>
      </c>
      <c r="N2822" s="1493">
        <v>0</v>
      </c>
      <c r="O2822" s="1493">
        <f t="shared" si="90"/>
        <v>0</v>
      </c>
      <c r="P2822" s="1484">
        <f t="shared" si="91"/>
        <v>0</v>
      </c>
      <c r="Q2822" s="1200">
        <v>13400</v>
      </c>
      <c r="R2822" s="1200"/>
      <c r="S2822" s="1201">
        <v>2</v>
      </c>
      <c r="T2822" s="1201"/>
      <c r="U2822" s="1500"/>
      <c r="V2822" s="1500"/>
    </row>
    <row r="2823" spans="1:22" ht="13.5" x14ac:dyDescent="0.25">
      <c r="A2823" s="1488" t="s">
        <v>640</v>
      </c>
      <c r="B2823" s="1488" t="s">
        <v>8675</v>
      </c>
      <c r="C2823" s="1488" t="s">
        <v>97</v>
      </c>
      <c r="D2823" s="1488" t="s">
        <v>1156</v>
      </c>
      <c r="E2823" s="1489">
        <v>2500</v>
      </c>
      <c r="F2823" s="1488" t="s">
        <v>1913</v>
      </c>
      <c r="G2823" s="1488" t="s">
        <v>1912</v>
      </c>
      <c r="H2823" s="1488" t="s">
        <v>636</v>
      </c>
      <c r="I2823" s="1488" t="s">
        <v>665</v>
      </c>
      <c r="J2823" s="1488" t="s">
        <v>636</v>
      </c>
      <c r="K2823" s="1493">
        <v>1</v>
      </c>
      <c r="L2823" s="1493">
        <f t="shared" si="88"/>
        <v>12</v>
      </c>
      <c r="M2823" s="1484">
        <f t="shared" si="89"/>
        <v>30600</v>
      </c>
      <c r="N2823" s="1493">
        <v>0</v>
      </c>
      <c r="O2823" s="1493">
        <f t="shared" si="90"/>
        <v>8</v>
      </c>
      <c r="P2823" s="1484">
        <f t="shared" si="91"/>
        <v>20300</v>
      </c>
      <c r="Q2823" s="1200">
        <v>30600</v>
      </c>
      <c r="R2823" s="1200">
        <v>20300</v>
      </c>
      <c r="S2823" s="1201">
        <v>12</v>
      </c>
      <c r="T2823" s="1201">
        <v>8</v>
      </c>
      <c r="U2823" s="1500"/>
      <c r="V2823" s="1500"/>
    </row>
    <row r="2824" spans="1:22" ht="13.5" x14ac:dyDescent="0.25">
      <c r="A2824" s="1488" t="s">
        <v>640</v>
      </c>
      <c r="B2824" s="1488" t="s">
        <v>8675</v>
      </c>
      <c r="C2824" s="1488" t="s">
        <v>97</v>
      </c>
      <c r="D2824" s="1488" t="s">
        <v>645</v>
      </c>
      <c r="E2824" s="1489">
        <v>5000</v>
      </c>
      <c r="F2824" s="1488" t="s">
        <v>1911</v>
      </c>
      <c r="G2824" s="1488" t="s">
        <v>1910</v>
      </c>
      <c r="H2824" s="1488" t="s">
        <v>641</v>
      </c>
      <c r="I2824" s="1488" t="s">
        <v>662</v>
      </c>
      <c r="J2824" s="1488" t="s">
        <v>641</v>
      </c>
      <c r="K2824" s="1493">
        <v>1</v>
      </c>
      <c r="L2824" s="1493">
        <f t="shared" si="88"/>
        <v>12</v>
      </c>
      <c r="M2824" s="1484">
        <f t="shared" si="89"/>
        <v>59117.99</v>
      </c>
      <c r="N2824" s="1493">
        <v>1</v>
      </c>
      <c r="O2824" s="1493">
        <f t="shared" si="90"/>
        <v>9</v>
      </c>
      <c r="P2824" s="1484">
        <f t="shared" si="91"/>
        <v>40802.68</v>
      </c>
      <c r="Q2824" s="1200">
        <v>59117.99</v>
      </c>
      <c r="R2824" s="1200">
        <v>40802.68</v>
      </c>
      <c r="S2824" s="1201">
        <v>12</v>
      </c>
      <c r="T2824" s="1201">
        <v>9</v>
      </c>
      <c r="U2824" s="1500"/>
      <c r="V2824" s="1500"/>
    </row>
    <row r="2825" spans="1:22" ht="13.5" x14ac:dyDescent="0.25">
      <c r="A2825" s="1488" t="s">
        <v>640</v>
      </c>
      <c r="B2825" s="1488" t="s">
        <v>8675</v>
      </c>
      <c r="C2825" s="1488" t="s">
        <v>97</v>
      </c>
      <c r="D2825" s="1488" t="s">
        <v>641</v>
      </c>
      <c r="E2825" s="1489">
        <v>9000</v>
      </c>
      <c r="F2825" s="1488" t="s">
        <v>1909</v>
      </c>
      <c r="G2825" s="1488" t="s">
        <v>1908</v>
      </c>
      <c r="H2825" s="1488" t="s">
        <v>641</v>
      </c>
      <c r="I2825" s="1488" t="s">
        <v>647</v>
      </c>
      <c r="J2825" s="1488" t="s">
        <v>641</v>
      </c>
      <c r="K2825" s="1493">
        <v>1</v>
      </c>
      <c r="L2825" s="1493">
        <f t="shared" si="88"/>
        <v>1</v>
      </c>
      <c r="M2825" s="1484">
        <f t="shared" si="89"/>
        <v>4500</v>
      </c>
      <c r="N2825" s="1493">
        <v>0</v>
      </c>
      <c r="O2825" s="1493">
        <f t="shared" si="90"/>
        <v>0</v>
      </c>
      <c r="P2825" s="1484">
        <f t="shared" si="91"/>
        <v>0</v>
      </c>
      <c r="Q2825" s="1200">
        <v>4500</v>
      </c>
      <c r="R2825" s="1200"/>
      <c r="S2825" s="1201">
        <v>1</v>
      </c>
      <c r="T2825" s="1201"/>
      <c r="U2825" s="1500"/>
      <c r="V2825" s="1500"/>
    </row>
    <row r="2826" spans="1:22" ht="13.5" x14ac:dyDescent="0.25">
      <c r="A2826" s="1488" t="s">
        <v>640</v>
      </c>
      <c r="B2826" s="1488" t="s">
        <v>8675</v>
      </c>
      <c r="C2826" s="1488" t="s">
        <v>97</v>
      </c>
      <c r="D2826" s="1488" t="s">
        <v>645</v>
      </c>
      <c r="E2826" s="1489">
        <v>9000</v>
      </c>
      <c r="F2826" s="1488" t="s">
        <v>1909</v>
      </c>
      <c r="G2826" s="1488" t="s">
        <v>1908</v>
      </c>
      <c r="H2826" s="1488" t="s">
        <v>641</v>
      </c>
      <c r="I2826" s="1488" t="s">
        <v>647</v>
      </c>
      <c r="J2826" s="1488" t="s">
        <v>641</v>
      </c>
      <c r="K2826" s="1493">
        <v>1</v>
      </c>
      <c r="L2826" s="1493">
        <f t="shared" si="88"/>
        <v>4</v>
      </c>
      <c r="M2826" s="1484">
        <f t="shared" si="89"/>
        <v>35885.800000000003</v>
      </c>
      <c r="N2826" s="1493">
        <v>1</v>
      </c>
      <c r="O2826" s="1493">
        <f t="shared" si="90"/>
        <v>9</v>
      </c>
      <c r="P2826" s="1484">
        <f t="shared" si="91"/>
        <v>72420</v>
      </c>
      <c r="Q2826" s="1200">
        <v>35885.800000000003</v>
      </c>
      <c r="R2826" s="1200">
        <v>72420</v>
      </c>
      <c r="S2826" s="1201">
        <v>4</v>
      </c>
      <c r="T2826" s="1201">
        <v>9</v>
      </c>
      <c r="U2826" s="1500"/>
      <c r="V2826" s="1500"/>
    </row>
    <row r="2827" spans="1:22" ht="13.5" x14ac:dyDescent="0.25">
      <c r="A2827" s="1488" t="s">
        <v>640</v>
      </c>
      <c r="B2827" s="1488" t="s">
        <v>8675</v>
      </c>
      <c r="C2827" s="1488" t="s">
        <v>97</v>
      </c>
      <c r="D2827" s="1488" t="s">
        <v>795</v>
      </c>
      <c r="E2827" s="1489">
        <v>8500</v>
      </c>
      <c r="F2827" s="1488" t="s">
        <v>1907</v>
      </c>
      <c r="G2827" s="1488" t="s">
        <v>1906</v>
      </c>
      <c r="H2827" s="1488" t="s">
        <v>792</v>
      </c>
      <c r="I2827" s="1488" t="s">
        <v>647</v>
      </c>
      <c r="J2827" s="1488" t="s">
        <v>792</v>
      </c>
      <c r="K2827" s="1493">
        <v>1</v>
      </c>
      <c r="L2827" s="1493">
        <f t="shared" si="88"/>
        <v>12</v>
      </c>
      <c r="M2827" s="1484">
        <f t="shared" si="89"/>
        <v>95778.780000000013</v>
      </c>
      <c r="N2827" s="1493">
        <v>1</v>
      </c>
      <c r="O2827" s="1493">
        <f t="shared" si="90"/>
        <v>1</v>
      </c>
      <c r="P2827" s="1484">
        <f t="shared" si="91"/>
        <v>7866.66</v>
      </c>
      <c r="Q2827" s="1200">
        <v>95778.780000000013</v>
      </c>
      <c r="R2827" s="1200">
        <v>7866.66</v>
      </c>
      <c r="S2827" s="1201">
        <v>12</v>
      </c>
      <c r="T2827" s="1201">
        <v>1</v>
      </c>
      <c r="U2827" s="1500"/>
      <c r="V2827" s="1500"/>
    </row>
    <row r="2828" spans="1:22" ht="13.5" x14ac:dyDescent="0.25">
      <c r="A2828" s="1488" t="s">
        <v>640</v>
      </c>
      <c r="B2828" s="1488" t="s">
        <v>8675</v>
      </c>
      <c r="C2828" s="1488" t="s">
        <v>2002</v>
      </c>
      <c r="D2828" s="1488" t="s">
        <v>952</v>
      </c>
      <c r="E2828" s="1489">
        <v>3000</v>
      </c>
      <c r="F2828" s="1488" t="s">
        <v>1905</v>
      </c>
      <c r="G2828" s="1488" t="s">
        <v>1904</v>
      </c>
      <c r="H2828" s="1488" t="s">
        <v>635</v>
      </c>
      <c r="I2828" s="1488" t="s">
        <v>636</v>
      </c>
      <c r="J2828" s="1488" t="s">
        <v>635</v>
      </c>
      <c r="K2828" s="1493">
        <v>0</v>
      </c>
      <c r="L2828" s="1493">
        <f t="shared" si="88"/>
        <v>0</v>
      </c>
      <c r="M2828" s="1484">
        <f t="shared" si="89"/>
        <v>0</v>
      </c>
      <c r="N2828" s="1493">
        <v>1</v>
      </c>
      <c r="O2828" s="1493">
        <f t="shared" si="90"/>
        <v>4</v>
      </c>
      <c r="P2828" s="1484">
        <f t="shared" si="91"/>
        <v>10700</v>
      </c>
      <c r="Q2828" s="1200"/>
      <c r="R2828" s="1200">
        <v>10700</v>
      </c>
      <c r="S2828" s="1201"/>
      <c r="T2828" s="1201">
        <v>4</v>
      </c>
      <c r="U2828" s="1500"/>
      <c r="V2828" s="1500"/>
    </row>
    <row r="2829" spans="1:22" ht="13.5" x14ac:dyDescent="0.25">
      <c r="A2829" s="1488" t="s">
        <v>640</v>
      </c>
      <c r="B2829" s="1488" t="s">
        <v>8675</v>
      </c>
      <c r="C2829" s="1488" t="s">
        <v>97</v>
      </c>
      <c r="D2829" s="1488" t="s">
        <v>1903</v>
      </c>
      <c r="E2829" s="1489">
        <v>7000</v>
      </c>
      <c r="F2829" s="1488" t="s">
        <v>1902</v>
      </c>
      <c r="G2829" s="1488" t="s">
        <v>1901</v>
      </c>
      <c r="H2829" s="1488" t="s">
        <v>651</v>
      </c>
      <c r="I2829" s="1488" t="s">
        <v>662</v>
      </c>
      <c r="J2829" s="1488" t="s">
        <v>651</v>
      </c>
      <c r="K2829" s="1493">
        <v>1</v>
      </c>
      <c r="L2829" s="1493">
        <f t="shared" si="88"/>
        <v>12</v>
      </c>
      <c r="M2829" s="1484">
        <f t="shared" si="89"/>
        <v>81756.900000000009</v>
      </c>
      <c r="N2829" s="1493">
        <v>1</v>
      </c>
      <c r="O2829" s="1493">
        <f t="shared" si="90"/>
        <v>8</v>
      </c>
      <c r="P2829" s="1484">
        <f t="shared" si="91"/>
        <v>55698.770000000004</v>
      </c>
      <c r="Q2829" s="1200">
        <v>81756.900000000009</v>
      </c>
      <c r="R2829" s="1200">
        <v>55698.770000000004</v>
      </c>
      <c r="S2829" s="1201">
        <v>12</v>
      </c>
      <c r="T2829" s="1201">
        <v>8</v>
      </c>
      <c r="U2829" s="1500"/>
      <c r="V2829" s="1500"/>
    </row>
    <row r="2830" spans="1:22" ht="13.5" x14ac:dyDescent="0.25">
      <c r="A2830" s="1488" t="s">
        <v>640</v>
      </c>
      <c r="B2830" s="1488" t="s">
        <v>8675</v>
      </c>
      <c r="C2830" s="1488" t="s">
        <v>97</v>
      </c>
      <c r="D2830" s="1488" t="s">
        <v>1900</v>
      </c>
      <c r="E2830" s="1489">
        <v>3500</v>
      </c>
      <c r="F2830" s="1488" t="s">
        <v>1899</v>
      </c>
      <c r="G2830" s="1488" t="s">
        <v>1898</v>
      </c>
      <c r="H2830" s="1488" t="s">
        <v>1897</v>
      </c>
      <c r="I2830" s="1488" t="s">
        <v>647</v>
      </c>
      <c r="J2830" s="1488" t="s">
        <v>1897</v>
      </c>
      <c r="K2830" s="1493">
        <v>1</v>
      </c>
      <c r="L2830" s="1493">
        <f t="shared" si="88"/>
        <v>12</v>
      </c>
      <c r="M2830" s="1484">
        <f t="shared" si="89"/>
        <v>42393.5</v>
      </c>
      <c r="N2830" s="1493">
        <v>1</v>
      </c>
      <c r="O2830" s="1493">
        <f t="shared" si="90"/>
        <v>8</v>
      </c>
      <c r="P2830" s="1484">
        <f t="shared" si="91"/>
        <v>28278.13</v>
      </c>
      <c r="Q2830" s="1200">
        <v>42393.5</v>
      </c>
      <c r="R2830" s="1200">
        <v>28278.13</v>
      </c>
      <c r="S2830" s="1201">
        <v>12</v>
      </c>
      <c r="T2830" s="1201">
        <v>8</v>
      </c>
      <c r="U2830" s="1500"/>
      <c r="V2830" s="1500"/>
    </row>
    <row r="2831" spans="1:22" ht="13.5" x14ac:dyDescent="0.25">
      <c r="A2831" s="1488" t="s">
        <v>640</v>
      </c>
      <c r="B2831" s="1488" t="s">
        <v>8675</v>
      </c>
      <c r="C2831" s="1488" t="s">
        <v>97</v>
      </c>
      <c r="D2831" s="1488" t="s">
        <v>839</v>
      </c>
      <c r="E2831" s="1489">
        <v>3200</v>
      </c>
      <c r="F2831" s="1488" t="s">
        <v>1896</v>
      </c>
      <c r="G2831" s="1488" t="s">
        <v>1895</v>
      </c>
      <c r="H2831" s="1488" t="s">
        <v>839</v>
      </c>
      <c r="I2831" s="1488" t="s">
        <v>636</v>
      </c>
      <c r="J2831" s="1488" t="s">
        <v>839</v>
      </c>
      <c r="K2831" s="1493">
        <v>1</v>
      </c>
      <c r="L2831" s="1493">
        <f t="shared" si="88"/>
        <v>1</v>
      </c>
      <c r="M2831" s="1484">
        <f t="shared" si="89"/>
        <v>3200</v>
      </c>
      <c r="N2831" s="1493">
        <v>1</v>
      </c>
      <c r="O2831" s="1493">
        <f t="shared" si="90"/>
        <v>1</v>
      </c>
      <c r="P2831" s="1484">
        <f t="shared" si="91"/>
        <v>266.67</v>
      </c>
      <c r="Q2831" s="1200">
        <v>3200</v>
      </c>
      <c r="R2831" s="1200">
        <v>266.67</v>
      </c>
      <c r="S2831" s="1201">
        <v>1</v>
      </c>
      <c r="T2831" s="1201">
        <v>1</v>
      </c>
      <c r="U2831" s="1500"/>
      <c r="V2831" s="1500"/>
    </row>
    <row r="2832" spans="1:22" ht="13.5" x14ac:dyDescent="0.25">
      <c r="A2832" s="1488" t="s">
        <v>640</v>
      </c>
      <c r="B2832" s="1488" t="s">
        <v>8675</v>
      </c>
      <c r="C2832" s="1488" t="s">
        <v>97</v>
      </c>
      <c r="D2832" s="1488" t="s">
        <v>712</v>
      </c>
      <c r="E2832" s="1489">
        <v>5319.09</v>
      </c>
      <c r="F2832" s="1488" t="s">
        <v>1894</v>
      </c>
      <c r="G2832" s="1488" t="s">
        <v>1893</v>
      </c>
      <c r="H2832" s="1488" t="s">
        <v>651</v>
      </c>
      <c r="I2832" s="1488" t="s">
        <v>647</v>
      </c>
      <c r="J2832" s="1488" t="s">
        <v>651</v>
      </c>
      <c r="K2832" s="1493">
        <v>0</v>
      </c>
      <c r="L2832" s="1493">
        <f t="shared" si="88"/>
        <v>0</v>
      </c>
      <c r="M2832" s="1484">
        <f t="shared" si="89"/>
        <v>0</v>
      </c>
      <c r="N2832" s="1493">
        <v>1</v>
      </c>
      <c r="O2832" s="1493">
        <f t="shared" si="90"/>
        <v>3</v>
      </c>
      <c r="P2832" s="1484">
        <f t="shared" si="91"/>
        <v>19933.330000000002</v>
      </c>
      <c r="Q2832" s="1200"/>
      <c r="R2832" s="1200">
        <v>19933.330000000002</v>
      </c>
      <c r="S2832" s="1201"/>
      <c r="T2832" s="1201">
        <v>3</v>
      </c>
      <c r="U2832" s="1500"/>
      <c r="V2832" s="1500"/>
    </row>
    <row r="2833" spans="1:22" ht="13.5" x14ac:dyDescent="0.25">
      <c r="A2833" s="1488" t="s">
        <v>640</v>
      </c>
      <c r="B2833" s="1488" t="s">
        <v>8675</v>
      </c>
      <c r="C2833" s="1488" t="s">
        <v>2002</v>
      </c>
      <c r="D2833" s="1488" t="s">
        <v>645</v>
      </c>
      <c r="E2833" s="1489">
        <v>5000</v>
      </c>
      <c r="F2833" s="1488" t="s">
        <v>1892</v>
      </c>
      <c r="G2833" s="1488" t="s">
        <v>1891</v>
      </c>
      <c r="H2833" s="1488" t="s">
        <v>641</v>
      </c>
      <c r="I2833" s="1488" t="s">
        <v>647</v>
      </c>
      <c r="J2833" s="1488" t="s">
        <v>641</v>
      </c>
      <c r="K2833" s="1493">
        <v>0</v>
      </c>
      <c r="L2833" s="1493">
        <f t="shared" si="88"/>
        <v>0</v>
      </c>
      <c r="M2833" s="1484">
        <f t="shared" si="89"/>
        <v>0</v>
      </c>
      <c r="N2833" s="1493">
        <v>1</v>
      </c>
      <c r="O2833" s="1493">
        <f t="shared" si="90"/>
        <v>4</v>
      </c>
      <c r="P2833" s="1484">
        <f t="shared" si="91"/>
        <v>15766.67</v>
      </c>
      <c r="Q2833" s="1200"/>
      <c r="R2833" s="1200">
        <v>15766.67</v>
      </c>
      <c r="S2833" s="1201"/>
      <c r="T2833" s="1201">
        <v>4</v>
      </c>
      <c r="U2833" s="1500"/>
      <c r="V2833" s="1500"/>
    </row>
    <row r="2834" spans="1:22" ht="13.5" x14ac:dyDescent="0.25">
      <c r="A2834" s="1488" t="s">
        <v>640</v>
      </c>
      <c r="B2834" s="1488" t="s">
        <v>8675</v>
      </c>
      <c r="C2834" s="1488" t="s">
        <v>97</v>
      </c>
      <c r="D2834" s="1488" t="s">
        <v>712</v>
      </c>
      <c r="E2834" s="1489">
        <v>12000</v>
      </c>
      <c r="F2834" s="1488" t="s">
        <v>1890</v>
      </c>
      <c r="G2834" s="1488" t="s">
        <v>1889</v>
      </c>
      <c r="H2834" s="1488" t="s">
        <v>1888</v>
      </c>
      <c r="I2834" s="1488" t="s">
        <v>647</v>
      </c>
      <c r="J2834" s="1488" t="s">
        <v>1888</v>
      </c>
      <c r="K2834" s="1493">
        <v>1</v>
      </c>
      <c r="L2834" s="1493">
        <f t="shared" si="88"/>
        <v>12</v>
      </c>
      <c r="M2834" s="1484">
        <f t="shared" si="89"/>
        <v>142618.19</v>
      </c>
      <c r="N2834" s="1493">
        <v>1</v>
      </c>
      <c r="O2834" s="1493">
        <f t="shared" si="90"/>
        <v>8</v>
      </c>
      <c r="P2834" s="1484">
        <f t="shared" si="91"/>
        <v>96300</v>
      </c>
      <c r="Q2834" s="1200">
        <v>142618.19</v>
      </c>
      <c r="R2834" s="1200">
        <v>96300</v>
      </c>
      <c r="S2834" s="1201">
        <v>12</v>
      </c>
      <c r="T2834" s="1201">
        <v>8</v>
      </c>
      <c r="U2834" s="1500"/>
      <c r="V2834" s="1500"/>
    </row>
    <row r="2835" spans="1:22" ht="13.5" x14ac:dyDescent="0.25">
      <c r="A2835" s="1488" t="s">
        <v>640</v>
      </c>
      <c r="B2835" s="1488" t="s">
        <v>8675</v>
      </c>
      <c r="C2835" s="1488" t="s">
        <v>2002</v>
      </c>
      <c r="D2835" s="1488" t="s">
        <v>698</v>
      </c>
      <c r="E2835" s="1489">
        <v>3000</v>
      </c>
      <c r="F2835" s="1488" t="s">
        <v>1887</v>
      </c>
      <c r="G2835" s="1488" t="s">
        <v>1886</v>
      </c>
      <c r="H2835" s="1488" t="s">
        <v>636</v>
      </c>
      <c r="I2835" s="1488" t="s">
        <v>636</v>
      </c>
      <c r="J2835" s="1488" t="s">
        <v>636</v>
      </c>
      <c r="K2835" s="1493">
        <v>0</v>
      </c>
      <c r="L2835" s="1493">
        <f t="shared" si="88"/>
        <v>0</v>
      </c>
      <c r="M2835" s="1484">
        <f t="shared" si="89"/>
        <v>0</v>
      </c>
      <c r="N2835" s="1493">
        <v>1</v>
      </c>
      <c r="O2835" s="1493">
        <f t="shared" si="90"/>
        <v>4</v>
      </c>
      <c r="P2835" s="1484">
        <f t="shared" si="91"/>
        <v>9500</v>
      </c>
      <c r="Q2835" s="1200"/>
      <c r="R2835" s="1200">
        <v>9500</v>
      </c>
      <c r="S2835" s="1201"/>
      <c r="T2835" s="1201">
        <v>4</v>
      </c>
      <c r="U2835" s="1500"/>
      <c r="V2835" s="1500"/>
    </row>
    <row r="2836" spans="1:22" ht="13.5" x14ac:dyDescent="0.25">
      <c r="A2836" s="1488" t="s">
        <v>640</v>
      </c>
      <c r="B2836" s="1488" t="s">
        <v>8675</v>
      </c>
      <c r="C2836" s="1488" t="s">
        <v>2002</v>
      </c>
      <c r="D2836" s="1488" t="s">
        <v>645</v>
      </c>
      <c r="E2836" s="1489">
        <v>5000</v>
      </c>
      <c r="F2836" s="1488" t="s">
        <v>1885</v>
      </c>
      <c r="G2836" s="1488" t="s">
        <v>1884</v>
      </c>
      <c r="H2836" s="1488" t="s">
        <v>641</v>
      </c>
      <c r="I2836" s="1488" t="s">
        <v>647</v>
      </c>
      <c r="J2836" s="1488" t="s">
        <v>641</v>
      </c>
      <c r="K2836" s="1493">
        <v>0</v>
      </c>
      <c r="L2836" s="1493">
        <f t="shared" si="88"/>
        <v>0</v>
      </c>
      <c r="M2836" s="1484">
        <f t="shared" si="89"/>
        <v>0</v>
      </c>
      <c r="N2836" s="1493">
        <v>1</v>
      </c>
      <c r="O2836" s="1493">
        <f t="shared" si="90"/>
        <v>5</v>
      </c>
      <c r="P2836" s="1484">
        <f t="shared" si="91"/>
        <v>18160.27</v>
      </c>
      <c r="Q2836" s="1200"/>
      <c r="R2836" s="1200">
        <v>18160.27</v>
      </c>
      <c r="S2836" s="1201"/>
      <c r="T2836" s="1201">
        <v>5</v>
      </c>
      <c r="U2836" s="1500"/>
      <c r="V2836" s="1500"/>
    </row>
    <row r="2837" spans="1:22" ht="13.5" x14ac:dyDescent="0.25">
      <c r="A2837" s="1488" t="s">
        <v>640</v>
      </c>
      <c r="B2837" s="1488" t="s">
        <v>8675</v>
      </c>
      <c r="C2837" s="1488" t="s">
        <v>97</v>
      </c>
      <c r="D2837" s="1488" t="s">
        <v>1008</v>
      </c>
      <c r="E2837" s="1489">
        <v>2200</v>
      </c>
      <c r="F2837" s="1488" t="s">
        <v>1883</v>
      </c>
      <c r="G2837" s="1488" t="s">
        <v>1882</v>
      </c>
      <c r="H2837" s="1488" t="s">
        <v>636</v>
      </c>
      <c r="I2837" s="1488" t="s">
        <v>687</v>
      </c>
      <c r="J2837" s="1488" t="s">
        <v>636</v>
      </c>
      <c r="K2837" s="1493">
        <v>1</v>
      </c>
      <c r="L2837" s="1493">
        <f t="shared" si="88"/>
        <v>12</v>
      </c>
      <c r="M2837" s="1484">
        <f t="shared" si="89"/>
        <v>27000</v>
      </c>
      <c r="N2837" s="1493">
        <v>1</v>
      </c>
      <c r="O2837" s="1493">
        <f t="shared" si="90"/>
        <v>8</v>
      </c>
      <c r="P2837" s="1484">
        <f t="shared" si="91"/>
        <v>17900</v>
      </c>
      <c r="Q2837" s="1200">
        <v>27000</v>
      </c>
      <c r="R2837" s="1200">
        <v>17900</v>
      </c>
      <c r="S2837" s="1201">
        <v>12</v>
      </c>
      <c r="T2837" s="1201">
        <v>8</v>
      </c>
      <c r="U2837" s="1500"/>
      <c r="V2837" s="1500"/>
    </row>
    <row r="2838" spans="1:22" ht="13.5" x14ac:dyDescent="0.25">
      <c r="A2838" s="1488" t="s">
        <v>640</v>
      </c>
      <c r="B2838" s="1488" t="s">
        <v>8675</v>
      </c>
      <c r="C2838" s="1488" t="s">
        <v>97</v>
      </c>
      <c r="D2838" s="1488" t="s">
        <v>1881</v>
      </c>
      <c r="E2838" s="1489">
        <v>2200</v>
      </c>
      <c r="F2838" s="1488" t="s">
        <v>1880</v>
      </c>
      <c r="G2838" s="1488" t="s">
        <v>1879</v>
      </c>
      <c r="H2838" s="1488" t="s">
        <v>636</v>
      </c>
      <c r="I2838" s="1488" t="s">
        <v>636</v>
      </c>
      <c r="J2838" s="1488" t="s">
        <v>636</v>
      </c>
      <c r="K2838" s="1493">
        <v>1</v>
      </c>
      <c r="L2838" s="1493">
        <f t="shared" si="88"/>
        <v>12</v>
      </c>
      <c r="M2838" s="1484">
        <f t="shared" si="89"/>
        <v>26803.96</v>
      </c>
      <c r="N2838" s="1493">
        <v>1</v>
      </c>
      <c r="O2838" s="1493">
        <f t="shared" si="90"/>
        <v>8</v>
      </c>
      <c r="P2838" s="1484">
        <f t="shared" si="91"/>
        <v>17900</v>
      </c>
      <c r="Q2838" s="1200">
        <v>26803.96</v>
      </c>
      <c r="R2838" s="1200">
        <v>17900</v>
      </c>
      <c r="S2838" s="1201">
        <v>12</v>
      </c>
      <c r="T2838" s="1201">
        <v>8</v>
      </c>
      <c r="U2838" s="1500"/>
      <c r="V2838" s="1500"/>
    </row>
    <row r="2839" spans="1:22" ht="13.5" x14ac:dyDescent="0.25">
      <c r="A2839" s="1488" t="s">
        <v>640</v>
      </c>
      <c r="B2839" s="1488" t="s">
        <v>8675</v>
      </c>
      <c r="C2839" s="1488" t="s">
        <v>97</v>
      </c>
      <c r="D2839" s="1488" t="s">
        <v>657</v>
      </c>
      <c r="E2839" s="1489">
        <v>14000</v>
      </c>
      <c r="F2839" s="1488" t="s">
        <v>1878</v>
      </c>
      <c r="G2839" s="1488" t="s">
        <v>1877</v>
      </c>
      <c r="H2839" s="1488" t="s">
        <v>636</v>
      </c>
      <c r="I2839" s="1488" t="s">
        <v>636</v>
      </c>
      <c r="J2839" s="1488" t="s">
        <v>636</v>
      </c>
      <c r="K2839" s="1493">
        <v>1</v>
      </c>
      <c r="L2839" s="1493">
        <f t="shared" si="88"/>
        <v>8</v>
      </c>
      <c r="M2839" s="1484">
        <f t="shared" si="89"/>
        <v>112500</v>
      </c>
      <c r="N2839" s="1493">
        <v>1</v>
      </c>
      <c r="O2839" s="1493">
        <f t="shared" si="90"/>
        <v>8</v>
      </c>
      <c r="P2839" s="1484">
        <f t="shared" si="91"/>
        <v>112300</v>
      </c>
      <c r="Q2839" s="1200">
        <v>112500</v>
      </c>
      <c r="R2839" s="1200">
        <v>112300</v>
      </c>
      <c r="S2839" s="1201">
        <v>8</v>
      </c>
      <c r="T2839" s="1201">
        <v>8</v>
      </c>
      <c r="U2839" s="1500"/>
      <c r="V2839" s="1500"/>
    </row>
    <row r="2840" spans="1:22" ht="13.5" x14ac:dyDescent="0.25">
      <c r="A2840" s="1488" t="s">
        <v>640</v>
      </c>
      <c r="B2840" s="1488" t="s">
        <v>8675</v>
      </c>
      <c r="C2840" s="1488" t="s">
        <v>2002</v>
      </c>
      <c r="D2840" s="1488" t="s">
        <v>674</v>
      </c>
      <c r="E2840" s="1489">
        <v>5000</v>
      </c>
      <c r="F2840" s="1488" t="s">
        <v>1876</v>
      </c>
      <c r="G2840" s="1488" t="s">
        <v>1875</v>
      </c>
      <c r="H2840" s="1488" t="s">
        <v>671</v>
      </c>
      <c r="I2840" s="1488" t="s">
        <v>647</v>
      </c>
      <c r="J2840" s="1488" t="s">
        <v>671</v>
      </c>
      <c r="K2840" s="1493">
        <v>0</v>
      </c>
      <c r="L2840" s="1493">
        <f t="shared" si="88"/>
        <v>0</v>
      </c>
      <c r="M2840" s="1484">
        <f t="shared" si="89"/>
        <v>0</v>
      </c>
      <c r="N2840" s="1493">
        <v>1</v>
      </c>
      <c r="O2840" s="1493">
        <f t="shared" si="90"/>
        <v>5</v>
      </c>
      <c r="P2840" s="1484">
        <f t="shared" si="91"/>
        <v>17817.34</v>
      </c>
      <c r="Q2840" s="1200"/>
      <c r="R2840" s="1200">
        <v>17817.34</v>
      </c>
      <c r="S2840" s="1201"/>
      <c r="T2840" s="1201">
        <v>5</v>
      </c>
      <c r="U2840" s="1500"/>
      <c r="V2840" s="1500"/>
    </row>
    <row r="2841" spans="1:22" ht="13.5" x14ac:dyDescent="0.25">
      <c r="A2841" s="1488" t="s">
        <v>640</v>
      </c>
      <c r="B2841" s="1488" t="s">
        <v>8675</v>
      </c>
      <c r="C2841" s="1488" t="s">
        <v>97</v>
      </c>
      <c r="D2841" s="1488" t="s">
        <v>639</v>
      </c>
      <c r="E2841" s="1489">
        <v>2500</v>
      </c>
      <c r="F2841" s="1488" t="s">
        <v>1874</v>
      </c>
      <c r="G2841" s="1488" t="s">
        <v>1873</v>
      </c>
      <c r="H2841" s="1488" t="s">
        <v>636</v>
      </c>
      <c r="I2841" s="1488" t="s">
        <v>665</v>
      </c>
      <c r="J2841" s="1488" t="s">
        <v>636</v>
      </c>
      <c r="K2841" s="1493">
        <v>1</v>
      </c>
      <c r="L2841" s="1493">
        <f t="shared" si="88"/>
        <v>12</v>
      </c>
      <c r="M2841" s="1484">
        <f t="shared" si="89"/>
        <v>30027.550000000003</v>
      </c>
      <c r="N2841" s="1493">
        <v>1</v>
      </c>
      <c r="O2841" s="1493">
        <f t="shared" si="90"/>
        <v>10</v>
      </c>
      <c r="P2841" s="1484">
        <f t="shared" si="91"/>
        <v>21488.58</v>
      </c>
      <c r="Q2841" s="1200">
        <v>30027.550000000003</v>
      </c>
      <c r="R2841" s="1200">
        <v>21488.58</v>
      </c>
      <c r="S2841" s="1201">
        <v>12</v>
      </c>
      <c r="T2841" s="1201">
        <v>10</v>
      </c>
      <c r="U2841" s="1500"/>
      <c r="V2841" s="1500"/>
    </row>
    <row r="2842" spans="1:22" ht="13.5" x14ac:dyDescent="0.25">
      <c r="A2842" s="1488" t="s">
        <v>640</v>
      </c>
      <c r="B2842" s="1488" t="s">
        <v>8675</v>
      </c>
      <c r="C2842" s="1488" t="s">
        <v>2002</v>
      </c>
      <c r="D2842" s="1488" t="s">
        <v>639</v>
      </c>
      <c r="E2842" s="1489">
        <v>3500</v>
      </c>
      <c r="F2842" s="1488" t="s">
        <v>1872</v>
      </c>
      <c r="G2842" s="1488" t="s">
        <v>1871</v>
      </c>
      <c r="H2842" s="1488" t="s">
        <v>635</v>
      </c>
      <c r="I2842" s="1488" t="s">
        <v>636</v>
      </c>
      <c r="J2842" s="1488" t="s">
        <v>635</v>
      </c>
      <c r="K2842" s="1493">
        <v>0</v>
      </c>
      <c r="L2842" s="1493">
        <f t="shared" si="88"/>
        <v>0</v>
      </c>
      <c r="M2842" s="1484">
        <f t="shared" si="89"/>
        <v>0</v>
      </c>
      <c r="N2842" s="1493">
        <v>1</v>
      </c>
      <c r="O2842" s="1493">
        <f t="shared" si="90"/>
        <v>3</v>
      </c>
      <c r="P2842" s="1484">
        <f t="shared" si="91"/>
        <v>8050</v>
      </c>
      <c r="Q2842" s="1200"/>
      <c r="R2842" s="1200">
        <v>8050</v>
      </c>
      <c r="S2842" s="1201"/>
      <c r="T2842" s="1201">
        <v>3</v>
      </c>
      <c r="U2842" s="1500"/>
      <c r="V2842" s="1500"/>
    </row>
    <row r="2843" spans="1:22" ht="13.5" x14ac:dyDescent="0.25">
      <c r="A2843" s="1488" t="s">
        <v>640</v>
      </c>
      <c r="B2843" s="1488" t="s">
        <v>8675</v>
      </c>
      <c r="C2843" s="1488" t="s">
        <v>97</v>
      </c>
      <c r="D2843" s="1488" t="s">
        <v>645</v>
      </c>
      <c r="E2843" s="1489">
        <v>5000</v>
      </c>
      <c r="F2843" s="1488" t="s">
        <v>1870</v>
      </c>
      <c r="G2843" s="1488" t="s">
        <v>1869</v>
      </c>
      <c r="H2843" s="1488" t="s">
        <v>641</v>
      </c>
      <c r="I2843" s="1488" t="s">
        <v>680</v>
      </c>
      <c r="J2843" s="1488" t="s">
        <v>641</v>
      </c>
      <c r="K2843" s="1493">
        <v>1</v>
      </c>
      <c r="L2843" s="1493">
        <f t="shared" si="88"/>
        <v>12</v>
      </c>
      <c r="M2843" s="1484">
        <f t="shared" si="89"/>
        <v>57729.270000000004</v>
      </c>
      <c r="N2843" s="1493">
        <v>1</v>
      </c>
      <c r="O2843" s="1493">
        <f t="shared" si="90"/>
        <v>11</v>
      </c>
      <c r="P2843" s="1484">
        <f t="shared" si="91"/>
        <v>41269.589999999997</v>
      </c>
      <c r="Q2843" s="1200">
        <v>57729.270000000004</v>
      </c>
      <c r="R2843" s="1200">
        <v>41269.589999999997</v>
      </c>
      <c r="S2843" s="1201">
        <v>12</v>
      </c>
      <c r="T2843" s="1201">
        <v>11</v>
      </c>
      <c r="U2843" s="1500"/>
      <c r="V2843" s="1500"/>
    </row>
    <row r="2844" spans="1:22" ht="13.5" x14ac:dyDescent="0.25">
      <c r="A2844" s="1488" t="s">
        <v>640</v>
      </c>
      <c r="B2844" s="1488" t="s">
        <v>8675</v>
      </c>
      <c r="C2844" s="1488" t="s">
        <v>97</v>
      </c>
      <c r="D2844" s="1488" t="s">
        <v>645</v>
      </c>
      <c r="E2844" s="1489">
        <v>5000</v>
      </c>
      <c r="F2844" s="1488" t="s">
        <v>1868</v>
      </c>
      <c r="G2844" s="1488" t="s">
        <v>1867</v>
      </c>
      <c r="H2844" s="1488" t="s">
        <v>641</v>
      </c>
      <c r="I2844" s="1488" t="s">
        <v>662</v>
      </c>
      <c r="J2844" s="1488" t="s">
        <v>641</v>
      </c>
      <c r="K2844" s="1493">
        <v>1</v>
      </c>
      <c r="L2844" s="1493">
        <f t="shared" si="88"/>
        <v>12</v>
      </c>
      <c r="M2844" s="1484">
        <f t="shared" si="89"/>
        <v>58266.49</v>
      </c>
      <c r="N2844" s="1493">
        <v>1</v>
      </c>
      <c r="O2844" s="1493">
        <f t="shared" si="90"/>
        <v>11</v>
      </c>
      <c r="P2844" s="1484">
        <f t="shared" si="91"/>
        <v>42211.360000000001</v>
      </c>
      <c r="Q2844" s="1200">
        <v>58266.49</v>
      </c>
      <c r="R2844" s="1200">
        <v>42211.360000000001</v>
      </c>
      <c r="S2844" s="1201">
        <v>12</v>
      </c>
      <c r="T2844" s="1201">
        <v>11</v>
      </c>
      <c r="U2844" s="1500"/>
      <c r="V2844" s="1500"/>
    </row>
    <row r="2845" spans="1:22" ht="13.5" x14ac:dyDescent="0.25">
      <c r="A2845" s="1488" t="s">
        <v>640</v>
      </c>
      <c r="B2845" s="1488" t="s">
        <v>8675</v>
      </c>
      <c r="C2845" s="1488" t="s">
        <v>2002</v>
      </c>
      <c r="D2845" s="1488" t="s">
        <v>645</v>
      </c>
      <c r="E2845" s="1489">
        <v>5000</v>
      </c>
      <c r="F2845" s="1488" t="s">
        <v>1866</v>
      </c>
      <c r="G2845" s="1488" t="s">
        <v>1865</v>
      </c>
      <c r="H2845" s="1488" t="s">
        <v>641</v>
      </c>
      <c r="I2845" s="1488" t="s">
        <v>647</v>
      </c>
      <c r="J2845" s="1488" t="s">
        <v>641</v>
      </c>
      <c r="K2845" s="1493">
        <v>0</v>
      </c>
      <c r="L2845" s="1493">
        <f t="shared" ref="L2845:L2908" si="92">S2845</f>
        <v>0</v>
      </c>
      <c r="M2845" s="1484">
        <f t="shared" ref="M2845:M2908" si="93">Q2845</f>
        <v>0</v>
      </c>
      <c r="N2845" s="1493">
        <v>1</v>
      </c>
      <c r="O2845" s="1493">
        <f t="shared" ref="O2845:O2908" si="94">T2845</f>
        <v>5</v>
      </c>
      <c r="P2845" s="1484">
        <f t="shared" ref="P2845:P2908" si="95">R2845</f>
        <v>18261.07</v>
      </c>
      <c r="Q2845" s="1200"/>
      <c r="R2845" s="1200">
        <v>18261.07</v>
      </c>
      <c r="S2845" s="1201"/>
      <c r="T2845" s="1201">
        <v>5</v>
      </c>
      <c r="U2845" s="1500"/>
      <c r="V2845" s="1500"/>
    </row>
    <row r="2846" spans="1:22" ht="13.5" x14ac:dyDescent="0.25">
      <c r="A2846" s="1488" t="s">
        <v>640</v>
      </c>
      <c r="B2846" s="1488" t="s">
        <v>8675</v>
      </c>
      <c r="C2846" s="1488" t="s">
        <v>2002</v>
      </c>
      <c r="D2846" s="1488" t="s">
        <v>751</v>
      </c>
      <c r="E2846" s="1489">
        <v>5000</v>
      </c>
      <c r="F2846" s="1488" t="s">
        <v>1864</v>
      </c>
      <c r="G2846" s="1488" t="s">
        <v>1863</v>
      </c>
      <c r="H2846" s="1488" t="s">
        <v>751</v>
      </c>
      <c r="I2846" s="1488" t="s">
        <v>647</v>
      </c>
      <c r="J2846" s="1488" t="s">
        <v>751</v>
      </c>
      <c r="K2846" s="1493">
        <v>0</v>
      </c>
      <c r="L2846" s="1493">
        <f t="shared" si="92"/>
        <v>0</v>
      </c>
      <c r="M2846" s="1484">
        <f t="shared" si="93"/>
        <v>0</v>
      </c>
      <c r="N2846" s="1493">
        <v>1</v>
      </c>
      <c r="O2846" s="1493">
        <f t="shared" si="94"/>
        <v>2</v>
      </c>
      <c r="P2846" s="1484">
        <f t="shared" si="95"/>
        <v>10000</v>
      </c>
      <c r="Q2846" s="1200"/>
      <c r="R2846" s="1200">
        <v>10000</v>
      </c>
      <c r="S2846" s="1201"/>
      <c r="T2846" s="1201">
        <v>2</v>
      </c>
      <c r="U2846" s="1500"/>
      <c r="V2846" s="1500"/>
    </row>
    <row r="2847" spans="1:22" ht="13.5" x14ac:dyDescent="0.25">
      <c r="A2847" s="1488" t="s">
        <v>640</v>
      </c>
      <c r="B2847" s="1488" t="s">
        <v>8675</v>
      </c>
      <c r="C2847" s="1488" t="s">
        <v>2002</v>
      </c>
      <c r="D2847" s="1488" t="s">
        <v>645</v>
      </c>
      <c r="E2847" s="1489">
        <v>5000</v>
      </c>
      <c r="F2847" s="1488" t="s">
        <v>1862</v>
      </c>
      <c r="G2847" s="1488" t="s">
        <v>1861</v>
      </c>
      <c r="H2847" s="1488" t="s">
        <v>641</v>
      </c>
      <c r="I2847" s="1488" t="s">
        <v>647</v>
      </c>
      <c r="J2847" s="1488" t="s">
        <v>641</v>
      </c>
      <c r="K2847" s="1493">
        <v>0</v>
      </c>
      <c r="L2847" s="1493">
        <f t="shared" si="92"/>
        <v>0</v>
      </c>
      <c r="M2847" s="1484">
        <f t="shared" si="93"/>
        <v>0</v>
      </c>
      <c r="N2847" s="1493">
        <v>0</v>
      </c>
      <c r="O2847" s="1493">
        <f t="shared" si="94"/>
        <v>5</v>
      </c>
      <c r="P2847" s="1484">
        <f t="shared" si="95"/>
        <v>18256.27</v>
      </c>
      <c r="Q2847" s="1200"/>
      <c r="R2847" s="1200">
        <v>18256.27</v>
      </c>
      <c r="S2847" s="1201"/>
      <c r="T2847" s="1201">
        <v>5</v>
      </c>
      <c r="U2847" s="1500"/>
      <c r="V2847" s="1500"/>
    </row>
    <row r="2848" spans="1:22" ht="13.5" x14ac:dyDescent="0.25">
      <c r="A2848" s="1488" t="s">
        <v>640</v>
      </c>
      <c r="B2848" s="1488" t="s">
        <v>8675</v>
      </c>
      <c r="C2848" s="1488" t="s">
        <v>97</v>
      </c>
      <c r="D2848" s="1488" t="s">
        <v>775</v>
      </c>
      <c r="E2848" s="1489">
        <v>8000</v>
      </c>
      <c r="F2848" s="1488" t="s">
        <v>1860</v>
      </c>
      <c r="G2848" s="1488" t="s">
        <v>1859</v>
      </c>
      <c r="H2848" s="1488" t="s">
        <v>756</v>
      </c>
      <c r="I2848" s="1488" t="s">
        <v>662</v>
      </c>
      <c r="J2848" s="1488" t="s">
        <v>756</v>
      </c>
      <c r="K2848" s="1493">
        <v>1</v>
      </c>
      <c r="L2848" s="1493">
        <f t="shared" si="92"/>
        <v>12</v>
      </c>
      <c r="M2848" s="1484">
        <f t="shared" si="93"/>
        <v>95617.42</v>
      </c>
      <c r="N2848" s="1493">
        <v>1</v>
      </c>
      <c r="O2848" s="1493">
        <f t="shared" si="94"/>
        <v>8</v>
      </c>
      <c r="P2848" s="1484">
        <f t="shared" si="95"/>
        <v>64300</v>
      </c>
      <c r="Q2848" s="1200">
        <v>95617.42</v>
      </c>
      <c r="R2848" s="1200">
        <v>64300</v>
      </c>
      <c r="S2848" s="1201">
        <v>12</v>
      </c>
      <c r="T2848" s="1201">
        <v>8</v>
      </c>
      <c r="U2848" s="1500"/>
      <c r="V2848" s="1500"/>
    </row>
    <row r="2849" spans="1:22" ht="13.5" x14ac:dyDescent="0.25">
      <c r="A2849" s="1488" t="s">
        <v>640</v>
      </c>
      <c r="B2849" s="1488" t="s">
        <v>8675</v>
      </c>
      <c r="C2849" s="1488" t="s">
        <v>97</v>
      </c>
      <c r="D2849" s="1488" t="s">
        <v>657</v>
      </c>
      <c r="E2849" s="1489">
        <v>5503.31</v>
      </c>
      <c r="F2849" s="1488" t="s">
        <v>1858</v>
      </c>
      <c r="G2849" s="1488" t="s">
        <v>1857</v>
      </c>
      <c r="H2849" s="1488" t="s">
        <v>651</v>
      </c>
      <c r="I2849" s="1488" t="s">
        <v>647</v>
      </c>
      <c r="J2849" s="1488" t="s">
        <v>651</v>
      </c>
      <c r="K2849" s="1493">
        <v>1</v>
      </c>
      <c r="L2849" s="1493">
        <f t="shared" si="92"/>
        <v>1</v>
      </c>
      <c r="M2849" s="1484">
        <f t="shared" si="93"/>
        <v>14000</v>
      </c>
      <c r="N2849" s="1493">
        <v>0</v>
      </c>
      <c r="O2849" s="1493">
        <f t="shared" si="94"/>
        <v>0</v>
      </c>
      <c r="P2849" s="1484">
        <f t="shared" si="95"/>
        <v>0</v>
      </c>
      <c r="Q2849" s="1200">
        <v>14000</v>
      </c>
      <c r="R2849" s="1200"/>
      <c r="S2849" s="1201">
        <v>1</v>
      </c>
      <c r="T2849" s="1201"/>
      <c r="U2849" s="1500"/>
      <c r="V2849" s="1500"/>
    </row>
    <row r="2850" spans="1:22" ht="13.5" x14ac:dyDescent="0.25">
      <c r="A2850" s="1488" t="s">
        <v>640</v>
      </c>
      <c r="B2850" s="1488" t="s">
        <v>8675</v>
      </c>
      <c r="C2850" s="1488" t="s">
        <v>97</v>
      </c>
      <c r="D2850" s="1488" t="s">
        <v>701</v>
      </c>
      <c r="E2850" s="1489">
        <v>5000</v>
      </c>
      <c r="F2850" s="1488" t="s">
        <v>1856</v>
      </c>
      <c r="G2850" s="1488" t="s">
        <v>1855</v>
      </c>
      <c r="H2850" s="1488" t="s">
        <v>701</v>
      </c>
      <c r="I2850" s="1488" t="s">
        <v>647</v>
      </c>
      <c r="J2850" s="1488" t="s">
        <v>701</v>
      </c>
      <c r="K2850" s="1493">
        <v>1</v>
      </c>
      <c r="L2850" s="1493">
        <f t="shared" si="92"/>
        <v>12</v>
      </c>
      <c r="M2850" s="1484">
        <f t="shared" si="93"/>
        <v>59963.16</v>
      </c>
      <c r="N2850" s="1493">
        <v>1</v>
      </c>
      <c r="O2850" s="1493">
        <f t="shared" si="94"/>
        <v>8</v>
      </c>
      <c r="P2850" s="1484">
        <f t="shared" si="95"/>
        <v>39843.56</v>
      </c>
      <c r="Q2850" s="1200">
        <v>59963.16</v>
      </c>
      <c r="R2850" s="1200">
        <v>39843.56</v>
      </c>
      <c r="S2850" s="1201">
        <v>12</v>
      </c>
      <c r="T2850" s="1201">
        <v>8</v>
      </c>
      <c r="U2850" s="1500"/>
      <c r="V2850" s="1500"/>
    </row>
    <row r="2851" spans="1:22" ht="13.5" x14ac:dyDescent="0.25">
      <c r="A2851" s="1488" t="s">
        <v>640</v>
      </c>
      <c r="B2851" s="1488" t="s">
        <v>8675</v>
      </c>
      <c r="C2851" s="1488" t="s">
        <v>97</v>
      </c>
      <c r="D2851" s="1488" t="s">
        <v>654</v>
      </c>
      <c r="E2851" s="1489">
        <v>5500</v>
      </c>
      <c r="F2851" s="1488" t="s">
        <v>1854</v>
      </c>
      <c r="G2851" s="1488" t="s">
        <v>1853</v>
      </c>
      <c r="H2851" s="1488" t="s">
        <v>651</v>
      </c>
      <c r="I2851" s="1488" t="s">
        <v>647</v>
      </c>
      <c r="J2851" s="1488" t="s">
        <v>651</v>
      </c>
      <c r="K2851" s="1493">
        <v>0</v>
      </c>
      <c r="L2851" s="1493">
        <f t="shared" si="92"/>
        <v>0</v>
      </c>
      <c r="M2851" s="1484">
        <f t="shared" si="93"/>
        <v>0</v>
      </c>
      <c r="N2851" s="1493">
        <v>1</v>
      </c>
      <c r="O2851" s="1493">
        <f t="shared" si="94"/>
        <v>4</v>
      </c>
      <c r="P2851" s="1484">
        <f t="shared" si="95"/>
        <v>6569.74</v>
      </c>
      <c r="Q2851" s="1200"/>
      <c r="R2851" s="1200">
        <v>6569.74</v>
      </c>
      <c r="S2851" s="1201"/>
      <c r="T2851" s="1201">
        <v>4</v>
      </c>
      <c r="U2851" s="1500"/>
      <c r="V2851" s="1500"/>
    </row>
    <row r="2852" spans="1:22" ht="13.5" x14ac:dyDescent="0.25">
      <c r="A2852" s="1488" t="s">
        <v>640</v>
      </c>
      <c r="B2852" s="1488" t="s">
        <v>8675</v>
      </c>
      <c r="C2852" s="1488" t="s">
        <v>97</v>
      </c>
      <c r="D2852" s="1488" t="s">
        <v>639</v>
      </c>
      <c r="E2852" s="1489">
        <v>2500</v>
      </c>
      <c r="F2852" s="1488" t="s">
        <v>1852</v>
      </c>
      <c r="G2852" s="1488" t="s">
        <v>1851</v>
      </c>
      <c r="H2852" s="1488" t="s">
        <v>636</v>
      </c>
      <c r="I2852" s="1488" t="s">
        <v>665</v>
      </c>
      <c r="J2852" s="1488" t="s">
        <v>636</v>
      </c>
      <c r="K2852" s="1493">
        <v>1</v>
      </c>
      <c r="L2852" s="1493">
        <f t="shared" si="92"/>
        <v>12</v>
      </c>
      <c r="M2852" s="1484">
        <f t="shared" si="93"/>
        <v>29604.97</v>
      </c>
      <c r="N2852" s="1493">
        <v>1</v>
      </c>
      <c r="O2852" s="1493">
        <f t="shared" si="94"/>
        <v>8</v>
      </c>
      <c r="P2852" s="1484">
        <f t="shared" si="95"/>
        <v>11831.279999999999</v>
      </c>
      <c r="Q2852" s="1200">
        <v>29604.97</v>
      </c>
      <c r="R2852" s="1200">
        <v>11831.279999999999</v>
      </c>
      <c r="S2852" s="1201">
        <v>12</v>
      </c>
      <c r="T2852" s="1201">
        <v>8</v>
      </c>
      <c r="U2852" s="1500"/>
      <c r="V2852" s="1500"/>
    </row>
    <row r="2853" spans="1:22" ht="13.5" x14ac:dyDescent="0.25">
      <c r="A2853" s="1488" t="s">
        <v>640</v>
      </c>
      <c r="B2853" s="1488" t="s">
        <v>8675</v>
      </c>
      <c r="C2853" s="1488" t="s">
        <v>97</v>
      </c>
      <c r="D2853" s="1488" t="s">
        <v>657</v>
      </c>
      <c r="E2853" s="1489">
        <v>11000</v>
      </c>
      <c r="F2853" s="1488" t="s">
        <v>1850</v>
      </c>
      <c r="G2853" s="1488" t="s">
        <v>1849</v>
      </c>
      <c r="H2853" s="1488" t="s">
        <v>792</v>
      </c>
      <c r="I2853" s="1488" t="s">
        <v>647</v>
      </c>
      <c r="J2853" s="1488" t="s">
        <v>792</v>
      </c>
      <c r="K2853" s="1493">
        <v>0</v>
      </c>
      <c r="L2853" s="1493">
        <f t="shared" si="92"/>
        <v>0</v>
      </c>
      <c r="M2853" s="1484">
        <f t="shared" si="93"/>
        <v>0</v>
      </c>
      <c r="N2853" s="1493">
        <v>1</v>
      </c>
      <c r="O2853" s="1493">
        <f t="shared" si="94"/>
        <v>3</v>
      </c>
      <c r="P2853" s="1484">
        <f t="shared" si="95"/>
        <v>21700</v>
      </c>
      <c r="Q2853" s="1200"/>
      <c r="R2853" s="1200">
        <v>21700</v>
      </c>
      <c r="S2853" s="1201"/>
      <c r="T2853" s="1201">
        <v>3</v>
      </c>
      <c r="U2853" s="1500"/>
      <c r="V2853" s="1500"/>
    </row>
    <row r="2854" spans="1:22" ht="13.5" x14ac:dyDescent="0.25">
      <c r="A2854" s="1488" t="s">
        <v>640</v>
      </c>
      <c r="B2854" s="1488" t="s">
        <v>8675</v>
      </c>
      <c r="C2854" s="1488" t="s">
        <v>97</v>
      </c>
      <c r="D2854" s="1488" t="s">
        <v>686</v>
      </c>
      <c r="E2854" s="1489">
        <v>11000</v>
      </c>
      <c r="F2854" s="1488" t="s">
        <v>1850</v>
      </c>
      <c r="G2854" s="1488" t="s">
        <v>1849</v>
      </c>
      <c r="H2854" s="1488" t="s">
        <v>792</v>
      </c>
      <c r="I2854" s="1488" t="s">
        <v>647</v>
      </c>
      <c r="J2854" s="1488" t="s">
        <v>792</v>
      </c>
      <c r="K2854" s="1493">
        <v>1</v>
      </c>
      <c r="L2854" s="1493">
        <f t="shared" si="92"/>
        <v>5</v>
      </c>
      <c r="M2854" s="1484">
        <f t="shared" si="93"/>
        <v>49078.13</v>
      </c>
      <c r="N2854" s="1493">
        <v>1</v>
      </c>
      <c r="O2854" s="1493">
        <f t="shared" si="94"/>
        <v>3</v>
      </c>
      <c r="P2854" s="1484">
        <f t="shared" si="95"/>
        <v>32838.54</v>
      </c>
      <c r="Q2854" s="1200">
        <v>49078.13</v>
      </c>
      <c r="R2854" s="1200">
        <v>32838.54</v>
      </c>
      <c r="S2854" s="1201">
        <v>5</v>
      </c>
      <c r="T2854" s="1201">
        <v>3</v>
      </c>
      <c r="U2854" s="1500"/>
      <c r="V2854" s="1500"/>
    </row>
    <row r="2855" spans="1:22" ht="13.5" x14ac:dyDescent="0.25">
      <c r="A2855" s="1488" t="s">
        <v>640</v>
      </c>
      <c r="B2855" s="1488" t="s">
        <v>8675</v>
      </c>
      <c r="C2855" s="1488" t="s">
        <v>2002</v>
      </c>
      <c r="D2855" s="1488" t="s">
        <v>675</v>
      </c>
      <c r="E2855" s="1489">
        <v>6000</v>
      </c>
      <c r="F2855" s="1488" t="s">
        <v>1848</v>
      </c>
      <c r="G2855" s="1488" t="s">
        <v>1847</v>
      </c>
      <c r="H2855" s="1488" t="s">
        <v>675</v>
      </c>
      <c r="I2855" s="1488" t="s">
        <v>647</v>
      </c>
      <c r="J2855" s="1488" t="s">
        <v>675</v>
      </c>
      <c r="K2855" s="1493">
        <v>1</v>
      </c>
      <c r="L2855" s="1493">
        <f t="shared" si="92"/>
        <v>12</v>
      </c>
      <c r="M2855" s="1484">
        <f t="shared" si="93"/>
        <v>52451</v>
      </c>
      <c r="N2855" s="1493">
        <v>1</v>
      </c>
      <c r="O2855" s="1493">
        <f t="shared" si="94"/>
        <v>11</v>
      </c>
      <c r="P2855" s="1484">
        <f t="shared" si="95"/>
        <v>44475.54</v>
      </c>
      <c r="Q2855" s="1200">
        <v>52451</v>
      </c>
      <c r="R2855" s="1200">
        <v>44475.54</v>
      </c>
      <c r="S2855" s="1201">
        <v>12</v>
      </c>
      <c r="T2855" s="1201">
        <v>11</v>
      </c>
      <c r="U2855" s="1500"/>
      <c r="V2855" s="1500"/>
    </row>
    <row r="2856" spans="1:22" ht="13.5" x14ac:dyDescent="0.25">
      <c r="A2856" s="1488" t="s">
        <v>640</v>
      </c>
      <c r="B2856" s="1488" t="s">
        <v>8675</v>
      </c>
      <c r="C2856" s="1488" t="s">
        <v>2002</v>
      </c>
      <c r="D2856" s="1488" t="s">
        <v>645</v>
      </c>
      <c r="E2856" s="1489">
        <v>5000</v>
      </c>
      <c r="F2856" s="1488" t="s">
        <v>1846</v>
      </c>
      <c r="G2856" s="1488" t="s">
        <v>1845</v>
      </c>
      <c r="H2856" s="1488" t="s">
        <v>641</v>
      </c>
      <c r="I2856" s="1488" t="s">
        <v>647</v>
      </c>
      <c r="J2856" s="1488" t="s">
        <v>641</v>
      </c>
      <c r="K2856" s="1493">
        <v>0</v>
      </c>
      <c r="L2856" s="1493">
        <f t="shared" si="92"/>
        <v>0</v>
      </c>
      <c r="M2856" s="1484">
        <f t="shared" si="93"/>
        <v>0</v>
      </c>
      <c r="N2856" s="1493">
        <v>1</v>
      </c>
      <c r="O2856" s="1493">
        <f t="shared" si="94"/>
        <v>5</v>
      </c>
      <c r="P2856" s="1484">
        <f t="shared" si="95"/>
        <v>18145.870000000003</v>
      </c>
      <c r="Q2856" s="1200"/>
      <c r="R2856" s="1200">
        <v>18145.870000000003</v>
      </c>
      <c r="S2856" s="1201"/>
      <c r="T2856" s="1201">
        <v>5</v>
      </c>
      <c r="U2856" s="1500"/>
      <c r="V2856" s="1500"/>
    </row>
    <row r="2857" spans="1:22" ht="13.5" x14ac:dyDescent="0.25">
      <c r="A2857" s="1488" t="s">
        <v>640</v>
      </c>
      <c r="B2857" s="1488" t="s">
        <v>8675</v>
      </c>
      <c r="C2857" s="1488" t="s">
        <v>97</v>
      </c>
      <c r="D2857" s="1488" t="s">
        <v>701</v>
      </c>
      <c r="E2857" s="1489">
        <v>7000</v>
      </c>
      <c r="F2857" s="1488" t="s">
        <v>1844</v>
      </c>
      <c r="G2857" s="1488" t="s">
        <v>1843</v>
      </c>
      <c r="H2857" s="1488" t="s">
        <v>701</v>
      </c>
      <c r="I2857" s="1488" t="s">
        <v>680</v>
      </c>
      <c r="J2857" s="1488" t="s">
        <v>701</v>
      </c>
      <c r="K2857" s="1493">
        <v>1</v>
      </c>
      <c r="L2857" s="1493">
        <f t="shared" si="92"/>
        <v>14</v>
      </c>
      <c r="M2857" s="1484">
        <f t="shared" si="93"/>
        <v>85429.8</v>
      </c>
      <c r="N2857" s="1493">
        <v>1</v>
      </c>
      <c r="O2857" s="1493">
        <f t="shared" si="94"/>
        <v>8</v>
      </c>
      <c r="P2857" s="1484">
        <f t="shared" si="95"/>
        <v>56300</v>
      </c>
      <c r="Q2857" s="1200">
        <v>85429.8</v>
      </c>
      <c r="R2857" s="1200">
        <v>56300</v>
      </c>
      <c r="S2857" s="1201">
        <v>14</v>
      </c>
      <c r="T2857" s="1201">
        <v>8</v>
      </c>
      <c r="U2857" s="1500"/>
      <c r="V2857" s="1500"/>
    </row>
    <row r="2858" spans="1:22" ht="13.5" x14ac:dyDescent="0.25">
      <c r="A2858" s="1488" t="s">
        <v>640</v>
      </c>
      <c r="B2858" s="1488" t="s">
        <v>8675</v>
      </c>
      <c r="C2858" s="1488" t="s">
        <v>97</v>
      </c>
      <c r="D2858" s="1488" t="s">
        <v>839</v>
      </c>
      <c r="E2858" s="1489">
        <v>3000</v>
      </c>
      <c r="F2858" s="1488" t="s">
        <v>1842</v>
      </c>
      <c r="G2858" s="1488" t="s">
        <v>1841</v>
      </c>
      <c r="H2858" s="1488" t="s">
        <v>636</v>
      </c>
      <c r="I2858" s="1488" t="s">
        <v>765</v>
      </c>
      <c r="J2858" s="1488" t="s">
        <v>636</v>
      </c>
      <c r="K2858" s="1493">
        <v>1</v>
      </c>
      <c r="L2858" s="1493">
        <f t="shared" si="92"/>
        <v>14</v>
      </c>
      <c r="M2858" s="1484">
        <f t="shared" si="93"/>
        <v>33071.65</v>
      </c>
      <c r="N2858" s="1493">
        <v>0</v>
      </c>
      <c r="O2858" s="1493">
        <f t="shared" si="94"/>
        <v>8</v>
      </c>
      <c r="P2858" s="1484">
        <f t="shared" si="95"/>
        <v>24300</v>
      </c>
      <c r="Q2858" s="1200">
        <v>33071.65</v>
      </c>
      <c r="R2858" s="1200">
        <v>24300</v>
      </c>
      <c r="S2858" s="1201">
        <v>14</v>
      </c>
      <c r="T2858" s="1201">
        <v>8</v>
      </c>
      <c r="U2858" s="1500"/>
      <c r="V2858" s="1500"/>
    </row>
    <row r="2859" spans="1:22" ht="13.5" x14ac:dyDescent="0.25">
      <c r="A2859" s="1488" t="s">
        <v>640</v>
      </c>
      <c r="B2859" s="1488" t="s">
        <v>8675</v>
      </c>
      <c r="C2859" s="1488" t="s">
        <v>2002</v>
      </c>
      <c r="D2859" s="1488" t="s">
        <v>698</v>
      </c>
      <c r="E2859" s="1489">
        <v>3000</v>
      </c>
      <c r="F2859" s="1488" t="s">
        <v>1840</v>
      </c>
      <c r="G2859" s="1488" t="s">
        <v>1839</v>
      </c>
      <c r="H2859" s="1488" t="s">
        <v>636</v>
      </c>
      <c r="I2859" s="1488" t="s">
        <v>636</v>
      </c>
      <c r="J2859" s="1488" t="s">
        <v>636</v>
      </c>
      <c r="K2859" s="1493">
        <v>0</v>
      </c>
      <c r="L2859" s="1493">
        <f t="shared" si="92"/>
        <v>0</v>
      </c>
      <c r="M2859" s="1484">
        <f t="shared" si="93"/>
        <v>0</v>
      </c>
      <c r="N2859" s="1493">
        <v>1</v>
      </c>
      <c r="O2859" s="1493">
        <f t="shared" si="94"/>
        <v>4</v>
      </c>
      <c r="P2859" s="1484">
        <f t="shared" si="95"/>
        <v>10700</v>
      </c>
      <c r="Q2859" s="1200"/>
      <c r="R2859" s="1200">
        <v>10700</v>
      </c>
      <c r="S2859" s="1201"/>
      <c r="T2859" s="1201">
        <v>4</v>
      </c>
      <c r="U2859" s="1500"/>
      <c r="V2859" s="1500"/>
    </row>
    <row r="2860" spans="1:22" ht="13.5" x14ac:dyDescent="0.25">
      <c r="A2860" s="1488" t="s">
        <v>640</v>
      </c>
      <c r="B2860" s="1488" t="s">
        <v>8675</v>
      </c>
      <c r="C2860" s="1488" t="s">
        <v>97</v>
      </c>
      <c r="D2860" s="1488" t="s">
        <v>739</v>
      </c>
      <c r="E2860" s="1489">
        <v>5500</v>
      </c>
      <c r="F2860" s="1488" t="s">
        <v>1838</v>
      </c>
      <c r="G2860" s="1488" t="s">
        <v>1837</v>
      </c>
      <c r="H2860" s="1488" t="s">
        <v>636</v>
      </c>
      <c r="I2860" s="1488" t="s">
        <v>642</v>
      </c>
      <c r="J2860" s="1488" t="s">
        <v>636</v>
      </c>
      <c r="K2860" s="1493">
        <v>1</v>
      </c>
      <c r="L2860" s="1493">
        <f t="shared" si="92"/>
        <v>6</v>
      </c>
      <c r="M2860" s="1484">
        <f t="shared" si="93"/>
        <v>15033.33</v>
      </c>
      <c r="N2860" s="1493">
        <v>0</v>
      </c>
      <c r="O2860" s="1493">
        <f t="shared" si="94"/>
        <v>0</v>
      </c>
      <c r="P2860" s="1484">
        <f t="shared" si="95"/>
        <v>0</v>
      </c>
      <c r="Q2860" s="1200">
        <v>15033.33</v>
      </c>
      <c r="R2860" s="1200"/>
      <c r="S2860" s="1201">
        <v>6</v>
      </c>
      <c r="T2860" s="1201"/>
      <c r="U2860" s="1500"/>
      <c r="V2860" s="1500"/>
    </row>
    <row r="2861" spans="1:22" ht="13.5" x14ac:dyDescent="0.25">
      <c r="A2861" s="1488" t="s">
        <v>640</v>
      </c>
      <c r="B2861" s="1488" t="s">
        <v>8675</v>
      </c>
      <c r="C2861" s="1488" t="s">
        <v>97</v>
      </c>
      <c r="D2861" s="1488" t="s">
        <v>775</v>
      </c>
      <c r="E2861" s="1489">
        <v>6500</v>
      </c>
      <c r="F2861" s="1488" t="s">
        <v>1836</v>
      </c>
      <c r="G2861" s="1488" t="s">
        <v>1835</v>
      </c>
      <c r="H2861" s="1488" t="s">
        <v>756</v>
      </c>
      <c r="I2861" s="1488" t="s">
        <v>647</v>
      </c>
      <c r="J2861" s="1488" t="s">
        <v>756</v>
      </c>
      <c r="K2861" s="1493">
        <v>1</v>
      </c>
      <c r="L2861" s="1493">
        <f t="shared" si="92"/>
        <v>3</v>
      </c>
      <c r="M2861" s="1484">
        <f t="shared" si="93"/>
        <v>17650</v>
      </c>
      <c r="N2861" s="1493">
        <v>1</v>
      </c>
      <c r="O2861" s="1493">
        <f t="shared" si="94"/>
        <v>8</v>
      </c>
      <c r="P2861" s="1484">
        <f t="shared" si="95"/>
        <v>51054.17</v>
      </c>
      <c r="Q2861" s="1200">
        <v>17650</v>
      </c>
      <c r="R2861" s="1200">
        <v>51054.17</v>
      </c>
      <c r="S2861" s="1201">
        <v>3</v>
      </c>
      <c r="T2861" s="1201">
        <v>8</v>
      </c>
      <c r="U2861" s="1500"/>
      <c r="V2861" s="1500"/>
    </row>
    <row r="2862" spans="1:22" ht="13.5" x14ac:dyDescent="0.25">
      <c r="A2862" s="1488" t="s">
        <v>640</v>
      </c>
      <c r="B2862" s="1488" t="s">
        <v>8675</v>
      </c>
      <c r="C2862" s="1488" t="s">
        <v>97</v>
      </c>
      <c r="D2862" s="1488" t="s">
        <v>734</v>
      </c>
      <c r="E2862" s="1489">
        <v>5871.24</v>
      </c>
      <c r="F2862" s="1488" t="s">
        <v>1834</v>
      </c>
      <c r="G2862" s="1488" t="s">
        <v>1833</v>
      </c>
      <c r="H2862" s="1488" t="s">
        <v>651</v>
      </c>
      <c r="I2862" s="1488" t="s">
        <v>647</v>
      </c>
      <c r="J2862" s="1488" t="s">
        <v>651</v>
      </c>
      <c r="K2862" s="1493">
        <v>0</v>
      </c>
      <c r="L2862" s="1493">
        <f t="shared" si="92"/>
        <v>0</v>
      </c>
      <c r="M2862" s="1484">
        <f t="shared" si="93"/>
        <v>0</v>
      </c>
      <c r="N2862" s="1493">
        <v>1</v>
      </c>
      <c r="O2862" s="1493">
        <f t="shared" si="94"/>
        <v>3</v>
      </c>
      <c r="P2862" s="1484">
        <f t="shared" si="95"/>
        <v>38176.67</v>
      </c>
      <c r="Q2862" s="1200"/>
      <c r="R2862" s="1200">
        <v>38176.67</v>
      </c>
      <c r="S2862" s="1201"/>
      <c r="T2862" s="1201">
        <v>3</v>
      </c>
      <c r="U2862" s="1500"/>
      <c r="V2862" s="1500"/>
    </row>
    <row r="2863" spans="1:22" ht="13.5" x14ac:dyDescent="0.25">
      <c r="A2863" s="1488" t="s">
        <v>640</v>
      </c>
      <c r="B2863" s="1488" t="s">
        <v>8675</v>
      </c>
      <c r="C2863" s="1488" t="s">
        <v>2002</v>
      </c>
      <c r="D2863" s="1488" t="s">
        <v>952</v>
      </c>
      <c r="E2863" s="1489">
        <v>4000</v>
      </c>
      <c r="F2863" s="1488" t="s">
        <v>1832</v>
      </c>
      <c r="G2863" s="1488" t="s">
        <v>1831</v>
      </c>
      <c r="H2863" s="1488" t="s">
        <v>635</v>
      </c>
      <c r="I2863" s="1488" t="s">
        <v>636</v>
      </c>
      <c r="J2863" s="1488" t="s">
        <v>635</v>
      </c>
      <c r="K2863" s="1493">
        <v>0</v>
      </c>
      <c r="L2863" s="1493">
        <f t="shared" si="92"/>
        <v>0</v>
      </c>
      <c r="M2863" s="1484">
        <f t="shared" si="93"/>
        <v>0</v>
      </c>
      <c r="N2863" s="1493">
        <v>1</v>
      </c>
      <c r="O2863" s="1493">
        <f t="shared" si="94"/>
        <v>5</v>
      </c>
      <c r="P2863" s="1484">
        <f t="shared" si="95"/>
        <v>14650.93</v>
      </c>
      <c r="Q2863" s="1200"/>
      <c r="R2863" s="1200">
        <v>14650.93</v>
      </c>
      <c r="S2863" s="1201"/>
      <c r="T2863" s="1201">
        <v>5</v>
      </c>
      <c r="U2863" s="1500"/>
      <c r="V2863" s="1500"/>
    </row>
    <row r="2864" spans="1:22" ht="13.5" x14ac:dyDescent="0.25">
      <c r="A2864" s="1488" t="s">
        <v>640</v>
      </c>
      <c r="B2864" s="1488" t="s">
        <v>8675</v>
      </c>
      <c r="C2864" s="1488" t="s">
        <v>97</v>
      </c>
      <c r="D2864" s="1488" t="s">
        <v>645</v>
      </c>
      <c r="E2864" s="1489">
        <v>5000</v>
      </c>
      <c r="F2864" s="1488" t="s">
        <v>1830</v>
      </c>
      <c r="G2864" s="1488" t="s">
        <v>1829</v>
      </c>
      <c r="H2864" s="1488" t="s">
        <v>804</v>
      </c>
      <c r="I2864" s="1488" t="s">
        <v>736</v>
      </c>
      <c r="J2864" s="1488" t="s">
        <v>804</v>
      </c>
      <c r="K2864" s="1493">
        <v>1</v>
      </c>
      <c r="L2864" s="1493">
        <f t="shared" si="92"/>
        <v>12</v>
      </c>
      <c r="M2864" s="1484">
        <f t="shared" si="93"/>
        <v>59799.81</v>
      </c>
      <c r="N2864" s="1493">
        <v>1</v>
      </c>
      <c r="O2864" s="1493">
        <f t="shared" si="94"/>
        <v>8</v>
      </c>
      <c r="P2864" s="1484">
        <f t="shared" si="95"/>
        <v>39830.31</v>
      </c>
      <c r="Q2864" s="1200">
        <v>59799.81</v>
      </c>
      <c r="R2864" s="1200">
        <v>39830.31</v>
      </c>
      <c r="S2864" s="1201">
        <v>12</v>
      </c>
      <c r="T2864" s="1201">
        <v>8</v>
      </c>
      <c r="U2864" s="1500"/>
      <c r="V2864" s="1500"/>
    </row>
    <row r="2865" spans="1:22" ht="13.5" x14ac:dyDescent="0.25">
      <c r="A2865" s="1488" t="s">
        <v>640</v>
      </c>
      <c r="B2865" s="1488" t="s">
        <v>8675</v>
      </c>
      <c r="C2865" s="1488" t="s">
        <v>97</v>
      </c>
      <c r="D2865" s="1488" t="s">
        <v>712</v>
      </c>
      <c r="E2865" s="1489">
        <v>12000</v>
      </c>
      <c r="F2865" s="1488" t="s">
        <v>1828</v>
      </c>
      <c r="G2865" s="1488" t="s">
        <v>1827</v>
      </c>
      <c r="H2865" s="1488" t="s">
        <v>636</v>
      </c>
      <c r="I2865" s="1488" t="s">
        <v>636</v>
      </c>
      <c r="J2865" s="1488" t="s">
        <v>636</v>
      </c>
      <c r="K2865" s="1493">
        <v>0</v>
      </c>
      <c r="L2865" s="1493">
        <f t="shared" si="92"/>
        <v>0</v>
      </c>
      <c r="M2865" s="1484">
        <f t="shared" si="93"/>
        <v>0</v>
      </c>
      <c r="N2865" s="1493">
        <v>1</v>
      </c>
      <c r="O2865" s="1493">
        <f t="shared" si="94"/>
        <v>4</v>
      </c>
      <c r="P2865" s="1484">
        <f t="shared" si="95"/>
        <v>30433.33</v>
      </c>
      <c r="Q2865" s="1200"/>
      <c r="R2865" s="1200">
        <v>30433.33</v>
      </c>
      <c r="S2865" s="1201"/>
      <c r="T2865" s="1201">
        <v>4</v>
      </c>
      <c r="U2865" s="1500"/>
      <c r="V2865" s="1500"/>
    </row>
    <row r="2866" spans="1:22" ht="13.5" x14ac:dyDescent="0.25">
      <c r="A2866" s="1488" t="s">
        <v>640</v>
      </c>
      <c r="B2866" s="1488" t="s">
        <v>8675</v>
      </c>
      <c r="C2866" s="1488" t="s">
        <v>97</v>
      </c>
      <c r="D2866" s="1488" t="s">
        <v>654</v>
      </c>
      <c r="E2866" s="1489">
        <v>7000</v>
      </c>
      <c r="F2866" s="1488" t="s">
        <v>1826</v>
      </c>
      <c r="G2866" s="1488" t="s">
        <v>1825</v>
      </c>
      <c r="H2866" s="1488" t="s">
        <v>651</v>
      </c>
      <c r="I2866" s="1488" t="s">
        <v>662</v>
      </c>
      <c r="J2866" s="1488" t="s">
        <v>651</v>
      </c>
      <c r="K2866" s="1493">
        <v>1</v>
      </c>
      <c r="L2866" s="1493">
        <f t="shared" si="92"/>
        <v>12</v>
      </c>
      <c r="M2866" s="1484">
        <f t="shared" si="93"/>
        <v>83898.02</v>
      </c>
      <c r="N2866" s="1493">
        <v>1</v>
      </c>
      <c r="O2866" s="1493">
        <f t="shared" si="94"/>
        <v>8</v>
      </c>
      <c r="P2866" s="1484">
        <f t="shared" si="95"/>
        <v>56109.75</v>
      </c>
      <c r="Q2866" s="1200">
        <v>83898.02</v>
      </c>
      <c r="R2866" s="1200">
        <v>56109.75</v>
      </c>
      <c r="S2866" s="1201">
        <v>12</v>
      </c>
      <c r="T2866" s="1201">
        <v>8</v>
      </c>
      <c r="U2866" s="1500"/>
      <c r="V2866" s="1500"/>
    </row>
    <row r="2867" spans="1:22" ht="13.5" x14ac:dyDescent="0.25">
      <c r="A2867" s="1488" t="s">
        <v>640</v>
      </c>
      <c r="B2867" s="1488" t="s">
        <v>8675</v>
      </c>
      <c r="C2867" s="1488" t="s">
        <v>97</v>
      </c>
      <c r="D2867" s="1488" t="s">
        <v>675</v>
      </c>
      <c r="E2867" s="1489">
        <v>5000</v>
      </c>
      <c r="F2867" s="1488" t="s">
        <v>1824</v>
      </c>
      <c r="G2867" s="1488" t="s">
        <v>1823</v>
      </c>
      <c r="H2867" s="1488" t="s">
        <v>675</v>
      </c>
      <c r="I2867" s="1488" t="s">
        <v>647</v>
      </c>
      <c r="J2867" s="1488" t="s">
        <v>675</v>
      </c>
      <c r="K2867" s="1493">
        <v>1</v>
      </c>
      <c r="L2867" s="1493">
        <f t="shared" si="92"/>
        <v>12</v>
      </c>
      <c r="M2867" s="1484">
        <f t="shared" si="93"/>
        <v>60266.66</v>
      </c>
      <c r="N2867" s="1493">
        <v>1</v>
      </c>
      <c r="O2867" s="1493">
        <f t="shared" si="94"/>
        <v>8</v>
      </c>
      <c r="P2867" s="1484">
        <f t="shared" si="95"/>
        <v>40133.33</v>
      </c>
      <c r="Q2867" s="1200">
        <v>60266.66</v>
      </c>
      <c r="R2867" s="1200">
        <v>40133.33</v>
      </c>
      <c r="S2867" s="1201">
        <v>12</v>
      </c>
      <c r="T2867" s="1201">
        <v>8</v>
      </c>
      <c r="U2867" s="1500"/>
      <c r="V2867" s="1500"/>
    </row>
    <row r="2868" spans="1:22" ht="13.5" x14ac:dyDescent="0.25">
      <c r="A2868" s="1488" t="s">
        <v>640</v>
      </c>
      <c r="B2868" s="1488" t="s">
        <v>8675</v>
      </c>
      <c r="C2868" s="1488" t="s">
        <v>2002</v>
      </c>
      <c r="D2868" s="1488" t="s">
        <v>639</v>
      </c>
      <c r="E2868" s="1489">
        <v>4000</v>
      </c>
      <c r="F2868" s="1488" t="s">
        <v>1822</v>
      </c>
      <c r="G2868" s="1488" t="s">
        <v>1821</v>
      </c>
      <c r="H2868" s="1488" t="s">
        <v>635</v>
      </c>
      <c r="I2868" s="1488" t="s">
        <v>636</v>
      </c>
      <c r="J2868" s="1488" t="s">
        <v>635</v>
      </c>
      <c r="K2868" s="1493">
        <v>0</v>
      </c>
      <c r="L2868" s="1493">
        <f t="shared" si="92"/>
        <v>0</v>
      </c>
      <c r="M2868" s="1484">
        <f t="shared" si="93"/>
        <v>0</v>
      </c>
      <c r="N2868" s="1493">
        <v>1</v>
      </c>
      <c r="O2868" s="1493">
        <f t="shared" si="94"/>
        <v>3</v>
      </c>
      <c r="P2868" s="1484">
        <f t="shared" si="95"/>
        <v>9200</v>
      </c>
      <c r="Q2868" s="1200"/>
      <c r="R2868" s="1200">
        <v>9200</v>
      </c>
      <c r="S2868" s="1201"/>
      <c r="T2868" s="1201">
        <v>3</v>
      </c>
      <c r="U2868" s="1500"/>
      <c r="V2868" s="1500"/>
    </row>
    <row r="2869" spans="1:22" ht="13.5" x14ac:dyDescent="0.25">
      <c r="A2869" s="1488" t="s">
        <v>640</v>
      </c>
      <c r="B2869" s="1488" t="s">
        <v>8675</v>
      </c>
      <c r="C2869" s="1488" t="s">
        <v>97</v>
      </c>
      <c r="D2869" s="1488" t="s">
        <v>654</v>
      </c>
      <c r="E2869" s="1489">
        <v>7000</v>
      </c>
      <c r="F2869" s="1488" t="s">
        <v>1820</v>
      </c>
      <c r="G2869" s="1488" t="s">
        <v>1819</v>
      </c>
      <c r="H2869" s="1488" t="s">
        <v>651</v>
      </c>
      <c r="I2869" s="1488" t="s">
        <v>662</v>
      </c>
      <c r="J2869" s="1488" t="s">
        <v>651</v>
      </c>
      <c r="K2869" s="1493">
        <v>1</v>
      </c>
      <c r="L2869" s="1493">
        <f t="shared" si="92"/>
        <v>12</v>
      </c>
      <c r="M2869" s="1484">
        <f t="shared" si="93"/>
        <v>83590.44</v>
      </c>
      <c r="N2869" s="1493">
        <v>1</v>
      </c>
      <c r="O2869" s="1493">
        <f t="shared" si="94"/>
        <v>8</v>
      </c>
      <c r="P2869" s="1484">
        <f t="shared" si="95"/>
        <v>53913.34</v>
      </c>
      <c r="Q2869" s="1200">
        <v>83590.44</v>
      </c>
      <c r="R2869" s="1200">
        <v>53913.34</v>
      </c>
      <c r="S2869" s="1201">
        <v>12</v>
      </c>
      <c r="T2869" s="1201">
        <v>8</v>
      </c>
      <c r="U2869" s="1500"/>
      <c r="V2869" s="1500"/>
    </row>
    <row r="2870" spans="1:22" ht="13.5" x14ac:dyDescent="0.25">
      <c r="A2870" s="1488" t="s">
        <v>640</v>
      </c>
      <c r="B2870" s="1488" t="s">
        <v>8675</v>
      </c>
      <c r="C2870" s="1488" t="s">
        <v>2002</v>
      </c>
      <c r="D2870" s="1488" t="s">
        <v>645</v>
      </c>
      <c r="E2870" s="1489">
        <v>5000</v>
      </c>
      <c r="F2870" s="1488" t="s">
        <v>1818</v>
      </c>
      <c r="G2870" s="1488" t="s">
        <v>1817</v>
      </c>
      <c r="H2870" s="1488" t="s">
        <v>641</v>
      </c>
      <c r="I2870" s="1488" t="s">
        <v>647</v>
      </c>
      <c r="J2870" s="1488" t="s">
        <v>641</v>
      </c>
      <c r="K2870" s="1493">
        <v>0</v>
      </c>
      <c r="L2870" s="1493">
        <f t="shared" si="92"/>
        <v>0</v>
      </c>
      <c r="M2870" s="1484">
        <f t="shared" si="93"/>
        <v>0</v>
      </c>
      <c r="N2870" s="1493">
        <v>1</v>
      </c>
      <c r="O2870" s="1493">
        <f t="shared" si="94"/>
        <v>5</v>
      </c>
      <c r="P2870" s="1484">
        <f t="shared" si="95"/>
        <v>18198.669999999998</v>
      </c>
      <c r="Q2870" s="1200"/>
      <c r="R2870" s="1200">
        <v>18198.669999999998</v>
      </c>
      <c r="S2870" s="1201"/>
      <c r="T2870" s="1201">
        <v>5</v>
      </c>
      <c r="U2870" s="1500"/>
      <c r="V2870" s="1500"/>
    </row>
    <row r="2871" spans="1:22" ht="13.5" x14ac:dyDescent="0.25">
      <c r="A2871" s="1488" t="s">
        <v>640</v>
      </c>
      <c r="B2871" s="1488" t="s">
        <v>8675</v>
      </c>
      <c r="C2871" s="1488" t="s">
        <v>97</v>
      </c>
      <c r="D2871" s="1488" t="s">
        <v>1816</v>
      </c>
      <c r="E2871" s="1489">
        <v>3500</v>
      </c>
      <c r="F2871" s="1488" t="s">
        <v>1815</v>
      </c>
      <c r="G2871" s="1488" t="s">
        <v>1814</v>
      </c>
      <c r="H2871" s="1488" t="s">
        <v>636</v>
      </c>
      <c r="I2871" s="1488" t="s">
        <v>894</v>
      </c>
      <c r="J2871" s="1488" t="s">
        <v>636</v>
      </c>
      <c r="K2871" s="1493">
        <v>1</v>
      </c>
      <c r="L2871" s="1493">
        <f t="shared" si="92"/>
        <v>12</v>
      </c>
      <c r="M2871" s="1484">
        <f t="shared" si="93"/>
        <v>42291.430000000008</v>
      </c>
      <c r="N2871" s="1493">
        <v>1</v>
      </c>
      <c r="O2871" s="1493">
        <f t="shared" si="94"/>
        <v>8</v>
      </c>
      <c r="P2871" s="1484">
        <f t="shared" si="95"/>
        <v>28140.25</v>
      </c>
      <c r="Q2871" s="1200">
        <v>42291.430000000008</v>
      </c>
      <c r="R2871" s="1200">
        <v>28140.25</v>
      </c>
      <c r="S2871" s="1201">
        <v>12</v>
      </c>
      <c r="T2871" s="1201">
        <v>8</v>
      </c>
      <c r="U2871" s="1500"/>
      <c r="V2871" s="1500"/>
    </row>
    <row r="2872" spans="1:22" ht="13.5" x14ac:dyDescent="0.25">
      <c r="A2872" s="1488" t="s">
        <v>640</v>
      </c>
      <c r="B2872" s="1488" t="s">
        <v>8675</v>
      </c>
      <c r="C2872" s="1488" t="s">
        <v>2002</v>
      </c>
      <c r="D2872" s="1488" t="s">
        <v>1559</v>
      </c>
      <c r="E2872" s="1489">
        <v>5000</v>
      </c>
      <c r="F2872" s="1488" t="s">
        <v>1813</v>
      </c>
      <c r="G2872" s="1488" t="s">
        <v>1812</v>
      </c>
      <c r="H2872" s="1488" t="s">
        <v>1556</v>
      </c>
      <c r="I2872" s="1488" t="s">
        <v>647</v>
      </c>
      <c r="J2872" s="1488" t="s">
        <v>1556</v>
      </c>
      <c r="K2872" s="1493">
        <v>0</v>
      </c>
      <c r="L2872" s="1493">
        <f t="shared" si="92"/>
        <v>0</v>
      </c>
      <c r="M2872" s="1484">
        <f t="shared" si="93"/>
        <v>0</v>
      </c>
      <c r="N2872" s="1493">
        <v>1</v>
      </c>
      <c r="O2872" s="1493">
        <f t="shared" si="94"/>
        <v>4</v>
      </c>
      <c r="P2872" s="1484">
        <f t="shared" si="95"/>
        <v>17766.669999999998</v>
      </c>
      <c r="Q2872" s="1200"/>
      <c r="R2872" s="1200">
        <v>17766.669999999998</v>
      </c>
      <c r="S2872" s="1201"/>
      <c r="T2872" s="1201">
        <v>4</v>
      </c>
      <c r="U2872" s="1500"/>
      <c r="V2872" s="1500"/>
    </row>
    <row r="2873" spans="1:22" ht="13.5" x14ac:dyDescent="0.25">
      <c r="A2873" s="1488" t="s">
        <v>640</v>
      </c>
      <c r="B2873" s="1488" t="s">
        <v>8675</v>
      </c>
      <c r="C2873" s="1488" t="s">
        <v>97</v>
      </c>
      <c r="D2873" s="1488" t="s">
        <v>991</v>
      </c>
      <c r="E2873" s="1489">
        <v>2400</v>
      </c>
      <c r="F2873" s="1488" t="s">
        <v>1811</v>
      </c>
      <c r="G2873" s="1488" t="s">
        <v>1810</v>
      </c>
      <c r="H2873" s="1488" t="s">
        <v>636</v>
      </c>
      <c r="I2873" s="1488" t="s">
        <v>765</v>
      </c>
      <c r="J2873" s="1488" t="s">
        <v>636</v>
      </c>
      <c r="K2873" s="1493">
        <v>1</v>
      </c>
      <c r="L2873" s="1493">
        <f t="shared" si="92"/>
        <v>12</v>
      </c>
      <c r="M2873" s="1484">
        <f t="shared" si="93"/>
        <v>29212.959999999999</v>
      </c>
      <c r="N2873" s="1493">
        <v>1</v>
      </c>
      <c r="O2873" s="1493">
        <f t="shared" si="94"/>
        <v>8</v>
      </c>
      <c r="P2873" s="1484">
        <f t="shared" si="95"/>
        <v>19480.45</v>
      </c>
      <c r="Q2873" s="1200">
        <v>29212.959999999999</v>
      </c>
      <c r="R2873" s="1200">
        <v>19480.45</v>
      </c>
      <c r="S2873" s="1201">
        <v>12</v>
      </c>
      <c r="T2873" s="1201">
        <v>8</v>
      </c>
      <c r="U2873" s="1500"/>
      <c r="V2873" s="1500"/>
    </row>
    <row r="2874" spans="1:22" ht="13.5" x14ac:dyDescent="0.25">
      <c r="A2874" s="1488" t="s">
        <v>640</v>
      </c>
      <c r="B2874" s="1488" t="s">
        <v>8675</v>
      </c>
      <c r="C2874" s="1488" t="s">
        <v>2002</v>
      </c>
      <c r="D2874" s="1488" t="s">
        <v>698</v>
      </c>
      <c r="E2874" s="1489">
        <v>3000</v>
      </c>
      <c r="F2874" s="1488" t="s">
        <v>1809</v>
      </c>
      <c r="G2874" s="1488" t="s">
        <v>1808</v>
      </c>
      <c r="H2874" s="1488" t="s">
        <v>636</v>
      </c>
      <c r="I2874" s="1488" t="s">
        <v>636</v>
      </c>
      <c r="J2874" s="1488" t="s">
        <v>636</v>
      </c>
      <c r="K2874" s="1493">
        <v>0</v>
      </c>
      <c r="L2874" s="1493">
        <f t="shared" si="92"/>
        <v>0</v>
      </c>
      <c r="M2874" s="1484">
        <f t="shared" si="93"/>
        <v>0</v>
      </c>
      <c r="N2874" s="1493">
        <v>1</v>
      </c>
      <c r="O2874" s="1493">
        <f t="shared" si="94"/>
        <v>4</v>
      </c>
      <c r="P2874" s="1484">
        <f t="shared" si="95"/>
        <v>10700</v>
      </c>
      <c r="Q2874" s="1200"/>
      <c r="R2874" s="1200">
        <v>10700</v>
      </c>
      <c r="S2874" s="1201"/>
      <c r="T2874" s="1201">
        <v>4</v>
      </c>
      <c r="U2874" s="1500"/>
      <c r="V2874" s="1500"/>
    </row>
    <row r="2875" spans="1:22" ht="13.5" x14ac:dyDescent="0.25">
      <c r="A2875" s="1488" t="s">
        <v>640</v>
      </c>
      <c r="B2875" s="1488" t="s">
        <v>8675</v>
      </c>
      <c r="C2875" s="1488" t="s">
        <v>2002</v>
      </c>
      <c r="D2875" s="1488" t="s">
        <v>639</v>
      </c>
      <c r="E2875" s="1489">
        <v>3500</v>
      </c>
      <c r="F2875" s="1488" t="s">
        <v>1807</v>
      </c>
      <c r="G2875" s="1488" t="s">
        <v>1806</v>
      </c>
      <c r="H2875" s="1488" t="s">
        <v>635</v>
      </c>
      <c r="I2875" s="1488" t="s">
        <v>636</v>
      </c>
      <c r="J2875" s="1488" t="s">
        <v>635</v>
      </c>
      <c r="K2875" s="1493">
        <v>0</v>
      </c>
      <c r="L2875" s="1493">
        <f t="shared" si="92"/>
        <v>0</v>
      </c>
      <c r="M2875" s="1484">
        <f t="shared" si="93"/>
        <v>0</v>
      </c>
      <c r="N2875" s="1493">
        <v>1</v>
      </c>
      <c r="O2875" s="1493">
        <f t="shared" si="94"/>
        <v>5</v>
      </c>
      <c r="P2875" s="1484">
        <f t="shared" si="95"/>
        <v>12908.27</v>
      </c>
      <c r="Q2875" s="1200"/>
      <c r="R2875" s="1200">
        <v>12908.27</v>
      </c>
      <c r="S2875" s="1201"/>
      <c r="T2875" s="1201">
        <v>5</v>
      </c>
      <c r="U2875" s="1500"/>
      <c r="V2875" s="1500"/>
    </row>
    <row r="2876" spans="1:22" ht="13.5" x14ac:dyDescent="0.25">
      <c r="A2876" s="1488" t="s">
        <v>640</v>
      </c>
      <c r="B2876" s="1488" t="s">
        <v>8675</v>
      </c>
      <c r="C2876" s="1488" t="s">
        <v>97</v>
      </c>
      <c r="D2876" s="1488" t="s">
        <v>654</v>
      </c>
      <c r="E2876" s="1489">
        <v>7000</v>
      </c>
      <c r="F2876" s="1488" t="s">
        <v>1805</v>
      </c>
      <c r="G2876" s="1488" t="s">
        <v>1804</v>
      </c>
      <c r="H2876" s="1488" t="s">
        <v>651</v>
      </c>
      <c r="I2876" s="1488" t="s">
        <v>647</v>
      </c>
      <c r="J2876" s="1488" t="s">
        <v>651</v>
      </c>
      <c r="K2876" s="1493">
        <v>1</v>
      </c>
      <c r="L2876" s="1493">
        <f t="shared" si="92"/>
        <v>12</v>
      </c>
      <c r="M2876" s="1484">
        <f t="shared" si="93"/>
        <v>84157.87</v>
      </c>
      <c r="N2876" s="1493">
        <v>1</v>
      </c>
      <c r="O2876" s="1493">
        <f t="shared" si="94"/>
        <v>8</v>
      </c>
      <c r="P2876" s="1484">
        <f t="shared" si="95"/>
        <v>56300</v>
      </c>
      <c r="Q2876" s="1200">
        <v>84157.87</v>
      </c>
      <c r="R2876" s="1200">
        <v>56300</v>
      </c>
      <c r="S2876" s="1201">
        <v>12</v>
      </c>
      <c r="T2876" s="1201">
        <v>8</v>
      </c>
      <c r="U2876" s="1500"/>
      <c r="V2876" s="1500"/>
    </row>
    <row r="2877" spans="1:22" ht="13.5" x14ac:dyDescent="0.25">
      <c r="A2877" s="1488" t="s">
        <v>640</v>
      </c>
      <c r="B2877" s="1488" t="s">
        <v>8675</v>
      </c>
      <c r="C2877" s="1488" t="s">
        <v>97</v>
      </c>
      <c r="D2877" s="1488" t="s">
        <v>1682</v>
      </c>
      <c r="E2877" s="1489">
        <v>9000</v>
      </c>
      <c r="F2877" s="1488" t="s">
        <v>1803</v>
      </c>
      <c r="G2877" s="1488" t="s">
        <v>1802</v>
      </c>
      <c r="H2877" s="1488" t="s">
        <v>636</v>
      </c>
      <c r="I2877" s="1488" t="s">
        <v>647</v>
      </c>
      <c r="J2877" s="1488" t="s">
        <v>636</v>
      </c>
      <c r="K2877" s="1493">
        <v>1</v>
      </c>
      <c r="L2877" s="1493">
        <f t="shared" si="92"/>
        <v>2</v>
      </c>
      <c r="M2877" s="1484">
        <f t="shared" si="93"/>
        <v>12300</v>
      </c>
      <c r="N2877" s="1493">
        <v>1</v>
      </c>
      <c r="O2877" s="1493">
        <f t="shared" si="94"/>
        <v>1</v>
      </c>
      <c r="P2877" s="1484">
        <f t="shared" si="95"/>
        <v>1025</v>
      </c>
      <c r="Q2877" s="1200">
        <v>12300</v>
      </c>
      <c r="R2877" s="1200">
        <v>1025</v>
      </c>
      <c r="S2877" s="1201">
        <v>2</v>
      </c>
      <c r="T2877" s="1201">
        <v>1</v>
      </c>
      <c r="U2877" s="1500"/>
      <c r="V2877" s="1500"/>
    </row>
    <row r="2878" spans="1:22" ht="13.5" x14ac:dyDescent="0.25">
      <c r="A2878" s="1488" t="s">
        <v>640</v>
      </c>
      <c r="B2878" s="1488" t="s">
        <v>8675</v>
      </c>
      <c r="C2878" s="1488" t="s">
        <v>97</v>
      </c>
      <c r="D2878" s="1488" t="s">
        <v>756</v>
      </c>
      <c r="E2878" s="1489">
        <v>5000</v>
      </c>
      <c r="F2878" s="1488" t="s">
        <v>1801</v>
      </c>
      <c r="G2878" s="1488" t="s">
        <v>1800</v>
      </c>
      <c r="H2878" s="1488" t="s">
        <v>756</v>
      </c>
      <c r="I2878" s="1488" t="s">
        <v>647</v>
      </c>
      <c r="J2878" s="1488" t="s">
        <v>756</v>
      </c>
      <c r="K2878" s="1493">
        <v>1</v>
      </c>
      <c r="L2878" s="1493">
        <f t="shared" si="92"/>
        <v>12</v>
      </c>
      <c r="M2878" s="1484">
        <f t="shared" si="93"/>
        <v>60218.71</v>
      </c>
      <c r="N2878" s="1493">
        <v>1</v>
      </c>
      <c r="O2878" s="1493">
        <f t="shared" si="94"/>
        <v>8</v>
      </c>
      <c r="P2878" s="1484">
        <f t="shared" si="95"/>
        <v>40300</v>
      </c>
      <c r="Q2878" s="1200">
        <v>60218.71</v>
      </c>
      <c r="R2878" s="1200">
        <v>40300</v>
      </c>
      <c r="S2878" s="1201">
        <v>12</v>
      </c>
      <c r="T2878" s="1201">
        <v>8</v>
      </c>
      <c r="U2878" s="1500"/>
      <c r="V2878" s="1500"/>
    </row>
    <row r="2879" spans="1:22" ht="13.5" x14ac:dyDescent="0.25">
      <c r="A2879" s="1488" t="s">
        <v>640</v>
      </c>
      <c r="B2879" s="1488" t="s">
        <v>8675</v>
      </c>
      <c r="C2879" s="1488" t="s">
        <v>97</v>
      </c>
      <c r="D2879" s="1488" t="s">
        <v>1156</v>
      </c>
      <c r="E2879" s="1489">
        <v>3500</v>
      </c>
      <c r="F2879" s="1488" t="s">
        <v>1799</v>
      </c>
      <c r="G2879" s="1488" t="s">
        <v>1798</v>
      </c>
      <c r="H2879" s="1488" t="s">
        <v>636</v>
      </c>
      <c r="I2879" s="1488" t="s">
        <v>736</v>
      </c>
      <c r="J2879" s="1488" t="s">
        <v>636</v>
      </c>
      <c r="K2879" s="1493">
        <v>1</v>
      </c>
      <c r="L2879" s="1493">
        <f t="shared" si="92"/>
        <v>12</v>
      </c>
      <c r="M2879" s="1484">
        <f t="shared" si="93"/>
        <v>42483.33</v>
      </c>
      <c r="N2879" s="1493">
        <v>1</v>
      </c>
      <c r="O2879" s="1493">
        <f t="shared" si="94"/>
        <v>8</v>
      </c>
      <c r="P2879" s="1484">
        <f t="shared" si="95"/>
        <v>28300</v>
      </c>
      <c r="Q2879" s="1200">
        <v>42483.33</v>
      </c>
      <c r="R2879" s="1200">
        <v>28300</v>
      </c>
      <c r="S2879" s="1201">
        <v>12</v>
      </c>
      <c r="T2879" s="1201">
        <v>8</v>
      </c>
      <c r="U2879" s="1500"/>
      <c r="V2879" s="1500"/>
    </row>
    <row r="2880" spans="1:22" ht="13.5" x14ac:dyDescent="0.25">
      <c r="A2880" s="1488" t="s">
        <v>640</v>
      </c>
      <c r="B2880" s="1488" t="s">
        <v>8675</v>
      </c>
      <c r="C2880" s="1488" t="s">
        <v>97</v>
      </c>
      <c r="D2880" s="1488" t="s">
        <v>768</v>
      </c>
      <c r="E2880" s="1489">
        <v>2000</v>
      </c>
      <c r="F2880" s="1488" t="s">
        <v>1797</v>
      </c>
      <c r="G2880" s="1488" t="s">
        <v>1796</v>
      </c>
      <c r="H2880" s="1488" t="s">
        <v>636</v>
      </c>
      <c r="I2880" s="1488" t="s">
        <v>665</v>
      </c>
      <c r="J2880" s="1488" t="s">
        <v>636</v>
      </c>
      <c r="K2880" s="1493">
        <v>1</v>
      </c>
      <c r="L2880" s="1493">
        <f t="shared" si="92"/>
        <v>12</v>
      </c>
      <c r="M2880" s="1484">
        <f t="shared" si="93"/>
        <v>24531.629999999997</v>
      </c>
      <c r="N2880" s="1493">
        <v>1</v>
      </c>
      <c r="O2880" s="1493">
        <f t="shared" si="94"/>
        <v>8</v>
      </c>
      <c r="P2880" s="1484">
        <f t="shared" si="95"/>
        <v>16300</v>
      </c>
      <c r="Q2880" s="1200">
        <v>24531.629999999997</v>
      </c>
      <c r="R2880" s="1200">
        <v>16300</v>
      </c>
      <c r="S2880" s="1201">
        <v>12</v>
      </c>
      <c r="T2880" s="1201">
        <v>8</v>
      </c>
      <c r="U2880" s="1500"/>
      <c r="V2880" s="1500"/>
    </row>
    <row r="2881" spans="1:22" ht="13.5" x14ac:dyDescent="0.25">
      <c r="A2881" s="1488" t="s">
        <v>640</v>
      </c>
      <c r="B2881" s="1488" t="s">
        <v>8675</v>
      </c>
      <c r="C2881" s="1488" t="s">
        <v>2002</v>
      </c>
      <c r="D2881" s="1488" t="s">
        <v>639</v>
      </c>
      <c r="E2881" s="1489">
        <v>3500</v>
      </c>
      <c r="F2881" s="1488" t="s">
        <v>1795</v>
      </c>
      <c r="G2881" s="1488" t="s">
        <v>1794</v>
      </c>
      <c r="H2881" s="1488" t="s">
        <v>635</v>
      </c>
      <c r="I2881" s="1488" t="s">
        <v>636</v>
      </c>
      <c r="J2881" s="1488" t="s">
        <v>635</v>
      </c>
      <c r="K2881" s="1493">
        <v>0</v>
      </c>
      <c r="L2881" s="1493">
        <f t="shared" si="92"/>
        <v>0</v>
      </c>
      <c r="M2881" s="1484">
        <f t="shared" si="93"/>
        <v>0</v>
      </c>
      <c r="N2881" s="1493">
        <v>1</v>
      </c>
      <c r="O2881" s="1493">
        <f t="shared" si="94"/>
        <v>5</v>
      </c>
      <c r="P2881" s="1484">
        <f t="shared" si="95"/>
        <v>12975.47</v>
      </c>
      <c r="Q2881" s="1200"/>
      <c r="R2881" s="1200">
        <v>12975.47</v>
      </c>
      <c r="S2881" s="1201"/>
      <c r="T2881" s="1201">
        <v>5</v>
      </c>
      <c r="U2881" s="1500"/>
      <c r="V2881" s="1500"/>
    </row>
    <row r="2882" spans="1:22" ht="13.5" x14ac:dyDescent="0.25">
      <c r="A2882" s="1488" t="s">
        <v>640</v>
      </c>
      <c r="B2882" s="1488" t="s">
        <v>8675</v>
      </c>
      <c r="C2882" s="1488" t="s">
        <v>97</v>
      </c>
      <c r="D2882" s="1488" t="s">
        <v>1458</v>
      </c>
      <c r="E2882" s="1489">
        <v>2800</v>
      </c>
      <c r="F2882" s="1488" t="s">
        <v>1793</v>
      </c>
      <c r="G2882" s="1488" t="s">
        <v>1792</v>
      </c>
      <c r="H2882" s="1488" t="s">
        <v>636</v>
      </c>
      <c r="I2882" s="1488" t="s">
        <v>765</v>
      </c>
      <c r="J2882" s="1488" t="s">
        <v>636</v>
      </c>
      <c r="K2882" s="1493">
        <v>1</v>
      </c>
      <c r="L2882" s="1493">
        <f t="shared" si="92"/>
        <v>12</v>
      </c>
      <c r="M2882" s="1484">
        <f t="shared" si="93"/>
        <v>33926.11</v>
      </c>
      <c r="N2882" s="1493">
        <v>0</v>
      </c>
      <c r="O2882" s="1493">
        <f t="shared" si="94"/>
        <v>8</v>
      </c>
      <c r="P2882" s="1484">
        <f t="shared" si="95"/>
        <v>22606.67</v>
      </c>
      <c r="Q2882" s="1200">
        <v>33926.11</v>
      </c>
      <c r="R2882" s="1200">
        <v>22606.67</v>
      </c>
      <c r="S2882" s="1201">
        <v>12</v>
      </c>
      <c r="T2882" s="1201">
        <v>8</v>
      </c>
      <c r="U2882" s="1500"/>
      <c r="V2882" s="1500"/>
    </row>
    <row r="2883" spans="1:22" ht="13.5" x14ac:dyDescent="0.25">
      <c r="A2883" s="1488" t="s">
        <v>640</v>
      </c>
      <c r="B2883" s="1488" t="s">
        <v>8675</v>
      </c>
      <c r="C2883" s="1488" t="s">
        <v>97</v>
      </c>
      <c r="D2883" s="1488" t="s">
        <v>712</v>
      </c>
      <c r="E2883" s="1489">
        <v>12000</v>
      </c>
      <c r="F2883" s="1488" t="s">
        <v>1791</v>
      </c>
      <c r="G2883" s="1488" t="s">
        <v>1790</v>
      </c>
      <c r="H2883" s="1488" t="s">
        <v>636</v>
      </c>
      <c r="I2883" s="1488" t="s">
        <v>636</v>
      </c>
      <c r="J2883" s="1488" t="s">
        <v>636</v>
      </c>
      <c r="K2883" s="1493">
        <v>1</v>
      </c>
      <c r="L2883" s="1493">
        <f t="shared" si="92"/>
        <v>12</v>
      </c>
      <c r="M2883" s="1484">
        <f t="shared" si="93"/>
        <v>142776.21</v>
      </c>
      <c r="N2883" s="1493">
        <v>1</v>
      </c>
      <c r="O2883" s="1493">
        <f t="shared" si="94"/>
        <v>5</v>
      </c>
      <c r="P2883" s="1484">
        <f t="shared" si="95"/>
        <v>48242.67</v>
      </c>
      <c r="Q2883" s="1200">
        <v>142776.21</v>
      </c>
      <c r="R2883" s="1200">
        <v>48242.67</v>
      </c>
      <c r="S2883" s="1201">
        <v>12</v>
      </c>
      <c r="T2883" s="1201">
        <v>5</v>
      </c>
      <c r="U2883" s="1500"/>
      <c r="V2883" s="1500"/>
    </row>
    <row r="2884" spans="1:22" ht="13.5" x14ac:dyDescent="0.25">
      <c r="A2884" s="1488" t="s">
        <v>640</v>
      </c>
      <c r="B2884" s="1488" t="s">
        <v>8675</v>
      </c>
      <c r="C2884" s="1488" t="s">
        <v>97</v>
      </c>
      <c r="D2884" s="1488" t="s">
        <v>654</v>
      </c>
      <c r="E2884" s="1489">
        <v>7000</v>
      </c>
      <c r="F2884" s="1488" t="s">
        <v>1789</v>
      </c>
      <c r="G2884" s="1488" t="s">
        <v>1788</v>
      </c>
      <c r="H2884" s="1488" t="s">
        <v>651</v>
      </c>
      <c r="I2884" s="1488" t="s">
        <v>647</v>
      </c>
      <c r="J2884" s="1488" t="s">
        <v>651</v>
      </c>
      <c r="K2884" s="1493">
        <v>1</v>
      </c>
      <c r="L2884" s="1493">
        <f t="shared" si="92"/>
        <v>3</v>
      </c>
      <c r="M2884" s="1484">
        <f t="shared" si="93"/>
        <v>12122.73</v>
      </c>
      <c r="N2884" s="1493">
        <v>0</v>
      </c>
      <c r="O2884" s="1493">
        <f t="shared" si="94"/>
        <v>0</v>
      </c>
      <c r="P2884" s="1484">
        <f t="shared" si="95"/>
        <v>0</v>
      </c>
      <c r="Q2884" s="1200">
        <v>12122.73</v>
      </c>
      <c r="R2884" s="1200"/>
      <c r="S2884" s="1201">
        <v>3</v>
      </c>
      <c r="T2884" s="1201"/>
      <c r="U2884" s="1500"/>
      <c r="V2884" s="1500"/>
    </row>
    <row r="2885" spans="1:22" ht="13.5" x14ac:dyDescent="0.25">
      <c r="A2885" s="1488" t="s">
        <v>640</v>
      </c>
      <c r="B2885" s="1488" t="s">
        <v>8675</v>
      </c>
      <c r="C2885" s="1488" t="s">
        <v>97</v>
      </c>
      <c r="D2885" s="1488" t="s">
        <v>739</v>
      </c>
      <c r="E2885" s="1489">
        <v>3500</v>
      </c>
      <c r="F2885" s="1488" t="s">
        <v>1787</v>
      </c>
      <c r="G2885" s="1488" t="s">
        <v>1786</v>
      </c>
      <c r="H2885" s="1488" t="s">
        <v>1785</v>
      </c>
      <c r="I2885" s="1488" t="s">
        <v>647</v>
      </c>
      <c r="J2885" s="1488" t="s">
        <v>1785</v>
      </c>
      <c r="K2885" s="1493">
        <v>1</v>
      </c>
      <c r="L2885" s="1493">
        <f t="shared" si="92"/>
        <v>12</v>
      </c>
      <c r="M2885" s="1484">
        <f t="shared" si="93"/>
        <v>42353.42</v>
      </c>
      <c r="N2885" s="1493">
        <v>0</v>
      </c>
      <c r="O2885" s="1493">
        <f t="shared" si="94"/>
        <v>8</v>
      </c>
      <c r="P2885" s="1484">
        <f t="shared" si="95"/>
        <v>28151.84</v>
      </c>
      <c r="Q2885" s="1200">
        <v>42353.42</v>
      </c>
      <c r="R2885" s="1200">
        <v>28151.84</v>
      </c>
      <c r="S2885" s="1201">
        <v>12</v>
      </c>
      <c r="T2885" s="1201">
        <v>8</v>
      </c>
      <c r="U2885" s="1500"/>
      <c r="V2885" s="1500"/>
    </row>
    <row r="2886" spans="1:22" ht="13.5" x14ac:dyDescent="0.25">
      <c r="A2886" s="1488" t="s">
        <v>640</v>
      </c>
      <c r="B2886" s="1488" t="s">
        <v>8675</v>
      </c>
      <c r="C2886" s="1488" t="s">
        <v>2002</v>
      </c>
      <c r="D2886" s="1488" t="s">
        <v>654</v>
      </c>
      <c r="E2886" s="1489">
        <v>8000</v>
      </c>
      <c r="F2886" s="1488" t="s">
        <v>1784</v>
      </c>
      <c r="G2886" s="1488" t="s">
        <v>1783</v>
      </c>
      <c r="H2886" s="1488" t="s">
        <v>651</v>
      </c>
      <c r="I2886" s="1488" t="s">
        <v>647</v>
      </c>
      <c r="J2886" s="1488" t="s">
        <v>651</v>
      </c>
      <c r="K2886" s="1493">
        <v>0</v>
      </c>
      <c r="L2886" s="1493">
        <f t="shared" si="92"/>
        <v>0</v>
      </c>
      <c r="M2886" s="1484">
        <f t="shared" si="93"/>
        <v>0</v>
      </c>
      <c r="N2886" s="1493">
        <v>1</v>
      </c>
      <c r="O2886" s="1493">
        <f t="shared" si="94"/>
        <v>4</v>
      </c>
      <c r="P2886" s="1484">
        <f t="shared" si="95"/>
        <v>28366.67</v>
      </c>
      <c r="Q2886" s="1200"/>
      <c r="R2886" s="1200">
        <v>28366.67</v>
      </c>
      <c r="S2886" s="1201"/>
      <c r="T2886" s="1201">
        <v>4</v>
      </c>
      <c r="U2886" s="1500"/>
      <c r="V2886" s="1500"/>
    </row>
    <row r="2887" spans="1:22" ht="13.5" x14ac:dyDescent="0.25">
      <c r="A2887" s="1488" t="s">
        <v>640</v>
      </c>
      <c r="B2887" s="1488" t="s">
        <v>8675</v>
      </c>
      <c r="C2887" s="1488" t="s">
        <v>97</v>
      </c>
      <c r="D2887" s="1488" t="s">
        <v>712</v>
      </c>
      <c r="E2887" s="1489">
        <v>12000</v>
      </c>
      <c r="F2887" s="1488" t="s">
        <v>1782</v>
      </c>
      <c r="G2887" s="1488" t="s">
        <v>1781</v>
      </c>
      <c r="H2887" s="1488" t="s">
        <v>636</v>
      </c>
      <c r="I2887" s="1488" t="s">
        <v>636</v>
      </c>
      <c r="J2887" s="1488" t="s">
        <v>636</v>
      </c>
      <c r="K2887" s="1493">
        <v>1</v>
      </c>
      <c r="L2887" s="1493">
        <f t="shared" si="92"/>
        <v>7</v>
      </c>
      <c r="M2887" s="1484">
        <f t="shared" si="93"/>
        <v>81125</v>
      </c>
      <c r="N2887" s="1493">
        <v>1</v>
      </c>
      <c r="O2887" s="1493">
        <f t="shared" si="94"/>
        <v>5</v>
      </c>
      <c r="P2887" s="1484">
        <f t="shared" si="95"/>
        <v>0</v>
      </c>
      <c r="Q2887" s="1200">
        <v>81125</v>
      </c>
      <c r="R2887" s="1200"/>
      <c r="S2887" s="1201">
        <v>7</v>
      </c>
      <c r="T2887" s="1201">
        <v>5</v>
      </c>
      <c r="U2887" s="1500"/>
      <c r="V2887" s="1500"/>
    </row>
    <row r="2888" spans="1:22" ht="13.5" x14ac:dyDescent="0.25">
      <c r="A2888" s="1488" t="s">
        <v>640</v>
      </c>
      <c r="B2888" s="1488" t="s">
        <v>8675</v>
      </c>
      <c r="C2888" s="1488" t="s">
        <v>97</v>
      </c>
      <c r="D2888" s="1488" t="s">
        <v>858</v>
      </c>
      <c r="E2888" s="1489">
        <v>12000</v>
      </c>
      <c r="F2888" s="1488" t="s">
        <v>1782</v>
      </c>
      <c r="G2888" s="1488" t="s">
        <v>1781</v>
      </c>
      <c r="H2888" s="1488" t="s">
        <v>636</v>
      </c>
      <c r="I2888" s="1488" t="s">
        <v>636</v>
      </c>
      <c r="J2888" s="1488" t="s">
        <v>636</v>
      </c>
      <c r="K2888" s="1493">
        <v>1</v>
      </c>
      <c r="L2888" s="1493">
        <f t="shared" si="92"/>
        <v>6</v>
      </c>
      <c r="M2888" s="1484">
        <f t="shared" si="93"/>
        <v>81520.450000000012</v>
      </c>
      <c r="N2888" s="1493">
        <v>0</v>
      </c>
      <c r="O2888" s="1493">
        <f t="shared" si="94"/>
        <v>0</v>
      </c>
      <c r="P2888" s="1484">
        <f t="shared" si="95"/>
        <v>51705.69</v>
      </c>
      <c r="Q2888" s="1200">
        <v>81520.450000000012</v>
      </c>
      <c r="R2888" s="1200">
        <v>51705.69</v>
      </c>
      <c r="S2888" s="1201">
        <v>6</v>
      </c>
      <c r="T2888" s="1201"/>
      <c r="U2888" s="1500"/>
      <c r="V2888" s="1500"/>
    </row>
    <row r="2889" spans="1:22" ht="13.5" x14ac:dyDescent="0.25">
      <c r="A2889" s="1488" t="s">
        <v>640</v>
      </c>
      <c r="B2889" s="1488" t="s">
        <v>8675</v>
      </c>
      <c r="C2889" s="1488" t="s">
        <v>2002</v>
      </c>
      <c r="D2889" s="1488" t="s">
        <v>639</v>
      </c>
      <c r="E2889" s="1489">
        <v>3500</v>
      </c>
      <c r="F2889" s="1488" t="s">
        <v>1780</v>
      </c>
      <c r="G2889" s="1488" t="s">
        <v>1779</v>
      </c>
      <c r="H2889" s="1488" t="s">
        <v>635</v>
      </c>
      <c r="I2889" s="1488" t="s">
        <v>636</v>
      </c>
      <c r="J2889" s="1488" t="s">
        <v>635</v>
      </c>
      <c r="K2889" s="1493">
        <v>0</v>
      </c>
      <c r="L2889" s="1493">
        <f t="shared" si="92"/>
        <v>0</v>
      </c>
      <c r="M2889" s="1484">
        <f t="shared" si="93"/>
        <v>0</v>
      </c>
      <c r="N2889" s="1493">
        <v>1</v>
      </c>
      <c r="O2889" s="1493">
        <f t="shared" si="94"/>
        <v>4</v>
      </c>
      <c r="P2889" s="1484">
        <f t="shared" si="95"/>
        <v>12466.67</v>
      </c>
      <c r="Q2889" s="1200"/>
      <c r="R2889" s="1200">
        <v>12466.67</v>
      </c>
      <c r="S2889" s="1201"/>
      <c r="T2889" s="1201">
        <v>4</v>
      </c>
      <c r="U2889" s="1500"/>
      <c r="V2889" s="1500"/>
    </row>
    <row r="2890" spans="1:22" ht="13.5" x14ac:dyDescent="0.25">
      <c r="A2890" s="1488" t="s">
        <v>640</v>
      </c>
      <c r="B2890" s="1488" t="s">
        <v>8675</v>
      </c>
      <c r="C2890" s="1488" t="s">
        <v>2002</v>
      </c>
      <c r="D2890" s="1488" t="s">
        <v>639</v>
      </c>
      <c r="E2890" s="1489">
        <v>3500</v>
      </c>
      <c r="F2890" s="1488" t="s">
        <v>1778</v>
      </c>
      <c r="G2890" s="1488" t="s">
        <v>1777</v>
      </c>
      <c r="H2890" s="1488" t="s">
        <v>635</v>
      </c>
      <c r="I2890" s="1488" t="s">
        <v>636</v>
      </c>
      <c r="J2890" s="1488" t="s">
        <v>635</v>
      </c>
      <c r="K2890" s="1493">
        <v>0</v>
      </c>
      <c r="L2890" s="1493">
        <f t="shared" si="92"/>
        <v>0</v>
      </c>
      <c r="M2890" s="1484">
        <f t="shared" si="93"/>
        <v>0</v>
      </c>
      <c r="N2890" s="1493">
        <v>1</v>
      </c>
      <c r="O2890" s="1493">
        <f t="shared" si="94"/>
        <v>5</v>
      </c>
      <c r="P2890" s="1484">
        <f t="shared" si="95"/>
        <v>11249.07</v>
      </c>
      <c r="Q2890" s="1200"/>
      <c r="R2890" s="1200">
        <v>11249.07</v>
      </c>
      <c r="S2890" s="1201"/>
      <c r="T2890" s="1201">
        <v>5</v>
      </c>
      <c r="U2890" s="1500"/>
      <c r="V2890" s="1500"/>
    </row>
    <row r="2891" spans="1:22" ht="13.5" x14ac:dyDescent="0.25">
      <c r="A2891" s="1488" t="s">
        <v>640</v>
      </c>
      <c r="B2891" s="1488" t="s">
        <v>8675</v>
      </c>
      <c r="C2891" s="1488" t="s">
        <v>2002</v>
      </c>
      <c r="D2891" s="1488" t="s">
        <v>698</v>
      </c>
      <c r="E2891" s="1489">
        <v>3000</v>
      </c>
      <c r="F2891" s="1488" t="s">
        <v>1776</v>
      </c>
      <c r="G2891" s="1488" t="s">
        <v>1775</v>
      </c>
      <c r="H2891" s="1488" t="s">
        <v>636</v>
      </c>
      <c r="I2891" s="1488" t="s">
        <v>636</v>
      </c>
      <c r="J2891" s="1488" t="s">
        <v>636</v>
      </c>
      <c r="K2891" s="1493">
        <v>0</v>
      </c>
      <c r="L2891" s="1493">
        <f t="shared" si="92"/>
        <v>0</v>
      </c>
      <c r="M2891" s="1484">
        <f t="shared" si="93"/>
        <v>0</v>
      </c>
      <c r="N2891" s="1493">
        <v>1</v>
      </c>
      <c r="O2891" s="1493">
        <f t="shared" si="94"/>
        <v>4</v>
      </c>
      <c r="P2891" s="1484">
        <f t="shared" si="95"/>
        <v>9500</v>
      </c>
      <c r="Q2891" s="1200"/>
      <c r="R2891" s="1200">
        <v>9500</v>
      </c>
      <c r="S2891" s="1201"/>
      <c r="T2891" s="1201">
        <v>4</v>
      </c>
      <c r="U2891" s="1500"/>
      <c r="V2891" s="1500"/>
    </row>
    <row r="2892" spans="1:22" ht="13.5" x14ac:dyDescent="0.25">
      <c r="A2892" s="1488" t="s">
        <v>640</v>
      </c>
      <c r="B2892" s="1488" t="s">
        <v>8675</v>
      </c>
      <c r="C2892" s="1488" t="s">
        <v>2002</v>
      </c>
      <c r="D2892" s="1488" t="s">
        <v>645</v>
      </c>
      <c r="E2892" s="1489">
        <v>5000</v>
      </c>
      <c r="F2892" s="1488" t="s">
        <v>1774</v>
      </c>
      <c r="G2892" s="1488" t="s">
        <v>1773</v>
      </c>
      <c r="H2892" s="1488" t="s">
        <v>641</v>
      </c>
      <c r="I2892" s="1488" t="s">
        <v>647</v>
      </c>
      <c r="J2892" s="1488" t="s">
        <v>641</v>
      </c>
      <c r="K2892" s="1493">
        <v>0</v>
      </c>
      <c r="L2892" s="1493">
        <f t="shared" si="92"/>
        <v>0</v>
      </c>
      <c r="M2892" s="1484">
        <f t="shared" si="93"/>
        <v>0</v>
      </c>
      <c r="N2892" s="1493">
        <v>1</v>
      </c>
      <c r="O2892" s="1493">
        <f t="shared" si="94"/>
        <v>5</v>
      </c>
      <c r="P2892" s="1484">
        <f t="shared" si="95"/>
        <v>16897.599999999999</v>
      </c>
      <c r="Q2892" s="1200"/>
      <c r="R2892" s="1200">
        <v>16897.599999999999</v>
      </c>
      <c r="S2892" s="1201"/>
      <c r="T2892" s="1201">
        <v>5</v>
      </c>
      <c r="U2892" s="1500"/>
      <c r="V2892" s="1500"/>
    </row>
    <row r="2893" spans="1:22" ht="13.5" x14ac:dyDescent="0.25">
      <c r="A2893" s="1488" t="s">
        <v>640</v>
      </c>
      <c r="B2893" s="1488" t="s">
        <v>8675</v>
      </c>
      <c r="C2893" s="1488" t="s">
        <v>97</v>
      </c>
      <c r="D2893" s="1488" t="s">
        <v>712</v>
      </c>
      <c r="E2893" s="1489">
        <v>12000</v>
      </c>
      <c r="F2893" s="1488" t="s">
        <v>1772</v>
      </c>
      <c r="G2893" s="1488" t="s">
        <v>1771</v>
      </c>
      <c r="H2893" s="1488" t="s">
        <v>641</v>
      </c>
      <c r="I2893" s="1488" t="s">
        <v>647</v>
      </c>
      <c r="J2893" s="1488" t="s">
        <v>641</v>
      </c>
      <c r="K2893" s="1493">
        <v>1</v>
      </c>
      <c r="L2893" s="1493">
        <f t="shared" si="92"/>
        <v>12</v>
      </c>
      <c r="M2893" s="1484">
        <f t="shared" si="93"/>
        <v>143509.09</v>
      </c>
      <c r="N2893" s="1493">
        <v>1</v>
      </c>
      <c r="O2893" s="1493">
        <f t="shared" si="94"/>
        <v>8</v>
      </c>
      <c r="P2893" s="1484">
        <f t="shared" si="95"/>
        <v>96227.27</v>
      </c>
      <c r="Q2893" s="1200">
        <v>143509.09</v>
      </c>
      <c r="R2893" s="1200">
        <v>96227.27</v>
      </c>
      <c r="S2893" s="1201">
        <v>12</v>
      </c>
      <c r="T2893" s="1201">
        <v>8</v>
      </c>
      <c r="U2893" s="1500"/>
      <c r="V2893" s="1500"/>
    </row>
    <row r="2894" spans="1:22" ht="13.5" x14ac:dyDescent="0.25">
      <c r="A2894" s="1488" t="s">
        <v>640</v>
      </c>
      <c r="B2894" s="1488" t="s">
        <v>8675</v>
      </c>
      <c r="C2894" s="1488" t="s">
        <v>97</v>
      </c>
      <c r="D2894" s="1488" t="s">
        <v>1025</v>
      </c>
      <c r="E2894" s="1489">
        <v>2800</v>
      </c>
      <c r="F2894" s="1488" t="s">
        <v>1770</v>
      </c>
      <c r="G2894" s="1488" t="s">
        <v>1769</v>
      </c>
      <c r="H2894" s="1488" t="s">
        <v>636</v>
      </c>
      <c r="I2894" s="1488" t="s">
        <v>687</v>
      </c>
      <c r="J2894" s="1488" t="s">
        <v>636</v>
      </c>
      <c r="K2894" s="1493">
        <v>1</v>
      </c>
      <c r="L2894" s="1493">
        <f t="shared" si="92"/>
        <v>12</v>
      </c>
      <c r="M2894" s="1484">
        <f t="shared" si="93"/>
        <v>34293.33</v>
      </c>
      <c r="N2894" s="1493">
        <v>1</v>
      </c>
      <c r="O2894" s="1493">
        <f t="shared" si="94"/>
        <v>8</v>
      </c>
      <c r="P2894" s="1484">
        <f t="shared" si="95"/>
        <v>22338.71</v>
      </c>
      <c r="Q2894" s="1200">
        <v>34293.33</v>
      </c>
      <c r="R2894" s="1200">
        <v>22338.71</v>
      </c>
      <c r="S2894" s="1201">
        <v>12</v>
      </c>
      <c r="T2894" s="1201">
        <v>8</v>
      </c>
      <c r="U2894" s="1500"/>
      <c r="V2894" s="1500"/>
    </row>
    <row r="2895" spans="1:22" ht="13.5" x14ac:dyDescent="0.25">
      <c r="A2895" s="1488" t="s">
        <v>640</v>
      </c>
      <c r="B2895" s="1488" t="s">
        <v>8675</v>
      </c>
      <c r="C2895" s="1488" t="s">
        <v>97</v>
      </c>
      <c r="D2895" s="1488" t="s">
        <v>668</v>
      </c>
      <c r="E2895" s="1489">
        <v>2500</v>
      </c>
      <c r="F2895" s="1488" t="s">
        <v>1768</v>
      </c>
      <c r="G2895" s="1488" t="s">
        <v>1767</v>
      </c>
      <c r="H2895" s="1488" t="s">
        <v>636</v>
      </c>
      <c r="I2895" s="1488" t="s">
        <v>1546</v>
      </c>
      <c r="J2895" s="1488" t="s">
        <v>636</v>
      </c>
      <c r="K2895" s="1493">
        <v>1</v>
      </c>
      <c r="L2895" s="1493">
        <f t="shared" si="92"/>
        <v>12</v>
      </c>
      <c r="M2895" s="1484">
        <f t="shared" si="93"/>
        <v>27070.879999999997</v>
      </c>
      <c r="N2895" s="1493">
        <v>1</v>
      </c>
      <c r="O2895" s="1493">
        <f t="shared" si="94"/>
        <v>8</v>
      </c>
      <c r="P2895" s="1484">
        <f t="shared" si="95"/>
        <v>19732.77</v>
      </c>
      <c r="Q2895" s="1200">
        <v>27070.879999999997</v>
      </c>
      <c r="R2895" s="1200">
        <v>19732.77</v>
      </c>
      <c r="S2895" s="1201">
        <v>12</v>
      </c>
      <c r="T2895" s="1201">
        <v>8</v>
      </c>
      <c r="U2895" s="1500"/>
      <c r="V2895" s="1500"/>
    </row>
    <row r="2896" spans="1:22" ht="13.5" x14ac:dyDescent="0.25">
      <c r="A2896" s="1488" t="s">
        <v>640</v>
      </c>
      <c r="B2896" s="1488" t="s">
        <v>8675</v>
      </c>
      <c r="C2896" s="1488" t="s">
        <v>97</v>
      </c>
      <c r="D2896" s="1488" t="s">
        <v>650</v>
      </c>
      <c r="E2896" s="1489">
        <v>5000</v>
      </c>
      <c r="F2896" s="1488" t="s">
        <v>1766</v>
      </c>
      <c r="G2896" s="1488" t="s">
        <v>1765</v>
      </c>
      <c r="H2896" s="1488" t="s">
        <v>1764</v>
      </c>
      <c r="I2896" s="1488" t="s">
        <v>647</v>
      </c>
      <c r="J2896" s="1488" t="s">
        <v>1764</v>
      </c>
      <c r="K2896" s="1493">
        <v>1</v>
      </c>
      <c r="L2896" s="1493">
        <f t="shared" si="92"/>
        <v>12</v>
      </c>
      <c r="M2896" s="1484">
        <f t="shared" si="93"/>
        <v>60012.88</v>
      </c>
      <c r="N2896" s="1493">
        <v>1</v>
      </c>
      <c r="O2896" s="1493">
        <f t="shared" si="94"/>
        <v>8</v>
      </c>
      <c r="P2896" s="1484">
        <f t="shared" si="95"/>
        <v>40206.25</v>
      </c>
      <c r="Q2896" s="1200">
        <v>60012.88</v>
      </c>
      <c r="R2896" s="1200">
        <v>40206.25</v>
      </c>
      <c r="S2896" s="1201">
        <v>12</v>
      </c>
      <c r="T2896" s="1201">
        <v>8</v>
      </c>
      <c r="U2896" s="1500"/>
      <c r="V2896" s="1500"/>
    </row>
    <row r="2897" spans="1:22" ht="13.5" x14ac:dyDescent="0.25">
      <c r="A2897" s="1488" t="s">
        <v>640</v>
      </c>
      <c r="B2897" s="1488" t="s">
        <v>8675</v>
      </c>
      <c r="C2897" s="1488" t="s">
        <v>2002</v>
      </c>
      <c r="D2897" s="1488" t="s">
        <v>698</v>
      </c>
      <c r="E2897" s="1489">
        <v>3000</v>
      </c>
      <c r="F2897" s="1488" t="s">
        <v>1763</v>
      </c>
      <c r="G2897" s="1488" t="s">
        <v>1762</v>
      </c>
      <c r="H2897" s="1488" t="s">
        <v>636</v>
      </c>
      <c r="I2897" s="1488" t="s">
        <v>636</v>
      </c>
      <c r="J2897" s="1488" t="s">
        <v>636</v>
      </c>
      <c r="K2897" s="1493">
        <v>0</v>
      </c>
      <c r="L2897" s="1493">
        <f t="shared" si="92"/>
        <v>0</v>
      </c>
      <c r="M2897" s="1484">
        <f t="shared" si="93"/>
        <v>0</v>
      </c>
      <c r="N2897" s="1493">
        <v>1</v>
      </c>
      <c r="O2897" s="1493">
        <f t="shared" si="94"/>
        <v>4</v>
      </c>
      <c r="P2897" s="1484">
        <f t="shared" si="95"/>
        <v>10700</v>
      </c>
      <c r="Q2897" s="1200"/>
      <c r="R2897" s="1200">
        <v>10700</v>
      </c>
      <c r="S2897" s="1201"/>
      <c r="T2897" s="1201">
        <v>4</v>
      </c>
      <c r="U2897" s="1500"/>
      <c r="V2897" s="1500"/>
    </row>
    <row r="2898" spans="1:22" ht="13.5" x14ac:dyDescent="0.25">
      <c r="A2898" s="1488" t="s">
        <v>640</v>
      </c>
      <c r="B2898" s="1488" t="s">
        <v>8675</v>
      </c>
      <c r="C2898" s="1488" t="s">
        <v>97</v>
      </c>
      <c r="D2898" s="1488" t="s">
        <v>639</v>
      </c>
      <c r="E2898" s="1489">
        <v>2500</v>
      </c>
      <c r="F2898" s="1488" t="s">
        <v>1761</v>
      </c>
      <c r="G2898" s="1488" t="s">
        <v>1760</v>
      </c>
      <c r="H2898" s="1488" t="s">
        <v>636</v>
      </c>
      <c r="I2898" s="1488" t="s">
        <v>665</v>
      </c>
      <c r="J2898" s="1488" t="s">
        <v>636</v>
      </c>
      <c r="K2898" s="1493">
        <v>1</v>
      </c>
      <c r="L2898" s="1493">
        <f t="shared" si="92"/>
        <v>12</v>
      </c>
      <c r="M2898" s="1484">
        <f t="shared" si="93"/>
        <v>30600</v>
      </c>
      <c r="N2898" s="1493">
        <v>1</v>
      </c>
      <c r="O2898" s="1493">
        <f t="shared" si="94"/>
        <v>8</v>
      </c>
      <c r="P2898" s="1484">
        <f t="shared" si="95"/>
        <v>20300</v>
      </c>
      <c r="Q2898" s="1200">
        <v>30600</v>
      </c>
      <c r="R2898" s="1200">
        <v>20300</v>
      </c>
      <c r="S2898" s="1201">
        <v>12</v>
      </c>
      <c r="T2898" s="1201">
        <v>8</v>
      </c>
      <c r="U2898" s="1500"/>
      <c r="V2898" s="1500"/>
    </row>
    <row r="2899" spans="1:22" ht="13.5" x14ac:dyDescent="0.25">
      <c r="A2899" s="1488" t="s">
        <v>640</v>
      </c>
      <c r="B2899" s="1488" t="s">
        <v>8675</v>
      </c>
      <c r="C2899" s="1488" t="s">
        <v>97</v>
      </c>
      <c r="D2899" s="1488" t="s">
        <v>722</v>
      </c>
      <c r="E2899" s="1489">
        <v>3500</v>
      </c>
      <c r="F2899" s="1488" t="s">
        <v>1759</v>
      </c>
      <c r="G2899" s="1488" t="s">
        <v>1758</v>
      </c>
      <c r="H2899" s="1488" t="s">
        <v>636</v>
      </c>
      <c r="I2899" s="1488" t="s">
        <v>765</v>
      </c>
      <c r="J2899" s="1488" t="s">
        <v>636</v>
      </c>
      <c r="K2899" s="1493">
        <v>1</v>
      </c>
      <c r="L2899" s="1493">
        <f t="shared" si="92"/>
        <v>12</v>
      </c>
      <c r="M2899" s="1484">
        <f t="shared" si="93"/>
        <v>42112.789999999994</v>
      </c>
      <c r="N2899" s="1493">
        <v>1</v>
      </c>
      <c r="O2899" s="1493">
        <f t="shared" si="94"/>
        <v>8</v>
      </c>
      <c r="P2899" s="1484">
        <f t="shared" si="95"/>
        <v>28090.53</v>
      </c>
      <c r="Q2899" s="1200">
        <v>42112.789999999994</v>
      </c>
      <c r="R2899" s="1200">
        <v>28090.53</v>
      </c>
      <c r="S2899" s="1201">
        <v>12</v>
      </c>
      <c r="T2899" s="1201">
        <v>8</v>
      </c>
      <c r="U2899" s="1500"/>
      <c r="V2899" s="1500"/>
    </row>
    <row r="2900" spans="1:22" ht="13.5" x14ac:dyDescent="0.25">
      <c r="A2900" s="1488" t="s">
        <v>640</v>
      </c>
      <c r="B2900" s="1488" t="s">
        <v>8675</v>
      </c>
      <c r="C2900" s="1488" t="s">
        <v>2002</v>
      </c>
      <c r="D2900" s="1488" t="s">
        <v>698</v>
      </c>
      <c r="E2900" s="1489">
        <v>3000</v>
      </c>
      <c r="F2900" s="1488" t="s">
        <v>1757</v>
      </c>
      <c r="G2900" s="1488" t="s">
        <v>1756</v>
      </c>
      <c r="H2900" s="1488" t="s">
        <v>636</v>
      </c>
      <c r="I2900" s="1488" t="s">
        <v>636</v>
      </c>
      <c r="J2900" s="1488" t="s">
        <v>636</v>
      </c>
      <c r="K2900" s="1493">
        <v>0</v>
      </c>
      <c r="L2900" s="1493">
        <f t="shared" si="92"/>
        <v>0</v>
      </c>
      <c r="M2900" s="1484">
        <f t="shared" si="93"/>
        <v>0</v>
      </c>
      <c r="N2900" s="1493">
        <v>1</v>
      </c>
      <c r="O2900" s="1493">
        <f t="shared" si="94"/>
        <v>4</v>
      </c>
      <c r="P2900" s="1484">
        <f t="shared" si="95"/>
        <v>10700</v>
      </c>
      <c r="Q2900" s="1200"/>
      <c r="R2900" s="1200">
        <v>10700</v>
      </c>
      <c r="S2900" s="1201"/>
      <c r="T2900" s="1201">
        <v>4</v>
      </c>
      <c r="U2900" s="1500"/>
      <c r="V2900" s="1500"/>
    </row>
    <row r="2901" spans="1:22" ht="13.5" x14ac:dyDescent="0.25">
      <c r="A2901" s="1488" t="s">
        <v>640</v>
      </c>
      <c r="B2901" s="1488" t="s">
        <v>8675</v>
      </c>
      <c r="C2901" s="1488" t="s">
        <v>97</v>
      </c>
      <c r="D2901" s="1488" t="s">
        <v>1087</v>
      </c>
      <c r="E2901" s="1489">
        <v>5000</v>
      </c>
      <c r="F2901" s="1488" t="s">
        <v>1755</v>
      </c>
      <c r="G2901" s="1488" t="s">
        <v>1754</v>
      </c>
      <c r="H2901" s="1488" t="s">
        <v>1753</v>
      </c>
      <c r="I2901" s="1488" t="s">
        <v>662</v>
      </c>
      <c r="J2901" s="1488" t="s">
        <v>1753</v>
      </c>
      <c r="K2901" s="1493">
        <v>1</v>
      </c>
      <c r="L2901" s="1493">
        <f t="shared" si="92"/>
        <v>14</v>
      </c>
      <c r="M2901" s="1484">
        <f t="shared" si="93"/>
        <v>61370.140000000014</v>
      </c>
      <c r="N2901" s="1493">
        <v>1</v>
      </c>
      <c r="O2901" s="1493">
        <f t="shared" si="94"/>
        <v>8</v>
      </c>
      <c r="P2901" s="1484">
        <f t="shared" si="95"/>
        <v>39544.78</v>
      </c>
      <c r="Q2901" s="1200">
        <v>61370.140000000014</v>
      </c>
      <c r="R2901" s="1200">
        <v>39544.78</v>
      </c>
      <c r="S2901" s="1201">
        <v>14</v>
      </c>
      <c r="T2901" s="1201">
        <v>8</v>
      </c>
      <c r="U2901" s="1500"/>
      <c r="V2901" s="1500"/>
    </row>
    <row r="2902" spans="1:22" ht="13.5" x14ac:dyDescent="0.25">
      <c r="A2902" s="1488" t="s">
        <v>640</v>
      </c>
      <c r="B2902" s="1488" t="s">
        <v>8675</v>
      </c>
      <c r="C2902" s="1488" t="s">
        <v>97</v>
      </c>
      <c r="D2902" s="1488" t="s">
        <v>795</v>
      </c>
      <c r="E2902" s="1489">
        <v>5000</v>
      </c>
      <c r="F2902" s="1488" t="s">
        <v>1752</v>
      </c>
      <c r="G2902" s="1488" t="s">
        <v>1751</v>
      </c>
      <c r="H2902" s="1488" t="s">
        <v>792</v>
      </c>
      <c r="I2902" s="1488" t="s">
        <v>662</v>
      </c>
      <c r="J2902" s="1488" t="s">
        <v>792</v>
      </c>
      <c r="K2902" s="1493">
        <v>1</v>
      </c>
      <c r="L2902" s="1493">
        <f t="shared" si="92"/>
        <v>12</v>
      </c>
      <c r="M2902" s="1484">
        <f t="shared" si="93"/>
        <v>59416.3</v>
      </c>
      <c r="N2902" s="1493">
        <v>1</v>
      </c>
      <c r="O2902" s="1493">
        <f t="shared" si="94"/>
        <v>8</v>
      </c>
      <c r="P2902" s="1484">
        <f t="shared" si="95"/>
        <v>39979.449999999997</v>
      </c>
      <c r="Q2902" s="1200">
        <v>59416.3</v>
      </c>
      <c r="R2902" s="1200">
        <v>39979.449999999997</v>
      </c>
      <c r="S2902" s="1201">
        <v>12</v>
      </c>
      <c r="T2902" s="1201">
        <v>8</v>
      </c>
      <c r="U2902" s="1500"/>
      <c r="V2902" s="1500"/>
    </row>
    <row r="2903" spans="1:22" ht="13.5" x14ac:dyDescent="0.25">
      <c r="A2903" s="1488" t="s">
        <v>640</v>
      </c>
      <c r="B2903" s="1488" t="s">
        <v>8675</v>
      </c>
      <c r="C2903" s="1488" t="s">
        <v>97</v>
      </c>
      <c r="D2903" s="1488" t="s">
        <v>768</v>
      </c>
      <c r="E2903" s="1489">
        <v>3000</v>
      </c>
      <c r="F2903" s="1488" t="s">
        <v>1750</v>
      </c>
      <c r="G2903" s="1488" t="s">
        <v>1749</v>
      </c>
      <c r="H2903" s="1488" t="s">
        <v>636</v>
      </c>
      <c r="I2903" s="1488" t="s">
        <v>765</v>
      </c>
      <c r="J2903" s="1488" t="s">
        <v>636</v>
      </c>
      <c r="K2903" s="1493">
        <v>1</v>
      </c>
      <c r="L2903" s="1493">
        <f t="shared" si="92"/>
        <v>12</v>
      </c>
      <c r="M2903" s="1484">
        <f t="shared" si="93"/>
        <v>36548.020000000004</v>
      </c>
      <c r="N2903" s="1493">
        <v>1</v>
      </c>
      <c r="O2903" s="1493">
        <f t="shared" si="94"/>
        <v>8</v>
      </c>
      <c r="P2903" s="1484">
        <f t="shared" si="95"/>
        <v>24300</v>
      </c>
      <c r="Q2903" s="1200">
        <v>36548.020000000004</v>
      </c>
      <c r="R2903" s="1200">
        <v>24300</v>
      </c>
      <c r="S2903" s="1201">
        <v>12</v>
      </c>
      <c r="T2903" s="1201">
        <v>8</v>
      </c>
      <c r="U2903" s="1500"/>
      <c r="V2903" s="1500"/>
    </row>
    <row r="2904" spans="1:22" ht="13.5" x14ac:dyDescent="0.25">
      <c r="A2904" s="1488" t="s">
        <v>640</v>
      </c>
      <c r="B2904" s="1488" t="s">
        <v>8675</v>
      </c>
      <c r="C2904" s="1488" t="s">
        <v>97</v>
      </c>
      <c r="D2904" s="1488" t="s">
        <v>698</v>
      </c>
      <c r="E2904" s="1489">
        <v>2200</v>
      </c>
      <c r="F2904" s="1488" t="s">
        <v>1748</v>
      </c>
      <c r="G2904" s="1488" t="s">
        <v>1747</v>
      </c>
      <c r="H2904" s="1488" t="s">
        <v>636</v>
      </c>
      <c r="I2904" s="1488" t="s">
        <v>687</v>
      </c>
      <c r="J2904" s="1488" t="s">
        <v>636</v>
      </c>
      <c r="K2904" s="1493">
        <v>1</v>
      </c>
      <c r="L2904" s="1493">
        <f t="shared" si="92"/>
        <v>12</v>
      </c>
      <c r="M2904" s="1484">
        <f t="shared" si="93"/>
        <v>26759.170000000002</v>
      </c>
      <c r="N2904" s="1493">
        <v>1</v>
      </c>
      <c r="O2904" s="1493">
        <f t="shared" si="94"/>
        <v>8</v>
      </c>
      <c r="P2904" s="1484">
        <f t="shared" si="95"/>
        <v>17795.41</v>
      </c>
      <c r="Q2904" s="1200">
        <v>26759.170000000002</v>
      </c>
      <c r="R2904" s="1200">
        <v>17795.41</v>
      </c>
      <c r="S2904" s="1201">
        <v>12</v>
      </c>
      <c r="T2904" s="1201">
        <v>8</v>
      </c>
      <c r="U2904" s="1500"/>
      <c r="V2904" s="1500"/>
    </row>
    <row r="2905" spans="1:22" ht="13.5" x14ac:dyDescent="0.25">
      <c r="A2905" s="1488" t="s">
        <v>640</v>
      </c>
      <c r="B2905" s="1488" t="s">
        <v>8675</v>
      </c>
      <c r="C2905" s="1488" t="s">
        <v>97</v>
      </c>
      <c r="D2905" s="1488" t="s">
        <v>674</v>
      </c>
      <c r="E2905" s="1489">
        <v>5000</v>
      </c>
      <c r="F2905" s="1488" t="s">
        <v>1746</v>
      </c>
      <c r="G2905" s="1488" t="s">
        <v>1745</v>
      </c>
      <c r="H2905" s="1488" t="s">
        <v>674</v>
      </c>
      <c r="I2905" s="1488" t="s">
        <v>647</v>
      </c>
      <c r="J2905" s="1488" t="s">
        <v>674</v>
      </c>
      <c r="K2905" s="1493">
        <v>1</v>
      </c>
      <c r="L2905" s="1493">
        <f t="shared" si="92"/>
        <v>12</v>
      </c>
      <c r="M2905" s="1484">
        <f t="shared" si="93"/>
        <v>58234.47</v>
      </c>
      <c r="N2905" s="1493">
        <v>0</v>
      </c>
      <c r="O2905" s="1493">
        <f t="shared" si="94"/>
        <v>10</v>
      </c>
      <c r="P2905" s="1484">
        <f t="shared" si="95"/>
        <v>41153.83</v>
      </c>
      <c r="Q2905" s="1200">
        <v>58234.47</v>
      </c>
      <c r="R2905" s="1200">
        <v>41153.83</v>
      </c>
      <c r="S2905" s="1201">
        <v>12</v>
      </c>
      <c r="T2905" s="1201">
        <v>10</v>
      </c>
      <c r="U2905" s="1500"/>
      <c r="V2905" s="1500"/>
    </row>
    <row r="2906" spans="1:22" ht="13.5" x14ac:dyDescent="0.25">
      <c r="A2906" s="1488" t="s">
        <v>640</v>
      </c>
      <c r="B2906" s="1488" t="s">
        <v>8675</v>
      </c>
      <c r="C2906" s="1488" t="s">
        <v>97</v>
      </c>
      <c r="D2906" s="1488" t="s">
        <v>645</v>
      </c>
      <c r="E2906" s="1489">
        <v>5000</v>
      </c>
      <c r="F2906" s="1488" t="s">
        <v>1744</v>
      </c>
      <c r="G2906" s="1488" t="s">
        <v>1743</v>
      </c>
      <c r="H2906" s="1488" t="s">
        <v>641</v>
      </c>
      <c r="I2906" s="1488" t="s">
        <v>647</v>
      </c>
      <c r="J2906" s="1488" t="s">
        <v>641</v>
      </c>
      <c r="K2906" s="1493">
        <v>1</v>
      </c>
      <c r="L2906" s="1493">
        <f t="shared" si="92"/>
        <v>12</v>
      </c>
      <c r="M2906" s="1484">
        <f t="shared" si="93"/>
        <v>60316.86</v>
      </c>
      <c r="N2906" s="1493">
        <v>1</v>
      </c>
      <c r="O2906" s="1493">
        <f t="shared" si="94"/>
        <v>10</v>
      </c>
      <c r="P2906" s="1484">
        <f t="shared" si="95"/>
        <v>41533.599999999999</v>
      </c>
      <c r="Q2906" s="1200">
        <v>60316.86</v>
      </c>
      <c r="R2906" s="1200">
        <v>41533.599999999999</v>
      </c>
      <c r="S2906" s="1201">
        <v>12</v>
      </c>
      <c r="T2906" s="1201">
        <v>10</v>
      </c>
      <c r="U2906" s="1500"/>
      <c r="V2906" s="1500"/>
    </row>
    <row r="2907" spans="1:22" ht="13.5" x14ac:dyDescent="0.25">
      <c r="A2907" s="1488" t="s">
        <v>640</v>
      </c>
      <c r="B2907" s="1488" t="s">
        <v>8675</v>
      </c>
      <c r="C2907" s="1488" t="s">
        <v>97</v>
      </c>
      <c r="D2907" s="1488" t="s">
        <v>645</v>
      </c>
      <c r="E2907" s="1489">
        <v>5000</v>
      </c>
      <c r="F2907" s="1488" t="s">
        <v>1742</v>
      </c>
      <c r="G2907" s="1488" t="s">
        <v>1741</v>
      </c>
      <c r="H2907" s="1488" t="s">
        <v>636</v>
      </c>
      <c r="I2907" s="1488" t="s">
        <v>636</v>
      </c>
      <c r="J2907" s="1488" t="s">
        <v>636</v>
      </c>
      <c r="K2907" s="1493">
        <v>1</v>
      </c>
      <c r="L2907" s="1493">
        <f t="shared" si="92"/>
        <v>4</v>
      </c>
      <c r="M2907" s="1484">
        <f t="shared" si="93"/>
        <v>17265.78</v>
      </c>
      <c r="N2907" s="1493">
        <v>0</v>
      </c>
      <c r="O2907" s="1493">
        <f t="shared" si="94"/>
        <v>0</v>
      </c>
      <c r="P2907" s="1484">
        <f t="shared" si="95"/>
        <v>0</v>
      </c>
      <c r="Q2907" s="1200">
        <v>17265.78</v>
      </c>
      <c r="R2907" s="1200"/>
      <c r="S2907" s="1201">
        <v>4</v>
      </c>
      <c r="T2907" s="1201"/>
      <c r="U2907" s="1500"/>
      <c r="V2907" s="1500"/>
    </row>
    <row r="2908" spans="1:22" ht="13.5" x14ac:dyDescent="0.25">
      <c r="A2908" s="1488" t="s">
        <v>640</v>
      </c>
      <c r="B2908" s="1488" t="s">
        <v>8675</v>
      </c>
      <c r="C2908" s="1488" t="s">
        <v>2002</v>
      </c>
      <c r="D2908" s="1488" t="s">
        <v>698</v>
      </c>
      <c r="E2908" s="1489">
        <v>3000</v>
      </c>
      <c r="F2908" s="1488" t="s">
        <v>1740</v>
      </c>
      <c r="G2908" s="1488" t="s">
        <v>1739</v>
      </c>
      <c r="H2908" s="1488" t="s">
        <v>636</v>
      </c>
      <c r="I2908" s="1488" t="s">
        <v>636</v>
      </c>
      <c r="J2908" s="1488" t="s">
        <v>636</v>
      </c>
      <c r="K2908" s="1493">
        <v>0</v>
      </c>
      <c r="L2908" s="1493">
        <f t="shared" si="92"/>
        <v>0</v>
      </c>
      <c r="M2908" s="1484">
        <f t="shared" si="93"/>
        <v>0</v>
      </c>
      <c r="N2908" s="1493">
        <v>1</v>
      </c>
      <c r="O2908" s="1493">
        <f t="shared" si="94"/>
        <v>4</v>
      </c>
      <c r="P2908" s="1484">
        <f t="shared" si="95"/>
        <v>9500</v>
      </c>
      <c r="Q2908" s="1200"/>
      <c r="R2908" s="1200">
        <v>9500</v>
      </c>
      <c r="S2908" s="1201"/>
      <c r="T2908" s="1201">
        <v>4</v>
      </c>
      <c r="U2908" s="1500"/>
      <c r="V2908" s="1500"/>
    </row>
    <row r="2909" spans="1:22" ht="13.5" x14ac:dyDescent="0.25">
      <c r="A2909" s="1488" t="s">
        <v>640</v>
      </c>
      <c r="B2909" s="1488" t="s">
        <v>8675</v>
      </c>
      <c r="C2909" s="1488" t="s">
        <v>97</v>
      </c>
      <c r="D2909" s="1488" t="s">
        <v>690</v>
      </c>
      <c r="E2909" s="1489">
        <v>2500</v>
      </c>
      <c r="F2909" s="1488" t="s">
        <v>1738</v>
      </c>
      <c r="G2909" s="1488" t="s">
        <v>1737</v>
      </c>
      <c r="H2909" s="1488" t="s">
        <v>636</v>
      </c>
      <c r="I2909" s="1488" t="s">
        <v>687</v>
      </c>
      <c r="J2909" s="1488" t="s">
        <v>636</v>
      </c>
      <c r="K2909" s="1493">
        <v>1</v>
      </c>
      <c r="L2909" s="1493">
        <f t="shared" ref="L2909:L2972" si="96">S2909</f>
        <v>12</v>
      </c>
      <c r="M2909" s="1484">
        <f t="shared" ref="M2909:M2972" si="97">Q2909</f>
        <v>30516.67</v>
      </c>
      <c r="N2909" s="1493">
        <v>1</v>
      </c>
      <c r="O2909" s="1493">
        <f t="shared" ref="O2909:O2972" si="98">T2909</f>
        <v>8</v>
      </c>
      <c r="P2909" s="1484">
        <f t="shared" ref="P2909:P2972" si="99">R2909</f>
        <v>20216.669999999998</v>
      </c>
      <c r="Q2909" s="1200">
        <v>30516.67</v>
      </c>
      <c r="R2909" s="1200">
        <v>20216.669999999998</v>
      </c>
      <c r="S2909" s="1201">
        <v>12</v>
      </c>
      <c r="T2909" s="1201">
        <v>8</v>
      </c>
      <c r="U2909" s="1500"/>
      <c r="V2909" s="1500"/>
    </row>
    <row r="2910" spans="1:22" ht="13.5" x14ac:dyDescent="0.25">
      <c r="A2910" s="1488" t="s">
        <v>640</v>
      </c>
      <c r="B2910" s="1488" t="s">
        <v>8675</v>
      </c>
      <c r="C2910" s="1488" t="s">
        <v>97</v>
      </c>
      <c r="D2910" s="1488" t="s">
        <v>712</v>
      </c>
      <c r="E2910" s="1489">
        <v>12000</v>
      </c>
      <c r="F2910" s="1488" t="s">
        <v>1736</v>
      </c>
      <c r="G2910" s="1488" t="s">
        <v>1735</v>
      </c>
      <c r="H2910" s="1488" t="s">
        <v>675</v>
      </c>
      <c r="I2910" s="1488" t="s">
        <v>647</v>
      </c>
      <c r="J2910" s="1488" t="s">
        <v>675</v>
      </c>
      <c r="K2910" s="1493">
        <v>1</v>
      </c>
      <c r="L2910" s="1493">
        <f t="shared" si="96"/>
        <v>12</v>
      </c>
      <c r="M2910" s="1484">
        <f t="shared" si="97"/>
        <v>144293.18</v>
      </c>
      <c r="N2910" s="1493">
        <v>1</v>
      </c>
      <c r="O2910" s="1493">
        <f t="shared" si="98"/>
        <v>8</v>
      </c>
      <c r="P2910" s="1484">
        <f t="shared" si="99"/>
        <v>96300</v>
      </c>
      <c r="Q2910" s="1200">
        <v>144293.18</v>
      </c>
      <c r="R2910" s="1200">
        <v>96300</v>
      </c>
      <c r="S2910" s="1201">
        <v>12</v>
      </c>
      <c r="T2910" s="1201">
        <v>8</v>
      </c>
      <c r="U2910" s="1500"/>
      <c r="V2910" s="1500"/>
    </row>
    <row r="2911" spans="1:22" ht="13.5" x14ac:dyDescent="0.25">
      <c r="A2911" s="1488" t="s">
        <v>640</v>
      </c>
      <c r="B2911" s="1488" t="s">
        <v>8675</v>
      </c>
      <c r="C2911" s="1488" t="s">
        <v>97</v>
      </c>
      <c r="D2911" s="1488" t="s">
        <v>1657</v>
      </c>
      <c r="E2911" s="1489">
        <v>5000</v>
      </c>
      <c r="F2911" s="1488" t="s">
        <v>1734</v>
      </c>
      <c r="G2911" s="1488" t="s">
        <v>1733</v>
      </c>
      <c r="H2911" s="1488" t="s">
        <v>1657</v>
      </c>
      <c r="I2911" s="1488" t="s">
        <v>647</v>
      </c>
      <c r="J2911" s="1488" t="s">
        <v>1657</v>
      </c>
      <c r="K2911" s="1493">
        <v>1</v>
      </c>
      <c r="L2911" s="1493">
        <f t="shared" si="96"/>
        <v>12</v>
      </c>
      <c r="M2911" s="1484">
        <f t="shared" si="97"/>
        <v>59887.400000000009</v>
      </c>
      <c r="N2911" s="1493">
        <v>1</v>
      </c>
      <c r="O2911" s="1493">
        <f t="shared" si="98"/>
        <v>8</v>
      </c>
      <c r="P2911" s="1484">
        <f t="shared" si="99"/>
        <v>40002.18</v>
      </c>
      <c r="Q2911" s="1200">
        <v>59887.400000000009</v>
      </c>
      <c r="R2911" s="1200">
        <v>40002.18</v>
      </c>
      <c r="S2911" s="1201">
        <v>12</v>
      </c>
      <c r="T2911" s="1201">
        <v>8</v>
      </c>
      <c r="U2911" s="1500"/>
      <c r="V2911" s="1500"/>
    </row>
    <row r="2912" spans="1:22" ht="13.5" x14ac:dyDescent="0.25">
      <c r="A2912" s="1488" t="s">
        <v>640</v>
      </c>
      <c r="B2912" s="1488" t="s">
        <v>8675</v>
      </c>
      <c r="C2912" s="1488" t="s">
        <v>97</v>
      </c>
      <c r="D2912" s="1488" t="s">
        <v>675</v>
      </c>
      <c r="E2912" s="1489">
        <v>5000</v>
      </c>
      <c r="F2912" s="1488" t="s">
        <v>1732</v>
      </c>
      <c r="G2912" s="1488" t="s">
        <v>1731</v>
      </c>
      <c r="H2912" s="1488" t="s">
        <v>675</v>
      </c>
      <c r="I2912" s="1488" t="s">
        <v>647</v>
      </c>
      <c r="J2912" s="1488" t="s">
        <v>675</v>
      </c>
      <c r="K2912" s="1493">
        <v>1</v>
      </c>
      <c r="L2912" s="1493">
        <f t="shared" si="96"/>
        <v>12</v>
      </c>
      <c r="M2912" s="1484">
        <f t="shared" si="97"/>
        <v>60436.639999999999</v>
      </c>
      <c r="N2912" s="1493">
        <v>1</v>
      </c>
      <c r="O2912" s="1493">
        <f t="shared" si="98"/>
        <v>8</v>
      </c>
      <c r="P2912" s="1484">
        <f t="shared" si="99"/>
        <v>40300</v>
      </c>
      <c r="Q2912" s="1200">
        <v>60436.639999999999</v>
      </c>
      <c r="R2912" s="1200">
        <v>40300</v>
      </c>
      <c r="S2912" s="1201">
        <v>12</v>
      </c>
      <c r="T2912" s="1201">
        <v>8</v>
      </c>
      <c r="U2912" s="1500"/>
      <c r="V2912" s="1500"/>
    </row>
    <row r="2913" spans="1:22" ht="13.5" x14ac:dyDescent="0.25">
      <c r="A2913" s="1488" t="s">
        <v>640</v>
      </c>
      <c r="B2913" s="1488" t="s">
        <v>8675</v>
      </c>
      <c r="C2913" s="1488" t="s">
        <v>97</v>
      </c>
      <c r="D2913" s="1488" t="s">
        <v>645</v>
      </c>
      <c r="E2913" s="1489">
        <v>5000</v>
      </c>
      <c r="F2913" s="1488" t="s">
        <v>1730</v>
      </c>
      <c r="G2913" s="1488" t="s">
        <v>1729</v>
      </c>
      <c r="H2913" s="1488" t="s">
        <v>641</v>
      </c>
      <c r="I2913" s="1488" t="s">
        <v>680</v>
      </c>
      <c r="J2913" s="1488" t="s">
        <v>641</v>
      </c>
      <c r="K2913" s="1493">
        <v>1</v>
      </c>
      <c r="L2913" s="1493">
        <f t="shared" si="96"/>
        <v>12</v>
      </c>
      <c r="M2913" s="1484">
        <f t="shared" si="97"/>
        <v>58741.57</v>
      </c>
      <c r="N2913" s="1493">
        <v>1</v>
      </c>
      <c r="O2913" s="1493">
        <f t="shared" si="98"/>
        <v>8</v>
      </c>
      <c r="P2913" s="1484">
        <f t="shared" si="99"/>
        <v>39965.72</v>
      </c>
      <c r="Q2913" s="1200">
        <v>58741.57</v>
      </c>
      <c r="R2913" s="1200">
        <v>39965.72</v>
      </c>
      <c r="S2913" s="1201">
        <v>12</v>
      </c>
      <c r="T2913" s="1201">
        <v>8</v>
      </c>
      <c r="U2913" s="1500"/>
      <c r="V2913" s="1500"/>
    </row>
    <row r="2914" spans="1:22" ht="13.5" x14ac:dyDescent="0.25">
      <c r="A2914" s="1488" t="s">
        <v>640</v>
      </c>
      <c r="B2914" s="1488" t="s">
        <v>8675</v>
      </c>
      <c r="C2914" s="1488" t="s">
        <v>2002</v>
      </c>
      <c r="D2914" s="1488" t="s">
        <v>639</v>
      </c>
      <c r="E2914" s="1489">
        <v>3500</v>
      </c>
      <c r="F2914" s="1488" t="s">
        <v>1728</v>
      </c>
      <c r="G2914" s="1488" t="s">
        <v>1727</v>
      </c>
      <c r="H2914" s="1488" t="s">
        <v>635</v>
      </c>
      <c r="I2914" s="1488" t="s">
        <v>636</v>
      </c>
      <c r="J2914" s="1488" t="s">
        <v>635</v>
      </c>
      <c r="K2914" s="1493">
        <v>0</v>
      </c>
      <c r="L2914" s="1493">
        <f t="shared" si="96"/>
        <v>0</v>
      </c>
      <c r="M2914" s="1484">
        <f t="shared" si="97"/>
        <v>0</v>
      </c>
      <c r="N2914" s="1493">
        <v>1</v>
      </c>
      <c r="O2914" s="1493">
        <f t="shared" si="98"/>
        <v>2</v>
      </c>
      <c r="P2914" s="1484">
        <f t="shared" si="99"/>
        <v>5366.67</v>
      </c>
      <c r="Q2914" s="1200"/>
      <c r="R2914" s="1200">
        <v>5366.67</v>
      </c>
      <c r="S2914" s="1201"/>
      <c r="T2914" s="1201">
        <v>2</v>
      </c>
      <c r="U2914" s="1500"/>
      <c r="V2914" s="1500"/>
    </row>
    <row r="2915" spans="1:22" ht="13.5" x14ac:dyDescent="0.25">
      <c r="A2915" s="1488" t="s">
        <v>640</v>
      </c>
      <c r="B2915" s="1488" t="s">
        <v>8675</v>
      </c>
      <c r="C2915" s="1488" t="s">
        <v>97</v>
      </c>
      <c r="D2915" s="1488" t="s">
        <v>675</v>
      </c>
      <c r="E2915" s="1489">
        <v>5000</v>
      </c>
      <c r="F2915" s="1488" t="s">
        <v>1726</v>
      </c>
      <c r="G2915" s="1488" t="s">
        <v>1725</v>
      </c>
      <c r="H2915" s="1488" t="s">
        <v>675</v>
      </c>
      <c r="I2915" s="1488" t="s">
        <v>647</v>
      </c>
      <c r="J2915" s="1488" t="s">
        <v>675</v>
      </c>
      <c r="K2915" s="1493">
        <v>1</v>
      </c>
      <c r="L2915" s="1493">
        <f t="shared" si="96"/>
        <v>5</v>
      </c>
      <c r="M2915" s="1484">
        <f t="shared" si="97"/>
        <v>23649.9</v>
      </c>
      <c r="N2915" s="1493">
        <v>1</v>
      </c>
      <c r="O2915" s="1493">
        <f t="shared" si="98"/>
        <v>8</v>
      </c>
      <c r="P2915" s="1484">
        <f t="shared" si="99"/>
        <v>40042.43</v>
      </c>
      <c r="Q2915" s="1200">
        <v>23649.9</v>
      </c>
      <c r="R2915" s="1200">
        <v>40042.43</v>
      </c>
      <c r="S2915" s="1201">
        <v>5</v>
      </c>
      <c r="T2915" s="1201">
        <v>8</v>
      </c>
      <c r="U2915" s="1500"/>
      <c r="V2915" s="1500"/>
    </row>
    <row r="2916" spans="1:22" ht="13.5" x14ac:dyDescent="0.25">
      <c r="A2916" s="1488" t="s">
        <v>640</v>
      </c>
      <c r="B2916" s="1488" t="s">
        <v>8675</v>
      </c>
      <c r="C2916" s="1488" t="s">
        <v>2002</v>
      </c>
      <c r="D2916" s="1488" t="s">
        <v>698</v>
      </c>
      <c r="E2916" s="1489">
        <v>3000</v>
      </c>
      <c r="F2916" s="1488" t="s">
        <v>1724</v>
      </c>
      <c r="G2916" s="1488" t="s">
        <v>1723</v>
      </c>
      <c r="H2916" s="1488" t="s">
        <v>636</v>
      </c>
      <c r="I2916" s="1488" t="s">
        <v>636</v>
      </c>
      <c r="J2916" s="1488" t="s">
        <v>636</v>
      </c>
      <c r="K2916" s="1493">
        <v>0</v>
      </c>
      <c r="L2916" s="1493">
        <f t="shared" si="96"/>
        <v>0</v>
      </c>
      <c r="M2916" s="1484">
        <f t="shared" si="97"/>
        <v>0</v>
      </c>
      <c r="N2916" s="1493">
        <v>1</v>
      </c>
      <c r="O2916" s="1493">
        <f t="shared" si="98"/>
        <v>3</v>
      </c>
      <c r="P2916" s="1484">
        <f t="shared" si="99"/>
        <v>6900</v>
      </c>
      <c r="Q2916" s="1200"/>
      <c r="R2916" s="1200">
        <v>6900</v>
      </c>
      <c r="S2916" s="1201"/>
      <c r="T2916" s="1201">
        <v>3</v>
      </c>
      <c r="U2916" s="1500"/>
      <c r="V2916" s="1500"/>
    </row>
    <row r="2917" spans="1:22" ht="13.5" x14ac:dyDescent="0.25">
      <c r="A2917" s="1488" t="s">
        <v>640</v>
      </c>
      <c r="B2917" s="1488" t="s">
        <v>8675</v>
      </c>
      <c r="C2917" s="1488" t="s">
        <v>2002</v>
      </c>
      <c r="D2917" s="1488" t="s">
        <v>768</v>
      </c>
      <c r="E2917" s="1489">
        <v>3000</v>
      </c>
      <c r="F2917" s="1488" t="s">
        <v>1724</v>
      </c>
      <c r="G2917" s="1488" t="s">
        <v>1723</v>
      </c>
      <c r="H2917" s="1488" t="s">
        <v>636</v>
      </c>
      <c r="I2917" s="1488" t="s">
        <v>636</v>
      </c>
      <c r="J2917" s="1488" t="s">
        <v>636</v>
      </c>
      <c r="K2917" s="1493">
        <v>1</v>
      </c>
      <c r="L2917" s="1493">
        <f t="shared" si="96"/>
        <v>1</v>
      </c>
      <c r="M2917" s="1484">
        <f t="shared" si="97"/>
        <v>3266.67</v>
      </c>
      <c r="N2917" s="1493">
        <v>0</v>
      </c>
      <c r="O2917" s="1493">
        <f t="shared" si="98"/>
        <v>0</v>
      </c>
      <c r="P2917" s="1484">
        <f t="shared" si="99"/>
        <v>0</v>
      </c>
      <c r="Q2917" s="1200">
        <v>3266.67</v>
      </c>
      <c r="R2917" s="1200"/>
      <c r="S2917" s="1201">
        <v>1</v>
      </c>
      <c r="T2917" s="1201"/>
      <c r="U2917" s="1500"/>
      <c r="V2917" s="1500"/>
    </row>
    <row r="2918" spans="1:22" ht="13.5" x14ac:dyDescent="0.25">
      <c r="A2918" s="1488" t="s">
        <v>640</v>
      </c>
      <c r="B2918" s="1488" t="s">
        <v>8675</v>
      </c>
      <c r="C2918" s="1488" t="s">
        <v>97</v>
      </c>
      <c r="D2918" s="1488" t="s">
        <v>675</v>
      </c>
      <c r="E2918" s="1489">
        <v>5000</v>
      </c>
      <c r="F2918" s="1488" t="s">
        <v>1722</v>
      </c>
      <c r="G2918" s="1488" t="s">
        <v>1721</v>
      </c>
      <c r="H2918" s="1488" t="s">
        <v>675</v>
      </c>
      <c r="I2918" s="1488" t="s">
        <v>647</v>
      </c>
      <c r="J2918" s="1488" t="s">
        <v>675</v>
      </c>
      <c r="K2918" s="1493">
        <v>1</v>
      </c>
      <c r="L2918" s="1493">
        <f t="shared" si="96"/>
        <v>6</v>
      </c>
      <c r="M2918" s="1484">
        <f t="shared" si="97"/>
        <v>31406.06</v>
      </c>
      <c r="N2918" s="1493">
        <v>1</v>
      </c>
      <c r="O2918" s="1493">
        <f t="shared" si="98"/>
        <v>8</v>
      </c>
      <c r="P2918" s="1484">
        <f t="shared" si="99"/>
        <v>40160.32</v>
      </c>
      <c r="Q2918" s="1200">
        <v>31406.06</v>
      </c>
      <c r="R2918" s="1200">
        <v>40160.32</v>
      </c>
      <c r="S2918" s="1201">
        <v>6</v>
      </c>
      <c r="T2918" s="1201">
        <v>8</v>
      </c>
      <c r="U2918" s="1500"/>
      <c r="V2918" s="1500"/>
    </row>
    <row r="2919" spans="1:22" ht="13.5" x14ac:dyDescent="0.25">
      <c r="A2919" s="1488" t="s">
        <v>640</v>
      </c>
      <c r="B2919" s="1488" t="s">
        <v>8675</v>
      </c>
      <c r="C2919" s="1488" t="s">
        <v>97</v>
      </c>
      <c r="D2919" s="1488" t="s">
        <v>1718</v>
      </c>
      <c r="E2919" s="1489">
        <v>4000</v>
      </c>
      <c r="F2919" s="1488" t="s">
        <v>1720</v>
      </c>
      <c r="G2919" s="1488" t="s">
        <v>1719</v>
      </c>
      <c r="H2919" s="1488" t="s">
        <v>1718</v>
      </c>
      <c r="I2919" s="1488" t="s">
        <v>647</v>
      </c>
      <c r="J2919" s="1488" t="s">
        <v>1718</v>
      </c>
      <c r="K2919" s="1493">
        <v>1</v>
      </c>
      <c r="L2919" s="1493">
        <f t="shared" si="96"/>
        <v>12</v>
      </c>
      <c r="M2919" s="1484">
        <f t="shared" si="97"/>
        <v>48016.68</v>
      </c>
      <c r="N2919" s="1493">
        <v>1</v>
      </c>
      <c r="O2919" s="1493">
        <f t="shared" si="98"/>
        <v>8</v>
      </c>
      <c r="P2919" s="1484">
        <f t="shared" si="99"/>
        <v>31950</v>
      </c>
      <c r="Q2919" s="1200">
        <v>48016.68</v>
      </c>
      <c r="R2919" s="1200">
        <v>31950</v>
      </c>
      <c r="S2919" s="1201">
        <v>12</v>
      </c>
      <c r="T2919" s="1201">
        <v>8</v>
      </c>
      <c r="U2919" s="1500"/>
      <c r="V2919" s="1500"/>
    </row>
    <row r="2920" spans="1:22" ht="13.5" x14ac:dyDescent="0.25">
      <c r="A2920" s="1488" t="s">
        <v>640</v>
      </c>
      <c r="B2920" s="1488" t="s">
        <v>8675</v>
      </c>
      <c r="C2920" s="1488" t="s">
        <v>97</v>
      </c>
      <c r="D2920" s="1488" t="s">
        <v>698</v>
      </c>
      <c r="E2920" s="1489">
        <v>2200</v>
      </c>
      <c r="F2920" s="1488" t="s">
        <v>1717</v>
      </c>
      <c r="G2920" s="1488" t="s">
        <v>1716</v>
      </c>
      <c r="H2920" s="1488" t="s">
        <v>636</v>
      </c>
      <c r="I2920" s="1488" t="s">
        <v>687</v>
      </c>
      <c r="J2920" s="1488" t="s">
        <v>636</v>
      </c>
      <c r="K2920" s="1493">
        <v>1</v>
      </c>
      <c r="L2920" s="1493">
        <f t="shared" si="96"/>
        <v>11</v>
      </c>
      <c r="M2920" s="1484">
        <f t="shared" si="97"/>
        <v>25097.1</v>
      </c>
      <c r="N2920" s="1493">
        <v>0</v>
      </c>
      <c r="O2920" s="1493">
        <f t="shared" si="98"/>
        <v>0</v>
      </c>
      <c r="P2920" s="1484">
        <f t="shared" si="99"/>
        <v>0</v>
      </c>
      <c r="Q2920" s="1200">
        <v>25097.1</v>
      </c>
      <c r="R2920" s="1200"/>
      <c r="S2920" s="1201">
        <v>11</v>
      </c>
      <c r="T2920" s="1201"/>
      <c r="U2920" s="1500"/>
      <c r="V2920" s="1500"/>
    </row>
    <row r="2921" spans="1:22" ht="13.5" x14ac:dyDescent="0.25">
      <c r="A2921" s="1488" t="s">
        <v>640</v>
      </c>
      <c r="B2921" s="1488" t="s">
        <v>8675</v>
      </c>
      <c r="C2921" s="1488" t="s">
        <v>97</v>
      </c>
      <c r="D2921" s="1488" t="s">
        <v>776</v>
      </c>
      <c r="E2921" s="1489">
        <v>5500</v>
      </c>
      <c r="F2921" s="1488" t="s">
        <v>1715</v>
      </c>
      <c r="G2921" s="1488" t="s">
        <v>1714</v>
      </c>
      <c r="H2921" s="1488" t="s">
        <v>1713</v>
      </c>
      <c r="I2921" s="1488" t="s">
        <v>647</v>
      </c>
      <c r="J2921" s="1488" t="s">
        <v>1713</v>
      </c>
      <c r="K2921" s="1493">
        <v>1</v>
      </c>
      <c r="L2921" s="1493">
        <f t="shared" si="96"/>
        <v>12</v>
      </c>
      <c r="M2921" s="1484">
        <f t="shared" si="97"/>
        <v>65590.11</v>
      </c>
      <c r="N2921" s="1493">
        <v>1</v>
      </c>
      <c r="O2921" s="1493">
        <f t="shared" si="98"/>
        <v>8</v>
      </c>
      <c r="P2921" s="1484">
        <f t="shared" si="99"/>
        <v>44091.66</v>
      </c>
      <c r="Q2921" s="1200">
        <v>65590.11</v>
      </c>
      <c r="R2921" s="1200">
        <v>44091.66</v>
      </c>
      <c r="S2921" s="1201">
        <v>12</v>
      </c>
      <c r="T2921" s="1201">
        <v>8</v>
      </c>
      <c r="U2921" s="1500"/>
      <c r="V2921" s="1500"/>
    </row>
    <row r="2922" spans="1:22" ht="13.5" x14ac:dyDescent="0.25">
      <c r="A2922" s="1488" t="s">
        <v>640</v>
      </c>
      <c r="B2922" s="1488" t="s">
        <v>8675</v>
      </c>
      <c r="C2922" s="1488" t="s">
        <v>97</v>
      </c>
      <c r="D2922" s="1488" t="s">
        <v>645</v>
      </c>
      <c r="E2922" s="1489">
        <v>5000</v>
      </c>
      <c r="F2922" s="1488" t="s">
        <v>1712</v>
      </c>
      <c r="G2922" s="1488" t="s">
        <v>1711</v>
      </c>
      <c r="H2922" s="1488" t="s">
        <v>641</v>
      </c>
      <c r="I2922" s="1488" t="s">
        <v>647</v>
      </c>
      <c r="J2922" s="1488" t="s">
        <v>641</v>
      </c>
      <c r="K2922" s="1493">
        <v>1</v>
      </c>
      <c r="L2922" s="1493">
        <f t="shared" si="96"/>
        <v>12</v>
      </c>
      <c r="M2922" s="1484">
        <f t="shared" si="97"/>
        <v>60018.080000000002</v>
      </c>
      <c r="N2922" s="1493">
        <v>1</v>
      </c>
      <c r="O2922" s="1493">
        <f t="shared" si="98"/>
        <v>10</v>
      </c>
      <c r="P2922" s="1484">
        <f t="shared" si="99"/>
        <v>41695.97</v>
      </c>
      <c r="Q2922" s="1200">
        <v>60018.080000000002</v>
      </c>
      <c r="R2922" s="1200">
        <v>41695.97</v>
      </c>
      <c r="S2922" s="1201">
        <v>12</v>
      </c>
      <c r="T2922" s="1201">
        <v>10</v>
      </c>
      <c r="U2922" s="1500"/>
      <c r="V2922" s="1500"/>
    </row>
    <row r="2923" spans="1:22" ht="13.5" x14ac:dyDescent="0.25">
      <c r="A2923" s="1488" t="s">
        <v>640</v>
      </c>
      <c r="B2923" s="1488" t="s">
        <v>8675</v>
      </c>
      <c r="C2923" s="1488" t="s">
        <v>97</v>
      </c>
      <c r="D2923" s="1488" t="s">
        <v>712</v>
      </c>
      <c r="E2923" s="1489">
        <v>12000</v>
      </c>
      <c r="F2923" s="1488" t="s">
        <v>1710</v>
      </c>
      <c r="G2923" s="1488" t="s">
        <v>1709</v>
      </c>
      <c r="H2923" s="1488" t="s">
        <v>636</v>
      </c>
      <c r="I2923" s="1488" t="s">
        <v>636</v>
      </c>
      <c r="J2923" s="1488" t="s">
        <v>636</v>
      </c>
      <c r="K2923" s="1493">
        <v>0</v>
      </c>
      <c r="L2923" s="1493">
        <f t="shared" si="96"/>
        <v>0</v>
      </c>
      <c r="M2923" s="1484">
        <f t="shared" si="97"/>
        <v>0</v>
      </c>
      <c r="N2923" s="1493">
        <v>1</v>
      </c>
      <c r="O2923" s="1493">
        <f t="shared" si="98"/>
        <v>4</v>
      </c>
      <c r="P2923" s="1484">
        <f t="shared" si="99"/>
        <v>42500</v>
      </c>
      <c r="Q2923" s="1200"/>
      <c r="R2923" s="1200">
        <v>42500</v>
      </c>
      <c r="S2923" s="1201"/>
      <c r="T2923" s="1201">
        <v>4</v>
      </c>
      <c r="U2923" s="1500"/>
      <c r="V2923" s="1500"/>
    </row>
    <row r="2924" spans="1:22" ht="13.5" x14ac:dyDescent="0.25">
      <c r="A2924" s="1488" t="s">
        <v>640</v>
      </c>
      <c r="B2924" s="1488" t="s">
        <v>8675</v>
      </c>
      <c r="C2924" s="1488" t="s">
        <v>2002</v>
      </c>
      <c r="D2924" s="1488" t="s">
        <v>751</v>
      </c>
      <c r="E2924" s="1489">
        <v>5000</v>
      </c>
      <c r="F2924" s="1488" t="s">
        <v>1708</v>
      </c>
      <c r="G2924" s="1488" t="s">
        <v>1707</v>
      </c>
      <c r="H2924" s="1488" t="s">
        <v>751</v>
      </c>
      <c r="I2924" s="1488" t="s">
        <v>647</v>
      </c>
      <c r="J2924" s="1488" t="s">
        <v>751</v>
      </c>
      <c r="K2924" s="1493">
        <v>0</v>
      </c>
      <c r="L2924" s="1493">
        <f t="shared" si="96"/>
        <v>0</v>
      </c>
      <c r="M2924" s="1484">
        <f t="shared" si="97"/>
        <v>0</v>
      </c>
      <c r="N2924" s="1493">
        <v>1</v>
      </c>
      <c r="O2924" s="1493">
        <f t="shared" si="98"/>
        <v>4</v>
      </c>
      <c r="P2924" s="1484">
        <f t="shared" si="99"/>
        <v>17766.669999999998</v>
      </c>
      <c r="Q2924" s="1200"/>
      <c r="R2924" s="1200">
        <v>17766.669999999998</v>
      </c>
      <c r="S2924" s="1201"/>
      <c r="T2924" s="1201">
        <v>4</v>
      </c>
      <c r="U2924" s="1500"/>
      <c r="V2924" s="1500"/>
    </row>
    <row r="2925" spans="1:22" ht="13.5" x14ac:dyDescent="0.25">
      <c r="A2925" s="1488" t="s">
        <v>640</v>
      </c>
      <c r="B2925" s="1488" t="s">
        <v>8675</v>
      </c>
      <c r="C2925" s="1488" t="s">
        <v>97</v>
      </c>
      <c r="D2925" s="1488" t="s">
        <v>675</v>
      </c>
      <c r="E2925" s="1489">
        <v>5000</v>
      </c>
      <c r="F2925" s="1488" t="s">
        <v>1706</v>
      </c>
      <c r="G2925" s="1488" t="s">
        <v>1705</v>
      </c>
      <c r="H2925" s="1488" t="s">
        <v>675</v>
      </c>
      <c r="I2925" s="1488" t="s">
        <v>647</v>
      </c>
      <c r="J2925" s="1488" t="s">
        <v>675</v>
      </c>
      <c r="K2925" s="1493">
        <v>1</v>
      </c>
      <c r="L2925" s="1493">
        <f t="shared" si="96"/>
        <v>12</v>
      </c>
      <c r="M2925" s="1484">
        <f t="shared" si="97"/>
        <v>59172.92</v>
      </c>
      <c r="N2925" s="1493">
        <v>1</v>
      </c>
      <c r="O2925" s="1493">
        <f t="shared" si="98"/>
        <v>8</v>
      </c>
      <c r="P2925" s="1484">
        <f t="shared" si="99"/>
        <v>40300</v>
      </c>
      <c r="Q2925" s="1200">
        <v>59172.92</v>
      </c>
      <c r="R2925" s="1200">
        <v>40300</v>
      </c>
      <c r="S2925" s="1201">
        <v>12</v>
      </c>
      <c r="T2925" s="1201">
        <v>8</v>
      </c>
      <c r="U2925" s="1500"/>
      <c r="V2925" s="1500"/>
    </row>
    <row r="2926" spans="1:22" ht="13.5" x14ac:dyDescent="0.25">
      <c r="A2926" s="1488" t="s">
        <v>640</v>
      </c>
      <c r="B2926" s="1488" t="s">
        <v>8675</v>
      </c>
      <c r="C2926" s="1488" t="s">
        <v>97</v>
      </c>
      <c r="D2926" s="1488" t="s">
        <v>768</v>
      </c>
      <c r="E2926" s="1489">
        <v>2500</v>
      </c>
      <c r="F2926" s="1488" t="s">
        <v>1704</v>
      </c>
      <c r="G2926" s="1488" t="s">
        <v>1703</v>
      </c>
      <c r="H2926" s="1488" t="s">
        <v>636</v>
      </c>
      <c r="I2926" s="1488" t="s">
        <v>765</v>
      </c>
      <c r="J2926" s="1488" t="s">
        <v>636</v>
      </c>
      <c r="K2926" s="1493">
        <v>1</v>
      </c>
      <c r="L2926" s="1493">
        <f t="shared" si="96"/>
        <v>12</v>
      </c>
      <c r="M2926" s="1484">
        <f t="shared" si="97"/>
        <v>30433.34</v>
      </c>
      <c r="N2926" s="1493">
        <v>1</v>
      </c>
      <c r="O2926" s="1493">
        <f t="shared" si="98"/>
        <v>8</v>
      </c>
      <c r="P2926" s="1484">
        <f t="shared" si="99"/>
        <v>20133.330000000002</v>
      </c>
      <c r="Q2926" s="1200">
        <v>30433.34</v>
      </c>
      <c r="R2926" s="1200">
        <v>20133.330000000002</v>
      </c>
      <c r="S2926" s="1201">
        <v>12</v>
      </c>
      <c r="T2926" s="1201">
        <v>8</v>
      </c>
      <c r="U2926" s="1500"/>
      <c r="V2926" s="1500"/>
    </row>
    <row r="2927" spans="1:22" ht="13.5" x14ac:dyDescent="0.25">
      <c r="A2927" s="1488" t="s">
        <v>640</v>
      </c>
      <c r="B2927" s="1488" t="s">
        <v>8675</v>
      </c>
      <c r="C2927" s="1488" t="s">
        <v>2002</v>
      </c>
      <c r="D2927" s="1488" t="s">
        <v>639</v>
      </c>
      <c r="E2927" s="1489">
        <v>3500</v>
      </c>
      <c r="F2927" s="1488" t="s">
        <v>1702</v>
      </c>
      <c r="G2927" s="1488" t="s">
        <v>1701</v>
      </c>
      <c r="H2927" s="1488" t="s">
        <v>635</v>
      </c>
      <c r="I2927" s="1488" t="s">
        <v>636</v>
      </c>
      <c r="J2927" s="1488" t="s">
        <v>635</v>
      </c>
      <c r="K2927" s="1493">
        <v>0</v>
      </c>
      <c r="L2927" s="1493">
        <f t="shared" si="96"/>
        <v>0</v>
      </c>
      <c r="M2927" s="1484">
        <f t="shared" si="97"/>
        <v>0</v>
      </c>
      <c r="N2927" s="1493">
        <v>1</v>
      </c>
      <c r="O2927" s="1493">
        <f t="shared" si="98"/>
        <v>5</v>
      </c>
      <c r="P2927" s="1484">
        <f t="shared" si="99"/>
        <v>12884.27</v>
      </c>
      <c r="Q2927" s="1200"/>
      <c r="R2927" s="1200">
        <v>12884.27</v>
      </c>
      <c r="S2927" s="1201"/>
      <c r="T2927" s="1201">
        <v>5</v>
      </c>
      <c r="U2927" s="1500"/>
      <c r="V2927" s="1500"/>
    </row>
    <row r="2928" spans="1:22" ht="13.5" x14ac:dyDescent="0.25">
      <c r="A2928" s="1488" t="s">
        <v>640</v>
      </c>
      <c r="B2928" s="1488" t="s">
        <v>8675</v>
      </c>
      <c r="C2928" s="1488" t="s">
        <v>2002</v>
      </c>
      <c r="D2928" s="1488" t="s">
        <v>645</v>
      </c>
      <c r="E2928" s="1489">
        <v>5000</v>
      </c>
      <c r="F2928" s="1488" t="s">
        <v>1700</v>
      </c>
      <c r="G2928" s="1488" t="s">
        <v>1699</v>
      </c>
      <c r="H2928" s="1488" t="s">
        <v>641</v>
      </c>
      <c r="I2928" s="1488" t="s">
        <v>647</v>
      </c>
      <c r="J2928" s="1488" t="s">
        <v>641</v>
      </c>
      <c r="K2928" s="1493">
        <v>0</v>
      </c>
      <c r="L2928" s="1493">
        <f t="shared" si="96"/>
        <v>0</v>
      </c>
      <c r="M2928" s="1484">
        <f t="shared" si="97"/>
        <v>0</v>
      </c>
      <c r="N2928" s="1493">
        <v>1</v>
      </c>
      <c r="O2928" s="1493">
        <f t="shared" si="98"/>
        <v>5</v>
      </c>
      <c r="P2928" s="1484">
        <f t="shared" si="99"/>
        <v>18179.47</v>
      </c>
      <c r="Q2928" s="1200"/>
      <c r="R2928" s="1200">
        <v>18179.47</v>
      </c>
      <c r="S2928" s="1201"/>
      <c r="T2928" s="1201">
        <v>5</v>
      </c>
      <c r="U2928" s="1500"/>
      <c r="V2928" s="1500"/>
    </row>
    <row r="2929" spans="1:22" ht="13.5" x14ac:dyDescent="0.25">
      <c r="A2929" s="1488" t="s">
        <v>640</v>
      </c>
      <c r="B2929" s="1488" t="s">
        <v>8675</v>
      </c>
      <c r="C2929" s="1488" t="s">
        <v>97</v>
      </c>
      <c r="D2929" s="1488" t="s">
        <v>1698</v>
      </c>
      <c r="E2929" s="1489">
        <v>4450</v>
      </c>
      <c r="F2929" s="1488" t="s">
        <v>1697</v>
      </c>
      <c r="G2929" s="1488" t="s">
        <v>1696</v>
      </c>
      <c r="H2929" s="1488" t="s">
        <v>1695</v>
      </c>
      <c r="I2929" s="1488" t="s">
        <v>642</v>
      </c>
      <c r="J2929" s="1488" t="s">
        <v>1695</v>
      </c>
      <c r="K2929" s="1493">
        <v>1</v>
      </c>
      <c r="L2929" s="1493">
        <f t="shared" si="96"/>
        <v>12</v>
      </c>
      <c r="M2929" s="1484">
        <f t="shared" si="97"/>
        <v>60600</v>
      </c>
      <c r="N2929" s="1493">
        <v>1</v>
      </c>
      <c r="O2929" s="1493">
        <f t="shared" si="98"/>
        <v>1</v>
      </c>
      <c r="P2929" s="1484">
        <f t="shared" si="99"/>
        <v>2819.44</v>
      </c>
      <c r="Q2929" s="1200">
        <v>60600</v>
      </c>
      <c r="R2929" s="1200">
        <v>2819.44</v>
      </c>
      <c r="S2929" s="1201">
        <v>12</v>
      </c>
      <c r="T2929" s="1201">
        <v>1</v>
      </c>
      <c r="U2929" s="1500"/>
      <c r="V2929" s="1500"/>
    </row>
    <row r="2930" spans="1:22" ht="13.5" x14ac:dyDescent="0.25">
      <c r="A2930" s="1488" t="s">
        <v>640</v>
      </c>
      <c r="B2930" s="1488" t="s">
        <v>8675</v>
      </c>
      <c r="C2930" s="1488" t="s">
        <v>2002</v>
      </c>
      <c r="D2930" s="1488" t="s">
        <v>674</v>
      </c>
      <c r="E2930" s="1489">
        <v>5000</v>
      </c>
      <c r="F2930" s="1488" t="s">
        <v>1694</v>
      </c>
      <c r="G2930" s="1488" t="s">
        <v>1693</v>
      </c>
      <c r="H2930" s="1488" t="s">
        <v>671</v>
      </c>
      <c r="I2930" s="1488" t="s">
        <v>647</v>
      </c>
      <c r="J2930" s="1488" t="s">
        <v>671</v>
      </c>
      <c r="K2930" s="1493">
        <v>0</v>
      </c>
      <c r="L2930" s="1493">
        <f t="shared" si="96"/>
        <v>0</v>
      </c>
      <c r="M2930" s="1484">
        <f t="shared" si="97"/>
        <v>0</v>
      </c>
      <c r="N2930" s="1493">
        <v>1</v>
      </c>
      <c r="O2930" s="1493">
        <f t="shared" si="98"/>
        <v>4</v>
      </c>
      <c r="P2930" s="1484">
        <f t="shared" si="99"/>
        <v>17766.669999999998</v>
      </c>
      <c r="Q2930" s="1200"/>
      <c r="R2930" s="1200">
        <v>17766.669999999998</v>
      </c>
      <c r="S2930" s="1201"/>
      <c r="T2930" s="1201">
        <v>4</v>
      </c>
      <c r="U2930" s="1500"/>
      <c r="V2930" s="1500"/>
    </row>
    <row r="2931" spans="1:22" ht="13.5" x14ac:dyDescent="0.25">
      <c r="A2931" s="1488" t="s">
        <v>640</v>
      </c>
      <c r="B2931" s="1488" t="s">
        <v>8675</v>
      </c>
      <c r="C2931" s="1488" t="s">
        <v>97</v>
      </c>
      <c r="D2931" s="1488" t="s">
        <v>712</v>
      </c>
      <c r="E2931" s="1489">
        <v>12000</v>
      </c>
      <c r="F2931" s="1488" t="s">
        <v>1692</v>
      </c>
      <c r="G2931" s="1488" t="s">
        <v>1691</v>
      </c>
      <c r="H2931" s="1488" t="s">
        <v>867</v>
      </c>
      <c r="I2931" s="1488" t="s">
        <v>647</v>
      </c>
      <c r="J2931" s="1488" t="s">
        <v>867</v>
      </c>
      <c r="K2931" s="1493">
        <v>1</v>
      </c>
      <c r="L2931" s="1493">
        <f t="shared" si="96"/>
        <v>12</v>
      </c>
      <c r="M2931" s="1484">
        <f t="shared" si="97"/>
        <v>144200</v>
      </c>
      <c r="N2931" s="1493">
        <v>1</v>
      </c>
      <c r="O2931" s="1493">
        <f t="shared" si="98"/>
        <v>8</v>
      </c>
      <c r="P2931" s="1484">
        <f t="shared" si="99"/>
        <v>96300</v>
      </c>
      <c r="Q2931" s="1200">
        <v>144200</v>
      </c>
      <c r="R2931" s="1200">
        <v>96300</v>
      </c>
      <c r="S2931" s="1201">
        <v>12</v>
      </c>
      <c r="T2931" s="1201">
        <v>8</v>
      </c>
      <c r="U2931" s="1500"/>
      <c r="V2931" s="1500"/>
    </row>
    <row r="2932" spans="1:22" ht="13.5" x14ac:dyDescent="0.25">
      <c r="A2932" s="1488" t="s">
        <v>640</v>
      </c>
      <c r="B2932" s="1488" t="s">
        <v>8675</v>
      </c>
      <c r="C2932" s="1488" t="s">
        <v>97</v>
      </c>
      <c r="D2932" s="1488" t="s">
        <v>645</v>
      </c>
      <c r="E2932" s="1489">
        <v>5000</v>
      </c>
      <c r="F2932" s="1488" t="s">
        <v>1690</v>
      </c>
      <c r="G2932" s="1488" t="s">
        <v>1689</v>
      </c>
      <c r="H2932" s="1488" t="s">
        <v>641</v>
      </c>
      <c r="I2932" s="1488" t="s">
        <v>642</v>
      </c>
      <c r="J2932" s="1488" t="s">
        <v>641</v>
      </c>
      <c r="K2932" s="1493">
        <v>1</v>
      </c>
      <c r="L2932" s="1493">
        <f t="shared" si="96"/>
        <v>12</v>
      </c>
      <c r="M2932" s="1484">
        <f t="shared" si="97"/>
        <v>58503.420000000013</v>
      </c>
      <c r="N2932" s="1493">
        <v>1</v>
      </c>
      <c r="O2932" s="1493">
        <f t="shared" si="98"/>
        <v>8</v>
      </c>
      <c r="P2932" s="1484">
        <f t="shared" si="99"/>
        <v>39930.67</v>
      </c>
      <c r="Q2932" s="1200">
        <v>58503.420000000013</v>
      </c>
      <c r="R2932" s="1200">
        <v>39930.67</v>
      </c>
      <c r="S2932" s="1201">
        <v>12</v>
      </c>
      <c r="T2932" s="1201">
        <v>8</v>
      </c>
      <c r="U2932" s="1500"/>
      <c r="V2932" s="1500"/>
    </row>
    <row r="2933" spans="1:22" ht="13.5" x14ac:dyDescent="0.25">
      <c r="A2933" s="1488" t="s">
        <v>640</v>
      </c>
      <c r="B2933" s="1488" t="s">
        <v>8675</v>
      </c>
      <c r="C2933" s="1488" t="s">
        <v>2002</v>
      </c>
      <c r="D2933" s="1488" t="s">
        <v>952</v>
      </c>
      <c r="E2933" s="1489">
        <v>4000</v>
      </c>
      <c r="F2933" s="1488" t="s">
        <v>1688</v>
      </c>
      <c r="G2933" s="1488" t="s">
        <v>1687</v>
      </c>
      <c r="H2933" s="1488" t="s">
        <v>635</v>
      </c>
      <c r="I2933" s="1488" t="s">
        <v>636</v>
      </c>
      <c r="J2933" s="1488" t="s">
        <v>635</v>
      </c>
      <c r="K2933" s="1493">
        <v>0</v>
      </c>
      <c r="L2933" s="1493">
        <f t="shared" si="96"/>
        <v>0</v>
      </c>
      <c r="M2933" s="1484">
        <f t="shared" si="97"/>
        <v>0</v>
      </c>
      <c r="N2933" s="1493">
        <v>1</v>
      </c>
      <c r="O2933" s="1493">
        <f t="shared" si="98"/>
        <v>5</v>
      </c>
      <c r="P2933" s="1484">
        <f t="shared" si="99"/>
        <v>14708.53</v>
      </c>
      <c r="Q2933" s="1200"/>
      <c r="R2933" s="1200">
        <v>14708.53</v>
      </c>
      <c r="S2933" s="1201"/>
      <c r="T2933" s="1201">
        <v>5</v>
      </c>
      <c r="U2933" s="1500"/>
      <c r="V2933" s="1500"/>
    </row>
    <row r="2934" spans="1:22" ht="13.5" x14ac:dyDescent="0.25">
      <c r="A2934" s="1488" t="s">
        <v>640</v>
      </c>
      <c r="B2934" s="1488" t="s">
        <v>8675</v>
      </c>
      <c r="C2934" s="1488" t="s">
        <v>97</v>
      </c>
      <c r="D2934" s="1488" t="s">
        <v>775</v>
      </c>
      <c r="E2934" s="1489">
        <v>6000</v>
      </c>
      <c r="F2934" s="1488" t="s">
        <v>1686</v>
      </c>
      <c r="G2934" s="1488" t="s">
        <v>1685</v>
      </c>
      <c r="H2934" s="1488" t="s">
        <v>636</v>
      </c>
      <c r="I2934" s="1488" t="s">
        <v>680</v>
      </c>
      <c r="J2934" s="1488" t="s">
        <v>636</v>
      </c>
      <c r="K2934" s="1493">
        <v>0</v>
      </c>
      <c r="L2934" s="1493">
        <f t="shared" si="96"/>
        <v>0</v>
      </c>
      <c r="M2934" s="1484">
        <f t="shared" si="97"/>
        <v>0</v>
      </c>
      <c r="N2934" s="1493">
        <v>0</v>
      </c>
      <c r="O2934" s="1493">
        <f t="shared" si="98"/>
        <v>6</v>
      </c>
      <c r="P2934" s="1484">
        <f t="shared" si="99"/>
        <v>34300</v>
      </c>
      <c r="Q2934" s="1200"/>
      <c r="R2934" s="1200">
        <v>34300</v>
      </c>
      <c r="S2934" s="1201"/>
      <c r="T2934" s="1201">
        <v>6</v>
      </c>
      <c r="U2934" s="1500"/>
      <c r="V2934" s="1500"/>
    </row>
    <row r="2935" spans="1:22" ht="13.5" x14ac:dyDescent="0.25">
      <c r="A2935" s="1488" t="s">
        <v>640</v>
      </c>
      <c r="B2935" s="1488" t="s">
        <v>8675</v>
      </c>
      <c r="C2935" s="1488" t="s">
        <v>2002</v>
      </c>
      <c r="D2935" s="1488" t="s">
        <v>701</v>
      </c>
      <c r="E2935" s="1489">
        <v>5000</v>
      </c>
      <c r="F2935" s="1488" t="s">
        <v>1684</v>
      </c>
      <c r="G2935" s="1488" t="s">
        <v>1683</v>
      </c>
      <c r="H2935" s="1488" t="s">
        <v>701</v>
      </c>
      <c r="I2935" s="1488" t="s">
        <v>647</v>
      </c>
      <c r="J2935" s="1488" t="s">
        <v>701</v>
      </c>
      <c r="K2935" s="1493">
        <v>0</v>
      </c>
      <c r="L2935" s="1493">
        <f t="shared" si="96"/>
        <v>0</v>
      </c>
      <c r="M2935" s="1484">
        <f t="shared" si="97"/>
        <v>0</v>
      </c>
      <c r="N2935" s="1493">
        <v>1</v>
      </c>
      <c r="O2935" s="1493">
        <f t="shared" si="98"/>
        <v>4</v>
      </c>
      <c r="P2935" s="1484">
        <f t="shared" si="99"/>
        <v>17766.669999999998</v>
      </c>
      <c r="Q2935" s="1200"/>
      <c r="R2935" s="1200">
        <v>17766.669999999998</v>
      </c>
      <c r="S2935" s="1201"/>
      <c r="T2935" s="1201">
        <v>4</v>
      </c>
      <c r="U2935" s="1500"/>
      <c r="V2935" s="1500"/>
    </row>
    <row r="2936" spans="1:22" ht="13.5" x14ac:dyDescent="0.25">
      <c r="A2936" s="1488" t="s">
        <v>640</v>
      </c>
      <c r="B2936" s="1488" t="s">
        <v>8675</v>
      </c>
      <c r="C2936" s="1488" t="s">
        <v>97</v>
      </c>
      <c r="D2936" s="1488" t="s">
        <v>1141</v>
      </c>
      <c r="E2936" s="1489">
        <v>9000</v>
      </c>
      <c r="F2936" s="1488" t="s">
        <v>1681</v>
      </c>
      <c r="G2936" s="1488" t="s">
        <v>1680</v>
      </c>
      <c r="H2936" s="1488" t="s">
        <v>735</v>
      </c>
      <c r="I2936" s="1488" t="s">
        <v>736</v>
      </c>
      <c r="J2936" s="1488" t="s">
        <v>735</v>
      </c>
      <c r="K2936" s="1493">
        <v>1</v>
      </c>
      <c r="L2936" s="1493">
        <f t="shared" si="96"/>
        <v>8</v>
      </c>
      <c r="M2936" s="1484">
        <f t="shared" si="97"/>
        <v>72500</v>
      </c>
      <c r="N2936" s="1493">
        <v>1</v>
      </c>
      <c r="O2936" s="1493">
        <f t="shared" si="98"/>
        <v>8</v>
      </c>
      <c r="P2936" s="1484">
        <f t="shared" si="99"/>
        <v>72300</v>
      </c>
      <c r="Q2936" s="1200">
        <v>72500</v>
      </c>
      <c r="R2936" s="1200">
        <v>72300</v>
      </c>
      <c r="S2936" s="1201">
        <v>8</v>
      </c>
      <c r="T2936" s="1201">
        <v>8</v>
      </c>
      <c r="U2936" s="1500"/>
      <c r="V2936" s="1500"/>
    </row>
    <row r="2937" spans="1:22" ht="13.5" x14ac:dyDescent="0.25">
      <c r="A2937" s="1488" t="s">
        <v>640</v>
      </c>
      <c r="B2937" s="1488" t="s">
        <v>8675</v>
      </c>
      <c r="C2937" s="1488" t="s">
        <v>97</v>
      </c>
      <c r="D2937" s="1488" t="s">
        <v>1682</v>
      </c>
      <c r="E2937" s="1489">
        <v>9000</v>
      </c>
      <c r="F2937" s="1488" t="s">
        <v>1681</v>
      </c>
      <c r="G2937" s="1488" t="s">
        <v>1680</v>
      </c>
      <c r="H2937" s="1488" t="s">
        <v>735</v>
      </c>
      <c r="I2937" s="1488" t="s">
        <v>736</v>
      </c>
      <c r="J2937" s="1488" t="s">
        <v>735</v>
      </c>
      <c r="K2937" s="1493">
        <v>1</v>
      </c>
      <c r="L2937" s="1493">
        <f t="shared" si="96"/>
        <v>1</v>
      </c>
      <c r="M2937" s="1484">
        <f t="shared" si="97"/>
        <v>5700</v>
      </c>
      <c r="N2937" s="1493">
        <v>0</v>
      </c>
      <c r="O2937" s="1493">
        <f t="shared" si="98"/>
        <v>0</v>
      </c>
      <c r="P2937" s="1484">
        <f t="shared" si="99"/>
        <v>0</v>
      </c>
      <c r="Q2937" s="1200">
        <v>5700</v>
      </c>
      <c r="R2937" s="1200"/>
      <c r="S2937" s="1201">
        <v>1</v>
      </c>
      <c r="T2937" s="1201"/>
      <c r="U2937" s="1500"/>
      <c r="V2937" s="1500"/>
    </row>
    <row r="2938" spans="1:22" ht="13.5" x14ac:dyDescent="0.25">
      <c r="A2938" s="1488" t="s">
        <v>640</v>
      </c>
      <c r="B2938" s="1488" t="s">
        <v>8675</v>
      </c>
      <c r="C2938" s="1488" t="s">
        <v>2002</v>
      </c>
      <c r="D2938" s="1488" t="s">
        <v>698</v>
      </c>
      <c r="E2938" s="1489">
        <v>3000</v>
      </c>
      <c r="F2938" s="1488" t="s">
        <v>1679</v>
      </c>
      <c r="G2938" s="1488" t="s">
        <v>1678</v>
      </c>
      <c r="H2938" s="1488" t="s">
        <v>636</v>
      </c>
      <c r="I2938" s="1488" t="s">
        <v>636</v>
      </c>
      <c r="J2938" s="1488" t="s">
        <v>636</v>
      </c>
      <c r="K2938" s="1493">
        <v>0</v>
      </c>
      <c r="L2938" s="1493">
        <f t="shared" si="96"/>
        <v>0</v>
      </c>
      <c r="M2938" s="1484">
        <f t="shared" si="97"/>
        <v>0</v>
      </c>
      <c r="N2938" s="1493">
        <v>1</v>
      </c>
      <c r="O2938" s="1493">
        <f t="shared" si="98"/>
        <v>4</v>
      </c>
      <c r="P2938" s="1484">
        <f t="shared" si="99"/>
        <v>10700</v>
      </c>
      <c r="Q2938" s="1200"/>
      <c r="R2938" s="1200">
        <v>10700</v>
      </c>
      <c r="S2938" s="1201"/>
      <c r="T2938" s="1201">
        <v>4</v>
      </c>
      <c r="U2938" s="1500"/>
      <c r="V2938" s="1500"/>
    </row>
    <row r="2939" spans="1:22" ht="13.5" x14ac:dyDescent="0.25">
      <c r="A2939" s="1488" t="s">
        <v>640</v>
      </c>
      <c r="B2939" s="1488" t="s">
        <v>8675</v>
      </c>
      <c r="C2939" s="1488" t="s">
        <v>2002</v>
      </c>
      <c r="D2939" s="1488" t="s">
        <v>639</v>
      </c>
      <c r="E2939" s="1489">
        <v>3500</v>
      </c>
      <c r="F2939" s="1488" t="s">
        <v>1677</v>
      </c>
      <c r="G2939" s="1488" t="s">
        <v>1676</v>
      </c>
      <c r="H2939" s="1488" t="s">
        <v>635</v>
      </c>
      <c r="I2939" s="1488" t="s">
        <v>636</v>
      </c>
      <c r="J2939" s="1488" t="s">
        <v>635</v>
      </c>
      <c r="K2939" s="1493">
        <v>0</v>
      </c>
      <c r="L2939" s="1493">
        <f t="shared" si="96"/>
        <v>0</v>
      </c>
      <c r="M2939" s="1484">
        <f t="shared" si="97"/>
        <v>0</v>
      </c>
      <c r="N2939" s="1493">
        <v>1</v>
      </c>
      <c r="O2939" s="1493">
        <f t="shared" si="98"/>
        <v>3</v>
      </c>
      <c r="P2939" s="1484">
        <f t="shared" si="99"/>
        <v>8050</v>
      </c>
      <c r="Q2939" s="1200"/>
      <c r="R2939" s="1200">
        <v>8050</v>
      </c>
      <c r="S2939" s="1201"/>
      <c r="T2939" s="1201">
        <v>3</v>
      </c>
      <c r="U2939" s="1500"/>
      <c r="V2939" s="1500"/>
    </row>
    <row r="2940" spans="1:22" ht="13.5" x14ac:dyDescent="0.25">
      <c r="A2940" s="1488" t="s">
        <v>640</v>
      </c>
      <c r="B2940" s="1488" t="s">
        <v>8675</v>
      </c>
      <c r="C2940" s="1488" t="s">
        <v>2002</v>
      </c>
      <c r="D2940" s="1488" t="s">
        <v>645</v>
      </c>
      <c r="E2940" s="1489">
        <v>5000</v>
      </c>
      <c r="F2940" s="1488" t="s">
        <v>1675</v>
      </c>
      <c r="G2940" s="1488" t="s">
        <v>1674</v>
      </c>
      <c r="H2940" s="1488" t="s">
        <v>641</v>
      </c>
      <c r="I2940" s="1488" t="s">
        <v>647</v>
      </c>
      <c r="J2940" s="1488" t="s">
        <v>641</v>
      </c>
      <c r="K2940" s="1493">
        <v>0</v>
      </c>
      <c r="L2940" s="1493">
        <f t="shared" si="96"/>
        <v>0</v>
      </c>
      <c r="M2940" s="1484">
        <f t="shared" si="97"/>
        <v>0</v>
      </c>
      <c r="N2940" s="1493">
        <v>1</v>
      </c>
      <c r="O2940" s="1493">
        <f t="shared" si="98"/>
        <v>5</v>
      </c>
      <c r="P2940" s="1484">
        <f t="shared" si="99"/>
        <v>18232.27</v>
      </c>
      <c r="Q2940" s="1200"/>
      <c r="R2940" s="1200">
        <v>18232.27</v>
      </c>
      <c r="S2940" s="1201"/>
      <c r="T2940" s="1201">
        <v>5</v>
      </c>
      <c r="U2940" s="1500"/>
      <c r="V2940" s="1500"/>
    </row>
    <row r="2941" spans="1:22" ht="13.5" x14ac:dyDescent="0.25">
      <c r="A2941" s="1488" t="s">
        <v>640</v>
      </c>
      <c r="B2941" s="1488" t="s">
        <v>8675</v>
      </c>
      <c r="C2941" s="1488" t="s">
        <v>97</v>
      </c>
      <c r="D2941" s="1488" t="s">
        <v>654</v>
      </c>
      <c r="E2941" s="1489">
        <v>7000</v>
      </c>
      <c r="F2941" s="1488" t="s">
        <v>1673</v>
      </c>
      <c r="G2941" s="1488" t="s">
        <v>1672</v>
      </c>
      <c r="H2941" s="1488" t="s">
        <v>651</v>
      </c>
      <c r="I2941" s="1488" t="s">
        <v>647</v>
      </c>
      <c r="J2941" s="1488" t="s">
        <v>651</v>
      </c>
      <c r="K2941" s="1493">
        <v>1</v>
      </c>
      <c r="L2941" s="1493">
        <f t="shared" si="96"/>
        <v>12</v>
      </c>
      <c r="M2941" s="1484">
        <f t="shared" si="97"/>
        <v>82788.34</v>
      </c>
      <c r="N2941" s="1493">
        <v>1</v>
      </c>
      <c r="O2941" s="1493">
        <f t="shared" si="98"/>
        <v>8</v>
      </c>
      <c r="P2941" s="1484">
        <f t="shared" si="99"/>
        <v>55365.34</v>
      </c>
      <c r="Q2941" s="1200">
        <v>82788.34</v>
      </c>
      <c r="R2941" s="1200">
        <v>55365.34</v>
      </c>
      <c r="S2941" s="1201">
        <v>12</v>
      </c>
      <c r="T2941" s="1201">
        <v>8</v>
      </c>
      <c r="U2941" s="1500"/>
      <c r="V2941" s="1500"/>
    </row>
    <row r="2942" spans="1:22" ht="13.5" x14ac:dyDescent="0.25">
      <c r="A2942" s="1488" t="s">
        <v>640</v>
      </c>
      <c r="B2942" s="1488" t="s">
        <v>8675</v>
      </c>
      <c r="C2942" s="1488" t="s">
        <v>2002</v>
      </c>
      <c r="D2942" s="1488" t="s">
        <v>639</v>
      </c>
      <c r="E2942" s="1489">
        <v>3500</v>
      </c>
      <c r="F2942" s="1488" t="s">
        <v>1671</v>
      </c>
      <c r="G2942" s="1488" t="s">
        <v>1670</v>
      </c>
      <c r="H2942" s="1488" t="s">
        <v>635</v>
      </c>
      <c r="I2942" s="1488" t="s">
        <v>636</v>
      </c>
      <c r="J2942" s="1488" t="s">
        <v>635</v>
      </c>
      <c r="K2942" s="1493">
        <v>0</v>
      </c>
      <c r="L2942" s="1493">
        <f t="shared" si="96"/>
        <v>0</v>
      </c>
      <c r="M2942" s="1484">
        <f t="shared" si="97"/>
        <v>0</v>
      </c>
      <c r="N2942" s="1493">
        <v>0</v>
      </c>
      <c r="O2942" s="1493">
        <f t="shared" si="98"/>
        <v>5</v>
      </c>
      <c r="P2942" s="1484">
        <f t="shared" si="99"/>
        <v>12980.27</v>
      </c>
      <c r="Q2942" s="1200"/>
      <c r="R2942" s="1200">
        <v>12980.27</v>
      </c>
      <c r="S2942" s="1201"/>
      <c r="T2942" s="1201">
        <v>5</v>
      </c>
      <c r="U2942" s="1500"/>
      <c r="V2942" s="1500"/>
    </row>
    <row r="2943" spans="1:22" ht="13.5" x14ac:dyDescent="0.25">
      <c r="A2943" s="1488" t="s">
        <v>640</v>
      </c>
      <c r="B2943" s="1488" t="s">
        <v>8675</v>
      </c>
      <c r="C2943" s="1488" t="s">
        <v>97</v>
      </c>
      <c r="D2943" s="1488" t="s">
        <v>1138</v>
      </c>
      <c r="E2943" s="1489">
        <v>2300</v>
      </c>
      <c r="F2943" s="1488" t="s">
        <v>1669</v>
      </c>
      <c r="G2943" s="1488" t="s">
        <v>1668</v>
      </c>
      <c r="H2943" s="1488" t="s">
        <v>636</v>
      </c>
      <c r="I2943" s="1488" t="s">
        <v>687</v>
      </c>
      <c r="J2943" s="1488" t="s">
        <v>636</v>
      </c>
      <c r="K2943" s="1493">
        <v>1</v>
      </c>
      <c r="L2943" s="1493">
        <f t="shared" si="96"/>
        <v>12</v>
      </c>
      <c r="M2943" s="1484">
        <f t="shared" si="97"/>
        <v>28200</v>
      </c>
      <c r="N2943" s="1493">
        <v>1</v>
      </c>
      <c r="O2943" s="1493">
        <f t="shared" si="98"/>
        <v>8</v>
      </c>
      <c r="P2943" s="1484">
        <f t="shared" si="99"/>
        <v>18700</v>
      </c>
      <c r="Q2943" s="1200">
        <v>28200</v>
      </c>
      <c r="R2943" s="1200">
        <v>18700</v>
      </c>
      <c r="S2943" s="1201">
        <v>12</v>
      </c>
      <c r="T2943" s="1201">
        <v>8</v>
      </c>
      <c r="U2943" s="1500"/>
      <c r="V2943" s="1500"/>
    </row>
    <row r="2944" spans="1:22" ht="13.5" x14ac:dyDescent="0.25">
      <c r="A2944" s="1488" t="s">
        <v>640</v>
      </c>
      <c r="B2944" s="1488" t="s">
        <v>8675</v>
      </c>
      <c r="C2944" s="1488" t="s">
        <v>97</v>
      </c>
      <c r="D2944" s="1488" t="s">
        <v>686</v>
      </c>
      <c r="E2944" s="1489">
        <v>5000</v>
      </c>
      <c r="F2944" s="1488" t="s">
        <v>1666</v>
      </c>
      <c r="G2944" s="1488" t="s">
        <v>1665</v>
      </c>
      <c r="H2944" s="1488" t="s">
        <v>636</v>
      </c>
      <c r="I2944" s="1488" t="s">
        <v>1664</v>
      </c>
      <c r="J2944" s="1488" t="s">
        <v>636</v>
      </c>
      <c r="K2944" s="1493">
        <v>1</v>
      </c>
      <c r="L2944" s="1493">
        <f t="shared" si="96"/>
        <v>2</v>
      </c>
      <c r="M2944" s="1484">
        <f t="shared" si="97"/>
        <v>9611.36</v>
      </c>
      <c r="N2944" s="1493">
        <v>0</v>
      </c>
      <c r="O2944" s="1493">
        <f t="shared" si="98"/>
        <v>8</v>
      </c>
      <c r="P2944" s="1484">
        <f t="shared" si="99"/>
        <v>40037.22</v>
      </c>
      <c r="Q2944" s="1200">
        <v>9611.36</v>
      </c>
      <c r="R2944" s="1200">
        <v>40037.22</v>
      </c>
      <c r="S2944" s="1201">
        <v>2</v>
      </c>
      <c r="T2944" s="1201">
        <v>8</v>
      </c>
      <c r="U2944" s="1500"/>
      <c r="V2944" s="1500"/>
    </row>
    <row r="2945" spans="1:22" ht="13.5" x14ac:dyDescent="0.25">
      <c r="A2945" s="1488" t="s">
        <v>640</v>
      </c>
      <c r="B2945" s="1488" t="s">
        <v>8675</v>
      </c>
      <c r="C2945" s="1488" t="s">
        <v>97</v>
      </c>
      <c r="D2945" s="1488" t="s">
        <v>1667</v>
      </c>
      <c r="E2945" s="1489">
        <v>5000</v>
      </c>
      <c r="F2945" s="1488" t="s">
        <v>1666</v>
      </c>
      <c r="G2945" s="1488" t="s">
        <v>1665</v>
      </c>
      <c r="H2945" s="1488" t="s">
        <v>636</v>
      </c>
      <c r="I2945" s="1488" t="s">
        <v>1664</v>
      </c>
      <c r="J2945" s="1488" t="s">
        <v>636</v>
      </c>
      <c r="K2945" s="1493">
        <v>1</v>
      </c>
      <c r="L2945" s="1493">
        <f t="shared" si="96"/>
        <v>11</v>
      </c>
      <c r="M2945" s="1484">
        <f t="shared" si="97"/>
        <v>33102</v>
      </c>
      <c r="N2945" s="1493">
        <v>0</v>
      </c>
      <c r="O2945" s="1493">
        <f t="shared" si="98"/>
        <v>0</v>
      </c>
      <c r="P2945" s="1484">
        <f t="shared" si="99"/>
        <v>0</v>
      </c>
      <c r="Q2945" s="1200">
        <v>33102</v>
      </c>
      <c r="R2945" s="1200"/>
      <c r="S2945" s="1201">
        <v>11</v>
      </c>
      <c r="T2945" s="1201"/>
      <c r="U2945" s="1500"/>
      <c r="V2945" s="1500"/>
    </row>
    <row r="2946" spans="1:22" ht="13.5" x14ac:dyDescent="0.25">
      <c r="A2946" s="1488" t="s">
        <v>640</v>
      </c>
      <c r="B2946" s="1488" t="s">
        <v>8675</v>
      </c>
      <c r="C2946" s="1488" t="s">
        <v>2002</v>
      </c>
      <c r="D2946" s="1488" t="s">
        <v>645</v>
      </c>
      <c r="E2946" s="1489">
        <v>5000</v>
      </c>
      <c r="F2946" s="1488" t="s">
        <v>1663</v>
      </c>
      <c r="G2946" s="1488" t="s">
        <v>1662</v>
      </c>
      <c r="H2946" s="1488" t="s">
        <v>641</v>
      </c>
      <c r="I2946" s="1488" t="s">
        <v>647</v>
      </c>
      <c r="J2946" s="1488" t="s">
        <v>641</v>
      </c>
      <c r="K2946" s="1493">
        <v>0</v>
      </c>
      <c r="L2946" s="1493">
        <f t="shared" si="96"/>
        <v>0</v>
      </c>
      <c r="M2946" s="1484">
        <f t="shared" si="97"/>
        <v>0</v>
      </c>
      <c r="N2946" s="1493">
        <v>0</v>
      </c>
      <c r="O2946" s="1493">
        <f t="shared" si="98"/>
        <v>5</v>
      </c>
      <c r="P2946" s="1484">
        <f t="shared" si="99"/>
        <v>18165.07</v>
      </c>
      <c r="Q2946" s="1200"/>
      <c r="R2946" s="1200">
        <v>18165.07</v>
      </c>
      <c r="S2946" s="1201"/>
      <c r="T2946" s="1201">
        <v>5</v>
      </c>
      <c r="U2946" s="1500"/>
      <c r="V2946" s="1500"/>
    </row>
    <row r="2947" spans="1:22" ht="13.5" x14ac:dyDescent="0.25">
      <c r="A2947" s="1488" t="s">
        <v>640</v>
      </c>
      <c r="B2947" s="1488" t="s">
        <v>8675</v>
      </c>
      <c r="C2947" s="1488" t="s">
        <v>97</v>
      </c>
      <c r="D2947" s="1488" t="s">
        <v>645</v>
      </c>
      <c r="E2947" s="1489">
        <v>3500</v>
      </c>
      <c r="F2947" s="1488" t="s">
        <v>1661</v>
      </c>
      <c r="G2947" s="1488" t="s">
        <v>1660</v>
      </c>
      <c r="H2947" s="1488" t="s">
        <v>641</v>
      </c>
      <c r="I2947" s="1488" t="s">
        <v>662</v>
      </c>
      <c r="J2947" s="1488" t="s">
        <v>641</v>
      </c>
      <c r="K2947" s="1493">
        <v>0</v>
      </c>
      <c r="L2947" s="1493">
        <f t="shared" si="96"/>
        <v>4</v>
      </c>
      <c r="M2947" s="1484">
        <f t="shared" si="97"/>
        <v>0</v>
      </c>
      <c r="N2947" s="1493">
        <v>0</v>
      </c>
      <c r="O2947" s="1493">
        <f t="shared" si="98"/>
        <v>0</v>
      </c>
      <c r="P2947" s="1484">
        <f t="shared" si="99"/>
        <v>0</v>
      </c>
      <c r="Q2947" s="1200">
        <v>0</v>
      </c>
      <c r="R2947" s="1200"/>
      <c r="S2947" s="1201">
        <v>4</v>
      </c>
      <c r="T2947" s="1201"/>
      <c r="U2947" s="1500"/>
      <c r="V2947" s="1500"/>
    </row>
    <row r="2948" spans="1:22" ht="13.5" x14ac:dyDescent="0.25">
      <c r="A2948" s="1488" t="s">
        <v>640</v>
      </c>
      <c r="B2948" s="1488" t="s">
        <v>8675</v>
      </c>
      <c r="C2948" s="1488" t="s">
        <v>97</v>
      </c>
      <c r="D2948" s="1488" t="s">
        <v>650</v>
      </c>
      <c r="E2948" s="1489">
        <v>5500</v>
      </c>
      <c r="F2948" s="1488" t="s">
        <v>1659</v>
      </c>
      <c r="G2948" s="1488" t="s">
        <v>1658</v>
      </c>
      <c r="H2948" s="1488" t="s">
        <v>1657</v>
      </c>
      <c r="I2948" s="1488" t="s">
        <v>647</v>
      </c>
      <c r="J2948" s="1488" t="s">
        <v>1657</v>
      </c>
      <c r="K2948" s="1493">
        <v>1</v>
      </c>
      <c r="L2948" s="1493">
        <f t="shared" si="96"/>
        <v>12</v>
      </c>
      <c r="M2948" s="1484">
        <f t="shared" si="97"/>
        <v>65646.349999999991</v>
      </c>
      <c r="N2948" s="1493">
        <v>1</v>
      </c>
      <c r="O2948" s="1493">
        <f t="shared" si="98"/>
        <v>8</v>
      </c>
      <c r="P2948" s="1484">
        <f t="shared" si="99"/>
        <v>44083.34</v>
      </c>
      <c r="Q2948" s="1200">
        <v>65646.349999999991</v>
      </c>
      <c r="R2948" s="1200">
        <v>44083.34</v>
      </c>
      <c r="S2948" s="1201">
        <v>12</v>
      </c>
      <c r="T2948" s="1201">
        <v>8</v>
      </c>
      <c r="U2948" s="1500"/>
      <c r="V2948" s="1500"/>
    </row>
    <row r="2949" spans="1:22" ht="13.5" x14ac:dyDescent="0.25">
      <c r="A2949" s="1488" t="s">
        <v>640</v>
      </c>
      <c r="B2949" s="1488" t="s">
        <v>8675</v>
      </c>
      <c r="C2949" s="1488" t="s">
        <v>97</v>
      </c>
      <c r="D2949" s="1488" t="s">
        <v>858</v>
      </c>
      <c r="E2949" s="1489">
        <v>15000</v>
      </c>
      <c r="F2949" s="1488" t="s">
        <v>1656</v>
      </c>
      <c r="G2949" s="1488" t="s">
        <v>1655</v>
      </c>
      <c r="H2949" s="1488" t="s">
        <v>636</v>
      </c>
      <c r="I2949" s="1488" t="s">
        <v>636</v>
      </c>
      <c r="J2949" s="1488" t="s">
        <v>636</v>
      </c>
      <c r="K2949" s="1493">
        <v>1</v>
      </c>
      <c r="L2949" s="1493">
        <f t="shared" si="96"/>
        <v>6</v>
      </c>
      <c r="M2949" s="1484">
        <f t="shared" si="97"/>
        <v>69424.81</v>
      </c>
      <c r="N2949" s="1493">
        <v>0</v>
      </c>
      <c r="O2949" s="1493">
        <f t="shared" si="98"/>
        <v>0</v>
      </c>
      <c r="P2949" s="1484">
        <f t="shared" si="99"/>
        <v>0</v>
      </c>
      <c r="Q2949" s="1200">
        <v>69424.81</v>
      </c>
      <c r="R2949" s="1200"/>
      <c r="S2949" s="1201">
        <v>6</v>
      </c>
      <c r="T2949" s="1201"/>
      <c r="U2949" s="1500"/>
      <c r="V2949" s="1500"/>
    </row>
    <row r="2950" spans="1:22" ht="13.5" x14ac:dyDescent="0.25">
      <c r="A2950" s="1488" t="s">
        <v>640</v>
      </c>
      <c r="B2950" s="1488" t="s">
        <v>8675</v>
      </c>
      <c r="C2950" s="1488" t="s">
        <v>97</v>
      </c>
      <c r="D2950" s="1488" t="s">
        <v>645</v>
      </c>
      <c r="E2950" s="1489">
        <v>5000</v>
      </c>
      <c r="F2950" s="1488" t="s">
        <v>1654</v>
      </c>
      <c r="G2950" s="1488" t="s">
        <v>1653</v>
      </c>
      <c r="H2950" s="1488" t="s">
        <v>641</v>
      </c>
      <c r="I2950" s="1488" t="s">
        <v>662</v>
      </c>
      <c r="J2950" s="1488" t="s">
        <v>641</v>
      </c>
      <c r="K2950" s="1493">
        <v>1</v>
      </c>
      <c r="L2950" s="1493">
        <f t="shared" si="96"/>
        <v>12</v>
      </c>
      <c r="M2950" s="1484">
        <f t="shared" si="97"/>
        <v>59896.86</v>
      </c>
      <c r="N2950" s="1493">
        <v>1</v>
      </c>
      <c r="O2950" s="1493">
        <f t="shared" si="98"/>
        <v>10</v>
      </c>
      <c r="P2950" s="1484">
        <f t="shared" si="99"/>
        <v>41385.679999999993</v>
      </c>
      <c r="Q2950" s="1200">
        <v>59896.86</v>
      </c>
      <c r="R2950" s="1200">
        <v>41385.679999999993</v>
      </c>
      <c r="S2950" s="1201">
        <v>12</v>
      </c>
      <c r="T2950" s="1201">
        <v>10</v>
      </c>
      <c r="U2950" s="1500"/>
      <c r="V2950" s="1500"/>
    </row>
    <row r="2951" spans="1:22" ht="13.5" x14ac:dyDescent="0.25">
      <c r="A2951" s="1488" t="s">
        <v>640</v>
      </c>
      <c r="B2951" s="1488" t="s">
        <v>8675</v>
      </c>
      <c r="C2951" s="1488" t="s">
        <v>97</v>
      </c>
      <c r="D2951" s="1488" t="s">
        <v>768</v>
      </c>
      <c r="E2951" s="1489">
        <v>2500</v>
      </c>
      <c r="F2951" s="1488" t="s">
        <v>1652</v>
      </c>
      <c r="G2951" s="1488" t="s">
        <v>1651</v>
      </c>
      <c r="H2951" s="1488" t="s">
        <v>1211</v>
      </c>
      <c r="I2951" s="1488" t="s">
        <v>636</v>
      </c>
      <c r="J2951" s="1488" t="s">
        <v>1211</v>
      </c>
      <c r="K2951" s="1493">
        <v>1</v>
      </c>
      <c r="L2951" s="1493">
        <f t="shared" si="96"/>
        <v>4</v>
      </c>
      <c r="M2951" s="1484">
        <f t="shared" si="97"/>
        <v>10015.349999999999</v>
      </c>
      <c r="N2951" s="1493">
        <v>1</v>
      </c>
      <c r="O2951" s="1493">
        <f t="shared" si="98"/>
        <v>8</v>
      </c>
      <c r="P2951" s="1484">
        <f t="shared" si="99"/>
        <v>20131.440000000002</v>
      </c>
      <c r="Q2951" s="1200">
        <v>10015.349999999999</v>
      </c>
      <c r="R2951" s="1200">
        <v>20131.440000000002</v>
      </c>
      <c r="S2951" s="1201">
        <v>4</v>
      </c>
      <c r="T2951" s="1201">
        <v>8</v>
      </c>
      <c r="U2951" s="1500"/>
      <c r="V2951" s="1500"/>
    </row>
    <row r="2952" spans="1:22" ht="13.5" x14ac:dyDescent="0.25">
      <c r="A2952" s="1488" t="s">
        <v>640</v>
      </c>
      <c r="B2952" s="1488" t="s">
        <v>8675</v>
      </c>
      <c r="C2952" s="1488" t="s">
        <v>97</v>
      </c>
      <c r="D2952" s="1488" t="s">
        <v>715</v>
      </c>
      <c r="E2952" s="1489">
        <v>4000</v>
      </c>
      <c r="F2952" s="1488" t="s">
        <v>1650</v>
      </c>
      <c r="G2952" s="1488" t="s">
        <v>1649</v>
      </c>
      <c r="H2952" s="1488" t="s">
        <v>636</v>
      </c>
      <c r="I2952" s="1488" t="s">
        <v>736</v>
      </c>
      <c r="J2952" s="1488" t="s">
        <v>636</v>
      </c>
      <c r="K2952" s="1493">
        <v>1</v>
      </c>
      <c r="L2952" s="1493">
        <f t="shared" si="96"/>
        <v>12</v>
      </c>
      <c r="M2952" s="1484">
        <f t="shared" si="97"/>
        <v>47191.68</v>
      </c>
      <c r="N2952" s="1493">
        <v>1</v>
      </c>
      <c r="O2952" s="1493">
        <f t="shared" si="98"/>
        <v>8</v>
      </c>
      <c r="P2952" s="1484">
        <f t="shared" si="99"/>
        <v>32048.86</v>
      </c>
      <c r="Q2952" s="1200">
        <v>47191.68</v>
      </c>
      <c r="R2952" s="1200">
        <v>32048.86</v>
      </c>
      <c r="S2952" s="1201">
        <v>12</v>
      </c>
      <c r="T2952" s="1201">
        <v>8</v>
      </c>
      <c r="U2952" s="1500"/>
      <c r="V2952" s="1500"/>
    </row>
    <row r="2953" spans="1:22" ht="13.5" x14ac:dyDescent="0.25">
      <c r="A2953" s="1488" t="s">
        <v>640</v>
      </c>
      <c r="B2953" s="1488" t="s">
        <v>8675</v>
      </c>
      <c r="C2953" s="1488" t="s">
        <v>97</v>
      </c>
      <c r="D2953" s="1488" t="s">
        <v>775</v>
      </c>
      <c r="E2953" s="1489">
        <v>7000</v>
      </c>
      <c r="F2953" s="1488" t="s">
        <v>1648</v>
      </c>
      <c r="G2953" s="1488" t="s">
        <v>1647</v>
      </c>
      <c r="H2953" s="1488" t="s">
        <v>756</v>
      </c>
      <c r="I2953" s="1488" t="s">
        <v>647</v>
      </c>
      <c r="J2953" s="1488" t="s">
        <v>756</v>
      </c>
      <c r="K2953" s="1493">
        <v>1</v>
      </c>
      <c r="L2953" s="1493">
        <f t="shared" si="96"/>
        <v>13</v>
      </c>
      <c r="M2953" s="1484">
        <f t="shared" si="97"/>
        <v>85427.37</v>
      </c>
      <c r="N2953" s="1493">
        <v>1</v>
      </c>
      <c r="O2953" s="1493">
        <f t="shared" si="98"/>
        <v>8</v>
      </c>
      <c r="P2953" s="1484">
        <f t="shared" si="99"/>
        <v>56088.54</v>
      </c>
      <c r="Q2953" s="1200">
        <v>85427.37</v>
      </c>
      <c r="R2953" s="1200">
        <v>56088.54</v>
      </c>
      <c r="S2953" s="1201">
        <v>13</v>
      </c>
      <c r="T2953" s="1201">
        <v>8</v>
      </c>
      <c r="U2953" s="1500"/>
      <c r="V2953" s="1500"/>
    </row>
    <row r="2954" spans="1:22" ht="13.5" x14ac:dyDescent="0.25">
      <c r="A2954" s="1488" t="s">
        <v>640</v>
      </c>
      <c r="B2954" s="1488" t="s">
        <v>8675</v>
      </c>
      <c r="C2954" s="1488" t="s">
        <v>2002</v>
      </c>
      <c r="D2954" s="1488" t="s">
        <v>698</v>
      </c>
      <c r="E2954" s="1489">
        <v>3000</v>
      </c>
      <c r="F2954" s="1488" t="s">
        <v>1646</v>
      </c>
      <c r="G2954" s="1488" t="s">
        <v>1645</v>
      </c>
      <c r="H2954" s="1488" t="s">
        <v>636</v>
      </c>
      <c r="I2954" s="1488" t="s">
        <v>636</v>
      </c>
      <c r="J2954" s="1488" t="s">
        <v>636</v>
      </c>
      <c r="K2954" s="1493">
        <v>0</v>
      </c>
      <c r="L2954" s="1493">
        <f t="shared" si="96"/>
        <v>0</v>
      </c>
      <c r="M2954" s="1484">
        <f t="shared" si="97"/>
        <v>0</v>
      </c>
      <c r="N2954" s="1493">
        <v>1</v>
      </c>
      <c r="O2954" s="1493">
        <f t="shared" si="98"/>
        <v>3</v>
      </c>
      <c r="P2954" s="1484">
        <f t="shared" si="99"/>
        <v>6900</v>
      </c>
      <c r="Q2954" s="1200"/>
      <c r="R2954" s="1200">
        <v>6900</v>
      </c>
      <c r="S2954" s="1201"/>
      <c r="T2954" s="1201">
        <v>3</v>
      </c>
      <c r="U2954" s="1500"/>
      <c r="V2954" s="1500"/>
    </row>
    <row r="2955" spans="1:22" ht="13.5" x14ac:dyDescent="0.25">
      <c r="A2955" s="1488" t="s">
        <v>640</v>
      </c>
      <c r="B2955" s="1488" t="s">
        <v>8675</v>
      </c>
      <c r="C2955" s="1488" t="s">
        <v>97</v>
      </c>
      <c r="D2955" s="1488" t="s">
        <v>646</v>
      </c>
      <c r="E2955" s="1489">
        <v>4500</v>
      </c>
      <c r="F2955" s="1488" t="s">
        <v>1644</v>
      </c>
      <c r="G2955" s="1488" t="s">
        <v>1643</v>
      </c>
      <c r="H2955" s="1488" t="s">
        <v>646</v>
      </c>
      <c r="I2955" s="1488" t="s">
        <v>647</v>
      </c>
      <c r="J2955" s="1488" t="s">
        <v>646</v>
      </c>
      <c r="K2955" s="1493">
        <v>1</v>
      </c>
      <c r="L2955" s="1493">
        <f t="shared" si="96"/>
        <v>12</v>
      </c>
      <c r="M2955" s="1484">
        <f t="shared" si="97"/>
        <v>54450</v>
      </c>
      <c r="N2955" s="1493">
        <v>1</v>
      </c>
      <c r="O2955" s="1493">
        <f t="shared" si="98"/>
        <v>8</v>
      </c>
      <c r="P2955" s="1484">
        <f t="shared" si="99"/>
        <v>36300</v>
      </c>
      <c r="Q2955" s="1200">
        <v>54450</v>
      </c>
      <c r="R2955" s="1200">
        <v>36300</v>
      </c>
      <c r="S2955" s="1201">
        <v>12</v>
      </c>
      <c r="T2955" s="1201">
        <v>8</v>
      </c>
      <c r="U2955" s="1500"/>
      <c r="V2955" s="1500"/>
    </row>
    <row r="2956" spans="1:22" ht="13.5" x14ac:dyDescent="0.25">
      <c r="A2956" s="1488" t="s">
        <v>640</v>
      </c>
      <c r="B2956" s="1488" t="s">
        <v>8675</v>
      </c>
      <c r="C2956" s="1488" t="s">
        <v>97</v>
      </c>
      <c r="D2956" s="1488" t="s">
        <v>991</v>
      </c>
      <c r="E2956" s="1489">
        <v>3000</v>
      </c>
      <c r="F2956" s="1488" t="s">
        <v>1642</v>
      </c>
      <c r="G2956" s="1488" t="s">
        <v>1641</v>
      </c>
      <c r="H2956" s="1488" t="s">
        <v>636</v>
      </c>
      <c r="I2956" s="1488" t="s">
        <v>765</v>
      </c>
      <c r="J2956" s="1488" t="s">
        <v>636</v>
      </c>
      <c r="K2956" s="1493">
        <v>1</v>
      </c>
      <c r="L2956" s="1493">
        <f t="shared" si="96"/>
        <v>12</v>
      </c>
      <c r="M2956" s="1484">
        <f t="shared" si="97"/>
        <v>36145.17</v>
      </c>
      <c r="N2956" s="1493">
        <v>0</v>
      </c>
      <c r="O2956" s="1493">
        <f t="shared" si="98"/>
        <v>8</v>
      </c>
      <c r="P2956" s="1484">
        <f t="shared" si="99"/>
        <v>24200.29</v>
      </c>
      <c r="Q2956" s="1200">
        <v>36145.17</v>
      </c>
      <c r="R2956" s="1200">
        <v>24200.29</v>
      </c>
      <c r="S2956" s="1201">
        <v>12</v>
      </c>
      <c r="T2956" s="1201">
        <v>8</v>
      </c>
      <c r="U2956" s="1500"/>
      <c r="V2956" s="1500"/>
    </row>
    <row r="2957" spans="1:22" ht="13.5" x14ac:dyDescent="0.25">
      <c r="A2957" s="1488" t="s">
        <v>640</v>
      </c>
      <c r="B2957" s="1488" t="s">
        <v>8675</v>
      </c>
      <c r="C2957" s="1488" t="s">
        <v>97</v>
      </c>
      <c r="D2957" s="1488" t="s">
        <v>712</v>
      </c>
      <c r="E2957" s="1489">
        <v>12000</v>
      </c>
      <c r="F2957" s="1488" t="s">
        <v>1640</v>
      </c>
      <c r="G2957" s="1488" t="s">
        <v>1639</v>
      </c>
      <c r="H2957" s="1488" t="s">
        <v>651</v>
      </c>
      <c r="I2957" s="1488" t="s">
        <v>647</v>
      </c>
      <c r="J2957" s="1488" t="s">
        <v>651</v>
      </c>
      <c r="K2957" s="1493">
        <v>0</v>
      </c>
      <c r="L2957" s="1493">
        <f t="shared" si="96"/>
        <v>0</v>
      </c>
      <c r="M2957" s="1484">
        <f t="shared" si="97"/>
        <v>0</v>
      </c>
      <c r="N2957" s="1493">
        <v>0</v>
      </c>
      <c r="O2957" s="1493">
        <f t="shared" si="98"/>
        <v>5</v>
      </c>
      <c r="P2957" s="1484">
        <f t="shared" si="99"/>
        <v>62700</v>
      </c>
      <c r="Q2957" s="1200"/>
      <c r="R2957" s="1200">
        <v>62700</v>
      </c>
      <c r="S2957" s="1201"/>
      <c r="T2957" s="1201">
        <v>5</v>
      </c>
      <c r="U2957" s="1500"/>
      <c r="V2957" s="1500"/>
    </row>
    <row r="2958" spans="1:22" ht="13.5" x14ac:dyDescent="0.25">
      <c r="A2958" s="1488" t="s">
        <v>640</v>
      </c>
      <c r="B2958" s="1488" t="s">
        <v>8675</v>
      </c>
      <c r="C2958" s="1488" t="s">
        <v>97</v>
      </c>
      <c r="D2958" s="1488" t="s">
        <v>1071</v>
      </c>
      <c r="E2958" s="1489">
        <v>2200</v>
      </c>
      <c r="F2958" s="1488" t="s">
        <v>1638</v>
      </c>
      <c r="G2958" s="1488" t="s">
        <v>1637</v>
      </c>
      <c r="H2958" s="1488" t="s">
        <v>636</v>
      </c>
      <c r="I2958" s="1488" t="s">
        <v>687</v>
      </c>
      <c r="J2958" s="1488" t="s">
        <v>636</v>
      </c>
      <c r="K2958" s="1493">
        <v>1</v>
      </c>
      <c r="L2958" s="1493">
        <f t="shared" si="96"/>
        <v>12</v>
      </c>
      <c r="M2958" s="1484">
        <f t="shared" si="97"/>
        <v>27000</v>
      </c>
      <c r="N2958" s="1493">
        <v>1</v>
      </c>
      <c r="O2958" s="1493">
        <f t="shared" si="98"/>
        <v>8</v>
      </c>
      <c r="P2958" s="1484">
        <f t="shared" si="99"/>
        <v>17900</v>
      </c>
      <c r="Q2958" s="1200">
        <v>27000</v>
      </c>
      <c r="R2958" s="1200">
        <v>17900</v>
      </c>
      <c r="S2958" s="1201">
        <v>12</v>
      </c>
      <c r="T2958" s="1201">
        <v>8</v>
      </c>
      <c r="U2958" s="1500"/>
      <c r="V2958" s="1500"/>
    </row>
    <row r="2959" spans="1:22" ht="13.5" x14ac:dyDescent="0.25">
      <c r="A2959" s="1488" t="s">
        <v>640</v>
      </c>
      <c r="B2959" s="1488" t="s">
        <v>8675</v>
      </c>
      <c r="C2959" s="1488" t="s">
        <v>97</v>
      </c>
      <c r="D2959" s="1488" t="s">
        <v>654</v>
      </c>
      <c r="E2959" s="1489">
        <v>8500</v>
      </c>
      <c r="F2959" s="1488" t="s">
        <v>1636</v>
      </c>
      <c r="G2959" s="1488" t="s">
        <v>1635</v>
      </c>
      <c r="H2959" s="1488" t="s">
        <v>651</v>
      </c>
      <c r="I2959" s="1488" t="s">
        <v>647</v>
      </c>
      <c r="J2959" s="1488" t="s">
        <v>651</v>
      </c>
      <c r="K2959" s="1493">
        <v>1</v>
      </c>
      <c r="L2959" s="1493">
        <f t="shared" si="96"/>
        <v>11</v>
      </c>
      <c r="M2959" s="1484">
        <f t="shared" si="97"/>
        <v>85588.44</v>
      </c>
      <c r="N2959" s="1493">
        <v>0</v>
      </c>
      <c r="O2959" s="1493">
        <f t="shared" si="98"/>
        <v>0</v>
      </c>
      <c r="P2959" s="1484">
        <f t="shared" si="99"/>
        <v>0</v>
      </c>
      <c r="Q2959" s="1200">
        <v>85588.44</v>
      </c>
      <c r="R2959" s="1200"/>
      <c r="S2959" s="1201">
        <v>11</v>
      </c>
      <c r="T2959" s="1201"/>
      <c r="U2959" s="1500"/>
      <c r="V2959" s="1500"/>
    </row>
    <row r="2960" spans="1:22" ht="13.5" x14ac:dyDescent="0.25">
      <c r="A2960" s="1488" t="s">
        <v>640</v>
      </c>
      <c r="B2960" s="1488" t="s">
        <v>8675</v>
      </c>
      <c r="C2960" s="1488" t="s">
        <v>97</v>
      </c>
      <c r="D2960" s="1488" t="s">
        <v>645</v>
      </c>
      <c r="E2960" s="1489">
        <v>11000</v>
      </c>
      <c r="F2960" s="1488" t="s">
        <v>1633</v>
      </c>
      <c r="G2960" s="1488" t="s">
        <v>1632</v>
      </c>
      <c r="H2960" s="1488" t="s">
        <v>641</v>
      </c>
      <c r="I2960" s="1488" t="s">
        <v>647</v>
      </c>
      <c r="J2960" s="1488" t="s">
        <v>641</v>
      </c>
      <c r="K2960" s="1493">
        <v>1</v>
      </c>
      <c r="L2960" s="1493">
        <f t="shared" si="96"/>
        <v>9</v>
      </c>
      <c r="M2960" s="1484">
        <f t="shared" si="97"/>
        <v>73788.63</v>
      </c>
      <c r="N2960" s="1493">
        <v>0</v>
      </c>
      <c r="O2960" s="1493">
        <f t="shared" si="98"/>
        <v>0</v>
      </c>
      <c r="P2960" s="1484">
        <f t="shared" si="99"/>
        <v>0</v>
      </c>
      <c r="Q2960" s="1200">
        <v>73788.63</v>
      </c>
      <c r="R2960" s="1200"/>
      <c r="S2960" s="1201">
        <v>9</v>
      </c>
      <c r="T2960" s="1201"/>
      <c r="U2960" s="1500"/>
      <c r="V2960" s="1500"/>
    </row>
    <row r="2961" spans="1:22" ht="13.5" x14ac:dyDescent="0.25">
      <c r="A2961" s="1488" t="s">
        <v>640</v>
      </c>
      <c r="B2961" s="1488" t="s">
        <v>8675</v>
      </c>
      <c r="C2961" s="1488" t="s">
        <v>97</v>
      </c>
      <c r="D2961" s="1488" t="s">
        <v>1634</v>
      </c>
      <c r="E2961" s="1489">
        <v>11000</v>
      </c>
      <c r="F2961" s="1488" t="s">
        <v>1633</v>
      </c>
      <c r="G2961" s="1488" t="s">
        <v>1632</v>
      </c>
      <c r="H2961" s="1488" t="s">
        <v>641</v>
      </c>
      <c r="I2961" s="1488" t="s">
        <v>647</v>
      </c>
      <c r="J2961" s="1488" t="s">
        <v>641</v>
      </c>
      <c r="K2961" s="1493">
        <v>1</v>
      </c>
      <c r="L2961" s="1493">
        <f t="shared" si="96"/>
        <v>5</v>
      </c>
      <c r="M2961" s="1484">
        <f t="shared" si="97"/>
        <v>52015.61</v>
      </c>
      <c r="N2961" s="1493">
        <v>1</v>
      </c>
      <c r="O2961" s="1493">
        <f t="shared" si="98"/>
        <v>8</v>
      </c>
      <c r="P2961" s="1484">
        <f t="shared" si="99"/>
        <v>88246.88</v>
      </c>
      <c r="Q2961" s="1200">
        <v>52015.61</v>
      </c>
      <c r="R2961" s="1200">
        <v>88246.88</v>
      </c>
      <c r="S2961" s="1201">
        <v>5</v>
      </c>
      <c r="T2961" s="1201">
        <v>8</v>
      </c>
      <c r="U2961" s="1500"/>
      <c r="V2961" s="1500"/>
    </row>
    <row r="2962" spans="1:22" ht="13.5" x14ac:dyDescent="0.25">
      <c r="A2962" s="1488" t="s">
        <v>640</v>
      </c>
      <c r="B2962" s="1488" t="s">
        <v>8675</v>
      </c>
      <c r="C2962" s="1488" t="s">
        <v>97</v>
      </c>
      <c r="D2962" s="1488" t="s">
        <v>751</v>
      </c>
      <c r="E2962" s="1489">
        <v>3500</v>
      </c>
      <c r="F2962" s="1488" t="s">
        <v>1631</v>
      </c>
      <c r="G2962" s="1488" t="s">
        <v>1630</v>
      </c>
      <c r="H2962" s="1488" t="s">
        <v>1459</v>
      </c>
      <c r="I2962" s="1488" t="s">
        <v>662</v>
      </c>
      <c r="J2962" s="1488" t="s">
        <v>1459</v>
      </c>
      <c r="K2962" s="1493">
        <v>1</v>
      </c>
      <c r="L2962" s="1493">
        <f t="shared" si="96"/>
        <v>12</v>
      </c>
      <c r="M2962" s="1484">
        <f t="shared" si="97"/>
        <v>42539.67</v>
      </c>
      <c r="N2962" s="1493">
        <v>1</v>
      </c>
      <c r="O2962" s="1493">
        <f t="shared" si="98"/>
        <v>8</v>
      </c>
      <c r="P2962" s="1484">
        <f t="shared" si="99"/>
        <v>28236.03</v>
      </c>
      <c r="Q2962" s="1200">
        <v>42539.67</v>
      </c>
      <c r="R2962" s="1200">
        <v>28236.03</v>
      </c>
      <c r="S2962" s="1201">
        <v>12</v>
      </c>
      <c r="T2962" s="1201">
        <v>8</v>
      </c>
      <c r="U2962" s="1500"/>
      <c r="V2962" s="1500"/>
    </row>
    <row r="2963" spans="1:22" ht="13.5" x14ac:dyDescent="0.25">
      <c r="A2963" s="1488" t="s">
        <v>640</v>
      </c>
      <c r="B2963" s="1488" t="s">
        <v>8675</v>
      </c>
      <c r="C2963" s="1488" t="s">
        <v>97</v>
      </c>
      <c r="D2963" s="1488" t="s">
        <v>768</v>
      </c>
      <c r="E2963" s="1489">
        <v>3500</v>
      </c>
      <c r="F2963" s="1488" t="s">
        <v>1629</v>
      </c>
      <c r="G2963" s="1488" t="s">
        <v>1628</v>
      </c>
      <c r="H2963" s="1488" t="s">
        <v>1627</v>
      </c>
      <c r="I2963" s="1488" t="s">
        <v>636</v>
      </c>
      <c r="J2963" s="1488" t="s">
        <v>1627</v>
      </c>
      <c r="K2963" s="1493">
        <v>1</v>
      </c>
      <c r="L2963" s="1493">
        <f t="shared" si="96"/>
        <v>1</v>
      </c>
      <c r="M2963" s="1484">
        <f t="shared" si="97"/>
        <v>3266.67</v>
      </c>
      <c r="N2963" s="1493">
        <v>0</v>
      </c>
      <c r="O2963" s="1493">
        <f t="shared" si="98"/>
        <v>0</v>
      </c>
      <c r="P2963" s="1484">
        <f t="shared" si="99"/>
        <v>0</v>
      </c>
      <c r="Q2963" s="1200">
        <v>3266.67</v>
      </c>
      <c r="R2963" s="1200"/>
      <c r="S2963" s="1201">
        <v>1</v>
      </c>
      <c r="T2963" s="1201"/>
      <c r="U2963" s="1500"/>
      <c r="V2963" s="1500"/>
    </row>
    <row r="2964" spans="1:22" ht="13.5" x14ac:dyDescent="0.25">
      <c r="A2964" s="1488" t="s">
        <v>640</v>
      </c>
      <c r="B2964" s="1488" t="s">
        <v>8675</v>
      </c>
      <c r="C2964" s="1488" t="s">
        <v>97</v>
      </c>
      <c r="D2964" s="1488" t="s">
        <v>645</v>
      </c>
      <c r="E2964" s="1489">
        <v>5000</v>
      </c>
      <c r="F2964" s="1488" t="s">
        <v>1626</v>
      </c>
      <c r="G2964" s="1488" t="s">
        <v>1625</v>
      </c>
      <c r="H2964" s="1488" t="s">
        <v>641</v>
      </c>
      <c r="I2964" s="1488" t="s">
        <v>680</v>
      </c>
      <c r="J2964" s="1488" t="s">
        <v>641</v>
      </c>
      <c r="K2964" s="1493">
        <v>1</v>
      </c>
      <c r="L2964" s="1493">
        <f t="shared" si="96"/>
        <v>12</v>
      </c>
      <c r="M2964" s="1484">
        <f t="shared" si="97"/>
        <v>60251.03</v>
      </c>
      <c r="N2964" s="1493">
        <v>1</v>
      </c>
      <c r="O2964" s="1493">
        <f t="shared" si="98"/>
        <v>9</v>
      </c>
      <c r="P2964" s="1484">
        <f t="shared" si="99"/>
        <v>36227.01</v>
      </c>
      <c r="Q2964" s="1200">
        <v>60251.03</v>
      </c>
      <c r="R2964" s="1200">
        <v>36227.01</v>
      </c>
      <c r="S2964" s="1201">
        <v>12</v>
      </c>
      <c r="T2964" s="1201">
        <v>9</v>
      </c>
      <c r="U2964" s="1500"/>
      <c r="V2964" s="1500"/>
    </row>
    <row r="2965" spans="1:22" ht="13.5" x14ac:dyDescent="0.25">
      <c r="A2965" s="1488" t="s">
        <v>640</v>
      </c>
      <c r="B2965" s="1488" t="s">
        <v>8675</v>
      </c>
      <c r="C2965" s="1488" t="s">
        <v>97</v>
      </c>
      <c r="D2965" s="1488" t="s">
        <v>639</v>
      </c>
      <c r="E2965" s="1489">
        <v>3500</v>
      </c>
      <c r="F2965" s="1488" t="s">
        <v>1624</v>
      </c>
      <c r="G2965" s="1488" t="s">
        <v>1623</v>
      </c>
      <c r="H2965" s="1488" t="s">
        <v>636</v>
      </c>
      <c r="I2965" s="1488" t="s">
        <v>636</v>
      </c>
      <c r="J2965" s="1488" t="s">
        <v>636</v>
      </c>
      <c r="K2965" s="1493">
        <v>0</v>
      </c>
      <c r="L2965" s="1493">
        <f t="shared" si="96"/>
        <v>0</v>
      </c>
      <c r="M2965" s="1484">
        <f t="shared" si="97"/>
        <v>0</v>
      </c>
      <c r="N2965" s="1493">
        <v>1</v>
      </c>
      <c r="O2965" s="1493">
        <f t="shared" si="98"/>
        <v>1</v>
      </c>
      <c r="P2965" s="1484">
        <f t="shared" si="99"/>
        <v>1050</v>
      </c>
      <c r="Q2965" s="1200"/>
      <c r="R2965" s="1200">
        <v>1050</v>
      </c>
      <c r="S2965" s="1201"/>
      <c r="T2965" s="1201">
        <v>1</v>
      </c>
      <c r="U2965" s="1500"/>
      <c r="V2965" s="1500"/>
    </row>
    <row r="2966" spans="1:22" ht="13.5" x14ac:dyDescent="0.25">
      <c r="A2966" s="1488" t="s">
        <v>640</v>
      </c>
      <c r="B2966" s="1488" t="s">
        <v>8675</v>
      </c>
      <c r="C2966" s="1488" t="s">
        <v>2002</v>
      </c>
      <c r="D2966" s="1488" t="s">
        <v>639</v>
      </c>
      <c r="E2966" s="1489">
        <v>4000</v>
      </c>
      <c r="F2966" s="1488" t="s">
        <v>1622</v>
      </c>
      <c r="G2966" s="1488" t="s">
        <v>1621</v>
      </c>
      <c r="H2966" s="1488" t="s">
        <v>635</v>
      </c>
      <c r="I2966" s="1488" t="s">
        <v>636</v>
      </c>
      <c r="J2966" s="1488" t="s">
        <v>635</v>
      </c>
      <c r="K2966" s="1493">
        <v>0</v>
      </c>
      <c r="L2966" s="1493">
        <f t="shared" si="96"/>
        <v>0</v>
      </c>
      <c r="M2966" s="1484">
        <f t="shared" si="97"/>
        <v>0</v>
      </c>
      <c r="N2966" s="1493">
        <v>1</v>
      </c>
      <c r="O2966" s="1493">
        <f t="shared" si="98"/>
        <v>2</v>
      </c>
      <c r="P2966" s="1484">
        <f t="shared" si="99"/>
        <v>6133.33</v>
      </c>
      <c r="Q2966" s="1200"/>
      <c r="R2966" s="1200">
        <v>6133.33</v>
      </c>
      <c r="S2966" s="1201"/>
      <c r="T2966" s="1201">
        <v>2</v>
      </c>
      <c r="U2966" s="1500"/>
      <c r="V2966" s="1500"/>
    </row>
    <row r="2967" spans="1:22" ht="13.5" x14ac:dyDescent="0.25">
      <c r="A2967" s="1488" t="s">
        <v>640</v>
      </c>
      <c r="B2967" s="1488" t="s">
        <v>8675</v>
      </c>
      <c r="C2967" s="1488" t="s">
        <v>97</v>
      </c>
      <c r="D2967" s="1488" t="s">
        <v>712</v>
      </c>
      <c r="E2967" s="1489">
        <v>14000</v>
      </c>
      <c r="F2967" s="1488" t="s">
        <v>1620</v>
      </c>
      <c r="G2967" s="1488" t="s">
        <v>1619</v>
      </c>
      <c r="H2967" s="1488" t="s">
        <v>636</v>
      </c>
      <c r="I2967" s="1488" t="s">
        <v>1096</v>
      </c>
      <c r="J2967" s="1488" t="s">
        <v>636</v>
      </c>
      <c r="K2967" s="1493">
        <v>0</v>
      </c>
      <c r="L2967" s="1493">
        <f t="shared" si="96"/>
        <v>0</v>
      </c>
      <c r="M2967" s="1484">
        <f t="shared" si="97"/>
        <v>0</v>
      </c>
      <c r="N2967" s="1493">
        <v>1</v>
      </c>
      <c r="O2967" s="1493">
        <f t="shared" si="98"/>
        <v>1</v>
      </c>
      <c r="P2967" s="1484">
        <f t="shared" si="99"/>
        <v>7200</v>
      </c>
      <c r="Q2967" s="1200"/>
      <c r="R2967" s="1200">
        <v>7200</v>
      </c>
      <c r="S2967" s="1201"/>
      <c r="T2967" s="1201">
        <v>1</v>
      </c>
      <c r="U2967" s="1500"/>
      <c r="V2967" s="1500"/>
    </row>
    <row r="2968" spans="1:22" ht="13.5" x14ac:dyDescent="0.25">
      <c r="A2968" s="1488" t="s">
        <v>640</v>
      </c>
      <c r="B2968" s="1488" t="s">
        <v>8675</v>
      </c>
      <c r="C2968" s="1488" t="s">
        <v>97</v>
      </c>
      <c r="D2968" s="1488" t="s">
        <v>1141</v>
      </c>
      <c r="E2968" s="1489">
        <v>14000</v>
      </c>
      <c r="F2968" s="1488" t="s">
        <v>1620</v>
      </c>
      <c r="G2968" s="1488" t="s">
        <v>1619</v>
      </c>
      <c r="H2968" s="1488" t="s">
        <v>636</v>
      </c>
      <c r="I2968" s="1488" t="s">
        <v>1096</v>
      </c>
      <c r="J2968" s="1488" t="s">
        <v>636</v>
      </c>
      <c r="K2968" s="1493">
        <v>0</v>
      </c>
      <c r="L2968" s="1493">
        <f t="shared" si="96"/>
        <v>0</v>
      </c>
      <c r="M2968" s="1484">
        <f t="shared" si="97"/>
        <v>0</v>
      </c>
      <c r="N2968" s="1493">
        <v>1</v>
      </c>
      <c r="O2968" s="1493">
        <f t="shared" si="98"/>
        <v>1</v>
      </c>
      <c r="P2968" s="1484">
        <f t="shared" si="99"/>
        <v>21566.67</v>
      </c>
      <c r="Q2968" s="1200"/>
      <c r="R2968" s="1200">
        <v>21566.67</v>
      </c>
      <c r="S2968" s="1201"/>
      <c r="T2968" s="1201">
        <v>1</v>
      </c>
      <c r="U2968" s="1500"/>
      <c r="V2968" s="1500"/>
    </row>
    <row r="2969" spans="1:22" ht="13.5" x14ac:dyDescent="0.25">
      <c r="A2969" s="1488" t="s">
        <v>640</v>
      </c>
      <c r="B2969" s="1488" t="s">
        <v>8675</v>
      </c>
      <c r="C2969" s="1488" t="s">
        <v>97</v>
      </c>
      <c r="D2969" s="1488" t="s">
        <v>657</v>
      </c>
      <c r="E2969" s="1489">
        <v>14000</v>
      </c>
      <c r="F2969" s="1488" t="s">
        <v>1618</v>
      </c>
      <c r="G2969" s="1488" t="s">
        <v>1617</v>
      </c>
      <c r="H2969" s="1488" t="s">
        <v>636</v>
      </c>
      <c r="I2969" s="1488" t="s">
        <v>636</v>
      </c>
      <c r="J2969" s="1488" t="s">
        <v>636</v>
      </c>
      <c r="K2969" s="1493">
        <v>1</v>
      </c>
      <c r="L2969" s="1493">
        <f t="shared" si="96"/>
        <v>0</v>
      </c>
      <c r="M2969" s="1484">
        <f t="shared" si="97"/>
        <v>0</v>
      </c>
      <c r="N2969" s="1493">
        <v>1</v>
      </c>
      <c r="O2969" s="1493">
        <f t="shared" si="98"/>
        <v>3</v>
      </c>
      <c r="P2969" s="1484">
        <f t="shared" si="99"/>
        <v>7200</v>
      </c>
      <c r="Q2969" s="1200"/>
      <c r="R2969" s="1200">
        <v>7200</v>
      </c>
      <c r="S2969" s="1201"/>
      <c r="T2969" s="1201">
        <v>3</v>
      </c>
      <c r="U2969" s="1500"/>
      <c r="V2969" s="1500"/>
    </row>
    <row r="2970" spans="1:22" ht="13.5" x14ac:dyDescent="0.25">
      <c r="A2970" s="1488" t="s">
        <v>640</v>
      </c>
      <c r="B2970" s="1488" t="s">
        <v>8675</v>
      </c>
      <c r="C2970" s="1488" t="s">
        <v>97</v>
      </c>
      <c r="D2970" s="1488" t="s">
        <v>751</v>
      </c>
      <c r="E2970" s="1489">
        <v>4500</v>
      </c>
      <c r="F2970" s="1488" t="s">
        <v>1616</v>
      </c>
      <c r="G2970" s="1488" t="s">
        <v>1615</v>
      </c>
      <c r="H2970" s="1488" t="s">
        <v>1459</v>
      </c>
      <c r="I2970" s="1488" t="s">
        <v>662</v>
      </c>
      <c r="J2970" s="1488" t="s">
        <v>1459</v>
      </c>
      <c r="K2970" s="1493">
        <v>1</v>
      </c>
      <c r="L2970" s="1493">
        <f t="shared" si="96"/>
        <v>0</v>
      </c>
      <c r="M2970" s="1484">
        <f t="shared" si="97"/>
        <v>0</v>
      </c>
      <c r="N2970" s="1493">
        <v>1</v>
      </c>
      <c r="O2970" s="1493">
        <f t="shared" si="98"/>
        <v>3</v>
      </c>
      <c r="P2970" s="1484">
        <f t="shared" si="99"/>
        <v>21566.67</v>
      </c>
      <c r="Q2970" s="1200"/>
      <c r="R2970" s="1200">
        <v>21566.67</v>
      </c>
      <c r="S2970" s="1201"/>
      <c r="T2970" s="1201">
        <v>3</v>
      </c>
      <c r="U2970" s="1500"/>
      <c r="V2970" s="1500"/>
    </row>
    <row r="2971" spans="1:22" ht="13.5" x14ac:dyDescent="0.25">
      <c r="A2971" s="1488" t="s">
        <v>640</v>
      </c>
      <c r="B2971" s="1488" t="s">
        <v>8675</v>
      </c>
      <c r="C2971" s="1488" t="s">
        <v>97</v>
      </c>
      <c r="D2971" s="1488" t="s">
        <v>768</v>
      </c>
      <c r="E2971" s="1489">
        <v>2500</v>
      </c>
      <c r="F2971" s="1488" t="s">
        <v>1614</v>
      </c>
      <c r="G2971" s="1488" t="s">
        <v>1613</v>
      </c>
      <c r="H2971" s="1488" t="s">
        <v>636</v>
      </c>
      <c r="I2971" s="1488" t="s">
        <v>765</v>
      </c>
      <c r="J2971" s="1488" t="s">
        <v>636</v>
      </c>
      <c r="K2971" s="1493">
        <v>1</v>
      </c>
      <c r="L2971" s="1493">
        <f t="shared" si="96"/>
        <v>12</v>
      </c>
      <c r="M2971" s="1484">
        <f t="shared" si="97"/>
        <v>166965.34</v>
      </c>
      <c r="N2971" s="1493">
        <v>1</v>
      </c>
      <c r="O2971" s="1493">
        <f t="shared" si="98"/>
        <v>4</v>
      </c>
      <c r="P2971" s="1484">
        <f t="shared" si="99"/>
        <v>57938.69</v>
      </c>
      <c r="Q2971" s="1200">
        <v>166965.34</v>
      </c>
      <c r="R2971" s="1200">
        <v>57938.69</v>
      </c>
      <c r="S2971" s="1201">
        <v>12</v>
      </c>
      <c r="T2971" s="1201">
        <v>4</v>
      </c>
      <c r="U2971" s="1500"/>
      <c r="V2971" s="1500"/>
    </row>
    <row r="2972" spans="1:22" ht="13.5" x14ac:dyDescent="0.25">
      <c r="A2972" s="1488" t="s">
        <v>640</v>
      </c>
      <c r="B2972" s="1488" t="s">
        <v>8675</v>
      </c>
      <c r="C2972" s="1488" t="s">
        <v>97</v>
      </c>
      <c r="D2972" s="1488" t="s">
        <v>654</v>
      </c>
      <c r="E2972" s="1489">
        <v>7000</v>
      </c>
      <c r="F2972" s="1488" t="s">
        <v>1612</v>
      </c>
      <c r="G2972" s="1488" t="s">
        <v>1611</v>
      </c>
      <c r="H2972" s="1488" t="s">
        <v>651</v>
      </c>
      <c r="I2972" s="1488" t="s">
        <v>647</v>
      </c>
      <c r="J2972" s="1488" t="s">
        <v>651</v>
      </c>
      <c r="K2972" s="1493">
        <v>1</v>
      </c>
      <c r="L2972" s="1493">
        <f t="shared" si="96"/>
        <v>12</v>
      </c>
      <c r="M2972" s="1484">
        <f t="shared" si="97"/>
        <v>54518.61</v>
      </c>
      <c r="N2972" s="1493">
        <v>1</v>
      </c>
      <c r="O2972" s="1493">
        <f t="shared" si="98"/>
        <v>8</v>
      </c>
      <c r="P2972" s="1484">
        <f t="shared" si="99"/>
        <v>36274.43</v>
      </c>
      <c r="Q2972" s="1200">
        <v>54518.61</v>
      </c>
      <c r="R2972" s="1200">
        <v>36274.43</v>
      </c>
      <c r="S2972" s="1201">
        <v>12</v>
      </c>
      <c r="T2972" s="1201">
        <v>8</v>
      </c>
      <c r="U2972" s="1500"/>
      <c r="V2972" s="1500"/>
    </row>
    <row r="2973" spans="1:22" ht="13.5" x14ac:dyDescent="0.25">
      <c r="A2973" s="1488" t="s">
        <v>640</v>
      </c>
      <c r="B2973" s="1488" t="s">
        <v>8675</v>
      </c>
      <c r="C2973" s="1488" t="s">
        <v>97</v>
      </c>
      <c r="D2973" s="1488" t="s">
        <v>839</v>
      </c>
      <c r="E2973" s="1489">
        <v>2800</v>
      </c>
      <c r="F2973" s="1488" t="s">
        <v>1610</v>
      </c>
      <c r="G2973" s="1488" t="s">
        <v>1609</v>
      </c>
      <c r="H2973" s="1488" t="s">
        <v>636</v>
      </c>
      <c r="I2973" s="1488" t="s">
        <v>665</v>
      </c>
      <c r="J2973" s="1488" t="s">
        <v>636</v>
      </c>
      <c r="K2973" s="1493">
        <v>1</v>
      </c>
      <c r="L2973" s="1493">
        <f t="shared" ref="L2973:L3036" si="100">S2973</f>
        <v>12</v>
      </c>
      <c r="M2973" s="1484">
        <f t="shared" ref="M2973:M2986" si="101">Q2973</f>
        <v>29821.58</v>
      </c>
      <c r="N2973" s="1493">
        <v>1</v>
      </c>
      <c r="O2973" s="1493">
        <f t="shared" ref="O2973:O3036" si="102">T2973</f>
        <v>8</v>
      </c>
      <c r="P2973" s="1484">
        <f t="shared" ref="P2973:P3036" si="103">R2973</f>
        <v>20033.669999999998</v>
      </c>
      <c r="Q2973" s="1200">
        <v>29821.58</v>
      </c>
      <c r="R2973" s="1200">
        <v>20033.669999999998</v>
      </c>
      <c r="S2973" s="1201">
        <v>12</v>
      </c>
      <c r="T2973" s="1201">
        <v>8</v>
      </c>
      <c r="U2973" s="1500"/>
      <c r="V2973" s="1500"/>
    </row>
    <row r="2974" spans="1:22" ht="13.5" x14ac:dyDescent="0.25">
      <c r="A2974" s="1488" t="s">
        <v>640</v>
      </c>
      <c r="B2974" s="1488" t="s">
        <v>8675</v>
      </c>
      <c r="C2974" s="1488" t="s">
        <v>2002</v>
      </c>
      <c r="D2974" s="1488" t="s">
        <v>952</v>
      </c>
      <c r="E2974" s="1489">
        <v>4000</v>
      </c>
      <c r="F2974" s="1488" t="s">
        <v>1608</v>
      </c>
      <c r="G2974" s="1488" t="s">
        <v>1607</v>
      </c>
      <c r="H2974" s="1488" t="s">
        <v>635</v>
      </c>
      <c r="I2974" s="1488" t="s">
        <v>636</v>
      </c>
      <c r="J2974" s="1488" t="s">
        <v>635</v>
      </c>
      <c r="K2974" s="1493">
        <v>0</v>
      </c>
      <c r="L2974" s="1493">
        <f t="shared" si="100"/>
        <v>6</v>
      </c>
      <c r="M2974" s="1484">
        <f t="shared" si="101"/>
        <v>39033.33</v>
      </c>
      <c r="N2974" s="1493">
        <v>1</v>
      </c>
      <c r="O2974" s="1493">
        <f t="shared" si="102"/>
        <v>8</v>
      </c>
      <c r="P2974" s="1484">
        <f t="shared" si="103"/>
        <v>53033.33</v>
      </c>
      <c r="Q2974" s="1200">
        <v>39033.33</v>
      </c>
      <c r="R2974" s="1200">
        <v>53033.33</v>
      </c>
      <c r="S2974" s="1201">
        <v>6</v>
      </c>
      <c r="T2974" s="1201">
        <v>8</v>
      </c>
      <c r="U2974" s="1500"/>
      <c r="V2974" s="1500"/>
    </row>
    <row r="2975" spans="1:22" ht="13.5" x14ac:dyDescent="0.25">
      <c r="A2975" s="1488" t="s">
        <v>640</v>
      </c>
      <c r="B2975" s="1488" t="s">
        <v>8675</v>
      </c>
      <c r="C2975" s="1488" t="s">
        <v>2002</v>
      </c>
      <c r="D2975" s="1488" t="s">
        <v>674</v>
      </c>
      <c r="E2975" s="1489">
        <v>5000</v>
      </c>
      <c r="F2975" s="1488" t="s">
        <v>1606</v>
      </c>
      <c r="G2975" s="1488" t="s">
        <v>1605</v>
      </c>
      <c r="H2975" s="1488" t="s">
        <v>671</v>
      </c>
      <c r="I2975" s="1488" t="s">
        <v>647</v>
      </c>
      <c r="J2975" s="1488" t="s">
        <v>671</v>
      </c>
      <c r="K2975" s="1493">
        <v>0</v>
      </c>
      <c r="L2975" s="1493">
        <f t="shared" si="100"/>
        <v>12</v>
      </c>
      <c r="M2975" s="1484">
        <f t="shared" si="101"/>
        <v>34041.97</v>
      </c>
      <c r="N2975" s="1493">
        <v>1</v>
      </c>
      <c r="O2975" s="1493">
        <f t="shared" si="102"/>
        <v>8</v>
      </c>
      <c r="P2975" s="1484">
        <f t="shared" si="103"/>
        <v>22496.63</v>
      </c>
      <c r="Q2975" s="1200">
        <v>34041.97</v>
      </c>
      <c r="R2975" s="1200">
        <v>22496.63</v>
      </c>
      <c r="S2975" s="1201">
        <v>12</v>
      </c>
      <c r="T2975" s="1201">
        <v>8</v>
      </c>
      <c r="U2975" s="1500"/>
      <c r="V2975" s="1500"/>
    </row>
    <row r="2976" spans="1:22" ht="13.5" x14ac:dyDescent="0.25">
      <c r="A2976" s="1488" t="s">
        <v>640</v>
      </c>
      <c r="B2976" s="1488" t="s">
        <v>8675</v>
      </c>
      <c r="C2976" s="1488" t="s">
        <v>97</v>
      </c>
      <c r="D2976" s="1488" t="s">
        <v>675</v>
      </c>
      <c r="E2976" s="1489">
        <v>5000</v>
      </c>
      <c r="F2976" s="1488" t="s">
        <v>1604</v>
      </c>
      <c r="G2976" s="1488" t="s">
        <v>1603</v>
      </c>
      <c r="H2976" s="1488" t="s">
        <v>675</v>
      </c>
      <c r="I2976" s="1488" t="s">
        <v>647</v>
      </c>
      <c r="J2976" s="1488" t="s">
        <v>675</v>
      </c>
      <c r="K2976" s="1493">
        <v>1</v>
      </c>
      <c r="L2976" s="1493">
        <f t="shared" si="100"/>
        <v>0</v>
      </c>
      <c r="M2976" s="1484">
        <f t="shared" si="101"/>
        <v>0</v>
      </c>
      <c r="N2976" s="1493">
        <v>1</v>
      </c>
      <c r="O2976" s="1493">
        <f t="shared" si="102"/>
        <v>5</v>
      </c>
      <c r="P2976" s="1484">
        <f t="shared" si="103"/>
        <v>14794.93</v>
      </c>
      <c r="Q2976" s="1200"/>
      <c r="R2976" s="1200">
        <v>14794.93</v>
      </c>
      <c r="S2976" s="1201"/>
      <c r="T2976" s="1201">
        <v>5</v>
      </c>
      <c r="U2976" s="1500"/>
      <c r="V2976" s="1500"/>
    </row>
    <row r="2977" spans="1:22" ht="13.5" x14ac:dyDescent="0.25">
      <c r="A2977" s="1488" t="s">
        <v>640</v>
      </c>
      <c r="B2977" s="1488" t="s">
        <v>8675</v>
      </c>
      <c r="C2977" s="1488" t="s">
        <v>2002</v>
      </c>
      <c r="D2977" s="1488" t="s">
        <v>952</v>
      </c>
      <c r="E2977" s="1489">
        <v>4000</v>
      </c>
      <c r="F2977" s="1488" t="s">
        <v>1602</v>
      </c>
      <c r="G2977" s="1488" t="s">
        <v>1601</v>
      </c>
      <c r="H2977" s="1488" t="s">
        <v>635</v>
      </c>
      <c r="I2977" s="1488" t="s">
        <v>636</v>
      </c>
      <c r="J2977" s="1488" t="s">
        <v>635</v>
      </c>
      <c r="K2977" s="1493">
        <v>0</v>
      </c>
      <c r="L2977" s="1493">
        <f t="shared" si="100"/>
        <v>0</v>
      </c>
      <c r="M2977" s="1484">
        <f t="shared" si="101"/>
        <v>0</v>
      </c>
      <c r="N2977" s="1493">
        <v>1</v>
      </c>
      <c r="O2977" s="1493">
        <f t="shared" si="102"/>
        <v>5</v>
      </c>
      <c r="P2977" s="1484">
        <f t="shared" si="103"/>
        <v>18237.07</v>
      </c>
      <c r="Q2977" s="1200"/>
      <c r="R2977" s="1200">
        <v>18237.07</v>
      </c>
      <c r="S2977" s="1201"/>
      <c r="T2977" s="1201">
        <v>5</v>
      </c>
      <c r="U2977" s="1500"/>
      <c r="V2977" s="1500"/>
    </row>
    <row r="2978" spans="1:22" ht="13.5" x14ac:dyDescent="0.25">
      <c r="A2978" s="1488" t="s">
        <v>640</v>
      </c>
      <c r="B2978" s="1488" t="s">
        <v>8675</v>
      </c>
      <c r="C2978" s="1488" t="s">
        <v>97</v>
      </c>
      <c r="D2978" s="1488" t="s">
        <v>698</v>
      </c>
      <c r="E2978" s="1489">
        <v>3000</v>
      </c>
      <c r="F2978" s="1488" t="s">
        <v>1600</v>
      </c>
      <c r="G2978" s="1488" t="s">
        <v>1599</v>
      </c>
      <c r="H2978" s="1488" t="s">
        <v>636</v>
      </c>
      <c r="I2978" s="1488" t="s">
        <v>687</v>
      </c>
      <c r="J2978" s="1488" t="s">
        <v>636</v>
      </c>
      <c r="K2978" s="1493">
        <v>1</v>
      </c>
      <c r="L2978" s="1493">
        <f t="shared" si="100"/>
        <v>12</v>
      </c>
      <c r="M2978" s="1484">
        <f t="shared" si="101"/>
        <v>60562.119999999995</v>
      </c>
      <c r="N2978" s="1493">
        <v>1</v>
      </c>
      <c r="O2978" s="1493">
        <f t="shared" si="102"/>
        <v>8</v>
      </c>
      <c r="P2978" s="1484">
        <f t="shared" si="103"/>
        <v>40300</v>
      </c>
      <c r="Q2978" s="1200">
        <v>60562.119999999995</v>
      </c>
      <c r="R2978" s="1200">
        <v>40300</v>
      </c>
      <c r="S2978" s="1201">
        <v>12</v>
      </c>
      <c r="T2978" s="1201">
        <v>8</v>
      </c>
      <c r="U2978" s="1500"/>
      <c r="V2978" s="1500"/>
    </row>
    <row r="2979" spans="1:22" ht="13.5" x14ac:dyDescent="0.25">
      <c r="A2979" s="1488" t="s">
        <v>640</v>
      </c>
      <c r="B2979" s="1488" t="s">
        <v>8675</v>
      </c>
      <c r="C2979" s="1488" t="s">
        <v>97</v>
      </c>
      <c r="D2979" s="1488" t="s">
        <v>698</v>
      </c>
      <c r="E2979" s="1489">
        <v>2500</v>
      </c>
      <c r="F2979" s="1488" t="s">
        <v>1598</v>
      </c>
      <c r="G2979" s="1488" t="s">
        <v>1597</v>
      </c>
      <c r="H2979" s="1488" t="s">
        <v>636</v>
      </c>
      <c r="I2979" s="1488" t="s">
        <v>765</v>
      </c>
      <c r="J2979" s="1488" t="s">
        <v>636</v>
      </c>
      <c r="K2979" s="1493">
        <v>1</v>
      </c>
      <c r="L2979" s="1493">
        <f t="shared" si="100"/>
        <v>0</v>
      </c>
      <c r="M2979" s="1484">
        <f t="shared" si="101"/>
        <v>0</v>
      </c>
      <c r="N2979" s="1493">
        <v>1</v>
      </c>
      <c r="O2979" s="1493">
        <f t="shared" si="102"/>
        <v>5</v>
      </c>
      <c r="P2979" s="1484">
        <f t="shared" si="103"/>
        <v>14598.13</v>
      </c>
      <c r="Q2979" s="1200"/>
      <c r="R2979" s="1200">
        <v>14598.13</v>
      </c>
      <c r="S2979" s="1201"/>
      <c r="T2979" s="1201">
        <v>5</v>
      </c>
      <c r="U2979" s="1500"/>
      <c r="V2979" s="1500"/>
    </row>
    <row r="2980" spans="1:22" ht="13.5" x14ac:dyDescent="0.25">
      <c r="A2980" s="1488" t="s">
        <v>640</v>
      </c>
      <c r="B2980" s="1488" t="s">
        <v>8675</v>
      </c>
      <c r="C2980" s="1488" t="s">
        <v>97</v>
      </c>
      <c r="D2980" s="1488" t="s">
        <v>645</v>
      </c>
      <c r="E2980" s="1489">
        <v>4200</v>
      </c>
      <c r="F2980" s="1488" t="s">
        <v>1596</v>
      </c>
      <c r="G2980" s="1488" t="s">
        <v>1595</v>
      </c>
      <c r="H2980" s="1488" t="s">
        <v>641</v>
      </c>
      <c r="I2980" s="1488" t="s">
        <v>647</v>
      </c>
      <c r="J2980" s="1488" t="s">
        <v>641</v>
      </c>
      <c r="K2980" s="1493">
        <v>1</v>
      </c>
      <c r="L2980" s="1493">
        <f t="shared" si="100"/>
        <v>12</v>
      </c>
      <c r="M2980" s="1484">
        <f t="shared" si="101"/>
        <v>35025.01</v>
      </c>
      <c r="N2980" s="1493">
        <v>1</v>
      </c>
      <c r="O2980" s="1493">
        <f t="shared" si="102"/>
        <v>8</v>
      </c>
      <c r="P2980" s="1484">
        <f t="shared" si="103"/>
        <v>23939.489999999998</v>
      </c>
      <c r="Q2980" s="1200">
        <v>35025.01</v>
      </c>
      <c r="R2980" s="1200">
        <v>23939.489999999998</v>
      </c>
      <c r="S2980" s="1201">
        <v>12</v>
      </c>
      <c r="T2980" s="1201">
        <v>8</v>
      </c>
      <c r="U2980" s="1500"/>
      <c r="V2980" s="1500"/>
    </row>
    <row r="2981" spans="1:22" ht="13.5" x14ac:dyDescent="0.25">
      <c r="A2981" s="1488" t="s">
        <v>640</v>
      </c>
      <c r="B2981" s="1488" t="s">
        <v>8675</v>
      </c>
      <c r="C2981" s="1488" t="s">
        <v>97</v>
      </c>
      <c r="D2981" s="1488" t="s">
        <v>675</v>
      </c>
      <c r="E2981" s="1489">
        <v>5000</v>
      </c>
      <c r="F2981" s="1488" t="s">
        <v>1594</v>
      </c>
      <c r="G2981" s="1488" t="s">
        <v>1593</v>
      </c>
      <c r="H2981" s="1488" t="s">
        <v>675</v>
      </c>
      <c r="I2981" s="1488" t="s">
        <v>647</v>
      </c>
      <c r="J2981" s="1488" t="s">
        <v>675</v>
      </c>
      <c r="K2981" s="1493">
        <v>1</v>
      </c>
      <c r="L2981" s="1493">
        <f t="shared" si="100"/>
        <v>12</v>
      </c>
      <c r="M2981" s="1484">
        <f t="shared" si="101"/>
        <v>29239.910000000003</v>
      </c>
      <c r="N2981" s="1493">
        <v>1</v>
      </c>
      <c r="O2981" s="1493">
        <f t="shared" si="102"/>
        <v>8</v>
      </c>
      <c r="P2981" s="1484">
        <f t="shared" si="103"/>
        <v>20077.690000000002</v>
      </c>
      <c r="Q2981" s="1200">
        <v>29239.910000000003</v>
      </c>
      <c r="R2981" s="1200">
        <v>20077.690000000002</v>
      </c>
      <c r="S2981" s="1201">
        <v>12</v>
      </c>
      <c r="T2981" s="1201">
        <v>8</v>
      </c>
      <c r="U2981" s="1500"/>
      <c r="V2981" s="1500"/>
    </row>
    <row r="2982" spans="1:22" ht="13.5" x14ac:dyDescent="0.25">
      <c r="A2982" s="1488" t="s">
        <v>640</v>
      </c>
      <c r="B2982" s="1488" t="s">
        <v>8675</v>
      </c>
      <c r="C2982" s="1488" t="s">
        <v>97</v>
      </c>
      <c r="D2982" s="1488" t="s">
        <v>1592</v>
      </c>
      <c r="E2982" s="1489">
        <v>6000</v>
      </c>
      <c r="F2982" s="1488" t="s">
        <v>1591</v>
      </c>
      <c r="G2982" s="1488" t="s">
        <v>1590</v>
      </c>
      <c r="H2982" s="1488" t="s">
        <v>636</v>
      </c>
      <c r="I2982" s="1488" t="s">
        <v>636</v>
      </c>
      <c r="J2982" s="1488" t="s">
        <v>636</v>
      </c>
      <c r="K2982" s="1493">
        <v>1</v>
      </c>
      <c r="L2982" s="1493">
        <f t="shared" si="100"/>
        <v>13</v>
      </c>
      <c r="M2982" s="1484">
        <f t="shared" si="101"/>
        <v>53493.619999999988</v>
      </c>
      <c r="N2982" s="1493">
        <v>1</v>
      </c>
      <c r="O2982" s="1493">
        <f t="shared" si="102"/>
        <v>8</v>
      </c>
      <c r="P2982" s="1484">
        <f t="shared" si="103"/>
        <v>33151.479999999996</v>
      </c>
      <c r="Q2982" s="1200">
        <v>53493.619999999988</v>
      </c>
      <c r="R2982" s="1200">
        <v>33151.479999999996</v>
      </c>
      <c r="S2982" s="1201">
        <v>13</v>
      </c>
      <c r="T2982" s="1201">
        <v>8</v>
      </c>
      <c r="U2982" s="1500"/>
      <c r="V2982" s="1500"/>
    </row>
    <row r="2983" spans="1:22" ht="13.5" x14ac:dyDescent="0.25">
      <c r="A2983" s="1488" t="s">
        <v>640</v>
      </c>
      <c r="B2983" s="1488" t="s">
        <v>8675</v>
      </c>
      <c r="C2983" s="1488" t="s">
        <v>97</v>
      </c>
      <c r="D2983" s="1488" t="s">
        <v>768</v>
      </c>
      <c r="E2983" s="1489">
        <v>2500</v>
      </c>
      <c r="F2983" s="1488" t="s">
        <v>1589</v>
      </c>
      <c r="G2983" s="1488" t="s">
        <v>1588</v>
      </c>
      <c r="H2983" s="1488" t="s">
        <v>636</v>
      </c>
      <c r="I2983" s="1488" t="s">
        <v>894</v>
      </c>
      <c r="J2983" s="1488" t="s">
        <v>636</v>
      </c>
      <c r="K2983" s="1493">
        <v>1</v>
      </c>
      <c r="L2983" s="1493">
        <f t="shared" si="100"/>
        <v>12</v>
      </c>
      <c r="M2983" s="1484">
        <f t="shared" si="101"/>
        <v>60404.45</v>
      </c>
      <c r="N2983" s="1493">
        <v>1</v>
      </c>
      <c r="O2983" s="1493">
        <f t="shared" si="102"/>
        <v>8</v>
      </c>
      <c r="P2983" s="1484">
        <f t="shared" si="103"/>
        <v>40133.33</v>
      </c>
      <c r="Q2983" s="1200">
        <v>60404.45</v>
      </c>
      <c r="R2983" s="1200">
        <v>40133.33</v>
      </c>
      <c r="S2983" s="1201">
        <v>12</v>
      </c>
      <c r="T2983" s="1201">
        <v>8</v>
      </c>
      <c r="U2983" s="1500"/>
      <c r="V2983" s="1500"/>
    </row>
    <row r="2984" spans="1:22" ht="13.5" x14ac:dyDescent="0.25">
      <c r="A2984" s="1488" t="s">
        <v>640</v>
      </c>
      <c r="B2984" s="1488" t="s">
        <v>8675</v>
      </c>
      <c r="C2984" s="1488" t="s">
        <v>97</v>
      </c>
      <c r="D2984" s="1488" t="s">
        <v>641</v>
      </c>
      <c r="E2984" s="1489">
        <v>7000</v>
      </c>
      <c r="F2984" s="1488" t="s">
        <v>1587</v>
      </c>
      <c r="G2984" s="1488" t="s">
        <v>1586</v>
      </c>
      <c r="H2984" s="1488" t="s">
        <v>641</v>
      </c>
      <c r="I2984" s="1488" t="s">
        <v>647</v>
      </c>
      <c r="J2984" s="1488" t="s">
        <v>641</v>
      </c>
      <c r="K2984" s="1493">
        <v>1</v>
      </c>
      <c r="L2984" s="1493">
        <f t="shared" si="100"/>
        <v>12</v>
      </c>
      <c r="M2984" s="1484">
        <f t="shared" si="101"/>
        <v>72459.09</v>
      </c>
      <c r="N2984" s="1493">
        <v>0</v>
      </c>
      <c r="O2984" s="1493">
        <f t="shared" si="102"/>
        <v>4</v>
      </c>
      <c r="P2984" s="1484">
        <f t="shared" si="103"/>
        <v>23900</v>
      </c>
      <c r="Q2984" s="1200">
        <v>72459.09</v>
      </c>
      <c r="R2984" s="1200">
        <v>23900</v>
      </c>
      <c r="S2984" s="1201">
        <v>12</v>
      </c>
      <c r="T2984" s="1201">
        <v>4</v>
      </c>
      <c r="U2984" s="1500"/>
      <c r="V2984" s="1500"/>
    </row>
    <row r="2985" spans="1:22" ht="13.5" x14ac:dyDescent="0.25">
      <c r="A2985" s="1488" t="s">
        <v>640</v>
      </c>
      <c r="B2985" s="1488" t="s">
        <v>8675</v>
      </c>
      <c r="C2985" s="1488" t="s">
        <v>97</v>
      </c>
      <c r="D2985" s="1488" t="s">
        <v>645</v>
      </c>
      <c r="E2985" s="1489">
        <v>7000</v>
      </c>
      <c r="F2985" s="1488" t="s">
        <v>1587</v>
      </c>
      <c r="G2985" s="1488" t="s">
        <v>1586</v>
      </c>
      <c r="H2985" s="1488" t="s">
        <v>641</v>
      </c>
      <c r="I2985" s="1488" t="s">
        <v>647</v>
      </c>
      <c r="J2985" s="1488" t="s">
        <v>641</v>
      </c>
      <c r="K2985" s="1493">
        <v>1</v>
      </c>
      <c r="L2985" s="1493">
        <f t="shared" si="100"/>
        <v>12</v>
      </c>
      <c r="M2985" s="1484">
        <f t="shared" si="101"/>
        <v>30600</v>
      </c>
      <c r="N2985" s="1493">
        <v>1</v>
      </c>
      <c r="O2985" s="1493">
        <f t="shared" si="102"/>
        <v>8</v>
      </c>
      <c r="P2985" s="1484">
        <f t="shared" si="103"/>
        <v>20300</v>
      </c>
      <c r="Q2985" s="1200">
        <v>30600</v>
      </c>
      <c r="R2985" s="1200">
        <v>20300</v>
      </c>
      <c r="S2985" s="1201">
        <v>12</v>
      </c>
      <c r="T2985" s="1201">
        <v>8</v>
      </c>
      <c r="U2985" s="1500"/>
      <c r="V2985" s="1500"/>
    </row>
    <row r="2986" spans="1:22" ht="13.5" x14ac:dyDescent="0.25">
      <c r="A2986" s="1488" t="s">
        <v>640</v>
      </c>
      <c r="B2986" s="1488" t="s">
        <v>8675</v>
      </c>
      <c r="C2986" s="1488" t="s">
        <v>97</v>
      </c>
      <c r="D2986" s="1488" t="s">
        <v>650</v>
      </c>
      <c r="E2986" s="1489">
        <v>6500</v>
      </c>
      <c r="F2986" s="1488" t="s">
        <v>1585</v>
      </c>
      <c r="G2986" s="1488" t="s">
        <v>1584</v>
      </c>
      <c r="H2986" s="1488" t="s">
        <v>1583</v>
      </c>
      <c r="I2986" s="1488" t="s">
        <v>647</v>
      </c>
      <c r="J2986" s="1488" t="s">
        <v>1583</v>
      </c>
      <c r="K2986" s="1493">
        <v>1</v>
      </c>
      <c r="L2986" s="1493">
        <f t="shared" si="100"/>
        <v>1</v>
      </c>
      <c r="M2986" s="1484">
        <f t="shared" si="101"/>
        <v>27798.86</v>
      </c>
      <c r="N2986" s="1493">
        <v>0</v>
      </c>
      <c r="O2986" s="1493">
        <f t="shared" si="102"/>
        <v>0</v>
      </c>
      <c r="P2986" s="1484">
        <f t="shared" si="103"/>
        <v>57256.1</v>
      </c>
      <c r="Q2986" s="1200">
        <v>27798.86</v>
      </c>
      <c r="R2986" s="1200">
        <v>57256.1</v>
      </c>
      <c r="S2986" s="1201">
        <v>1</v>
      </c>
      <c r="T2986" s="1201"/>
      <c r="U2986" s="1500"/>
      <c r="V2986" s="1500"/>
    </row>
    <row r="2987" spans="1:22" ht="13.5" x14ac:dyDescent="0.25">
      <c r="A2987" s="1488" t="s">
        <v>640</v>
      </c>
      <c r="B2987" s="1488" t="s">
        <v>8675</v>
      </c>
      <c r="C2987" s="1488" t="s">
        <v>97</v>
      </c>
      <c r="D2987" s="1488" t="s">
        <v>657</v>
      </c>
      <c r="E2987" s="1489">
        <v>14000</v>
      </c>
      <c r="F2987" s="1488" t="s">
        <v>1582</v>
      </c>
      <c r="G2987" s="1488" t="s">
        <v>1581</v>
      </c>
      <c r="H2987" s="1488" t="s">
        <v>636</v>
      </c>
      <c r="I2987" s="1488" t="s">
        <v>636</v>
      </c>
      <c r="J2987" s="1488" t="s">
        <v>636</v>
      </c>
      <c r="K2987" s="1493">
        <v>1</v>
      </c>
      <c r="L2987" s="1493">
        <f t="shared" si="100"/>
        <v>4</v>
      </c>
      <c r="M2987" s="1484">
        <f>Q2987-10640-306.83</f>
        <v>-7446.83</v>
      </c>
      <c r="N2987" s="1493">
        <v>0</v>
      </c>
      <c r="O2987" s="1493">
        <f t="shared" si="102"/>
        <v>10</v>
      </c>
      <c r="P2987" s="1484">
        <f t="shared" si="103"/>
        <v>0</v>
      </c>
      <c r="Q2987" s="1200">
        <v>3500</v>
      </c>
      <c r="R2987" s="1200"/>
      <c r="S2987" s="1201">
        <v>4</v>
      </c>
      <c r="T2987" s="1201">
        <v>10</v>
      </c>
      <c r="U2987" s="1500"/>
      <c r="V2987" s="1500"/>
    </row>
    <row r="2988" spans="1:22" ht="13.5" x14ac:dyDescent="0.25">
      <c r="A2988" s="1488" t="s">
        <v>640</v>
      </c>
      <c r="B2988" s="1488" t="s">
        <v>8675</v>
      </c>
      <c r="C2988" s="1488" t="s">
        <v>97</v>
      </c>
      <c r="D2988" s="1488" t="s">
        <v>712</v>
      </c>
      <c r="E2988" s="1489">
        <v>12000</v>
      </c>
      <c r="F2988" s="1488" t="s">
        <v>1580</v>
      </c>
      <c r="G2988" s="1488" t="s">
        <v>1579</v>
      </c>
      <c r="H2988" s="1488" t="s">
        <v>636</v>
      </c>
      <c r="I2988" s="1488" t="s">
        <v>636</v>
      </c>
      <c r="J2988" s="1488" t="s">
        <v>636</v>
      </c>
      <c r="K2988" s="1493">
        <v>0</v>
      </c>
      <c r="L2988" s="1493">
        <f t="shared" si="100"/>
        <v>12</v>
      </c>
      <c r="M2988" s="1484">
        <f t="shared" ref="M2988:M3051" si="104">Q2988</f>
        <v>78600</v>
      </c>
      <c r="N2988" s="1493">
        <v>1</v>
      </c>
      <c r="O2988" s="1493">
        <f t="shared" si="102"/>
        <v>8</v>
      </c>
      <c r="P2988" s="1484">
        <f t="shared" si="103"/>
        <v>52300</v>
      </c>
      <c r="Q2988" s="1200">
        <v>78600</v>
      </c>
      <c r="R2988" s="1200">
        <v>52300</v>
      </c>
      <c r="S2988" s="1201">
        <v>12</v>
      </c>
      <c r="T2988" s="1201">
        <v>8</v>
      </c>
      <c r="U2988" s="1500"/>
      <c r="V2988" s="1500"/>
    </row>
    <row r="2989" spans="1:22" ht="13.5" x14ac:dyDescent="0.25">
      <c r="A2989" s="1488" t="s">
        <v>640</v>
      </c>
      <c r="B2989" s="1488" t="s">
        <v>8675</v>
      </c>
      <c r="C2989" s="1488" t="s">
        <v>97</v>
      </c>
      <c r="D2989" s="1488" t="s">
        <v>657</v>
      </c>
      <c r="E2989" s="1489">
        <v>14000</v>
      </c>
      <c r="F2989" s="1488" t="s">
        <v>1578</v>
      </c>
      <c r="G2989" s="1488" t="s">
        <v>1577</v>
      </c>
      <c r="H2989" s="1488" t="s">
        <v>636</v>
      </c>
      <c r="I2989" s="1488" t="s">
        <v>636</v>
      </c>
      <c r="J2989" s="1488" t="s">
        <v>636</v>
      </c>
      <c r="K2989" s="1493">
        <v>1</v>
      </c>
      <c r="L2989" s="1493">
        <f t="shared" si="100"/>
        <v>1</v>
      </c>
      <c r="M2989" s="1484">
        <f t="shared" si="104"/>
        <v>14000</v>
      </c>
      <c r="N2989" s="1493">
        <v>1</v>
      </c>
      <c r="O2989" s="1493">
        <f t="shared" si="102"/>
        <v>0</v>
      </c>
      <c r="P2989" s="1484">
        <f t="shared" si="103"/>
        <v>0</v>
      </c>
      <c r="Q2989" s="1200">
        <v>14000</v>
      </c>
      <c r="R2989" s="1200"/>
      <c r="S2989" s="1201">
        <v>1</v>
      </c>
      <c r="T2989" s="1201"/>
      <c r="U2989" s="1500"/>
      <c r="V2989" s="1500"/>
    </row>
    <row r="2990" spans="1:22" ht="13.5" x14ac:dyDescent="0.25">
      <c r="A2990" s="1488" t="s">
        <v>640</v>
      </c>
      <c r="B2990" s="1488" t="s">
        <v>8675</v>
      </c>
      <c r="C2990" s="1488" t="s">
        <v>97</v>
      </c>
      <c r="D2990" s="1488" t="s">
        <v>712</v>
      </c>
      <c r="E2990" s="1489">
        <v>12000</v>
      </c>
      <c r="F2990" s="1488" t="s">
        <v>1576</v>
      </c>
      <c r="G2990" s="1488" t="s">
        <v>1575</v>
      </c>
      <c r="H2990" s="1488" t="s">
        <v>675</v>
      </c>
      <c r="I2990" s="1488" t="s">
        <v>636</v>
      </c>
      <c r="J2990" s="1488" t="s">
        <v>675</v>
      </c>
      <c r="K2990" s="1493">
        <v>1</v>
      </c>
      <c r="L2990" s="1493">
        <f t="shared" si="100"/>
        <v>0</v>
      </c>
      <c r="M2990" s="1484">
        <f t="shared" si="104"/>
        <v>0</v>
      </c>
      <c r="N2990" s="1493">
        <v>1</v>
      </c>
      <c r="O2990" s="1493">
        <f t="shared" si="102"/>
        <v>1</v>
      </c>
      <c r="P2990" s="1484">
        <f t="shared" si="103"/>
        <v>10800</v>
      </c>
      <c r="Q2990" s="1200"/>
      <c r="R2990" s="1200">
        <v>10800</v>
      </c>
      <c r="S2990" s="1201"/>
      <c r="T2990" s="1201">
        <v>1</v>
      </c>
      <c r="U2990" s="1500"/>
      <c r="V2990" s="1500"/>
    </row>
    <row r="2991" spans="1:22" ht="13.5" x14ac:dyDescent="0.25">
      <c r="A2991" s="1488" t="s">
        <v>640</v>
      </c>
      <c r="B2991" s="1488" t="s">
        <v>8675</v>
      </c>
      <c r="C2991" s="1488" t="s">
        <v>97</v>
      </c>
      <c r="D2991" s="1488" t="s">
        <v>722</v>
      </c>
      <c r="E2991" s="1489">
        <v>3000</v>
      </c>
      <c r="F2991" s="1488" t="s">
        <v>1574</v>
      </c>
      <c r="G2991" s="1488" t="s">
        <v>1573</v>
      </c>
      <c r="H2991" s="1488" t="s">
        <v>636</v>
      </c>
      <c r="I2991" s="1488" t="s">
        <v>765</v>
      </c>
      <c r="J2991" s="1488" t="s">
        <v>636</v>
      </c>
      <c r="K2991" s="1493">
        <v>1</v>
      </c>
      <c r="L2991" s="1493">
        <f t="shared" si="100"/>
        <v>12</v>
      </c>
      <c r="M2991" s="1484">
        <f t="shared" si="104"/>
        <v>168116.1</v>
      </c>
      <c r="N2991" s="1493">
        <v>1</v>
      </c>
      <c r="O2991" s="1493">
        <f t="shared" si="102"/>
        <v>5</v>
      </c>
      <c r="P2991" s="1484">
        <f t="shared" si="103"/>
        <v>68988.89</v>
      </c>
      <c r="Q2991" s="1200">
        <v>168116.1</v>
      </c>
      <c r="R2991" s="1200">
        <v>68988.89</v>
      </c>
      <c r="S2991" s="1201">
        <v>12</v>
      </c>
      <c r="T2991" s="1201">
        <v>5</v>
      </c>
      <c r="U2991" s="1500"/>
      <c r="V2991" s="1500"/>
    </row>
    <row r="2992" spans="1:22" ht="13.5" x14ac:dyDescent="0.25">
      <c r="A2992" s="1488" t="s">
        <v>640</v>
      </c>
      <c r="B2992" s="1488" t="s">
        <v>8675</v>
      </c>
      <c r="C2992" s="1488" t="s">
        <v>97</v>
      </c>
      <c r="D2992" s="1488" t="s">
        <v>768</v>
      </c>
      <c r="E2992" s="1489">
        <v>2500</v>
      </c>
      <c r="F2992" s="1488" t="s">
        <v>1572</v>
      </c>
      <c r="G2992" s="1488" t="s">
        <v>1571</v>
      </c>
      <c r="H2992" s="1488" t="s">
        <v>636</v>
      </c>
      <c r="I2992" s="1488" t="s">
        <v>665</v>
      </c>
      <c r="J2992" s="1488" t="s">
        <v>636</v>
      </c>
      <c r="K2992" s="1493">
        <v>1</v>
      </c>
      <c r="L2992" s="1493">
        <f t="shared" si="100"/>
        <v>12</v>
      </c>
      <c r="M2992" s="1484">
        <f t="shared" si="104"/>
        <v>142048.84999999998</v>
      </c>
      <c r="N2992" s="1493">
        <v>1</v>
      </c>
      <c r="O2992" s="1493">
        <f t="shared" si="102"/>
        <v>6</v>
      </c>
      <c r="P2992" s="1484">
        <f t="shared" si="103"/>
        <v>77859.09</v>
      </c>
      <c r="Q2992" s="1200">
        <v>142048.84999999998</v>
      </c>
      <c r="R2992" s="1200">
        <v>77859.09</v>
      </c>
      <c r="S2992" s="1201">
        <v>12</v>
      </c>
      <c r="T2992" s="1201">
        <v>6</v>
      </c>
      <c r="U2992" s="1500"/>
      <c r="V2992" s="1500"/>
    </row>
    <row r="2993" spans="1:22" ht="13.5" x14ac:dyDescent="0.25">
      <c r="A2993" s="1488" t="s">
        <v>640</v>
      </c>
      <c r="B2993" s="1488" t="s">
        <v>8675</v>
      </c>
      <c r="C2993" s="1488" t="s">
        <v>2002</v>
      </c>
      <c r="D2993" s="1488" t="s">
        <v>645</v>
      </c>
      <c r="E2993" s="1489">
        <v>5000</v>
      </c>
      <c r="F2993" s="1488" t="s">
        <v>1570</v>
      </c>
      <c r="G2993" s="1488" t="s">
        <v>1569</v>
      </c>
      <c r="H2993" s="1488" t="s">
        <v>641</v>
      </c>
      <c r="I2993" s="1488" t="s">
        <v>647</v>
      </c>
      <c r="J2993" s="1488" t="s">
        <v>641</v>
      </c>
      <c r="K2993" s="1493">
        <v>0</v>
      </c>
      <c r="L2993" s="1493">
        <f t="shared" si="100"/>
        <v>12</v>
      </c>
      <c r="M2993" s="1484">
        <f t="shared" si="104"/>
        <v>36458.229999999996</v>
      </c>
      <c r="N2993" s="1493">
        <v>1</v>
      </c>
      <c r="O2993" s="1493">
        <f t="shared" si="102"/>
        <v>8</v>
      </c>
      <c r="P2993" s="1484">
        <f t="shared" si="103"/>
        <v>24300</v>
      </c>
      <c r="Q2993" s="1200">
        <v>36458.229999999996</v>
      </c>
      <c r="R2993" s="1200">
        <v>24300</v>
      </c>
      <c r="S2993" s="1201">
        <v>12</v>
      </c>
      <c r="T2993" s="1201">
        <v>8</v>
      </c>
      <c r="U2993" s="1500"/>
      <c r="V2993" s="1500"/>
    </row>
    <row r="2994" spans="1:22" ht="13.5" x14ac:dyDescent="0.25">
      <c r="A2994" s="1488" t="s">
        <v>640</v>
      </c>
      <c r="B2994" s="1488" t="s">
        <v>8675</v>
      </c>
      <c r="C2994" s="1488" t="s">
        <v>97</v>
      </c>
      <c r="D2994" s="1488" t="s">
        <v>1568</v>
      </c>
      <c r="E2994" s="1489">
        <v>5000</v>
      </c>
      <c r="F2994" s="1488" t="s">
        <v>1567</v>
      </c>
      <c r="G2994" s="1488" t="s">
        <v>1566</v>
      </c>
      <c r="H2994" s="1488" t="s">
        <v>1565</v>
      </c>
      <c r="I2994" s="1488" t="s">
        <v>642</v>
      </c>
      <c r="J2994" s="1488" t="s">
        <v>1565</v>
      </c>
      <c r="K2994" s="1493">
        <v>1</v>
      </c>
      <c r="L2994" s="1493">
        <f t="shared" si="100"/>
        <v>12</v>
      </c>
      <c r="M2994" s="1484">
        <f t="shared" si="104"/>
        <v>29661.09</v>
      </c>
      <c r="N2994" s="1493">
        <v>1</v>
      </c>
      <c r="O2994" s="1493">
        <f t="shared" si="102"/>
        <v>8</v>
      </c>
      <c r="P2994" s="1484">
        <f t="shared" si="103"/>
        <v>20060.89</v>
      </c>
      <c r="Q2994" s="1200">
        <v>29661.09</v>
      </c>
      <c r="R2994" s="1200">
        <v>20060.89</v>
      </c>
      <c r="S2994" s="1201">
        <v>12</v>
      </c>
      <c r="T2994" s="1201">
        <v>8</v>
      </c>
      <c r="U2994" s="1500"/>
      <c r="V2994" s="1500"/>
    </row>
    <row r="2995" spans="1:22" ht="13.5" x14ac:dyDescent="0.25">
      <c r="A2995" s="1488" t="s">
        <v>640</v>
      </c>
      <c r="B2995" s="1488" t="s">
        <v>8675</v>
      </c>
      <c r="C2995" s="1488" t="s">
        <v>2002</v>
      </c>
      <c r="D2995" s="1488" t="s">
        <v>639</v>
      </c>
      <c r="E2995" s="1489">
        <v>4000</v>
      </c>
      <c r="F2995" s="1488" t="s">
        <v>1564</v>
      </c>
      <c r="G2995" s="1488" t="s">
        <v>1563</v>
      </c>
      <c r="H2995" s="1488" t="s">
        <v>635</v>
      </c>
      <c r="I2995" s="1488" t="s">
        <v>636</v>
      </c>
      <c r="J2995" s="1488" t="s">
        <v>635</v>
      </c>
      <c r="K2995" s="1493">
        <v>0</v>
      </c>
      <c r="L2995" s="1493">
        <f t="shared" si="100"/>
        <v>0</v>
      </c>
      <c r="M2995" s="1484">
        <f t="shared" si="104"/>
        <v>0</v>
      </c>
      <c r="N2995" s="1493">
        <v>1</v>
      </c>
      <c r="O2995" s="1493">
        <f t="shared" si="102"/>
        <v>5</v>
      </c>
      <c r="P2995" s="1484">
        <f t="shared" si="103"/>
        <v>16064.27</v>
      </c>
      <c r="Q2995" s="1200"/>
      <c r="R2995" s="1200">
        <v>16064.27</v>
      </c>
      <c r="S2995" s="1201"/>
      <c r="T2995" s="1201">
        <v>5</v>
      </c>
      <c r="U2995" s="1500"/>
      <c r="V2995" s="1500"/>
    </row>
    <row r="2996" spans="1:22" ht="13.5" x14ac:dyDescent="0.25">
      <c r="A2996" s="1488" t="s">
        <v>640</v>
      </c>
      <c r="B2996" s="1488" t="s">
        <v>8675</v>
      </c>
      <c r="C2996" s="1488" t="s">
        <v>2002</v>
      </c>
      <c r="D2996" s="1488" t="s">
        <v>639</v>
      </c>
      <c r="E2996" s="1489">
        <v>3500</v>
      </c>
      <c r="F2996" s="1488" t="s">
        <v>1561</v>
      </c>
      <c r="G2996" s="1488" t="s">
        <v>1562</v>
      </c>
      <c r="H2996" s="1488" t="s">
        <v>635</v>
      </c>
      <c r="I2996" s="1488" t="s">
        <v>636</v>
      </c>
      <c r="J2996" s="1488" t="s">
        <v>635</v>
      </c>
      <c r="K2996" s="1493">
        <v>0</v>
      </c>
      <c r="L2996" s="1493">
        <f t="shared" si="100"/>
        <v>12</v>
      </c>
      <c r="M2996" s="1484">
        <f t="shared" si="104"/>
        <v>60048.85</v>
      </c>
      <c r="N2996" s="1493">
        <v>1</v>
      </c>
      <c r="O2996" s="1493">
        <f t="shared" si="102"/>
        <v>11</v>
      </c>
      <c r="P2996" s="1484">
        <f t="shared" si="103"/>
        <v>42334.239999999998</v>
      </c>
      <c r="Q2996" s="1200">
        <v>60048.85</v>
      </c>
      <c r="R2996" s="1200">
        <v>42334.239999999998</v>
      </c>
      <c r="S2996" s="1201">
        <v>12</v>
      </c>
      <c r="T2996" s="1201">
        <v>11</v>
      </c>
      <c r="U2996" s="1500"/>
      <c r="V2996" s="1500"/>
    </row>
    <row r="2997" spans="1:22" ht="13.5" x14ac:dyDescent="0.25">
      <c r="A2997" s="1488" t="s">
        <v>640</v>
      </c>
      <c r="B2997" s="1488" t="s">
        <v>8675</v>
      </c>
      <c r="C2997" s="1488" t="s">
        <v>2002</v>
      </c>
      <c r="D2997" s="1488" t="s">
        <v>639</v>
      </c>
      <c r="E2997" s="1489">
        <v>3500</v>
      </c>
      <c r="F2997" s="1488" t="s">
        <v>1561</v>
      </c>
      <c r="G2997" s="1488" t="s">
        <v>1560</v>
      </c>
      <c r="H2997" s="1488" t="s">
        <v>635</v>
      </c>
      <c r="I2997" s="1488" t="s">
        <v>636</v>
      </c>
      <c r="J2997" s="1488" t="s">
        <v>635</v>
      </c>
      <c r="K2997" s="1493">
        <v>0</v>
      </c>
      <c r="L2997" s="1493">
        <f t="shared" si="100"/>
        <v>0</v>
      </c>
      <c r="M2997" s="1484">
        <f t="shared" si="104"/>
        <v>0</v>
      </c>
      <c r="N2997" s="1493">
        <v>1</v>
      </c>
      <c r="O2997" s="1493">
        <f t="shared" si="102"/>
        <v>3</v>
      </c>
      <c r="P2997" s="1484">
        <f t="shared" si="103"/>
        <v>9200</v>
      </c>
      <c r="Q2997" s="1200"/>
      <c r="R2997" s="1200">
        <v>9200</v>
      </c>
      <c r="S2997" s="1201"/>
      <c r="T2997" s="1201">
        <v>3</v>
      </c>
      <c r="U2997" s="1500"/>
      <c r="V2997" s="1500"/>
    </row>
    <row r="2998" spans="1:22" ht="13.5" x14ac:dyDescent="0.25">
      <c r="A2998" s="1488" t="s">
        <v>640</v>
      </c>
      <c r="B2998" s="1488" t="s">
        <v>8675</v>
      </c>
      <c r="C2998" s="1488" t="s">
        <v>2002</v>
      </c>
      <c r="D2998" s="1488" t="s">
        <v>1559</v>
      </c>
      <c r="E2998" s="1489">
        <v>5000</v>
      </c>
      <c r="F2998" s="1488" t="s">
        <v>1558</v>
      </c>
      <c r="G2998" s="1488" t="s">
        <v>1557</v>
      </c>
      <c r="H2998" s="1488" t="s">
        <v>1556</v>
      </c>
      <c r="I2998" s="1488" t="s">
        <v>647</v>
      </c>
      <c r="J2998" s="1488" t="s">
        <v>1556</v>
      </c>
      <c r="K2998" s="1493">
        <v>0</v>
      </c>
      <c r="L2998" s="1493">
        <f t="shared" si="100"/>
        <v>0</v>
      </c>
      <c r="M2998" s="1484">
        <f t="shared" si="104"/>
        <v>0</v>
      </c>
      <c r="N2998" s="1493">
        <v>1</v>
      </c>
      <c r="O2998" s="1493">
        <f t="shared" si="102"/>
        <v>2</v>
      </c>
      <c r="P2998" s="1484">
        <f t="shared" si="103"/>
        <v>2100</v>
      </c>
      <c r="Q2998" s="1200"/>
      <c r="R2998" s="1200">
        <v>2100</v>
      </c>
      <c r="S2998" s="1201"/>
      <c r="T2998" s="1201">
        <v>2</v>
      </c>
      <c r="U2998" s="1500"/>
      <c r="V2998" s="1500"/>
    </row>
    <row r="2999" spans="1:22" ht="13.5" x14ac:dyDescent="0.25">
      <c r="A2999" s="1488" t="s">
        <v>640</v>
      </c>
      <c r="B2999" s="1488" t="s">
        <v>8675</v>
      </c>
      <c r="C2999" s="1488" t="s">
        <v>97</v>
      </c>
      <c r="D2999" s="1488" t="s">
        <v>807</v>
      </c>
      <c r="E2999" s="1489">
        <v>5000</v>
      </c>
      <c r="F2999" s="1488" t="s">
        <v>1555</v>
      </c>
      <c r="G2999" s="1488" t="s">
        <v>1554</v>
      </c>
      <c r="H2999" s="1488" t="s">
        <v>1553</v>
      </c>
      <c r="I2999" s="1488" t="s">
        <v>647</v>
      </c>
      <c r="J2999" s="1488" t="s">
        <v>1553</v>
      </c>
      <c r="K2999" s="1493">
        <v>1</v>
      </c>
      <c r="L2999" s="1493">
        <f t="shared" si="100"/>
        <v>0</v>
      </c>
      <c r="M2999" s="1484">
        <f t="shared" si="104"/>
        <v>0</v>
      </c>
      <c r="N2999" s="1493">
        <v>0</v>
      </c>
      <c r="O2999" s="1493">
        <f t="shared" si="102"/>
        <v>4</v>
      </c>
      <c r="P2999" s="1484">
        <f t="shared" si="103"/>
        <v>14000</v>
      </c>
      <c r="Q2999" s="1200"/>
      <c r="R2999" s="1200">
        <v>14000</v>
      </c>
      <c r="S2999" s="1201"/>
      <c r="T2999" s="1201">
        <v>4</v>
      </c>
      <c r="U2999" s="1500"/>
      <c r="V2999" s="1500"/>
    </row>
    <row r="3000" spans="1:22" ht="13.5" x14ac:dyDescent="0.25">
      <c r="A3000" s="1488" t="s">
        <v>640</v>
      </c>
      <c r="B3000" s="1488" t="s">
        <v>8675</v>
      </c>
      <c r="C3000" s="1488" t="s">
        <v>97</v>
      </c>
      <c r="D3000" s="1488" t="s">
        <v>775</v>
      </c>
      <c r="E3000" s="1489">
        <v>5600</v>
      </c>
      <c r="F3000" s="1488" t="s">
        <v>1552</v>
      </c>
      <c r="G3000" s="1488" t="s">
        <v>1551</v>
      </c>
      <c r="H3000" s="1488" t="s">
        <v>636</v>
      </c>
      <c r="I3000" s="1488" t="s">
        <v>642</v>
      </c>
      <c r="J3000" s="1488" t="s">
        <v>636</v>
      </c>
      <c r="K3000" s="1493">
        <v>1</v>
      </c>
      <c r="L3000" s="1493">
        <f t="shared" si="100"/>
        <v>0</v>
      </c>
      <c r="M3000" s="1484">
        <f t="shared" si="104"/>
        <v>0</v>
      </c>
      <c r="N3000" s="1493">
        <v>0</v>
      </c>
      <c r="O3000" s="1493">
        <f t="shared" si="102"/>
        <v>4</v>
      </c>
      <c r="P3000" s="1484">
        <f t="shared" si="103"/>
        <v>17766.669999999998</v>
      </c>
      <c r="Q3000" s="1200"/>
      <c r="R3000" s="1200">
        <v>17766.669999999998</v>
      </c>
      <c r="S3000" s="1201"/>
      <c r="T3000" s="1201">
        <v>4</v>
      </c>
      <c r="U3000" s="1500"/>
      <c r="V3000" s="1500"/>
    </row>
    <row r="3001" spans="1:22" ht="13.5" x14ac:dyDescent="0.25">
      <c r="A3001" s="1488" t="s">
        <v>640</v>
      </c>
      <c r="B3001" s="1488" t="s">
        <v>8675</v>
      </c>
      <c r="C3001" s="1488" t="s">
        <v>97</v>
      </c>
      <c r="D3001" s="1488" t="s">
        <v>645</v>
      </c>
      <c r="E3001" s="1489">
        <v>5000</v>
      </c>
      <c r="F3001" s="1488" t="s">
        <v>1550</v>
      </c>
      <c r="G3001" s="1488" t="s">
        <v>1549</v>
      </c>
      <c r="H3001" s="1488" t="s">
        <v>641</v>
      </c>
      <c r="I3001" s="1488" t="s">
        <v>647</v>
      </c>
      <c r="J3001" s="1488" t="s">
        <v>641</v>
      </c>
      <c r="K3001" s="1493">
        <v>1</v>
      </c>
      <c r="L3001" s="1493">
        <f t="shared" si="100"/>
        <v>12</v>
      </c>
      <c r="M3001" s="1484">
        <f t="shared" si="104"/>
        <v>60358.990000000005</v>
      </c>
      <c r="N3001" s="1493">
        <v>1</v>
      </c>
      <c r="O3001" s="1493">
        <f t="shared" si="102"/>
        <v>8</v>
      </c>
      <c r="P3001" s="1484">
        <f t="shared" si="103"/>
        <v>40210.04</v>
      </c>
      <c r="Q3001" s="1200">
        <v>60358.990000000005</v>
      </c>
      <c r="R3001" s="1200">
        <v>40210.04</v>
      </c>
      <c r="S3001" s="1201">
        <v>12</v>
      </c>
      <c r="T3001" s="1201">
        <v>8</v>
      </c>
      <c r="U3001" s="1500"/>
      <c r="V3001" s="1500"/>
    </row>
    <row r="3002" spans="1:22" ht="13.5" x14ac:dyDescent="0.25">
      <c r="A3002" s="1488" t="s">
        <v>640</v>
      </c>
      <c r="B3002" s="1488" t="s">
        <v>8675</v>
      </c>
      <c r="C3002" s="1488" t="s">
        <v>97</v>
      </c>
      <c r="D3002" s="1488" t="s">
        <v>698</v>
      </c>
      <c r="E3002" s="1489">
        <v>1700</v>
      </c>
      <c r="F3002" s="1488" t="s">
        <v>1548</v>
      </c>
      <c r="G3002" s="1488" t="s">
        <v>1547</v>
      </c>
      <c r="H3002" s="1488" t="s">
        <v>636</v>
      </c>
      <c r="I3002" s="1488" t="s">
        <v>1546</v>
      </c>
      <c r="J3002" s="1488" t="s">
        <v>636</v>
      </c>
      <c r="K3002" s="1493">
        <v>1</v>
      </c>
      <c r="L3002" s="1493">
        <f t="shared" si="100"/>
        <v>3</v>
      </c>
      <c r="M3002" s="1484">
        <f t="shared" si="104"/>
        <v>11716.67</v>
      </c>
      <c r="N3002" s="1493">
        <v>1</v>
      </c>
      <c r="O3002" s="1493">
        <f t="shared" si="102"/>
        <v>0</v>
      </c>
      <c r="P3002" s="1484">
        <f t="shared" si="103"/>
        <v>0</v>
      </c>
      <c r="Q3002" s="1200">
        <v>11716.67</v>
      </c>
      <c r="R3002" s="1200"/>
      <c r="S3002" s="1201">
        <v>3</v>
      </c>
      <c r="T3002" s="1201"/>
      <c r="U3002" s="1500"/>
      <c r="V3002" s="1500"/>
    </row>
    <row r="3003" spans="1:22" ht="13.5" x14ac:dyDescent="0.25">
      <c r="A3003" s="1488" t="s">
        <v>640</v>
      </c>
      <c r="B3003" s="1488" t="s">
        <v>8675</v>
      </c>
      <c r="C3003" s="1488" t="s">
        <v>2002</v>
      </c>
      <c r="D3003" s="1488" t="s">
        <v>639</v>
      </c>
      <c r="E3003" s="1489">
        <v>3500</v>
      </c>
      <c r="F3003" s="1488" t="s">
        <v>1545</v>
      </c>
      <c r="G3003" s="1488" t="s">
        <v>1544</v>
      </c>
      <c r="H3003" s="1488" t="s">
        <v>635</v>
      </c>
      <c r="I3003" s="1488" t="s">
        <v>636</v>
      </c>
      <c r="J3003" s="1488" t="s">
        <v>635</v>
      </c>
      <c r="K3003" s="1493">
        <v>0</v>
      </c>
      <c r="L3003" s="1493">
        <f t="shared" si="100"/>
        <v>7</v>
      </c>
      <c r="M3003" s="1484">
        <f t="shared" si="104"/>
        <v>33766.380000000005</v>
      </c>
      <c r="N3003" s="1493">
        <v>1</v>
      </c>
      <c r="O3003" s="1493">
        <f t="shared" si="102"/>
        <v>8</v>
      </c>
      <c r="P3003" s="1484">
        <f t="shared" si="103"/>
        <v>40268.75</v>
      </c>
      <c r="Q3003" s="1200">
        <v>33766.380000000005</v>
      </c>
      <c r="R3003" s="1200">
        <v>40268.75</v>
      </c>
      <c r="S3003" s="1201">
        <v>7</v>
      </c>
      <c r="T3003" s="1201">
        <v>8</v>
      </c>
      <c r="U3003" s="1500"/>
      <c r="V3003" s="1500"/>
    </row>
    <row r="3004" spans="1:22" ht="13.5" x14ac:dyDescent="0.25">
      <c r="A3004" s="1488" t="s">
        <v>640</v>
      </c>
      <c r="B3004" s="1488" t="s">
        <v>8675</v>
      </c>
      <c r="C3004" s="1488" t="s">
        <v>97</v>
      </c>
      <c r="D3004" s="1488" t="s">
        <v>645</v>
      </c>
      <c r="E3004" s="1489">
        <v>5000</v>
      </c>
      <c r="F3004" s="1488" t="s">
        <v>1543</v>
      </c>
      <c r="G3004" s="1488" t="s">
        <v>1542</v>
      </c>
      <c r="H3004" s="1488" t="s">
        <v>641</v>
      </c>
      <c r="I3004" s="1488" t="s">
        <v>662</v>
      </c>
      <c r="J3004" s="1488" t="s">
        <v>641</v>
      </c>
      <c r="K3004" s="1493">
        <v>1</v>
      </c>
      <c r="L3004" s="1493">
        <f t="shared" si="100"/>
        <v>12</v>
      </c>
      <c r="M3004" s="1484">
        <f t="shared" si="104"/>
        <v>19614.879999999997</v>
      </c>
      <c r="N3004" s="1493">
        <v>1</v>
      </c>
      <c r="O3004" s="1493">
        <f t="shared" si="102"/>
        <v>8</v>
      </c>
      <c r="P3004" s="1484">
        <f t="shared" si="103"/>
        <v>13354.75</v>
      </c>
      <c r="Q3004" s="1200">
        <v>19614.879999999997</v>
      </c>
      <c r="R3004" s="1200">
        <v>13354.75</v>
      </c>
      <c r="S3004" s="1201">
        <v>12</v>
      </c>
      <c r="T3004" s="1201">
        <v>8</v>
      </c>
      <c r="U3004" s="1500"/>
      <c r="V3004" s="1500"/>
    </row>
    <row r="3005" spans="1:22" ht="13.5" x14ac:dyDescent="0.25">
      <c r="A3005" s="1488" t="s">
        <v>640</v>
      </c>
      <c r="B3005" s="1488" t="s">
        <v>8675</v>
      </c>
      <c r="C3005" s="1488" t="s">
        <v>97</v>
      </c>
      <c r="D3005" s="1488" t="s">
        <v>795</v>
      </c>
      <c r="E3005" s="1489">
        <v>8000</v>
      </c>
      <c r="F3005" s="1488" t="s">
        <v>1541</v>
      </c>
      <c r="G3005" s="1488" t="s">
        <v>1540</v>
      </c>
      <c r="H3005" s="1488" t="s">
        <v>792</v>
      </c>
      <c r="I3005" s="1488" t="s">
        <v>680</v>
      </c>
      <c r="J3005" s="1488" t="s">
        <v>792</v>
      </c>
      <c r="K3005" s="1493">
        <v>1</v>
      </c>
      <c r="L3005" s="1493">
        <f t="shared" si="100"/>
        <v>0</v>
      </c>
      <c r="M3005" s="1484">
        <f t="shared" si="104"/>
        <v>0</v>
      </c>
      <c r="N3005" s="1493">
        <v>1</v>
      </c>
      <c r="O3005" s="1493">
        <f t="shared" si="102"/>
        <v>5</v>
      </c>
      <c r="P3005" s="1484">
        <f t="shared" si="103"/>
        <v>11177.07</v>
      </c>
      <c r="Q3005" s="1200"/>
      <c r="R3005" s="1200">
        <v>11177.07</v>
      </c>
      <c r="S3005" s="1201"/>
      <c r="T3005" s="1201">
        <v>5</v>
      </c>
      <c r="U3005" s="1500"/>
      <c r="V3005" s="1500"/>
    </row>
    <row r="3006" spans="1:22" ht="13.5" x14ac:dyDescent="0.25">
      <c r="A3006" s="1488" t="s">
        <v>640</v>
      </c>
      <c r="B3006" s="1488" t="s">
        <v>8675</v>
      </c>
      <c r="C3006" s="1488" t="s">
        <v>97</v>
      </c>
      <c r="D3006" s="1488" t="s">
        <v>712</v>
      </c>
      <c r="E3006" s="1489">
        <v>12000</v>
      </c>
      <c r="F3006" s="1488" t="s">
        <v>1539</v>
      </c>
      <c r="G3006" s="1488" t="s">
        <v>1538</v>
      </c>
      <c r="H3006" s="1488" t="s">
        <v>636</v>
      </c>
      <c r="I3006" s="1488" t="s">
        <v>636</v>
      </c>
      <c r="J3006" s="1488" t="s">
        <v>636</v>
      </c>
      <c r="K3006" s="1493">
        <v>0</v>
      </c>
      <c r="L3006" s="1493">
        <f t="shared" si="100"/>
        <v>12</v>
      </c>
      <c r="M3006" s="1484">
        <f t="shared" si="104"/>
        <v>59231.159999999996</v>
      </c>
      <c r="N3006" s="1493">
        <v>1</v>
      </c>
      <c r="O3006" s="1493">
        <f t="shared" si="102"/>
        <v>8</v>
      </c>
      <c r="P3006" s="1484">
        <f t="shared" si="103"/>
        <v>39959.089999999997</v>
      </c>
      <c r="Q3006" s="1200">
        <v>59231.159999999996</v>
      </c>
      <c r="R3006" s="1200">
        <v>39959.089999999997</v>
      </c>
      <c r="S3006" s="1201">
        <v>12</v>
      </c>
      <c r="T3006" s="1201">
        <v>8</v>
      </c>
      <c r="U3006" s="1500"/>
      <c r="V3006" s="1500"/>
    </row>
    <row r="3007" spans="1:22" ht="13.5" x14ac:dyDescent="0.25">
      <c r="A3007" s="1488" t="s">
        <v>640</v>
      </c>
      <c r="B3007" s="1488" t="s">
        <v>8675</v>
      </c>
      <c r="C3007" s="1488" t="s">
        <v>97</v>
      </c>
      <c r="D3007" s="1488" t="s">
        <v>698</v>
      </c>
      <c r="E3007" s="1489">
        <v>2300</v>
      </c>
      <c r="F3007" s="1488" t="s">
        <v>1537</v>
      </c>
      <c r="G3007" s="1488" t="s">
        <v>1536</v>
      </c>
      <c r="H3007" s="1488" t="s">
        <v>636</v>
      </c>
      <c r="I3007" s="1488" t="s">
        <v>687</v>
      </c>
      <c r="J3007" s="1488" t="s">
        <v>636</v>
      </c>
      <c r="K3007" s="1493">
        <v>1</v>
      </c>
      <c r="L3007" s="1493">
        <f t="shared" si="100"/>
        <v>12</v>
      </c>
      <c r="M3007" s="1484">
        <f t="shared" si="104"/>
        <v>96600</v>
      </c>
      <c r="N3007" s="1493">
        <v>1</v>
      </c>
      <c r="O3007" s="1493">
        <f t="shared" si="102"/>
        <v>1</v>
      </c>
      <c r="P3007" s="1484">
        <f t="shared" si="103"/>
        <v>18800</v>
      </c>
      <c r="Q3007" s="1200">
        <v>96600</v>
      </c>
      <c r="R3007" s="1200">
        <v>18800</v>
      </c>
      <c r="S3007" s="1201">
        <v>12</v>
      </c>
      <c r="T3007" s="1201">
        <v>1</v>
      </c>
      <c r="U3007" s="1500"/>
      <c r="V3007" s="1500"/>
    </row>
    <row r="3008" spans="1:22" ht="13.5" x14ac:dyDescent="0.25">
      <c r="A3008" s="1488" t="s">
        <v>640</v>
      </c>
      <c r="B3008" s="1488" t="s">
        <v>8675</v>
      </c>
      <c r="C3008" s="1488" t="s">
        <v>97</v>
      </c>
      <c r="D3008" s="1488" t="s">
        <v>645</v>
      </c>
      <c r="E3008" s="1489">
        <v>9000</v>
      </c>
      <c r="F3008" s="1488" t="s">
        <v>1535</v>
      </c>
      <c r="G3008" s="1488" t="s">
        <v>1534</v>
      </c>
      <c r="H3008" s="1488" t="s">
        <v>641</v>
      </c>
      <c r="I3008" s="1488" t="s">
        <v>680</v>
      </c>
      <c r="J3008" s="1488" t="s">
        <v>641</v>
      </c>
      <c r="K3008" s="1493">
        <v>1</v>
      </c>
      <c r="L3008" s="1493">
        <f t="shared" si="100"/>
        <v>0</v>
      </c>
      <c r="M3008" s="1484">
        <f t="shared" si="104"/>
        <v>0</v>
      </c>
      <c r="N3008" s="1493">
        <v>1</v>
      </c>
      <c r="O3008" s="1493">
        <f t="shared" si="102"/>
        <v>1</v>
      </c>
      <c r="P3008" s="1484">
        <f t="shared" si="103"/>
        <v>10800</v>
      </c>
      <c r="Q3008" s="1200"/>
      <c r="R3008" s="1200">
        <v>10800</v>
      </c>
      <c r="S3008" s="1201"/>
      <c r="T3008" s="1201">
        <v>1</v>
      </c>
      <c r="U3008" s="1500"/>
      <c r="V3008" s="1500"/>
    </row>
    <row r="3009" spans="1:22" ht="13.5" x14ac:dyDescent="0.25">
      <c r="A3009" s="1488" t="s">
        <v>640</v>
      </c>
      <c r="B3009" s="1488" t="s">
        <v>8675</v>
      </c>
      <c r="C3009" s="1488" t="s">
        <v>97</v>
      </c>
      <c r="D3009" s="1488" t="s">
        <v>675</v>
      </c>
      <c r="E3009" s="1489">
        <v>5000</v>
      </c>
      <c r="F3009" s="1488" t="s">
        <v>1533</v>
      </c>
      <c r="G3009" s="1488" t="s">
        <v>1532</v>
      </c>
      <c r="H3009" s="1488" t="s">
        <v>675</v>
      </c>
      <c r="I3009" s="1488" t="s">
        <v>662</v>
      </c>
      <c r="J3009" s="1488" t="s">
        <v>675</v>
      </c>
      <c r="K3009" s="1493">
        <v>1</v>
      </c>
      <c r="L3009" s="1493">
        <f t="shared" si="100"/>
        <v>12</v>
      </c>
      <c r="M3009" s="1484">
        <f t="shared" si="104"/>
        <v>28174.95</v>
      </c>
      <c r="N3009" s="1493">
        <v>1</v>
      </c>
      <c r="O3009" s="1493">
        <f t="shared" si="102"/>
        <v>8</v>
      </c>
      <c r="P3009" s="1484">
        <f t="shared" si="103"/>
        <v>18700</v>
      </c>
      <c r="Q3009" s="1200">
        <v>28174.95</v>
      </c>
      <c r="R3009" s="1200">
        <v>18700</v>
      </c>
      <c r="S3009" s="1201">
        <v>12</v>
      </c>
      <c r="T3009" s="1201">
        <v>8</v>
      </c>
      <c r="U3009" s="1500"/>
      <c r="V3009" s="1500"/>
    </row>
    <row r="3010" spans="1:22" ht="13.5" x14ac:dyDescent="0.25">
      <c r="A3010" s="1488" t="s">
        <v>640</v>
      </c>
      <c r="B3010" s="1488" t="s">
        <v>8675</v>
      </c>
      <c r="C3010" s="1488" t="s">
        <v>97</v>
      </c>
      <c r="D3010" s="1488" t="s">
        <v>645</v>
      </c>
      <c r="E3010" s="1489">
        <v>3233.22</v>
      </c>
      <c r="F3010" s="1488" t="s">
        <v>1531</v>
      </c>
      <c r="G3010" s="1488" t="s">
        <v>1530</v>
      </c>
      <c r="H3010" s="1488" t="s">
        <v>641</v>
      </c>
      <c r="I3010" s="1488" t="s">
        <v>647</v>
      </c>
      <c r="J3010" s="1488" t="s">
        <v>641</v>
      </c>
      <c r="K3010" s="1493">
        <v>1</v>
      </c>
      <c r="L3010" s="1493">
        <f t="shared" si="100"/>
        <v>14</v>
      </c>
      <c r="M3010" s="1484">
        <f t="shared" si="104"/>
        <v>120620.46</v>
      </c>
      <c r="N3010" s="1493">
        <v>1</v>
      </c>
      <c r="O3010" s="1493">
        <f t="shared" si="102"/>
        <v>11</v>
      </c>
      <c r="P3010" s="1484">
        <f t="shared" si="103"/>
        <v>77362.28</v>
      </c>
      <c r="Q3010" s="1200">
        <v>120620.46</v>
      </c>
      <c r="R3010" s="1200">
        <v>77362.28</v>
      </c>
      <c r="S3010" s="1201">
        <v>14</v>
      </c>
      <c r="T3010" s="1201">
        <v>11</v>
      </c>
      <c r="U3010" s="1500"/>
      <c r="V3010" s="1500"/>
    </row>
    <row r="3011" spans="1:22" ht="13.5" x14ac:dyDescent="0.25">
      <c r="A3011" s="1488" t="s">
        <v>640</v>
      </c>
      <c r="B3011" s="1488" t="s">
        <v>8675</v>
      </c>
      <c r="C3011" s="1488" t="s">
        <v>97</v>
      </c>
      <c r="D3011" s="1488" t="s">
        <v>1176</v>
      </c>
      <c r="E3011" s="1489">
        <v>2200</v>
      </c>
      <c r="F3011" s="1488" t="s">
        <v>1529</v>
      </c>
      <c r="G3011" s="1488" t="s">
        <v>1528</v>
      </c>
      <c r="H3011" s="1488" t="s">
        <v>636</v>
      </c>
      <c r="I3011" s="1488" t="s">
        <v>687</v>
      </c>
      <c r="J3011" s="1488" t="s">
        <v>636</v>
      </c>
      <c r="K3011" s="1493">
        <v>1</v>
      </c>
      <c r="L3011" s="1493">
        <f t="shared" si="100"/>
        <v>12</v>
      </c>
      <c r="M3011" s="1484">
        <f t="shared" si="104"/>
        <v>60600</v>
      </c>
      <c r="N3011" s="1493">
        <v>1</v>
      </c>
      <c r="O3011" s="1493">
        <f t="shared" si="102"/>
        <v>8</v>
      </c>
      <c r="P3011" s="1484">
        <f t="shared" si="103"/>
        <v>40300</v>
      </c>
      <c r="Q3011" s="1200">
        <v>60600</v>
      </c>
      <c r="R3011" s="1200">
        <v>40300</v>
      </c>
      <c r="S3011" s="1201">
        <v>12</v>
      </c>
      <c r="T3011" s="1201">
        <v>8</v>
      </c>
      <c r="U3011" s="1500"/>
      <c r="V3011" s="1500"/>
    </row>
    <row r="3012" spans="1:22" ht="13.5" x14ac:dyDescent="0.25">
      <c r="A3012" s="1488" t="s">
        <v>640</v>
      </c>
      <c r="B3012" s="1488" t="s">
        <v>8675</v>
      </c>
      <c r="C3012" s="1488" t="s">
        <v>2002</v>
      </c>
      <c r="D3012" s="1488" t="s">
        <v>639</v>
      </c>
      <c r="E3012" s="1489">
        <v>4000</v>
      </c>
      <c r="F3012" s="1488" t="s">
        <v>1527</v>
      </c>
      <c r="G3012" s="1488" t="s">
        <v>1526</v>
      </c>
      <c r="H3012" s="1488" t="s">
        <v>635</v>
      </c>
      <c r="I3012" s="1488" t="s">
        <v>636</v>
      </c>
      <c r="J3012" s="1488" t="s">
        <v>635</v>
      </c>
      <c r="K3012" s="1493">
        <v>0</v>
      </c>
      <c r="L3012" s="1493">
        <f t="shared" si="100"/>
        <v>1</v>
      </c>
      <c r="M3012" s="1484">
        <f t="shared" si="104"/>
        <v>7466.67</v>
      </c>
      <c r="N3012" s="1493">
        <v>1</v>
      </c>
      <c r="O3012" s="1493">
        <f t="shared" si="102"/>
        <v>3</v>
      </c>
      <c r="P3012" s="1484">
        <f t="shared" si="103"/>
        <v>14525</v>
      </c>
      <c r="Q3012" s="1200">
        <v>7466.67</v>
      </c>
      <c r="R3012" s="1200">
        <v>14525</v>
      </c>
      <c r="S3012" s="1201">
        <v>1</v>
      </c>
      <c r="T3012" s="1201">
        <v>3</v>
      </c>
      <c r="U3012" s="1500"/>
      <c r="V3012" s="1500"/>
    </row>
    <row r="3013" spans="1:22" ht="13.5" x14ac:dyDescent="0.25">
      <c r="A3013" s="1488" t="s">
        <v>640</v>
      </c>
      <c r="B3013" s="1488" t="s">
        <v>8675</v>
      </c>
      <c r="C3013" s="1488" t="s">
        <v>97</v>
      </c>
      <c r="D3013" s="1488" t="s">
        <v>650</v>
      </c>
      <c r="E3013" s="1489">
        <v>6000</v>
      </c>
      <c r="F3013" s="1488" t="s">
        <v>1525</v>
      </c>
      <c r="G3013" s="1488" t="s">
        <v>536</v>
      </c>
      <c r="H3013" s="1488" t="s">
        <v>1064</v>
      </c>
      <c r="I3013" s="1488" t="s">
        <v>647</v>
      </c>
      <c r="J3013" s="1488" t="s">
        <v>1064</v>
      </c>
      <c r="K3013" s="1493">
        <v>1</v>
      </c>
      <c r="L3013" s="1493">
        <f t="shared" si="100"/>
        <v>12</v>
      </c>
      <c r="M3013" s="1484">
        <f t="shared" si="104"/>
        <v>21206.66</v>
      </c>
      <c r="N3013" s="1493">
        <v>1</v>
      </c>
      <c r="O3013" s="1493">
        <f t="shared" si="102"/>
        <v>9</v>
      </c>
      <c r="P3013" s="1484">
        <f t="shared" si="103"/>
        <v>19798</v>
      </c>
      <c r="Q3013" s="1200">
        <v>21206.66</v>
      </c>
      <c r="R3013" s="1200">
        <v>19798</v>
      </c>
      <c r="S3013" s="1201">
        <v>12</v>
      </c>
      <c r="T3013" s="1201">
        <v>9</v>
      </c>
      <c r="U3013" s="1500"/>
      <c r="V3013" s="1500"/>
    </row>
    <row r="3014" spans="1:22" ht="13.5" x14ac:dyDescent="0.25">
      <c r="A3014" s="1488" t="s">
        <v>640</v>
      </c>
      <c r="B3014" s="1488" t="s">
        <v>8675</v>
      </c>
      <c r="C3014" s="1488" t="s">
        <v>2002</v>
      </c>
      <c r="D3014" s="1488" t="s">
        <v>639</v>
      </c>
      <c r="E3014" s="1489">
        <v>3500</v>
      </c>
      <c r="F3014" s="1488" t="s">
        <v>1524</v>
      </c>
      <c r="G3014" s="1488" t="s">
        <v>1523</v>
      </c>
      <c r="H3014" s="1488" t="s">
        <v>635</v>
      </c>
      <c r="I3014" s="1488" t="s">
        <v>636</v>
      </c>
      <c r="J3014" s="1488" t="s">
        <v>635</v>
      </c>
      <c r="K3014" s="1493">
        <v>0</v>
      </c>
      <c r="L3014" s="1493">
        <f t="shared" si="100"/>
        <v>0</v>
      </c>
      <c r="M3014" s="1484">
        <f t="shared" si="104"/>
        <v>0</v>
      </c>
      <c r="N3014" s="1493">
        <v>1</v>
      </c>
      <c r="O3014" s="1493">
        <f t="shared" si="102"/>
        <v>5</v>
      </c>
      <c r="P3014" s="1484">
        <f t="shared" si="103"/>
        <v>12806.13</v>
      </c>
      <c r="Q3014" s="1200"/>
      <c r="R3014" s="1200">
        <v>12806.13</v>
      </c>
      <c r="S3014" s="1201"/>
      <c r="T3014" s="1201">
        <v>5</v>
      </c>
      <c r="U3014" s="1500"/>
      <c r="V3014" s="1500"/>
    </row>
    <row r="3015" spans="1:22" ht="13.5" x14ac:dyDescent="0.25">
      <c r="A3015" s="1488" t="s">
        <v>640</v>
      </c>
      <c r="B3015" s="1488" t="s">
        <v>8675</v>
      </c>
      <c r="C3015" s="1488" t="s">
        <v>2002</v>
      </c>
      <c r="D3015" s="1488" t="s">
        <v>698</v>
      </c>
      <c r="E3015" s="1489">
        <v>3000</v>
      </c>
      <c r="F3015" s="1488" t="s">
        <v>1522</v>
      </c>
      <c r="G3015" s="1488" t="s">
        <v>1521</v>
      </c>
      <c r="H3015" s="1488" t="s">
        <v>636</v>
      </c>
      <c r="I3015" s="1488" t="s">
        <v>636</v>
      </c>
      <c r="J3015" s="1488" t="s">
        <v>636</v>
      </c>
      <c r="K3015" s="1493">
        <v>0</v>
      </c>
      <c r="L3015" s="1493">
        <f t="shared" si="100"/>
        <v>8</v>
      </c>
      <c r="M3015" s="1484">
        <f t="shared" si="104"/>
        <v>44187.5</v>
      </c>
      <c r="N3015" s="1493">
        <v>1</v>
      </c>
      <c r="O3015" s="1493">
        <f t="shared" si="102"/>
        <v>8</v>
      </c>
      <c r="P3015" s="1484">
        <f t="shared" si="103"/>
        <v>47990.34</v>
      </c>
      <c r="Q3015" s="1200">
        <v>44187.5</v>
      </c>
      <c r="R3015" s="1200">
        <v>47990.34</v>
      </c>
      <c r="S3015" s="1201">
        <v>8</v>
      </c>
      <c r="T3015" s="1201">
        <v>8</v>
      </c>
      <c r="U3015" s="1500"/>
      <c r="V3015" s="1500"/>
    </row>
    <row r="3016" spans="1:22" ht="13.5" x14ac:dyDescent="0.25">
      <c r="A3016" s="1488" t="s">
        <v>640</v>
      </c>
      <c r="B3016" s="1488" t="s">
        <v>8675</v>
      </c>
      <c r="C3016" s="1488" t="s">
        <v>97</v>
      </c>
      <c r="D3016" s="1488" t="s">
        <v>657</v>
      </c>
      <c r="E3016" s="1489">
        <v>14000</v>
      </c>
      <c r="F3016" s="1488" t="s">
        <v>1520</v>
      </c>
      <c r="G3016" s="1488" t="s">
        <v>1519</v>
      </c>
      <c r="H3016" s="1488" t="s">
        <v>651</v>
      </c>
      <c r="I3016" s="1488" t="s">
        <v>647</v>
      </c>
      <c r="J3016" s="1488" t="s">
        <v>651</v>
      </c>
      <c r="K3016" s="1493">
        <v>0</v>
      </c>
      <c r="L3016" s="1493">
        <f t="shared" si="100"/>
        <v>0</v>
      </c>
      <c r="M3016" s="1484">
        <f t="shared" si="104"/>
        <v>0</v>
      </c>
      <c r="N3016" s="1493">
        <v>1</v>
      </c>
      <c r="O3016" s="1493">
        <f t="shared" si="102"/>
        <v>5</v>
      </c>
      <c r="P3016" s="1484">
        <f t="shared" si="103"/>
        <v>12908.27</v>
      </c>
      <c r="Q3016" s="1200"/>
      <c r="R3016" s="1200">
        <v>12908.27</v>
      </c>
      <c r="S3016" s="1201"/>
      <c r="T3016" s="1201">
        <v>5</v>
      </c>
      <c r="U3016" s="1500"/>
      <c r="V3016" s="1500"/>
    </row>
    <row r="3017" spans="1:22" ht="13.5" x14ac:dyDescent="0.25">
      <c r="A3017" s="1488" t="s">
        <v>640</v>
      </c>
      <c r="B3017" s="1488" t="s">
        <v>8675</v>
      </c>
      <c r="C3017" s="1488" t="s">
        <v>2002</v>
      </c>
      <c r="D3017" s="1488" t="s">
        <v>645</v>
      </c>
      <c r="E3017" s="1489">
        <v>5000</v>
      </c>
      <c r="F3017" s="1488" t="s">
        <v>1518</v>
      </c>
      <c r="G3017" s="1488" t="s">
        <v>1517</v>
      </c>
      <c r="H3017" s="1488" t="s">
        <v>641</v>
      </c>
      <c r="I3017" s="1488" t="s">
        <v>647</v>
      </c>
      <c r="J3017" s="1488" t="s">
        <v>641</v>
      </c>
      <c r="K3017" s="1493">
        <v>0</v>
      </c>
      <c r="L3017" s="1493">
        <f t="shared" si="100"/>
        <v>0</v>
      </c>
      <c r="M3017" s="1484">
        <f t="shared" si="104"/>
        <v>0</v>
      </c>
      <c r="N3017" s="1493">
        <v>1</v>
      </c>
      <c r="O3017" s="1493">
        <f t="shared" si="102"/>
        <v>5</v>
      </c>
      <c r="P3017" s="1484">
        <f t="shared" si="103"/>
        <v>11280.8</v>
      </c>
      <c r="Q3017" s="1200"/>
      <c r="R3017" s="1200">
        <v>11280.8</v>
      </c>
      <c r="S3017" s="1201"/>
      <c r="T3017" s="1201">
        <v>5</v>
      </c>
      <c r="U3017" s="1500"/>
      <c r="V3017" s="1500"/>
    </row>
    <row r="3018" spans="1:22" ht="13.5" x14ac:dyDescent="0.25">
      <c r="A3018" s="1488" t="s">
        <v>640</v>
      </c>
      <c r="B3018" s="1488" t="s">
        <v>8675</v>
      </c>
      <c r="C3018" s="1488" t="s">
        <v>97</v>
      </c>
      <c r="D3018" s="1488" t="s">
        <v>675</v>
      </c>
      <c r="E3018" s="1489">
        <v>5000</v>
      </c>
      <c r="F3018" s="1488" t="s">
        <v>1516</v>
      </c>
      <c r="G3018" s="1488" t="s">
        <v>1515</v>
      </c>
      <c r="H3018" s="1488" t="s">
        <v>675</v>
      </c>
      <c r="I3018" s="1488" t="s">
        <v>642</v>
      </c>
      <c r="J3018" s="1488" t="s">
        <v>675</v>
      </c>
      <c r="K3018" s="1493">
        <v>1</v>
      </c>
      <c r="L3018" s="1493">
        <f t="shared" si="100"/>
        <v>0</v>
      </c>
      <c r="M3018" s="1484">
        <f t="shared" si="104"/>
        <v>0</v>
      </c>
      <c r="N3018" s="1493">
        <v>1</v>
      </c>
      <c r="O3018" s="1493">
        <f t="shared" si="102"/>
        <v>4</v>
      </c>
      <c r="P3018" s="1484">
        <f t="shared" si="103"/>
        <v>57600</v>
      </c>
      <c r="Q3018" s="1200"/>
      <c r="R3018" s="1200">
        <v>57600</v>
      </c>
      <c r="S3018" s="1201"/>
      <c r="T3018" s="1201">
        <v>4</v>
      </c>
      <c r="U3018" s="1500"/>
      <c r="V3018" s="1500"/>
    </row>
    <row r="3019" spans="1:22" ht="13.5" x14ac:dyDescent="0.25">
      <c r="A3019" s="1488" t="s">
        <v>640</v>
      </c>
      <c r="B3019" s="1488" t="s">
        <v>8675</v>
      </c>
      <c r="C3019" s="1488" t="s">
        <v>97</v>
      </c>
      <c r="D3019" s="1488" t="s">
        <v>1025</v>
      </c>
      <c r="E3019" s="1489">
        <v>2500</v>
      </c>
      <c r="F3019" s="1488" t="s">
        <v>1514</v>
      </c>
      <c r="G3019" s="1488" t="s">
        <v>1513</v>
      </c>
      <c r="H3019" s="1488" t="s">
        <v>636</v>
      </c>
      <c r="I3019" s="1488" t="s">
        <v>687</v>
      </c>
      <c r="J3019" s="1488" t="s">
        <v>636</v>
      </c>
      <c r="K3019" s="1493">
        <v>1</v>
      </c>
      <c r="L3019" s="1493">
        <f t="shared" si="100"/>
        <v>0</v>
      </c>
      <c r="M3019" s="1484">
        <f t="shared" si="104"/>
        <v>0</v>
      </c>
      <c r="N3019" s="1493">
        <v>1</v>
      </c>
      <c r="O3019" s="1493">
        <f t="shared" si="102"/>
        <v>5</v>
      </c>
      <c r="P3019" s="1484">
        <f t="shared" si="103"/>
        <v>18256.27</v>
      </c>
      <c r="Q3019" s="1200"/>
      <c r="R3019" s="1200">
        <v>18256.27</v>
      </c>
      <c r="S3019" s="1201"/>
      <c r="T3019" s="1201">
        <v>5</v>
      </c>
      <c r="U3019" s="1500"/>
      <c r="V3019" s="1500"/>
    </row>
    <row r="3020" spans="1:22" ht="13.5" x14ac:dyDescent="0.25">
      <c r="A3020" s="1488" t="s">
        <v>640</v>
      </c>
      <c r="B3020" s="1488" t="s">
        <v>8675</v>
      </c>
      <c r="C3020" s="1488" t="s">
        <v>2002</v>
      </c>
      <c r="D3020" s="1488" t="s">
        <v>645</v>
      </c>
      <c r="E3020" s="1489">
        <v>5000</v>
      </c>
      <c r="F3020" s="1488" t="s">
        <v>1512</v>
      </c>
      <c r="G3020" s="1488" t="s">
        <v>1511</v>
      </c>
      <c r="H3020" s="1488" t="s">
        <v>641</v>
      </c>
      <c r="I3020" s="1488" t="s">
        <v>647</v>
      </c>
      <c r="J3020" s="1488" t="s">
        <v>641</v>
      </c>
      <c r="K3020" s="1493">
        <v>0</v>
      </c>
      <c r="L3020" s="1493">
        <f t="shared" si="100"/>
        <v>12</v>
      </c>
      <c r="M3020" s="1484">
        <f t="shared" si="104"/>
        <v>57658.229999999996</v>
      </c>
      <c r="N3020" s="1493">
        <v>1</v>
      </c>
      <c r="O3020" s="1493">
        <f t="shared" si="102"/>
        <v>8</v>
      </c>
      <c r="P3020" s="1484">
        <f t="shared" si="103"/>
        <v>39324.619999999995</v>
      </c>
      <c r="Q3020" s="1200">
        <v>57658.229999999996</v>
      </c>
      <c r="R3020" s="1200">
        <v>39324.619999999995</v>
      </c>
      <c r="S3020" s="1201">
        <v>12</v>
      </c>
      <c r="T3020" s="1201">
        <v>8</v>
      </c>
      <c r="U3020" s="1500"/>
      <c r="V3020" s="1500"/>
    </row>
    <row r="3021" spans="1:22" ht="13.5" x14ac:dyDescent="0.25">
      <c r="A3021" s="1488" t="s">
        <v>640</v>
      </c>
      <c r="B3021" s="1488" t="s">
        <v>8675</v>
      </c>
      <c r="C3021" s="1488" t="s">
        <v>97</v>
      </c>
      <c r="D3021" s="1488" t="s">
        <v>768</v>
      </c>
      <c r="E3021" s="1489">
        <v>2500</v>
      </c>
      <c r="F3021" s="1488" t="s">
        <v>1510</v>
      </c>
      <c r="G3021" s="1488" t="s">
        <v>1509</v>
      </c>
      <c r="H3021" s="1488" t="s">
        <v>636</v>
      </c>
      <c r="I3021" s="1488" t="s">
        <v>765</v>
      </c>
      <c r="J3021" s="1488" t="s">
        <v>636</v>
      </c>
      <c r="K3021" s="1493">
        <v>1</v>
      </c>
      <c r="L3021" s="1493">
        <f t="shared" si="100"/>
        <v>12</v>
      </c>
      <c r="M3021" s="1484">
        <f t="shared" si="104"/>
        <v>30404.93</v>
      </c>
      <c r="N3021" s="1493">
        <v>1</v>
      </c>
      <c r="O3021" s="1493">
        <f t="shared" si="102"/>
        <v>8</v>
      </c>
      <c r="P3021" s="1484">
        <f t="shared" si="103"/>
        <v>20275.14</v>
      </c>
      <c r="Q3021" s="1200">
        <v>30404.93</v>
      </c>
      <c r="R3021" s="1200">
        <v>20275.14</v>
      </c>
      <c r="S3021" s="1201">
        <v>12</v>
      </c>
      <c r="T3021" s="1201">
        <v>8</v>
      </c>
      <c r="U3021" s="1500"/>
      <c r="V3021" s="1500"/>
    </row>
    <row r="3022" spans="1:22" ht="13.5" x14ac:dyDescent="0.25">
      <c r="A3022" s="1488" t="s">
        <v>640</v>
      </c>
      <c r="B3022" s="1488" t="s">
        <v>8675</v>
      </c>
      <c r="C3022" s="1488" t="s">
        <v>97</v>
      </c>
      <c r="D3022" s="1488" t="s">
        <v>712</v>
      </c>
      <c r="E3022" s="1489">
        <v>12000</v>
      </c>
      <c r="F3022" s="1488" t="s">
        <v>1508</v>
      </c>
      <c r="G3022" s="1488" t="s">
        <v>1507</v>
      </c>
      <c r="H3022" s="1488" t="s">
        <v>675</v>
      </c>
      <c r="I3022" s="1488" t="s">
        <v>647</v>
      </c>
      <c r="J3022" s="1488" t="s">
        <v>675</v>
      </c>
      <c r="K3022" s="1493">
        <v>1</v>
      </c>
      <c r="L3022" s="1493">
        <f t="shared" si="100"/>
        <v>0</v>
      </c>
      <c r="M3022" s="1484">
        <f t="shared" si="104"/>
        <v>0</v>
      </c>
      <c r="N3022" s="1493">
        <v>1</v>
      </c>
      <c r="O3022" s="1493">
        <f t="shared" si="102"/>
        <v>5</v>
      </c>
      <c r="P3022" s="1484">
        <f t="shared" si="103"/>
        <v>18289.870000000003</v>
      </c>
      <c r="Q3022" s="1200"/>
      <c r="R3022" s="1200">
        <v>18289.870000000003</v>
      </c>
      <c r="S3022" s="1201"/>
      <c r="T3022" s="1201">
        <v>5</v>
      </c>
      <c r="U3022" s="1500"/>
      <c r="V3022" s="1500"/>
    </row>
    <row r="3023" spans="1:22" ht="13.5" x14ac:dyDescent="0.25">
      <c r="A3023" s="1488" t="s">
        <v>640</v>
      </c>
      <c r="B3023" s="1488" t="s">
        <v>8675</v>
      </c>
      <c r="C3023" s="1488" t="s">
        <v>2002</v>
      </c>
      <c r="D3023" s="1488" t="s">
        <v>952</v>
      </c>
      <c r="E3023" s="1489">
        <v>4000</v>
      </c>
      <c r="F3023" s="1488" t="s">
        <v>1506</v>
      </c>
      <c r="G3023" s="1488" t="s">
        <v>1505</v>
      </c>
      <c r="H3023" s="1488" t="s">
        <v>635</v>
      </c>
      <c r="I3023" s="1488" t="s">
        <v>636</v>
      </c>
      <c r="J3023" s="1488" t="s">
        <v>635</v>
      </c>
      <c r="K3023" s="1493">
        <v>0</v>
      </c>
      <c r="L3023" s="1493">
        <f t="shared" si="100"/>
        <v>12</v>
      </c>
      <c r="M3023" s="1484">
        <f t="shared" si="104"/>
        <v>30600</v>
      </c>
      <c r="N3023" s="1493">
        <v>1</v>
      </c>
      <c r="O3023" s="1493">
        <f t="shared" si="102"/>
        <v>8</v>
      </c>
      <c r="P3023" s="1484">
        <f t="shared" si="103"/>
        <v>20300</v>
      </c>
      <c r="Q3023" s="1200">
        <v>30600</v>
      </c>
      <c r="R3023" s="1200">
        <v>20300</v>
      </c>
      <c r="S3023" s="1201">
        <v>12</v>
      </c>
      <c r="T3023" s="1201">
        <v>8</v>
      </c>
      <c r="U3023" s="1500"/>
      <c r="V3023" s="1500"/>
    </row>
    <row r="3024" spans="1:22" ht="13.5" x14ac:dyDescent="0.25">
      <c r="A3024" s="1488" t="s">
        <v>640</v>
      </c>
      <c r="B3024" s="1488" t="s">
        <v>8675</v>
      </c>
      <c r="C3024" s="1488" t="s">
        <v>2002</v>
      </c>
      <c r="D3024" s="1488" t="s">
        <v>645</v>
      </c>
      <c r="E3024" s="1489">
        <v>5000</v>
      </c>
      <c r="F3024" s="1488" t="s">
        <v>1504</v>
      </c>
      <c r="G3024" s="1488" t="s">
        <v>1503</v>
      </c>
      <c r="H3024" s="1488" t="s">
        <v>641</v>
      </c>
      <c r="I3024" s="1488" t="s">
        <v>647</v>
      </c>
      <c r="J3024" s="1488" t="s">
        <v>641</v>
      </c>
      <c r="K3024" s="1493">
        <v>0</v>
      </c>
      <c r="L3024" s="1493">
        <f t="shared" si="100"/>
        <v>12</v>
      </c>
      <c r="M3024" s="1484">
        <f t="shared" si="104"/>
        <v>144507.95000000001</v>
      </c>
      <c r="N3024" s="1493">
        <v>1</v>
      </c>
      <c r="O3024" s="1493">
        <f t="shared" si="102"/>
        <v>8</v>
      </c>
      <c r="P3024" s="1484">
        <f t="shared" si="103"/>
        <v>96300</v>
      </c>
      <c r="Q3024" s="1200">
        <v>144507.95000000001</v>
      </c>
      <c r="R3024" s="1200">
        <v>96300</v>
      </c>
      <c r="S3024" s="1201">
        <v>12</v>
      </c>
      <c r="T3024" s="1201">
        <v>8</v>
      </c>
      <c r="U3024" s="1500"/>
      <c r="V3024" s="1500"/>
    </row>
    <row r="3025" spans="1:22" ht="13.5" x14ac:dyDescent="0.25">
      <c r="A3025" s="1488" t="s">
        <v>640</v>
      </c>
      <c r="B3025" s="1488" t="s">
        <v>8675</v>
      </c>
      <c r="C3025" s="1488" t="s">
        <v>97</v>
      </c>
      <c r="D3025" s="1488" t="s">
        <v>654</v>
      </c>
      <c r="E3025" s="1489">
        <v>11000</v>
      </c>
      <c r="F3025" s="1488" t="s">
        <v>1502</v>
      </c>
      <c r="G3025" s="1488" t="s">
        <v>1501</v>
      </c>
      <c r="H3025" s="1488" t="s">
        <v>651</v>
      </c>
      <c r="I3025" s="1488" t="s">
        <v>1096</v>
      </c>
      <c r="J3025" s="1488" t="s">
        <v>651</v>
      </c>
      <c r="K3025" s="1493">
        <v>1</v>
      </c>
      <c r="L3025" s="1493">
        <f t="shared" si="100"/>
        <v>0</v>
      </c>
      <c r="M3025" s="1484">
        <f t="shared" si="104"/>
        <v>0</v>
      </c>
      <c r="N3025" s="1493">
        <v>1</v>
      </c>
      <c r="O3025" s="1493">
        <f t="shared" si="102"/>
        <v>5</v>
      </c>
      <c r="P3025" s="1484">
        <f t="shared" si="103"/>
        <v>14746.93</v>
      </c>
      <c r="Q3025" s="1200"/>
      <c r="R3025" s="1200">
        <v>14746.93</v>
      </c>
      <c r="S3025" s="1201"/>
      <c r="T3025" s="1201">
        <v>5</v>
      </c>
      <c r="U3025" s="1500"/>
      <c r="V3025" s="1500"/>
    </row>
    <row r="3026" spans="1:22" ht="13.5" x14ac:dyDescent="0.25">
      <c r="A3026" s="1488" t="s">
        <v>640</v>
      </c>
      <c r="B3026" s="1488" t="s">
        <v>8675</v>
      </c>
      <c r="C3026" s="1488" t="s">
        <v>97</v>
      </c>
      <c r="D3026" s="1488" t="s">
        <v>646</v>
      </c>
      <c r="E3026" s="1489">
        <v>5000</v>
      </c>
      <c r="F3026" s="1488" t="s">
        <v>1500</v>
      </c>
      <c r="G3026" s="1488" t="s">
        <v>1499</v>
      </c>
      <c r="H3026" s="1488" t="s">
        <v>646</v>
      </c>
      <c r="I3026" s="1488" t="s">
        <v>647</v>
      </c>
      <c r="J3026" s="1488" t="s">
        <v>646</v>
      </c>
      <c r="K3026" s="1493">
        <v>1</v>
      </c>
      <c r="L3026" s="1493">
        <f t="shared" si="100"/>
        <v>0</v>
      </c>
      <c r="M3026" s="1484">
        <f t="shared" si="104"/>
        <v>0</v>
      </c>
      <c r="N3026" s="1493">
        <v>1</v>
      </c>
      <c r="O3026" s="1493">
        <f t="shared" si="102"/>
        <v>5</v>
      </c>
      <c r="P3026" s="1484">
        <f t="shared" si="103"/>
        <v>18174.669999999998</v>
      </c>
      <c r="Q3026" s="1200"/>
      <c r="R3026" s="1200">
        <v>18174.669999999998</v>
      </c>
      <c r="S3026" s="1201"/>
      <c r="T3026" s="1201">
        <v>5</v>
      </c>
      <c r="U3026" s="1500"/>
      <c r="V3026" s="1500"/>
    </row>
    <row r="3027" spans="1:22" ht="13.5" x14ac:dyDescent="0.25">
      <c r="A3027" s="1488" t="s">
        <v>640</v>
      </c>
      <c r="B3027" s="1488" t="s">
        <v>8675</v>
      </c>
      <c r="C3027" s="1488" t="s">
        <v>97</v>
      </c>
      <c r="D3027" s="1488" t="s">
        <v>639</v>
      </c>
      <c r="E3027" s="1489">
        <v>2500</v>
      </c>
      <c r="F3027" s="1488" t="s">
        <v>1498</v>
      </c>
      <c r="G3027" s="1488" t="s">
        <v>1497</v>
      </c>
      <c r="H3027" s="1488" t="s">
        <v>636</v>
      </c>
      <c r="I3027" s="1488" t="s">
        <v>665</v>
      </c>
      <c r="J3027" s="1488" t="s">
        <v>636</v>
      </c>
      <c r="K3027" s="1493">
        <v>1</v>
      </c>
      <c r="L3027" s="1493">
        <f t="shared" si="100"/>
        <v>12</v>
      </c>
      <c r="M3027" s="1484">
        <f t="shared" si="104"/>
        <v>120288.54999999999</v>
      </c>
      <c r="N3027" s="1493">
        <v>1</v>
      </c>
      <c r="O3027" s="1493">
        <f t="shared" si="102"/>
        <v>6</v>
      </c>
      <c r="P3027" s="1484">
        <f t="shared" si="103"/>
        <v>48168.75</v>
      </c>
      <c r="Q3027" s="1200">
        <v>120288.54999999999</v>
      </c>
      <c r="R3027" s="1200">
        <v>48168.75</v>
      </c>
      <c r="S3027" s="1201">
        <v>12</v>
      </c>
      <c r="T3027" s="1201">
        <v>6</v>
      </c>
      <c r="U3027" s="1500"/>
      <c r="V3027" s="1500"/>
    </row>
    <row r="3028" spans="1:22" ht="13.5" x14ac:dyDescent="0.25">
      <c r="A3028" s="1488" t="s">
        <v>640</v>
      </c>
      <c r="B3028" s="1488" t="s">
        <v>8675</v>
      </c>
      <c r="C3028" s="1488" t="s">
        <v>97</v>
      </c>
      <c r="D3028" s="1488" t="s">
        <v>1494</v>
      </c>
      <c r="E3028" s="1489">
        <v>5000</v>
      </c>
      <c r="F3028" s="1488" t="s">
        <v>1496</v>
      </c>
      <c r="G3028" s="1488" t="s">
        <v>1495</v>
      </c>
      <c r="H3028" s="1488" t="s">
        <v>1494</v>
      </c>
      <c r="I3028" s="1488" t="s">
        <v>662</v>
      </c>
      <c r="J3028" s="1488" t="s">
        <v>1494</v>
      </c>
      <c r="K3028" s="1493">
        <v>1</v>
      </c>
      <c r="L3028" s="1493">
        <f t="shared" si="100"/>
        <v>12</v>
      </c>
      <c r="M3028" s="1484">
        <f t="shared" si="104"/>
        <v>60034.189999999995</v>
      </c>
      <c r="N3028" s="1493">
        <v>1</v>
      </c>
      <c r="O3028" s="1493">
        <f t="shared" si="102"/>
        <v>8</v>
      </c>
      <c r="P3028" s="1484">
        <f t="shared" si="103"/>
        <v>40300</v>
      </c>
      <c r="Q3028" s="1200">
        <v>60034.189999999995</v>
      </c>
      <c r="R3028" s="1200">
        <v>40300</v>
      </c>
      <c r="S3028" s="1201">
        <v>12</v>
      </c>
      <c r="T3028" s="1201">
        <v>8</v>
      </c>
      <c r="U3028" s="1500"/>
      <c r="V3028" s="1500"/>
    </row>
    <row r="3029" spans="1:22" ht="13.5" x14ac:dyDescent="0.25">
      <c r="A3029" s="1488" t="s">
        <v>640</v>
      </c>
      <c r="B3029" s="1488" t="s">
        <v>8675</v>
      </c>
      <c r="C3029" s="1488" t="s">
        <v>2002</v>
      </c>
      <c r="D3029" s="1488" t="s">
        <v>645</v>
      </c>
      <c r="E3029" s="1489">
        <v>5000</v>
      </c>
      <c r="F3029" s="1488" t="s">
        <v>1493</v>
      </c>
      <c r="G3029" s="1488" t="s">
        <v>1492</v>
      </c>
      <c r="H3029" s="1488" t="s">
        <v>641</v>
      </c>
      <c r="I3029" s="1488" t="s">
        <v>647</v>
      </c>
      <c r="J3029" s="1488" t="s">
        <v>641</v>
      </c>
      <c r="K3029" s="1493">
        <v>0</v>
      </c>
      <c r="L3029" s="1493">
        <f t="shared" si="100"/>
        <v>12</v>
      </c>
      <c r="M3029" s="1484">
        <f t="shared" si="104"/>
        <v>30586.03</v>
      </c>
      <c r="N3029" s="1493">
        <v>1</v>
      </c>
      <c r="O3029" s="1493">
        <f t="shared" si="102"/>
        <v>8</v>
      </c>
      <c r="P3029" s="1484">
        <f t="shared" si="103"/>
        <v>20271.830000000002</v>
      </c>
      <c r="Q3029" s="1200">
        <v>30586.03</v>
      </c>
      <c r="R3029" s="1200">
        <v>20271.830000000002</v>
      </c>
      <c r="S3029" s="1201">
        <v>12</v>
      </c>
      <c r="T3029" s="1201">
        <v>8</v>
      </c>
      <c r="U3029" s="1500"/>
      <c r="V3029" s="1500"/>
    </row>
    <row r="3030" spans="1:22" ht="13.5" x14ac:dyDescent="0.25">
      <c r="A3030" s="1488" t="s">
        <v>640</v>
      </c>
      <c r="B3030" s="1488" t="s">
        <v>8675</v>
      </c>
      <c r="C3030" s="1488" t="s">
        <v>2002</v>
      </c>
      <c r="D3030" s="1488" t="s">
        <v>698</v>
      </c>
      <c r="E3030" s="1489">
        <v>3000</v>
      </c>
      <c r="F3030" s="1488" t="s">
        <v>1491</v>
      </c>
      <c r="G3030" s="1488" t="s">
        <v>1490</v>
      </c>
      <c r="H3030" s="1488" t="s">
        <v>636</v>
      </c>
      <c r="I3030" s="1488" t="s">
        <v>636</v>
      </c>
      <c r="J3030" s="1488" t="s">
        <v>636</v>
      </c>
      <c r="K3030" s="1493">
        <v>0</v>
      </c>
      <c r="L3030" s="1493">
        <f t="shared" si="100"/>
        <v>12</v>
      </c>
      <c r="M3030" s="1484">
        <f t="shared" si="104"/>
        <v>59105.220000000016</v>
      </c>
      <c r="N3030" s="1493">
        <v>1</v>
      </c>
      <c r="O3030" s="1493">
        <f t="shared" si="102"/>
        <v>8</v>
      </c>
      <c r="P3030" s="1484">
        <f t="shared" si="103"/>
        <v>40068.46</v>
      </c>
      <c r="Q3030" s="1200">
        <v>59105.220000000016</v>
      </c>
      <c r="R3030" s="1200">
        <v>40068.46</v>
      </c>
      <c r="S3030" s="1201">
        <v>12</v>
      </c>
      <c r="T3030" s="1201">
        <v>8</v>
      </c>
      <c r="U3030" s="1500"/>
      <c r="V3030" s="1500"/>
    </row>
    <row r="3031" spans="1:22" ht="13.5" x14ac:dyDescent="0.25">
      <c r="A3031" s="1488" t="s">
        <v>640</v>
      </c>
      <c r="B3031" s="1488" t="s">
        <v>8675</v>
      </c>
      <c r="C3031" s="1488" t="s">
        <v>2002</v>
      </c>
      <c r="D3031" s="1488" t="s">
        <v>645</v>
      </c>
      <c r="E3031" s="1489">
        <v>5000</v>
      </c>
      <c r="F3031" s="1488" t="s">
        <v>1489</v>
      </c>
      <c r="G3031" s="1488" t="s">
        <v>1488</v>
      </c>
      <c r="H3031" s="1488" t="s">
        <v>641</v>
      </c>
      <c r="I3031" s="1488" t="s">
        <v>647</v>
      </c>
      <c r="J3031" s="1488" t="s">
        <v>641</v>
      </c>
      <c r="K3031" s="1493">
        <v>0</v>
      </c>
      <c r="L3031" s="1493">
        <f t="shared" si="100"/>
        <v>0</v>
      </c>
      <c r="M3031" s="1484">
        <f t="shared" si="104"/>
        <v>0</v>
      </c>
      <c r="N3031" s="1493">
        <v>1</v>
      </c>
      <c r="O3031" s="1493">
        <f t="shared" si="102"/>
        <v>3</v>
      </c>
      <c r="P3031" s="1484">
        <f t="shared" si="103"/>
        <v>11500</v>
      </c>
      <c r="Q3031" s="1200"/>
      <c r="R3031" s="1200">
        <v>11500</v>
      </c>
      <c r="S3031" s="1201"/>
      <c r="T3031" s="1201">
        <v>3</v>
      </c>
      <c r="U3031" s="1500"/>
      <c r="V3031" s="1500"/>
    </row>
    <row r="3032" spans="1:22" ht="13.5" x14ac:dyDescent="0.25">
      <c r="A3032" s="1488" t="s">
        <v>640</v>
      </c>
      <c r="B3032" s="1488" t="s">
        <v>8675</v>
      </c>
      <c r="C3032" s="1488" t="s">
        <v>97</v>
      </c>
      <c r="D3032" s="1488" t="s">
        <v>654</v>
      </c>
      <c r="E3032" s="1489">
        <v>8000</v>
      </c>
      <c r="F3032" s="1488" t="s">
        <v>1487</v>
      </c>
      <c r="G3032" s="1488" t="s">
        <v>1486</v>
      </c>
      <c r="H3032" s="1488" t="s">
        <v>651</v>
      </c>
      <c r="I3032" s="1488" t="s">
        <v>662</v>
      </c>
      <c r="J3032" s="1488" t="s">
        <v>651</v>
      </c>
      <c r="K3032" s="1493">
        <v>1</v>
      </c>
      <c r="L3032" s="1493">
        <f t="shared" si="100"/>
        <v>0</v>
      </c>
      <c r="M3032" s="1484">
        <f t="shared" si="104"/>
        <v>0</v>
      </c>
      <c r="N3032" s="1493">
        <v>1</v>
      </c>
      <c r="O3032" s="1493">
        <f t="shared" si="102"/>
        <v>3</v>
      </c>
      <c r="P3032" s="1484">
        <f t="shared" si="103"/>
        <v>6900</v>
      </c>
      <c r="Q3032" s="1200"/>
      <c r="R3032" s="1200">
        <v>6900</v>
      </c>
      <c r="S3032" s="1201"/>
      <c r="T3032" s="1201">
        <v>3</v>
      </c>
      <c r="U3032" s="1500"/>
      <c r="V3032" s="1500"/>
    </row>
    <row r="3033" spans="1:22" ht="13.5" x14ac:dyDescent="0.25">
      <c r="A3033" s="1488" t="s">
        <v>640</v>
      </c>
      <c r="B3033" s="1488" t="s">
        <v>8675</v>
      </c>
      <c r="C3033" s="1488" t="s">
        <v>97</v>
      </c>
      <c r="D3033" s="1488" t="s">
        <v>722</v>
      </c>
      <c r="E3033" s="1489">
        <v>2500</v>
      </c>
      <c r="F3033" s="1488" t="s">
        <v>1485</v>
      </c>
      <c r="G3033" s="1488" t="s">
        <v>1484</v>
      </c>
      <c r="H3033" s="1488" t="s">
        <v>636</v>
      </c>
      <c r="I3033" s="1488" t="s">
        <v>765</v>
      </c>
      <c r="J3033" s="1488" t="s">
        <v>636</v>
      </c>
      <c r="K3033" s="1493">
        <v>1</v>
      </c>
      <c r="L3033" s="1493">
        <f t="shared" si="100"/>
        <v>0</v>
      </c>
      <c r="M3033" s="1484">
        <f t="shared" si="104"/>
        <v>0</v>
      </c>
      <c r="N3033" s="1493">
        <v>1</v>
      </c>
      <c r="O3033" s="1493">
        <f t="shared" si="102"/>
        <v>5</v>
      </c>
      <c r="P3033" s="1484">
        <f t="shared" si="103"/>
        <v>18169.870000000003</v>
      </c>
      <c r="Q3033" s="1200"/>
      <c r="R3033" s="1200">
        <v>18169.870000000003</v>
      </c>
      <c r="S3033" s="1201"/>
      <c r="T3033" s="1201">
        <v>5</v>
      </c>
      <c r="U3033" s="1500"/>
      <c r="V3033" s="1500"/>
    </row>
    <row r="3034" spans="1:22" ht="13.5" x14ac:dyDescent="0.25">
      <c r="A3034" s="1488" t="s">
        <v>640</v>
      </c>
      <c r="B3034" s="1488" t="s">
        <v>8675</v>
      </c>
      <c r="C3034" s="1488" t="s">
        <v>97</v>
      </c>
      <c r="D3034" s="1488" t="s">
        <v>1156</v>
      </c>
      <c r="E3034" s="1489">
        <v>2500</v>
      </c>
      <c r="F3034" s="1488" t="s">
        <v>1483</v>
      </c>
      <c r="G3034" s="1488" t="s">
        <v>1482</v>
      </c>
      <c r="H3034" s="1488" t="s">
        <v>636</v>
      </c>
      <c r="I3034" s="1488" t="s">
        <v>665</v>
      </c>
      <c r="J3034" s="1488" t="s">
        <v>636</v>
      </c>
      <c r="K3034" s="1493">
        <v>1</v>
      </c>
      <c r="L3034" s="1493">
        <f t="shared" si="100"/>
        <v>12</v>
      </c>
      <c r="M3034" s="1484">
        <f t="shared" si="104"/>
        <v>96540.15</v>
      </c>
      <c r="N3034" s="1493">
        <v>1</v>
      </c>
      <c r="O3034" s="1493">
        <f t="shared" si="102"/>
        <v>8</v>
      </c>
      <c r="P3034" s="1484">
        <f t="shared" si="103"/>
        <v>64300</v>
      </c>
      <c r="Q3034" s="1200">
        <v>96540.15</v>
      </c>
      <c r="R3034" s="1200">
        <v>64300</v>
      </c>
      <c r="S3034" s="1201">
        <v>12</v>
      </c>
      <c r="T3034" s="1201">
        <v>8</v>
      </c>
      <c r="U3034" s="1500"/>
      <c r="V3034" s="1500"/>
    </row>
    <row r="3035" spans="1:22" ht="13.5" x14ac:dyDescent="0.25">
      <c r="A3035" s="1488" t="s">
        <v>640</v>
      </c>
      <c r="B3035" s="1488" t="s">
        <v>8675</v>
      </c>
      <c r="C3035" s="1488" t="s">
        <v>2002</v>
      </c>
      <c r="D3035" s="1488" t="s">
        <v>645</v>
      </c>
      <c r="E3035" s="1489">
        <v>5000</v>
      </c>
      <c r="F3035" s="1488" t="s">
        <v>1481</v>
      </c>
      <c r="G3035" s="1488" t="s">
        <v>1480</v>
      </c>
      <c r="H3035" s="1488" t="s">
        <v>641</v>
      </c>
      <c r="I3035" s="1488" t="s">
        <v>647</v>
      </c>
      <c r="J3035" s="1488" t="s">
        <v>641</v>
      </c>
      <c r="K3035" s="1493">
        <v>0</v>
      </c>
      <c r="L3035" s="1493">
        <f t="shared" si="100"/>
        <v>12</v>
      </c>
      <c r="M3035" s="1484">
        <f t="shared" si="104"/>
        <v>29278.28</v>
      </c>
      <c r="N3035" s="1493">
        <v>1</v>
      </c>
      <c r="O3035" s="1493">
        <f t="shared" si="102"/>
        <v>8</v>
      </c>
      <c r="P3035" s="1484">
        <f t="shared" si="103"/>
        <v>19920.5</v>
      </c>
      <c r="Q3035" s="1200">
        <v>29278.28</v>
      </c>
      <c r="R3035" s="1200">
        <v>19920.5</v>
      </c>
      <c r="S3035" s="1201">
        <v>12</v>
      </c>
      <c r="T3035" s="1201">
        <v>8</v>
      </c>
      <c r="U3035" s="1500"/>
      <c r="V3035" s="1500"/>
    </row>
    <row r="3036" spans="1:22" ht="13.5" x14ac:dyDescent="0.25">
      <c r="A3036" s="1488" t="s">
        <v>640</v>
      </c>
      <c r="B3036" s="1488" t="s">
        <v>8675</v>
      </c>
      <c r="C3036" s="1488" t="s">
        <v>97</v>
      </c>
      <c r="D3036" s="1488" t="s">
        <v>712</v>
      </c>
      <c r="E3036" s="1489">
        <v>12000</v>
      </c>
      <c r="F3036" s="1488" t="s">
        <v>1479</v>
      </c>
      <c r="G3036" s="1488" t="s">
        <v>1478</v>
      </c>
      <c r="H3036" s="1488" t="s">
        <v>651</v>
      </c>
      <c r="I3036" s="1488" t="s">
        <v>680</v>
      </c>
      <c r="J3036" s="1488" t="s">
        <v>651</v>
      </c>
      <c r="K3036" s="1493">
        <v>1</v>
      </c>
      <c r="L3036" s="1493">
        <f t="shared" si="100"/>
        <v>12</v>
      </c>
      <c r="M3036" s="1484">
        <f t="shared" si="104"/>
        <v>30600</v>
      </c>
      <c r="N3036" s="1493">
        <v>1</v>
      </c>
      <c r="O3036" s="1493">
        <f t="shared" si="102"/>
        <v>8</v>
      </c>
      <c r="P3036" s="1484">
        <f t="shared" si="103"/>
        <v>20300</v>
      </c>
      <c r="Q3036" s="1200">
        <v>30600</v>
      </c>
      <c r="R3036" s="1200">
        <v>20300</v>
      </c>
      <c r="S3036" s="1201">
        <v>12</v>
      </c>
      <c r="T3036" s="1201">
        <v>8</v>
      </c>
      <c r="U3036" s="1500"/>
      <c r="V3036" s="1500"/>
    </row>
    <row r="3037" spans="1:22" ht="13.5" x14ac:dyDescent="0.25">
      <c r="A3037" s="1488" t="s">
        <v>640</v>
      </c>
      <c r="B3037" s="1488" t="s">
        <v>8675</v>
      </c>
      <c r="C3037" s="1488" t="s">
        <v>97</v>
      </c>
      <c r="D3037" s="1488" t="s">
        <v>839</v>
      </c>
      <c r="E3037" s="1489">
        <v>3000</v>
      </c>
      <c r="F3037" s="1488" t="s">
        <v>1477</v>
      </c>
      <c r="G3037" s="1488" t="s">
        <v>1476</v>
      </c>
      <c r="H3037" s="1488" t="s">
        <v>636</v>
      </c>
      <c r="I3037" s="1488" t="s">
        <v>765</v>
      </c>
      <c r="J3037" s="1488" t="s">
        <v>636</v>
      </c>
      <c r="K3037" s="1493">
        <v>1</v>
      </c>
      <c r="L3037" s="1493">
        <f t="shared" ref="L3037:L3100" si="105">S3037</f>
        <v>0</v>
      </c>
      <c r="M3037" s="1484">
        <f t="shared" si="104"/>
        <v>0</v>
      </c>
      <c r="N3037" s="1493">
        <v>1</v>
      </c>
      <c r="O3037" s="1493">
        <f t="shared" ref="O3037:O3100" si="106">T3037</f>
        <v>5</v>
      </c>
      <c r="P3037" s="1484">
        <f t="shared" ref="P3037:P3100" si="107">R3037</f>
        <v>18198.669999999998</v>
      </c>
      <c r="Q3037" s="1200"/>
      <c r="R3037" s="1200">
        <v>18198.669999999998</v>
      </c>
      <c r="S3037" s="1201"/>
      <c r="T3037" s="1201">
        <v>5</v>
      </c>
      <c r="U3037" s="1500"/>
      <c r="V3037" s="1500"/>
    </row>
    <row r="3038" spans="1:22" ht="13.5" x14ac:dyDescent="0.25">
      <c r="A3038" s="1488" t="s">
        <v>640</v>
      </c>
      <c r="B3038" s="1488" t="s">
        <v>8675</v>
      </c>
      <c r="C3038" s="1488" t="s">
        <v>97</v>
      </c>
      <c r="D3038" s="1488" t="s">
        <v>739</v>
      </c>
      <c r="E3038" s="1489">
        <v>5000</v>
      </c>
      <c r="F3038" s="1488" t="s">
        <v>1475</v>
      </c>
      <c r="G3038" s="1488" t="s">
        <v>1474</v>
      </c>
      <c r="H3038" s="1488" t="s">
        <v>1373</v>
      </c>
      <c r="I3038" s="1488" t="s">
        <v>647</v>
      </c>
      <c r="J3038" s="1488" t="s">
        <v>1373</v>
      </c>
      <c r="K3038" s="1493">
        <v>1</v>
      </c>
      <c r="L3038" s="1493">
        <f t="shared" si="105"/>
        <v>13</v>
      </c>
      <c r="M3038" s="1484">
        <f t="shared" si="104"/>
        <v>123481.35</v>
      </c>
      <c r="N3038" s="1493">
        <v>1</v>
      </c>
      <c r="O3038" s="1493">
        <f t="shared" si="106"/>
        <v>9</v>
      </c>
      <c r="P3038" s="1484">
        <f t="shared" si="107"/>
        <v>113850</v>
      </c>
      <c r="Q3038" s="1200">
        <v>123481.35</v>
      </c>
      <c r="R3038" s="1200">
        <v>113850</v>
      </c>
      <c r="S3038" s="1201">
        <v>13</v>
      </c>
      <c r="T3038" s="1201">
        <v>9</v>
      </c>
      <c r="U3038" s="1500"/>
      <c r="V3038" s="1500"/>
    </row>
    <row r="3039" spans="1:22" ht="13.5" x14ac:dyDescent="0.25">
      <c r="A3039" s="1488" t="s">
        <v>640</v>
      </c>
      <c r="B3039" s="1488" t="s">
        <v>8675</v>
      </c>
      <c r="C3039" s="1488" t="s">
        <v>97</v>
      </c>
      <c r="D3039" s="1488" t="s">
        <v>739</v>
      </c>
      <c r="E3039" s="1489">
        <v>3900</v>
      </c>
      <c r="F3039" s="1488" t="s">
        <v>1473</v>
      </c>
      <c r="G3039" s="1488" t="s">
        <v>1472</v>
      </c>
      <c r="H3039" s="1488" t="s">
        <v>923</v>
      </c>
      <c r="I3039" s="1488" t="s">
        <v>647</v>
      </c>
      <c r="J3039" s="1488" t="s">
        <v>923</v>
      </c>
      <c r="K3039" s="1493">
        <v>1</v>
      </c>
      <c r="L3039" s="1493">
        <f t="shared" si="105"/>
        <v>12</v>
      </c>
      <c r="M3039" s="1484">
        <f t="shared" si="104"/>
        <v>36465.910000000003</v>
      </c>
      <c r="N3039" s="1493">
        <v>1</v>
      </c>
      <c r="O3039" s="1493">
        <f t="shared" si="106"/>
        <v>8</v>
      </c>
      <c r="P3039" s="1484">
        <f t="shared" si="107"/>
        <v>24300</v>
      </c>
      <c r="Q3039" s="1200">
        <v>36465.910000000003</v>
      </c>
      <c r="R3039" s="1200">
        <v>24300</v>
      </c>
      <c r="S3039" s="1201">
        <v>12</v>
      </c>
      <c r="T3039" s="1201">
        <v>8</v>
      </c>
      <c r="U3039" s="1500"/>
      <c r="V3039" s="1500"/>
    </row>
    <row r="3040" spans="1:22" ht="13.5" x14ac:dyDescent="0.25">
      <c r="A3040" s="1488" t="s">
        <v>640</v>
      </c>
      <c r="B3040" s="1488" t="s">
        <v>8675</v>
      </c>
      <c r="C3040" s="1488" t="s">
        <v>97</v>
      </c>
      <c r="D3040" s="1488" t="s">
        <v>654</v>
      </c>
      <c r="E3040" s="1489">
        <v>7000</v>
      </c>
      <c r="F3040" s="1488" t="s">
        <v>1471</v>
      </c>
      <c r="G3040" s="1488" t="s">
        <v>1470</v>
      </c>
      <c r="H3040" s="1488" t="s">
        <v>651</v>
      </c>
      <c r="I3040" s="1488" t="s">
        <v>647</v>
      </c>
      <c r="J3040" s="1488" t="s">
        <v>651</v>
      </c>
      <c r="K3040" s="1493">
        <v>1</v>
      </c>
      <c r="L3040" s="1493">
        <f t="shared" si="105"/>
        <v>13</v>
      </c>
      <c r="M3040" s="1484">
        <f t="shared" si="104"/>
        <v>57044.639999999999</v>
      </c>
      <c r="N3040" s="1493">
        <v>1</v>
      </c>
      <c r="O3040" s="1493">
        <f t="shared" si="106"/>
        <v>8</v>
      </c>
      <c r="P3040" s="1484">
        <f t="shared" si="107"/>
        <v>40300</v>
      </c>
      <c r="Q3040" s="1200">
        <v>57044.639999999999</v>
      </c>
      <c r="R3040" s="1200">
        <v>40300</v>
      </c>
      <c r="S3040" s="1201">
        <v>13</v>
      </c>
      <c r="T3040" s="1201">
        <v>8</v>
      </c>
      <c r="U3040" s="1500"/>
      <c r="V3040" s="1500"/>
    </row>
    <row r="3041" spans="1:22" ht="13.5" x14ac:dyDescent="0.25">
      <c r="A3041" s="1488" t="s">
        <v>640</v>
      </c>
      <c r="B3041" s="1488" t="s">
        <v>8675</v>
      </c>
      <c r="C3041" s="1488" t="s">
        <v>97</v>
      </c>
      <c r="D3041" s="1488" t="s">
        <v>675</v>
      </c>
      <c r="E3041" s="1489">
        <v>5000</v>
      </c>
      <c r="F3041" s="1488" t="s">
        <v>1469</v>
      </c>
      <c r="G3041" s="1488" t="s">
        <v>1468</v>
      </c>
      <c r="H3041" s="1488" t="s">
        <v>675</v>
      </c>
      <c r="I3041" s="1488" t="s">
        <v>647</v>
      </c>
      <c r="J3041" s="1488" t="s">
        <v>675</v>
      </c>
      <c r="K3041" s="1493">
        <v>1</v>
      </c>
      <c r="L3041" s="1493">
        <f t="shared" si="105"/>
        <v>4</v>
      </c>
      <c r="M3041" s="1484">
        <f t="shared" si="104"/>
        <v>15633.06</v>
      </c>
      <c r="N3041" s="1493">
        <v>0</v>
      </c>
      <c r="O3041" s="1493">
        <f t="shared" si="106"/>
        <v>8</v>
      </c>
      <c r="P3041" s="1484">
        <f t="shared" si="107"/>
        <v>31387.35</v>
      </c>
      <c r="Q3041" s="1200">
        <v>15633.06</v>
      </c>
      <c r="R3041" s="1200">
        <v>31387.35</v>
      </c>
      <c r="S3041" s="1201">
        <v>4</v>
      </c>
      <c r="T3041" s="1201">
        <v>8</v>
      </c>
      <c r="U3041" s="1500"/>
      <c r="V3041" s="1500"/>
    </row>
    <row r="3042" spans="1:22" ht="13.5" x14ac:dyDescent="0.25">
      <c r="A3042" s="1488" t="s">
        <v>640</v>
      </c>
      <c r="B3042" s="1488" t="s">
        <v>8675</v>
      </c>
      <c r="C3042" s="1488" t="s">
        <v>97</v>
      </c>
      <c r="D3042" s="1488" t="s">
        <v>686</v>
      </c>
      <c r="E3042" s="1489">
        <v>5000</v>
      </c>
      <c r="F3042" s="1488" t="s">
        <v>1467</v>
      </c>
      <c r="G3042" s="1488" t="s">
        <v>1466</v>
      </c>
      <c r="H3042" s="1488" t="s">
        <v>1330</v>
      </c>
      <c r="I3042" s="1488" t="s">
        <v>647</v>
      </c>
      <c r="J3042" s="1488" t="s">
        <v>1330</v>
      </c>
      <c r="K3042" s="1493">
        <v>1</v>
      </c>
      <c r="L3042" s="1493">
        <f t="shared" si="105"/>
        <v>12</v>
      </c>
      <c r="M3042" s="1484">
        <f t="shared" si="104"/>
        <v>82910.98</v>
      </c>
      <c r="N3042" s="1493">
        <v>0</v>
      </c>
      <c r="O3042" s="1493">
        <f t="shared" si="106"/>
        <v>9</v>
      </c>
      <c r="P3042" s="1484">
        <f t="shared" si="107"/>
        <v>56677.95</v>
      </c>
      <c r="Q3042" s="1200">
        <v>82910.98</v>
      </c>
      <c r="R3042" s="1200">
        <v>56677.95</v>
      </c>
      <c r="S3042" s="1201">
        <v>12</v>
      </c>
      <c r="T3042" s="1201">
        <v>9</v>
      </c>
      <c r="U3042" s="1500"/>
      <c r="V3042" s="1500"/>
    </row>
    <row r="3043" spans="1:22" ht="13.5" x14ac:dyDescent="0.25">
      <c r="A3043" s="1488" t="s">
        <v>640</v>
      </c>
      <c r="B3043" s="1488" t="s">
        <v>8675</v>
      </c>
      <c r="C3043" s="1488" t="s">
        <v>2002</v>
      </c>
      <c r="D3043" s="1488" t="s">
        <v>645</v>
      </c>
      <c r="E3043" s="1489">
        <v>5000</v>
      </c>
      <c r="F3043" s="1488" t="s">
        <v>1465</v>
      </c>
      <c r="G3043" s="1488" t="s">
        <v>1464</v>
      </c>
      <c r="H3043" s="1488" t="s">
        <v>641</v>
      </c>
      <c r="I3043" s="1488" t="s">
        <v>647</v>
      </c>
      <c r="J3043" s="1488" t="s">
        <v>641</v>
      </c>
      <c r="K3043" s="1493">
        <v>0</v>
      </c>
      <c r="L3043" s="1493">
        <f t="shared" si="105"/>
        <v>12</v>
      </c>
      <c r="M3043" s="1484">
        <f t="shared" si="104"/>
        <v>60433.33</v>
      </c>
      <c r="N3043" s="1493">
        <v>1</v>
      </c>
      <c r="O3043" s="1493">
        <f t="shared" si="106"/>
        <v>8</v>
      </c>
      <c r="P3043" s="1484">
        <f t="shared" si="107"/>
        <v>40300</v>
      </c>
      <c r="Q3043" s="1200">
        <v>60433.33</v>
      </c>
      <c r="R3043" s="1200">
        <v>40300</v>
      </c>
      <c r="S3043" s="1201">
        <v>12</v>
      </c>
      <c r="T3043" s="1201">
        <v>8</v>
      </c>
      <c r="U3043" s="1500"/>
      <c r="V3043" s="1500"/>
    </row>
    <row r="3044" spans="1:22" ht="13.5" x14ac:dyDescent="0.25">
      <c r="A3044" s="1488" t="s">
        <v>640</v>
      </c>
      <c r="B3044" s="1488" t="s">
        <v>8675</v>
      </c>
      <c r="C3044" s="1488" t="s">
        <v>2002</v>
      </c>
      <c r="D3044" s="1488" t="s">
        <v>639</v>
      </c>
      <c r="E3044" s="1489">
        <v>3500</v>
      </c>
      <c r="F3044" s="1488" t="s">
        <v>1463</v>
      </c>
      <c r="G3044" s="1488" t="s">
        <v>1462</v>
      </c>
      <c r="H3044" s="1488" t="s">
        <v>635</v>
      </c>
      <c r="I3044" s="1488" t="s">
        <v>636</v>
      </c>
      <c r="J3044" s="1488" t="s">
        <v>635</v>
      </c>
      <c r="K3044" s="1493">
        <v>0</v>
      </c>
      <c r="L3044" s="1493">
        <f t="shared" si="105"/>
        <v>10</v>
      </c>
      <c r="M3044" s="1484">
        <f t="shared" si="104"/>
        <v>49466.67</v>
      </c>
      <c r="N3044" s="1493">
        <v>1</v>
      </c>
      <c r="O3044" s="1493">
        <f t="shared" si="106"/>
        <v>0</v>
      </c>
      <c r="P3044" s="1484">
        <f t="shared" si="107"/>
        <v>0</v>
      </c>
      <c r="Q3044" s="1200">
        <v>49466.67</v>
      </c>
      <c r="R3044" s="1200"/>
      <c r="S3044" s="1201">
        <v>10</v>
      </c>
      <c r="T3044" s="1201"/>
      <c r="U3044" s="1500"/>
      <c r="V3044" s="1500"/>
    </row>
    <row r="3045" spans="1:22" ht="13.5" x14ac:dyDescent="0.25">
      <c r="A3045" s="1488" t="s">
        <v>640</v>
      </c>
      <c r="B3045" s="1488" t="s">
        <v>8675</v>
      </c>
      <c r="C3045" s="1488" t="s">
        <v>97</v>
      </c>
      <c r="D3045" s="1488" t="s">
        <v>751</v>
      </c>
      <c r="E3045" s="1489">
        <v>5000</v>
      </c>
      <c r="F3045" s="1488" t="s">
        <v>1461</v>
      </c>
      <c r="G3045" s="1488" t="s">
        <v>1460</v>
      </c>
      <c r="H3045" s="1488" t="s">
        <v>1459</v>
      </c>
      <c r="I3045" s="1488" t="s">
        <v>647</v>
      </c>
      <c r="J3045" s="1488" t="s">
        <v>1459</v>
      </c>
      <c r="K3045" s="1493">
        <v>1</v>
      </c>
      <c r="L3045" s="1493">
        <f t="shared" si="105"/>
        <v>0</v>
      </c>
      <c r="M3045" s="1484">
        <f t="shared" si="104"/>
        <v>0</v>
      </c>
      <c r="N3045" s="1493">
        <v>1</v>
      </c>
      <c r="O3045" s="1493">
        <f t="shared" si="106"/>
        <v>5</v>
      </c>
      <c r="P3045" s="1484">
        <f t="shared" si="107"/>
        <v>18285.07</v>
      </c>
      <c r="Q3045" s="1200"/>
      <c r="R3045" s="1200">
        <v>18285.07</v>
      </c>
      <c r="S3045" s="1201"/>
      <c r="T3045" s="1201">
        <v>5</v>
      </c>
      <c r="U3045" s="1500"/>
      <c r="V3045" s="1500"/>
    </row>
    <row r="3046" spans="1:22" ht="13.5" x14ac:dyDescent="0.25">
      <c r="A3046" s="1488" t="s">
        <v>640</v>
      </c>
      <c r="B3046" s="1488" t="s">
        <v>8675</v>
      </c>
      <c r="C3046" s="1488" t="s">
        <v>97</v>
      </c>
      <c r="D3046" s="1488" t="s">
        <v>1458</v>
      </c>
      <c r="E3046" s="1489">
        <v>2500</v>
      </c>
      <c r="F3046" s="1488" t="s">
        <v>1457</v>
      </c>
      <c r="G3046" s="1488" t="s">
        <v>1456</v>
      </c>
      <c r="H3046" s="1488" t="s">
        <v>636</v>
      </c>
      <c r="I3046" s="1488" t="s">
        <v>765</v>
      </c>
      <c r="J3046" s="1488" t="s">
        <v>636</v>
      </c>
      <c r="K3046" s="1493">
        <v>1</v>
      </c>
      <c r="L3046" s="1493">
        <f t="shared" si="105"/>
        <v>0</v>
      </c>
      <c r="M3046" s="1484">
        <f t="shared" si="104"/>
        <v>0</v>
      </c>
      <c r="N3046" s="1493">
        <v>1</v>
      </c>
      <c r="O3046" s="1493">
        <f t="shared" si="106"/>
        <v>5</v>
      </c>
      <c r="P3046" s="1484">
        <f t="shared" si="107"/>
        <v>12975.47</v>
      </c>
      <c r="Q3046" s="1200"/>
      <c r="R3046" s="1200">
        <v>12975.47</v>
      </c>
      <c r="S3046" s="1201"/>
      <c r="T3046" s="1201">
        <v>5</v>
      </c>
      <c r="U3046" s="1500"/>
      <c r="V3046" s="1500"/>
    </row>
    <row r="3047" spans="1:22" ht="13.5" x14ac:dyDescent="0.25">
      <c r="A3047" s="1488" t="s">
        <v>640</v>
      </c>
      <c r="B3047" s="1488" t="s">
        <v>8675</v>
      </c>
      <c r="C3047" s="1488" t="s">
        <v>97</v>
      </c>
      <c r="D3047" s="1488" t="s">
        <v>686</v>
      </c>
      <c r="E3047" s="1489">
        <v>5000</v>
      </c>
      <c r="F3047" s="1488" t="s">
        <v>1455</v>
      </c>
      <c r="G3047" s="1488" t="s">
        <v>1454</v>
      </c>
      <c r="H3047" s="1488" t="s">
        <v>1337</v>
      </c>
      <c r="I3047" s="1488" t="s">
        <v>647</v>
      </c>
      <c r="J3047" s="1488" t="s">
        <v>1337</v>
      </c>
      <c r="K3047" s="1493">
        <v>1</v>
      </c>
      <c r="L3047" s="1493">
        <f t="shared" si="105"/>
        <v>12</v>
      </c>
      <c r="M3047" s="1484">
        <f t="shared" si="104"/>
        <v>60570.64</v>
      </c>
      <c r="N3047" s="1493">
        <v>1</v>
      </c>
      <c r="O3047" s="1493">
        <f t="shared" si="106"/>
        <v>8</v>
      </c>
      <c r="P3047" s="1484">
        <f t="shared" si="107"/>
        <v>40122.44</v>
      </c>
      <c r="Q3047" s="1200">
        <v>60570.64</v>
      </c>
      <c r="R3047" s="1200">
        <v>40122.44</v>
      </c>
      <c r="S3047" s="1201">
        <v>12</v>
      </c>
      <c r="T3047" s="1201">
        <v>8</v>
      </c>
      <c r="U3047" s="1500"/>
      <c r="V3047" s="1500"/>
    </row>
    <row r="3048" spans="1:22" ht="13.5" x14ac:dyDescent="0.25">
      <c r="A3048" s="1488" t="s">
        <v>640</v>
      </c>
      <c r="B3048" s="1488" t="s">
        <v>8675</v>
      </c>
      <c r="C3048" s="1488" t="s">
        <v>97</v>
      </c>
      <c r="D3048" s="1488" t="s">
        <v>639</v>
      </c>
      <c r="E3048" s="1489">
        <v>2500</v>
      </c>
      <c r="F3048" s="1488" t="s">
        <v>1453</v>
      </c>
      <c r="G3048" s="1488" t="s">
        <v>1452</v>
      </c>
      <c r="H3048" s="1488" t="s">
        <v>636</v>
      </c>
      <c r="I3048" s="1488" t="s">
        <v>665</v>
      </c>
      <c r="J3048" s="1488" t="s">
        <v>636</v>
      </c>
      <c r="K3048" s="1493">
        <v>1</v>
      </c>
      <c r="L3048" s="1493">
        <f t="shared" si="105"/>
        <v>12</v>
      </c>
      <c r="M3048" s="1484">
        <f t="shared" si="104"/>
        <v>28872.250000000007</v>
      </c>
      <c r="N3048" s="1493">
        <v>1</v>
      </c>
      <c r="O3048" s="1493">
        <f t="shared" si="106"/>
        <v>8</v>
      </c>
      <c r="P3048" s="1484">
        <f t="shared" si="107"/>
        <v>20206.96</v>
      </c>
      <c r="Q3048" s="1200">
        <v>28872.250000000007</v>
      </c>
      <c r="R3048" s="1200">
        <v>20206.96</v>
      </c>
      <c r="S3048" s="1201">
        <v>12</v>
      </c>
      <c r="T3048" s="1201">
        <v>8</v>
      </c>
      <c r="U3048" s="1500"/>
      <c r="V3048" s="1500"/>
    </row>
    <row r="3049" spans="1:22" ht="13.5" x14ac:dyDescent="0.25">
      <c r="A3049" s="1488" t="s">
        <v>640</v>
      </c>
      <c r="B3049" s="1488" t="s">
        <v>8675</v>
      </c>
      <c r="C3049" s="1488" t="s">
        <v>97</v>
      </c>
      <c r="D3049" s="1488" t="s">
        <v>698</v>
      </c>
      <c r="E3049" s="1489">
        <v>2500</v>
      </c>
      <c r="F3049" s="1488" t="s">
        <v>1451</v>
      </c>
      <c r="G3049" s="1488" t="s">
        <v>1450</v>
      </c>
      <c r="H3049" s="1488" t="s">
        <v>636</v>
      </c>
      <c r="I3049" s="1488" t="s">
        <v>765</v>
      </c>
      <c r="J3049" s="1488" t="s">
        <v>636</v>
      </c>
      <c r="K3049" s="1493">
        <v>1</v>
      </c>
      <c r="L3049" s="1493">
        <f t="shared" si="105"/>
        <v>12</v>
      </c>
      <c r="M3049" s="1484">
        <f t="shared" si="104"/>
        <v>60433.33</v>
      </c>
      <c r="N3049" s="1493">
        <v>1</v>
      </c>
      <c r="O3049" s="1493">
        <f t="shared" si="106"/>
        <v>8</v>
      </c>
      <c r="P3049" s="1484">
        <f t="shared" si="107"/>
        <v>40466.67</v>
      </c>
      <c r="Q3049" s="1200">
        <v>60433.33</v>
      </c>
      <c r="R3049" s="1200">
        <v>40466.67</v>
      </c>
      <c r="S3049" s="1201">
        <v>12</v>
      </c>
      <c r="T3049" s="1201">
        <v>8</v>
      </c>
      <c r="U3049" s="1500"/>
      <c r="V3049" s="1500"/>
    </row>
    <row r="3050" spans="1:22" ht="13.5" x14ac:dyDescent="0.25">
      <c r="A3050" s="1488" t="s">
        <v>640</v>
      </c>
      <c r="B3050" s="1488" t="s">
        <v>8675</v>
      </c>
      <c r="C3050" s="1488" t="s">
        <v>97</v>
      </c>
      <c r="D3050" s="1488" t="s">
        <v>675</v>
      </c>
      <c r="E3050" s="1489">
        <v>5000</v>
      </c>
      <c r="F3050" s="1488" t="s">
        <v>1449</v>
      </c>
      <c r="G3050" s="1488" t="s">
        <v>1448</v>
      </c>
      <c r="H3050" s="1488" t="s">
        <v>675</v>
      </c>
      <c r="I3050" s="1488" t="s">
        <v>647</v>
      </c>
      <c r="J3050" s="1488" t="s">
        <v>675</v>
      </c>
      <c r="K3050" s="1493">
        <v>1</v>
      </c>
      <c r="L3050" s="1493">
        <f t="shared" si="105"/>
        <v>12</v>
      </c>
      <c r="M3050" s="1484">
        <f t="shared" si="104"/>
        <v>30469.8</v>
      </c>
      <c r="N3050" s="1493">
        <v>1</v>
      </c>
      <c r="O3050" s="1493">
        <f t="shared" si="106"/>
        <v>11</v>
      </c>
      <c r="P3050" s="1484">
        <f t="shared" si="107"/>
        <v>22026.83</v>
      </c>
      <c r="Q3050" s="1200">
        <v>30469.8</v>
      </c>
      <c r="R3050" s="1200">
        <v>22026.83</v>
      </c>
      <c r="S3050" s="1201">
        <v>12</v>
      </c>
      <c r="T3050" s="1201">
        <v>11</v>
      </c>
      <c r="U3050" s="1500"/>
      <c r="V3050" s="1500"/>
    </row>
    <row r="3051" spans="1:22" ht="13.5" x14ac:dyDescent="0.25">
      <c r="A3051" s="1488" t="s">
        <v>640</v>
      </c>
      <c r="B3051" s="1488" t="s">
        <v>8675</v>
      </c>
      <c r="C3051" s="1488" t="s">
        <v>97</v>
      </c>
      <c r="D3051" s="1488" t="s">
        <v>712</v>
      </c>
      <c r="E3051" s="1489">
        <v>12000</v>
      </c>
      <c r="F3051" s="1488" t="s">
        <v>1447</v>
      </c>
      <c r="G3051" s="1488" t="s">
        <v>1446</v>
      </c>
      <c r="H3051" s="1488" t="s">
        <v>675</v>
      </c>
      <c r="I3051" s="1488" t="s">
        <v>1445</v>
      </c>
      <c r="J3051" s="1488" t="s">
        <v>675</v>
      </c>
      <c r="K3051" s="1493">
        <v>1</v>
      </c>
      <c r="L3051" s="1493">
        <f t="shared" si="105"/>
        <v>12</v>
      </c>
      <c r="M3051" s="1484">
        <f t="shared" si="104"/>
        <v>29400.910000000003</v>
      </c>
      <c r="N3051" s="1493">
        <v>1</v>
      </c>
      <c r="O3051" s="1493">
        <f t="shared" si="106"/>
        <v>8</v>
      </c>
      <c r="P3051" s="1484">
        <f t="shared" si="107"/>
        <v>20035.559999999998</v>
      </c>
      <c r="Q3051" s="1200">
        <v>29400.910000000003</v>
      </c>
      <c r="R3051" s="1200">
        <v>20035.559999999998</v>
      </c>
      <c r="S3051" s="1201">
        <v>12</v>
      </c>
      <c r="T3051" s="1201">
        <v>8</v>
      </c>
      <c r="U3051" s="1500"/>
      <c r="V3051" s="1500"/>
    </row>
    <row r="3052" spans="1:22" ht="13.5" x14ac:dyDescent="0.25">
      <c r="A3052" s="1488" t="s">
        <v>640</v>
      </c>
      <c r="B3052" s="1488" t="s">
        <v>8675</v>
      </c>
      <c r="C3052" s="1488" t="s">
        <v>97</v>
      </c>
      <c r="D3052" s="1488" t="s">
        <v>686</v>
      </c>
      <c r="E3052" s="1489">
        <v>5000</v>
      </c>
      <c r="F3052" s="1488" t="s">
        <v>1444</v>
      </c>
      <c r="G3052" s="1488" t="s">
        <v>1443</v>
      </c>
      <c r="H3052" s="1488" t="s">
        <v>1337</v>
      </c>
      <c r="I3052" s="1488" t="s">
        <v>647</v>
      </c>
      <c r="J3052" s="1488" t="s">
        <v>1337</v>
      </c>
      <c r="K3052" s="1493">
        <v>1</v>
      </c>
      <c r="L3052" s="1493">
        <f t="shared" si="105"/>
        <v>12</v>
      </c>
      <c r="M3052" s="1484">
        <f t="shared" ref="M3052:M3115" si="108">Q3052</f>
        <v>60600</v>
      </c>
      <c r="N3052" s="1493">
        <v>1</v>
      </c>
      <c r="O3052" s="1493">
        <f t="shared" si="106"/>
        <v>8</v>
      </c>
      <c r="P3052" s="1484">
        <f t="shared" si="107"/>
        <v>40300</v>
      </c>
      <c r="Q3052" s="1200">
        <v>60600</v>
      </c>
      <c r="R3052" s="1200">
        <v>40300</v>
      </c>
      <c r="S3052" s="1201">
        <v>12</v>
      </c>
      <c r="T3052" s="1201">
        <v>8</v>
      </c>
      <c r="U3052" s="1500"/>
      <c r="V3052" s="1500"/>
    </row>
    <row r="3053" spans="1:22" ht="13.5" x14ac:dyDescent="0.25">
      <c r="A3053" s="1488" t="s">
        <v>640</v>
      </c>
      <c r="B3053" s="1488" t="s">
        <v>8675</v>
      </c>
      <c r="C3053" s="1488" t="s">
        <v>2002</v>
      </c>
      <c r="D3053" s="1488" t="s">
        <v>639</v>
      </c>
      <c r="E3053" s="1489">
        <v>3500</v>
      </c>
      <c r="F3053" s="1488" t="s">
        <v>1442</v>
      </c>
      <c r="G3053" s="1488" t="s">
        <v>1441</v>
      </c>
      <c r="H3053" s="1488" t="s">
        <v>635</v>
      </c>
      <c r="I3053" s="1488" t="s">
        <v>636</v>
      </c>
      <c r="J3053" s="1488" t="s">
        <v>635</v>
      </c>
      <c r="K3053" s="1493">
        <v>0</v>
      </c>
      <c r="L3053" s="1493">
        <f t="shared" si="105"/>
        <v>12</v>
      </c>
      <c r="M3053" s="1484">
        <f t="shared" si="108"/>
        <v>143065.91999999998</v>
      </c>
      <c r="N3053" s="1493">
        <v>1</v>
      </c>
      <c r="O3053" s="1493">
        <f t="shared" si="106"/>
        <v>8</v>
      </c>
      <c r="P3053" s="1484">
        <f t="shared" si="107"/>
        <v>96300</v>
      </c>
      <c r="Q3053" s="1200">
        <v>143065.91999999998</v>
      </c>
      <c r="R3053" s="1200">
        <v>96300</v>
      </c>
      <c r="S3053" s="1201">
        <v>12</v>
      </c>
      <c r="T3053" s="1201">
        <v>8</v>
      </c>
      <c r="U3053" s="1500"/>
      <c r="V3053" s="1500"/>
    </row>
    <row r="3054" spans="1:22" ht="13.5" x14ac:dyDescent="0.25">
      <c r="A3054" s="1488" t="s">
        <v>640</v>
      </c>
      <c r="B3054" s="1488" t="s">
        <v>8675</v>
      </c>
      <c r="C3054" s="1488" t="s">
        <v>2002</v>
      </c>
      <c r="D3054" s="1488" t="s">
        <v>698</v>
      </c>
      <c r="E3054" s="1489">
        <v>3000</v>
      </c>
      <c r="F3054" s="1488" t="s">
        <v>1440</v>
      </c>
      <c r="G3054" s="1488" t="s">
        <v>1439</v>
      </c>
      <c r="H3054" s="1488" t="s">
        <v>636</v>
      </c>
      <c r="I3054" s="1488" t="s">
        <v>636</v>
      </c>
      <c r="J3054" s="1488" t="s">
        <v>636</v>
      </c>
      <c r="K3054" s="1493">
        <v>0</v>
      </c>
      <c r="L3054" s="1493">
        <f t="shared" si="105"/>
        <v>12</v>
      </c>
      <c r="M3054" s="1484">
        <f t="shared" si="108"/>
        <v>60600</v>
      </c>
      <c r="N3054" s="1493">
        <v>1</v>
      </c>
      <c r="O3054" s="1493">
        <f t="shared" si="106"/>
        <v>8</v>
      </c>
      <c r="P3054" s="1484">
        <f t="shared" si="107"/>
        <v>40300</v>
      </c>
      <c r="Q3054" s="1200">
        <v>60600</v>
      </c>
      <c r="R3054" s="1200">
        <v>40300</v>
      </c>
      <c r="S3054" s="1201">
        <v>12</v>
      </c>
      <c r="T3054" s="1201">
        <v>8</v>
      </c>
      <c r="U3054" s="1500"/>
      <c r="V3054" s="1500"/>
    </row>
    <row r="3055" spans="1:22" ht="13.5" x14ac:dyDescent="0.25">
      <c r="A3055" s="1488" t="s">
        <v>640</v>
      </c>
      <c r="B3055" s="1488" t="s">
        <v>8675</v>
      </c>
      <c r="C3055" s="1488" t="s">
        <v>97</v>
      </c>
      <c r="D3055" s="1488" t="s">
        <v>739</v>
      </c>
      <c r="E3055" s="1489">
        <v>6500</v>
      </c>
      <c r="F3055" s="1488" t="s">
        <v>1438</v>
      </c>
      <c r="G3055" s="1488" t="s">
        <v>1437</v>
      </c>
      <c r="H3055" s="1488" t="s">
        <v>1436</v>
      </c>
      <c r="I3055" s="1488" t="s">
        <v>662</v>
      </c>
      <c r="J3055" s="1488" t="s">
        <v>1436</v>
      </c>
      <c r="K3055" s="1493">
        <v>1</v>
      </c>
      <c r="L3055" s="1493">
        <f t="shared" si="105"/>
        <v>0</v>
      </c>
      <c r="M3055" s="1484">
        <f t="shared" si="108"/>
        <v>0</v>
      </c>
      <c r="N3055" s="1493">
        <v>1</v>
      </c>
      <c r="O3055" s="1493">
        <f t="shared" si="106"/>
        <v>3</v>
      </c>
      <c r="P3055" s="1484">
        <f t="shared" si="107"/>
        <v>8050</v>
      </c>
      <c r="Q3055" s="1200"/>
      <c r="R3055" s="1200">
        <v>8050</v>
      </c>
      <c r="S3055" s="1201"/>
      <c r="T3055" s="1201">
        <v>3</v>
      </c>
      <c r="U3055" s="1500"/>
      <c r="V3055" s="1500"/>
    </row>
    <row r="3056" spans="1:22" ht="13.5" x14ac:dyDescent="0.25">
      <c r="A3056" s="1488" t="s">
        <v>640</v>
      </c>
      <c r="B3056" s="1488" t="s">
        <v>8675</v>
      </c>
      <c r="C3056" s="1488" t="s">
        <v>2002</v>
      </c>
      <c r="D3056" s="1488" t="s">
        <v>698</v>
      </c>
      <c r="E3056" s="1489">
        <v>3000</v>
      </c>
      <c r="F3056" s="1488" t="s">
        <v>1435</v>
      </c>
      <c r="G3056" s="1488" t="s">
        <v>1434</v>
      </c>
      <c r="H3056" s="1488" t="s">
        <v>636</v>
      </c>
      <c r="I3056" s="1488" t="s">
        <v>636</v>
      </c>
      <c r="J3056" s="1488" t="s">
        <v>636</v>
      </c>
      <c r="K3056" s="1493">
        <v>0</v>
      </c>
      <c r="L3056" s="1493">
        <f t="shared" si="105"/>
        <v>0</v>
      </c>
      <c r="M3056" s="1484">
        <f t="shared" si="108"/>
        <v>0</v>
      </c>
      <c r="N3056" s="1493">
        <v>1</v>
      </c>
      <c r="O3056" s="1493">
        <f t="shared" si="106"/>
        <v>3</v>
      </c>
      <c r="P3056" s="1484">
        <f t="shared" si="107"/>
        <v>6900</v>
      </c>
      <c r="Q3056" s="1200"/>
      <c r="R3056" s="1200">
        <v>6900</v>
      </c>
      <c r="S3056" s="1201"/>
      <c r="T3056" s="1201">
        <v>3</v>
      </c>
      <c r="U3056" s="1500"/>
      <c r="V3056" s="1500"/>
    </row>
    <row r="3057" spans="1:22" ht="13.5" x14ac:dyDescent="0.25">
      <c r="A3057" s="1488" t="s">
        <v>640</v>
      </c>
      <c r="B3057" s="1488" t="s">
        <v>8675</v>
      </c>
      <c r="C3057" s="1488" t="s">
        <v>97</v>
      </c>
      <c r="D3057" s="1488" t="s">
        <v>675</v>
      </c>
      <c r="E3057" s="1489">
        <v>5000</v>
      </c>
      <c r="F3057" s="1488" t="s">
        <v>1433</v>
      </c>
      <c r="G3057" s="1488" t="s">
        <v>1432</v>
      </c>
      <c r="H3057" s="1488" t="s">
        <v>675</v>
      </c>
      <c r="I3057" s="1488" t="s">
        <v>647</v>
      </c>
      <c r="J3057" s="1488" t="s">
        <v>675</v>
      </c>
      <c r="K3057" s="1493">
        <v>1</v>
      </c>
      <c r="L3057" s="1493">
        <f t="shared" si="105"/>
        <v>12</v>
      </c>
      <c r="M3057" s="1484">
        <f t="shared" si="108"/>
        <v>77780.11</v>
      </c>
      <c r="N3057" s="1493">
        <v>1</v>
      </c>
      <c r="O3057" s="1493">
        <f t="shared" si="106"/>
        <v>8</v>
      </c>
      <c r="P3057" s="1484">
        <f t="shared" si="107"/>
        <v>52201.520000000004</v>
      </c>
      <c r="Q3057" s="1200">
        <v>77780.11</v>
      </c>
      <c r="R3057" s="1200">
        <v>52201.520000000004</v>
      </c>
      <c r="S3057" s="1201">
        <v>12</v>
      </c>
      <c r="T3057" s="1201">
        <v>8</v>
      </c>
      <c r="U3057" s="1500"/>
      <c r="V3057" s="1500"/>
    </row>
    <row r="3058" spans="1:22" ht="13.5" x14ac:dyDescent="0.25">
      <c r="A3058" s="1488" t="s">
        <v>640</v>
      </c>
      <c r="B3058" s="1488" t="s">
        <v>8675</v>
      </c>
      <c r="C3058" s="1488" t="s">
        <v>97</v>
      </c>
      <c r="D3058" s="1488" t="s">
        <v>645</v>
      </c>
      <c r="E3058" s="1489">
        <v>5000</v>
      </c>
      <c r="F3058" s="1488" t="s">
        <v>1431</v>
      </c>
      <c r="G3058" s="1488" t="s">
        <v>1430</v>
      </c>
      <c r="H3058" s="1488" t="s">
        <v>641</v>
      </c>
      <c r="I3058" s="1488" t="s">
        <v>662</v>
      </c>
      <c r="J3058" s="1488" t="s">
        <v>641</v>
      </c>
      <c r="K3058" s="1493">
        <v>1</v>
      </c>
      <c r="L3058" s="1493">
        <f t="shared" si="105"/>
        <v>0</v>
      </c>
      <c r="M3058" s="1484">
        <f t="shared" si="108"/>
        <v>0</v>
      </c>
      <c r="N3058" s="1493">
        <v>0</v>
      </c>
      <c r="O3058" s="1493">
        <f t="shared" si="106"/>
        <v>4</v>
      </c>
      <c r="P3058" s="1484">
        <f t="shared" si="107"/>
        <v>9500</v>
      </c>
      <c r="Q3058" s="1200"/>
      <c r="R3058" s="1200">
        <v>9500</v>
      </c>
      <c r="S3058" s="1201"/>
      <c r="T3058" s="1201">
        <v>4</v>
      </c>
      <c r="U3058" s="1500"/>
      <c r="V3058" s="1500"/>
    </row>
    <row r="3059" spans="1:22" ht="13.5" x14ac:dyDescent="0.25">
      <c r="A3059" s="1488" t="s">
        <v>640</v>
      </c>
      <c r="B3059" s="1488" t="s">
        <v>8675</v>
      </c>
      <c r="C3059" s="1488" t="s">
        <v>97</v>
      </c>
      <c r="D3059" s="1488" t="s">
        <v>654</v>
      </c>
      <c r="E3059" s="1489">
        <v>7000</v>
      </c>
      <c r="F3059" s="1488" t="s">
        <v>1429</v>
      </c>
      <c r="G3059" s="1488" t="s">
        <v>1428</v>
      </c>
      <c r="H3059" s="1488" t="s">
        <v>651</v>
      </c>
      <c r="I3059" s="1488" t="s">
        <v>662</v>
      </c>
      <c r="J3059" s="1488" t="s">
        <v>651</v>
      </c>
      <c r="K3059" s="1493">
        <v>1</v>
      </c>
      <c r="L3059" s="1493">
        <f t="shared" si="105"/>
        <v>12</v>
      </c>
      <c r="M3059" s="1484">
        <f t="shared" si="108"/>
        <v>60523.77</v>
      </c>
      <c r="N3059" s="1493">
        <v>0</v>
      </c>
      <c r="O3059" s="1493">
        <f t="shared" si="106"/>
        <v>8</v>
      </c>
      <c r="P3059" s="1484">
        <f t="shared" si="107"/>
        <v>25187.309999999998</v>
      </c>
      <c r="Q3059" s="1200">
        <v>60523.77</v>
      </c>
      <c r="R3059" s="1200">
        <v>25187.309999999998</v>
      </c>
      <c r="S3059" s="1201">
        <v>12</v>
      </c>
      <c r="T3059" s="1201">
        <v>8</v>
      </c>
      <c r="U3059" s="1500"/>
      <c r="V3059" s="1500"/>
    </row>
    <row r="3060" spans="1:22" ht="13.5" x14ac:dyDescent="0.25">
      <c r="A3060" s="1488" t="s">
        <v>640</v>
      </c>
      <c r="B3060" s="1488" t="s">
        <v>8675</v>
      </c>
      <c r="C3060" s="1488" t="s">
        <v>97</v>
      </c>
      <c r="D3060" s="1488" t="s">
        <v>862</v>
      </c>
      <c r="E3060" s="1489">
        <v>9000</v>
      </c>
      <c r="F3060" s="1488" t="s">
        <v>1427</v>
      </c>
      <c r="G3060" s="1488" t="s">
        <v>1426</v>
      </c>
      <c r="H3060" s="1488" t="s">
        <v>867</v>
      </c>
      <c r="I3060" s="1488" t="s">
        <v>647</v>
      </c>
      <c r="J3060" s="1488" t="s">
        <v>867</v>
      </c>
      <c r="K3060" s="1493">
        <v>1</v>
      </c>
      <c r="L3060" s="1493">
        <f t="shared" si="105"/>
        <v>12</v>
      </c>
      <c r="M3060" s="1484">
        <f t="shared" si="108"/>
        <v>59461.27</v>
      </c>
      <c r="N3060" s="1493">
        <v>1</v>
      </c>
      <c r="O3060" s="1493">
        <f t="shared" si="106"/>
        <v>10</v>
      </c>
      <c r="P3060" s="1484">
        <f t="shared" si="107"/>
        <v>41615.949999999997</v>
      </c>
      <c r="Q3060" s="1200">
        <v>59461.27</v>
      </c>
      <c r="R3060" s="1200">
        <v>41615.949999999997</v>
      </c>
      <c r="S3060" s="1201">
        <v>12</v>
      </c>
      <c r="T3060" s="1201">
        <v>10</v>
      </c>
      <c r="U3060" s="1500"/>
      <c r="V3060" s="1500"/>
    </row>
    <row r="3061" spans="1:22" ht="13.5" x14ac:dyDescent="0.25">
      <c r="A3061" s="1488" t="s">
        <v>640</v>
      </c>
      <c r="B3061" s="1488" t="s">
        <v>8675</v>
      </c>
      <c r="C3061" s="1488" t="s">
        <v>2002</v>
      </c>
      <c r="D3061" s="1488" t="s">
        <v>698</v>
      </c>
      <c r="E3061" s="1489">
        <v>3000</v>
      </c>
      <c r="F3061" s="1488" t="s">
        <v>1425</v>
      </c>
      <c r="G3061" s="1488" t="s">
        <v>1424</v>
      </c>
      <c r="H3061" s="1488" t="s">
        <v>636</v>
      </c>
      <c r="I3061" s="1488" t="s">
        <v>636</v>
      </c>
      <c r="J3061" s="1488" t="s">
        <v>636</v>
      </c>
      <c r="K3061" s="1493">
        <v>0</v>
      </c>
      <c r="L3061" s="1493">
        <f t="shared" si="105"/>
        <v>6</v>
      </c>
      <c r="M3061" s="1484">
        <f t="shared" si="108"/>
        <v>37996.200000000004</v>
      </c>
      <c r="N3061" s="1493">
        <v>1</v>
      </c>
      <c r="O3061" s="1493">
        <f t="shared" si="106"/>
        <v>0</v>
      </c>
      <c r="P3061" s="1484">
        <f t="shared" si="107"/>
        <v>0</v>
      </c>
      <c r="Q3061" s="1200">
        <v>37996.200000000004</v>
      </c>
      <c r="R3061" s="1200"/>
      <c r="S3061" s="1201">
        <v>6</v>
      </c>
      <c r="T3061" s="1201"/>
      <c r="U3061" s="1500"/>
      <c r="V3061" s="1500"/>
    </row>
    <row r="3062" spans="1:22" ht="13.5" x14ac:dyDescent="0.25">
      <c r="A3062" s="1488" t="s">
        <v>640</v>
      </c>
      <c r="B3062" s="1488" t="s">
        <v>8675</v>
      </c>
      <c r="C3062" s="1488" t="s">
        <v>97</v>
      </c>
      <c r="D3062" s="1488" t="s">
        <v>722</v>
      </c>
      <c r="E3062" s="1489">
        <v>4000</v>
      </c>
      <c r="F3062" s="1488" t="s">
        <v>1423</v>
      </c>
      <c r="G3062" s="1488" t="s">
        <v>1422</v>
      </c>
      <c r="H3062" s="1488" t="s">
        <v>636</v>
      </c>
      <c r="I3062" s="1488" t="s">
        <v>765</v>
      </c>
      <c r="J3062" s="1488" t="s">
        <v>636</v>
      </c>
      <c r="K3062" s="1493">
        <v>1</v>
      </c>
      <c r="L3062" s="1493">
        <f t="shared" si="105"/>
        <v>12</v>
      </c>
      <c r="M3062" s="1484">
        <f t="shared" si="108"/>
        <v>105628.12999999999</v>
      </c>
      <c r="N3062" s="1493">
        <v>1</v>
      </c>
      <c r="O3062" s="1493">
        <f t="shared" si="106"/>
        <v>8</v>
      </c>
      <c r="P3062" s="1484">
        <f t="shared" si="107"/>
        <v>71881.53</v>
      </c>
      <c r="Q3062" s="1200">
        <v>105628.12999999999</v>
      </c>
      <c r="R3062" s="1200">
        <v>71881.53</v>
      </c>
      <c r="S3062" s="1201">
        <v>12</v>
      </c>
      <c r="T3062" s="1201">
        <v>8</v>
      </c>
      <c r="U3062" s="1500"/>
      <c r="V3062" s="1500"/>
    </row>
    <row r="3063" spans="1:22" ht="13.5" x14ac:dyDescent="0.25">
      <c r="A3063" s="1488" t="s">
        <v>640</v>
      </c>
      <c r="B3063" s="1488" t="s">
        <v>8675</v>
      </c>
      <c r="C3063" s="1488" t="s">
        <v>2002</v>
      </c>
      <c r="D3063" s="1488" t="s">
        <v>952</v>
      </c>
      <c r="E3063" s="1489">
        <v>4000</v>
      </c>
      <c r="F3063" s="1488" t="s">
        <v>1421</v>
      </c>
      <c r="G3063" s="1488" t="s">
        <v>1420</v>
      </c>
      <c r="H3063" s="1488" t="s">
        <v>635</v>
      </c>
      <c r="I3063" s="1488" t="s">
        <v>636</v>
      </c>
      <c r="J3063" s="1488" t="s">
        <v>635</v>
      </c>
      <c r="K3063" s="1493">
        <v>0</v>
      </c>
      <c r="L3063" s="1493">
        <f t="shared" si="105"/>
        <v>0</v>
      </c>
      <c r="M3063" s="1484">
        <f t="shared" si="108"/>
        <v>0</v>
      </c>
      <c r="N3063" s="1493">
        <v>1</v>
      </c>
      <c r="O3063" s="1493">
        <f t="shared" si="106"/>
        <v>4</v>
      </c>
      <c r="P3063" s="1484">
        <f t="shared" si="107"/>
        <v>10700</v>
      </c>
      <c r="Q3063" s="1200"/>
      <c r="R3063" s="1200">
        <v>10700</v>
      </c>
      <c r="S3063" s="1201"/>
      <c r="T3063" s="1201">
        <v>4</v>
      </c>
      <c r="U3063" s="1500"/>
      <c r="V3063" s="1500"/>
    </row>
    <row r="3064" spans="1:22" ht="13.5" x14ac:dyDescent="0.25">
      <c r="A3064" s="1488" t="s">
        <v>640</v>
      </c>
      <c r="B3064" s="1488" t="s">
        <v>8675</v>
      </c>
      <c r="C3064" s="1488" t="s">
        <v>97</v>
      </c>
      <c r="D3064" s="1488" t="s">
        <v>645</v>
      </c>
      <c r="E3064" s="1489">
        <v>5000</v>
      </c>
      <c r="F3064" s="1488" t="s">
        <v>1419</v>
      </c>
      <c r="G3064" s="1488" t="s">
        <v>1418</v>
      </c>
      <c r="H3064" s="1488" t="s">
        <v>641</v>
      </c>
      <c r="I3064" s="1488" t="s">
        <v>680</v>
      </c>
      <c r="J3064" s="1488" t="s">
        <v>641</v>
      </c>
      <c r="K3064" s="1493">
        <v>1</v>
      </c>
      <c r="L3064" s="1493">
        <f t="shared" si="105"/>
        <v>12</v>
      </c>
      <c r="M3064" s="1484">
        <f t="shared" si="108"/>
        <v>48425.380000000005</v>
      </c>
      <c r="N3064" s="1493">
        <v>1</v>
      </c>
      <c r="O3064" s="1493">
        <f t="shared" si="106"/>
        <v>8</v>
      </c>
      <c r="P3064" s="1484">
        <f t="shared" si="107"/>
        <v>32120.080000000002</v>
      </c>
      <c r="Q3064" s="1200">
        <v>48425.380000000005</v>
      </c>
      <c r="R3064" s="1200">
        <v>32120.080000000002</v>
      </c>
      <c r="S3064" s="1201">
        <v>12</v>
      </c>
      <c r="T3064" s="1201">
        <v>8</v>
      </c>
      <c r="U3064" s="1500"/>
      <c r="V3064" s="1500"/>
    </row>
    <row r="3065" spans="1:22" ht="13.5" x14ac:dyDescent="0.25">
      <c r="A3065" s="1488" t="s">
        <v>640</v>
      </c>
      <c r="B3065" s="1488" t="s">
        <v>8675</v>
      </c>
      <c r="C3065" s="1488" t="s">
        <v>2002</v>
      </c>
      <c r="D3065" s="1488" t="s">
        <v>674</v>
      </c>
      <c r="E3065" s="1489">
        <v>5000</v>
      </c>
      <c r="F3065" s="1488" t="s">
        <v>1417</v>
      </c>
      <c r="G3065" s="1488" t="s">
        <v>1416</v>
      </c>
      <c r="H3065" s="1488" t="s">
        <v>671</v>
      </c>
      <c r="I3065" s="1488" t="s">
        <v>647</v>
      </c>
      <c r="J3065" s="1488" t="s">
        <v>671</v>
      </c>
      <c r="K3065" s="1493">
        <v>0</v>
      </c>
      <c r="L3065" s="1493">
        <f t="shared" si="105"/>
        <v>0</v>
      </c>
      <c r="M3065" s="1484">
        <f t="shared" si="108"/>
        <v>0</v>
      </c>
      <c r="N3065" s="1493">
        <v>1</v>
      </c>
      <c r="O3065" s="1493">
        <f t="shared" si="106"/>
        <v>5</v>
      </c>
      <c r="P3065" s="1484">
        <f t="shared" si="107"/>
        <v>14338.93</v>
      </c>
      <c r="Q3065" s="1200"/>
      <c r="R3065" s="1200">
        <v>14338.93</v>
      </c>
      <c r="S3065" s="1201"/>
      <c r="T3065" s="1201">
        <v>5</v>
      </c>
      <c r="U3065" s="1500"/>
      <c r="V3065" s="1500"/>
    </row>
    <row r="3066" spans="1:22" ht="13.5" x14ac:dyDescent="0.25">
      <c r="A3066" s="1488" t="s">
        <v>640</v>
      </c>
      <c r="B3066" s="1488" t="s">
        <v>8675</v>
      </c>
      <c r="C3066" s="1488" t="s">
        <v>97</v>
      </c>
      <c r="D3066" s="1488" t="s">
        <v>675</v>
      </c>
      <c r="E3066" s="1489">
        <v>5000</v>
      </c>
      <c r="F3066" s="1488" t="s">
        <v>1415</v>
      </c>
      <c r="G3066" s="1488" t="s">
        <v>1414</v>
      </c>
      <c r="H3066" s="1488" t="s">
        <v>675</v>
      </c>
      <c r="I3066" s="1488" t="s">
        <v>642</v>
      </c>
      <c r="J3066" s="1488" t="s">
        <v>675</v>
      </c>
      <c r="K3066" s="1493">
        <v>1</v>
      </c>
      <c r="L3066" s="1493">
        <f t="shared" si="105"/>
        <v>12</v>
      </c>
      <c r="M3066" s="1484">
        <f t="shared" si="108"/>
        <v>59431.91</v>
      </c>
      <c r="N3066" s="1493">
        <v>1</v>
      </c>
      <c r="O3066" s="1493">
        <f t="shared" si="106"/>
        <v>8</v>
      </c>
      <c r="P3066" s="1484">
        <f t="shared" si="107"/>
        <v>40134.759999999995</v>
      </c>
      <c r="Q3066" s="1200">
        <v>59431.91</v>
      </c>
      <c r="R3066" s="1200">
        <v>40134.759999999995</v>
      </c>
      <c r="S3066" s="1201">
        <v>12</v>
      </c>
      <c r="T3066" s="1201">
        <v>8</v>
      </c>
      <c r="U3066" s="1500"/>
      <c r="V3066" s="1500"/>
    </row>
    <row r="3067" spans="1:22" ht="13.5" x14ac:dyDescent="0.25">
      <c r="A3067" s="1488" t="s">
        <v>640</v>
      </c>
      <c r="B3067" s="1488" t="s">
        <v>8675</v>
      </c>
      <c r="C3067" s="1488" t="s">
        <v>97</v>
      </c>
      <c r="D3067" s="1488" t="s">
        <v>646</v>
      </c>
      <c r="E3067" s="1489">
        <v>4450</v>
      </c>
      <c r="F3067" s="1488" t="s">
        <v>1413</v>
      </c>
      <c r="G3067" s="1488" t="s">
        <v>1412</v>
      </c>
      <c r="H3067" s="1488" t="s">
        <v>646</v>
      </c>
      <c r="I3067" s="1488" t="s">
        <v>647</v>
      </c>
      <c r="J3067" s="1488" t="s">
        <v>646</v>
      </c>
      <c r="K3067" s="1493">
        <v>1</v>
      </c>
      <c r="L3067" s="1493">
        <f t="shared" si="105"/>
        <v>0</v>
      </c>
      <c r="M3067" s="1484">
        <f t="shared" si="108"/>
        <v>0</v>
      </c>
      <c r="N3067" s="1493">
        <v>1</v>
      </c>
      <c r="O3067" s="1493">
        <f t="shared" si="106"/>
        <v>4</v>
      </c>
      <c r="P3067" s="1484">
        <f t="shared" si="107"/>
        <v>17766.669999999998</v>
      </c>
      <c r="Q3067" s="1200"/>
      <c r="R3067" s="1200">
        <v>17766.669999999998</v>
      </c>
      <c r="S3067" s="1201"/>
      <c r="T3067" s="1201">
        <v>4</v>
      </c>
      <c r="U3067" s="1500"/>
      <c r="V3067" s="1500"/>
    </row>
    <row r="3068" spans="1:22" ht="13.5" x14ac:dyDescent="0.25">
      <c r="A3068" s="1488" t="s">
        <v>640</v>
      </c>
      <c r="B3068" s="1488" t="s">
        <v>8675</v>
      </c>
      <c r="C3068" s="1488" t="s">
        <v>2002</v>
      </c>
      <c r="D3068" s="1488" t="s">
        <v>639</v>
      </c>
      <c r="E3068" s="1489">
        <v>3500</v>
      </c>
      <c r="F3068" s="1488" t="s">
        <v>1411</v>
      </c>
      <c r="G3068" s="1488" t="s">
        <v>1410</v>
      </c>
      <c r="H3068" s="1488" t="s">
        <v>635</v>
      </c>
      <c r="I3068" s="1488" t="s">
        <v>636</v>
      </c>
      <c r="J3068" s="1488" t="s">
        <v>635</v>
      </c>
      <c r="K3068" s="1493">
        <v>0</v>
      </c>
      <c r="L3068" s="1493">
        <f t="shared" si="105"/>
        <v>12</v>
      </c>
      <c r="M3068" s="1484">
        <f t="shared" si="108"/>
        <v>60547.92</v>
      </c>
      <c r="N3068" s="1493">
        <v>1</v>
      </c>
      <c r="O3068" s="1493">
        <f t="shared" si="106"/>
        <v>8</v>
      </c>
      <c r="P3068" s="1484">
        <f t="shared" si="107"/>
        <v>40300</v>
      </c>
      <c r="Q3068" s="1200">
        <v>60547.92</v>
      </c>
      <c r="R3068" s="1200">
        <v>40300</v>
      </c>
      <c r="S3068" s="1201">
        <v>12</v>
      </c>
      <c r="T3068" s="1201">
        <v>8</v>
      </c>
      <c r="U3068" s="1500"/>
      <c r="V3068" s="1500"/>
    </row>
    <row r="3069" spans="1:22" ht="13.5" x14ac:dyDescent="0.25">
      <c r="A3069" s="1488" t="s">
        <v>640</v>
      </c>
      <c r="B3069" s="1488" t="s">
        <v>8675</v>
      </c>
      <c r="C3069" s="1488" t="s">
        <v>97</v>
      </c>
      <c r="D3069" s="1488" t="s">
        <v>1008</v>
      </c>
      <c r="E3069" s="1489">
        <v>2500</v>
      </c>
      <c r="F3069" s="1488" t="s">
        <v>1409</v>
      </c>
      <c r="G3069" s="1488" t="s">
        <v>1408</v>
      </c>
      <c r="H3069" s="1488" t="s">
        <v>636</v>
      </c>
      <c r="I3069" s="1488" t="s">
        <v>687</v>
      </c>
      <c r="J3069" s="1488" t="s">
        <v>636</v>
      </c>
      <c r="K3069" s="1493">
        <v>1</v>
      </c>
      <c r="L3069" s="1493">
        <f t="shared" si="105"/>
        <v>12</v>
      </c>
      <c r="M3069" s="1484">
        <f t="shared" si="108"/>
        <v>53546.989999999991</v>
      </c>
      <c r="N3069" s="1493">
        <v>1</v>
      </c>
      <c r="O3069" s="1493">
        <f t="shared" si="106"/>
        <v>8</v>
      </c>
      <c r="P3069" s="1484">
        <f t="shared" si="107"/>
        <v>35833</v>
      </c>
      <c r="Q3069" s="1200">
        <v>53546.989999999991</v>
      </c>
      <c r="R3069" s="1200">
        <v>35833</v>
      </c>
      <c r="S3069" s="1201">
        <v>12</v>
      </c>
      <c r="T3069" s="1201">
        <v>8</v>
      </c>
      <c r="U3069" s="1500"/>
      <c r="V3069" s="1500"/>
    </row>
    <row r="3070" spans="1:22" ht="13.5" x14ac:dyDescent="0.25">
      <c r="A3070" s="1488" t="s">
        <v>640</v>
      </c>
      <c r="B3070" s="1488" t="s">
        <v>8675</v>
      </c>
      <c r="C3070" s="1488" t="s">
        <v>97</v>
      </c>
      <c r="D3070" s="1488" t="s">
        <v>645</v>
      </c>
      <c r="E3070" s="1489">
        <v>5000</v>
      </c>
      <c r="F3070" s="1488" t="s">
        <v>1407</v>
      </c>
      <c r="G3070" s="1488" t="s">
        <v>1406</v>
      </c>
      <c r="H3070" s="1488" t="s">
        <v>641</v>
      </c>
      <c r="I3070" s="1488" t="s">
        <v>647</v>
      </c>
      <c r="J3070" s="1488" t="s">
        <v>641</v>
      </c>
      <c r="K3070" s="1493">
        <v>1</v>
      </c>
      <c r="L3070" s="1493">
        <f t="shared" si="105"/>
        <v>0</v>
      </c>
      <c r="M3070" s="1484">
        <f t="shared" si="108"/>
        <v>0</v>
      </c>
      <c r="N3070" s="1493">
        <v>1</v>
      </c>
      <c r="O3070" s="1493">
        <f t="shared" si="106"/>
        <v>3</v>
      </c>
      <c r="P3070" s="1484">
        <f t="shared" si="107"/>
        <v>8050</v>
      </c>
      <c r="Q3070" s="1200"/>
      <c r="R3070" s="1200">
        <v>8050</v>
      </c>
      <c r="S3070" s="1201"/>
      <c r="T3070" s="1201">
        <v>3</v>
      </c>
      <c r="U3070" s="1500"/>
      <c r="V3070" s="1500"/>
    </row>
    <row r="3071" spans="1:22" ht="13.5" x14ac:dyDescent="0.25">
      <c r="A3071" s="1488" t="s">
        <v>640</v>
      </c>
      <c r="B3071" s="1488" t="s">
        <v>8675</v>
      </c>
      <c r="C3071" s="1488" t="s">
        <v>97</v>
      </c>
      <c r="D3071" s="1488" t="s">
        <v>768</v>
      </c>
      <c r="E3071" s="1489">
        <v>2500</v>
      </c>
      <c r="F3071" s="1488" t="s">
        <v>1405</v>
      </c>
      <c r="G3071" s="1488" t="s">
        <v>1404</v>
      </c>
      <c r="H3071" s="1488" t="s">
        <v>636</v>
      </c>
      <c r="I3071" s="1488" t="s">
        <v>765</v>
      </c>
      <c r="J3071" s="1488" t="s">
        <v>636</v>
      </c>
      <c r="K3071" s="1493">
        <v>1</v>
      </c>
      <c r="L3071" s="1493">
        <f t="shared" si="105"/>
        <v>12</v>
      </c>
      <c r="M3071" s="1484">
        <f t="shared" si="108"/>
        <v>30600</v>
      </c>
      <c r="N3071" s="1493">
        <v>1</v>
      </c>
      <c r="O3071" s="1493">
        <f t="shared" si="106"/>
        <v>8</v>
      </c>
      <c r="P3071" s="1484">
        <f t="shared" si="107"/>
        <v>20300</v>
      </c>
      <c r="Q3071" s="1200">
        <v>30600</v>
      </c>
      <c r="R3071" s="1200">
        <v>20300</v>
      </c>
      <c r="S3071" s="1201">
        <v>12</v>
      </c>
      <c r="T3071" s="1201">
        <v>8</v>
      </c>
      <c r="U3071" s="1500"/>
      <c r="V3071" s="1500"/>
    </row>
    <row r="3072" spans="1:22" ht="13.5" x14ac:dyDescent="0.25">
      <c r="A3072" s="1488" t="s">
        <v>640</v>
      </c>
      <c r="B3072" s="1488" t="s">
        <v>8675</v>
      </c>
      <c r="C3072" s="1488" t="s">
        <v>97</v>
      </c>
      <c r="D3072" s="1488" t="s">
        <v>645</v>
      </c>
      <c r="E3072" s="1489">
        <v>5000</v>
      </c>
      <c r="F3072" s="1488" t="s">
        <v>1403</v>
      </c>
      <c r="G3072" s="1488" t="s">
        <v>1402</v>
      </c>
      <c r="H3072" s="1488" t="s">
        <v>641</v>
      </c>
      <c r="I3072" s="1488" t="s">
        <v>647</v>
      </c>
      <c r="J3072" s="1488" t="s">
        <v>641</v>
      </c>
      <c r="K3072" s="1493">
        <v>1</v>
      </c>
      <c r="L3072" s="1493">
        <f t="shared" si="105"/>
        <v>12</v>
      </c>
      <c r="M3072" s="1484">
        <f t="shared" si="108"/>
        <v>60600</v>
      </c>
      <c r="N3072" s="1493">
        <v>1</v>
      </c>
      <c r="O3072" s="1493">
        <f t="shared" si="106"/>
        <v>8</v>
      </c>
      <c r="P3072" s="1484">
        <f t="shared" si="107"/>
        <v>40300</v>
      </c>
      <c r="Q3072" s="1200">
        <v>60600</v>
      </c>
      <c r="R3072" s="1200">
        <v>40300</v>
      </c>
      <c r="S3072" s="1201">
        <v>12</v>
      </c>
      <c r="T3072" s="1201">
        <v>8</v>
      </c>
      <c r="U3072" s="1500"/>
      <c r="V3072" s="1500"/>
    </row>
    <row r="3073" spans="1:22" ht="13.5" x14ac:dyDescent="0.25">
      <c r="A3073" s="1488" t="s">
        <v>640</v>
      </c>
      <c r="B3073" s="1488" t="s">
        <v>8675</v>
      </c>
      <c r="C3073" s="1488" t="s">
        <v>97</v>
      </c>
      <c r="D3073" s="1488" t="s">
        <v>645</v>
      </c>
      <c r="E3073" s="1489">
        <v>5000</v>
      </c>
      <c r="F3073" s="1488" t="s">
        <v>1401</v>
      </c>
      <c r="G3073" s="1488" t="s">
        <v>1400</v>
      </c>
      <c r="H3073" s="1488" t="s">
        <v>641</v>
      </c>
      <c r="I3073" s="1488" t="s">
        <v>642</v>
      </c>
      <c r="J3073" s="1488" t="s">
        <v>641</v>
      </c>
      <c r="K3073" s="1493">
        <v>1</v>
      </c>
      <c r="L3073" s="1493">
        <f t="shared" si="105"/>
        <v>12</v>
      </c>
      <c r="M3073" s="1484">
        <f t="shared" si="108"/>
        <v>28915.350000000006</v>
      </c>
      <c r="N3073" s="1493">
        <v>1</v>
      </c>
      <c r="O3073" s="1493">
        <f t="shared" si="106"/>
        <v>8</v>
      </c>
      <c r="P3073" s="1484">
        <f t="shared" si="107"/>
        <v>19703.170000000002</v>
      </c>
      <c r="Q3073" s="1200">
        <v>28915.350000000006</v>
      </c>
      <c r="R3073" s="1200">
        <v>19703.170000000002</v>
      </c>
      <c r="S3073" s="1201">
        <v>12</v>
      </c>
      <c r="T3073" s="1201">
        <v>8</v>
      </c>
      <c r="U3073" s="1500"/>
      <c r="V3073" s="1500"/>
    </row>
    <row r="3074" spans="1:22" ht="13.5" x14ac:dyDescent="0.25">
      <c r="A3074" s="1488" t="s">
        <v>640</v>
      </c>
      <c r="B3074" s="1488" t="s">
        <v>8675</v>
      </c>
      <c r="C3074" s="1488" t="s">
        <v>2002</v>
      </c>
      <c r="D3074" s="1488" t="s">
        <v>639</v>
      </c>
      <c r="E3074" s="1489">
        <v>3500</v>
      </c>
      <c r="F3074" s="1488" t="s">
        <v>1399</v>
      </c>
      <c r="G3074" s="1488" t="s">
        <v>1398</v>
      </c>
      <c r="H3074" s="1488" t="s">
        <v>635</v>
      </c>
      <c r="I3074" s="1488" t="s">
        <v>636</v>
      </c>
      <c r="J3074" s="1488" t="s">
        <v>635</v>
      </c>
      <c r="K3074" s="1493">
        <v>0</v>
      </c>
      <c r="L3074" s="1493">
        <f t="shared" si="105"/>
        <v>12</v>
      </c>
      <c r="M3074" s="1484">
        <f t="shared" si="108"/>
        <v>58455.590000000011</v>
      </c>
      <c r="N3074" s="1493">
        <v>1</v>
      </c>
      <c r="O3074" s="1493">
        <f t="shared" si="106"/>
        <v>8</v>
      </c>
      <c r="P3074" s="1484">
        <f t="shared" si="107"/>
        <v>39993.18</v>
      </c>
      <c r="Q3074" s="1200">
        <v>58455.590000000011</v>
      </c>
      <c r="R3074" s="1200">
        <v>39993.18</v>
      </c>
      <c r="S3074" s="1201">
        <v>12</v>
      </c>
      <c r="T3074" s="1201">
        <v>8</v>
      </c>
      <c r="U3074" s="1500"/>
      <c r="V3074" s="1500"/>
    </row>
    <row r="3075" spans="1:22" ht="13.5" x14ac:dyDescent="0.25">
      <c r="A3075" s="1488" t="s">
        <v>640</v>
      </c>
      <c r="B3075" s="1488" t="s">
        <v>8675</v>
      </c>
      <c r="C3075" s="1488" t="s">
        <v>97</v>
      </c>
      <c r="D3075" s="1488" t="s">
        <v>1397</v>
      </c>
      <c r="E3075" s="1489">
        <v>7000</v>
      </c>
      <c r="F3075" s="1488" t="s">
        <v>1396</v>
      </c>
      <c r="G3075" s="1488" t="s">
        <v>1395</v>
      </c>
      <c r="H3075" s="1488" t="s">
        <v>1373</v>
      </c>
      <c r="I3075" s="1488" t="s">
        <v>647</v>
      </c>
      <c r="J3075" s="1488" t="s">
        <v>1373</v>
      </c>
      <c r="K3075" s="1493">
        <v>1</v>
      </c>
      <c r="L3075" s="1493">
        <f t="shared" si="105"/>
        <v>12</v>
      </c>
      <c r="M3075" s="1484">
        <f t="shared" si="108"/>
        <v>50370.76</v>
      </c>
      <c r="N3075" s="1493">
        <v>0</v>
      </c>
      <c r="O3075" s="1493">
        <f t="shared" si="106"/>
        <v>8</v>
      </c>
      <c r="P3075" s="1484">
        <f t="shared" si="107"/>
        <v>39699.96</v>
      </c>
      <c r="Q3075" s="1200">
        <v>50370.76</v>
      </c>
      <c r="R3075" s="1200">
        <v>39699.96</v>
      </c>
      <c r="S3075" s="1201">
        <v>12</v>
      </c>
      <c r="T3075" s="1201">
        <v>8</v>
      </c>
      <c r="U3075" s="1500"/>
      <c r="V3075" s="1500"/>
    </row>
    <row r="3076" spans="1:22" ht="13.5" x14ac:dyDescent="0.25">
      <c r="A3076" s="1488" t="s">
        <v>640</v>
      </c>
      <c r="B3076" s="1488" t="s">
        <v>8675</v>
      </c>
      <c r="C3076" s="1488" t="s">
        <v>97</v>
      </c>
      <c r="D3076" s="1488" t="s">
        <v>641</v>
      </c>
      <c r="E3076" s="1489">
        <v>7000</v>
      </c>
      <c r="F3076" s="1488" t="s">
        <v>1394</v>
      </c>
      <c r="G3076" s="1488" t="s">
        <v>1393</v>
      </c>
      <c r="H3076" s="1488" t="s">
        <v>641</v>
      </c>
      <c r="I3076" s="1488" t="s">
        <v>647</v>
      </c>
      <c r="J3076" s="1488" t="s">
        <v>641</v>
      </c>
      <c r="K3076" s="1493">
        <v>1</v>
      </c>
      <c r="L3076" s="1493">
        <f t="shared" si="105"/>
        <v>0</v>
      </c>
      <c r="M3076" s="1484">
        <f t="shared" si="108"/>
        <v>0</v>
      </c>
      <c r="N3076" s="1493">
        <v>0</v>
      </c>
      <c r="O3076" s="1493">
        <f t="shared" si="106"/>
        <v>5</v>
      </c>
      <c r="P3076" s="1484">
        <f t="shared" si="107"/>
        <v>12980.27</v>
      </c>
      <c r="Q3076" s="1200"/>
      <c r="R3076" s="1200">
        <v>12980.27</v>
      </c>
      <c r="S3076" s="1201"/>
      <c r="T3076" s="1201">
        <v>5</v>
      </c>
      <c r="U3076" s="1500"/>
      <c r="V3076" s="1500"/>
    </row>
    <row r="3077" spans="1:22" ht="13.5" x14ac:dyDescent="0.25">
      <c r="A3077" s="1488" t="s">
        <v>640</v>
      </c>
      <c r="B3077" s="1488" t="s">
        <v>8675</v>
      </c>
      <c r="C3077" s="1488" t="s">
        <v>97</v>
      </c>
      <c r="D3077" s="1488" t="s">
        <v>645</v>
      </c>
      <c r="E3077" s="1489">
        <v>7000</v>
      </c>
      <c r="F3077" s="1488" t="s">
        <v>1394</v>
      </c>
      <c r="G3077" s="1488" t="s">
        <v>1393</v>
      </c>
      <c r="H3077" s="1488" t="s">
        <v>641</v>
      </c>
      <c r="I3077" s="1488" t="s">
        <v>647</v>
      </c>
      <c r="J3077" s="1488" t="s">
        <v>641</v>
      </c>
      <c r="K3077" s="1493">
        <v>1</v>
      </c>
      <c r="L3077" s="1493">
        <f t="shared" si="105"/>
        <v>12</v>
      </c>
      <c r="M3077" s="1484">
        <f t="shared" si="108"/>
        <v>85017.62</v>
      </c>
      <c r="N3077" s="1493">
        <v>1</v>
      </c>
      <c r="O3077" s="1493">
        <f t="shared" si="106"/>
        <v>8</v>
      </c>
      <c r="P3077" s="1484">
        <f t="shared" si="107"/>
        <v>56300</v>
      </c>
      <c r="Q3077" s="1200">
        <v>85017.62</v>
      </c>
      <c r="R3077" s="1200">
        <v>56300</v>
      </c>
      <c r="S3077" s="1201">
        <v>12</v>
      </c>
      <c r="T3077" s="1201">
        <v>8</v>
      </c>
      <c r="U3077" s="1500"/>
      <c r="V3077" s="1500"/>
    </row>
    <row r="3078" spans="1:22" ht="13.5" x14ac:dyDescent="0.25">
      <c r="A3078" s="1488" t="s">
        <v>640</v>
      </c>
      <c r="B3078" s="1488" t="s">
        <v>8675</v>
      </c>
      <c r="C3078" s="1488" t="s">
        <v>97</v>
      </c>
      <c r="D3078" s="1488" t="s">
        <v>675</v>
      </c>
      <c r="E3078" s="1489">
        <v>5000</v>
      </c>
      <c r="F3078" s="1488" t="s">
        <v>1392</v>
      </c>
      <c r="G3078" s="1488" t="s">
        <v>1391</v>
      </c>
      <c r="H3078" s="1488" t="s">
        <v>675</v>
      </c>
      <c r="I3078" s="1488" t="s">
        <v>647</v>
      </c>
      <c r="J3078" s="1488" t="s">
        <v>675</v>
      </c>
      <c r="K3078" s="1493">
        <v>1</v>
      </c>
      <c r="L3078" s="1493">
        <f t="shared" si="105"/>
        <v>1</v>
      </c>
      <c r="M3078" s="1484">
        <f t="shared" si="108"/>
        <v>3500</v>
      </c>
      <c r="N3078" s="1493">
        <v>1</v>
      </c>
      <c r="O3078" s="1493">
        <f t="shared" si="106"/>
        <v>0</v>
      </c>
      <c r="P3078" s="1484">
        <f t="shared" si="107"/>
        <v>0</v>
      </c>
      <c r="Q3078" s="1200">
        <v>3500</v>
      </c>
      <c r="R3078" s="1200"/>
      <c r="S3078" s="1201">
        <v>1</v>
      </c>
      <c r="T3078" s="1201"/>
      <c r="U3078" s="1500"/>
      <c r="V3078" s="1500"/>
    </row>
    <row r="3079" spans="1:22" ht="13.5" x14ac:dyDescent="0.25">
      <c r="A3079" s="1488" t="s">
        <v>640</v>
      </c>
      <c r="B3079" s="1488" t="s">
        <v>8675</v>
      </c>
      <c r="C3079" s="1488" t="s">
        <v>97</v>
      </c>
      <c r="D3079" s="1488" t="s">
        <v>795</v>
      </c>
      <c r="E3079" s="1489">
        <v>8000</v>
      </c>
      <c r="F3079" s="1488" t="s">
        <v>1390</v>
      </c>
      <c r="G3079" s="1488" t="s">
        <v>1389</v>
      </c>
      <c r="H3079" s="1488" t="s">
        <v>792</v>
      </c>
      <c r="I3079" s="1488" t="s">
        <v>647</v>
      </c>
      <c r="J3079" s="1488" t="s">
        <v>792</v>
      </c>
      <c r="K3079" s="1493">
        <v>1</v>
      </c>
      <c r="L3079" s="1493">
        <f t="shared" si="105"/>
        <v>4</v>
      </c>
      <c r="M3079" s="1484">
        <f t="shared" si="108"/>
        <v>28300</v>
      </c>
      <c r="N3079" s="1493">
        <v>1</v>
      </c>
      <c r="O3079" s="1493">
        <f t="shared" si="106"/>
        <v>10</v>
      </c>
      <c r="P3079" s="1484">
        <f t="shared" si="107"/>
        <v>57375.199999999997</v>
      </c>
      <c r="Q3079" s="1200">
        <v>28300</v>
      </c>
      <c r="R3079" s="1200">
        <v>57375.199999999997</v>
      </c>
      <c r="S3079" s="1201">
        <v>4</v>
      </c>
      <c r="T3079" s="1201">
        <v>10</v>
      </c>
      <c r="U3079" s="1500"/>
      <c r="V3079" s="1500"/>
    </row>
    <row r="3080" spans="1:22" ht="13.5" x14ac:dyDescent="0.25">
      <c r="A3080" s="1488" t="s">
        <v>640</v>
      </c>
      <c r="B3080" s="1488" t="s">
        <v>8675</v>
      </c>
      <c r="C3080" s="1488" t="s">
        <v>97</v>
      </c>
      <c r="D3080" s="1488" t="s">
        <v>654</v>
      </c>
      <c r="E3080" s="1489">
        <v>11000</v>
      </c>
      <c r="F3080" s="1488" t="s">
        <v>1388</v>
      </c>
      <c r="G3080" s="1488" t="s">
        <v>1387</v>
      </c>
      <c r="H3080" s="1488" t="s">
        <v>651</v>
      </c>
      <c r="I3080" s="1488" t="s">
        <v>647</v>
      </c>
      <c r="J3080" s="1488" t="s">
        <v>651</v>
      </c>
      <c r="K3080" s="1493">
        <v>1</v>
      </c>
      <c r="L3080" s="1493">
        <f t="shared" si="105"/>
        <v>12</v>
      </c>
      <c r="M3080" s="1484">
        <f t="shared" si="108"/>
        <v>60500.09</v>
      </c>
      <c r="N3080" s="1493">
        <v>1</v>
      </c>
      <c r="O3080" s="1493">
        <f t="shared" si="106"/>
        <v>8</v>
      </c>
      <c r="P3080" s="1484">
        <f t="shared" si="107"/>
        <v>40115.340000000004</v>
      </c>
      <c r="Q3080" s="1200">
        <v>60500.09</v>
      </c>
      <c r="R3080" s="1200">
        <v>40115.340000000004</v>
      </c>
      <c r="S3080" s="1201">
        <v>12</v>
      </c>
      <c r="T3080" s="1201">
        <v>8</v>
      </c>
      <c r="U3080" s="1500"/>
      <c r="V3080" s="1500"/>
    </row>
    <row r="3081" spans="1:22" ht="13.5" x14ac:dyDescent="0.25">
      <c r="A3081" s="1488" t="s">
        <v>640</v>
      </c>
      <c r="B3081" s="1488" t="s">
        <v>8675</v>
      </c>
      <c r="C3081" s="1488" t="s">
        <v>97</v>
      </c>
      <c r="D3081" s="1488" t="s">
        <v>768</v>
      </c>
      <c r="E3081" s="1489">
        <v>2500</v>
      </c>
      <c r="F3081" s="1488" t="s">
        <v>1386</v>
      </c>
      <c r="G3081" s="1488" t="s">
        <v>1385</v>
      </c>
      <c r="H3081" s="1488" t="s">
        <v>636</v>
      </c>
      <c r="I3081" s="1488" t="s">
        <v>765</v>
      </c>
      <c r="J3081" s="1488" t="s">
        <v>636</v>
      </c>
      <c r="K3081" s="1493">
        <v>1</v>
      </c>
      <c r="L3081" s="1493">
        <f t="shared" si="105"/>
        <v>12</v>
      </c>
      <c r="M3081" s="1484">
        <f t="shared" si="108"/>
        <v>93873.48</v>
      </c>
      <c r="N3081" s="1493">
        <v>1</v>
      </c>
      <c r="O3081" s="1493">
        <f t="shared" si="106"/>
        <v>8</v>
      </c>
      <c r="P3081" s="1484">
        <f t="shared" si="107"/>
        <v>63859.09</v>
      </c>
      <c r="Q3081" s="1200">
        <v>93873.48</v>
      </c>
      <c r="R3081" s="1200">
        <v>63859.09</v>
      </c>
      <c r="S3081" s="1201">
        <v>12</v>
      </c>
      <c r="T3081" s="1201">
        <v>8</v>
      </c>
      <c r="U3081" s="1500"/>
      <c r="V3081" s="1500"/>
    </row>
    <row r="3082" spans="1:22" ht="13.5" x14ac:dyDescent="0.25">
      <c r="A3082" s="1488" t="s">
        <v>640</v>
      </c>
      <c r="B3082" s="1488" t="s">
        <v>8675</v>
      </c>
      <c r="C3082" s="1488" t="s">
        <v>97</v>
      </c>
      <c r="D3082" s="1488" t="s">
        <v>686</v>
      </c>
      <c r="E3082" s="1489">
        <v>5000</v>
      </c>
      <c r="F3082" s="1488" t="s">
        <v>1384</v>
      </c>
      <c r="G3082" s="1488" t="s">
        <v>1383</v>
      </c>
      <c r="H3082" s="1488" t="s">
        <v>1382</v>
      </c>
      <c r="I3082" s="1488" t="s">
        <v>662</v>
      </c>
      <c r="J3082" s="1488" t="s">
        <v>1382</v>
      </c>
      <c r="K3082" s="1493">
        <v>1</v>
      </c>
      <c r="L3082" s="1493">
        <f t="shared" si="105"/>
        <v>12</v>
      </c>
      <c r="M3082" s="1484">
        <f t="shared" si="108"/>
        <v>130682.29000000001</v>
      </c>
      <c r="N3082" s="1493">
        <v>1</v>
      </c>
      <c r="O3082" s="1493">
        <f t="shared" si="106"/>
        <v>4</v>
      </c>
      <c r="P3082" s="1484">
        <f t="shared" si="107"/>
        <v>32850.69</v>
      </c>
      <c r="Q3082" s="1200">
        <v>130682.29000000001</v>
      </c>
      <c r="R3082" s="1200">
        <v>32850.69</v>
      </c>
      <c r="S3082" s="1201">
        <v>12</v>
      </c>
      <c r="T3082" s="1201">
        <v>4</v>
      </c>
      <c r="U3082" s="1500"/>
      <c r="V3082" s="1500"/>
    </row>
    <row r="3083" spans="1:22" ht="13.5" x14ac:dyDescent="0.25">
      <c r="A3083" s="1488" t="s">
        <v>640</v>
      </c>
      <c r="B3083" s="1488" t="s">
        <v>8675</v>
      </c>
      <c r="C3083" s="1488" t="s">
        <v>97</v>
      </c>
      <c r="D3083" s="1488" t="s">
        <v>739</v>
      </c>
      <c r="E3083" s="1489">
        <v>2750</v>
      </c>
      <c r="F3083" s="1488" t="s">
        <v>1381</v>
      </c>
      <c r="G3083" s="1488" t="s">
        <v>1380</v>
      </c>
      <c r="H3083" s="1488" t="s">
        <v>636</v>
      </c>
      <c r="I3083" s="1488" t="s">
        <v>665</v>
      </c>
      <c r="J3083" s="1488" t="s">
        <v>636</v>
      </c>
      <c r="K3083" s="1493">
        <v>1</v>
      </c>
      <c r="L3083" s="1493">
        <f t="shared" si="105"/>
        <v>13</v>
      </c>
      <c r="M3083" s="1484">
        <f t="shared" si="108"/>
        <v>30209.88</v>
      </c>
      <c r="N3083" s="1493">
        <v>1</v>
      </c>
      <c r="O3083" s="1493">
        <f t="shared" si="106"/>
        <v>8</v>
      </c>
      <c r="P3083" s="1484">
        <f t="shared" si="107"/>
        <v>20279.88</v>
      </c>
      <c r="Q3083" s="1200">
        <v>30209.88</v>
      </c>
      <c r="R3083" s="1200">
        <v>20279.88</v>
      </c>
      <c r="S3083" s="1201">
        <v>13</v>
      </c>
      <c r="T3083" s="1201">
        <v>8</v>
      </c>
      <c r="U3083" s="1500"/>
      <c r="V3083" s="1500"/>
    </row>
    <row r="3084" spans="1:22" ht="13.5" x14ac:dyDescent="0.25">
      <c r="A3084" s="1488" t="s">
        <v>640</v>
      </c>
      <c r="B3084" s="1488" t="s">
        <v>8675</v>
      </c>
      <c r="C3084" s="1488" t="s">
        <v>97</v>
      </c>
      <c r="D3084" s="1488" t="s">
        <v>768</v>
      </c>
      <c r="E3084" s="1489">
        <v>2500</v>
      </c>
      <c r="F3084" s="1488" t="s">
        <v>1379</v>
      </c>
      <c r="G3084" s="1488" t="s">
        <v>1378</v>
      </c>
      <c r="H3084" s="1488" t="s">
        <v>636</v>
      </c>
      <c r="I3084" s="1488" t="s">
        <v>665</v>
      </c>
      <c r="J3084" s="1488" t="s">
        <v>636</v>
      </c>
      <c r="K3084" s="1493">
        <v>1</v>
      </c>
      <c r="L3084" s="1493">
        <f t="shared" si="105"/>
        <v>12</v>
      </c>
      <c r="M3084" s="1484">
        <f t="shared" si="108"/>
        <v>60037.509999999995</v>
      </c>
      <c r="N3084" s="1493">
        <v>1</v>
      </c>
      <c r="O3084" s="1493">
        <f t="shared" si="106"/>
        <v>8</v>
      </c>
      <c r="P3084" s="1484">
        <f t="shared" si="107"/>
        <v>40207.67</v>
      </c>
      <c r="Q3084" s="1200">
        <v>60037.509999999995</v>
      </c>
      <c r="R3084" s="1200">
        <v>40207.67</v>
      </c>
      <c r="S3084" s="1201">
        <v>12</v>
      </c>
      <c r="T3084" s="1201">
        <v>8</v>
      </c>
      <c r="U3084" s="1500"/>
      <c r="V3084" s="1500"/>
    </row>
    <row r="3085" spans="1:22" ht="13.5" x14ac:dyDescent="0.25">
      <c r="A3085" s="1488" t="s">
        <v>640</v>
      </c>
      <c r="B3085" s="1488" t="s">
        <v>8675</v>
      </c>
      <c r="C3085" s="1488" t="s">
        <v>97</v>
      </c>
      <c r="D3085" s="1488" t="s">
        <v>657</v>
      </c>
      <c r="E3085" s="1489">
        <v>14000</v>
      </c>
      <c r="F3085" s="1488" t="s">
        <v>1377</v>
      </c>
      <c r="G3085" s="1488" t="s">
        <v>1376</v>
      </c>
      <c r="H3085" s="1488" t="s">
        <v>867</v>
      </c>
      <c r="I3085" s="1488" t="s">
        <v>636</v>
      </c>
      <c r="J3085" s="1488" t="s">
        <v>867</v>
      </c>
      <c r="K3085" s="1493">
        <v>1</v>
      </c>
      <c r="L3085" s="1493">
        <f t="shared" si="105"/>
        <v>13</v>
      </c>
      <c r="M3085" s="1484">
        <f t="shared" si="108"/>
        <v>26513.5</v>
      </c>
      <c r="N3085" s="1493">
        <v>1</v>
      </c>
      <c r="O3085" s="1493">
        <f t="shared" si="106"/>
        <v>8</v>
      </c>
      <c r="P3085" s="1484">
        <f t="shared" si="107"/>
        <v>22183.33</v>
      </c>
      <c r="Q3085" s="1200">
        <v>26513.5</v>
      </c>
      <c r="R3085" s="1200">
        <v>22183.33</v>
      </c>
      <c r="S3085" s="1201">
        <v>13</v>
      </c>
      <c r="T3085" s="1201">
        <v>8</v>
      </c>
      <c r="U3085" s="1500"/>
      <c r="V3085" s="1500"/>
    </row>
    <row r="3086" spans="1:22" ht="13.5" x14ac:dyDescent="0.25">
      <c r="A3086" s="1488" t="s">
        <v>640</v>
      </c>
      <c r="B3086" s="1488" t="s">
        <v>8675</v>
      </c>
      <c r="C3086" s="1488" t="s">
        <v>97</v>
      </c>
      <c r="D3086" s="1488" t="s">
        <v>739</v>
      </c>
      <c r="E3086" s="1489">
        <v>6000</v>
      </c>
      <c r="F3086" s="1488" t="s">
        <v>1375</v>
      </c>
      <c r="G3086" s="1488" t="s">
        <v>1374</v>
      </c>
      <c r="H3086" s="1488" t="s">
        <v>1373</v>
      </c>
      <c r="I3086" s="1488" t="s">
        <v>647</v>
      </c>
      <c r="J3086" s="1488" t="s">
        <v>1373</v>
      </c>
      <c r="K3086" s="1493">
        <v>1</v>
      </c>
      <c r="L3086" s="1493">
        <f t="shared" si="105"/>
        <v>12</v>
      </c>
      <c r="M3086" s="1484">
        <f t="shared" si="108"/>
        <v>30420.32</v>
      </c>
      <c r="N3086" s="1493">
        <v>1</v>
      </c>
      <c r="O3086" s="1493">
        <f t="shared" si="106"/>
        <v>9</v>
      </c>
      <c r="P3086" s="1484">
        <f t="shared" si="107"/>
        <v>20093.75</v>
      </c>
      <c r="Q3086" s="1200">
        <v>30420.32</v>
      </c>
      <c r="R3086" s="1200">
        <v>20093.75</v>
      </c>
      <c r="S3086" s="1201">
        <v>12</v>
      </c>
      <c r="T3086" s="1201">
        <v>9</v>
      </c>
      <c r="U3086" s="1500"/>
      <c r="V3086" s="1500"/>
    </row>
    <row r="3087" spans="1:22" ht="13.5" x14ac:dyDescent="0.25">
      <c r="A3087" s="1488" t="s">
        <v>640</v>
      </c>
      <c r="B3087" s="1488" t="s">
        <v>8675</v>
      </c>
      <c r="C3087" s="1488" t="s">
        <v>2002</v>
      </c>
      <c r="D3087" s="1488" t="s">
        <v>645</v>
      </c>
      <c r="E3087" s="1489">
        <v>5000</v>
      </c>
      <c r="F3087" s="1488" t="s">
        <v>1372</v>
      </c>
      <c r="G3087" s="1488" t="s">
        <v>1371</v>
      </c>
      <c r="H3087" s="1488" t="s">
        <v>641</v>
      </c>
      <c r="I3087" s="1488" t="s">
        <v>647</v>
      </c>
      <c r="J3087" s="1488" t="s">
        <v>641</v>
      </c>
      <c r="K3087" s="1493">
        <v>0</v>
      </c>
      <c r="L3087" s="1493">
        <f t="shared" si="105"/>
        <v>10</v>
      </c>
      <c r="M3087" s="1484">
        <f t="shared" si="108"/>
        <v>131733.33000000002</v>
      </c>
      <c r="N3087" s="1493">
        <v>1</v>
      </c>
      <c r="O3087" s="1493">
        <f t="shared" si="106"/>
        <v>3</v>
      </c>
      <c r="P3087" s="1484">
        <f t="shared" si="107"/>
        <v>40833.33</v>
      </c>
      <c r="Q3087" s="1200">
        <v>131733.33000000002</v>
      </c>
      <c r="R3087" s="1200">
        <v>40833.33</v>
      </c>
      <c r="S3087" s="1201">
        <v>10</v>
      </c>
      <c r="T3087" s="1201">
        <v>3</v>
      </c>
      <c r="U3087" s="1500"/>
      <c r="V3087" s="1500"/>
    </row>
    <row r="3088" spans="1:22" ht="13.5" x14ac:dyDescent="0.25">
      <c r="A3088" s="1488" t="s">
        <v>640</v>
      </c>
      <c r="B3088" s="1488" t="s">
        <v>8675</v>
      </c>
      <c r="C3088" s="1488" t="s">
        <v>97</v>
      </c>
      <c r="D3088" s="1488" t="s">
        <v>712</v>
      </c>
      <c r="E3088" s="1489">
        <v>12000</v>
      </c>
      <c r="F3088" s="1488" t="s">
        <v>1370</v>
      </c>
      <c r="G3088" s="1488" t="s">
        <v>1369</v>
      </c>
      <c r="H3088" s="1488" t="s">
        <v>1368</v>
      </c>
      <c r="I3088" s="1488" t="s">
        <v>647</v>
      </c>
      <c r="J3088" s="1488" t="s">
        <v>1368</v>
      </c>
      <c r="K3088" s="1493">
        <v>0</v>
      </c>
      <c r="L3088" s="1493">
        <f t="shared" si="105"/>
        <v>12</v>
      </c>
      <c r="M3088" s="1484">
        <f t="shared" si="108"/>
        <v>69138.070000000007</v>
      </c>
      <c r="N3088" s="1493">
        <v>0</v>
      </c>
      <c r="O3088" s="1493">
        <f t="shared" si="106"/>
        <v>8</v>
      </c>
      <c r="P3088" s="1484">
        <f t="shared" si="107"/>
        <v>47587.5</v>
      </c>
      <c r="Q3088" s="1200">
        <v>69138.070000000007</v>
      </c>
      <c r="R3088" s="1200">
        <v>47587.5</v>
      </c>
      <c r="S3088" s="1201">
        <v>12</v>
      </c>
      <c r="T3088" s="1201">
        <v>8</v>
      </c>
      <c r="U3088" s="1500"/>
      <c r="V3088" s="1500"/>
    </row>
    <row r="3089" spans="1:22" ht="13.5" x14ac:dyDescent="0.25">
      <c r="A3089" s="1488" t="s">
        <v>640</v>
      </c>
      <c r="B3089" s="1488" t="s">
        <v>8675</v>
      </c>
      <c r="C3089" s="1488" t="s">
        <v>97</v>
      </c>
      <c r="D3089" s="1488" t="s">
        <v>698</v>
      </c>
      <c r="E3089" s="1489">
        <v>2500</v>
      </c>
      <c r="F3089" s="1488" t="s">
        <v>1367</v>
      </c>
      <c r="G3089" s="1488" t="s">
        <v>1366</v>
      </c>
      <c r="H3089" s="1488" t="s">
        <v>725</v>
      </c>
      <c r="I3089" s="1488" t="s">
        <v>636</v>
      </c>
      <c r="J3089" s="1488" t="s">
        <v>725</v>
      </c>
      <c r="K3089" s="1493">
        <v>1</v>
      </c>
      <c r="L3089" s="1493">
        <f t="shared" si="105"/>
        <v>0</v>
      </c>
      <c r="M3089" s="1484">
        <f t="shared" si="108"/>
        <v>0</v>
      </c>
      <c r="N3089" s="1493">
        <v>0</v>
      </c>
      <c r="O3089" s="1493">
        <f t="shared" si="106"/>
        <v>5</v>
      </c>
      <c r="P3089" s="1484">
        <f t="shared" si="107"/>
        <v>18256.27</v>
      </c>
      <c r="Q3089" s="1200"/>
      <c r="R3089" s="1200">
        <v>18256.27</v>
      </c>
      <c r="S3089" s="1201"/>
      <c r="T3089" s="1201">
        <v>5</v>
      </c>
      <c r="U3089" s="1500"/>
      <c r="V3089" s="1500"/>
    </row>
    <row r="3090" spans="1:22" ht="13.5" x14ac:dyDescent="0.25">
      <c r="A3090" s="1488" t="s">
        <v>640</v>
      </c>
      <c r="B3090" s="1488" t="s">
        <v>8675</v>
      </c>
      <c r="C3090" s="1488" t="s">
        <v>2002</v>
      </c>
      <c r="D3090" s="1488" t="s">
        <v>654</v>
      </c>
      <c r="E3090" s="1489">
        <v>9000</v>
      </c>
      <c r="F3090" s="1488" t="s">
        <v>1365</v>
      </c>
      <c r="G3090" s="1488" t="s">
        <v>1364</v>
      </c>
      <c r="H3090" s="1488" t="s">
        <v>651</v>
      </c>
      <c r="I3090" s="1488" t="s">
        <v>647</v>
      </c>
      <c r="J3090" s="1488" t="s">
        <v>651</v>
      </c>
      <c r="K3090" s="1493">
        <v>0</v>
      </c>
      <c r="L3090" s="1493">
        <f t="shared" si="105"/>
        <v>0</v>
      </c>
      <c r="M3090" s="1484">
        <f t="shared" si="108"/>
        <v>0</v>
      </c>
      <c r="N3090" s="1493">
        <v>0</v>
      </c>
      <c r="O3090" s="1493">
        <f t="shared" si="106"/>
        <v>5</v>
      </c>
      <c r="P3090" s="1484">
        <f t="shared" si="107"/>
        <v>44833.33</v>
      </c>
      <c r="Q3090" s="1200"/>
      <c r="R3090" s="1200">
        <v>44833.33</v>
      </c>
      <c r="S3090" s="1201"/>
      <c r="T3090" s="1201">
        <v>5</v>
      </c>
      <c r="U3090" s="1500"/>
      <c r="V3090" s="1500"/>
    </row>
    <row r="3091" spans="1:22" ht="13.5" x14ac:dyDescent="0.25">
      <c r="A3091" s="1488" t="s">
        <v>640</v>
      </c>
      <c r="B3091" s="1488" t="s">
        <v>8675</v>
      </c>
      <c r="C3091" s="1488" t="s">
        <v>97</v>
      </c>
      <c r="D3091" s="1488" t="s">
        <v>1287</v>
      </c>
      <c r="E3091" s="1489">
        <v>5000</v>
      </c>
      <c r="F3091" s="1488" t="s">
        <v>1363</v>
      </c>
      <c r="G3091" s="1488" t="s">
        <v>1362</v>
      </c>
      <c r="H3091" s="1488" t="s">
        <v>636</v>
      </c>
      <c r="I3091" s="1488" t="s">
        <v>736</v>
      </c>
      <c r="J3091" s="1488" t="s">
        <v>636</v>
      </c>
      <c r="K3091" s="1493">
        <v>1</v>
      </c>
      <c r="L3091" s="1493">
        <f t="shared" si="105"/>
        <v>1</v>
      </c>
      <c r="M3091" s="1484">
        <f t="shared" si="108"/>
        <v>2333.33</v>
      </c>
      <c r="N3091" s="1493">
        <v>0</v>
      </c>
      <c r="O3091" s="1493">
        <f t="shared" si="106"/>
        <v>0</v>
      </c>
      <c r="P3091" s="1484">
        <f t="shared" si="107"/>
        <v>0</v>
      </c>
      <c r="Q3091" s="1200">
        <v>2333.33</v>
      </c>
      <c r="R3091" s="1200"/>
      <c r="S3091" s="1201">
        <v>1</v>
      </c>
      <c r="T3091" s="1201"/>
      <c r="U3091" s="1500"/>
      <c r="V3091" s="1500"/>
    </row>
    <row r="3092" spans="1:22" ht="13.5" x14ac:dyDescent="0.25">
      <c r="A3092" s="1488" t="s">
        <v>640</v>
      </c>
      <c r="B3092" s="1488" t="s">
        <v>8675</v>
      </c>
      <c r="C3092" s="1488" t="s">
        <v>2002</v>
      </c>
      <c r="D3092" s="1488" t="s">
        <v>639</v>
      </c>
      <c r="E3092" s="1489">
        <v>3500</v>
      </c>
      <c r="F3092" s="1488" t="s">
        <v>1361</v>
      </c>
      <c r="G3092" s="1488" t="s">
        <v>1360</v>
      </c>
      <c r="H3092" s="1488" t="s">
        <v>635</v>
      </c>
      <c r="I3092" s="1488" t="s">
        <v>636</v>
      </c>
      <c r="J3092" s="1488" t="s">
        <v>635</v>
      </c>
      <c r="K3092" s="1493">
        <v>0</v>
      </c>
      <c r="L3092" s="1493">
        <f t="shared" si="105"/>
        <v>0</v>
      </c>
      <c r="M3092" s="1484">
        <f t="shared" si="108"/>
        <v>0</v>
      </c>
      <c r="N3092" s="1493">
        <v>0</v>
      </c>
      <c r="O3092" s="1493">
        <f t="shared" si="106"/>
        <v>2</v>
      </c>
      <c r="P3092" s="1484">
        <f t="shared" si="107"/>
        <v>18000</v>
      </c>
      <c r="Q3092" s="1200"/>
      <c r="R3092" s="1200">
        <v>18000</v>
      </c>
      <c r="S3092" s="1201"/>
      <c r="T3092" s="1201">
        <v>2</v>
      </c>
      <c r="U3092" s="1500"/>
      <c r="V3092" s="1500"/>
    </row>
    <row r="3093" spans="1:22" ht="13.5" x14ac:dyDescent="0.25">
      <c r="A3093" s="1488" t="s">
        <v>640</v>
      </c>
      <c r="B3093" s="1488" t="s">
        <v>8675</v>
      </c>
      <c r="C3093" s="1488" t="s">
        <v>97</v>
      </c>
      <c r="D3093" s="1488" t="s">
        <v>795</v>
      </c>
      <c r="E3093" s="1489">
        <v>8500</v>
      </c>
      <c r="F3093" s="1488" t="s">
        <v>1359</v>
      </c>
      <c r="G3093" s="1488" t="s">
        <v>1358</v>
      </c>
      <c r="H3093" s="1488" t="s">
        <v>792</v>
      </c>
      <c r="I3093" s="1488" t="s">
        <v>647</v>
      </c>
      <c r="J3093" s="1488" t="s">
        <v>792</v>
      </c>
      <c r="K3093" s="1493">
        <v>1</v>
      </c>
      <c r="L3093" s="1493">
        <f t="shared" si="105"/>
        <v>4</v>
      </c>
      <c r="M3093" s="1484">
        <f t="shared" si="108"/>
        <v>2166.67</v>
      </c>
      <c r="N3093" s="1493">
        <v>0</v>
      </c>
      <c r="O3093" s="1493">
        <f t="shared" si="106"/>
        <v>0</v>
      </c>
      <c r="P3093" s="1484">
        <f t="shared" si="107"/>
        <v>0</v>
      </c>
      <c r="Q3093" s="1200">
        <v>2166.67</v>
      </c>
      <c r="R3093" s="1200"/>
      <c r="S3093" s="1201">
        <v>4</v>
      </c>
      <c r="T3093" s="1201"/>
      <c r="U3093" s="1500"/>
      <c r="V3093" s="1500"/>
    </row>
    <row r="3094" spans="1:22" ht="13.5" x14ac:dyDescent="0.25">
      <c r="A3094" s="1488" t="s">
        <v>640</v>
      </c>
      <c r="B3094" s="1488" t="s">
        <v>8675</v>
      </c>
      <c r="C3094" s="1488" t="s">
        <v>2002</v>
      </c>
      <c r="D3094" s="1488" t="s">
        <v>675</v>
      </c>
      <c r="E3094" s="1489">
        <v>5000</v>
      </c>
      <c r="F3094" s="1488" t="s">
        <v>1357</v>
      </c>
      <c r="G3094" s="1488" t="s">
        <v>1356</v>
      </c>
      <c r="H3094" s="1488" t="s">
        <v>675</v>
      </c>
      <c r="I3094" s="1488" t="s">
        <v>647</v>
      </c>
      <c r="J3094" s="1488" t="s">
        <v>675</v>
      </c>
      <c r="K3094" s="1493">
        <v>0</v>
      </c>
      <c r="L3094" s="1493">
        <f t="shared" si="105"/>
        <v>0</v>
      </c>
      <c r="M3094" s="1484">
        <f t="shared" si="108"/>
        <v>0</v>
      </c>
      <c r="N3094" s="1493">
        <v>0</v>
      </c>
      <c r="O3094" s="1493">
        <f t="shared" si="106"/>
        <v>3</v>
      </c>
      <c r="P3094" s="1484">
        <f t="shared" si="107"/>
        <v>8050</v>
      </c>
      <c r="Q3094" s="1200"/>
      <c r="R3094" s="1200">
        <v>8050</v>
      </c>
      <c r="S3094" s="1201"/>
      <c r="T3094" s="1201">
        <v>3</v>
      </c>
      <c r="U3094" s="1500"/>
      <c r="V3094" s="1500"/>
    </row>
    <row r="3095" spans="1:22" ht="13.5" x14ac:dyDescent="0.25">
      <c r="A3095" s="1488" t="s">
        <v>640</v>
      </c>
      <c r="B3095" s="1488" t="s">
        <v>8675</v>
      </c>
      <c r="C3095" s="1488" t="s">
        <v>97</v>
      </c>
      <c r="D3095" s="1488" t="s">
        <v>839</v>
      </c>
      <c r="E3095" s="1489">
        <v>2200</v>
      </c>
      <c r="F3095" s="1488" t="s">
        <v>1355</v>
      </c>
      <c r="G3095" s="1488" t="s">
        <v>1354</v>
      </c>
      <c r="H3095" s="1488" t="s">
        <v>636</v>
      </c>
      <c r="I3095" s="1488" t="s">
        <v>765</v>
      </c>
      <c r="J3095" s="1488" t="s">
        <v>636</v>
      </c>
      <c r="K3095" s="1493">
        <v>1</v>
      </c>
      <c r="L3095" s="1493">
        <f t="shared" si="105"/>
        <v>1</v>
      </c>
      <c r="M3095" s="1484">
        <f t="shared" si="108"/>
        <v>7933.33</v>
      </c>
      <c r="N3095" s="1493">
        <v>0</v>
      </c>
      <c r="O3095" s="1493">
        <f t="shared" si="106"/>
        <v>0</v>
      </c>
      <c r="P3095" s="1484">
        <f t="shared" si="107"/>
        <v>0</v>
      </c>
      <c r="Q3095" s="1200">
        <v>7933.33</v>
      </c>
      <c r="R3095" s="1200"/>
      <c r="S3095" s="1201">
        <v>1</v>
      </c>
      <c r="T3095" s="1201"/>
      <c r="U3095" s="1500"/>
      <c r="V3095" s="1500"/>
    </row>
    <row r="3096" spans="1:22" ht="13.5" x14ac:dyDescent="0.25">
      <c r="A3096" s="1488" t="s">
        <v>640</v>
      </c>
      <c r="B3096" s="1488" t="s">
        <v>8675</v>
      </c>
      <c r="C3096" s="1488" t="s">
        <v>97</v>
      </c>
      <c r="D3096" s="1488" t="s">
        <v>698</v>
      </c>
      <c r="E3096" s="1489">
        <v>2500</v>
      </c>
      <c r="F3096" s="1488" t="s">
        <v>1353</v>
      </c>
      <c r="G3096" s="1488" t="s">
        <v>1352</v>
      </c>
      <c r="H3096" s="1488" t="s">
        <v>636</v>
      </c>
      <c r="I3096" s="1488" t="s">
        <v>665</v>
      </c>
      <c r="J3096" s="1488" t="s">
        <v>636</v>
      </c>
      <c r="K3096" s="1493">
        <v>1</v>
      </c>
      <c r="L3096" s="1493">
        <f t="shared" si="105"/>
        <v>0</v>
      </c>
      <c r="M3096" s="1484">
        <f t="shared" si="108"/>
        <v>0</v>
      </c>
      <c r="N3096" s="1493">
        <v>1</v>
      </c>
      <c r="O3096" s="1493">
        <f t="shared" si="106"/>
        <v>4</v>
      </c>
      <c r="P3096" s="1484">
        <f t="shared" si="107"/>
        <v>17766.669999999998</v>
      </c>
      <c r="Q3096" s="1200"/>
      <c r="R3096" s="1200">
        <v>17766.669999999998</v>
      </c>
      <c r="S3096" s="1201"/>
      <c r="T3096" s="1201">
        <v>4</v>
      </c>
      <c r="U3096" s="1500"/>
      <c r="V3096" s="1500"/>
    </row>
    <row r="3097" spans="1:22" ht="13.5" x14ac:dyDescent="0.25">
      <c r="A3097" s="1488" t="s">
        <v>640</v>
      </c>
      <c r="B3097" s="1488" t="s">
        <v>8675</v>
      </c>
      <c r="C3097" s="1488" t="s">
        <v>97</v>
      </c>
      <c r="D3097" s="1488" t="s">
        <v>698</v>
      </c>
      <c r="E3097" s="1489">
        <v>3000</v>
      </c>
      <c r="F3097" s="1488" t="s">
        <v>1351</v>
      </c>
      <c r="G3097" s="1488" t="s">
        <v>1350</v>
      </c>
      <c r="H3097" s="1488" t="s">
        <v>636</v>
      </c>
      <c r="I3097" s="1488" t="s">
        <v>636</v>
      </c>
      <c r="J3097" s="1488" t="s">
        <v>636</v>
      </c>
      <c r="K3097" s="1493">
        <v>0</v>
      </c>
      <c r="L3097" s="1493">
        <f t="shared" si="105"/>
        <v>1</v>
      </c>
      <c r="M3097" s="1484">
        <f t="shared" si="108"/>
        <v>2267.2199999999998</v>
      </c>
      <c r="N3097" s="1493">
        <v>1</v>
      </c>
      <c r="O3097" s="1493">
        <f t="shared" si="106"/>
        <v>0</v>
      </c>
      <c r="P3097" s="1484">
        <f t="shared" si="107"/>
        <v>0</v>
      </c>
      <c r="Q3097" s="1200">
        <v>2267.2199999999998</v>
      </c>
      <c r="R3097" s="1200"/>
      <c r="S3097" s="1201">
        <v>1</v>
      </c>
      <c r="T3097" s="1201"/>
      <c r="U3097" s="1500"/>
      <c r="V3097" s="1500"/>
    </row>
    <row r="3098" spans="1:22" ht="13.5" x14ac:dyDescent="0.25">
      <c r="A3098" s="1488" t="s">
        <v>640</v>
      </c>
      <c r="B3098" s="1488" t="s">
        <v>8675</v>
      </c>
      <c r="C3098" s="1488" t="s">
        <v>97</v>
      </c>
      <c r="D3098" s="1488" t="s">
        <v>739</v>
      </c>
      <c r="E3098" s="1489">
        <v>3200</v>
      </c>
      <c r="F3098" s="1488" t="s">
        <v>1349</v>
      </c>
      <c r="G3098" s="1488" t="s">
        <v>1348</v>
      </c>
      <c r="H3098" s="1488" t="s">
        <v>1347</v>
      </c>
      <c r="I3098" s="1488" t="s">
        <v>736</v>
      </c>
      <c r="J3098" s="1488" t="s">
        <v>1347</v>
      </c>
      <c r="K3098" s="1493">
        <v>1</v>
      </c>
      <c r="L3098" s="1493">
        <f t="shared" si="105"/>
        <v>12</v>
      </c>
      <c r="M3098" s="1484">
        <f t="shared" si="108"/>
        <v>30117.99</v>
      </c>
      <c r="N3098" s="1493">
        <v>1</v>
      </c>
      <c r="O3098" s="1493">
        <f t="shared" si="106"/>
        <v>8</v>
      </c>
      <c r="P3098" s="1484">
        <f t="shared" si="107"/>
        <v>20231.580000000002</v>
      </c>
      <c r="Q3098" s="1200">
        <v>30117.99</v>
      </c>
      <c r="R3098" s="1200">
        <v>20231.580000000002</v>
      </c>
      <c r="S3098" s="1201">
        <v>12</v>
      </c>
      <c r="T3098" s="1201">
        <v>8</v>
      </c>
      <c r="U3098" s="1500"/>
      <c r="V3098" s="1500"/>
    </row>
    <row r="3099" spans="1:22" ht="13.5" x14ac:dyDescent="0.25">
      <c r="A3099" s="1488" t="s">
        <v>640</v>
      </c>
      <c r="B3099" s="1488" t="s">
        <v>8675</v>
      </c>
      <c r="C3099" s="1488" t="s">
        <v>97</v>
      </c>
      <c r="D3099" s="1488" t="s">
        <v>712</v>
      </c>
      <c r="E3099" s="1489">
        <v>12000</v>
      </c>
      <c r="F3099" s="1488" t="s">
        <v>1346</v>
      </c>
      <c r="G3099" s="1488" t="s">
        <v>1345</v>
      </c>
      <c r="H3099" s="1488" t="s">
        <v>1344</v>
      </c>
      <c r="I3099" s="1488" t="s">
        <v>647</v>
      </c>
      <c r="J3099" s="1488" t="s">
        <v>1344</v>
      </c>
      <c r="K3099" s="1493">
        <v>1</v>
      </c>
      <c r="L3099" s="1493">
        <f t="shared" si="105"/>
        <v>0</v>
      </c>
      <c r="M3099" s="1484">
        <f t="shared" si="108"/>
        <v>0</v>
      </c>
      <c r="N3099" s="1493">
        <v>1</v>
      </c>
      <c r="O3099" s="1493">
        <f t="shared" si="106"/>
        <v>1</v>
      </c>
      <c r="P3099" s="1484">
        <f t="shared" si="107"/>
        <v>1600</v>
      </c>
      <c r="Q3099" s="1200"/>
      <c r="R3099" s="1200">
        <v>1600</v>
      </c>
      <c r="S3099" s="1201"/>
      <c r="T3099" s="1201">
        <v>1</v>
      </c>
      <c r="U3099" s="1500"/>
      <c r="V3099" s="1500"/>
    </row>
    <row r="3100" spans="1:22" ht="13.5" x14ac:dyDescent="0.25">
      <c r="A3100" s="1488" t="s">
        <v>640</v>
      </c>
      <c r="B3100" s="1488" t="s">
        <v>8675</v>
      </c>
      <c r="C3100" s="1488" t="s">
        <v>97</v>
      </c>
      <c r="D3100" s="1488" t="s">
        <v>795</v>
      </c>
      <c r="E3100" s="1489">
        <v>10000</v>
      </c>
      <c r="F3100" s="1488" t="s">
        <v>1343</v>
      </c>
      <c r="G3100" s="1488" t="s">
        <v>1342</v>
      </c>
      <c r="H3100" s="1488" t="s">
        <v>792</v>
      </c>
      <c r="I3100" s="1488" t="s">
        <v>1096</v>
      </c>
      <c r="J3100" s="1488" t="s">
        <v>792</v>
      </c>
      <c r="K3100" s="1493">
        <v>1</v>
      </c>
      <c r="L3100" s="1493">
        <f t="shared" si="105"/>
        <v>12</v>
      </c>
      <c r="M3100" s="1484">
        <f t="shared" si="108"/>
        <v>38695.149999999994</v>
      </c>
      <c r="N3100" s="1493">
        <v>1</v>
      </c>
      <c r="O3100" s="1493">
        <f t="shared" si="106"/>
        <v>8</v>
      </c>
      <c r="P3100" s="1484">
        <f t="shared" si="107"/>
        <v>25833.629999999997</v>
      </c>
      <c r="Q3100" s="1200">
        <v>38695.149999999994</v>
      </c>
      <c r="R3100" s="1200">
        <v>25833.629999999997</v>
      </c>
      <c r="S3100" s="1201">
        <v>12</v>
      </c>
      <c r="T3100" s="1201">
        <v>8</v>
      </c>
      <c r="U3100" s="1500"/>
      <c r="V3100" s="1500"/>
    </row>
    <row r="3101" spans="1:22" ht="13.5" x14ac:dyDescent="0.25">
      <c r="A3101" s="1488" t="s">
        <v>640</v>
      </c>
      <c r="B3101" s="1488" t="s">
        <v>8675</v>
      </c>
      <c r="C3101" s="1488" t="s">
        <v>97</v>
      </c>
      <c r="D3101" s="1488" t="s">
        <v>839</v>
      </c>
      <c r="E3101" s="1489">
        <v>2800</v>
      </c>
      <c r="F3101" s="1488" t="s">
        <v>1341</v>
      </c>
      <c r="G3101" s="1488" t="s">
        <v>1340</v>
      </c>
      <c r="H3101" s="1488" t="s">
        <v>636</v>
      </c>
      <c r="I3101" s="1488" t="s">
        <v>765</v>
      </c>
      <c r="J3101" s="1488" t="s">
        <v>636</v>
      </c>
      <c r="K3101" s="1493">
        <v>1</v>
      </c>
      <c r="L3101" s="1493">
        <f t="shared" ref="L3101:L3164" si="109">S3101</f>
        <v>9</v>
      </c>
      <c r="M3101" s="1484">
        <f t="shared" si="108"/>
        <v>106242.04000000001</v>
      </c>
      <c r="N3101" s="1493">
        <v>1</v>
      </c>
      <c r="O3101" s="1493">
        <f t="shared" ref="O3101:O3164" si="110">T3101</f>
        <v>9</v>
      </c>
      <c r="P3101" s="1484">
        <f t="shared" ref="P3101:P3164" si="111">R3101</f>
        <v>86592.05</v>
      </c>
      <c r="Q3101" s="1200">
        <v>106242.04000000001</v>
      </c>
      <c r="R3101" s="1200">
        <v>86592.05</v>
      </c>
      <c r="S3101" s="1201">
        <v>9</v>
      </c>
      <c r="T3101" s="1201">
        <v>9</v>
      </c>
      <c r="U3101" s="1500"/>
      <c r="V3101" s="1500"/>
    </row>
    <row r="3102" spans="1:22" ht="13.5" x14ac:dyDescent="0.25">
      <c r="A3102" s="1488" t="s">
        <v>640</v>
      </c>
      <c r="B3102" s="1488" t="s">
        <v>8675</v>
      </c>
      <c r="C3102" s="1488" t="s">
        <v>97</v>
      </c>
      <c r="D3102" s="1488" t="s">
        <v>686</v>
      </c>
      <c r="E3102" s="1489">
        <v>5000</v>
      </c>
      <c r="F3102" s="1488" t="s">
        <v>1339</v>
      </c>
      <c r="G3102" s="1488" t="s">
        <v>1338</v>
      </c>
      <c r="H3102" s="1488" t="s">
        <v>1337</v>
      </c>
      <c r="I3102" s="1488" t="s">
        <v>647</v>
      </c>
      <c r="J3102" s="1488" t="s">
        <v>1337</v>
      </c>
      <c r="K3102" s="1493">
        <v>1</v>
      </c>
      <c r="L3102" s="1493">
        <f t="shared" si="109"/>
        <v>13</v>
      </c>
      <c r="M3102" s="1484">
        <f t="shared" si="108"/>
        <v>100699.62000000001</v>
      </c>
      <c r="N3102" s="1493">
        <v>1</v>
      </c>
      <c r="O3102" s="1493">
        <f t="shared" si="110"/>
        <v>8</v>
      </c>
      <c r="P3102" s="1484">
        <f t="shared" si="111"/>
        <v>80232.77</v>
      </c>
      <c r="Q3102" s="1200">
        <v>100699.62000000001</v>
      </c>
      <c r="R3102" s="1200">
        <v>80232.77</v>
      </c>
      <c r="S3102" s="1201">
        <v>13</v>
      </c>
      <c r="T3102" s="1201">
        <v>8</v>
      </c>
      <c r="U3102" s="1500"/>
      <c r="V3102" s="1500"/>
    </row>
    <row r="3103" spans="1:22" ht="13.5" x14ac:dyDescent="0.25">
      <c r="A3103" s="1488" t="s">
        <v>640</v>
      </c>
      <c r="B3103" s="1488" t="s">
        <v>8675</v>
      </c>
      <c r="C3103" s="1488" t="s">
        <v>2002</v>
      </c>
      <c r="D3103" s="1488" t="s">
        <v>698</v>
      </c>
      <c r="E3103" s="1489">
        <v>3000</v>
      </c>
      <c r="F3103" s="1488" t="s">
        <v>1336</v>
      </c>
      <c r="G3103" s="1488" t="s">
        <v>1335</v>
      </c>
      <c r="H3103" s="1488" t="s">
        <v>636</v>
      </c>
      <c r="I3103" s="1488" t="s">
        <v>636</v>
      </c>
      <c r="J3103" s="1488" t="s">
        <v>636</v>
      </c>
      <c r="K3103" s="1493">
        <v>0</v>
      </c>
      <c r="L3103" s="1493">
        <f t="shared" si="109"/>
        <v>12</v>
      </c>
      <c r="M3103" s="1484">
        <f t="shared" si="108"/>
        <v>34099.240000000005</v>
      </c>
      <c r="N3103" s="1493">
        <v>1</v>
      </c>
      <c r="O3103" s="1493">
        <f t="shared" si="110"/>
        <v>8</v>
      </c>
      <c r="P3103" s="1484">
        <f t="shared" si="111"/>
        <v>22683.559999999998</v>
      </c>
      <c r="Q3103" s="1200">
        <v>34099.240000000005</v>
      </c>
      <c r="R3103" s="1200">
        <v>22683.559999999998</v>
      </c>
      <c r="S3103" s="1201">
        <v>12</v>
      </c>
      <c r="T3103" s="1201">
        <v>8</v>
      </c>
      <c r="U3103" s="1500"/>
      <c r="V3103" s="1500"/>
    </row>
    <row r="3104" spans="1:22" ht="13.5" x14ac:dyDescent="0.25">
      <c r="A3104" s="1488" t="s">
        <v>640</v>
      </c>
      <c r="B3104" s="1488" t="s">
        <v>8675</v>
      </c>
      <c r="C3104" s="1488" t="s">
        <v>97</v>
      </c>
      <c r="D3104" s="1488" t="s">
        <v>839</v>
      </c>
      <c r="E3104" s="1489">
        <v>3500</v>
      </c>
      <c r="F3104" s="1488" t="s">
        <v>1334</v>
      </c>
      <c r="G3104" s="1488" t="s">
        <v>1333</v>
      </c>
      <c r="H3104" s="1488" t="s">
        <v>636</v>
      </c>
      <c r="I3104" s="1488" t="s">
        <v>765</v>
      </c>
      <c r="J3104" s="1488" t="s">
        <v>636</v>
      </c>
      <c r="K3104" s="1493">
        <v>1</v>
      </c>
      <c r="L3104" s="1493">
        <f t="shared" si="109"/>
        <v>12</v>
      </c>
      <c r="M3104" s="1484">
        <f t="shared" si="108"/>
        <v>60600.009999999995</v>
      </c>
      <c r="N3104" s="1493">
        <v>0</v>
      </c>
      <c r="O3104" s="1493">
        <f t="shared" si="110"/>
        <v>8</v>
      </c>
      <c r="P3104" s="1484">
        <f t="shared" si="111"/>
        <v>40300</v>
      </c>
      <c r="Q3104" s="1200">
        <v>60600.009999999995</v>
      </c>
      <c r="R3104" s="1200">
        <v>40300</v>
      </c>
      <c r="S3104" s="1201">
        <v>12</v>
      </c>
      <c r="T3104" s="1201">
        <v>8</v>
      </c>
      <c r="U3104" s="1500"/>
      <c r="V3104" s="1500"/>
    </row>
    <row r="3105" spans="1:22" ht="13.5" x14ac:dyDescent="0.25">
      <c r="A3105" s="1488" t="s">
        <v>640</v>
      </c>
      <c r="B3105" s="1488" t="s">
        <v>8675</v>
      </c>
      <c r="C3105" s="1488" t="s">
        <v>97</v>
      </c>
      <c r="D3105" s="1488" t="s">
        <v>775</v>
      </c>
      <c r="E3105" s="1489">
        <v>6500</v>
      </c>
      <c r="F3105" s="1488" t="s">
        <v>1332</v>
      </c>
      <c r="G3105" s="1488" t="s">
        <v>1331</v>
      </c>
      <c r="H3105" s="1488" t="s">
        <v>792</v>
      </c>
      <c r="I3105" s="1488" t="s">
        <v>647</v>
      </c>
      <c r="J3105" s="1488" t="s">
        <v>792</v>
      </c>
      <c r="K3105" s="1493">
        <v>1</v>
      </c>
      <c r="L3105" s="1493">
        <f t="shared" si="109"/>
        <v>0</v>
      </c>
      <c r="M3105" s="1484">
        <f t="shared" si="108"/>
        <v>0</v>
      </c>
      <c r="N3105" s="1493">
        <v>0</v>
      </c>
      <c r="O3105" s="1493">
        <f t="shared" si="110"/>
        <v>4</v>
      </c>
      <c r="P3105" s="1484">
        <f t="shared" si="111"/>
        <v>10700</v>
      </c>
      <c r="Q3105" s="1200"/>
      <c r="R3105" s="1200">
        <v>10700</v>
      </c>
      <c r="S3105" s="1201"/>
      <c r="T3105" s="1201">
        <v>4</v>
      </c>
      <c r="U3105" s="1500"/>
      <c r="V3105" s="1500"/>
    </row>
    <row r="3106" spans="1:22" ht="13.5" x14ac:dyDescent="0.25">
      <c r="A3106" s="1488" t="s">
        <v>640</v>
      </c>
      <c r="B3106" s="1488" t="s">
        <v>8675</v>
      </c>
      <c r="C3106" s="1488" t="s">
        <v>97</v>
      </c>
      <c r="D3106" s="1488" t="s">
        <v>1330</v>
      </c>
      <c r="E3106" s="1489">
        <v>5500</v>
      </c>
      <c r="F3106" s="1488" t="s">
        <v>1329</v>
      </c>
      <c r="G3106" s="1488" t="s">
        <v>1328</v>
      </c>
      <c r="H3106" s="1488" t="s">
        <v>636</v>
      </c>
      <c r="I3106" s="1488" t="s">
        <v>662</v>
      </c>
      <c r="J3106" s="1488" t="s">
        <v>636</v>
      </c>
      <c r="K3106" s="1493">
        <v>1</v>
      </c>
      <c r="L3106" s="1493">
        <f t="shared" si="109"/>
        <v>13</v>
      </c>
      <c r="M3106" s="1484">
        <f t="shared" si="108"/>
        <v>38287.049999999996</v>
      </c>
      <c r="N3106" s="1493">
        <v>0</v>
      </c>
      <c r="O3106" s="1493">
        <f t="shared" si="110"/>
        <v>8</v>
      </c>
      <c r="P3106" s="1484">
        <f t="shared" si="111"/>
        <v>28141.58</v>
      </c>
      <c r="Q3106" s="1200">
        <v>38287.049999999996</v>
      </c>
      <c r="R3106" s="1200">
        <v>28141.58</v>
      </c>
      <c r="S3106" s="1201">
        <v>13</v>
      </c>
      <c r="T3106" s="1201">
        <v>8</v>
      </c>
      <c r="U3106" s="1500"/>
      <c r="V3106" s="1500"/>
    </row>
    <row r="3107" spans="1:22" ht="13.5" x14ac:dyDescent="0.25">
      <c r="A3107" s="1488" t="s">
        <v>640</v>
      </c>
      <c r="B3107" s="1488" t="s">
        <v>8675</v>
      </c>
      <c r="C3107" s="1488" t="s">
        <v>97</v>
      </c>
      <c r="D3107" s="1488" t="s">
        <v>1075</v>
      </c>
      <c r="E3107" s="1489">
        <v>4000</v>
      </c>
      <c r="F3107" s="1488" t="s">
        <v>1327</v>
      </c>
      <c r="G3107" s="1488" t="s">
        <v>1326</v>
      </c>
      <c r="H3107" s="1488" t="s">
        <v>1072</v>
      </c>
      <c r="I3107" s="1488" t="s">
        <v>647</v>
      </c>
      <c r="J3107" s="1488" t="s">
        <v>1072</v>
      </c>
      <c r="K3107" s="1493">
        <v>1</v>
      </c>
      <c r="L3107" s="1493">
        <f t="shared" si="109"/>
        <v>1</v>
      </c>
      <c r="M3107" s="1484">
        <f t="shared" si="108"/>
        <v>3087.5</v>
      </c>
      <c r="N3107" s="1493">
        <v>0</v>
      </c>
      <c r="O3107" s="1493">
        <f t="shared" si="110"/>
        <v>0</v>
      </c>
      <c r="P3107" s="1484">
        <f t="shared" si="111"/>
        <v>0</v>
      </c>
      <c r="Q3107" s="1200">
        <v>3087.5</v>
      </c>
      <c r="R3107" s="1200"/>
      <c r="S3107" s="1201">
        <v>1</v>
      </c>
      <c r="T3107" s="1201"/>
      <c r="U3107" s="1500"/>
      <c r="V3107" s="1500"/>
    </row>
    <row r="3108" spans="1:22" ht="13.5" x14ac:dyDescent="0.25">
      <c r="A3108" s="1488" t="s">
        <v>640</v>
      </c>
      <c r="B3108" s="1488" t="s">
        <v>8675</v>
      </c>
      <c r="C3108" s="1488" t="s">
        <v>97</v>
      </c>
      <c r="D3108" s="1488" t="s">
        <v>722</v>
      </c>
      <c r="E3108" s="1489">
        <v>3000</v>
      </c>
      <c r="F3108" s="1488" t="s">
        <v>1325</v>
      </c>
      <c r="G3108" s="1488" t="s">
        <v>1324</v>
      </c>
      <c r="H3108" s="1488" t="s">
        <v>636</v>
      </c>
      <c r="I3108" s="1488" t="s">
        <v>665</v>
      </c>
      <c r="J3108" s="1488" t="s">
        <v>636</v>
      </c>
      <c r="K3108" s="1493">
        <v>1</v>
      </c>
      <c r="L3108" s="1493">
        <f t="shared" si="109"/>
        <v>12</v>
      </c>
      <c r="M3108" s="1484">
        <f t="shared" si="108"/>
        <v>64180.740000000005</v>
      </c>
      <c r="N3108" s="1493">
        <v>1</v>
      </c>
      <c r="O3108" s="1493">
        <f t="shared" si="110"/>
        <v>8</v>
      </c>
      <c r="P3108" s="1484">
        <f t="shared" si="111"/>
        <v>43822.92</v>
      </c>
      <c r="Q3108" s="1200">
        <v>64180.740000000005</v>
      </c>
      <c r="R3108" s="1200">
        <v>43822.92</v>
      </c>
      <c r="S3108" s="1201">
        <v>12</v>
      </c>
      <c r="T3108" s="1201">
        <v>8</v>
      </c>
      <c r="U3108" s="1500"/>
      <c r="V3108" s="1500"/>
    </row>
    <row r="3109" spans="1:22" ht="13.5" x14ac:dyDescent="0.25">
      <c r="A3109" s="1488" t="s">
        <v>640</v>
      </c>
      <c r="B3109" s="1488" t="s">
        <v>8675</v>
      </c>
      <c r="C3109" s="1488" t="s">
        <v>2002</v>
      </c>
      <c r="D3109" s="1488" t="s">
        <v>654</v>
      </c>
      <c r="E3109" s="1489">
        <v>8000</v>
      </c>
      <c r="F3109" s="1488" t="s">
        <v>1323</v>
      </c>
      <c r="G3109" s="1488" t="s">
        <v>1322</v>
      </c>
      <c r="H3109" s="1488" t="s">
        <v>651</v>
      </c>
      <c r="I3109" s="1488" t="s">
        <v>647</v>
      </c>
      <c r="J3109" s="1488" t="s">
        <v>651</v>
      </c>
      <c r="K3109" s="1493">
        <v>0</v>
      </c>
      <c r="L3109" s="1493">
        <f t="shared" si="109"/>
        <v>1</v>
      </c>
      <c r="M3109" s="1484">
        <f t="shared" si="108"/>
        <v>3733.33</v>
      </c>
      <c r="N3109" s="1493">
        <v>1</v>
      </c>
      <c r="O3109" s="1493">
        <f t="shared" si="110"/>
        <v>0</v>
      </c>
      <c r="P3109" s="1484">
        <f t="shared" si="111"/>
        <v>0</v>
      </c>
      <c r="Q3109" s="1200">
        <v>3733.33</v>
      </c>
      <c r="R3109" s="1200"/>
      <c r="S3109" s="1201">
        <v>1</v>
      </c>
      <c r="T3109" s="1201"/>
      <c r="U3109" s="1500"/>
      <c r="V3109" s="1500"/>
    </row>
    <row r="3110" spans="1:22" ht="13.5" x14ac:dyDescent="0.25">
      <c r="A3110" s="1488" t="s">
        <v>640</v>
      </c>
      <c r="B3110" s="1488" t="s">
        <v>8675</v>
      </c>
      <c r="C3110" s="1488" t="s">
        <v>97</v>
      </c>
      <c r="D3110" s="1488" t="s">
        <v>768</v>
      </c>
      <c r="E3110" s="1489">
        <v>3500</v>
      </c>
      <c r="F3110" s="1488" t="s">
        <v>1321</v>
      </c>
      <c r="G3110" s="1488" t="s">
        <v>1320</v>
      </c>
      <c r="H3110" s="1488" t="s">
        <v>636</v>
      </c>
      <c r="I3110" s="1488" t="s">
        <v>765</v>
      </c>
      <c r="J3110" s="1488" t="s">
        <v>636</v>
      </c>
      <c r="K3110" s="1493">
        <v>1</v>
      </c>
      <c r="L3110" s="1493">
        <f t="shared" si="109"/>
        <v>12</v>
      </c>
      <c r="M3110" s="1484">
        <f t="shared" si="108"/>
        <v>36307.39</v>
      </c>
      <c r="N3110" s="1493">
        <v>1</v>
      </c>
      <c r="O3110" s="1493">
        <f t="shared" si="110"/>
        <v>8</v>
      </c>
      <c r="P3110" s="1484">
        <f t="shared" si="111"/>
        <v>24300</v>
      </c>
      <c r="Q3110" s="1200">
        <v>36307.39</v>
      </c>
      <c r="R3110" s="1200">
        <v>24300</v>
      </c>
      <c r="S3110" s="1201">
        <v>12</v>
      </c>
      <c r="T3110" s="1201">
        <v>8</v>
      </c>
      <c r="U3110" s="1500"/>
      <c r="V3110" s="1500"/>
    </row>
    <row r="3111" spans="1:22" ht="13.5" x14ac:dyDescent="0.25">
      <c r="A3111" s="1488" t="s">
        <v>640</v>
      </c>
      <c r="B3111" s="1488" t="s">
        <v>8675</v>
      </c>
      <c r="C3111" s="1488" t="s">
        <v>97</v>
      </c>
      <c r="D3111" s="1488" t="s">
        <v>807</v>
      </c>
      <c r="E3111" s="1489">
        <v>5000</v>
      </c>
      <c r="F3111" s="1488" t="s">
        <v>1319</v>
      </c>
      <c r="G3111" s="1488" t="s">
        <v>1318</v>
      </c>
      <c r="H3111" s="1488" t="s">
        <v>1256</v>
      </c>
      <c r="I3111" s="1488" t="s">
        <v>647</v>
      </c>
      <c r="J3111" s="1488" t="s">
        <v>1256</v>
      </c>
      <c r="K3111" s="1493">
        <v>1</v>
      </c>
      <c r="L3111" s="1493">
        <f t="shared" si="109"/>
        <v>0</v>
      </c>
      <c r="M3111" s="1484">
        <f t="shared" si="108"/>
        <v>0</v>
      </c>
      <c r="N3111" s="1493">
        <v>1</v>
      </c>
      <c r="O3111" s="1493">
        <f t="shared" si="110"/>
        <v>5</v>
      </c>
      <c r="P3111" s="1484">
        <f t="shared" si="111"/>
        <v>28889.87</v>
      </c>
      <c r="Q3111" s="1200"/>
      <c r="R3111" s="1200">
        <v>28889.87</v>
      </c>
      <c r="S3111" s="1201"/>
      <c r="T3111" s="1201">
        <v>5</v>
      </c>
      <c r="U3111" s="1500"/>
      <c r="V3111" s="1500"/>
    </row>
    <row r="3112" spans="1:22" ht="13.5" x14ac:dyDescent="0.25">
      <c r="A3112" s="1488" t="s">
        <v>640</v>
      </c>
      <c r="B3112" s="1488" t="s">
        <v>8675</v>
      </c>
      <c r="C3112" s="1488" t="s">
        <v>97</v>
      </c>
      <c r="D3112" s="1488" t="s">
        <v>807</v>
      </c>
      <c r="E3112" s="1489">
        <v>5000</v>
      </c>
      <c r="F3112" s="1488" t="s">
        <v>1317</v>
      </c>
      <c r="G3112" s="1488" t="s">
        <v>1316</v>
      </c>
      <c r="H3112" s="1488" t="s">
        <v>1256</v>
      </c>
      <c r="I3112" s="1488" t="s">
        <v>662</v>
      </c>
      <c r="J3112" s="1488" t="s">
        <v>1256</v>
      </c>
      <c r="K3112" s="1493">
        <v>1</v>
      </c>
      <c r="L3112" s="1493">
        <f t="shared" si="109"/>
        <v>13</v>
      </c>
      <c r="M3112" s="1484">
        <f t="shared" si="108"/>
        <v>36082.130000000005</v>
      </c>
      <c r="N3112" s="1493">
        <v>1</v>
      </c>
      <c r="O3112" s="1493">
        <f t="shared" si="110"/>
        <v>8</v>
      </c>
      <c r="P3112" s="1484">
        <f t="shared" si="111"/>
        <v>28149.85</v>
      </c>
      <c r="Q3112" s="1200">
        <v>36082.130000000005</v>
      </c>
      <c r="R3112" s="1200">
        <v>28149.85</v>
      </c>
      <c r="S3112" s="1201">
        <v>13</v>
      </c>
      <c r="T3112" s="1201">
        <v>8</v>
      </c>
      <c r="U3112" s="1500"/>
      <c r="V3112" s="1500"/>
    </row>
    <row r="3113" spans="1:22" ht="13.5" x14ac:dyDescent="0.25">
      <c r="A3113" s="1488" t="s">
        <v>640</v>
      </c>
      <c r="B3113" s="1488" t="s">
        <v>8675</v>
      </c>
      <c r="C3113" s="1488" t="s">
        <v>97</v>
      </c>
      <c r="D3113" s="1488" t="s">
        <v>695</v>
      </c>
      <c r="E3113" s="1489">
        <v>3201.01</v>
      </c>
      <c r="F3113" s="1488" t="s">
        <v>1315</v>
      </c>
      <c r="G3113" s="1488" t="s">
        <v>1314</v>
      </c>
      <c r="H3113" s="1488" t="s">
        <v>674</v>
      </c>
      <c r="I3113" s="1488" t="s">
        <v>647</v>
      </c>
      <c r="J3113" s="1488" t="s">
        <v>674</v>
      </c>
      <c r="K3113" s="1493">
        <v>0</v>
      </c>
      <c r="L3113" s="1493">
        <f t="shared" si="109"/>
        <v>12</v>
      </c>
      <c r="M3113" s="1484">
        <f t="shared" si="108"/>
        <v>60571.12</v>
      </c>
      <c r="N3113" s="1493">
        <v>1</v>
      </c>
      <c r="O3113" s="1493">
        <f t="shared" si="110"/>
        <v>9</v>
      </c>
      <c r="P3113" s="1484">
        <f t="shared" si="111"/>
        <v>40981.599999999999</v>
      </c>
      <c r="Q3113" s="1200">
        <v>60571.12</v>
      </c>
      <c r="R3113" s="1200">
        <v>40981.599999999999</v>
      </c>
      <c r="S3113" s="1201">
        <v>12</v>
      </c>
      <c r="T3113" s="1201">
        <v>9</v>
      </c>
      <c r="U3113" s="1500"/>
      <c r="V3113" s="1500"/>
    </row>
    <row r="3114" spans="1:22" ht="13.5" x14ac:dyDescent="0.25">
      <c r="A3114" s="1488" t="s">
        <v>640</v>
      </c>
      <c r="B3114" s="1488" t="s">
        <v>8675</v>
      </c>
      <c r="C3114" s="1488" t="s">
        <v>97</v>
      </c>
      <c r="D3114" s="1488" t="s">
        <v>712</v>
      </c>
      <c r="E3114" s="1489">
        <v>3201.01</v>
      </c>
      <c r="F3114" s="1488" t="s">
        <v>1315</v>
      </c>
      <c r="G3114" s="1488" t="s">
        <v>1314</v>
      </c>
      <c r="H3114" s="1488" t="s">
        <v>674</v>
      </c>
      <c r="I3114" s="1488" t="s">
        <v>647</v>
      </c>
      <c r="J3114" s="1488" t="s">
        <v>674</v>
      </c>
      <c r="K3114" s="1493">
        <v>1</v>
      </c>
      <c r="L3114" s="1493">
        <f t="shared" si="109"/>
        <v>12</v>
      </c>
      <c r="M3114" s="1484">
        <f t="shared" si="108"/>
        <v>59693.74</v>
      </c>
      <c r="N3114" s="1493">
        <v>0</v>
      </c>
      <c r="O3114" s="1493">
        <f t="shared" si="110"/>
        <v>8</v>
      </c>
      <c r="P3114" s="1484">
        <f t="shared" si="111"/>
        <v>40104.449999999997</v>
      </c>
      <c r="Q3114" s="1200">
        <v>59693.74</v>
      </c>
      <c r="R3114" s="1200">
        <v>40104.449999999997</v>
      </c>
      <c r="S3114" s="1201">
        <v>12</v>
      </c>
      <c r="T3114" s="1201">
        <v>8</v>
      </c>
      <c r="U3114" s="1500"/>
      <c r="V3114" s="1500"/>
    </row>
    <row r="3115" spans="1:22" ht="13.5" x14ac:dyDescent="0.25">
      <c r="A3115" s="1488" t="s">
        <v>640</v>
      </c>
      <c r="B3115" s="1488" t="s">
        <v>8675</v>
      </c>
      <c r="C3115" s="1488" t="s">
        <v>97</v>
      </c>
      <c r="D3115" s="1488" t="s">
        <v>768</v>
      </c>
      <c r="E3115" s="1489">
        <v>3500</v>
      </c>
      <c r="F3115" s="1488" t="s">
        <v>1313</v>
      </c>
      <c r="G3115" s="1488" t="s">
        <v>1312</v>
      </c>
      <c r="H3115" s="1488" t="s">
        <v>725</v>
      </c>
      <c r="I3115" s="1488" t="s">
        <v>636</v>
      </c>
      <c r="J3115" s="1488" t="s">
        <v>725</v>
      </c>
      <c r="K3115" s="1493">
        <v>1</v>
      </c>
      <c r="L3115" s="1493">
        <f t="shared" si="109"/>
        <v>0</v>
      </c>
      <c r="M3115" s="1484">
        <f t="shared" si="108"/>
        <v>0</v>
      </c>
      <c r="N3115" s="1493">
        <v>0</v>
      </c>
      <c r="O3115" s="1493">
        <f t="shared" si="110"/>
        <v>2</v>
      </c>
      <c r="P3115" s="1484">
        <f t="shared" si="111"/>
        <v>15361.11</v>
      </c>
      <c r="Q3115" s="1200"/>
      <c r="R3115" s="1200">
        <v>15361.11</v>
      </c>
      <c r="S3115" s="1201"/>
      <c r="T3115" s="1201">
        <v>2</v>
      </c>
      <c r="U3115" s="1500"/>
      <c r="V3115" s="1500"/>
    </row>
    <row r="3116" spans="1:22" ht="13.5" x14ac:dyDescent="0.25">
      <c r="A3116" s="1488" t="s">
        <v>640</v>
      </c>
      <c r="B3116" s="1488" t="s">
        <v>8675</v>
      </c>
      <c r="C3116" s="1488" t="s">
        <v>97</v>
      </c>
      <c r="D3116" s="1488" t="s">
        <v>1071</v>
      </c>
      <c r="E3116" s="1489">
        <v>2200</v>
      </c>
      <c r="F3116" s="1488" t="s">
        <v>1311</v>
      </c>
      <c r="G3116" s="1488" t="s">
        <v>1310</v>
      </c>
      <c r="H3116" s="1488" t="s">
        <v>636</v>
      </c>
      <c r="I3116" s="1488" t="s">
        <v>687</v>
      </c>
      <c r="J3116" s="1488" t="s">
        <v>636</v>
      </c>
      <c r="K3116" s="1493">
        <v>1</v>
      </c>
      <c r="L3116" s="1493">
        <f t="shared" si="109"/>
        <v>12</v>
      </c>
      <c r="M3116" s="1484">
        <f t="shared" ref="M3116:M3179" si="112">Q3116</f>
        <v>144600</v>
      </c>
      <c r="N3116" s="1493">
        <v>1</v>
      </c>
      <c r="O3116" s="1493">
        <f t="shared" si="110"/>
        <v>4</v>
      </c>
      <c r="P3116" s="1484">
        <f t="shared" si="111"/>
        <v>47966.66</v>
      </c>
      <c r="Q3116" s="1200">
        <v>144600</v>
      </c>
      <c r="R3116" s="1200">
        <v>47966.66</v>
      </c>
      <c r="S3116" s="1201">
        <v>12</v>
      </c>
      <c r="T3116" s="1201">
        <v>4</v>
      </c>
      <c r="U3116" s="1500"/>
      <c r="V3116" s="1500"/>
    </row>
    <row r="3117" spans="1:22" ht="13.5" x14ac:dyDescent="0.25">
      <c r="A3117" s="1488" t="s">
        <v>640</v>
      </c>
      <c r="B3117" s="1488" t="s">
        <v>8675</v>
      </c>
      <c r="C3117" s="1488" t="s">
        <v>97</v>
      </c>
      <c r="D3117" s="1488" t="s">
        <v>657</v>
      </c>
      <c r="E3117" s="1489">
        <v>14000</v>
      </c>
      <c r="F3117" s="1488" t="s">
        <v>1309</v>
      </c>
      <c r="G3117" s="1488" t="s">
        <v>1308</v>
      </c>
      <c r="H3117" s="1488" t="s">
        <v>636</v>
      </c>
      <c r="I3117" s="1488" t="s">
        <v>636</v>
      </c>
      <c r="J3117" s="1488" t="s">
        <v>636</v>
      </c>
      <c r="K3117" s="1493">
        <v>0</v>
      </c>
      <c r="L3117" s="1493">
        <f t="shared" si="109"/>
        <v>1</v>
      </c>
      <c r="M3117" s="1484">
        <f t="shared" si="112"/>
        <v>3266.67</v>
      </c>
      <c r="N3117" s="1493">
        <v>1</v>
      </c>
      <c r="O3117" s="1493">
        <f t="shared" si="110"/>
        <v>0</v>
      </c>
      <c r="P3117" s="1484">
        <f t="shared" si="111"/>
        <v>0</v>
      </c>
      <c r="Q3117" s="1200">
        <v>3266.67</v>
      </c>
      <c r="R3117" s="1200"/>
      <c r="S3117" s="1201">
        <v>1</v>
      </c>
      <c r="T3117" s="1201"/>
      <c r="U3117" s="1500"/>
      <c r="V3117" s="1500"/>
    </row>
    <row r="3118" spans="1:22" ht="13.5" x14ac:dyDescent="0.25">
      <c r="A3118" s="1488" t="s">
        <v>640</v>
      </c>
      <c r="B3118" s="1488" t="s">
        <v>8675</v>
      </c>
      <c r="C3118" s="1488" t="s">
        <v>97</v>
      </c>
      <c r="D3118" s="1488" t="s">
        <v>1064</v>
      </c>
      <c r="E3118" s="1489">
        <v>6000</v>
      </c>
      <c r="F3118" s="1488" t="s">
        <v>1307</v>
      </c>
      <c r="G3118" s="1488" t="s">
        <v>1306</v>
      </c>
      <c r="H3118" s="1488" t="s">
        <v>1064</v>
      </c>
      <c r="I3118" s="1488" t="s">
        <v>647</v>
      </c>
      <c r="J3118" s="1488" t="s">
        <v>1064</v>
      </c>
      <c r="K3118" s="1493">
        <v>1</v>
      </c>
      <c r="L3118" s="1493">
        <f t="shared" si="109"/>
        <v>12</v>
      </c>
      <c r="M3118" s="1484">
        <f t="shared" si="112"/>
        <v>26899.17</v>
      </c>
      <c r="N3118" s="1493">
        <v>1</v>
      </c>
      <c r="O3118" s="1493">
        <f t="shared" si="110"/>
        <v>8</v>
      </c>
      <c r="P3118" s="1484">
        <f t="shared" si="111"/>
        <v>17900</v>
      </c>
      <c r="Q3118" s="1200">
        <v>26899.17</v>
      </c>
      <c r="R3118" s="1200">
        <v>17900</v>
      </c>
      <c r="S3118" s="1201">
        <v>12</v>
      </c>
      <c r="T3118" s="1201">
        <v>8</v>
      </c>
      <c r="U3118" s="1500"/>
      <c r="V3118" s="1500"/>
    </row>
    <row r="3119" spans="1:22" ht="13.5" x14ac:dyDescent="0.25">
      <c r="A3119" s="1488" t="s">
        <v>640</v>
      </c>
      <c r="B3119" s="1488" t="s">
        <v>8675</v>
      </c>
      <c r="C3119" s="1488" t="s">
        <v>97</v>
      </c>
      <c r="D3119" s="1488" t="s">
        <v>701</v>
      </c>
      <c r="E3119" s="1489">
        <v>5000</v>
      </c>
      <c r="F3119" s="1488" t="s">
        <v>1305</v>
      </c>
      <c r="G3119" s="1488" t="s">
        <v>1304</v>
      </c>
      <c r="H3119" s="1488" t="s">
        <v>701</v>
      </c>
      <c r="I3119" s="1488" t="s">
        <v>647</v>
      </c>
      <c r="J3119" s="1488" t="s">
        <v>701</v>
      </c>
      <c r="K3119" s="1493">
        <v>1</v>
      </c>
      <c r="L3119" s="1493">
        <f t="shared" si="109"/>
        <v>0</v>
      </c>
      <c r="M3119" s="1484">
        <f t="shared" si="112"/>
        <v>0</v>
      </c>
      <c r="N3119" s="1493">
        <v>1</v>
      </c>
      <c r="O3119" s="1493">
        <f t="shared" si="110"/>
        <v>3</v>
      </c>
      <c r="P3119" s="1484">
        <f t="shared" si="111"/>
        <v>20533.330000000002</v>
      </c>
      <c r="Q3119" s="1200"/>
      <c r="R3119" s="1200">
        <v>20533.330000000002</v>
      </c>
      <c r="S3119" s="1201"/>
      <c r="T3119" s="1201">
        <v>3</v>
      </c>
      <c r="U3119" s="1500"/>
      <c r="V3119" s="1500"/>
    </row>
    <row r="3120" spans="1:22" ht="13.5" x14ac:dyDescent="0.25">
      <c r="A3120" s="1488" t="s">
        <v>640</v>
      </c>
      <c r="B3120" s="1488" t="s">
        <v>8675</v>
      </c>
      <c r="C3120" s="1488" t="s">
        <v>97</v>
      </c>
      <c r="D3120" s="1488" t="s">
        <v>645</v>
      </c>
      <c r="E3120" s="1489">
        <v>5000</v>
      </c>
      <c r="F3120" s="1488" t="s">
        <v>1303</v>
      </c>
      <c r="G3120" s="1488" t="s">
        <v>1302</v>
      </c>
      <c r="H3120" s="1488" t="s">
        <v>641</v>
      </c>
      <c r="I3120" s="1488" t="s">
        <v>647</v>
      </c>
      <c r="J3120" s="1488" t="s">
        <v>641</v>
      </c>
      <c r="K3120" s="1493">
        <v>1</v>
      </c>
      <c r="L3120" s="1493">
        <f t="shared" si="109"/>
        <v>12</v>
      </c>
      <c r="M3120" s="1484">
        <f t="shared" si="112"/>
        <v>71914.209999999992</v>
      </c>
      <c r="N3120" s="1493">
        <v>1</v>
      </c>
      <c r="O3120" s="1493">
        <f t="shared" si="110"/>
        <v>8</v>
      </c>
      <c r="P3120" s="1484">
        <f t="shared" si="111"/>
        <v>48100</v>
      </c>
      <c r="Q3120" s="1200">
        <v>71914.209999999992</v>
      </c>
      <c r="R3120" s="1200">
        <v>48100</v>
      </c>
      <c r="S3120" s="1201">
        <v>12</v>
      </c>
      <c r="T3120" s="1201">
        <v>8</v>
      </c>
      <c r="U3120" s="1500"/>
      <c r="V3120" s="1500"/>
    </row>
    <row r="3121" spans="1:22" ht="13.5" x14ac:dyDescent="0.25">
      <c r="A3121" s="1488" t="s">
        <v>640</v>
      </c>
      <c r="B3121" s="1488" t="s">
        <v>8675</v>
      </c>
      <c r="C3121" s="1488" t="s">
        <v>97</v>
      </c>
      <c r="D3121" s="1488" t="s">
        <v>795</v>
      </c>
      <c r="E3121" s="1489">
        <v>8000</v>
      </c>
      <c r="F3121" s="1488" t="s">
        <v>1301</v>
      </c>
      <c r="G3121" s="1488" t="s">
        <v>1300</v>
      </c>
      <c r="H3121" s="1488" t="s">
        <v>636</v>
      </c>
      <c r="I3121" s="1488" t="s">
        <v>636</v>
      </c>
      <c r="J3121" s="1488" t="s">
        <v>636</v>
      </c>
      <c r="K3121" s="1493">
        <v>0</v>
      </c>
      <c r="L3121" s="1493">
        <f t="shared" si="109"/>
        <v>12</v>
      </c>
      <c r="M3121" s="1484">
        <f t="shared" si="112"/>
        <v>60311.17</v>
      </c>
      <c r="N3121" s="1493">
        <v>1</v>
      </c>
      <c r="O3121" s="1493">
        <f t="shared" si="110"/>
        <v>8</v>
      </c>
      <c r="P3121" s="1484">
        <f t="shared" si="111"/>
        <v>40300</v>
      </c>
      <c r="Q3121" s="1200">
        <v>60311.17</v>
      </c>
      <c r="R3121" s="1200">
        <v>40300</v>
      </c>
      <c r="S3121" s="1201">
        <v>12</v>
      </c>
      <c r="T3121" s="1201">
        <v>8</v>
      </c>
      <c r="U3121" s="1500"/>
      <c r="V3121" s="1500"/>
    </row>
    <row r="3122" spans="1:22" ht="13.5" x14ac:dyDescent="0.25">
      <c r="A3122" s="1488" t="s">
        <v>640</v>
      </c>
      <c r="B3122" s="1488" t="s">
        <v>8675</v>
      </c>
      <c r="C3122" s="1488" t="s">
        <v>2002</v>
      </c>
      <c r="D3122" s="1488" t="s">
        <v>639</v>
      </c>
      <c r="E3122" s="1489">
        <v>3500</v>
      </c>
      <c r="F3122" s="1488" t="s">
        <v>1299</v>
      </c>
      <c r="G3122" s="1488" t="s">
        <v>1298</v>
      </c>
      <c r="H3122" s="1488" t="s">
        <v>635</v>
      </c>
      <c r="I3122" s="1488" t="s">
        <v>636</v>
      </c>
      <c r="J3122" s="1488" t="s">
        <v>635</v>
      </c>
      <c r="K3122" s="1493">
        <v>0</v>
      </c>
      <c r="L3122" s="1493">
        <f t="shared" si="109"/>
        <v>12</v>
      </c>
      <c r="M3122" s="1484">
        <f t="shared" si="112"/>
        <v>58620.830000000009</v>
      </c>
      <c r="N3122" s="1493">
        <v>1</v>
      </c>
      <c r="O3122" s="1493">
        <f t="shared" si="110"/>
        <v>10</v>
      </c>
      <c r="P3122" s="1484">
        <f t="shared" si="111"/>
        <v>41499.47</v>
      </c>
      <c r="Q3122" s="1200">
        <v>58620.830000000009</v>
      </c>
      <c r="R3122" s="1200">
        <v>41499.47</v>
      </c>
      <c r="S3122" s="1201">
        <v>12</v>
      </c>
      <c r="T3122" s="1201">
        <v>10</v>
      </c>
      <c r="U3122" s="1500"/>
      <c r="V3122" s="1500"/>
    </row>
    <row r="3123" spans="1:22" ht="13.5" x14ac:dyDescent="0.25">
      <c r="A3123" s="1488" t="s">
        <v>640</v>
      </c>
      <c r="B3123" s="1488" t="s">
        <v>8675</v>
      </c>
      <c r="C3123" s="1488" t="s">
        <v>97</v>
      </c>
      <c r="D3123" s="1488" t="s">
        <v>768</v>
      </c>
      <c r="E3123" s="1489">
        <v>2200</v>
      </c>
      <c r="F3123" s="1488" t="s">
        <v>1297</v>
      </c>
      <c r="G3123" s="1488" t="s">
        <v>1296</v>
      </c>
      <c r="H3123" s="1488" t="s">
        <v>636</v>
      </c>
      <c r="I3123" s="1488" t="s">
        <v>765</v>
      </c>
      <c r="J3123" s="1488" t="s">
        <v>636</v>
      </c>
      <c r="K3123" s="1493">
        <v>1</v>
      </c>
      <c r="L3123" s="1493">
        <f t="shared" si="109"/>
        <v>0</v>
      </c>
      <c r="M3123" s="1484">
        <f t="shared" si="112"/>
        <v>0</v>
      </c>
      <c r="N3123" s="1493">
        <v>1</v>
      </c>
      <c r="O3123" s="1493">
        <f t="shared" si="110"/>
        <v>6</v>
      </c>
      <c r="P3123" s="1484">
        <f t="shared" si="111"/>
        <v>32366.67</v>
      </c>
      <c r="Q3123" s="1200"/>
      <c r="R3123" s="1200">
        <v>32366.67</v>
      </c>
      <c r="S3123" s="1201"/>
      <c r="T3123" s="1201">
        <v>6</v>
      </c>
      <c r="U3123" s="1500"/>
      <c r="V3123" s="1500"/>
    </row>
    <row r="3124" spans="1:22" ht="13.5" x14ac:dyDescent="0.25">
      <c r="A3124" s="1488" t="s">
        <v>640</v>
      </c>
      <c r="B3124" s="1488" t="s">
        <v>8675</v>
      </c>
      <c r="C3124" s="1488" t="s">
        <v>97</v>
      </c>
      <c r="D3124" s="1488" t="s">
        <v>768</v>
      </c>
      <c r="E3124" s="1489">
        <v>2500</v>
      </c>
      <c r="F3124" s="1488" t="s">
        <v>1295</v>
      </c>
      <c r="G3124" s="1488" t="s">
        <v>1294</v>
      </c>
      <c r="H3124" s="1488" t="s">
        <v>636</v>
      </c>
      <c r="I3124" s="1488" t="s">
        <v>765</v>
      </c>
      <c r="J3124" s="1488" t="s">
        <v>636</v>
      </c>
      <c r="K3124" s="1493">
        <v>1</v>
      </c>
      <c r="L3124" s="1493">
        <f t="shared" si="109"/>
        <v>0</v>
      </c>
      <c r="M3124" s="1484">
        <f t="shared" si="112"/>
        <v>0</v>
      </c>
      <c r="N3124" s="1493">
        <v>1</v>
      </c>
      <c r="O3124" s="1493">
        <f t="shared" si="110"/>
        <v>2</v>
      </c>
      <c r="P3124" s="1484">
        <f t="shared" si="111"/>
        <v>5366.67</v>
      </c>
      <c r="Q3124" s="1200"/>
      <c r="R3124" s="1200">
        <v>5366.67</v>
      </c>
      <c r="S3124" s="1201"/>
      <c r="T3124" s="1201">
        <v>2</v>
      </c>
      <c r="U3124" s="1500"/>
      <c r="V3124" s="1500"/>
    </row>
    <row r="3125" spans="1:22" ht="13.5" x14ac:dyDescent="0.25">
      <c r="A3125" s="1488" t="s">
        <v>640</v>
      </c>
      <c r="B3125" s="1488" t="s">
        <v>8675</v>
      </c>
      <c r="C3125" s="1488" t="s">
        <v>97</v>
      </c>
      <c r="D3125" s="1488" t="s">
        <v>768</v>
      </c>
      <c r="E3125" s="1489">
        <v>3000</v>
      </c>
      <c r="F3125" s="1488" t="s">
        <v>1293</v>
      </c>
      <c r="G3125" s="1488" t="s">
        <v>1292</v>
      </c>
      <c r="H3125" s="1488" t="s">
        <v>636</v>
      </c>
      <c r="I3125" s="1488" t="s">
        <v>765</v>
      </c>
      <c r="J3125" s="1488" t="s">
        <v>636</v>
      </c>
      <c r="K3125" s="1493">
        <v>1</v>
      </c>
      <c r="L3125" s="1493">
        <f t="shared" si="109"/>
        <v>12</v>
      </c>
      <c r="M3125" s="1484">
        <f t="shared" si="112"/>
        <v>26539.59</v>
      </c>
      <c r="N3125" s="1493">
        <v>1</v>
      </c>
      <c r="O3125" s="1493">
        <f t="shared" si="110"/>
        <v>8</v>
      </c>
      <c r="P3125" s="1484">
        <f t="shared" si="111"/>
        <v>17827.09</v>
      </c>
      <c r="Q3125" s="1200">
        <v>26539.59</v>
      </c>
      <c r="R3125" s="1200">
        <v>17827.09</v>
      </c>
      <c r="S3125" s="1201">
        <v>12</v>
      </c>
      <c r="T3125" s="1201">
        <v>8</v>
      </c>
      <c r="U3125" s="1500"/>
      <c r="V3125" s="1500"/>
    </row>
    <row r="3126" spans="1:22" ht="13.5" x14ac:dyDescent="0.25">
      <c r="A3126" s="1488" t="s">
        <v>640</v>
      </c>
      <c r="B3126" s="1488" t="s">
        <v>8675</v>
      </c>
      <c r="C3126" s="1488" t="s">
        <v>97</v>
      </c>
      <c r="D3126" s="1488" t="s">
        <v>768</v>
      </c>
      <c r="E3126" s="1489">
        <v>2500</v>
      </c>
      <c r="F3126" s="1488" t="s">
        <v>1291</v>
      </c>
      <c r="G3126" s="1488" t="s">
        <v>1290</v>
      </c>
      <c r="H3126" s="1488" t="s">
        <v>636</v>
      </c>
      <c r="I3126" s="1488" t="s">
        <v>894</v>
      </c>
      <c r="J3126" s="1488" t="s">
        <v>636</v>
      </c>
      <c r="K3126" s="1493">
        <v>1</v>
      </c>
      <c r="L3126" s="1493">
        <f t="shared" si="109"/>
        <v>12</v>
      </c>
      <c r="M3126" s="1484">
        <f t="shared" si="112"/>
        <v>28764.300000000003</v>
      </c>
      <c r="N3126" s="1493">
        <v>1</v>
      </c>
      <c r="O3126" s="1493">
        <f t="shared" si="110"/>
        <v>8</v>
      </c>
      <c r="P3126" s="1484">
        <f t="shared" si="111"/>
        <v>19800.949999999997</v>
      </c>
      <c r="Q3126" s="1200">
        <v>28764.300000000003</v>
      </c>
      <c r="R3126" s="1200">
        <v>19800.949999999997</v>
      </c>
      <c r="S3126" s="1201">
        <v>12</v>
      </c>
      <c r="T3126" s="1201">
        <v>8</v>
      </c>
      <c r="U3126" s="1500"/>
      <c r="V3126" s="1500"/>
    </row>
    <row r="3127" spans="1:22" ht="13.5" x14ac:dyDescent="0.25">
      <c r="A3127" s="1488" t="s">
        <v>640</v>
      </c>
      <c r="B3127" s="1488" t="s">
        <v>8675</v>
      </c>
      <c r="C3127" s="1488" t="s">
        <v>2002</v>
      </c>
      <c r="D3127" s="1488" t="s">
        <v>645</v>
      </c>
      <c r="E3127" s="1489">
        <v>5000</v>
      </c>
      <c r="F3127" s="1488" t="s">
        <v>1289</v>
      </c>
      <c r="G3127" s="1488" t="s">
        <v>1288</v>
      </c>
      <c r="H3127" s="1488" t="s">
        <v>641</v>
      </c>
      <c r="I3127" s="1488" t="s">
        <v>647</v>
      </c>
      <c r="J3127" s="1488" t="s">
        <v>641</v>
      </c>
      <c r="K3127" s="1493">
        <v>0</v>
      </c>
      <c r="L3127" s="1493">
        <f t="shared" si="109"/>
        <v>12</v>
      </c>
      <c r="M3127" s="1484">
        <f t="shared" si="112"/>
        <v>36299.99</v>
      </c>
      <c r="N3127" s="1493">
        <v>1</v>
      </c>
      <c r="O3127" s="1493">
        <f t="shared" si="110"/>
        <v>8</v>
      </c>
      <c r="P3127" s="1484">
        <f t="shared" si="111"/>
        <v>24232.39</v>
      </c>
      <c r="Q3127" s="1200">
        <v>36299.99</v>
      </c>
      <c r="R3127" s="1200">
        <v>24232.39</v>
      </c>
      <c r="S3127" s="1201">
        <v>12</v>
      </c>
      <c r="T3127" s="1201">
        <v>8</v>
      </c>
      <c r="U3127" s="1500"/>
      <c r="V3127" s="1500"/>
    </row>
    <row r="3128" spans="1:22" ht="13.5" x14ac:dyDescent="0.25">
      <c r="A3128" s="1488" t="s">
        <v>640</v>
      </c>
      <c r="B3128" s="1488" t="s">
        <v>8675</v>
      </c>
      <c r="C3128" s="1488" t="s">
        <v>97</v>
      </c>
      <c r="D3128" s="1488" t="s">
        <v>1287</v>
      </c>
      <c r="E3128" s="1489">
        <v>2500</v>
      </c>
      <c r="F3128" s="1488" t="s">
        <v>1286</v>
      </c>
      <c r="G3128" s="1488" t="s">
        <v>1285</v>
      </c>
      <c r="H3128" s="1488" t="s">
        <v>636</v>
      </c>
      <c r="I3128" s="1488" t="s">
        <v>736</v>
      </c>
      <c r="J3128" s="1488" t="s">
        <v>636</v>
      </c>
      <c r="K3128" s="1493">
        <v>1</v>
      </c>
      <c r="L3128" s="1493">
        <f t="shared" si="109"/>
        <v>12</v>
      </c>
      <c r="M3128" s="1484">
        <f t="shared" si="112"/>
        <v>28426.95</v>
      </c>
      <c r="N3128" s="1493">
        <v>1</v>
      </c>
      <c r="O3128" s="1493">
        <f t="shared" si="110"/>
        <v>8</v>
      </c>
      <c r="P3128" s="1484">
        <f t="shared" si="111"/>
        <v>19911.27</v>
      </c>
      <c r="Q3128" s="1200">
        <v>28426.95</v>
      </c>
      <c r="R3128" s="1200">
        <v>19911.27</v>
      </c>
      <c r="S3128" s="1201">
        <v>12</v>
      </c>
      <c r="T3128" s="1201">
        <v>8</v>
      </c>
      <c r="U3128" s="1500"/>
      <c r="V3128" s="1500"/>
    </row>
    <row r="3129" spans="1:22" ht="13.5" x14ac:dyDescent="0.25">
      <c r="A3129" s="1488" t="s">
        <v>640</v>
      </c>
      <c r="B3129" s="1488" t="s">
        <v>8675</v>
      </c>
      <c r="C3129" s="1488" t="s">
        <v>97</v>
      </c>
      <c r="D3129" s="1488" t="s">
        <v>768</v>
      </c>
      <c r="E3129" s="1489">
        <v>3500</v>
      </c>
      <c r="F3129" s="1488" t="s">
        <v>1284</v>
      </c>
      <c r="G3129" s="1488" t="s">
        <v>1283</v>
      </c>
      <c r="H3129" s="1488" t="s">
        <v>636</v>
      </c>
      <c r="I3129" s="1488" t="s">
        <v>765</v>
      </c>
      <c r="J3129" s="1488" t="s">
        <v>636</v>
      </c>
      <c r="K3129" s="1493">
        <v>1</v>
      </c>
      <c r="L3129" s="1493">
        <f t="shared" si="109"/>
        <v>0</v>
      </c>
      <c r="M3129" s="1484">
        <f t="shared" si="112"/>
        <v>0</v>
      </c>
      <c r="N3129" s="1493">
        <v>1</v>
      </c>
      <c r="O3129" s="1493">
        <f t="shared" si="110"/>
        <v>5</v>
      </c>
      <c r="P3129" s="1484">
        <f t="shared" si="111"/>
        <v>18198.669999999998</v>
      </c>
      <c r="Q3129" s="1200"/>
      <c r="R3129" s="1200">
        <v>18198.669999999998</v>
      </c>
      <c r="S3129" s="1201"/>
      <c r="T3129" s="1201">
        <v>5</v>
      </c>
      <c r="U3129" s="1500"/>
      <c r="V3129" s="1500"/>
    </row>
    <row r="3130" spans="1:22" ht="13.5" x14ac:dyDescent="0.25">
      <c r="A3130" s="1488" t="s">
        <v>640</v>
      </c>
      <c r="B3130" s="1488" t="s">
        <v>8675</v>
      </c>
      <c r="C3130" s="1488" t="s">
        <v>2002</v>
      </c>
      <c r="D3130" s="1488" t="s">
        <v>639</v>
      </c>
      <c r="E3130" s="1489">
        <v>3500</v>
      </c>
      <c r="F3130" s="1488" t="s">
        <v>1282</v>
      </c>
      <c r="G3130" s="1488" t="s">
        <v>1281</v>
      </c>
      <c r="H3130" s="1488" t="s">
        <v>635</v>
      </c>
      <c r="I3130" s="1488" t="s">
        <v>636</v>
      </c>
      <c r="J3130" s="1488" t="s">
        <v>635</v>
      </c>
      <c r="K3130" s="1493">
        <v>0</v>
      </c>
      <c r="L3130" s="1493">
        <f t="shared" si="109"/>
        <v>12</v>
      </c>
      <c r="M3130" s="1484">
        <f t="shared" si="112"/>
        <v>30434.039999999997</v>
      </c>
      <c r="N3130" s="1493">
        <v>1</v>
      </c>
      <c r="O3130" s="1493">
        <f t="shared" si="110"/>
        <v>8</v>
      </c>
      <c r="P3130" s="1484">
        <f t="shared" si="111"/>
        <v>20300</v>
      </c>
      <c r="Q3130" s="1200">
        <v>30434.039999999997</v>
      </c>
      <c r="R3130" s="1200">
        <v>20300</v>
      </c>
      <c r="S3130" s="1201">
        <v>12</v>
      </c>
      <c r="T3130" s="1201">
        <v>8</v>
      </c>
      <c r="U3130" s="1500"/>
      <c r="V3130" s="1500"/>
    </row>
    <row r="3131" spans="1:22" ht="13.5" x14ac:dyDescent="0.25">
      <c r="A3131" s="1488" t="s">
        <v>640</v>
      </c>
      <c r="B3131" s="1488" t="s">
        <v>8675</v>
      </c>
      <c r="C3131" s="1488" t="s">
        <v>97</v>
      </c>
      <c r="D3131" s="1488" t="s">
        <v>645</v>
      </c>
      <c r="E3131" s="1489">
        <v>8000</v>
      </c>
      <c r="F3131" s="1488" t="s">
        <v>1280</v>
      </c>
      <c r="G3131" s="1488" t="s">
        <v>1279</v>
      </c>
      <c r="H3131" s="1488" t="s">
        <v>636</v>
      </c>
      <c r="I3131" s="1488" t="s">
        <v>636</v>
      </c>
      <c r="J3131" s="1488" t="s">
        <v>636</v>
      </c>
      <c r="K3131" s="1493">
        <v>1</v>
      </c>
      <c r="L3131" s="1493">
        <f t="shared" si="109"/>
        <v>12</v>
      </c>
      <c r="M3131" s="1484">
        <f t="shared" si="112"/>
        <v>41836.36</v>
      </c>
      <c r="N3131" s="1493">
        <v>1</v>
      </c>
      <c r="O3131" s="1493">
        <f t="shared" si="110"/>
        <v>8</v>
      </c>
      <c r="P3131" s="1484">
        <f t="shared" si="111"/>
        <v>28130.3</v>
      </c>
      <c r="Q3131" s="1200">
        <v>41836.36</v>
      </c>
      <c r="R3131" s="1200">
        <v>28130.3</v>
      </c>
      <c r="S3131" s="1201">
        <v>12</v>
      </c>
      <c r="T3131" s="1201">
        <v>8</v>
      </c>
      <c r="U3131" s="1500"/>
      <c r="V3131" s="1500"/>
    </row>
    <row r="3132" spans="1:22" ht="13.5" x14ac:dyDescent="0.25">
      <c r="A3132" s="1488" t="s">
        <v>640</v>
      </c>
      <c r="B3132" s="1488" t="s">
        <v>8675</v>
      </c>
      <c r="C3132" s="1488" t="s">
        <v>97</v>
      </c>
      <c r="D3132" s="1488" t="s">
        <v>712</v>
      </c>
      <c r="E3132" s="1489">
        <v>12000</v>
      </c>
      <c r="F3132" s="1488" t="s">
        <v>1278</v>
      </c>
      <c r="G3132" s="1488" t="s">
        <v>1277</v>
      </c>
      <c r="H3132" s="1488" t="s">
        <v>675</v>
      </c>
      <c r="I3132" s="1488" t="s">
        <v>647</v>
      </c>
      <c r="J3132" s="1488" t="s">
        <v>675</v>
      </c>
      <c r="K3132" s="1493">
        <v>1</v>
      </c>
      <c r="L3132" s="1493">
        <f t="shared" si="109"/>
        <v>0</v>
      </c>
      <c r="M3132" s="1484">
        <f t="shared" si="112"/>
        <v>0</v>
      </c>
      <c r="N3132" s="1493">
        <v>0</v>
      </c>
      <c r="O3132" s="1493">
        <f t="shared" si="110"/>
        <v>5</v>
      </c>
      <c r="P3132" s="1484">
        <f t="shared" si="111"/>
        <v>12802.67</v>
      </c>
      <c r="Q3132" s="1200"/>
      <c r="R3132" s="1200">
        <v>12802.67</v>
      </c>
      <c r="S3132" s="1201"/>
      <c r="T3132" s="1201">
        <v>5</v>
      </c>
      <c r="U3132" s="1500"/>
      <c r="V3132" s="1500"/>
    </row>
    <row r="3133" spans="1:22" ht="13.5" x14ac:dyDescent="0.25">
      <c r="A3133" s="1488" t="s">
        <v>640</v>
      </c>
      <c r="B3133" s="1488" t="s">
        <v>8675</v>
      </c>
      <c r="C3133" s="1488" t="s">
        <v>97</v>
      </c>
      <c r="D3133" s="1488" t="s">
        <v>712</v>
      </c>
      <c r="E3133" s="1489">
        <v>3275.48</v>
      </c>
      <c r="F3133" s="1488" t="s">
        <v>1276</v>
      </c>
      <c r="G3133" s="1488" t="s">
        <v>1275</v>
      </c>
      <c r="H3133" s="1488" t="s">
        <v>701</v>
      </c>
      <c r="I3133" s="1488" t="s">
        <v>647</v>
      </c>
      <c r="J3133" s="1488" t="s">
        <v>701</v>
      </c>
      <c r="K3133" s="1493">
        <v>1</v>
      </c>
      <c r="L3133" s="1493">
        <f t="shared" si="109"/>
        <v>1</v>
      </c>
      <c r="M3133" s="1484">
        <f t="shared" si="112"/>
        <v>7466.67</v>
      </c>
      <c r="N3133" s="1493">
        <v>0</v>
      </c>
      <c r="O3133" s="1493">
        <f t="shared" si="110"/>
        <v>1</v>
      </c>
      <c r="P3133" s="1484">
        <f t="shared" si="111"/>
        <v>622.22</v>
      </c>
      <c r="Q3133" s="1200">
        <v>7466.67</v>
      </c>
      <c r="R3133" s="1200">
        <v>622.22</v>
      </c>
      <c r="S3133" s="1201">
        <v>1</v>
      </c>
      <c r="T3133" s="1201">
        <v>1</v>
      </c>
      <c r="U3133" s="1500"/>
      <c r="V3133" s="1500"/>
    </row>
    <row r="3134" spans="1:22" ht="13.5" x14ac:dyDescent="0.25">
      <c r="A3134" s="1488" t="s">
        <v>640</v>
      </c>
      <c r="B3134" s="1488" t="s">
        <v>8675</v>
      </c>
      <c r="C3134" s="1488" t="s">
        <v>97</v>
      </c>
      <c r="D3134" s="1488" t="s">
        <v>756</v>
      </c>
      <c r="E3134" s="1489">
        <v>5000</v>
      </c>
      <c r="F3134" s="1488" t="s">
        <v>1274</v>
      </c>
      <c r="G3134" s="1488" t="s">
        <v>1273</v>
      </c>
      <c r="H3134" s="1488" t="s">
        <v>756</v>
      </c>
      <c r="I3134" s="1488" t="s">
        <v>647</v>
      </c>
      <c r="J3134" s="1488" t="s">
        <v>756</v>
      </c>
      <c r="K3134" s="1493">
        <v>1</v>
      </c>
      <c r="L3134" s="1493">
        <f t="shared" si="109"/>
        <v>12</v>
      </c>
      <c r="M3134" s="1484">
        <f t="shared" si="112"/>
        <v>143505.66999999998</v>
      </c>
      <c r="N3134" s="1493">
        <v>1</v>
      </c>
      <c r="O3134" s="1493">
        <f t="shared" si="110"/>
        <v>8</v>
      </c>
      <c r="P3134" s="1484">
        <f t="shared" si="111"/>
        <v>96300</v>
      </c>
      <c r="Q3134" s="1200">
        <v>143505.66999999998</v>
      </c>
      <c r="R3134" s="1200">
        <v>96300</v>
      </c>
      <c r="S3134" s="1201">
        <v>12</v>
      </c>
      <c r="T3134" s="1201">
        <v>8</v>
      </c>
      <c r="U3134" s="1500"/>
      <c r="V3134" s="1500"/>
    </row>
    <row r="3135" spans="1:22" ht="13.5" x14ac:dyDescent="0.25">
      <c r="A3135" s="1488" t="s">
        <v>640</v>
      </c>
      <c r="B3135" s="1488" t="s">
        <v>8675</v>
      </c>
      <c r="C3135" s="1488" t="s">
        <v>97</v>
      </c>
      <c r="D3135" s="1488" t="s">
        <v>775</v>
      </c>
      <c r="E3135" s="1489">
        <v>9000</v>
      </c>
      <c r="F3135" s="1488" t="s">
        <v>1272</v>
      </c>
      <c r="G3135" s="1488" t="s">
        <v>1271</v>
      </c>
      <c r="H3135" s="1488" t="s">
        <v>701</v>
      </c>
      <c r="I3135" s="1488" t="s">
        <v>647</v>
      </c>
      <c r="J3135" s="1488" t="s">
        <v>701</v>
      </c>
      <c r="K3135" s="1493">
        <v>1</v>
      </c>
      <c r="L3135" s="1493">
        <f t="shared" si="109"/>
        <v>5</v>
      </c>
      <c r="M3135" s="1484">
        <f t="shared" si="112"/>
        <v>45668.55000000001</v>
      </c>
      <c r="N3135" s="1493">
        <v>1</v>
      </c>
      <c r="O3135" s="1493">
        <f t="shared" si="110"/>
        <v>0</v>
      </c>
      <c r="P3135" s="1484">
        <f t="shared" si="111"/>
        <v>0</v>
      </c>
      <c r="Q3135" s="1200">
        <v>45668.55000000001</v>
      </c>
      <c r="R3135" s="1200"/>
      <c r="S3135" s="1201">
        <v>5</v>
      </c>
      <c r="T3135" s="1201"/>
      <c r="U3135" s="1500"/>
      <c r="V3135" s="1500"/>
    </row>
    <row r="3136" spans="1:22" ht="13.5" x14ac:dyDescent="0.25">
      <c r="A3136" s="1488" t="s">
        <v>640</v>
      </c>
      <c r="B3136" s="1488" t="s">
        <v>8675</v>
      </c>
      <c r="C3136" s="1488" t="s">
        <v>97</v>
      </c>
      <c r="D3136" s="1488" t="s">
        <v>657</v>
      </c>
      <c r="E3136" s="1489">
        <v>5865.99</v>
      </c>
      <c r="F3136" s="1488" t="s">
        <v>1270</v>
      </c>
      <c r="G3136" s="1488" t="s">
        <v>1269</v>
      </c>
      <c r="H3136" s="1488" t="s">
        <v>651</v>
      </c>
      <c r="I3136" s="1488" t="s">
        <v>647</v>
      </c>
      <c r="J3136" s="1488" t="s">
        <v>651</v>
      </c>
      <c r="K3136" s="1493">
        <v>1</v>
      </c>
      <c r="L3136" s="1493">
        <f t="shared" si="109"/>
        <v>12</v>
      </c>
      <c r="M3136" s="1484">
        <f t="shared" si="112"/>
        <v>60583.43</v>
      </c>
      <c r="N3136" s="1493">
        <v>1</v>
      </c>
      <c r="O3136" s="1493">
        <f t="shared" si="110"/>
        <v>8</v>
      </c>
      <c r="P3136" s="1484">
        <f t="shared" si="111"/>
        <v>39977.42</v>
      </c>
      <c r="Q3136" s="1200">
        <v>60583.43</v>
      </c>
      <c r="R3136" s="1200">
        <v>39977.42</v>
      </c>
      <c r="S3136" s="1201">
        <v>12</v>
      </c>
      <c r="T3136" s="1201">
        <v>8</v>
      </c>
      <c r="U3136" s="1500"/>
      <c r="V3136" s="1500"/>
    </row>
    <row r="3137" spans="1:22" ht="13.5" x14ac:dyDescent="0.25">
      <c r="A3137" s="1488" t="s">
        <v>640</v>
      </c>
      <c r="B3137" s="1488" t="s">
        <v>8675</v>
      </c>
      <c r="C3137" s="1488" t="s">
        <v>97</v>
      </c>
      <c r="D3137" s="1488" t="s">
        <v>639</v>
      </c>
      <c r="E3137" s="1489">
        <v>2500</v>
      </c>
      <c r="F3137" s="1488" t="s">
        <v>1268</v>
      </c>
      <c r="G3137" s="1488" t="s">
        <v>1267</v>
      </c>
      <c r="H3137" s="1488" t="s">
        <v>636</v>
      </c>
      <c r="I3137" s="1488" t="s">
        <v>765</v>
      </c>
      <c r="J3137" s="1488" t="s">
        <v>636</v>
      </c>
      <c r="K3137" s="1493">
        <v>1</v>
      </c>
      <c r="L3137" s="1493">
        <f t="shared" si="109"/>
        <v>5</v>
      </c>
      <c r="M3137" s="1484">
        <f t="shared" si="112"/>
        <v>42426.14</v>
      </c>
      <c r="N3137" s="1493">
        <v>1</v>
      </c>
      <c r="O3137" s="1493">
        <f t="shared" si="110"/>
        <v>8</v>
      </c>
      <c r="P3137" s="1484">
        <f t="shared" si="111"/>
        <v>72600</v>
      </c>
      <c r="Q3137" s="1200">
        <v>42426.14</v>
      </c>
      <c r="R3137" s="1200">
        <v>72600</v>
      </c>
      <c r="S3137" s="1201">
        <v>5</v>
      </c>
      <c r="T3137" s="1201">
        <v>8</v>
      </c>
      <c r="U3137" s="1500"/>
      <c r="V3137" s="1500"/>
    </row>
    <row r="3138" spans="1:22" ht="13.5" x14ac:dyDescent="0.25">
      <c r="A3138" s="1488" t="s">
        <v>640</v>
      </c>
      <c r="B3138" s="1488" t="s">
        <v>8675</v>
      </c>
      <c r="C3138" s="1488" t="s">
        <v>97</v>
      </c>
      <c r="D3138" s="1488" t="s">
        <v>776</v>
      </c>
      <c r="E3138" s="1489">
        <v>5000</v>
      </c>
      <c r="F3138" s="1488" t="s">
        <v>1266</v>
      </c>
      <c r="G3138" s="1488" t="s">
        <v>1265</v>
      </c>
      <c r="H3138" s="1488" t="s">
        <v>864</v>
      </c>
      <c r="I3138" s="1488" t="s">
        <v>662</v>
      </c>
      <c r="J3138" s="1488" t="s">
        <v>864</v>
      </c>
      <c r="K3138" s="1493">
        <v>1</v>
      </c>
      <c r="L3138" s="1493">
        <f t="shared" si="109"/>
        <v>12</v>
      </c>
      <c r="M3138" s="1484">
        <f t="shared" si="112"/>
        <v>168435.61</v>
      </c>
      <c r="N3138" s="1493">
        <v>1</v>
      </c>
      <c r="O3138" s="1493">
        <f t="shared" si="110"/>
        <v>4</v>
      </c>
      <c r="P3138" s="1484">
        <f t="shared" si="111"/>
        <v>62766.67</v>
      </c>
      <c r="Q3138" s="1200">
        <v>168435.61</v>
      </c>
      <c r="R3138" s="1200">
        <v>62766.67</v>
      </c>
      <c r="S3138" s="1201">
        <v>12</v>
      </c>
      <c r="T3138" s="1201">
        <v>4</v>
      </c>
      <c r="U3138" s="1500"/>
      <c r="V3138" s="1500"/>
    </row>
    <row r="3139" spans="1:22" ht="13.5" x14ac:dyDescent="0.25">
      <c r="A3139" s="1488" t="s">
        <v>640</v>
      </c>
      <c r="B3139" s="1488" t="s">
        <v>8675</v>
      </c>
      <c r="C3139" s="1488" t="s">
        <v>2002</v>
      </c>
      <c r="D3139" s="1488" t="s">
        <v>698</v>
      </c>
      <c r="E3139" s="1489">
        <v>3000</v>
      </c>
      <c r="F3139" s="1488" t="s">
        <v>1264</v>
      </c>
      <c r="G3139" s="1488" t="s">
        <v>1263</v>
      </c>
      <c r="H3139" s="1488" t="s">
        <v>636</v>
      </c>
      <c r="I3139" s="1488" t="s">
        <v>636</v>
      </c>
      <c r="J3139" s="1488" t="s">
        <v>636</v>
      </c>
      <c r="K3139" s="1493">
        <v>0</v>
      </c>
      <c r="L3139" s="1493">
        <f t="shared" si="109"/>
        <v>12</v>
      </c>
      <c r="M3139" s="1484">
        <f t="shared" si="112"/>
        <v>30081.780000000002</v>
      </c>
      <c r="N3139" s="1493">
        <v>1</v>
      </c>
      <c r="O3139" s="1493">
        <f t="shared" si="110"/>
        <v>11</v>
      </c>
      <c r="P3139" s="1484">
        <f t="shared" si="111"/>
        <v>22037.200000000001</v>
      </c>
      <c r="Q3139" s="1200">
        <v>30081.780000000002</v>
      </c>
      <c r="R3139" s="1200">
        <v>22037.200000000001</v>
      </c>
      <c r="S3139" s="1201">
        <v>12</v>
      </c>
      <c r="T3139" s="1201">
        <v>11</v>
      </c>
      <c r="U3139" s="1500"/>
      <c r="V3139" s="1500"/>
    </row>
    <row r="3140" spans="1:22" ht="13.5" x14ac:dyDescent="0.25">
      <c r="A3140" s="1488" t="s">
        <v>640</v>
      </c>
      <c r="B3140" s="1488" t="s">
        <v>8675</v>
      </c>
      <c r="C3140" s="1488" t="s">
        <v>2002</v>
      </c>
      <c r="D3140" s="1488" t="s">
        <v>639</v>
      </c>
      <c r="E3140" s="1489">
        <v>3500</v>
      </c>
      <c r="F3140" s="1488" t="s">
        <v>1262</v>
      </c>
      <c r="G3140" s="1488" t="s">
        <v>1261</v>
      </c>
      <c r="H3140" s="1488" t="s">
        <v>635</v>
      </c>
      <c r="I3140" s="1488" t="s">
        <v>636</v>
      </c>
      <c r="J3140" s="1488" t="s">
        <v>635</v>
      </c>
      <c r="K3140" s="1493">
        <v>0</v>
      </c>
      <c r="L3140" s="1493">
        <f t="shared" si="109"/>
        <v>12</v>
      </c>
      <c r="M3140" s="1484">
        <f t="shared" si="112"/>
        <v>59649.23000000001</v>
      </c>
      <c r="N3140" s="1493">
        <v>1</v>
      </c>
      <c r="O3140" s="1493">
        <f t="shared" si="110"/>
        <v>8</v>
      </c>
      <c r="P3140" s="1484">
        <f t="shared" si="111"/>
        <v>40082.199999999997</v>
      </c>
      <c r="Q3140" s="1200">
        <v>59649.23000000001</v>
      </c>
      <c r="R3140" s="1200">
        <v>40082.199999999997</v>
      </c>
      <c r="S3140" s="1201">
        <v>12</v>
      </c>
      <c r="T3140" s="1201">
        <v>8</v>
      </c>
      <c r="U3140" s="1500"/>
      <c r="V3140" s="1500"/>
    </row>
    <row r="3141" spans="1:22" ht="13.5" x14ac:dyDescent="0.25">
      <c r="A3141" s="1488" t="s">
        <v>640</v>
      </c>
      <c r="B3141" s="1488" t="s">
        <v>8675</v>
      </c>
      <c r="C3141" s="1488" t="s">
        <v>97</v>
      </c>
      <c r="D3141" s="1488" t="s">
        <v>701</v>
      </c>
      <c r="E3141" s="1489">
        <v>5000</v>
      </c>
      <c r="F3141" s="1488" t="s">
        <v>1260</v>
      </c>
      <c r="G3141" s="1488" t="s">
        <v>1259</v>
      </c>
      <c r="H3141" s="1488" t="s">
        <v>701</v>
      </c>
      <c r="I3141" s="1488" t="s">
        <v>662</v>
      </c>
      <c r="J3141" s="1488" t="s">
        <v>701</v>
      </c>
      <c r="K3141" s="1493">
        <v>1</v>
      </c>
      <c r="L3141" s="1493">
        <f t="shared" si="109"/>
        <v>0</v>
      </c>
      <c r="M3141" s="1484">
        <f t="shared" si="112"/>
        <v>0</v>
      </c>
      <c r="N3141" s="1493">
        <v>1</v>
      </c>
      <c r="O3141" s="1493">
        <f t="shared" si="110"/>
        <v>4</v>
      </c>
      <c r="P3141" s="1484">
        <f t="shared" si="111"/>
        <v>10700</v>
      </c>
      <c r="Q3141" s="1200"/>
      <c r="R3141" s="1200">
        <v>10700</v>
      </c>
      <c r="S3141" s="1201"/>
      <c r="T3141" s="1201">
        <v>4</v>
      </c>
      <c r="U3141" s="1500"/>
      <c r="V3141" s="1500"/>
    </row>
    <row r="3142" spans="1:22" ht="13.5" x14ac:dyDescent="0.25">
      <c r="A3142" s="1488" t="s">
        <v>640</v>
      </c>
      <c r="B3142" s="1488" t="s">
        <v>8675</v>
      </c>
      <c r="C3142" s="1488" t="s">
        <v>97</v>
      </c>
      <c r="D3142" s="1488" t="s">
        <v>807</v>
      </c>
      <c r="E3142" s="1489">
        <v>5000</v>
      </c>
      <c r="F3142" s="1488" t="s">
        <v>1258</v>
      </c>
      <c r="G3142" s="1488" t="s">
        <v>1257</v>
      </c>
      <c r="H3142" s="1488" t="s">
        <v>1256</v>
      </c>
      <c r="I3142" s="1488" t="s">
        <v>662</v>
      </c>
      <c r="J3142" s="1488" t="s">
        <v>1256</v>
      </c>
      <c r="K3142" s="1493">
        <v>1</v>
      </c>
      <c r="L3142" s="1493">
        <f t="shared" si="109"/>
        <v>0</v>
      </c>
      <c r="M3142" s="1484">
        <f t="shared" si="112"/>
        <v>0</v>
      </c>
      <c r="N3142" s="1493">
        <v>1</v>
      </c>
      <c r="O3142" s="1493">
        <f t="shared" si="110"/>
        <v>4</v>
      </c>
      <c r="P3142" s="1484">
        <f t="shared" si="111"/>
        <v>10434.41</v>
      </c>
      <c r="Q3142" s="1200"/>
      <c r="R3142" s="1200">
        <v>10434.41</v>
      </c>
      <c r="S3142" s="1201"/>
      <c r="T3142" s="1201">
        <v>4</v>
      </c>
      <c r="U3142" s="1500"/>
      <c r="V3142" s="1500"/>
    </row>
    <row r="3143" spans="1:22" ht="13.5" x14ac:dyDescent="0.25">
      <c r="A3143" s="1488" t="s">
        <v>640</v>
      </c>
      <c r="B3143" s="1488" t="s">
        <v>8675</v>
      </c>
      <c r="C3143" s="1488" t="s">
        <v>97</v>
      </c>
      <c r="D3143" s="1488" t="s">
        <v>657</v>
      </c>
      <c r="E3143" s="1489">
        <v>14000</v>
      </c>
      <c r="F3143" s="1488" t="s">
        <v>1255</v>
      </c>
      <c r="G3143" s="1488" t="s">
        <v>1254</v>
      </c>
      <c r="H3143" s="1488" t="s">
        <v>675</v>
      </c>
      <c r="I3143" s="1488" t="s">
        <v>1096</v>
      </c>
      <c r="J3143" s="1488" t="s">
        <v>675</v>
      </c>
      <c r="K3143" s="1493">
        <v>0</v>
      </c>
      <c r="L3143" s="1493">
        <f t="shared" si="109"/>
        <v>12</v>
      </c>
      <c r="M3143" s="1484">
        <f t="shared" si="112"/>
        <v>60403.03</v>
      </c>
      <c r="N3143" s="1493">
        <v>1</v>
      </c>
      <c r="O3143" s="1493">
        <f t="shared" si="110"/>
        <v>8</v>
      </c>
      <c r="P3143" s="1484">
        <f t="shared" si="111"/>
        <v>40300</v>
      </c>
      <c r="Q3143" s="1200">
        <v>60403.03</v>
      </c>
      <c r="R3143" s="1200">
        <v>40300</v>
      </c>
      <c r="S3143" s="1201">
        <v>12</v>
      </c>
      <c r="T3143" s="1201">
        <v>8</v>
      </c>
      <c r="U3143" s="1500"/>
      <c r="V3143" s="1500"/>
    </row>
    <row r="3144" spans="1:22" ht="13.5" x14ac:dyDescent="0.25">
      <c r="A3144" s="1488" t="s">
        <v>640</v>
      </c>
      <c r="B3144" s="1488" t="s">
        <v>8675</v>
      </c>
      <c r="C3144" s="1488" t="s">
        <v>97</v>
      </c>
      <c r="D3144" s="1488" t="s">
        <v>1025</v>
      </c>
      <c r="E3144" s="1489">
        <v>2800</v>
      </c>
      <c r="F3144" s="1488" t="s">
        <v>1253</v>
      </c>
      <c r="G3144" s="1488" t="s">
        <v>1252</v>
      </c>
      <c r="H3144" s="1488" t="s">
        <v>636</v>
      </c>
      <c r="I3144" s="1488" t="s">
        <v>687</v>
      </c>
      <c r="J3144" s="1488" t="s">
        <v>636</v>
      </c>
      <c r="K3144" s="1493">
        <v>1</v>
      </c>
      <c r="L3144" s="1493">
        <f t="shared" si="109"/>
        <v>12</v>
      </c>
      <c r="M3144" s="1484">
        <f t="shared" si="112"/>
        <v>60600</v>
      </c>
      <c r="N3144" s="1493">
        <v>1</v>
      </c>
      <c r="O3144" s="1493">
        <f t="shared" si="110"/>
        <v>8</v>
      </c>
      <c r="P3144" s="1484">
        <f t="shared" si="111"/>
        <v>40261.65</v>
      </c>
      <c r="Q3144" s="1200">
        <v>60600</v>
      </c>
      <c r="R3144" s="1200">
        <v>40261.65</v>
      </c>
      <c r="S3144" s="1201">
        <v>12</v>
      </c>
      <c r="T3144" s="1201">
        <v>8</v>
      </c>
      <c r="U3144" s="1500"/>
      <c r="V3144" s="1500"/>
    </row>
    <row r="3145" spans="1:22" ht="13.5" x14ac:dyDescent="0.25">
      <c r="A3145" s="1488" t="s">
        <v>640</v>
      </c>
      <c r="B3145" s="1488" t="s">
        <v>8675</v>
      </c>
      <c r="C3145" s="1488" t="s">
        <v>2002</v>
      </c>
      <c r="D3145" s="1488" t="s">
        <v>639</v>
      </c>
      <c r="E3145" s="1489">
        <v>4000</v>
      </c>
      <c r="F3145" s="1488" t="s">
        <v>1251</v>
      </c>
      <c r="G3145" s="1488" t="s">
        <v>1250</v>
      </c>
      <c r="H3145" s="1488" t="s">
        <v>635</v>
      </c>
      <c r="I3145" s="1488" t="s">
        <v>636</v>
      </c>
      <c r="J3145" s="1488" t="s">
        <v>635</v>
      </c>
      <c r="K3145" s="1493">
        <v>0</v>
      </c>
      <c r="L3145" s="1493">
        <f t="shared" si="109"/>
        <v>0</v>
      </c>
      <c r="M3145" s="1484">
        <f t="shared" si="112"/>
        <v>0</v>
      </c>
      <c r="N3145" s="1493">
        <v>1</v>
      </c>
      <c r="O3145" s="1493">
        <f t="shared" si="110"/>
        <v>5</v>
      </c>
      <c r="P3145" s="1484">
        <f t="shared" si="111"/>
        <v>69266.67</v>
      </c>
      <c r="Q3145" s="1200"/>
      <c r="R3145" s="1200">
        <v>69266.67</v>
      </c>
      <c r="S3145" s="1201"/>
      <c r="T3145" s="1201">
        <v>5</v>
      </c>
      <c r="U3145" s="1500"/>
      <c r="V3145" s="1500"/>
    </row>
    <row r="3146" spans="1:22" ht="13.5" x14ac:dyDescent="0.25">
      <c r="A3146" s="1488" t="s">
        <v>640</v>
      </c>
      <c r="B3146" s="1488" t="s">
        <v>8675</v>
      </c>
      <c r="C3146" s="1488" t="s">
        <v>97</v>
      </c>
      <c r="D3146" s="1488" t="s">
        <v>768</v>
      </c>
      <c r="E3146" s="1489">
        <v>2800</v>
      </c>
      <c r="F3146" s="1488" t="s">
        <v>1249</v>
      </c>
      <c r="G3146" s="1488" t="s">
        <v>1248</v>
      </c>
      <c r="H3146" s="1488" t="s">
        <v>636</v>
      </c>
      <c r="I3146" s="1488" t="s">
        <v>894</v>
      </c>
      <c r="J3146" s="1488" t="s">
        <v>636</v>
      </c>
      <c r="K3146" s="1493">
        <v>1</v>
      </c>
      <c r="L3146" s="1493">
        <f t="shared" si="109"/>
        <v>12</v>
      </c>
      <c r="M3146" s="1484">
        <f t="shared" si="112"/>
        <v>34013.339999999997</v>
      </c>
      <c r="N3146" s="1493">
        <v>1</v>
      </c>
      <c r="O3146" s="1493">
        <f t="shared" si="110"/>
        <v>8</v>
      </c>
      <c r="P3146" s="1484">
        <f t="shared" si="111"/>
        <v>22700</v>
      </c>
      <c r="Q3146" s="1200">
        <v>34013.339999999997</v>
      </c>
      <c r="R3146" s="1200">
        <v>22700</v>
      </c>
      <c r="S3146" s="1201">
        <v>12</v>
      </c>
      <c r="T3146" s="1201">
        <v>8</v>
      </c>
      <c r="U3146" s="1500"/>
      <c r="V3146" s="1500"/>
    </row>
    <row r="3147" spans="1:22" ht="13.5" x14ac:dyDescent="0.25">
      <c r="A3147" s="1488" t="s">
        <v>640</v>
      </c>
      <c r="B3147" s="1488" t="s">
        <v>8675</v>
      </c>
      <c r="C3147" s="1488" t="s">
        <v>97</v>
      </c>
      <c r="D3147" s="1488" t="s">
        <v>776</v>
      </c>
      <c r="E3147" s="1489">
        <v>8000</v>
      </c>
      <c r="F3147" s="1488" t="s">
        <v>1247</v>
      </c>
      <c r="G3147" s="1488" t="s">
        <v>1246</v>
      </c>
      <c r="H3147" s="1488" t="s">
        <v>1245</v>
      </c>
      <c r="I3147" s="1488" t="s">
        <v>647</v>
      </c>
      <c r="J3147" s="1488" t="s">
        <v>1245</v>
      </c>
      <c r="K3147" s="1493">
        <v>1</v>
      </c>
      <c r="L3147" s="1493">
        <f t="shared" si="109"/>
        <v>0</v>
      </c>
      <c r="M3147" s="1484">
        <f t="shared" si="112"/>
        <v>0</v>
      </c>
      <c r="N3147" s="1493">
        <v>1</v>
      </c>
      <c r="O3147" s="1493">
        <f t="shared" si="110"/>
        <v>3</v>
      </c>
      <c r="P3147" s="1484">
        <f t="shared" si="111"/>
        <v>9200</v>
      </c>
      <c r="Q3147" s="1200"/>
      <c r="R3147" s="1200">
        <v>9200</v>
      </c>
      <c r="S3147" s="1201"/>
      <c r="T3147" s="1201">
        <v>3</v>
      </c>
      <c r="U3147" s="1500"/>
      <c r="V3147" s="1500"/>
    </row>
    <row r="3148" spans="1:22" ht="13.5" x14ac:dyDescent="0.25">
      <c r="A3148" s="1488" t="s">
        <v>640</v>
      </c>
      <c r="B3148" s="1488" t="s">
        <v>8675</v>
      </c>
      <c r="C3148" s="1488" t="s">
        <v>97</v>
      </c>
      <c r="D3148" s="1488" t="s">
        <v>991</v>
      </c>
      <c r="E3148" s="1489">
        <v>2750</v>
      </c>
      <c r="F3148" s="1488" t="s">
        <v>1244</v>
      </c>
      <c r="G3148" s="1488" t="s">
        <v>1243</v>
      </c>
      <c r="H3148" s="1488" t="s">
        <v>636</v>
      </c>
      <c r="I3148" s="1488" t="s">
        <v>765</v>
      </c>
      <c r="J3148" s="1488" t="s">
        <v>636</v>
      </c>
      <c r="K3148" s="1493">
        <v>1</v>
      </c>
      <c r="L3148" s="1493">
        <f t="shared" si="109"/>
        <v>12</v>
      </c>
      <c r="M3148" s="1484">
        <f t="shared" si="112"/>
        <v>34200</v>
      </c>
      <c r="N3148" s="1493">
        <v>1</v>
      </c>
      <c r="O3148" s="1493">
        <f t="shared" si="110"/>
        <v>8</v>
      </c>
      <c r="P3148" s="1484">
        <f t="shared" si="111"/>
        <v>22700</v>
      </c>
      <c r="Q3148" s="1200">
        <v>34200</v>
      </c>
      <c r="R3148" s="1200">
        <v>22700</v>
      </c>
      <c r="S3148" s="1201">
        <v>12</v>
      </c>
      <c r="T3148" s="1201">
        <v>8</v>
      </c>
      <c r="U3148" s="1500"/>
      <c r="V3148" s="1500"/>
    </row>
    <row r="3149" spans="1:22" ht="13.5" x14ac:dyDescent="0.25">
      <c r="A3149" s="1488" t="s">
        <v>640</v>
      </c>
      <c r="B3149" s="1488" t="s">
        <v>8675</v>
      </c>
      <c r="C3149" s="1488" t="s">
        <v>97</v>
      </c>
      <c r="D3149" s="1488" t="s">
        <v>650</v>
      </c>
      <c r="E3149" s="1489">
        <v>6000</v>
      </c>
      <c r="F3149" s="1488" t="s">
        <v>1242</v>
      </c>
      <c r="G3149" s="1488" t="s">
        <v>1241</v>
      </c>
      <c r="H3149" s="1488" t="s">
        <v>1240</v>
      </c>
      <c r="I3149" s="1488" t="s">
        <v>647</v>
      </c>
      <c r="J3149" s="1488" t="s">
        <v>1240</v>
      </c>
      <c r="K3149" s="1493">
        <v>1</v>
      </c>
      <c r="L3149" s="1493">
        <f t="shared" si="109"/>
        <v>12</v>
      </c>
      <c r="M3149" s="1484">
        <f t="shared" si="112"/>
        <v>96539.39</v>
      </c>
      <c r="N3149" s="1493">
        <v>1</v>
      </c>
      <c r="O3149" s="1493">
        <f t="shared" si="110"/>
        <v>8</v>
      </c>
      <c r="P3149" s="1484">
        <f t="shared" si="111"/>
        <v>64300</v>
      </c>
      <c r="Q3149" s="1200">
        <v>96539.39</v>
      </c>
      <c r="R3149" s="1200">
        <v>64300</v>
      </c>
      <c r="S3149" s="1201">
        <v>12</v>
      </c>
      <c r="T3149" s="1201">
        <v>8</v>
      </c>
      <c r="U3149" s="1500"/>
      <c r="V3149" s="1500"/>
    </row>
    <row r="3150" spans="1:22" ht="13.5" x14ac:dyDescent="0.25">
      <c r="A3150" s="1488" t="s">
        <v>640</v>
      </c>
      <c r="B3150" s="1488" t="s">
        <v>8675</v>
      </c>
      <c r="C3150" s="1488" t="s">
        <v>97</v>
      </c>
      <c r="D3150" s="1488" t="s">
        <v>1071</v>
      </c>
      <c r="E3150" s="1489">
        <v>2500</v>
      </c>
      <c r="F3150" s="1488" t="s">
        <v>1239</v>
      </c>
      <c r="G3150" s="1488" t="s">
        <v>1238</v>
      </c>
      <c r="H3150" s="1488" t="s">
        <v>636</v>
      </c>
      <c r="I3150" s="1488" t="s">
        <v>636</v>
      </c>
      <c r="J3150" s="1488" t="s">
        <v>636</v>
      </c>
      <c r="K3150" s="1493">
        <v>1</v>
      </c>
      <c r="L3150" s="1493">
        <f t="shared" si="109"/>
        <v>12</v>
      </c>
      <c r="M3150" s="1484">
        <f t="shared" si="112"/>
        <v>33306.25</v>
      </c>
      <c r="N3150" s="1493">
        <v>1</v>
      </c>
      <c r="O3150" s="1493">
        <f t="shared" si="110"/>
        <v>8</v>
      </c>
      <c r="P3150" s="1484">
        <f t="shared" si="111"/>
        <v>22161.46</v>
      </c>
      <c r="Q3150" s="1200">
        <v>33306.25</v>
      </c>
      <c r="R3150" s="1200">
        <v>22161.46</v>
      </c>
      <c r="S3150" s="1201">
        <v>12</v>
      </c>
      <c r="T3150" s="1201">
        <v>8</v>
      </c>
      <c r="U3150" s="1500"/>
      <c r="V3150" s="1500"/>
    </row>
    <row r="3151" spans="1:22" ht="13.5" x14ac:dyDescent="0.25">
      <c r="A3151" s="1488" t="s">
        <v>640</v>
      </c>
      <c r="B3151" s="1488" t="s">
        <v>8675</v>
      </c>
      <c r="C3151" s="1488" t="s">
        <v>97</v>
      </c>
      <c r="D3151" s="1488" t="s">
        <v>657</v>
      </c>
      <c r="E3151" s="1489">
        <v>12000</v>
      </c>
      <c r="F3151" s="1488" t="s">
        <v>1237</v>
      </c>
      <c r="G3151" s="1488" t="s">
        <v>1236</v>
      </c>
      <c r="H3151" s="1488" t="s">
        <v>792</v>
      </c>
      <c r="I3151" s="1488" t="s">
        <v>647</v>
      </c>
      <c r="J3151" s="1488" t="s">
        <v>792</v>
      </c>
      <c r="K3151" s="1493">
        <v>0</v>
      </c>
      <c r="L3151" s="1493">
        <f t="shared" si="109"/>
        <v>12</v>
      </c>
      <c r="M3151" s="1484">
        <f t="shared" si="112"/>
        <v>72222.73</v>
      </c>
      <c r="N3151" s="1493">
        <v>1</v>
      </c>
      <c r="O3151" s="1493">
        <f t="shared" si="110"/>
        <v>8</v>
      </c>
      <c r="P3151" s="1484">
        <f t="shared" si="111"/>
        <v>48300</v>
      </c>
      <c r="Q3151" s="1200">
        <v>72222.73</v>
      </c>
      <c r="R3151" s="1200">
        <v>48300</v>
      </c>
      <c r="S3151" s="1201">
        <v>12</v>
      </c>
      <c r="T3151" s="1201">
        <v>8</v>
      </c>
      <c r="U3151" s="1500"/>
      <c r="V3151" s="1500"/>
    </row>
    <row r="3152" spans="1:22" ht="13.5" x14ac:dyDescent="0.25">
      <c r="A3152" s="1488" t="s">
        <v>640</v>
      </c>
      <c r="B3152" s="1488" t="s">
        <v>8675</v>
      </c>
      <c r="C3152" s="1488" t="s">
        <v>2002</v>
      </c>
      <c r="D3152" s="1488" t="s">
        <v>959</v>
      </c>
      <c r="E3152" s="1489">
        <v>3000</v>
      </c>
      <c r="F3152" s="1488" t="s">
        <v>1235</v>
      </c>
      <c r="G3152" s="1488" t="s">
        <v>1234</v>
      </c>
      <c r="H3152" s="1488" t="s">
        <v>959</v>
      </c>
      <c r="I3152" s="1488" t="s">
        <v>636</v>
      </c>
      <c r="J3152" s="1488" t="s">
        <v>959</v>
      </c>
      <c r="K3152" s="1493">
        <v>0</v>
      </c>
      <c r="L3152" s="1493">
        <f t="shared" si="109"/>
        <v>12</v>
      </c>
      <c r="M3152" s="1484">
        <f t="shared" si="112"/>
        <v>30450.14</v>
      </c>
      <c r="N3152" s="1493">
        <v>1</v>
      </c>
      <c r="O3152" s="1493">
        <f t="shared" si="110"/>
        <v>8</v>
      </c>
      <c r="P3152" s="1484">
        <f t="shared" si="111"/>
        <v>20133.34</v>
      </c>
      <c r="Q3152" s="1200">
        <v>30450.14</v>
      </c>
      <c r="R3152" s="1200">
        <v>20133.34</v>
      </c>
      <c r="S3152" s="1201">
        <v>12</v>
      </c>
      <c r="T3152" s="1201">
        <v>8</v>
      </c>
      <c r="U3152" s="1500"/>
      <c r="V3152" s="1500"/>
    </row>
    <row r="3153" spans="1:22" ht="13.5" x14ac:dyDescent="0.25">
      <c r="A3153" s="1488" t="s">
        <v>640</v>
      </c>
      <c r="B3153" s="1488" t="s">
        <v>8675</v>
      </c>
      <c r="C3153" s="1488" t="s">
        <v>97</v>
      </c>
      <c r="D3153" s="1488" t="s">
        <v>712</v>
      </c>
      <c r="E3153" s="1489">
        <v>12000</v>
      </c>
      <c r="F3153" s="1488" t="s">
        <v>1233</v>
      </c>
      <c r="G3153" s="1488" t="s">
        <v>1232</v>
      </c>
      <c r="H3153" s="1488" t="s">
        <v>1231</v>
      </c>
      <c r="I3153" s="1488" t="s">
        <v>662</v>
      </c>
      <c r="J3153" s="1488" t="s">
        <v>1231</v>
      </c>
      <c r="K3153" s="1493">
        <v>1</v>
      </c>
      <c r="L3153" s="1493">
        <f t="shared" si="109"/>
        <v>0</v>
      </c>
      <c r="M3153" s="1484">
        <f t="shared" si="112"/>
        <v>0</v>
      </c>
      <c r="N3153" s="1493">
        <v>1</v>
      </c>
      <c r="O3153" s="1493">
        <f t="shared" si="110"/>
        <v>5</v>
      </c>
      <c r="P3153" s="1484">
        <f t="shared" si="111"/>
        <v>72633.33</v>
      </c>
      <c r="Q3153" s="1200"/>
      <c r="R3153" s="1200">
        <v>72633.33</v>
      </c>
      <c r="S3153" s="1201"/>
      <c r="T3153" s="1201">
        <v>5</v>
      </c>
      <c r="U3153" s="1500"/>
      <c r="V3153" s="1500"/>
    </row>
    <row r="3154" spans="1:22" ht="13.5" x14ac:dyDescent="0.25">
      <c r="A3154" s="1488" t="s">
        <v>640</v>
      </c>
      <c r="B3154" s="1488" t="s">
        <v>8675</v>
      </c>
      <c r="C3154" s="1488" t="s">
        <v>2002</v>
      </c>
      <c r="D3154" s="1488" t="s">
        <v>674</v>
      </c>
      <c r="E3154" s="1489">
        <v>5000</v>
      </c>
      <c r="F3154" s="1488" t="s">
        <v>1230</v>
      </c>
      <c r="G3154" s="1488" t="s">
        <v>1229</v>
      </c>
      <c r="H3154" s="1488" t="s">
        <v>671</v>
      </c>
      <c r="I3154" s="1488" t="s">
        <v>647</v>
      </c>
      <c r="J3154" s="1488" t="s">
        <v>671</v>
      </c>
      <c r="K3154" s="1493">
        <v>0</v>
      </c>
      <c r="L3154" s="1493">
        <f t="shared" si="109"/>
        <v>0</v>
      </c>
      <c r="M3154" s="1484">
        <f t="shared" si="112"/>
        <v>0</v>
      </c>
      <c r="N3154" s="1493">
        <v>1</v>
      </c>
      <c r="O3154" s="1493">
        <f t="shared" si="110"/>
        <v>5</v>
      </c>
      <c r="P3154" s="1484">
        <f t="shared" si="111"/>
        <v>11189.6</v>
      </c>
      <c r="Q3154" s="1200"/>
      <c r="R3154" s="1200">
        <v>11189.6</v>
      </c>
      <c r="S3154" s="1201"/>
      <c r="T3154" s="1201">
        <v>5</v>
      </c>
      <c r="U3154" s="1500"/>
      <c r="V3154" s="1500"/>
    </row>
    <row r="3155" spans="1:22" ht="13.5" x14ac:dyDescent="0.25">
      <c r="A3155" s="1488" t="s">
        <v>640</v>
      </c>
      <c r="B3155" s="1488" t="s">
        <v>8675</v>
      </c>
      <c r="C3155" s="1488" t="s">
        <v>97</v>
      </c>
      <c r="D3155" s="1488" t="s">
        <v>639</v>
      </c>
      <c r="E3155" s="1489">
        <v>2500</v>
      </c>
      <c r="F3155" s="1488" t="s">
        <v>1228</v>
      </c>
      <c r="G3155" s="1488" t="s">
        <v>1227</v>
      </c>
      <c r="H3155" s="1488" t="s">
        <v>636</v>
      </c>
      <c r="I3155" s="1488" t="s">
        <v>665</v>
      </c>
      <c r="J3155" s="1488" t="s">
        <v>636</v>
      </c>
      <c r="K3155" s="1493">
        <v>1</v>
      </c>
      <c r="L3155" s="1493">
        <f t="shared" si="109"/>
        <v>12</v>
      </c>
      <c r="M3155" s="1484">
        <f t="shared" si="112"/>
        <v>143725</v>
      </c>
      <c r="N3155" s="1493">
        <v>1</v>
      </c>
      <c r="O3155" s="1493">
        <f t="shared" si="110"/>
        <v>8</v>
      </c>
      <c r="P3155" s="1484">
        <f t="shared" si="111"/>
        <v>95900</v>
      </c>
      <c r="Q3155" s="1200">
        <v>143725</v>
      </c>
      <c r="R3155" s="1200">
        <v>95900</v>
      </c>
      <c r="S3155" s="1201">
        <v>12</v>
      </c>
      <c r="T3155" s="1201">
        <v>8</v>
      </c>
      <c r="U3155" s="1500"/>
      <c r="V3155" s="1500"/>
    </row>
    <row r="3156" spans="1:22" ht="13.5" x14ac:dyDescent="0.25">
      <c r="A3156" s="1488" t="s">
        <v>640</v>
      </c>
      <c r="B3156" s="1488" t="s">
        <v>8675</v>
      </c>
      <c r="C3156" s="1488" t="s">
        <v>2002</v>
      </c>
      <c r="D3156" s="1488" t="s">
        <v>698</v>
      </c>
      <c r="E3156" s="1489">
        <v>3000</v>
      </c>
      <c r="F3156" s="1488" t="s">
        <v>1226</v>
      </c>
      <c r="G3156" s="1488" t="s">
        <v>1225</v>
      </c>
      <c r="H3156" s="1488" t="s">
        <v>636</v>
      </c>
      <c r="I3156" s="1488" t="s">
        <v>636</v>
      </c>
      <c r="J3156" s="1488" t="s">
        <v>636</v>
      </c>
      <c r="K3156" s="1493">
        <v>0</v>
      </c>
      <c r="L3156" s="1493">
        <f t="shared" si="109"/>
        <v>12</v>
      </c>
      <c r="M3156" s="1484">
        <f t="shared" si="112"/>
        <v>143725</v>
      </c>
      <c r="N3156" s="1493">
        <v>1</v>
      </c>
      <c r="O3156" s="1493">
        <f t="shared" si="110"/>
        <v>8</v>
      </c>
      <c r="P3156" s="1484">
        <f t="shared" si="111"/>
        <v>95900</v>
      </c>
      <c r="Q3156" s="1200">
        <v>143725</v>
      </c>
      <c r="R3156" s="1200">
        <v>95900</v>
      </c>
      <c r="S3156" s="1201">
        <v>12</v>
      </c>
      <c r="T3156" s="1201">
        <v>8</v>
      </c>
      <c r="U3156" s="1500"/>
      <c r="V3156" s="1500"/>
    </row>
    <row r="3157" spans="1:22" ht="13.5" x14ac:dyDescent="0.25">
      <c r="A3157" s="1488" t="s">
        <v>640</v>
      </c>
      <c r="B3157" s="1488" t="s">
        <v>8675</v>
      </c>
      <c r="C3157" s="1488" t="s">
        <v>97</v>
      </c>
      <c r="D3157" s="1488" t="s">
        <v>645</v>
      </c>
      <c r="E3157" s="1489">
        <v>7000</v>
      </c>
      <c r="F3157" s="1488" t="s">
        <v>1224</v>
      </c>
      <c r="G3157" s="1488" t="s">
        <v>1223</v>
      </c>
      <c r="H3157" s="1488" t="s">
        <v>636</v>
      </c>
      <c r="I3157" s="1488" t="s">
        <v>680</v>
      </c>
      <c r="J3157" s="1488" t="s">
        <v>636</v>
      </c>
      <c r="K3157" s="1493">
        <v>1</v>
      </c>
      <c r="L3157" s="1493">
        <f t="shared" si="109"/>
        <v>0</v>
      </c>
      <c r="M3157" s="1484">
        <f t="shared" si="112"/>
        <v>0</v>
      </c>
      <c r="N3157" s="1493">
        <v>1</v>
      </c>
      <c r="O3157" s="1493">
        <f t="shared" si="110"/>
        <v>5</v>
      </c>
      <c r="P3157" s="1484">
        <f t="shared" si="111"/>
        <v>18217.870000000003</v>
      </c>
      <c r="Q3157" s="1200"/>
      <c r="R3157" s="1200">
        <v>18217.870000000003</v>
      </c>
      <c r="S3157" s="1201"/>
      <c r="T3157" s="1201">
        <v>5</v>
      </c>
      <c r="U3157" s="1500"/>
      <c r="V3157" s="1500"/>
    </row>
    <row r="3158" spans="1:22" ht="13.5" x14ac:dyDescent="0.25">
      <c r="A3158" s="1488" t="s">
        <v>640</v>
      </c>
      <c r="B3158" s="1488" t="s">
        <v>8675</v>
      </c>
      <c r="C3158" s="1488" t="s">
        <v>97</v>
      </c>
      <c r="D3158" s="1488" t="s">
        <v>923</v>
      </c>
      <c r="E3158" s="1489">
        <v>4500</v>
      </c>
      <c r="F3158" s="1488" t="s">
        <v>1222</v>
      </c>
      <c r="G3158" s="1488" t="s">
        <v>1221</v>
      </c>
      <c r="H3158" s="1488" t="s">
        <v>1220</v>
      </c>
      <c r="I3158" s="1488" t="s">
        <v>662</v>
      </c>
      <c r="J3158" s="1488" t="s">
        <v>1220</v>
      </c>
      <c r="K3158" s="1493">
        <v>1</v>
      </c>
      <c r="L3158" s="1493">
        <f t="shared" si="109"/>
        <v>12</v>
      </c>
      <c r="M3158" s="1484">
        <f t="shared" si="112"/>
        <v>30163.430000000004</v>
      </c>
      <c r="N3158" s="1493">
        <v>0</v>
      </c>
      <c r="O3158" s="1493">
        <f t="shared" si="110"/>
        <v>8</v>
      </c>
      <c r="P3158" s="1484">
        <f t="shared" si="111"/>
        <v>20037.449999999997</v>
      </c>
      <c r="Q3158" s="1200">
        <v>30163.430000000004</v>
      </c>
      <c r="R3158" s="1200">
        <v>20037.449999999997</v>
      </c>
      <c r="S3158" s="1201">
        <v>12</v>
      </c>
      <c r="T3158" s="1201">
        <v>8</v>
      </c>
      <c r="U3158" s="1500"/>
      <c r="V3158" s="1500"/>
    </row>
    <row r="3159" spans="1:22" ht="13.5" x14ac:dyDescent="0.25">
      <c r="A3159" s="1488" t="s">
        <v>640</v>
      </c>
      <c r="B3159" s="1488" t="s">
        <v>8675</v>
      </c>
      <c r="C3159" s="1488" t="s">
        <v>97</v>
      </c>
      <c r="D3159" s="1488" t="s">
        <v>1105</v>
      </c>
      <c r="E3159" s="1489">
        <v>2500</v>
      </c>
      <c r="F3159" s="1488" t="s">
        <v>1219</v>
      </c>
      <c r="G3159" s="1488" t="s">
        <v>1218</v>
      </c>
      <c r="H3159" s="1488" t="s">
        <v>636</v>
      </c>
      <c r="I3159" s="1488" t="s">
        <v>765</v>
      </c>
      <c r="J3159" s="1488" t="s">
        <v>636</v>
      </c>
      <c r="K3159" s="1493">
        <v>1</v>
      </c>
      <c r="L3159" s="1493">
        <f t="shared" si="109"/>
        <v>0</v>
      </c>
      <c r="M3159" s="1484">
        <f t="shared" si="112"/>
        <v>0</v>
      </c>
      <c r="N3159" s="1493">
        <v>1</v>
      </c>
      <c r="O3159" s="1493">
        <f t="shared" si="110"/>
        <v>4</v>
      </c>
      <c r="P3159" s="1484">
        <f t="shared" si="111"/>
        <v>10700</v>
      </c>
      <c r="Q3159" s="1200"/>
      <c r="R3159" s="1200">
        <v>10700</v>
      </c>
      <c r="S3159" s="1201"/>
      <c r="T3159" s="1201">
        <v>4</v>
      </c>
      <c r="U3159" s="1500"/>
      <c r="V3159" s="1500"/>
    </row>
    <row r="3160" spans="1:22" ht="13.5" x14ac:dyDescent="0.25">
      <c r="A3160" s="1488" t="s">
        <v>640</v>
      </c>
      <c r="B3160" s="1488" t="s">
        <v>8675</v>
      </c>
      <c r="C3160" s="1488" t="s">
        <v>2002</v>
      </c>
      <c r="D3160" s="1488" t="s">
        <v>698</v>
      </c>
      <c r="E3160" s="1489">
        <v>3000</v>
      </c>
      <c r="F3160" s="1488" t="s">
        <v>1217</v>
      </c>
      <c r="G3160" s="1488" t="s">
        <v>1216</v>
      </c>
      <c r="H3160" s="1488" t="s">
        <v>636</v>
      </c>
      <c r="I3160" s="1488" t="s">
        <v>636</v>
      </c>
      <c r="J3160" s="1488" t="s">
        <v>636</v>
      </c>
      <c r="K3160" s="1493">
        <v>0</v>
      </c>
      <c r="L3160" s="1493">
        <f t="shared" si="109"/>
        <v>1</v>
      </c>
      <c r="M3160" s="1484">
        <f t="shared" si="112"/>
        <v>7466.67</v>
      </c>
      <c r="N3160" s="1493">
        <v>1</v>
      </c>
      <c r="O3160" s="1493">
        <f t="shared" si="110"/>
        <v>10</v>
      </c>
      <c r="P3160" s="1484">
        <f t="shared" si="111"/>
        <v>57384.800000000003</v>
      </c>
      <c r="Q3160" s="1200">
        <v>7466.67</v>
      </c>
      <c r="R3160" s="1200">
        <v>57384.800000000003</v>
      </c>
      <c r="S3160" s="1201">
        <v>1</v>
      </c>
      <c r="T3160" s="1201">
        <v>10</v>
      </c>
      <c r="U3160" s="1500"/>
      <c r="V3160" s="1500"/>
    </row>
    <row r="3161" spans="1:22" ht="13.5" x14ac:dyDescent="0.25">
      <c r="A3161" s="1488" t="s">
        <v>640</v>
      </c>
      <c r="B3161" s="1488" t="s">
        <v>8675</v>
      </c>
      <c r="C3161" s="1488" t="s">
        <v>97</v>
      </c>
      <c r="D3161" s="1488" t="s">
        <v>768</v>
      </c>
      <c r="E3161" s="1489">
        <v>3000</v>
      </c>
      <c r="F3161" s="1488" t="s">
        <v>1215</v>
      </c>
      <c r="G3161" s="1488" t="s">
        <v>1214</v>
      </c>
      <c r="H3161" s="1488" t="s">
        <v>636</v>
      </c>
      <c r="I3161" s="1488" t="s">
        <v>894</v>
      </c>
      <c r="J3161" s="1488" t="s">
        <v>636</v>
      </c>
      <c r="K3161" s="1493">
        <v>1</v>
      </c>
      <c r="L3161" s="1493">
        <f t="shared" si="109"/>
        <v>11</v>
      </c>
      <c r="M3161" s="1484">
        <f t="shared" si="112"/>
        <v>52106.239999999998</v>
      </c>
      <c r="N3161" s="1493">
        <v>1</v>
      </c>
      <c r="O3161" s="1493">
        <f t="shared" si="110"/>
        <v>0</v>
      </c>
      <c r="P3161" s="1484">
        <f t="shared" si="111"/>
        <v>0</v>
      </c>
      <c r="Q3161" s="1200">
        <v>52106.239999999998</v>
      </c>
      <c r="R3161" s="1200"/>
      <c r="S3161" s="1201">
        <v>11</v>
      </c>
      <c r="T3161" s="1201"/>
      <c r="U3161" s="1500"/>
      <c r="V3161" s="1500"/>
    </row>
    <row r="3162" spans="1:22" ht="13.5" x14ac:dyDescent="0.25">
      <c r="A3162" s="1488" t="s">
        <v>640</v>
      </c>
      <c r="B3162" s="1488" t="s">
        <v>8675</v>
      </c>
      <c r="C3162" s="1488" t="s">
        <v>97</v>
      </c>
      <c r="D3162" s="1488" t="s">
        <v>668</v>
      </c>
      <c r="E3162" s="1489">
        <v>3500</v>
      </c>
      <c r="F3162" s="1488" t="s">
        <v>1213</v>
      </c>
      <c r="G3162" s="1488" t="s">
        <v>1212</v>
      </c>
      <c r="H3162" s="1488" t="s">
        <v>1211</v>
      </c>
      <c r="I3162" s="1488" t="s">
        <v>636</v>
      </c>
      <c r="J3162" s="1488" t="s">
        <v>1211</v>
      </c>
      <c r="K3162" s="1493">
        <v>1</v>
      </c>
      <c r="L3162" s="1493">
        <f t="shared" si="109"/>
        <v>12</v>
      </c>
      <c r="M3162" s="1484">
        <f t="shared" si="112"/>
        <v>30516.67</v>
      </c>
      <c r="N3162" s="1493">
        <v>1</v>
      </c>
      <c r="O3162" s="1493">
        <f t="shared" si="110"/>
        <v>8</v>
      </c>
      <c r="P3162" s="1484">
        <f t="shared" si="111"/>
        <v>20281.3</v>
      </c>
      <c r="Q3162" s="1200">
        <v>30516.67</v>
      </c>
      <c r="R3162" s="1200">
        <v>20281.3</v>
      </c>
      <c r="S3162" s="1201">
        <v>12</v>
      </c>
      <c r="T3162" s="1201">
        <v>8</v>
      </c>
      <c r="U3162" s="1500"/>
      <c r="V3162" s="1500"/>
    </row>
    <row r="3163" spans="1:22" ht="13.5" x14ac:dyDescent="0.25">
      <c r="A3163" s="1488" t="s">
        <v>640</v>
      </c>
      <c r="B3163" s="1488" t="s">
        <v>8675</v>
      </c>
      <c r="C3163" s="1488" t="s">
        <v>2002</v>
      </c>
      <c r="D3163" s="1488" t="s">
        <v>639</v>
      </c>
      <c r="E3163" s="1489">
        <v>3500</v>
      </c>
      <c r="F3163" s="1488" t="s">
        <v>1210</v>
      </c>
      <c r="G3163" s="1488" t="s">
        <v>1209</v>
      </c>
      <c r="H3163" s="1488" t="s">
        <v>635</v>
      </c>
      <c r="I3163" s="1488" t="s">
        <v>636</v>
      </c>
      <c r="J3163" s="1488" t="s">
        <v>635</v>
      </c>
      <c r="K3163" s="1493">
        <v>0</v>
      </c>
      <c r="L3163" s="1493">
        <f t="shared" si="109"/>
        <v>0</v>
      </c>
      <c r="M3163" s="1484">
        <f t="shared" si="112"/>
        <v>0</v>
      </c>
      <c r="N3163" s="1493">
        <v>1</v>
      </c>
      <c r="O3163" s="1493">
        <f t="shared" si="110"/>
        <v>4</v>
      </c>
      <c r="P3163" s="1484">
        <f t="shared" si="111"/>
        <v>10700</v>
      </c>
      <c r="Q3163" s="1200"/>
      <c r="R3163" s="1200">
        <v>10700</v>
      </c>
      <c r="S3163" s="1201"/>
      <c r="T3163" s="1201">
        <v>4</v>
      </c>
      <c r="U3163" s="1500"/>
      <c r="V3163" s="1500"/>
    </row>
    <row r="3164" spans="1:22" ht="13.5" x14ac:dyDescent="0.25">
      <c r="A3164" s="1488" t="s">
        <v>640</v>
      </c>
      <c r="B3164" s="1488" t="s">
        <v>8675</v>
      </c>
      <c r="C3164" s="1488" t="s">
        <v>97</v>
      </c>
      <c r="D3164" s="1488" t="s">
        <v>712</v>
      </c>
      <c r="E3164" s="1489">
        <v>12000</v>
      </c>
      <c r="F3164" s="1488" t="s">
        <v>1208</v>
      </c>
      <c r="G3164" s="1488" t="s">
        <v>1207</v>
      </c>
      <c r="H3164" s="1488" t="s">
        <v>636</v>
      </c>
      <c r="I3164" s="1488" t="s">
        <v>894</v>
      </c>
      <c r="J3164" s="1488" t="s">
        <v>636</v>
      </c>
      <c r="K3164" s="1493">
        <v>1</v>
      </c>
      <c r="L3164" s="1493">
        <f t="shared" si="109"/>
        <v>12</v>
      </c>
      <c r="M3164" s="1484">
        <f t="shared" si="112"/>
        <v>25000</v>
      </c>
      <c r="N3164" s="1493">
        <v>1</v>
      </c>
      <c r="O3164" s="1493">
        <f t="shared" si="110"/>
        <v>1</v>
      </c>
      <c r="P3164" s="1484">
        <f t="shared" si="111"/>
        <v>3441.67</v>
      </c>
      <c r="Q3164" s="1200">
        <v>25000</v>
      </c>
      <c r="R3164" s="1200">
        <v>3441.67</v>
      </c>
      <c r="S3164" s="1201">
        <v>12</v>
      </c>
      <c r="T3164" s="1201">
        <v>1</v>
      </c>
      <c r="U3164" s="1500"/>
      <c r="V3164" s="1500"/>
    </row>
    <row r="3165" spans="1:22" ht="13.5" x14ac:dyDescent="0.25">
      <c r="A3165" s="1488" t="s">
        <v>640</v>
      </c>
      <c r="B3165" s="1488" t="s">
        <v>8675</v>
      </c>
      <c r="C3165" s="1488" t="s">
        <v>97</v>
      </c>
      <c r="D3165" s="1488" t="s">
        <v>645</v>
      </c>
      <c r="E3165" s="1489">
        <v>5000</v>
      </c>
      <c r="F3165" s="1488" t="s">
        <v>1206</v>
      </c>
      <c r="G3165" s="1488" t="s">
        <v>1205</v>
      </c>
      <c r="H3165" s="1488" t="s">
        <v>641</v>
      </c>
      <c r="I3165" s="1488" t="s">
        <v>647</v>
      </c>
      <c r="J3165" s="1488" t="s">
        <v>641</v>
      </c>
      <c r="K3165" s="1493">
        <v>1</v>
      </c>
      <c r="L3165" s="1493">
        <f t="shared" ref="L3165:L3228" si="113">S3165</f>
        <v>4</v>
      </c>
      <c r="M3165" s="1484">
        <f t="shared" si="112"/>
        <v>11926.66</v>
      </c>
      <c r="N3165" s="1493">
        <v>1</v>
      </c>
      <c r="O3165" s="1493">
        <f t="shared" ref="O3165:O3228" si="114">T3165</f>
        <v>8</v>
      </c>
      <c r="P3165" s="1484">
        <f t="shared" ref="P3165:P3228" si="115">R3165</f>
        <v>28051.75</v>
      </c>
      <c r="Q3165" s="1200">
        <v>11926.66</v>
      </c>
      <c r="R3165" s="1200">
        <v>28051.75</v>
      </c>
      <c r="S3165" s="1201">
        <v>4</v>
      </c>
      <c r="T3165" s="1201">
        <v>8</v>
      </c>
      <c r="U3165" s="1500"/>
      <c r="V3165" s="1500"/>
    </row>
    <row r="3166" spans="1:22" ht="13.5" x14ac:dyDescent="0.25">
      <c r="A3166" s="1488" t="s">
        <v>640</v>
      </c>
      <c r="B3166" s="1488" t="s">
        <v>8675</v>
      </c>
      <c r="C3166" s="1488" t="s">
        <v>97</v>
      </c>
      <c r="D3166" s="1488" t="s">
        <v>1176</v>
      </c>
      <c r="E3166" s="1489">
        <v>1700</v>
      </c>
      <c r="F3166" s="1488" t="s">
        <v>1204</v>
      </c>
      <c r="G3166" s="1488" t="s">
        <v>1203</v>
      </c>
      <c r="H3166" s="1488" t="s">
        <v>636</v>
      </c>
      <c r="I3166" s="1488" t="s">
        <v>687</v>
      </c>
      <c r="J3166" s="1488" t="s">
        <v>636</v>
      </c>
      <c r="K3166" s="1493">
        <v>1</v>
      </c>
      <c r="L3166" s="1493">
        <f t="shared" si="113"/>
        <v>0</v>
      </c>
      <c r="M3166" s="1484">
        <f t="shared" si="112"/>
        <v>0</v>
      </c>
      <c r="N3166" s="1493">
        <v>1</v>
      </c>
      <c r="O3166" s="1493">
        <f t="shared" si="114"/>
        <v>3</v>
      </c>
      <c r="P3166" s="1484">
        <f t="shared" si="115"/>
        <v>8050</v>
      </c>
      <c r="Q3166" s="1200"/>
      <c r="R3166" s="1200">
        <v>8050</v>
      </c>
      <c r="S3166" s="1201"/>
      <c r="T3166" s="1201">
        <v>3</v>
      </c>
      <c r="U3166" s="1500"/>
      <c r="V3166" s="1500"/>
    </row>
    <row r="3167" spans="1:22" ht="13.5" x14ac:dyDescent="0.25">
      <c r="A3167" s="1488" t="s">
        <v>640</v>
      </c>
      <c r="B3167" s="1488" t="s">
        <v>8675</v>
      </c>
      <c r="C3167" s="1488" t="s">
        <v>97</v>
      </c>
      <c r="D3167" s="1488" t="s">
        <v>1202</v>
      </c>
      <c r="E3167" s="1489">
        <v>5000</v>
      </c>
      <c r="F3167" s="1488" t="s">
        <v>1201</v>
      </c>
      <c r="G3167" s="1488" t="s">
        <v>1200</v>
      </c>
      <c r="H3167" s="1488" t="s">
        <v>646</v>
      </c>
      <c r="I3167" s="1488" t="s">
        <v>647</v>
      </c>
      <c r="J3167" s="1488" t="s">
        <v>646</v>
      </c>
      <c r="K3167" s="1493">
        <v>1</v>
      </c>
      <c r="L3167" s="1493">
        <f t="shared" si="113"/>
        <v>12</v>
      </c>
      <c r="M3167" s="1484">
        <f t="shared" si="112"/>
        <v>143636.36000000002</v>
      </c>
      <c r="N3167" s="1493">
        <v>1</v>
      </c>
      <c r="O3167" s="1493">
        <f t="shared" si="114"/>
        <v>8</v>
      </c>
      <c r="P3167" s="1484">
        <f t="shared" si="115"/>
        <v>96300</v>
      </c>
      <c r="Q3167" s="1200">
        <v>143636.36000000002</v>
      </c>
      <c r="R3167" s="1200">
        <v>96300</v>
      </c>
      <c r="S3167" s="1201">
        <v>12</v>
      </c>
      <c r="T3167" s="1201">
        <v>8</v>
      </c>
      <c r="U3167" s="1500"/>
      <c r="V3167" s="1500"/>
    </row>
    <row r="3168" spans="1:22" ht="13.5" x14ac:dyDescent="0.25">
      <c r="A3168" s="1488" t="s">
        <v>640</v>
      </c>
      <c r="B3168" s="1488" t="s">
        <v>8675</v>
      </c>
      <c r="C3168" s="1488" t="s">
        <v>2002</v>
      </c>
      <c r="D3168" s="1488" t="s">
        <v>698</v>
      </c>
      <c r="E3168" s="1489">
        <v>3000</v>
      </c>
      <c r="F3168" s="1488" t="s">
        <v>1199</v>
      </c>
      <c r="G3168" s="1488" t="s">
        <v>1198</v>
      </c>
      <c r="H3168" s="1488" t="s">
        <v>636</v>
      </c>
      <c r="I3168" s="1488" t="s">
        <v>636</v>
      </c>
      <c r="J3168" s="1488" t="s">
        <v>636</v>
      </c>
      <c r="K3168" s="1493">
        <v>0</v>
      </c>
      <c r="L3168" s="1493">
        <f t="shared" si="113"/>
        <v>12</v>
      </c>
      <c r="M3168" s="1484">
        <f t="shared" si="112"/>
        <v>59182.37999999999</v>
      </c>
      <c r="N3168" s="1493">
        <v>1</v>
      </c>
      <c r="O3168" s="1493">
        <f t="shared" si="114"/>
        <v>9</v>
      </c>
      <c r="P3168" s="1484">
        <f t="shared" si="115"/>
        <v>40245.24</v>
      </c>
      <c r="Q3168" s="1200">
        <v>59182.37999999999</v>
      </c>
      <c r="R3168" s="1200">
        <v>40245.24</v>
      </c>
      <c r="S3168" s="1201">
        <v>12</v>
      </c>
      <c r="T3168" s="1201">
        <v>9</v>
      </c>
      <c r="U3168" s="1500"/>
      <c r="V3168" s="1500"/>
    </row>
    <row r="3169" spans="1:22" ht="13.5" x14ac:dyDescent="0.25">
      <c r="A3169" s="1488" t="s">
        <v>640</v>
      </c>
      <c r="B3169" s="1488" t="s">
        <v>8675</v>
      </c>
      <c r="C3169" s="1488" t="s">
        <v>97</v>
      </c>
      <c r="D3169" s="1488" t="s">
        <v>645</v>
      </c>
      <c r="E3169" s="1489">
        <v>5000</v>
      </c>
      <c r="F3169" s="1488" t="s">
        <v>1197</v>
      </c>
      <c r="G3169" s="1488" t="s">
        <v>1196</v>
      </c>
      <c r="H3169" s="1488" t="s">
        <v>641</v>
      </c>
      <c r="I3169" s="1488" t="s">
        <v>647</v>
      </c>
      <c r="J3169" s="1488" t="s">
        <v>641</v>
      </c>
      <c r="K3169" s="1493">
        <v>1</v>
      </c>
      <c r="L3169" s="1493">
        <f t="shared" si="113"/>
        <v>12</v>
      </c>
      <c r="M3169" s="1484">
        <f t="shared" si="112"/>
        <v>20626.68</v>
      </c>
      <c r="N3169" s="1493">
        <v>1</v>
      </c>
      <c r="O3169" s="1493">
        <f t="shared" si="114"/>
        <v>8</v>
      </c>
      <c r="P3169" s="1484">
        <f t="shared" si="115"/>
        <v>13900</v>
      </c>
      <c r="Q3169" s="1200">
        <v>20626.68</v>
      </c>
      <c r="R3169" s="1200">
        <v>13900</v>
      </c>
      <c r="S3169" s="1201">
        <v>12</v>
      </c>
      <c r="T3169" s="1201">
        <v>8</v>
      </c>
      <c r="U3169" s="1500"/>
      <c r="V3169" s="1500"/>
    </row>
    <row r="3170" spans="1:22" ht="13.5" x14ac:dyDescent="0.25">
      <c r="A3170" s="1488" t="s">
        <v>640</v>
      </c>
      <c r="B3170" s="1488" t="s">
        <v>8675</v>
      </c>
      <c r="C3170" s="1488" t="s">
        <v>97</v>
      </c>
      <c r="D3170" s="1488" t="s">
        <v>698</v>
      </c>
      <c r="E3170" s="1489">
        <v>2200</v>
      </c>
      <c r="F3170" s="1488" t="s">
        <v>1195</v>
      </c>
      <c r="G3170" s="1488" t="s">
        <v>1194</v>
      </c>
      <c r="H3170" s="1488" t="s">
        <v>636</v>
      </c>
      <c r="I3170" s="1488" t="s">
        <v>687</v>
      </c>
      <c r="J3170" s="1488" t="s">
        <v>636</v>
      </c>
      <c r="K3170" s="1493">
        <v>1</v>
      </c>
      <c r="L3170" s="1493">
        <f t="shared" si="113"/>
        <v>12</v>
      </c>
      <c r="M3170" s="1484">
        <f t="shared" si="112"/>
        <v>60156.33</v>
      </c>
      <c r="N3170" s="1493">
        <v>1</v>
      </c>
      <c r="O3170" s="1493">
        <f t="shared" si="114"/>
        <v>8</v>
      </c>
      <c r="P3170" s="1484">
        <f t="shared" si="115"/>
        <v>40133.81</v>
      </c>
      <c r="Q3170" s="1200">
        <v>60156.33</v>
      </c>
      <c r="R3170" s="1200">
        <v>40133.81</v>
      </c>
      <c r="S3170" s="1201">
        <v>12</v>
      </c>
      <c r="T3170" s="1201">
        <v>8</v>
      </c>
      <c r="U3170" s="1500"/>
      <c r="V3170" s="1500"/>
    </row>
    <row r="3171" spans="1:22" ht="13.5" x14ac:dyDescent="0.25">
      <c r="A3171" s="1488" t="s">
        <v>640</v>
      </c>
      <c r="B3171" s="1488" t="s">
        <v>8675</v>
      </c>
      <c r="C3171" s="1488" t="s">
        <v>97</v>
      </c>
      <c r="D3171" s="1488" t="s">
        <v>675</v>
      </c>
      <c r="E3171" s="1489">
        <v>5000</v>
      </c>
      <c r="F3171" s="1488" t="s">
        <v>1193</v>
      </c>
      <c r="G3171" s="1488" t="s">
        <v>1192</v>
      </c>
      <c r="H3171" s="1488" t="s">
        <v>675</v>
      </c>
      <c r="I3171" s="1488" t="s">
        <v>647</v>
      </c>
      <c r="J3171" s="1488" t="s">
        <v>675</v>
      </c>
      <c r="K3171" s="1493">
        <v>1</v>
      </c>
      <c r="L3171" s="1493">
        <f t="shared" si="113"/>
        <v>0</v>
      </c>
      <c r="M3171" s="1484">
        <f t="shared" si="112"/>
        <v>0</v>
      </c>
      <c r="N3171" s="1493">
        <v>1</v>
      </c>
      <c r="O3171" s="1493">
        <f t="shared" si="114"/>
        <v>3</v>
      </c>
      <c r="P3171" s="1484">
        <f t="shared" si="115"/>
        <v>6900</v>
      </c>
      <c r="Q3171" s="1200"/>
      <c r="R3171" s="1200">
        <v>6900</v>
      </c>
      <c r="S3171" s="1201"/>
      <c r="T3171" s="1201">
        <v>3</v>
      </c>
      <c r="U3171" s="1500"/>
      <c r="V3171" s="1500"/>
    </row>
    <row r="3172" spans="1:22" ht="13.5" x14ac:dyDescent="0.25">
      <c r="A3172" s="1488" t="s">
        <v>640</v>
      </c>
      <c r="B3172" s="1488" t="s">
        <v>8675</v>
      </c>
      <c r="C3172" s="1488" t="s">
        <v>97</v>
      </c>
      <c r="D3172" s="1488" t="s">
        <v>657</v>
      </c>
      <c r="E3172" s="1489">
        <v>14000</v>
      </c>
      <c r="F3172" s="1488" t="s">
        <v>1191</v>
      </c>
      <c r="G3172" s="1488" t="s">
        <v>1190</v>
      </c>
      <c r="H3172" s="1488" t="s">
        <v>792</v>
      </c>
      <c r="I3172" s="1488" t="s">
        <v>647</v>
      </c>
      <c r="J3172" s="1488" t="s">
        <v>792</v>
      </c>
      <c r="K3172" s="1493">
        <v>1</v>
      </c>
      <c r="L3172" s="1493">
        <f t="shared" si="113"/>
        <v>12</v>
      </c>
      <c r="M3172" s="1484">
        <f t="shared" si="112"/>
        <v>59004.829999999994</v>
      </c>
      <c r="N3172" s="1493">
        <v>1</v>
      </c>
      <c r="O3172" s="1493">
        <f t="shared" si="114"/>
        <v>8</v>
      </c>
      <c r="P3172" s="1484">
        <f t="shared" si="115"/>
        <v>21543.370000000003</v>
      </c>
      <c r="Q3172" s="1200">
        <v>59004.829999999994</v>
      </c>
      <c r="R3172" s="1200">
        <v>21543.370000000003</v>
      </c>
      <c r="S3172" s="1201">
        <v>12</v>
      </c>
      <c r="T3172" s="1201">
        <v>8</v>
      </c>
      <c r="U3172" s="1500"/>
      <c r="V3172" s="1500"/>
    </row>
    <row r="3173" spans="1:22" ht="13.5" x14ac:dyDescent="0.25">
      <c r="A3173" s="1488" t="s">
        <v>640</v>
      </c>
      <c r="B3173" s="1488" t="s">
        <v>8675</v>
      </c>
      <c r="C3173" s="1488" t="s">
        <v>97</v>
      </c>
      <c r="D3173" s="1488" t="s">
        <v>739</v>
      </c>
      <c r="E3173" s="1489">
        <v>3500</v>
      </c>
      <c r="F3173" s="1488" t="s">
        <v>1189</v>
      </c>
      <c r="G3173" s="1488" t="s">
        <v>1188</v>
      </c>
      <c r="H3173" s="1488" t="s">
        <v>1187</v>
      </c>
      <c r="I3173" s="1488" t="s">
        <v>642</v>
      </c>
      <c r="J3173" s="1488" t="s">
        <v>1187</v>
      </c>
      <c r="K3173" s="1493">
        <v>1</v>
      </c>
      <c r="L3173" s="1493">
        <f t="shared" si="113"/>
        <v>12</v>
      </c>
      <c r="M3173" s="1484">
        <f t="shared" si="112"/>
        <v>26814.799999999999</v>
      </c>
      <c r="N3173" s="1493">
        <v>1</v>
      </c>
      <c r="O3173" s="1493">
        <f t="shared" si="114"/>
        <v>8</v>
      </c>
      <c r="P3173" s="1484">
        <f t="shared" si="115"/>
        <v>17835.419999999998</v>
      </c>
      <c r="Q3173" s="1200">
        <v>26814.799999999999</v>
      </c>
      <c r="R3173" s="1200">
        <v>17835.419999999998</v>
      </c>
      <c r="S3173" s="1201">
        <v>12</v>
      </c>
      <c r="T3173" s="1201">
        <v>8</v>
      </c>
      <c r="U3173" s="1500"/>
      <c r="V3173" s="1500"/>
    </row>
    <row r="3174" spans="1:22" ht="13.5" x14ac:dyDescent="0.25">
      <c r="A3174" s="1488" t="s">
        <v>640</v>
      </c>
      <c r="B3174" s="1488" t="s">
        <v>8675</v>
      </c>
      <c r="C3174" s="1488" t="s">
        <v>97</v>
      </c>
      <c r="D3174" s="1488" t="s">
        <v>675</v>
      </c>
      <c r="E3174" s="1489">
        <v>5000</v>
      </c>
      <c r="F3174" s="1488" t="s">
        <v>1186</v>
      </c>
      <c r="G3174" s="1488" t="s">
        <v>1185</v>
      </c>
      <c r="H3174" s="1488" t="s">
        <v>675</v>
      </c>
      <c r="I3174" s="1488" t="s">
        <v>647</v>
      </c>
      <c r="J3174" s="1488" t="s">
        <v>675</v>
      </c>
      <c r="K3174" s="1493">
        <v>1</v>
      </c>
      <c r="L3174" s="1493">
        <f t="shared" si="113"/>
        <v>12</v>
      </c>
      <c r="M3174" s="1484">
        <f t="shared" si="112"/>
        <v>60577.75</v>
      </c>
      <c r="N3174" s="1493">
        <v>1</v>
      </c>
      <c r="O3174" s="1493">
        <f t="shared" si="114"/>
        <v>8</v>
      </c>
      <c r="P3174" s="1484">
        <f t="shared" si="115"/>
        <v>40300</v>
      </c>
      <c r="Q3174" s="1200">
        <v>60577.75</v>
      </c>
      <c r="R3174" s="1200">
        <v>40300</v>
      </c>
      <c r="S3174" s="1201">
        <v>12</v>
      </c>
      <c r="T3174" s="1201">
        <v>8</v>
      </c>
      <c r="U3174" s="1500"/>
      <c r="V3174" s="1500"/>
    </row>
    <row r="3175" spans="1:22" ht="13.5" x14ac:dyDescent="0.25">
      <c r="A3175" s="1488" t="s">
        <v>640</v>
      </c>
      <c r="B3175" s="1488" t="s">
        <v>8675</v>
      </c>
      <c r="C3175" s="1488" t="s">
        <v>97</v>
      </c>
      <c r="D3175" s="1488" t="s">
        <v>639</v>
      </c>
      <c r="E3175" s="1489">
        <v>2500</v>
      </c>
      <c r="F3175" s="1488" t="s">
        <v>1184</v>
      </c>
      <c r="G3175" s="1488" t="s">
        <v>1183</v>
      </c>
      <c r="H3175" s="1488" t="s">
        <v>636</v>
      </c>
      <c r="I3175" s="1488" t="s">
        <v>665</v>
      </c>
      <c r="J3175" s="1488" t="s">
        <v>636</v>
      </c>
      <c r="K3175" s="1493">
        <v>1</v>
      </c>
      <c r="L3175" s="1493">
        <f t="shared" si="113"/>
        <v>12</v>
      </c>
      <c r="M3175" s="1484">
        <f t="shared" si="112"/>
        <v>156513.07</v>
      </c>
      <c r="N3175" s="1493">
        <v>1</v>
      </c>
      <c r="O3175" s="1493">
        <f t="shared" si="114"/>
        <v>1</v>
      </c>
      <c r="P3175" s="1484">
        <f t="shared" si="115"/>
        <v>19483.34</v>
      </c>
      <c r="Q3175" s="1200">
        <v>156513.07</v>
      </c>
      <c r="R3175" s="1200">
        <v>19483.34</v>
      </c>
      <c r="S3175" s="1201">
        <v>12</v>
      </c>
      <c r="T3175" s="1201">
        <v>1</v>
      </c>
      <c r="U3175" s="1500"/>
      <c r="V3175" s="1500"/>
    </row>
    <row r="3176" spans="1:22" ht="13.5" x14ac:dyDescent="0.25">
      <c r="A3176" s="1488" t="s">
        <v>640</v>
      </c>
      <c r="B3176" s="1488" t="s">
        <v>8675</v>
      </c>
      <c r="C3176" s="1488" t="s">
        <v>2002</v>
      </c>
      <c r="D3176" s="1488" t="s">
        <v>645</v>
      </c>
      <c r="E3176" s="1489">
        <v>5000</v>
      </c>
      <c r="F3176" s="1488" t="s">
        <v>1182</v>
      </c>
      <c r="G3176" s="1488" t="s">
        <v>1181</v>
      </c>
      <c r="H3176" s="1488" t="s">
        <v>641</v>
      </c>
      <c r="I3176" s="1488" t="s">
        <v>647</v>
      </c>
      <c r="J3176" s="1488" t="s">
        <v>641</v>
      </c>
      <c r="K3176" s="1493">
        <v>0</v>
      </c>
      <c r="L3176" s="1493">
        <f t="shared" si="113"/>
        <v>12</v>
      </c>
      <c r="M3176" s="1484">
        <f t="shared" si="112"/>
        <v>37438.170000000006</v>
      </c>
      <c r="N3176" s="1493">
        <v>1</v>
      </c>
      <c r="O3176" s="1493">
        <f t="shared" si="114"/>
        <v>8</v>
      </c>
      <c r="P3176" s="1484">
        <f t="shared" si="115"/>
        <v>27940.39</v>
      </c>
      <c r="Q3176" s="1200">
        <v>37438.170000000006</v>
      </c>
      <c r="R3176" s="1200">
        <v>27940.39</v>
      </c>
      <c r="S3176" s="1201">
        <v>12</v>
      </c>
      <c r="T3176" s="1201">
        <v>8</v>
      </c>
      <c r="U3176" s="1500"/>
      <c r="V3176" s="1500"/>
    </row>
    <row r="3177" spans="1:22" ht="13.5" x14ac:dyDescent="0.25">
      <c r="A3177" s="1488" t="s">
        <v>640</v>
      </c>
      <c r="B3177" s="1488" t="s">
        <v>8675</v>
      </c>
      <c r="C3177" s="1488" t="s">
        <v>2002</v>
      </c>
      <c r="D3177" s="1488" t="s">
        <v>698</v>
      </c>
      <c r="E3177" s="1489">
        <v>3000</v>
      </c>
      <c r="F3177" s="1488" t="s">
        <v>1180</v>
      </c>
      <c r="G3177" s="1488" t="s">
        <v>1179</v>
      </c>
      <c r="H3177" s="1488" t="s">
        <v>636</v>
      </c>
      <c r="I3177" s="1488" t="s">
        <v>636</v>
      </c>
      <c r="J3177" s="1488" t="s">
        <v>636</v>
      </c>
      <c r="K3177" s="1493">
        <v>0</v>
      </c>
      <c r="L3177" s="1493">
        <f t="shared" si="113"/>
        <v>12</v>
      </c>
      <c r="M3177" s="1484">
        <f t="shared" si="112"/>
        <v>60600</v>
      </c>
      <c r="N3177" s="1493">
        <v>1</v>
      </c>
      <c r="O3177" s="1493">
        <f t="shared" si="114"/>
        <v>8</v>
      </c>
      <c r="P3177" s="1484">
        <f t="shared" si="115"/>
        <v>40300</v>
      </c>
      <c r="Q3177" s="1200">
        <v>60600</v>
      </c>
      <c r="R3177" s="1200">
        <v>40300</v>
      </c>
      <c r="S3177" s="1201">
        <v>12</v>
      </c>
      <c r="T3177" s="1201">
        <v>8</v>
      </c>
      <c r="U3177" s="1500"/>
      <c r="V3177" s="1500"/>
    </row>
    <row r="3178" spans="1:22" ht="13.5" x14ac:dyDescent="0.25">
      <c r="A3178" s="1488" t="s">
        <v>640</v>
      </c>
      <c r="B3178" s="1488" t="s">
        <v>8675</v>
      </c>
      <c r="C3178" s="1488" t="s">
        <v>97</v>
      </c>
      <c r="D3178" s="1488" t="s">
        <v>645</v>
      </c>
      <c r="E3178" s="1489">
        <v>5000</v>
      </c>
      <c r="F3178" s="1488" t="s">
        <v>1178</v>
      </c>
      <c r="G3178" s="1488" t="s">
        <v>1177</v>
      </c>
      <c r="H3178" s="1488" t="s">
        <v>641</v>
      </c>
      <c r="I3178" s="1488" t="s">
        <v>647</v>
      </c>
      <c r="J3178" s="1488" t="s">
        <v>641</v>
      </c>
      <c r="K3178" s="1493">
        <v>1</v>
      </c>
      <c r="L3178" s="1493">
        <f t="shared" si="113"/>
        <v>12</v>
      </c>
      <c r="M3178" s="1484">
        <f t="shared" si="112"/>
        <v>29572.55</v>
      </c>
      <c r="N3178" s="1493">
        <v>1</v>
      </c>
      <c r="O3178" s="1493">
        <f t="shared" si="114"/>
        <v>8</v>
      </c>
      <c r="P3178" s="1484">
        <f t="shared" si="115"/>
        <v>19997.68</v>
      </c>
      <c r="Q3178" s="1200">
        <v>29572.55</v>
      </c>
      <c r="R3178" s="1200">
        <v>19997.68</v>
      </c>
      <c r="S3178" s="1201">
        <v>12</v>
      </c>
      <c r="T3178" s="1201">
        <v>8</v>
      </c>
      <c r="U3178" s="1500"/>
      <c r="V3178" s="1500"/>
    </row>
    <row r="3179" spans="1:22" ht="13.5" x14ac:dyDescent="0.25">
      <c r="A3179" s="1488" t="s">
        <v>640</v>
      </c>
      <c r="B3179" s="1488" t="s">
        <v>8675</v>
      </c>
      <c r="C3179" s="1488" t="s">
        <v>97</v>
      </c>
      <c r="D3179" s="1488" t="s">
        <v>1176</v>
      </c>
      <c r="E3179" s="1489">
        <v>1500</v>
      </c>
      <c r="F3179" s="1488" t="s">
        <v>1175</v>
      </c>
      <c r="G3179" s="1488" t="s">
        <v>1174</v>
      </c>
      <c r="H3179" s="1488" t="s">
        <v>636</v>
      </c>
      <c r="I3179" s="1488" t="s">
        <v>687</v>
      </c>
      <c r="J3179" s="1488" t="s">
        <v>636</v>
      </c>
      <c r="K3179" s="1493">
        <v>1</v>
      </c>
      <c r="L3179" s="1493">
        <f t="shared" si="113"/>
        <v>0</v>
      </c>
      <c r="M3179" s="1484">
        <f t="shared" si="112"/>
        <v>0</v>
      </c>
      <c r="N3179" s="1493">
        <v>1</v>
      </c>
      <c r="O3179" s="1493">
        <f t="shared" si="114"/>
        <v>5</v>
      </c>
      <c r="P3179" s="1484">
        <f t="shared" si="115"/>
        <v>18217.870000000003</v>
      </c>
      <c r="Q3179" s="1200"/>
      <c r="R3179" s="1200">
        <v>18217.870000000003</v>
      </c>
      <c r="S3179" s="1201"/>
      <c r="T3179" s="1201">
        <v>5</v>
      </c>
      <c r="U3179" s="1500"/>
      <c r="V3179" s="1500"/>
    </row>
    <row r="3180" spans="1:22" ht="13.5" x14ac:dyDescent="0.25">
      <c r="A3180" s="1488" t="s">
        <v>640</v>
      </c>
      <c r="B3180" s="1488" t="s">
        <v>8675</v>
      </c>
      <c r="C3180" s="1488" t="s">
        <v>97</v>
      </c>
      <c r="D3180" s="1488" t="s">
        <v>1071</v>
      </c>
      <c r="E3180" s="1489">
        <v>2200</v>
      </c>
      <c r="F3180" s="1488" t="s">
        <v>1173</v>
      </c>
      <c r="G3180" s="1488" t="s">
        <v>1172</v>
      </c>
      <c r="H3180" s="1488" t="s">
        <v>636</v>
      </c>
      <c r="I3180" s="1488" t="s">
        <v>687</v>
      </c>
      <c r="J3180" s="1488" t="s">
        <v>636</v>
      </c>
      <c r="K3180" s="1493">
        <v>1</v>
      </c>
      <c r="L3180" s="1493">
        <f t="shared" si="113"/>
        <v>0</v>
      </c>
      <c r="M3180" s="1484">
        <f t="shared" ref="M3180:M3243" si="116">Q3180</f>
        <v>0</v>
      </c>
      <c r="N3180" s="1493">
        <v>1</v>
      </c>
      <c r="O3180" s="1493">
        <f t="shared" si="114"/>
        <v>3</v>
      </c>
      <c r="P3180" s="1484">
        <f t="shared" si="115"/>
        <v>6900</v>
      </c>
      <c r="Q3180" s="1200"/>
      <c r="R3180" s="1200">
        <v>6900</v>
      </c>
      <c r="S3180" s="1201"/>
      <c r="T3180" s="1201">
        <v>3</v>
      </c>
      <c r="U3180" s="1500"/>
      <c r="V3180" s="1500"/>
    </row>
    <row r="3181" spans="1:22" ht="13.5" x14ac:dyDescent="0.25">
      <c r="A3181" s="1488" t="s">
        <v>640</v>
      </c>
      <c r="B3181" s="1488" t="s">
        <v>8675</v>
      </c>
      <c r="C3181" s="1488" t="s">
        <v>2002</v>
      </c>
      <c r="D3181" s="1488" t="s">
        <v>639</v>
      </c>
      <c r="E3181" s="1489">
        <v>3500</v>
      </c>
      <c r="F3181" s="1488" t="s">
        <v>1171</v>
      </c>
      <c r="G3181" s="1488" t="s">
        <v>1170</v>
      </c>
      <c r="H3181" s="1488" t="s">
        <v>635</v>
      </c>
      <c r="I3181" s="1488" t="s">
        <v>636</v>
      </c>
      <c r="J3181" s="1488" t="s">
        <v>635</v>
      </c>
      <c r="K3181" s="1493">
        <v>0</v>
      </c>
      <c r="L3181" s="1493">
        <f t="shared" si="113"/>
        <v>12</v>
      </c>
      <c r="M3181" s="1484">
        <f t="shared" si="116"/>
        <v>59888.83</v>
      </c>
      <c r="N3181" s="1493">
        <v>1</v>
      </c>
      <c r="O3181" s="1493">
        <f t="shared" si="114"/>
        <v>8</v>
      </c>
      <c r="P3181" s="1484">
        <f t="shared" si="115"/>
        <v>40268.75</v>
      </c>
      <c r="Q3181" s="1200">
        <v>59888.83</v>
      </c>
      <c r="R3181" s="1200">
        <v>40268.75</v>
      </c>
      <c r="S3181" s="1201">
        <v>12</v>
      </c>
      <c r="T3181" s="1201">
        <v>8</v>
      </c>
      <c r="U3181" s="1500"/>
      <c r="V3181" s="1500"/>
    </row>
    <row r="3182" spans="1:22" ht="13.5" x14ac:dyDescent="0.25">
      <c r="A3182" s="1488" t="s">
        <v>640</v>
      </c>
      <c r="B3182" s="1488" t="s">
        <v>8675</v>
      </c>
      <c r="C3182" s="1488" t="s">
        <v>97</v>
      </c>
      <c r="D3182" s="1488" t="s">
        <v>795</v>
      </c>
      <c r="E3182" s="1489">
        <v>8000</v>
      </c>
      <c r="F3182" s="1488" t="s">
        <v>1169</v>
      </c>
      <c r="G3182" s="1488" t="s">
        <v>1168</v>
      </c>
      <c r="H3182" s="1488" t="s">
        <v>792</v>
      </c>
      <c r="I3182" s="1488" t="s">
        <v>647</v>
      </c>
      <c r="J3182" s="1488" t="s">
        <v>792</v>
      </c>
      <c r="K3182" s="1493">
        <v>1</v>
      </c>
      <c r="L3182" s="1493">
        <f t="shared" si="113"/>
        <v>12</v>
      </c>
      <c r="M3182" s="1484">
        <f t="shared" si="116"/>
        <v>18119.329999999998</v>
      </c>
      <c r="N3182" s="1493">
        <v>1</v>
      </c>
      <c r="O3182" s="1493">
        <f t="shared" si="114"/>
        <v>8</v>
      </c>
      <c r="P3182" s="1484">
        <f t="shared" si="115"/>
        <v>12082.099999999999</v>
      </c>
      <c r="Q3182" s="1200">
        <v>18119.329999999998</v>
      </c>
      <c r="R3182" s="1200">
        <v>12082.099999999999</v>
      </c>
      <c r="S3182" s="1201">
        <v>12</v>
      </c>
      <c r="T3182" s="1201">
        <v>8</v>
      </c>
      <c r="U3182" s="1500"/>
      <c r="V3182" s="1500"/>
    </row>
    <row r="3183" spans="1:22" ht="13.5" x14ac:dyDescent="0.25">
      <c r="A3183" s="1488" t="s">
        <v>640</v>
      </c>
      <c r="B3183" s="1488" t="s">
        <v>8675</v>
      </c>
      <c r="C3183" s="1488" t="s">
        <v>2002</v>
      </c>
      <c r="D3183" s="1488" t="s">
        <v>645</v>
      </c>
      <c r="E3183" s="1489">
        <v>8000</v>
      </c>
      <c r="F3183" s="1488" t="s">
        <v>1167</v>
      </c>
      <c r="G3183" s="1488" t="s">
        <v>1166</v>
      </c>
      <c r="H3183" s="1488" t="s">
        <v>641</v>
      </c>
      <c r="I3183" s="1488" t="s">
        <v>647</v>
      </c>
      <c r="J3183" s="1488" t="s">
        <v>641</v>
      </c>
      <c r="K3183" s="1493">
        <v>0</v>
      </c>
      <c r="L3183" s="1493">
        <f t="shared" si="113"/>
        <v>12</v>
      </c>
      <c r="M3183" s="1484">
        <f t="shared" si="116"/>
        <v>26192.29</v>
      </c>
      <c r="N3183" s="1493">
        <v>1</v>
      </c>
      <c r="O3183" s="1493">
        <f t="shared" si="114"/>
        <v>8</v>
      </c>
      <c r="P3183" s="1484">
        <f t="shared" si="115"/>
        <v>17885.21</v>
      </c>
      <c r="Q3183" s="1200">
        <v>26192.29</v>
      </c>
      <c r="R3183" s="1200">
        <v>17885.21</v>
      </c>
      <c r="S3183" s="1201">
        <v>12</v>
      </c>
      <c r="T3183" s="1201">
        <v>8</v>
      </c>
      <c r="U3183" s="1500"/>
      <c r="V3183" s="1500"/>
    </row>
    <row r="3184" spans="1:22" ht="13.5" x14ac:dyDescent="0.25">
      <c r="A3184" s="1488" t="s">
        <v>640</v>
      </c>
      <c r="B3184" s="1488" t="s">
        <v>8675</v>
      </c>
      <c r="C3184" s="1488" t="s">
        <v>97</v>
      </c>
      <c r="D3184" s="1488" t="s">
        <v>675</v>
      </c>
      <c r="E3184" s="1489">
        <v>5000</v>
      </c>
      <c r="F3184" s="1488" t="s">
        <v>1165</v>
      </c>
      <c r="G3184" s="1488" t="s">
        <v>1164</v>
      </c>
      <c r="H3184" s="1488" t="s">
        <v>675</v>
      </c>
      <c r="I3184" s="1488" t="s">
        <v>647</v>
      </c>
      <c r="J3184" s="1488" t="s">
        <v>675</v>
      </c>
      <c r="K3184" s="1493">
        <v>1</v>
      </c>
      <c r="L3184" s="1493">
        <f t="shared" si="113"/>
        <v>0</v>
      </c>
      <c r="M3184" s="1484">
        <f t="shared" si="116"/>
        <v>0</v>
      </c>
      <c r="N3184" s="1493">
        <v>1</v>
      </c>
      <c r="O3184" s="1493">
        <f t="shared" si="114"/>
        <v>3</v>
      </c>
      <c r="P3184" s="1484">
        <f t="shared" si="115"/>
        <v>8050</v>
      </c>
      <c r="Q3184" s="1200"/>
      <c r="R3184" s="1200">
        <v>8050</v>
      </c>
      <c r="S3184" s="1201"/>
      <c r="T3184" s="1201">
        <v>3</v>
      </c>
      <c r="U3184" s="1500"/>
      <c r="V3184" s="1500"/>
    </row>
    <row r="3185" spans="1:22" ht="13.5" x14ac:dyDescent="0.25">
      <c r="A3185" s="1488" t="s">
        <v>640</v>
      </c>
      <c r="B3185" s="1488" t="s">
        <v>8675</v>
      </c>
      <c r="C3185" s="1488" t="s">
        <v>97</v>
      </c>
      <c r="D3185" s="1488" t="s">
        <v>686</v>
      </c>
      <c r="E3185" s="1489">
        <v>6500</v>
      </c>
      <c r="F3185" s="1488" t="s">
        <v>1163</v>
      </c>
      <c r="G3185" s="1488" t="s">
        <v>1162</v>
      </c>
      <c r="H3185" s="1488" t="s">
        <v>867</v>
      </c>
      <c r="I3185" s="1488" t="s">
        <v>680</v>
      </c>
      <c r="J3185" s="1488" t="s">
        <v>867</v>
      </c>
      <c r="K3185" s="1493">
        <v>1</v>
      </c>
      <c r="L3185" s="1493">
        <f t="shared" si="113"/>
        <v>12</v>
      </c>
      <c r="M3185" s="1484">
        <f t="shared" si="116"/>
        <v>96085.61</v>
      </c>
      <c r="N3185" s="1493">
        <v>1</v>
      </c>
      <c r="O3185" s="1493">
        <f t="shared" si="114"/>
        <v>8</v>
      </c>
      <c r="P3185" s="1484">
        <f t="shared" si="115"/>
        <v>38011.570000000007</v>
      </c>
      <c r="Q3185" s="1200">
        <v>96085.61</v>
      </c>
      <c r="R3185" s="1200">
        <v>38011.570000000007</v>
      </c>
      <c r="S3185" s="1201">
        <v>12</v>
      </c>
      <c r="T3185" s="1201">
        <v>8</v>
      </c>
      <c r="U3185" s="1500"/>
      <c r="V3185" s="1500"/>
    </row>
    <row r="3186" spans="1:22" ht="13.5" x14ac:dyDescent="0.25">
      <c r="A3186" s="1488" t="s">
        <v>640</v>
      </c>
      <c r="B3186" s="1488" t="s">
        <v>8675</v>
      </c>
      <c r="C3186" s="1488" t="s">
        <v>2002</v>
      </c>
      <c r="D3186" s="1488" t="s">
        <v>654</v>
      </c>
      <c r="E3186" s="1489">
        <v>8000</v>
      </c>
      <c r="F3186" s="1488" t="s">
        <v>1161</v>
      </c>
      <c r="G3186" s="1488" t="s">
        <v>1160</v>
      </c>
      <c r="H3186" s="1488" t="s">
        <v>651</v>
      </c>
      <c r="I3186" s="1488" t="s">
        <v>647</v>
      </c>
      <c r="J3186" s="1488" t="s">
        <v>651</v>
      </c>
      <c r="K3186" s="1493">
        <v>0</v>
      </c>
      <c r="L3186" s="1493">
        <f t="shared" si="113"/>
        <v>0</v>
      </c>
      <c r="M3186" s="1484">
        <f t="shared" si="116"/>
        <v>0</v>
      </c>
      <c r="N3186" s="1493">
        <v>1</v>
      </c>
      <c r="O3186" s="1493">
        <f t="shared" si="114"/>
        <v>5</v>
      </c>
      <c r="P3186" s="1484">
        <f t="shared" si="115"/>
        <v>28669.07</v>
      </c>
      <c r="Q3186" s="1200"/>
      <c r="R3186" s="1200">
        <v>28669.07</v>
      </c>
      <c r="S3186" s="1201"/>
      <c r="T3186" s="1201">
        <v>5</v>
      </c>
      <c r="U3186" s="1500"/>
      <c r="V3186" s="1500"/>
    </row>
    <row r="3187" spans="1:22" ht="13.5" x14ac:dyDescent="0.25">
      <c r="A3187" s="1488" t="s">
        <v>640</v>
      </c>
      <c r="B3187" s="1488" t="s">
        <v>8675</v>
      </c>
      <c r="C3187" s="1488" t="s">
        <v>97</v>
      </c>
      <c r="D3187" s="1488" t="s">
        <v>859</v>
      </c>
      <c r="E3187" s="1489">
        <v>5500</v>
      </c>
      <c r="F3187" s="1488" t="s">
        <v>1159</v>
      </c>
      <c r="G3187" s="1488" t="s">
        <v>1158</v>
      </c>
      <c r="H3187" s="1488" t="s">
        <v>1157</v>
      </c>
      <c r="I3187" s="1488" t="s">
        <v>662</v>
      </c>
      <c r="J3187" s="1488" t="s">
        <v>1157</v>
      </c>
      <c r="K3187" s="1493">
        <v>1</v>
      </c>
      <c r="L3187" s="1493">
        <f t="shared" si="113"/>
        <v>12</v>
      </c>
      <c r="M3187" s="1484">
        <f t="shared" si="116"/>
        <v>58917.22</v>
      </c>
      <c r="N3187" s="1493">
        <v>1</v>
      </c>
      <c r="O3187" s="1493">
        <f t="shared" si="114"/>
        <v>8</v>
      </c>
      <c r="P3187" s="1484">
        <f t="shared" si="115"/>
        <v>39962.870000000003</v>
      </c>
      <c r="Q3187" s="1200">
        <v>58917.22</v>
      </c>
      <c r="R3187" s="1200">
        <v>39962.870000000003</v>
      </c>
      <c r="S3187" s="1201">
        <v>12</v>
      </c>
      <c r="T3187" s="1201">
        <v>8</v>
      </c>
      <c r="U3187" s="1500"/>
      <c r="V3187" s="1500"/>
    </row>
    <row r="3188" spans="1:22" ht="13.5" x14ac:dyDescent="0.25">
      <c r="A3188" s="1488" t="s">
        <v>640</v>
      </c>
      <c r="B3188" s="1488" t="s">
        <v>8675</v>
      </c>
      <c r="C3188" s="1488" t="s">
        <v>97</v>
      </c>
      <c r="D3188" s="1488" t="s">
        <v>1156</v>
      </c>
      <c r="E3188" s="1489">
        <v>2500</v>
      </c>
      <c r="F3188" s="1488" t="s">
        <v>1155</v>
      </c>
      <c r="G3188" s="1488" t="s">
        <v>1154</v>
      </c>
      <c r="H3188" s="1488" t="s">
        <v>636</v>
      </c>
      <c r="I3188" s="1488" t="s">
        <v>665</v>
      </c>
      <c r="J3188" s="1488" t="s">
        <v>636</v>
      </c>
      <c r="K3188" s="1493">
        <v>1</v>
      </c>
      <c r="L3188" s="1493">
        <f t="shared" si="113"/>
        <v>12</v>
      </c>
      <c r="M3188" s="1484">
        <f t="shared" si="116"/>
        <v>78600</v>
      </c>
      <c r="N3188" s="1493">
        <v>1</v>
      </c>
      <c r="O3188" s="1493">
        <f t="shared" si="114"/>
        <v>8</v>
      </c>
      <c r="P3188" s="1484">
        <f t="shared" si="115"/>
        <v>52300</v>
      </c>
      <c r="Q3188" s="1200">
        <v>78600</v>
      </c>
      <c r="R3188" s="1200">
        <v>52300</v>
      </c>
      <c r="S3188" s="1201">
        <v>12</v>
      </c>
      <c r="T3188" s="1201">
        <v>8</v>
      </c>
      <c r="U3188" s="1500"/>
      <c r="V3188" s="1500"/>
    </row>
    <row r="3189" spans="1:22" ht="13.5" x14ac:dyDescent="0.25">
      <c r="A3189" s="1488" t="s">
        <v>640</v>
      </c>
      <c r="B3189" s="1488" t="s">
        <v>8675</v>
      </c>
      <c r="C3189" s="1488" t="s">
        <v>2002</v>
      </c>
      <c r="D3189" s="1488" t="s">
        <v>639</v>
      </c>
      <c r="E3189" s="1489">
        <v>3500</v>
      </c>
      <c r="F3189" s="1488" t="s">
        <v>1153</v>
      </c>
      <c r="G3189" s="1488" t="s">
        <v>1152</v>
      </c>
      <c r="H3189" s="1488" t="s">
        <v>635</v>
      </c>
      <c r="I3189" s="1488" t="s">
        <v>636</v>
      </c>
      <c r="J3189" s="1488" t="s">
        <v>635</v>
      </c>
      <c r="K3189" s="1493">
        <v>0</v>
      </c>
      <c r="L3189" s="1493">
        <f t="shared" si="113"/>
        <v>0</v>
      </c>
      <c r="M3189" s="1484">
        <f t="shared" si="116"/>
        <v>0</v>
      </c>
      <c r="N3189" s="1493">
        <v>1</v>
      </c>
      <c r="O3189" s="1493">
        <f t="shared" si="114"/>
        <v>5</v>
      </c>
      <c r="P3189" s="1484">
        <f t="shared" si="115"/>
        <v>28942.67</v>
      </c>
      <c r="Q3189" s="1200"/>
      <c r="R3189" s="1200">
        <v>28942.67</v>
      </c>
      <c r="S3189" s="1201"/>
      <c r="T3189" s="1201">
        <v>5</v>
      </c>
      <c r="U3189" s="1500"/>
      <c r="V3189" s="1500"/>
    </row>
    <row r="3190" spans="1:22" ht="13.5" x14ac:dyDescent="0.25">
      <c r="A3190" s="1488" t="s">
        <v>640</v>
      </c>
      <c r="B3190" s="1488" t="s">
        <v>8675</v>
      </c>
      <c r="C3190" s="1488" t="s">
        <v>97</v>
      </c>
      <c r="D3190" s="1488" t="s">
        <v>839</v>
      </c>
      <c r="E3190" s="1489">
        <v>2800</v>
      </c>
      <c r="F3190" s="1488" t="s">
        <v>1151</v>
      </c>
      <c r="G3190" s="1488" t="s">
        <v>1150</v>
      </c>
      <c r="H3190" s="1488" t="s">
        <v>636</v>
      </c>
      <c r="I3190" s="1488" t="s">
        <v>665</v>
      </c>
      <c r="J3190" s="1488" t="s">
        <v>636</v>
      </c>
      <c r="K3190" s="1493">
        <v>1</v>
      </c>
      <c r="L3190" s="1493">
        <f t="shared" si="113"/>
        <v>12</v>
      </c>
      <c r="M3190" s="1484">
        <f t="shared" si="116"/>
        <v>65000.530000000006</v>
      </c>
      <c r="N3190" s="1493">
        <v>1</v>
      </c>
      <c r="O3190" s="1493">
        <f t="shared" si="114"/>
        <v>8</v>
      </c>
      <c r="P3190" s="1484">
        <f t="shared" si="115"/>
        <v>44159.9</v>
      </c>
      <c r="Q3190" s="1200">
        <v>65000.530000000006</v>
      </c>
      <c r="R3190" s="1200">
        <v>44159.9</v>
      </c>
      <c r="S3190" s="1201">
        <v>12</v>
      </c>
      <c r="T3190" s="1201">
        <v>8</v>
      </c>
      <c r="U3190" s="1500"/>
      <c r="V3190" s="1500"/>
    </row>
    <row r="3191" spans="1:22" ht="13.5" x14ac:dyDescent="0.25">
      <c r="A3191" s="1488" t="s">
        <v>640</v>
      </c>
      <c r="B3191" s="1488" t="s">
        <v>8675</v>
      </c>
      <c r="C3191" s="1488" t="s">
        <v>97</v>
      </c>
      <c r="D3191" s="1488" t="s">
        <v>645</v>
      </c>
      <c r="E3191" s="1489">
        <v>5000</v>
      </c>
      <c r="F3191" s="1488" t="s">
        <v>1149</v>
      </c>
      <c r="G3191" s="1488" t="s">
        <v>1148</v>
      </c>
      <c r="H3191" s="1488" t="s">
        <v>641</v>
      </c>
      <c r="I3191" s="1488" t="s">
        <v>662</v>
      </c>
      <c r="J3191" s="1488" t="s">
        <v>641</v>
      </c>
      <c r="K3191" s="1493">
        <v>1</v>
      </c>
      <c r="L3191" s="1493">
        <f t="shared" si="113"/>
        <v>12</v>
      </c>
      <c r="M3191" s="1484">
        <f t="shared" si="116"/>
        <v>30600</v>
      </c>
      <c r="N3191" s="1493">
        <v>1</v>
      </c>
      <c r="O3191" s="1493">
        <f t="shared" si="114"/>
        <v>8</v>
      </c>
      <c r="P3191" s="1484">
        <f t="shared" si="115"/>
        <v>20300</v>
      </c>
      <c r="Q3191" s="1200">
        <v>30600</v>
      </c>
      <c r="R3191" s="1200">
        <v>20300</v>
      </c>
      <c r="S3191" s="1201">
        <v>12</v>
      </c>
      <c r="T3191" s="1201">
        <v>8</v>
      </c>
      <c r="U3191" s="1500"/>
      <c r="V3191" s="1500"/>
    </row>
    <row r="3192" spans="1:22" ht="13.5" x14ac:dyDescent="0.25">
      <c r="A3192" s="1488" t="s">
        <v>640</v>
      </c>
      <c r="B3192" s="1488" t="s">
        <v>8675</v>
      </c>
      <c r="C3192" s="1488" t="s">
        <v>97</v>
      </c>
      <c r="D3192" s="1488" t="s">
        <v>712</v>
      </c>
      <c r="E3192" s="1489">
        <v>12000</v>
      </c>
      <c r="F3192" s="1488" t="s">
        <v>1147</v>
      </c>
      <c r="G3192" s="1488" t="s">
        <v>1146</v>
      </c>
      <c r="H3192" s="1488" t="s">
        <v>636</v>
      </c>
      <c r="I3192" s="1488" t="s">
        <v>636</v>
      </c>
      <c r="J3192" s="1488" t="s">
        <v>636</v>
      </c>
      <c r="K3192" s="1493">
        <v>0</v>
      </c>
      <c r="L3192" s="1493">
        <f t="shared" si="113"/>
        <v>0</v>
      </c>
      <c r="M3192" s="1484">
        <f t="shared" si="116"/>
        <v>0</v>
      </c>
      <c r="N3192" s="1493">
        <v>1</v>
      </c>
      <c r="O3192" s="1493">
        <f t="shared" si="114"/>
        <v>5</v>
      </c>
      <c r="P3192" s="1484">
        <f t="shared" si="115"/>
        <v>12884.27</v>
      </c>
      <c r="Q3192" s="1200"/>
      <c r="R3192" s="1200">
        <v>12884.27</v>
      </c>
      <c r="S3192" s="1201"/>
      <c r="T3192" s="1201">
        <v>5</v>
      </c>
      <c r="U3192" s="1500"/>
      <c r="V3192" s="1500"/>
    </row>
    <row r="3193" spans="1:22" ht="13.5" x14ac:dyDescent="0.25">
      <c r="A3193" s="1488" t="s">
        <v>640</v>
      </c>
      <c r="B3193" s="1488" t="s">
        <v>8675</v>
      </c>
      <c r="C3193" s="1488" t="s">
        <v>2002</v>
      </c>
      <c r="D3193" s="1488" t="s">
        <v>639</v>
      </c>
      <c r="E3193" s="1489">
        <v>3500</v>
      </c>
      <c r="F3193" s="1488" t="s">
        <v>1145</v>
      </c>
      <c r="G3193" s="1488" t="s">
        <v>1144</v>
      </c>
      <c r="H3193" s="1488" t="s">
        <v>635</v>
      </c>
      <c r="I3193" s="1488" t="s">
        <v>636</v>
      </c>
      <c r="J3193" s="1488" t="s">
        <v>635</v>
      </c>
      <c r="K3193" s="1493">
        <v>0</v>
      </c>
      <c r="L3193" s="1493">
        <f t="shared" si="113"/>
        <v>12</v>
      </c>
      <c r="M3193" s="1484">
        <f t="shared" si="116"/>
        <v>34026.06</v>
      </c>
      <c r="N3193" s="1493">
        <v>1</v>
      </c>
      <c r="O3193" s="1493">
        <f t="shared" si="114"/>
        <v>8</v>
      </c>
      <c r="P3193" s="1484">
        <f t="shared" si="115"/>
        <v>22591.82</v>
      </c>
      <c r="Q3193" s="1200">
        <v>34026.06</v>
      </c>
      <c r="R3193" s="1200">
        <v>22591.82</v>
      </c>
      <c r="S3193" s="1201">
        <v>12</v>
      </c>
      <c r="T3193" s="1201">
        <v>8</v>
      </c>
      <c r="U3193" s="1500"/>
      <c r="V3193" s="1500"/>
    </row>
    <row r="3194" spans="1:22" ht="13.5" x14ac:dyDescent="0.25">
      <c r="A3194" s="1488" t="s">
        <v>640</v>
      </c>
      <c r="B3194" s="1488" t="s">
        <v>8675</v>
      </c>
      <c r="C3194" s="1488" t="s">
        <v>2002</v>
      </c>
      <c r="D3194" s="1488" t="s">
        <v>698</v>
      </c>
      <c r="E3194" s="1489">
        <v>3000</v>
      </c>
      <c r="F3194" s="1488" t="s">
        <v>1143</v>
      </c>
      <c r="G3194" s="1488" t="s">
        <v>1142</v>
      </c>
      <c r="H3194" s="1488" t="s">
        <v>636</v>
      </c>
      <c r="I3194" s="1488" t="s">
        <v>636</v>
      </c>
      <c r="J3194" s="1488" t="s">
        <v>636</v>
      </c>
      <c r="K3194" s="1493">
        <v>0</v>
      </c>
      <c r="L3194" s="1493">
        <f t="shared" si="113"/>
        <v>12</v>
      </c>
      <c r="M3194" s="1484">
        <f t="shared" si="116"/>
        <v>58638.84</v>
      </c>
      <c r="N3194" s="1493">
        <v>1</v>
      </c>
      <c r="O3194" s="1493">
        <f t="shared" si="114"/>
        <v>8</v>
      </c>
      <c r="P3194" s="1484">
        <f t="shared" si="115"/>
        <v>40067.520000000004</v>
      </c>
      <c r="Q3194" s="1200">
        <v>58638.84</v>
      </c>
      <c r="R3194" s="1200">
        <v>40067.520000000004</v>
      </c>
      <c r="S3194" s="1201">
        <v>12</v>
      </c>
      <c r="T3194" s="1201">
        <v>8</v>
      </c>
      <c r="U3194" s="1500"/>
      <c r="V3194" s="1500"/>
    </row>
    <row r="3195" spans="1:22" ht="13.5" x14ac:dyDescent="0.25">
      <c r="A3195" s="1488" t="s">
        <v>640</v>
      </c>
      <c r="B3195" s="1488" t="s">
        <v>8675</v>
      </c>
      <c r="C3195" s="1488" t="s">
        <v>97</v>
      </c>
      <c r="D3195" s="1488" t="s">
        <v>1141</v>
      </c>
      <c r="E3195" s="1489">
        <v>10000</v>
      </c>
      <c r="F3195" s="1488" t="s">
        <v>1140</v>
      </c>
      <c r="G3195" s="1488" t="s">
        <v>1139</v>
      </c>
      <c r="H3195" s="1488" t="s">
        <v>636</v>
      </c>
      <c r="I3195" s="1488" t="s">
        <v>636</v>
      </c>
      <c r="J3195" s="1488" t="s">
        <v>636</v>
      </c>
      <c r="K3195" s="1493">
        <v>1</v>
      </c>
      <c r="L3195" s="1493">
        <f t="shared" si="113"/>
        <v>0</v>
      </c>
      <c r="M3195" s="1484">
        <f t="shared" si="116"/>
        <v>0</v>
      </c>
      <c r="N3195" s="1493">
        <v>1</v>
      </c>
      <c r="O3195" s="1493">
        <f t="shared" si="114"/>
        <v>4</v>
      </c>
      <c r="P3195" s="1484">
        <f t="shared" si="115"/>
        <v>36633.33</v>
      </c>
      <c r="Q3195" s="1200"/>
      <c r="R3195" s="1200">
        <v>36633.33</v>
      </c>
      <c r="S3195" s="1201"/>
      <c r="T3195" s="1201">
        <v>4</v>
      </c>
      <c r="U3195" s="1500"/>
      <c r="V3195" s="1500"/>
    </row>
    <row r="3196" spans="1:22" ht="13.5" x14ac:dyDescent="0.25">
      <c r="A3196" s="1488" t="s">
        <v>640</v>
      </c>
      <c r="B3196" s="1488" t="s">
        <v>8675</v>
      </c>
      <c r="C3196" s="1488" t="s">
        <v>97</v>
      </c>
      <c r="D3196" s="1488" t="s">
        <v>1138</v>
      </c>
      <c r="E3196" s="1489">
        <v>2200</v>
      </c>
      <c r="F3196" s="1488" t="s">
        <v>1137</v>
      </c>
      <c r="G3196" s="1488" t="s">
        <v>1136</v>
      </c>
      <c r="H3196" s="1488" t="s">
        <v>636</v>
      </c>
      <c r="I3196" s="1488" t="s">
        <v>687</v>
      </c>
      <c r="J3196" s="1488" t="s">
        <v>636</v>
      </c>
      <c r="K3196" s="1493">
        <v>1</v>
      </c>
      <c r="L3196" s="1493">
        <f t="shared" si="113"/>
        <v>0</v>
      </c>
      <c r="M3196" s="1484">
        <f t="shared" si="116"/>
        <v>0</v>
      </c>
      <c r="N3196" s="1493">
        <v>1</v>
      </c>
      <c r="O3196" s="1493">
        <f t="shared" si="114"/>
        <v>5</v>
      </c>
      <c r="P3196" s="1484">
        <f t="shared" si="115"/>
        <v>12985.07</v>
      </c>
      <c r="Q3196" s="1200"/>
      <c r="R3196" s="1200">
        <v>12985.07</v>
      </c>
      <c r="S3196" s="1201"/>
      <c r="T3196" s="1201">
        <v>5</v>
      </c>
      <c r="U3196" s="1500"/>
      <c r="V3196" s="1500"/>
    </row>
    <row r="3197" spans="1:22" ht="13.5" x14ac:dyDescent="0.25">
      <c r="A3197" s="1488" t="s">
        <v>640</v>
      </c>
      <c r="B3197" s="1488" t="s">
        <v>8675</v>
      </c>
      <c r="C3197" s="1488" t="s">
        <v>2002</v>
      </c>
      <c r="D3197" s="1488" t="s">
        <v>654</v>
      </c>
      <c r="E3197" s="1489">
        <v>6000</v>
      </c>
      <c r="F3197" s="1488" t="s">
        <v>1135</v>
      </c>
      <c r="G3197" s="1488" t="s">
        <v>1134</v>
      </c>
      <c r="H3197" s="1488" t="s">
        <v>651</v>
      </c>
      <c r="I3197" s="1488" t="s">
        <v>647</v>
      </c>
      <c r="J3197" s="1488" t="s">
        <v>651</v>
      </c>
      <c r="K3197" s="1493">
        <v>0</v>
      </c>
      <c r="L3197" s="1493">
        <f t="shared" si="113"/>
        <v>0</v>
      </c>
      <c r="M3197" s="1484">
        <f t="shared" si="116"/>
        <v>0</v>
      </c>
      <c r="N3197" s="1493">
        <v>1</v>
      </c>
      <c r="O3197" s="1493">
        <f t="shared" si="114"/>
        <v>3</v>
      </c>
      <c r="P3197" s="1484">
        <f t="shared" si="115"/>
        <v>6900</v>
      </c>
      <c r="Q3197" s="1200"/>
      <c r="R3197" s="1200">
        <v>6900</v>
      </c>
      <c r="S3197" s="1201"/>
      <c r="T3197" s="1201">
        <v>3</v>
      </c>
      <c r="U3197" s="1500"/>
      <c r="V3197" s="1500"/>
    </row>
    <row r="3198" spans="1:22" ht="13.5" x14ac:dyDescent="0.25">
      <c r="A3198" s="1488" t="s">
        <v>640</v>
      </c>
      <c r="B3198" s="1488" t="s">
        <v>8675</v>
      </c>
      <c r="C3198" s="1488" t="s">
        <v>2002</v>
      </c>
      <c r="D3198" s="1488" t="s">
        <v>639</v>
      </c>
      <c r="E3198" s="1489">
        <v>3500</v>
      </c>
      <c r="F3198" s="1488" t="s">
        <v>1133</v>
      </c>
      <c r="G3198" s="1488" t="s">
        <v>1132</v>
      </c>
      <c r="H3198" s="1488" t="s">
        <v>635</v>
      </c>
      <c r="I3198" s="1488" t="s">
        <v>636</v>
      </c>
      <c r="J3198" s="1488" t="s">
        <v>635</v>
      </c>
      <c r="K3198" s="1493">
        <v>0</v>
      </c>
      <c r="L3198" s="1493">
        <f t="shared" si="113"/>
        <v>12</v>
      </c>
      <c r="M3198" s="1484">
        <f t="shared" si="116"/>
        <v>100083.33</v>
      </c>
      <c r="N3198" s="1493">
        <v>1</v>
      </c>
      <c r="O3198" s="1493">
        <f t="shared" si="114"/>
        <v>6</v>
      </c>
      <c r="P3198" s="1484">
        <f t="shared" si="115"/>
        <v>61527.78</v>
      </c>
      <c r="Q3198" s="1200">
        <v>100083.33</v>
      </c>
      <c r="R3198" s="1200">
        <v>61527.78</v>
      </c>
      <c r="S3198" s="1201">
        <v>12</v>
      </c>
      <c r="T3198" s="1201">
        <v>6</v>
      </c>
      <c r="U3198" s="1500"/>
      <c r="V3198" s="1500"/>
    </row>
    <row r="3199" spans="1:22" ht="13.5" x14ac:dyDescent="0.25">
      <c r="A3199" s="1488" t="s">
        <v>640</v>
      </c>
      <c r="B3199" s="1488" t="s">
        <v>8675</v>
      </c>
      <c r="C3199" s="1488" t="s">
        <v>97</v>
      </c>
      <c r="D3199" s="1488" t="s">
        <v>639</v>
      </c>
      <c r="E3199" s="1489">
        <v>2500</v>
      </c>
      <c r="F3199" s="1488" t="s">
        <v>1131</v>
      </c>
      <c r="G3199" s="1488" t="s">
        <v>1130</v>
      </c>
      <c r="H3199" s="1488" t="s">
        <v>636</v>
      </c>
      <c r="I3199" s="1488" t="s">
        <v>665</v>
      </c>
      <c r="J3199" s="1488" t="s">
        <v>636</v>
      </c>
      <c r="K3199" s="1493">
        <v>1</v>
      </c>
      <c r="L3199" s="1493">
        <f t="shared" si="113"/>
        <v>12</v>
      </c>
      <c r="M3199" s="1484">
        <f t="shared" si="116"/>
        <v>26953.34</v>
      </c>
      <c r="N3199" s="1493">
        <v>1</v>
      </c>
      <c r="O3199" s="1493">
        <f t="shared" si="114"/>
        <v>8</v>
      </c>
      <c r="P3199" s="1484">
        <f t="shared" si="115"/>
        <v>17900</v>
      </c>
      <c r="Q3199" s="1200">
        <v>26953.34</v>
      </c>
      <c r="R3199" s="1200">
        <v>17900</v>
      </c>
      <c r="S3199" s="1201">
        <v>12</v>
      </c>
      <c r="T3199" s="1201">
        <v>8</v>
      </c>
      <c r="U3199" s="1500"/>
      <c r="V3199" s="1500"/>
    </row>
    <row r="3200" spans="1:22" ht="13.5" x14ac:dyDescent="0.25">
      <c r="A3200" s="1488" t="s">
        <v>640</v>
      </c>
      <c r="B3200" s="1488" t="s">
        <v>8675</v>
      </c>
      <c r="C3200" s="1488" t="s">
        <v>97</v>
      </c>
      <c r="D3200" s="1488" t="s">
        <v>712</v>
      </c>
      <c r="E3200" s="1489">
        <v>12000</v>
      </c>
      <c r="F3200" s="1488" t="s">
        <v>1129</v>
      </c>
      <c r="G3200" s="1488" t="s">
        <v>1128</v>
      </c>
      <c r="H3200" s="1488" t="s">
        <v>1127</v>
      </c>
      <c r="I3200" s="1488" t="s">
        <v>647</v>
      </c>
      <c r="J3200" s="1488" t="s">
        <v>1127</v>
      </c>
      <c r="K3200" s="1493">
        <v>1</v>
      </c>
      <c r="L3200" s="1493">
        <f t="shared" si="113"/>
        <v>0</v>
      </c>
      <c r="M3200" s="1484">
        <f t="shared" si="116"/>
        <v>0</v>
      </c>
      <c r="N3200" s="1493">
        <v>0</v>
      </c>
      <c r="O3200" s="1493">
        <f t="shared" si="114"/>
        <v>2</v>
      </c>
      <c r="P3200" s="1484">
        <f t="shared" si="115"/>
        <v>12000</v>
      </c>
      <c r="Q3200" s="1200"/>
      <c r="R3200" s="1200">
        <v>12000</v>
      </c>
      <c r="S3200" s="1201"/>
      <c r="T3200" s="1201">
        <v>2</v>
      </c>
      <c r="U3200" s="1500"/>
      <c r="V3200" s="1500"/>
    </row>
    <row r="3201" spans="1:22" ht="13.5" x14ac:dyDescent="0.25">
      <c r="A3201" s="1488" t="s">
        <v>640</v>
      </c>
      <c r="B3201" s="1488" t="s">
        <v>8675</v>
      </c>
      <c r="C3201" s="1488" t="s">
        <v>97</v>
      </c>
      <c r="D3201" s="1488" t="s">
        <v>739</v>
      </c>
      <c r="E3201" s="1489">
        <v>3900</v>
      </c>
      <c r="F3201" s="1488" t="s">
        <v>1126</v>
      </c>
      <c r="G3201" s="1488" t="s">
        <v>1125</v>
      </c>
      <c r="H3201" s="1488" t="s">
        <v>1124</v>
      </c>
      <c r="I3201" s="1488" t="s">
        <v>662</v>
      </c>
      <c r="J3201" s="1488" t="s">
        <v>1124</v>
      </c>
      <c r="K3201" s="1493">
        <v>1</v>
      </c>
      <c r="L3201" s="1493">
        <f t="shared" si="113"/>
        <v>0</v>
      </c>
      <c r="M3201" s="1484">
        <f t="shared" si="116"/>
        <v>0</v>
      </c>
      <c r="N3201" s="1493">
        <v>0</v>
      </c>
      <c r="O3201" s="1493">
        <f t="shared" si="114"/>
        <v>5</v>
      </c>
      <c r="P3201" s="1484">
        <f t="shared" si="115"/>
        <v>12937.07</v>
      </c>
      <c r="Q3201" s="1200"/>
      <c r="R3201" s="1200">
        <v>12937.07</v>
      </c>
      <c r="S3201" s="1201"/>
      <c r="T3201" s="1201">
        <v>5</v>
      </c>
      <c r="U3201" s="1500"/>
      <c r="V3201" s="1500"/>
    </row>
    <row r="3202" spans="1:22" ht="13.5" x14ac:dyDescent="0.25">
      <c r="A3202" s="1488" t="s">
        <v>640</v>
      </c>
      <c r="B3202" s="1488" t="s">
        <v>8675</v>
      </c>
      <c r="C3202" s="1488" t="s">
        <v>97</v>
      </c>
      <c r="D3202" s="1488" t="s">
        <v>645</v>
      </c>
      <c r="E3202" s="1489">
        <v>5000</v>
      </c>
      <c r="F3202" s="1488" t="s">
        <v>1123</v>
      </c>
      <c r="G3202" s="1488" t="s">
        <v>1122</v>
      </c>
      <c r="H3202" s="1488" t="s">
        <v>641</v>
      </c>
      <c r="I3202" s="1488" t="s">
        <v>642</v>
      </c>
      <c r="J3202" s="1488" t="s">
        <v>641</v>
      </c>
      <c r="K3202" s="1493">
        <v>1</v>
      </c>
      <c r="L3202" s="1493">
        <f t="shared" si="113"/>
        <v>12</v>
      </c>
      <c r="M3202" s="1484">
        <f t="shared" si="116"/>
        <v>30600</v>
      </c>
      <c r="N3202" s="1493">
        <v>1</v>
      </c>
      <c r="O3202" s="1493">
        <f t="shared" si="114"/>
        <v>8</v>
      </c>
      <c r="P3202" s="1484">
        <f t="shared" si="115"/>
        <v>20262.59</v>
      </c>
      <c r="Q3202" s="1200">
        <v>30600</v>
      </c>
      <c r="R3202" s="1200">
        <v>20262.59</v>
      </c>
      <c r="S3202" s="1201">
        <v>12</v>
      </c>
      <c r="T3202" s="1201">
        <v>8</v>
      </c>
      <c r="U3202" s="1500"/>
      <c r="V3202" s="1500"/>
    </row>
    <row r="3203" spans="1:22" ht="13.5" x14ac:dyDescent="0.25">
      <c r="A3203" s="1488" t="s">
        <v>640</v>
      </c>
      <c r="B3203" s="1488" t="s">
        <v>8675</v>
      </c>
      <c r="C3203" s="1488" t="s">
        <v>97</v>
      </c>
      <c r="D3203" s="1488" t="s">
        <v>795</v>
      </c>
      <c r="E3203" s="1489">
        <v>6000</v>
      </c>
      <c r="F3203" s="1488" t="s">
        <v>1121</v>
      </c>
      <c r="G3203" s="1488" t="s">
        <v>1120</v>
      </c>
      <c r="H3203" s="1488" t="s">
        <v>792</v>
      </c>
      <c r="I3203" s="1488" t="s">
        <v>647</v>
      </c>
      <c r="J3203" s="1488" t="s">
        <v>792</v>
      </c>
      <c r="K3203" s="1493">
        <v>1</v>
      </c>
      <c r="L3203" s="1493">
        <f t="shared" si="113"/>
        <v>10</v>
      </c>
      <c r="M3203" s="1484">
        <f t="shared" si="116"/>
        <v>108533.33</v>
      </c>
      <c r="N3203" s="1493">
        <v>1</v>
      </c>
      <c r="O3203" s="1493">
        <f t="shared" si="114"/>
        <v>0</v>
      </c>
      <c r="P3203" s="1484">
        <f t="shared" si="115"/>
        <v>0</v>
      </c>
      <c r="Q3203" s="1200">
        <v>108533.33</v>
      </c>
      <c r="R3203" s="1200"/>
      <c r="S3203" s="1201">
        <v>10</v>
      </c>
      <c r="T3203" s="1201"/>
      <c r="U3203" s="1500"/>
      <c r="V3203" s="1500"/>
    </row>
    <row r="3204" spans="1:22" ht="13.5" x14ac:dyDescent="0.25">
      <c r="A3204" s="1488" t="s">
        <v>640</v>
      </c>
      <c r="B3204" s="1488" t="s">
        <v>8675</v>
      </c>
      <c r="C3204" s="1488" t="s">
        <v>2002</v>
      </c>
      <c r="D3204" s="1488" t="s">
        <v>639</v>
      </c>
      <c r="E3204" s="1489">
        <v>3500</v>
      </c>
      <c r="F3204" s="1488" t="s">
        <v>1119</v>
      </c>
      <c r="G3204" s="1488" t="s">
        <v>1118</v>
      </c>
      <c r="H3204" s="1488" t="s">
        <v>635</v>
      </c>
      <c r="I3204" s="1488" t="s">
        <v>636</v>
      </c>
      <c r="J3204" s="1488" t="s">
        <v>635</v>
      </c>
      <c r="K3204" s="1493">
        <v>0</v>
      </c>
      <c r="L3204" s="1493">
        <f t="shared" si="113"/>
        <v>1</v>
      </c>
      <c r="M3204" s="1484">
        <f t="shared" si="116"/>
        <v>2004.17</v>
      </c>
      <c r="N3204" s="1493">
        <v>1</v>
      </c>
      <c r="O3204" s="1493">
        <f t="shared" si="114"/>
        <v>0</v>
      </c>
      <c r="P3204" s="1484">
        <f t="shared" si="115"/>
        <v>0</v>
      </c>
      <c r="Q3204" s="1200">
        <v>2004.17</v>
      </c>
      <c r="R3204" s="1200"/>
      <c r="S3204" s="1201">
        <v>1</v>
      </c>
      <c r="T3204" s="1201"/>
      <c r="U3204" s="1500"/>
      <c r="V3204" s="1500"/>
    </row>
    <row r="3205" spans="1:22" ht="13.5" x14ac:dyDescent="0.25">
      <c r="A3205" s="1488" t="s">
        <v>640</v>
      </c>
      <c r="B3205" s="1488" t="s">
        <v>8675</v>
      </c>
      <c r="C3205" s="1488" t="s">
        <v>97</v>
      </c>
      <c r="D3205" s="1488" t="s">
        <v>1117</v>
      </c>
      <c r="E3205" s="1489">
        <v>9000</v>
      </c>
      <c r="F3205" s="1488" t="s">
        <v>1116</v>
      </c>
      <c r="G3205" s="1488" t="s">
        <v>1115</v>
      </c>
      <c r="H3205" s="1488" t="s">
        <v>867</v>
      </c>
      <c r="I3205" s="1488" t="s">
        <v>647</v>
      </c>
      <c r="J3205" s="1488" t="s">
        <v>867</v>
      </c>
      <c r="K3205" s="1493">
        <v>1</v>
      </c>
      <c r="L3205" s="1493">
        <f t="shared" si="113"/>
        <v>12</v>
      </c>
      <c r="M3205" s="1484">
        <f t="shared" si="116"/>
        <v>60583.43</v>
      </c>
      <c r="N3205" s="1493">
        <v>0</v>
      </c>
      <c r="O3205" s="1493">
        <f t="shared" si="114"/>
        <v>8</v>
      </c>
      <c r="P3205" s="1484">
        <f t="shared" si="115"/>
        <v>40300</v>
      </c>
      <c r="Q3205" s="1200">
        <v>60583.43</v>
      </c>
      <c r="R3205" s="1200">
        <v>40300</v>
      </c>
      <c r="S3205" s="1201">
        <v>12</v>
      </c>
      <c r="T3205" s="1201">
        <v>8</v>
      </c>
      <c r="U3205" s="1500"/>
      <c r="V3205" s="1500"/>
    </row>
    <row r="3206" spans="1:22" ht="13.5" x14ac:dyDescent="0.25">
      <c r="A3206" s="1488" t="s">
        <v>640</v>
      </c>
      <c r="B3206" s="1488" t="s">
        <v>8675</v>
      </c>
      <c r="C3206" s="1488" t="s">
        <v>97</v>
      </c>
      <c r="D3206" s="1488" t="s">
        <v>645</v>
      </c>
      <c r="E3206" s="1489">
        <v>5000</v>
      </c>
      <c r="F3206" s="1488" t="s">
        <v>1114</v>
      </c>
      <c r="G3206" s="1488" t="s">
        <v>1113</v>
      </c>
      <c r="H3206" s="1488" t="s">
        <v>641</v>
      </c>
      <c r="I3206" s="1488" t="s">
        <v>662</v>
      </c>
      <c r="J3206" s="1488" t="s">
        <v>641</v>
      </c>
      <c r="K3206" s="1493">
        <v>1</v>
      </c>
      <c r="L3206" s="1493">
        <f t="shared" si="113"/>
        <v>1</v>
      </c>
      <c r="M3206" s="1484">
        <f t="shared" si="116"/>
        <v>5800</v>
      </c>
      <c r="N3206" s="1493">
        <v>1</v>
      </c>
      <c r="O3206" s="1493">
        <f t="shared" si="114"/>
        <v>3</v>
      </c>
      <c r="P3206" s="1484">
        <f t="shared" si="115"/>
        <v>13483.33</v>
      </c>
      <c r="Q3206" s="1200">
        <v>5800</v>
      </c>
      <c r="R3206" s="1200">
        <v>13483.33</v>
      </c>
      <c r="S3206" s="1201">
        <v>1</v>
      </c>
      <c r="T3206" s="1201">
        <v>3</v>
      </c>
      <c r="U3206" s="1500"/>
      <c r="V3206" s="1500"/>
    </row>
    <row r="3207" spans="1:22" ht="13.5" x14ac:dyDescent="0.25">
      <c r="A3207" s="1488" t="s">
        <v>640</v>
      </c>
      <c r="B3207" s="1488" t="s">
        <v>8675</v>
      </c>
      <c r="C3207" s="1488" t="s">
        <v>97</v>
      </c>
      <c r="D3207" s="1488" t="s">
        <v>783</v>
      </c>
      <c r="E3207" s="1489">
        <v>9000</v>
      </c>
      <c r="F3207" s="1488" t="s">
        <v>1112</v>
      </c>
      <c r="G3207" s="1488" t="s">
        <v>1111</v>
      </c>
      <c r="H3207" s="1488" t="s">
        <v>636</v>
      </c>
      <c r="I3207" s="1488" t="s">
        <v>647</v>
      </c>
      <c r="J3207" s="1488" t="s">
        <v>636</v>
      </c>
      <c r="K3207" s="1493">
        <v>1</v>
      </c>
      <c r="L3207" s="1493">
        <f t="shared" si="113"/>
        <v>0</v>
      </c>
      <c r="M3207" s="1484">
        <f t="shared" si="116"/>
        <v>0</v>
      </c>
      <c r="N3207" s="1493">
        <v>1</v>
      </c>
      <c r="O3207" s="1493">
        <f t="shared" si="114"/>
        <v>5</v>
      </c>
      <c r="P3207" s="1484">
        <f t="shared" si="115"/>
        <v>12917.87</v>
      </c>
      <c r="Q3207" s="1200"/>
      <c r="R3207" s="1200">
        <v>12917.87</v>
      </c>
      <c r="S3207" s="1201"/>
      <c r="T3207" s="1201">
        <v>5</v>
      </c>
      <c r="U3207" s="1500"/>
      <c r="V3207" s="1500"/>
    </row>
    <row r="3208" spans="1:22" ht="13.5" x14ac:dyDescent="0.25">
      <c r="A3208" s="1488" t="s">
        <v>640</v>
      </c>
      <c r="B3208" s="1488" t="s">
        <v>8675</v>
      </c>
      <c r="C3208" s="1488" t="s">
        <v>2002</v>
      </c>
      <c r="D3208" s="1488" t="s">
        <v>645</v>
      </c>
      <c r="E3208" s="1489">
        <v>5000</v>
      </c>
      <c r="F3208" s="1488" t="s">
        <v>1110</v>
      </c>
      <c r="G3208" s="1488" t="s">
        <v>1109</v>
      </c>
      <c r="H3208" s="1488" t="s">
        <v>641</v>
      </c>
      <c r="I3208" s="1488" t="s">
        <v>647</v>
      </c>
      <c r="J3208" s="1488" t="s">
        <v>641</v>
      </c>
      <c r="K3208" s="1493">
        <v>0</v>
      </c>
      <c r="L3208" s="1493">
        <f t="shared" si="113"/>
        <v>4</v>
      </c>
      <c r="M3208" s="1484">
        <f t="shared" si="116"/>
        <v>24121.309999999998</v>
      </c>
      <c r="N3208" s="1493">
        <v>1</v>
      </c>
      <c r="O3208" s="1493">
        <f t="shared" si="114"/>
        <v>0</v>
      </c>
      <c r="P3208" s="1484">
        <f t="shared" si="115"/>
        <v>0</v>
      </c>
      <c r="Q3208" s="1200">
        <v>24121.309999999998</v>
      </c>
      <c r="R3208" s="1200"/>
      <c r="S3208" s="1201">
        <v>4</v>
      </c>
      <c r="T3208" s="1201"/>
      <c r="U3208" s="1500"/>
      <c r="V3208" s="1500"/>
    </row>
    <row r="3209" spans="1:22" ht="13.5" x14ac:dyDescent="0.25">
      <c r="A3209" s="1488" t="s">
        <v>640</v>
      </c>
      <c r="B3209" s="1488" t="s">
        <v>8675</v>
      </c>
      <c r="C3209" s="1488" t="s">
        <v>97</v>
      </c>
      <c r="D3209" s="1488" t="s">
        <v>1108</v>
      </c>
      <c r="E3209" s="1489">
        <v>5500</v>
      </c>
      <c r="F3209" s="1488" t="s">
        <v>1107</v>
      </c>
      <c r="G3209" s="1488" t="s">
        <v>1106</v>
      </c>
      <c r="H3209" s="1488" t="s">
        <v>636</v>
      </c>
      <c r="I3209" s="1488" t="s">
        <v>662</v>
      </c>
      <c r="J3209" s="1488" t="s">
        <v>636</v>
      </c>
      <c r="K3209" s="1493">
        <v>1</v>
      </c>
      <c r="L3209" s="1493">
        <f t="shared" si="113"/>
        <v>12</v>
      </c>
      <c r="M3209" s="1484">
        <f t="shared" si="116"/>
        <v>59605.67</v>
      </c>
      <c r="N3209" s="1493">
        <v>1</v>
      </c>
      <c r="O3209" s="1493">
        <f t="shared" si="114"/>
        <v>10</v>
      </c>
      <c r="P3209" s="1484">
        <f t="shared" si="115"/>
        <v>41576.68</v>
      </c>
      <c r="Q3209" s="1200">
        <v>59605.67</v>
      </c>
      <c r="R3209" s="1200">
        <v>41576.68</v>
      </c>
      <c r="S3209" s="1201">
        <v>12</v>
      </c>
      <c r="T3209" s="1201">
        <v>10</v>
      </c>
      <c r="U3209" s="1500"/>
      <c r="V3209" s="1500"/>
    </row>
    <row r="3210" spans="1:22" ht="13.5" x14ac:dyDescent="0.25">
      <c r="A3210" s="1488" t="s">
        <v>640</v>
      </c>
      <c r="B3210" s="1488" t="s">
        <v>8675</v>
      </c>
      <c r="C3210" s="1488" t="s">
        <v>97</v>
      </c>
      <c r="D3210" s="1488" t="s">
        <v>1105</v>
      </c>
      <c r="E3210" s="1489">
        <v>2500</v>
      </c>
      <c r="F3210" s="1488" t="s">
        <v>1104</v>
      </c>
      <c r="G3210" s="1488" t="s">
        <v>1103</v>
      </c>
      <c r="H3210" s="1488" t="s">
        <v>636</v>
      </c>
      <c r="I3210" s="1488" t="s">
        <v>765</v>
      </c>
      <c r="J3210" s="1488" t="s">
        <v>636</v>
      </c>
      <c r="K3210" s="1493">
        <v>1</v>
      </c>
      <c r="L3210" s="1493">
        <f t="shared" si="113"/>
        <v>4</v>
      </c>
      <c r="M3210" s="1484">
        <f t="shared" si="116"/>
        <v>30226.42</v>
      </c>
      <c r="N3210" s="1493">
        <v>0</v>
      </c>
      <c r="O3210" s="1493">
        <f t="shared" si="114"/>
        <v>8</v>
      </c>
      <c r="P3210" s="1484">
        <f t="shared" si="115"/>
        <v>71872.160000000003</v>
      </c>
      <c r="Q3210" s="1200">
        <v>30226.42</v>
      </c>
      <c r="R3210" s="1200">
        <v>71872.160000000003</v>
      </c>
      <c r="S3210" s="1201">
        <v>4</v>
      </c>
      <c r="T3210" s="1201">
        <v>8</v>
      </c>
      <c r="U3210" s="1500"/>
      <c r="V3210" s="1500"/>
    </row>
    <row r="3211" spans="1:22" ht="13.5" x14ac:dyDescent="0.25">
      <c r="A3211" s="1488" t="s">
        <v>640</v>
      </c>
      <c r="B3211" s="1488" t="s">
        <v>8675</v>
      </c>
      <c r="C3211" s="1488" t="s">
        <v>97</v>
      </c>
      <c r="D3211" s="1488" t="s">
        <v>952</v>
      </c>
      <c r="E3211" s="1489">
        <v>2500</v>
      </c>
      <c r="F3211" s="1488" t="s">
        <v>1104</v>
      </c>
      <c r="G3211" s="1488" t="s">
        <v>1103</v>
      </c>
      <c r="H3211" s="1488" t="s">
        <v>636</v>
      </c>
      <c r="I3211" s="1488" t="s">
        <v>765</v>
      </c>
      <c r="J3211" s="1488" t="s">
        <v>636</v>
      </c>
      <c r="K3211" s="1493">
        <v>1</v>
      </c>
      <c r="L3211" s="1493">
        <f t="shared" si="113"/>
        <v>0</v>
      </c>
      <c r="M3211" s="1484">
        <f t="shared" si="116"/>
        <v>0</v>
      </c>
      <c r="N3211" s="1493">
        <v>0</v>
      </c>
      <c r="O3211" s="1493">
        <f t="shared" si="114"/>
        <v>5</v>
      </c>
      <c r="P3211" s="1484">
        <f t="shared" si="115"/>
        <v>18184.27</v>
      </c>
      <c r="Q3211" s="1200"/>
      <c r="R3211" s="1200">
        <v>18184.27</v>
      </c>
      <c r="S3211" s="1201"/>
      <c r="T3211" s="1201">
        <v>5</v>
      </c>
      <c r="U3211" s="1500"/>
      <c r="V3211" s="1500"/>
    </row>
    <row r="3212" spans="1:22" ht="13.5" x14ac:dyDescent="0.25">
      <c r="A3212" s="1488" t="s">
        <v>640</v>
      </c>
      <c r="B3212" s="1488" t="s">
        <v>8675</v>
      </c>
      <c r="C3212" s="1488" t="s">
        <v>97</v>
      </c>
      <c r="D3212" s="1488" t="s">
        <v>645</v>
      </c>
      <c r="E3212" s="1489">
        <v>5000</v>
      </c>
      <c r="F3212" s="1488" t="s">
        <v>1102</v>
      </c>
      <c r="G3212" s="1488" t="s">
        <v>1101</v>
      </c>
      <c r="H3212" s="1488" t="s">
        <v>641</v>
      </c>
      <c r="I3212" s="1488" t="s">
        <v>662</v>
      </c>
      <c r="J3212" s="1488" t="s">
        <v>641</v>
      </c>
      <c r="K3212" s="1493">
        <v>1</v>
      </c>
      <c r="L3212" s="1493">
        <f t="shared" si="113"/>
        <v>12</v>
      </c>
      <c r="M3212" s="1484">
        <f t="shared" si="116"/>
        <v>64370.32</v>
      </c>
      <c r="N3212" s="1493">
        <v>1</v>
      </c>
      <c r="O3212" s="1493">
        <f t="shared" si="114"/>
        <v>8</v>
      </c>
      <c r="P3212" s="1484">
        <f t="shared" si="115"/>
        <v>43850</v>
      </c>
      <c r="Q3212" s="1200">
        <v>64370.32</v>
      </c>
      <c r="R3212" s="1200">
        <v>43850</v>
      </c>
      <c r="S3212" s="1201">
        <v>12</v>
      </c>
      <c r="T3212" s="1201">
        <v>8</v>
      </c>
      <c r="U3212" s="1500"/>
      <c r="V3212" s="1500"/>
    </row>
    <row r="3213" spans="1:22" ht="13.5" x14ac:dyDescent="0.25">
      <c r="A3213" s="1488" t="s">
        <v>640</v>
      </c>
      <c r="B3213" s="1488" t="s">
        <v>8675</v>
      </c>
      <c r="C3213" s="1488" t="s">
        <v>97</v>
      </c>
      <c r="D3213" s="1488" t="s">
        <v>698</v>
      </c>
      <c r="E3213" s="1489">
        <v>2800</v>
      </c>
      <c r="F3213" s="1488" t="s">
        <v>1100</v>
      </c>
      <c r="G3213" s="1488" t="s">
        <v>1099</v>
      </c>
      <c r="H3213" s="1488" t="s">
        <v>636</v>
      </c>
      <c r="I3213" s="1488" t="s">
        <v>636</v>
      </c>
      <c r="J3213" s="1488" t="s">
        <v>636</v>
      </c>
      <c r="K3213" s="1493">
        <v>1</v>
      </c>
      <c r="L3213" s="1493">
        <f t="shared" si="113"/>
        <v>1</v>
      </c>
      <c r="M3213" s="1484">
        <f t="shared" si="116"/>
        <v>27360.6</v>
      </c>
      <c r="N3213" s="1493">
        <v>1</v>
      </c>
      <c r="O3213" s="1493">
        <f t="shared" si="114"/>
        <v>8</v>
      </c>
      <c r="P3213" s="1484">
        <f t="shared" si="115"/>
        <v>0</v>
      </c>
      <c r="Q3213" s="1200">
        <v>27360.6</v>
      </c>
      <c r="R3213" s="1200"/>
      <c r="S3213" s="1201">
        <v>1</v>
      </c>
      <c r="T3213" s="1201">
        <v>8</v>
      </c>
      <c r="U3213" s="1500"/>
      <c r="V3213" s="1500"/>
    </row>
    <row r="3214" spans="1:22" ht="13.5" x14ac:dyDescent="0.25">
      <c r="A3214" s="1488" t="s">
        <v>640</v>
      </c>
      <c r="B3214" s="1488" t="s">
        <v>8675</v>
      </c>
      <c r="C3214" s="1488" t="s">
        <v>97</v>
      </c>
      <c r="D3214" s="1488" t="s">
        <v>645</v>
      </c>
      <c r="E3214" s="1489">
        <v>9000</v>
      </c>
      <c r="F3214" s="1488" t="s">
        <v>1098</v>
      </c>
      <c r="G3214" s="1488" t="s">
        <v>1097</v>
      </c>
      <c r="H3214" s="1488" t="s">
        <v>641</v>
      </c>
      <c r="I3214" s="1488" t="s">
        <v>1096</v>
      </c>
      <c r="J3214" s="1488" t="s">
        <v>641</v>
      </c>
      <c r="K3214" s="1493">
        <v>1</v>
      </c>
      <c r="L3214" s="1493">
        <f t="shared" si="113"/>
        <v>11</v>
      </c>
      <c r="M3214" s="1484">
        <f t="shared" si="116"/>
        <v>2781.77</v>
      </c>
      <c r="N3214" s="1493">
        <v>1</v>
      </c>
      <c r="O3214" s="1493">
        <f t="shared" si="114"/>
        <v>0</v>
      </c>
      <c r="P3214" s="1484">
        <f t="shared" si="115"/>
        <v>20267.57</v>
      </c>
      <c r="Q3214" s="1200">
        <v>2781.77</v>
      </c>
      <c r="R3214" s="1200">
        <v>20267.57</v>
      </c>
      <c r="S3214" s="1201">
        <v>11</v>
      </c>
      <c r="T3214" s="1201"/>
      <c r="U3214" s="1500"/>
      <c r="V3214" s="1500"/>
    </row>
    <row r="3215" spans="1:22" ht="13.5" x14ac:dyDescent="0.25">
      <c r="A3215" s="1488" t="s">
        <v>640</v>
      </c>
      <c r="B3215" s="1488" t="s">
        <v>8675</v>
      </c>
      <c r="C3215" s="1488" t="s">
        <v>97</v>
      </c>
      <c r="D3215" s="1488" t="s">
        <v>1036</v>
      </c>
      <c r="E3215" s="1489">
        <v>5600</v>
      </c>
      <c r="F3215" s="1488" t="s">
        <v>1095</v>
      </c>
      <c r="G3215" s="1488" t="s">
        <v>1094</v>
      </c>
      <c r="H3215" s="1488" t="s">
        <v>991</v>
      </c>
      <c r="I3215" s="1488" t="s">
        <v>636</v>
      </c>
      <c r="J3215" s="1488" t="s">
        <v>991</v>
      </c>
      <c r="K3215" s="1493">
        <v>0</v>
      </c>
      <c r="L3215" s="1493">
        <f t="shared" si="113"/>
        <v>12</v>
      </c>
      <c r="M3215" s="1484">
        <f t="shared" si="116"/>
        <v>60098.590000000004</v>
      </c>
      <c r="N3215" s="1493">
        <v>1</v>
      </c>
      <c r="O3215" s="1493">
        <f t="shared" si="114"/>
        <v>10</v>
      </c>
      <c r="P3215" s="1484">
        <f t="shared" si="115"/>
        <v>41646.25</v>
      </c>
      <c r="Q3215" s="1200">
        <v>60098.590000000004</v>
      </c>
      <c r="R3215" s="1200">
        <v>41646.25</v>
      </c>
      <c r="S3215" s="1201">
        <v>12</v>
      </c>
      <c r="T3215" s="1201">
        <v>10</v>
      </c>
      <c r="U3215" s="1500"/>
      <c r="V3215" s="1500"/>
    </row>
    <row r="3216" spans="1:22" ht="13.5" x14ac:dyDescent="0.25">
      <c r="A3216" s="1488" t="s">
        <v>640</v>
      </c>
      <c r="B3216" s="1488" t="s">
        <v>8675</v>
      </c>
      <c r="C3216" s="1488" t="s">
        <v>97</v>
      </c>
      <c r="D3216" s="1488" t="s">
        <v>674</v>
      </c>
      <c r="E3216" s="1489">
        <v>7000</v>
      </c>
      <c r="F3216" s="1488" t="s">
        <v>1093</v>
      </c>
      <c r="G3216" s="1488" t="s">
        <v>1092</v>
      </c>
      <c r="H3216" s="1488" t="s">
        <v>674</v>
      </c>
      <c r="I3216" s="1488" t="s">
        <v>680</v>
      </c>
      <c r="J3216" s="1488" t="s">
        <v>674</v>
      </c>
      <c r="K3216" s="1493">
        <v>1</v>
      </c>
      <c r="L3216" s="1493">
        <f t="shared" si="113"/>
        <v>4</v>
      </c>
      <c r="M3216" s="1484">
        <f t="shared" si="116"/>
        <v>9626.67</v>
      </c>
      <c r="N3216" s="1493">
        <v>1</v>
      </c>
      <c r="O3216" s="1493">
        <f t="shared" si="114"/>
        <v>8</v>
      </c>
      <c r="P3216" s="1484">
        <f t="shared" si="115"/>
        <v>22248.39</v>
      </c>
      <c r="Q3216" s="1200">
        <v>9626.67</v>
      </c>
      <c r="R3216" s="1200">
        <v>22248.39</v>
      </c>
      <c r="S3216" s="1201">
        <v>4</v>
      </c>
      <c r="T3216" s="1201">
        <v>8</v>
      </c>
      <c r="U3216" s="1500"/>
      <c r="V3216" s="1500"/>
    </row>
    <row r="3217" spans="1:22" ht="13.5" x14ac:dyDescent="0.25">
      <c r="A3217" s="1488" t="s">
        <v>640</v>
      </c>
      <c r="B3217" s="1488" t="s">
        <v>8675</v>
      </c>
      <c r="C3217" s="1488" t="s">
        <v>97</v>
      </c>
      <c r="D3217" s="1488" t="s">
        <v>775</v>
      </c>
      <c r="E3217" s="1489">
        <v>6000</v>
      </c>
      <c r="F3217" s="1488" t="s">
        <v>1091</v>
      </c>
      <c r="G3217" s="1488" t="s">
        <v>1090</v>
      </c>
      <c r="H3217" s="1488" t="s">
        <v>756</v>
      </c>
      <c r="I3217" s="1488" t="s">
        <v>647</v>
      </c>
      <c r="J3217" s="1488" t="s">
        <v>756</v>
      </c>
      <c r="K3217" s="1493">
        <v>1</v>
      </c>
      <c r="L3217" s="1493">
        <f t="shared" si="113"/>
        <v>14</v>
      </c>
      <c r="M3217" s="1484">
        <f t="shared" si="116"/>
        <v>129711.53</v>
      </c>
      <c r="N3217" s="1493">
        <v>1</v>
      </c>
      <c r="O3217" s="1493">
        <f t="shared" si="114"/>
        <v>12</v>
      </c>
      <c r="P3217" s="1484">
        <f t="shared" si="115"/>
        <v>91367.2</v>
      </c>
      <c r="Q3217" s="1200">
        <v>129711.53</v>
      </c>
      <c r="R3217" s="1200">
        <v>91367.2</v>
      </c>
      <c r="S3217" s="1201">
        <v>14</v>
      </c>
      <c r="T3217" s="1201">
        <v>12</v>
      </c>
      <c r="U3217" s="1500"/>
      <c r="V3217" s="1500"/>
    </row>
    <row r="3218" spans="1:22" ht="13.5" x14ac:dyDescent="0.25">
      <c r="A3218" s="1488" t="s">
        <v>640</v>
      </c>
      <c r="B3218" s="1488" t="s">
        <v>8675</v>
      </c>
      <c r="C3218" s="1488" t="s">
        <v>97</v>
      </c>
      <c r="D3218" s="1488" t="s">
        <v>739</v>
      </c>
      <c r="E3218" s="1489">
        <v>5000</v>
      </c>
      <c r="F3218" s="1488" t="s">
        <v>1089</v>
      </c>
      <c r="G3218" s="1488" t="s">
        <v>1088</v>
      </c>
      <c r="H3218" s="1488" t="s">
        <v>636</v>
      </c>
      <c r="I3218" s="1488" t="s">
        <v>636</v>
      </c>
      <c r="J3218" s="1488" t="s">
        <v>636</v>
      </c>
      <c r="K3218" s="1493">
        <v>1</v>
      </c>
      <c r="L3218" s="1493">
        <f t="shared" si="113"/>
        <v>0</v>
      </c>
      <c r="M3218" s="1484">
        <f t="shared" si="116"/>
        <v>0</v>
      </c>
      <c r="N3218" s="1493">
        <v>0</v>
      </c>
      <c r="O3218" s="1493">
        <f t="shared" si="114"/>
        <v>5</v>
      </c>
      <c r="P3218" s="1484">
        <f t="shared" si="115"/>
        <v>26893.33</v>
      </c>
      <c r="Q3218" s="1200"/>
      <c r="R3218" s="1200">
        <v>26893.33</v>
      </c>
      <c r="S3218" s="1201"/>
      <c r="T3218" s="1201">
        <v>5</v>
      </c>
      <c r="U3218" s="1500"/>
      <c r="V3218" s="1500"/>
    </row>
    <row r="3219" spans="1:22" ht="13.5" x14ac:dyDescent="0.25">
      <c r="A3219" s="1488" t="s">
        <v>640</v>
      </c>
      <c r="B3219" s="1488" t="s">
        <v>8675</v>
      </c>
      <c r="C3219" s="1488" t="s">
        <v>2002</v>
      </c>
      <c r="D3219" s="1488" t="s">
        <v>650</v>
      </c>
      <c r="E3219" s="1489">
        <v>6000</v>
      </c>
      <c r="F3219" s="1488" t="s">
        <v>1086</v>
      </c>
      <c r="G3219" s="1488" t="s">
        <v>1085</v>
      </c>
      <c r="H3219" s="1488" t="s">
        <v>1064</v>
      </c>
      <c r="I3219" s="1488" t="s">
        <v>647</v>
      </c>
      <c r="J3219" s="1488" t="s">
        <v>1064</v>
      </c>
      <c r="K3219" s="1493">
        <v>1</v>
      </c>
      <c r="L3219" s="1493">
        <f t="shared" si="113"/>
        <v>16</v>
      </c>
      <c r="M3219" s="1484">
        <f t="shared" si="116"/>
        <v>85168.06</v>
      </c>
      <c r="N3219" s="1493">
        <v>1</v>
      </c>
      <c r="O3219" s="1493">
        <f t="shared" si="114"/>
        <v>10</v>
      </c>
      <c r="P3219" s="1484">
        <f t="shared" si="115"/>
        <v>57740</v>
      </c>
      <c r="Q3219" s="1200">
        <v>85168.06</v>
      </c>
      <c r="R3219" s="1200">
        <v>57740</v>
      </c>
      <c r="S3219" s="1201">
        <v>16</v>
      </c>
      <c r="T3219" s="1201">
        <v>10</v>
      </c>
      <c r="U3219" s="1500"/>
      <c r="V3219" s="1500"/>
    </row>
    <row r="3220" spans="1:22" ht="13.5" x14ac:dyDescent="0.25">
      <c r="A3220" s="1488" t="s">
        <v>640</v>
      </c>
      <c r="B3220" s="1488" t="s">
        <v>8675</v>
      </c>
      <c r="C3220" s="1488" t="s">
        <v>2002</v>
      </c>
      <c r="D3220" s="1488" t="s">
        <v>1087</v>
      </c>
      <c r="E3220" s="1489">
        <v>6000</v>
      </c>
      <c r="F3220" s="1488" t="s">
        <v>1086</v>
      </c>
      <c r="G3220" s="1488" t="s">
        <v>1085</v>
      </c>
      <c r="H3220" s="1488" t="s">
        <v>1064</v>
      </c>
      <c r="I3220" s="1488" t="s">
        <v>647</v>
      </c>
      <c r="J3220" s="1488" t="s">
        <v>1064</v>
      </c>
      <c r="K3220" s="1493">
        <v>0</v>
      </c>
      <c r="L3220" s="1493">
        <f t="shared" si="113"/>
        <v>7</v>
      </c>
      <c r="M3220" s="1484">
        <f t="shared" si="116"/>
        <v>40268.18</v>
      </c>
      <c r="N3220" s="1493">
        <v>1</v>
      </c>
      <c r="O3220" s="1493">
        <f t="shared" si="114"/>
        <v>8</v>
      </c>
      <c r="P3220" s="1484">
        <f t="shared" si="115"/>
        <v>48466.479999999996</v>
      </c>
      <c r="Q3220" s="1200">
        <v>40268.18</v>
      </c>
      <c r="R3220" s="1200">
        <v>48466.479999999996</v>
      </c>
      <c r="S3220" s="1201">
        <v>7</v>
      </c>
      <c r="T3220" s="1201">
        <v>8</v>
      </c>
      <c r="U3220" s="1500"/>
      <c r="V3220" s="1500"/>
    </row>
    <row r="3221" spans="1:22" ht="13.5" x14ac:dyDescent="0.25">
      <c r="A3221" s="1488" t="s">
        <v>640</v>
      </c>
      <c r="B3221" s="1488" t="s">
        <v>8675</v>
      </c>
      <c r="C3221" s="1488" t="s">
        <v>97</v>
      </c>
      <c r="D3221" s="1488" t="s">
        <v>739</v>
      </c>
      <c r="E3221" s="1489">
        <v>4500</v>
      </c>
      <c r="F3221" s="1488" t="s">
        <v>1084</v>
      </c>
      <c r="G3221" s="1488" t="s">
        <v>1083</v>
      </c>
      <c r="H3221" s="1488" t="s">
        <v>658</v>
      </c>
      <c r="I3221" s="1488" t="s">
        <v>647</v>
      </c>
      <c r="J3221" s="1488" t="s">
        <v>658</v>
      </c>
      <c r="K3221" s="1493">
        <v>1</v>
      </c>
      <c r="L3221" s="1493">
        <f t="shared" si="113"/>
        <v>1</v>
      </c>
      <c r="M3221" s="1484">
        <f t="shared" si="116"/>
        <v>4666.67</v>
      </c>
      <c r="N3221" s="1493">
        <v>1</v>
      </c>
      <c r="O3221" s="1493">
        <f t="shared" si="114"/>
        <v>0</v>
      </c>
      <c r="P3221" s="1484">
        <f t="shared" si="115"/>
        <v>0</v>
      </c>
      <c r="Q3221" s="1200">
        <v>4666.67</v>
      </c>
      <c r="R3221" s="1200"/>
      <c r="S3221" s="1201">
        <v>1</v>
      </c>
      <c r="T3221" s="1201"/>
      <c r="U3221" s="1500"/>
      <c r="V3221" s="1500"/>
    </row>
    <row r="3222" spans="1:22" ht="13.5" x14ac:dyDescent="0.25">
      <c r="A3222" s="1488" t="s">
        <v>640</v>
      </c>
      <c r="B3222" s="1488" t="s">
        <v>8675</v>
      </c>
      <c r="C3222" s="1488" t="s">
        <v>97</v>
      </c>
      <c r="D3222" s="1488" t="s">
        <v>639</v>
      </c>
      <c r="E3222" s="1489">
        <v>2500</v>
      </c>
      <c r="F3222" s="1488" t="s">
        <v>1082</v>
      </c>
      <c r="G3222" s="1488" t="s">
        <v>1081</v>
      </c>
      <c r="H3222" s="1488" t="s">
        <v>636</v>
      </c>
      <c r="I3222" s="1488" t="s">
        <v>665</v>
      </c>
      <c r="J3222" s="1488" t="s">
        <v>636</v>
      </c>
      <c r="K3222" s="1493">
        <v>1</v>
      </c>
      <c r="L3222" s="1493">
        <f t="shared" si="113"/>
        <v>12</v>
      </c>
      <c r="M3222" s="1484">
        <f t="shared" si="116"/>
        <v>58901.62</v>
      </c>
      <c r="N3222" s="1493">
        <v>1</v>
      </c>
      <c r="O3222" s="1493">
        <f t="shared" si="114"/>
        <v>6</v>
      </c>
      <c r="P3222" s="1484">
        <f t="shared" si="115"/>
        <v>26055.86</v>
      </c>
      <c r="Q3222" s="1200">
        <v>58901.62</v>
      </c>
      <c r="R3222" s="1200">
        <v>26055.86</v>
      </c>
      <c r="S3222" s="1201">
        <v>12</v>
      </c>
      <c r="T3222" s="1201">
        <v>6</v>
      </c>
      <c r="U3222" s="1500"/>
      <c r="V3222" s="1500"/>
    </row>
    <row r="3223" spans="1:22" ht="13.5" x14ac:dyDescent="0.25">
      <c r="A3223" s="1488" t="s">
        <v>640</v>
      </c>
      <c r="B3223" s="1488" t="s">
        <v>8675</v>
      </c>
      <c r="C3223" s="1488" t="s">
        <v>97</v>
      </c>
      <c r="D3223" s="1488" t="s">
        <v>1080</v>
      </c>
      <c r="E3223" s="1489">
        <v>3000</v>
      </c>
      <c r="F3223" s="1488" t="s">
        <v>1079</v>
      </c>
      <c r="G3223" s="1488" t="s">
        <v>1078</v>
      </c>
      <c r="H3223" s="1488" t="s">
        <v>636</v>
      </c>
      <c r="I3223" s="1488" t="s">
        <v>736</v>
      </c>
      <c r="J3223" s="1488" t="s">
        <v>636</v>
      </c>
      <c r="K3223" s="1493">
        <v>1</v>
      </c>
      <c r="L3223" s="1493">
        <f t="shared" si="113"/>
        <v>0</v>
      </c>
      <c r="M3223" s="1484">
        <f t="shared" si="116"/>
        <v>0</v>
      </c>
      <c r="N3223" s="1493">
        <v>1</v>
      </c>
      <c r="O3223" s="1493">
        <f t="shared" si="114"/>
        <v>4</v>
      </c>
      <c r="P3223" s="1484">
        <f t="shared" si="115"/>
        <v>20700</v>
      </c>
      <c r="Q3223" s="1200"/>
      <c r="R3223" s="1200">
        <v>20700</v>
      </c>
      <c r="S3223" s="1201"/>
      <c r="T3223" s="1201">
        <v>4</v>
      </c>
      <c r="U3223" s="1500"/>
      <c r="V3223" s="1500"/>
    </row>
    <row r="3224" spans="1:22" ht="13.5" x14ac:dyDescent="0.25">
      <c r="A3224" s="1488" t="s">
        <v>640</v>
      </c>
      <c r="B3224" s="1488" t="s">
        <v>8675</v>
      </c>
      <c r="C3224" s="1488" t="s">
        <v>97</v>
      </c>
      <c r="D3224" s="1488" t="s">
        <v>701</v>
      </c>
      <c r="E3224" s="1489">
        <v>3400</v>
      </c>
      <c r="F3224" s="1488" t="s">
        <v>1077</v>
      </c>
      <c r="G3224" s="1488" t="s">
        <v>1076</v>
      </c>
      <c r="H3224" s="1488" t="s">
        <v>701</v>
      </c>
      <c r="I3224" s="1488" t="s">
        <v>662</v>
      </c>
      <c r="J3224" s="1488" t="s">
        <v>701</v>
      </c>
      <c r="K3224" s="1493">
        <v>1</v>
      </c>
      <c r="L3224" s="1493">
        <f t="shared" si="113"/>
        <v>12</v>
      </c>
      <c r="M3224" s="1484">
        <f t="shared" si="116"/>
        <v>53416.200000000004</v>
      </c>
      <c r="N3224" s="1493">
        <v>1</v>
      </c>
      <c r="O3224" s="1493">
        <f t="shared" si="114"/>
        <v>8</v>
      </c>
      <c r="P3224" s="1484">
        <f t="shared" si="115"/>
        <v>36193.89</v>
      </c>
      <c r="Q3224" s="1200">
        <v>53416.200000000004</v>
      </c>
      <c r="R3224" s="1200">
        <v>36193.89</v>
      </c>
      <c r="S3224" s="1201">
        <v>12</v>
      </c>
      <c r="T3224" s="1201">
        <v>8</v>
      </c>
      <c r="U3224" s="1500"/>
      <c r="V3224" s="1500"/>
    </row>
    <row r="3225" spans="1:22" ht="13.5" x14ac:dyDescent="0.25">
      <c r="A3225" s="1488" t="s">
        <v>640</v>
      </c>
      <c r="B3225" s="1488" t="s">
        <v>8675</v>
      </c>
      <c r="C3225" s="1488" t="s">
        <v>97</v>
      </c>
      <c r="D3225" s="1488" t="s">
        <v>1075</v>
      </c>
      <c r="E3225" s="1489">
        <v>5000</v>
      </c>
      <c r="F3225" s="1488" t="s">
        <v>1074</v>
      </c>
      <c r="G3225" s="1488" t="s">
        <v>1073</v>
      </c>
      <c r="H3225" s="1488" t="s">
        <v>1072</v>
      </c>
      <c r="I3225" s="1488" t="s">
        <v>647</v>
      </c>
      <c r="J3225" s="1488" t="s">
        <v>1072</v>
      </c>
      <c r="K3225" s="1493">
        <v>1</v>
      </c>
      <c r="L3225" s="1493">
        <f t="shared" si="113"/>
        <v>12</v>
      </c>
      <c r="M3225" s="1484">
        <f t="shared" si="116"/>
        <v>30383.62</v>
      </c>
      <c r="N3225" s="1493">
        <v>0</v>
      </c>
      <c r="O3225" s="1493">
        <f t="shared" si="114"/>
        <v>10</v>
      </c>
      <c r="P3225" s="1484">
        <f t="shared" si="115"/>
        <v>21740</v>
      </c>
      <c r="Q3225" s="1200">
        <v>30383.62</v>
      </c>
      <c r="R3225" s="1200">
        <v>21740</v>
      </c>
      <c r="S3225" s="1201">
        <v>12</v>
      </c>
      <c r="T3225" s="1201">
        <v>10</v>
      </c>
      <c r="U3225" s="1500"/>
      <c r="V3225" s="1500"/>
    </row>
    <row r="3226" spans="1:22" ht="13.5" x14ac:dyDescent="0.25">
      <c r="A3226" s="1488" t="s">
        <v>640</v>
      </c>
      <c r="B3226" s="1488" t="s">
        <v>8675</v>
      </c>
      <c r="C3226" s="1488" t="s">
        <v>97</v>
      </c>
      <c r="D3226" s="1488" t="s">
        <v>1071</v>
      </c>
      <c r="E3226" s="1489">
        <v>2200</v>
      </c>
      <c r="F3226" s="1488" t="s">
        <v>1070</v>
      </c>
      <c r="G3226" s="1488" t="s">
        <v>1069</v>
      </c>
      <c r="H3226" s="1488" t="s">
        <v>636</v>
      </c>
      <c r="I3226" s="1488" t="s">
        <v>665</v>
      </c>
      <c r="J3226" s="1488" t="s">
        <v>636</v>
      </c>
      <c r="K3226" s="1493">
        <v>1</v>
      </c>
      <c r="L3226" s="1493">
        <f t="shared" si="113"/>
        <v>12</v>
      </c>
      <c r="M3226" s="1484">
        <f t="shared" si="116"/>
        <v>36084.089999999997</v>
      </c>
      <c r="N3226" s="1493">
        <v>1</v>
      </c>
      <c r="O3226" s="1493">
        <f t="shared" si="114"/>
        <v>8</v>
      </c>
      <c r="P3226" s="1484">
        <f t="shared" si="115"/>
        <v>24265.62</v>
      </c>
      <c r="Q3226" s="1200">
        <v>36084.089999999997</v>
      </c>
      <c r="R3226" s="1200">
        <v>24265.62</v>
      </c>
      <c r="S3226" s="1201">
        <v>12</v>
      </c>
      <c r="T3226" s="1201">
        <v>8</v>
      </c>
      <c r="U3226" s="1500"/>
      <c r="V3226" s="1500"/>
    </row>
    <row r="3227" spans="1:22" ht="13.5" x14ac:dyDescent="0.25">
      <c r="A3227" s="1488" t="s">
        <v>640</v>
      </c>
      <c r="B3227" s="1488" t="s">
        <v>8675</v>
      </c>
      <c r="C3227" s="1488" t="s">
        <v>97</v>
      </c>
      <c r="D3227" s="1488" t="s">
        <v>645</v>
      </c>
      <c r="E3227" s="1489">
        <v>5000</v>
      </c>
      <c r="F3227" s="1488" t="s">
        <v>1068</v>
      </c>
      <c r="G3227" s="1488" t="s">
        <v>1067</v>
      </c>
      <c r="H3227" s="1488" t="s">
        <v>641</v>
      </c>
      <c r="I3227" s="1488" t="s">
        <v>647</v>
      </c>
      <c r="J3227" s="1488" t="s">
        <v>641</v>
      </c>
      <c r="K3227" s="1493">
        <v>1</v>
      </c>
      <c r="L3227" s="1493">
        <f t="shared" si="113"/>
        <v>12</v>
      </c>
      <c r="M3227" s="1484">
        <f t="shared" si="116"/>
        <v>41212.61</v>
      </c>
      <c r="N3227" s="1493">
        <v>1</v>
      </c>
      <c r="O3227" s="1493">
        <f t="shared" si="114"/>
        <v>8</v>
      </c>
      <c r="P3227" s="1484">
        <f t="shared" si="115"/>
        <v>27500</v>
      </c>
      <c r="Q3227" s="1200">
        <v>41212.61</v>
      </c>
      <c r="R3227" s="1200">
        <v>27500</v>
      </c>
      <c r="S3227" s="1201">
        <v>12</v>
      </c>
      <c r="T3227" s="1201">
        <v>8</v>
      </c>
      <c r="U3227" s="1500"/>
      <c r="V3227" s="1500"/>
    </row>
    <row r="3228" spans="1:22" ht="13.5" x14ac:dyDescent="0.25">
      <c r="A3228" s="1488" t="s">
        <v>640</v>
      </c>
      <c r="B3228" s="1488" t="s">
        <v>8675</v>
      </c>
      <c r="C3228" s="1488" t="s">
        <v>97</v>
      </c>
      <c r="D3228" s="1488" t="s">
        <v>1064</v>
      </c>
      <c r="E3228" s="1489">
        <v>4450</v>
      </c>
      <c r="F3228" s="1488" t="s">
        <v>1066</v>
      </c>
      <c r="G3228" s="1488" t="s">
        <v>1065</v>
      </c>
      <c r="H3228" s="1488" t="s">
        <v>1064</v>
      </c>
      <c r="I3228" s="1488" t="s">
        <v>647</v>
      </c>
      <c r="J3228" s="1488" t="s">
        <v>1064</v>
      </c>
      <c r="K3228" s="1493">
        <v>1</v>
      </c>
      <c r="L3228" s="1493">
        <f t="shared" si="113"/>
        <v>1</v>
      </c>
      <c r="M3228" s="1484">
        <f t="shared" si="116"/>
        <v>3733.33</v>
      </c>
      <c r="N3228" s="1493">
        <v>1</v>
      </c>
      <c r="O3228" s="1493">
        <f t="shared" si="114"/>
        <v>0</v>
      </c>
      <c r="P3228" s="1484">
        <f t="shared" si="115"/>
        <v>0</v>
      </c>
      <c r="Q3228" s="1200">
        <v>3733.33</v>
      </c>
      <c r="R3228" s="1200"/>
      <c r="S3228" s="1201">
        <v>1</v>
      </c>
      <c r="T3228" s="1201"/>
      <c r="U3228" s="1500"/>
      <c r="V3228" s="1500"/>
    </row>
    <row r="3229" spans="1:22" ht="13.5" x14ac:dyDescent="0.25">
      <c r="A3229" s="1488" t="s">
        <v>640</v>
      </c>
      <c r="B3229" s="1488" t="s">
        <v>8675</v>
      </c>
      <c r="C3229" s="1488" t="s">
        <v>97</v>
      </c>
      <c r="D3229" s="1488" t="s">
        <v>858</v>
      </c>
      <c r="E3229" s="1489">
        <v>15000</v>
      </c>
      <c r="F3229" s="1488" t="s">
        <v>1063</v>
      </c>
      <c r="G3229" s="1488" t="s">
        <v>1062</v>
      </c>
      <c r="H3229" s="1488" t="s">
        <v>636</v>
      </c>
      <c r="I3229" s="1488" t="s">
        <v>636</v>
      </c>
      <c r="J3229" s="1488" t="s">
        <v>636</v>
      </c>
      <c r="K3229" s="1493">
        <v>0</v>
      </c>
      <c r="L3229" s="1493">
        <f t="shared" ref="L3229:L3292" si="117">S3229</f>
        <v>12</v>
      </c>
      <c r="M3229" s="1484">
        <f t="shared" si="116"/>
        <v>26957.919999999998</v>
      </c>
      <c r="N3229" s="1493">
        <v>1</v>
      </c>
      <c r="O3229" s="1493">
        <f t="shared" ref="O3229:O3292" si="118">T3229</f>
        <v>8</v>
      </c>
      <c r="P3229" s="1484">
        <f t="shared" ref="P3229:P3292" si="119">R3229</f>
        <v>17900</v>
      </c>
      <c r="Q3229" s="1200">
        <v>26957.919999999998</v>
      </c>
      <c r="R3229" s="1200">
        <v>17900</v>
      </c>
      <c r="S3229" s="1201">
        <v>12</v>
      </c>
      <c r="T3229" s="1201">
        <v>8</v>
      </c>
      <c r="U3229" s="1500"/>
      <c r="V3229" s="1500"/>
    </row>
    <row r="3230" spans="1:22" ht="13.5" x14ac:dyDescent="0.25">
      <c r="A3230" s="1488" t="s">
        <v>640</v>
      </c>
      <c r="B3230" s="1488" t="s">
        <v>8675</v>
      </c>
      <c r="C3230" s="1488" t="s">
        <v>97</v>
      </c>
      <c r="D3230" s="1488" t="s">
        <v>645</v>
      </c>
      <c r="E3230" s="1489">
        <v>5000</v>
      </c>
      <c r="F3230" s="1488" t="s">
        <v>1061</v>
      </c>
      <c r="G3230" s="1488" t="s">
        <v>1060</v>
      </c>
      <c r="H3230" s="1488" t="s">
        <v>641</v>
      </c>
      <c r="I3230" s="1488" t="s">
        <v>642</v>
      </c>
      <c r="J3230" s="1488" t="s">
        <v>641</v>
      </c>
      <c r="K3230" s="1493">
        <v>1</v>
      </c>
      <c r="L3230" s="1493">
        <f t="shared" si="117"/>
        <v>12</v>
      </c>
      <c r="M3230" s="1484">
        <f t="shared" si="116"/>
        <v>57816.38</v>
      </c>
      <c r="N3230" s="1493">
        <v>1</v>
      </c>
      <c r="O3230" s="1493">
        <f t="shared" si="118"/>
        <v>10</v>
      </c>
      <c r="P3230" s="1484">
        <f t="shared" si="119"/>
        <v>41298.239999999998</v>
      </c>
      <c r="Q3230" s="1200">
        <v>57816.38</v>
      </c>
      <c r="R3230" s="1200">
        <v>41298.239999999998</v>
      </c>
      <c r="S3230" s="1201">
        <v>12</v>
      </c>
      <c r="T3230" s="1201">
        <v>10</v>
      </c>
      <c r="U3230" s="1500"/>
      <c r="V3230" s="1500"/>
    </row>
    <row r="3231" spans="1:22" ht="13.5" x14ac:dyDescent="0.25">
      <c r="A3231" s="1488" t="s">
        <v>640</v>
      </c>
      <c r="B3231" s="1488" t="s">
        <v>8675</v>
      </c>
      <c r="C3231" s="1488" t="s">
        <v>97</v>
      </c>
      <c r="D3231" s="1488" t="s">
        <v>991</v>
      </c>
      <c r="E3231" s="1489">
        <v>3000</v>
      </c>
      <c r="F3231" s="1488" t="s">
        <v>1059</v>
      </c>
      <c r="G3231" s="1488" t="s">
        <v>1058</v>
      </c>
      <c r="H3231" s="1488" t="s">
        <v>636</v>
      </c>
      <c r="I3231" s="1488" t="s">
        <v>665</v>
      </c>
      <c r="J3231" s="1488" t="s">
        <v>636</v>
      </c>
      <c r="K3231" s="1493">
        <v>1</v>
      </c>
      <c r="L3231" s="1493">
        <f t="shared" si="117"/>
        <v>12</v>
      </c>
      <c r="M3231" s="1484">
        <f t="shared" si="116"/>
        <v>53688.99</v>
      </c>
      <c r="N3231" s="1493">
        <v>1</v>
      </c>
      <c r="O3231" s="1493">
        <f t="shared" si="118"/>
        <v>8</v>
      </c>
      <c r="P3231" s="1484">
        <f t="shared" si="119"/>
        <v>35831.729999999996</v>
      </c>
      <c r="Q3231" s="1200">
        <v>53688.99</v>
      </c>
      <c r="R3231" s="1200">
        <v>35831.729999999996</v>
      </c>
      <c r="S3231" s="1201">
        <v>12</v>
      </c>
      <c r="T3231" s="1201">
        <v>8</v>
      </c>
      <c r="U3231" s="1500"/>
      <c r="V3231" s="1500"/>
    </row>
    <row r="3232" spans="1:22" ht="13.5" x14ac:dyDescent="0.25">
      <c r="A3232" s="1488" t="s">
        <v>640</v>
      </c>
      <c r="B3232" s="1488" t="s">
        <v>8675</v>
      </c>
      <c r="C3232" s="1488" t="s">
        <v>2002</v>
      </c>
      <c r="D3232" s="1488" t="s">
        <v>645</v>
      </c>
      <c r="E3232" s="1489">
        <v>5000</v>
      </c>
      <c r="F3232" s="1488" t="s">
        <v>1057</v>
      </c>
      <c r="G3232" s="1488" t="s">
        <v>1056</v>
      </c>
      <c r="H3232" s="1488" t="s">
        <v>641</v>
      </c>
      <c r="I3232" s="1488" t="s">
        <v>647</v>
      </c>
      <c r="J3232" s="1488" t="s">
        <v>641</v>
      </c>
      <c r="K3232" s="1493">
        <v>0</v>
      </c>
      <c r="L3232" s="1493">
        <f t="shared" si="117"/>
        <v>0</v>
      </c>
      <c r="M3232" s="1484">
        <f t="shared" si="116"/>
        <v>0</v>
      </c>
      <c r="N3232" s="1493">
        <v>1</v>
      </c>
      <c r="O3232" s="1493">
        <f t="shared" si="118"/>
        <v>3</v>
      </c>
      <c r="P3232" s="1484">
        <f t="shared" si="119"/>
        <v>21958.33</v>
      </c>
      <c r="Q3232" s="1200"/>
      <c r="R3232" s="1200">
        <v>21958.33</v>
      </c>
      <c r="S3232" s="1201"/>
      <c r="T3232" s="1201">
        <v>3</v>
      </c>
      <c r="U3232" s="1500"/>
      <c r="V3232" s="1500"/>
    </row>
    <row r="3233" spans="1:22" ht="13.5" x14ac:dyDescent="0.25">
      <c r="A3233" s="1488" t="s">
        <v>640</v>
      </c>
      <c r="B3233" s="1488" t="s">
        <v>8675</v>
      </c>
      <c r="C3233" s="1488" t="s">
        <v>97</v>
      </c>
      <c r="D3233" s="1488" t="s">
        <v>839</v>
      </c>
      <c r="E3233" s="1489">
        <v>2200</v>
      </c>
      <c r="F3233" s="1488" t="s">
        <v>1055</v>
      </c>
      <c r="G3233" s="1488" t="s">
        <v>1054</v>
      </c>
      <c r="H3233" s="1488" t="s">
        <v>636</v>
      </c>
      <c r="I3233" s="1488" t="s">
        <v>665</v>
      </c>
      <c r="J3233" s="1488" t="s">
        <v>636</v>
      </c>
      <c r="K3233" s="1493">
        <v>1</v>
      </c>
      <c r="L3233" s="1493">
        <f t="shared" si="117"/>
        <v>12</v>
      </c>
      <c r="M3233" s="1484">
        <f t="shared" si="116"/>
        <v>58763.340000000004</v>
      </c>
      <c r="N3233" s="1493">
        <v>1</v>
      </c>
      <c r="O3233" s="1493">
        <f t="shared" si="118"/>
        <v>10</v>
      </c>
      <c r="P3233" s="1484">
        <f t="shared" si="119"/>
        <v>41212.79</v>
      </c>
      <c r="Q3233" s="1200">
        <v>58763.340000000004</v>
      </c>
      <c r="R3233" s="1200">
        <v>41212.79</v>
      </c>
      <c r="S3233" s="1201">
        <v>12</v>
      </c>
      <c r="T3233" s="1201">
        <v>10</v>
      </c>
      <c r="U3233" s="1500"/>
      <c r="V3233" s="1500"/>
    </row>
    <row r="3234" spans="1:22" ht="13.5" x14ac:dyDescent="0.25">
      <c r="A3234" s="1488" t="s">
        <v>640</v>
      </c>
      <c r="B3234" s="1488" t="s">
        <v>8675</v>
      </c>
      <c r="C3234" s="1488" t="s">
        <v>2002</v>
      </c>
      <c r="D3234" s="1488" t="s">
        <v>639</v>
      </c>
      <c r="E3234" s="1489">
        <v>3500</v>
      </c>
      <c r="F3234" s="1488" t="s">
        <v>1053</v>
      </c>
      <c r="G3234" s="1488" t="s">
        <v>1052</v>
      </c>
      <c r="H3234" s="1488" t="s">
        <v>635</v>
      </c>
      <c r="I3234" s="1488" t="s">
        <v>636</v>
      </c>
      <c r="J3234" s="1488" t="s">
        <v>635</v>
      </c>
      <c r="K3234" s="1493">
        <v>0</v>
      </c>
      <c r="L3234" s="1493">
        <f t="shared" si="117"/>
        <v>12</v>
      </c>
      <c r="M3234" s="1484">
        <f t="shared" si="116"/>
        <v>36600</v>
      </c>
      <c r="N3234" s="1493">
        <v>1</v>
      </c>
      <c r="O3234" s="1493">
        <f t="shared" si="118"/>
        <v>8</v>
      </c>
      <c r="P3234" s="1484">
        <f t="shared" si="119"/>
        <v>24300</v>
      </c>
      <c r="Q3234" s="1200">
        <v>36600</v>
      </c>
      <c r="R3234" s="1200">
        <v>24300</v>
      </c>
      <c r="S3234" s="1201">
        <v>12</v>
      </c>
      <c r="T3234" s="1201">
        <v>8</v>
      </c>
      <c r="U3234" s="1500"/>
      <c r="V3234" s="1500"/>
    </row>
    <row r="3235" spans="1:22" ht="13.5" x14ac:dyDescent="0.25">
      <c r="A3235" s="1488" t="s">
        <v>640</v>
      </c>
      <c r="B3235" s="1488" t="s">
        <v>8675</v>
      </c>
      <c r="C3235" s="1488" t="s">
        <v>97</v>
      </c>
      <c r="D3235" s="1488" t="s">
        <v>1008</v>
      </c>
      <c r="E3235" s="1489">
        <v>2200</v>
      </c>
      <c r="F3235" s="1488" t="s">
        <v>1051</v>
      </c>
      <c r="G3235" s="1488" t="s">
        <v>1050</v>
      </c>
      <c r="H3235" s="1488" t="s">
        <v>636</v>
      </c>
      <c r="I3235" s="1488" t="s">
        <v>687</v>
      </c>
      <c r="J3235" s="1488" t="s">
        <v>636</v>
      </c>
      <c r="K3235" s="1493">
        <v>1</v>
      </c>
      <c r="L3235" s="1493">
        <f t="shared" si="117"/>
        <v>0</v>
      </c>
      <c r="M3235" s="1484">
        <f t="shared" si="116"/>
        <v>0</v>
      </c>
      <c r="N3235" s="1493">
        <v>1</v>
      </c>
      <c r="O3235" s="1493">
        <f t="shared" si="118"/>
        <v>5</v>
      </c>
      <c r="P3235" s="1484">
        <f t="shared" si="119"/>
        <v>18150.669999999998</v>
      </c>
      <c r="Q3235" s="1200"/>
      <c r="R3235" s="1200">
        <v>18150.669999999998</v>
      </c>
      <c r="S3235" s="1201"/>
      <c r="T3235" s="1201">
        <v>5</v>
      </c>
      <c r="U3235" s="1500"/>
      <c r="V3235" s="1500"/>
    </row>
    <row r="3236" spans="1:22" ht="13.5" x14ac:dyDescent="0.25">
      <c r="A3236" s="1488" t="s">
        <v>640</v>
      </c>
      <c r="B3236" s="1488" t="s">
        <v>8675</v>
      </c>
      <c r="C3236" s="1488" t="s">
        <v>97</v>
      </c>
      <c r="D3236" s="1488" t="s">
        <v>639</v>
      </c>
      <c r="E3236" s="1489">
        <v>2500</v>
      </c>
      <c r="F3236" s="1488" t="s">
        <v>1049</v>
      </c>
      <c r="G3236" s="1488" t="s">
        <v>1048</v>
      </c>
      <c r="H3236" s="1488" t="s">
        <v>636</v>
      </c>
      <c r="I3236" s="1488" t="s">
        <v>665</v>
      </c>
      <c r="J3236" s="1488" t="s">
        <v>636</v>
      </c>
      <c r="K3236" s="1493">
        <v>1</v>
      </c>
      <c r="L3236" s="1493">
        <f t="shared" si="117"/>
        <v>14</v>
      </c>
      <c r="M3236" s="1484">
        <f t="shared" si="116"/>
        <v>26303.11</v>
      </c>
      <c r="N3236" s="1493">
        <v>1</v>
      </c>
      <c r="O3236" s="1493">
        <f t="shared" si="118"/>
        <v>8</v>
      </c>
      <c r="P3236" s="1484">
        <f t="shared" si="119"/>
        <v>17653.55</v>
      </c>
      <c r="Q3236" s="1200">
        <v>26303.11</v>
      </c>
      <c r="R3236" s="1200">
        <v>17653.55</v>
      </c>
      <c r="S3236" s="1201">
        <v>14</v>
      </c>
      <c r="T3236" s="1201">
        <v>8</v>
      </c>
      <c r="U3236" s="1500"/>
      <c r="V3236" s="1500"/>
    </row>
    <row r="3237" spans="1:22" ht="13.5" x14ac:dyDescent="0.25">
      <c r="A3237" s="1488" t="s">
        <v>640</v>
      </c>
      <c r="B3237" s="1488" t="s">
        <v>8675</v>
      </c>
      <c r="C3237" s="1488" t="s">
        <v>2002</v>
      </c>
      <c r="D3237" s="1488" t="s">
        <v>639</v>
      </c>
      <c r="E3237" s="1489">
        <v>3500</v>
      </c>
      <c r="F3237" s="1488" t="s">
        <v>1047</v>
      </c>
      <c r="G3237" s="1488" t="s">
        <v>1046</v>
      </c>
      <c r="H3237" s="1488" t="s">
        <v>635</v>
      </c>
      <c r="I3237" s="1488" t="s">
        <v>636</v>
      </c>
      <c r="J3237" s="1488" t="s">
        <v>635</v>
      </c>
      <c r="K3237" s="1493">
        <v>0</v>
      </c>
      <c r="L3237" s="1493">
        <f t="shared" si="117"/>
        <v>0</v>
      </c>
      <c r="M3237" s="1484">
        <f t="shared" si="116"/>
        <v>0</v>
      </c>
      <c r="N3237" s="1493">
        <v>1</v>
      </c>
      <c r="O3237" s="1493">
        <f t="shared" si="118"/>
        <v>2</v>
      </c>
      <c r="P3237" s="1484">
        <f t="shared" si="119"/>
        <v>5366.67</v>
      </c>
      <c r="Q3237" s="1200"/>
      <c r="R3237" s="1200">
        <v>5366.67</v>
      </c>
      <c r="S3237" s="1201"/>
      <c r="T3237" s="1201">
        <v>2</v>
      </c>
      <c r="U3237" s="1500"/>
      <c r="V3237" s="1500"/>
    </row>
    <row r="3238" spans="1:22" ht="13.5" x14ac:dyDescent="0.25">
      <c r="A3238" s="1488" t="s">
        <v>640</v>
      </c>
      <c r="B3238" s="1488" t="s">
        <v>8675</v>
      </c>
      <c r="C3238" s="1488" t="s">
        <v>97</v>
      </c>
      <c r="D3238" s="1488" t="s">
        <v>712</v>
      </c>
      <c r="E3238" s="1489">
        <v>12000</v>
      </c>
      <c r="F3238" s="1488" t="s">
        <v>1045</v>
      </c>
      <c r="G3238" s="1488" t="s">
        <v>1044</v>
      </c>
      <c r="H3238" s="1488" t="s">
        <v>636</v>
      </c>
      <c r="I3238" s="1488" t="s">
        <v>636</v>
      </c>
      <c r="J3238" s="1488" t="s">
        <v>636</v>
      </c>
      <c r="K3238" s="1493">
        <v>1</v>
      </c>
      <c r="L3238" s="1493">
        <f t="shared" si="117"/>
        <v>12</v>
      </c>
      <c r="M3238" s="1484">
        <f t="shared" si="116"/>
        <v>26543.35</v>
      </c>
      <c r="N3238" s="1493">
        <v>1</v>
      </c>
      <c r="O3238" s="1493">
        <f t="shared" si="118"/>
        <v>8</v>
      </c>
      <c r="P3238" s="1484">
        <f t="shared" si="119"/>
        <v>17900</v>
      </c>
      <c r="Q3238" s="1200">
        <v>26543.35</v>
      </c>
      <c r="R3238" s="1200">
        <v>17900</v>
      </c>
      <c r="S3238" s="1201">
        <v>12</v>
      </c>
      <c r="T3238" s="1201">
        <v>8</v>
      </c>
      <c r="U3238" s="1500"/>
      <c r="V3238" s="1500"/>
    </row>
    <row r="3239" spans="1:22" ht="13.5" x14ac:dyDescent="0.25">
      <c r="A3239" s="1488" t="s">
        <v>640</v>
      </c>
      <c r="B3239" s="1488" t="s">
        <v>8675</v>
      </c>
      <c r="C3239" s="1488" t="s">
        <v>97</v>
      </c>
      <c r="D3239" s="1488" t="s">
        <v>645</v>
      </c>
      <c r="E3239" s="1489">
        <v>5000</v>
      </c>
      <c r="F3239" s="1488" t="s">
        <v>1043</v>
      </c>
      <c r="G3239" s="1488" t="s">
        <v>1042</v>
      </c>
      <c r="H3239" s="1488" t="s">
        <v>641</v>
      </c>
      <c r="I3239" s="1488" t="s">
        <v>647</v>
      </c>
      <c r="J3239" s="1488" t="s">
        <v>641</v>
      </c>
      <c r="K3239" s="1493">
        <v>1</v>
      </c>
      <c r="L3239" s="1493">
        <f t="shared" si="117"/>
        <v>12</v>
      </c>
      <c r="M3239" s="1484">
        <f t="shared" si="116"/>
        <v>30541.049999999996</v>
      </c>
      <c r="N3239" s="1493">
        <v>1</v>
      </c>
      <c r="O3239" s="1493">
        <f t="shared" si="118"/>
        <v>10</v>
      </c>
      <c r="P3239" s="1484">
        <f t="shared" si="119"/>
        <v>19859.38</v>
      </c>
      <c r="Q3239" s="1200">
        <v>30541.049999999996</v>
      </c>
      <c r="R3239" s="1200">
        <v>19859.38</v>
      </c>
      <c r="S3239" s="1201">
        <v>12</v>
      </c>
      <c r="T3239" s="1201">
        <v>10</v>
      </c>
      <c r="U3239" s="1500"/>
      <c r="V3239" s="1500"/>
    </row>
    <row r="3240" spans="1:22" ht="13.5" x14ac:dyDescent="0.25">
      <c r="A3240" s="1488" t="s">
        <v>640</v>
      </c>
      <c r="B3240" s="1488" t="s">
        <v>8675</v>
      </c>
      <c r="C3240" s="1488" t="s">
        <v>2002</v>
      </c>
      <c r="D3240" s="1488" t="s">
        <v>639</v>
      </c>
      <c r="E3240" s="1489">
        <v>3500</v>
      </c>
      <c r="F3240" s="1488" t="s">
        <v>1041</v>
      </c>
      <c r="G3240" s="1488" t="s">
        <v>1040</v>
      </c>
      <c r="H3240" s="1488" t="s">
        <v>635</v>
      </c>
      <c r="I3240" s="1488" t="s">
        <v>636</v>
      </c>
      <c r="J3240" s="1488" t="s">
        <v>635</v>
      </c>
      <c r="K3240" s="1493">
        <v>0</v>
      </c>
      <c r="L3240" s="1493">
        <f t="shared" si="117"/>
        <v>0</v>
      </c>
      <c r="M3240" s="1484">
        <f t="shared" si="116"/>
        <v>0</v>
      </c>
      <c r="N3240" s="1493">
        <v>1</v>
      </c>
      <c r="O3240" s="1493">
        <f t="shared" si="118"/>
        <v>3</v>
      </c>
      <c r="P3240" s="1484">
        <f t="shared" si="119"/>
        <v>8050</v>
      </c>
      <c r="Q3240" s="1200"/>
      <c r="R3240" s="1200">
        <v>8050</v>
      </c>
      <c r="S3240" s="1201"/>
      <c r="T3240" s="1201">
        <v>3</v>
      </c>
      <c r="U3240" s="1500"/>
      <c r="V3240" s="1500"/>
    </row>
    <row r="3241" spans="1:22" ht="13.5" x14ac:dyDescent="0.25">
      <c r="A3241" s="1488" t="s">
        <v>640</v>
      </c>
      <c r="B3241" s="1488" t="s">
        <v>8675</v>
      </c>
      <c r="C3241" s="1488" t="s">
        <v>97</v>
      </c>
      <c r="D3241" s="1488" t="s">
        <v>645</v>
      </c>
      <c r="E3241" s="1489">
        <v>6000</v>
      </c>
      <c r="F3241" s="1488" t="s">
        <v>1039</v>
      </c>
      <c r="G3241" s="1488" t="s">
        <v>1038</v>
      </c>
      <c r="H3241" s="1488" t="s">
        <v>641</v>
      </c>
      <c r="I3241" s="1488" t="s">
        <v>1037</v>
      </c>
      <c r="J3241" s="1488" t="s">
        <v>641</v>
      </c>
      <c r="K3241" s="1493">
        <v>1</v>
      </c>
      <c r="L3241" s="1493">
        <f t="shared" si="117"/>
        <v>12</v>
      </c>
      <c r="M3241" s="1484">
        <f t="shared" si="116"/>
        <v>144600</v>
      </c>
      <c r="N3241" s="1493">
        <v>1</v>
      </c>
      <c r="O3241" s="1493">
        <f t="shared" si="118"/>
        <v>3</v>
      </c>
      <c r="P3241" s="1484">
        <f t="shared" si="119"/>
        <v>44400</v>
      </c>
      <c r="Q3241" s="1200">
        <v>144600</v>
      </c>
      <c r="R3241" s="1200">
        <v>44400</v>
      </c>
      <c r="S3241" s="1201">
        <v>12</v>
      </c>
      <c r="T3241" s="1201">
        <v>3</v>
      </c>
      <c r="U3241" s="1500"/>
      <c r="V3241" s="1500"/>
    </row>
    <row r="3242" spans="1:22" ht="13.5" x14ac:dyDescent="0.25">
      <c r="A3242" s="1488" t="s">
        <v>640</v>
      </c>
      <c r="B3242" s="1488" t="s">
        <v>8675</v>
      </c>
      <c r="C3242" s="1488" t="s">
        <v>97</v>
      </c>
      <c r="D3242" s="1488" t="s">
        <v>1036</v>
      </c>
      <c r="E3242" s="1489">
        <v>3000</v>
      </c>
      <c r="F3242" s="1488" t="s">
        <v>1035</v>
      </c>
      <c r="G3242" s="1488" t="s">
        <v>1034</v>
      </c>
      <c r="H3242" s="1488" t="s">
        <v>636</v>
      </c>
      <c r="I3242" s="1488" t="s">
        <v>765</v>
      </c>
      <c r="J3242" s="1488" t="s">
        <v>636</v>
      </c>
      <c r="K3242" s="1493">
        <v>1</v>
      </c>
      <c r="L3242" s="1493">
        <f t="shared" si="117"/>
        <v>12</v>
      </c>
      <c r="M3242" s="1484">
        <f t="shared" si="116"/>
        <v>59681.919999999998</v>
      </c>
      <c r="N3242" s="1493">
        <v>1</v>
      </c>
      <c r="O3242" s="1493">
        <f t="shared" si="118"/>
        <v>8</v>
      </c>
      <c r="P3242" s="1484">
        <f t="shared" si="119"/>
        <v>40270.639999999999</v>
      </c>
      <c r="Q3242" s="1200">
        <v>59681.919999999998</v>
      </c>
      <c r="R3242" s="1200">
        <v>40270.639999999999</v>
      </c>
      <c r="S3242" s="1201">
        <v>12</v>
      </c>
      <c r="T3242" s="1201">
        <v>8</v>
      </c>
      <c r="U3242" s="1500"/>
      <c r="V3242" s="1500"/>
    </row>
    <row r="3243" spans="1:22" ht="13.5" x14ac:dyDescent="0.25">
      <c r="A3243" s="1488" t="s">
        <v>640</v>
      </c>
      <c r="B3243" s="1488" t="s">
        <v>8675</v>
      </c>
      <c r="C3243" s="1488" t="s">
        <v>97</v>
      </c>
      <c r="D3243" s="1488" t="s">
        <v>674</v>
      </c>
      <c r="E3243" s="1489">
        <v>4500</v>
      </c>
      <c r="F3243" s="1488" t="s">
        <v>1033</v>
      </c>
      <c r="G3243" s="1488" t="s">
        <v>1032</v>
      </c>
      <c r="H3243" s="1488" t="s">
        <v>674</v>
      </c>
      <c r="I3243" s="1488" t="s">
        <v>647</v>
      </c>
      <c r="J3243" s="1488" t="s">
        <v>674</v>
      </c>
      <c r="K3243" s="1493">
        <v>1</v>
      </c>
      <c r="L3243" s="1493">
        <f t="shared" si="117"/>
        <v>0</v>
      </c>
      <c r="M3243" s="1484">
        <f t="shared" si="116"/>
        <v>0</v>
      </c>
      <c r="N3243" s="1493">
        <v>1</v>
      </c>
      <c r="O3243" s="1493">
        <f t="shared" si="118"/>
        <v>5</v>
      </c>
      <c r="P3243" s="1484">
        <f t="shared" si="119"/>
        <v>12817.07</v>
      </c>
      <c r="Q3243" s="1200"/>
      <c r="R3243" s="1200">
        <v>12817.07</v>
      </c>
      <c r="S3243" s="1201"/>
      <c r="T3243" s="1201">
        <v>5</v>
      </c>
      <c r="U3243" s="1500"/>
      <c r="V3243" s="1500"/>
    </row>
    <row r="3244" spans="1:22" ht="13.5" x14ac:dyDescent="0.25">
      <c r="A3244" s="1488" t="s">
        <v>640</v>
      </c>
      <c r="B3244" s="1488" t="s">
        <v>8675</v>
      </c>
      <c r="C3244" s="1488" t="s">
        <v>97</v>
      </c>
      <c r="D3244" s="1488" t="s">
        <v>695</v>
      </c>
      <c r="E3244" s="1489">
        <v>14000</v>
      </c>
      <c r="F3244" s="1488" t="s">
        <v>1031</v>
      </c>
      <c r="G3244" s="1488" t="s">
        <v>1030</v>
      </c>
      <c r="H3244" s="1488" t="s">
        <v>651</v>
      </c>
      <c r="I3244" s="1488" t="s">
        <v>647</v>
      </c>
      <c r="J3244" s="1488" t="s">
        <v>651</v>
      </c>
      <c r="K3244" s="1493">
        <v>0</v>
      </c>
      <c r="L3244" s="1493">
        <f t="shared" si="117"/>
        <v>14</v>
      </c>
      <c r="M3244" s="1484">
        <f t="shared" ref="M3244:M3307" si="120">Q3244</f>
        <v>67589.02</v>
      </c>
      <c r="N3244" s="1493">
        <v>1</v>
      </c>
      <c r="O3244" s="1493">
        <f t="shared" si="118"/>
        <v>8</v>
      </c>
      <c r="P3244" s="1484">
        <f t="shared" si="119"/>
        <v>47599.42</v>
      </c>
      <c r="Q3244" s="1200">
        <v>67589.02</v>
      </c>
      <c r="R3244" s="1200">
        <v>47599.42</v>
      </c>
      <c r="S3244" s="1201">
        <v>14</v>
      </c>
      <c r="T3244" s="1201">
        <v>8</v>
      </c>
      <c r="U3244" s="1500"/>
      <c r="V3244" s="1500"/>
    </row>
    <row r="3245" spans="1:22" ht="13.5" x14ac:dyDescent="0.25">
      <c r="A3245" s="1488" t="s">
        <v>640</v>
      </c>
      <c r="B3245" s="1488" t="s">
        <v>8675</v>
      </c>
      <c r="C3245" s="1488" t="s">
        <v>97</v>
      </c>
      <c r="D3245" s="1488" t="s">
        <v>657</v>
      </c>
      <c r="E3245" s="1489">
        <v>14000</v>
      </c>
      <c r="F3245" s="1488" t="s">
        <v>1031</v>
      </c>
      <c r="G3245" s="1488" t="s">
        <v>1030</v>
      </c>
      <c r="H3245" s="1488" t="s">
        <v>651</v>
      </c>
      <c r="I3245" s="1488" t="s">
        <v>647</v>
      </c>
      <c r="J3245" s="1488" t="s">
        <v>651</v>
      </c>
      <c r="K3245" s="1493">
        <v>1</v>
      </c>
      <c r="L3245" s="1493">
        <f t="shared" si="117"/>
        <v>12</v>
      </c>
      <c r="M3245" s="1484">
        <f t="shared" si="120"/>
        <v>67426.67</v>
      </c>
      <c r="N3245" s="1493">
        <v>0</v>
      </c>
      <c r="O3245" s="1493">
        <f t="shared" si="118"/>
        <v>5</v>
      </c>
      <c r="P3245" s="1484">
        <f t="shared" si="119"/>
        <v>28295.559999999998</v>
      </c>
      <c r="Q3245" s="1200">
        <v>67426.67</v>
      </c>
      <c r="R3245" s="1200">
        <v>28295.559999999998</v>
      </c>
      <c r="S3245" s="1201">
        <v>12</v>
      </c>
      <c r="T3245" s="1201">
        <v>5</v>
      </c>
      <c r="U3245" s="1500"/>
      <c r="V3245" s="1500"/>
    </row>
    <row r="3246" spans="1:22" ht="13.5" x14ac:dyDescent="0.25">
      <c r="A3246" s="1488" t="s">
        <v>640</v>
      </c>
      <c r="B3246" s="1488" t="s">
        <v>8675</v>
      </c>
      <c r="C3246" s="1488" t="s">
        <v>2002</v>
      </c>
      <c r="D3246" s="1488" t="s">
        <v>639</v>
      </c>
      <c r="E3246" s="1489">
        <v>3500</v>
      </c>
      <c r="F3246" s="1488" t="s">
        <v>1029</v>
      </c>
      <c r="G3246" s="1488" t="s">
        <v>1028</v>
      </c>
      <c r="H3246" s="1488" t="s">
        <v>635</v>
      </c>
      <c r="I3246" s="1488" t="s">
        <v>636</v>
      </c>
      <c r="J3246" s="1488" t="s">
        <v>635</v>
      </c>
      <c r="K3246" s="1493">
        <v>0</v>
      </c>
      <c r="L3246" s="1493">
        <f t="shared" si="117"/>
        <v>13</v>
      </c>
      <c r="M3246" s="1484">
        <f t="shared" si="120"/>
        <v>51708.289999999994</v>
      </c>
      <c r="N3246" s="1493">
        <v>1</v>
      </c>
      <c r="O3246" s="1493">
        <f t="shared" si="118"/>
        <v>1</v>
      </c>
      <c r="P3246" s="1484">
        <f t="shared" si="119"/>
        <v>2212.5</v>
      </c>
      <c r="Q3246" s="1200">
        <v>51708.289999999994</v>
      </c>
      <c r="R3246" s="1200">
        <v>2212.5</v>
      </c>
      <c r="S3246" s="1201">
        <v>13</v>
      </c>
      <c r="T3246" s="1201">
        <v>1</v>
      </c>
      <c r="U3246" s="1500"/>
      <c r="V3246" s="1500"/>
    </row>
    <row r="3247" spans="1:22" ht="13.5" x14ac:dyDescent="0.25">
      <c r="A3247" s="1488" t="s">
        <v>640</v>
      </c>
      <c r="B3247" s="1488" t="s">
        <v>8675</v>
      </c>
      <c r="C3247" s="1488" t="s">
        <v>2002</v>
      </c>
      <c r="D3247" s="1488" t="s">
        <v>645</v>
      </c>
      <c r="E3247" s="1489">
        <v>5000</v>
      </c>
      <c r="F3247" s="1488" t="s">
        <v>1027</v>
      </c>
      <c r="G3247" s="1488" t="s">
        <v>1026</v>
      </c>
      <c r="H3247" s="1488" t="s">
        <v>641</v>
      </c>
      <c r="I3247" s="1488" t="s">
        <v>647</v>
      </c>
      <c r="J3247" s="1488" t="s">
        <v>641</v>
      </c>
      <c r="K3247" s="1493">
        <v>0</v>
      </c>
      <c r="L3247" s="1493">
        <f t="shared" si="117"/>
        <v>0</v>
      </c>
      <c r="M3247" s="1484">
        <f t="shared" si="120"/>
        <v>0</v>
      </c>
      <c r="N3247" s="1493">
        <v>1</v>
      </c>
      <c r="O3247" s="1493">
        <f t="shared" si="118"/>
        <v>5</v>
      </c>
      <c r="P3247" s="1484">
        <f t="shared" si="119"/>
        <v>73100</v>
      </c>
      <c r="Q3247" s="1200"/>
      <c r="R3247" s="1200">
        <v>73100</v>
      </c>
      <c r="S3247" s="1201"/>
      <c r="T3247" s="1201">
        <v>5</v>
      </c>
      <c r="U3247" s="1500"/>
      <c r="V3247" s="1500"/>
    </row>
    <row r="3248" spans="1:22" ht="13.5" x14ac:dyDescent="0.25">
      <c r="A3248" s="1488" t="s">
        <v>640</v>
      </c>
      <c r="B3248" s="1488" t="s">
        <v>8675</v>
      </c>
      <c r="C3248" s="1488" t="s">
        <v>97</v>
      </c>
      <c r="D3248" s="1488" t="s">
        <v>1025</v>
      </c>
      <c r="E3248" s="1489">
        <v>2200</v>
      </c>
      <c r="F3248" s="1488" t="s">
        <v>1024</v>
      </c>
      <c r="G3248" s="1488" t="s">
        <v>1023</v>
      </c>
      <c r="H3248" s="1488" t="s">
        <v>636</v>
      </c>
      <c r="I3248" s="1488" t="s">
        <v>687</v>
      </c>
      <c r="J3248" s="1488" t="s">
        <v>636</v>
      </c>
      <c r="K3248" s="1493">
        <v>1</v>
      </c>
      <c r="L3248" s="1493">
        <f t="shared" si="117"/>
        <v>5</v>
      </c>
      <c r="M3248" s="1484">
        <f t="shared" si="120"/>
        <v>73266.67</v>
      </c>
      <c r="N3248" s="1493">
        <v>1</v>
      </c>
      <c r="O3248" s="1493">
        <f t="shared" si="118"/>
        <v>0</v>
      </c>
      <c r="P3248" s="1484">
        <f t="shared" si="119"/>
        <v>0</v>
      </c>
      <c r="Q3248" s="1200">
        <v>73266.67</v>
      </c>
      <c r="R3248" s="1200"/>
      <c r="S3248" s="1201">
        <v>5</v>
      </c>
      <c r="T3248" s="1201"/>
      <c r="U3248" s="1500"/>
      <c r="V3248" s="1500"/>
    </row>
    <row r="3249" spans="1:22" ht="13.5" x14ac:dyDescent="0.25">
      <c r="A3249" s="1488" t="s">
        <v>640</v>
      </c>
      <c r="B3249" s="1488" t="s">
        <v>8675</v>
      </c>
      <c r="C3249" s="1488" t="s">
        <v>97</v>
      </c>
      <c r="D3249" s="1488" t="s">
        <v>1022</v>
      </c>
      <c r="E3249" s="1489">
        <v>2500</v>
      </c>
      <c r="F3249" s="1488" t="s">
        <v>1021</v>
      </c>
      <c r="G3249" s="1488" t="s">
        <v>1020</v>
      </c>
      <c r="H3249" s="1488" t="s">
        <v>636</v>
      </c>
      <c r="I3249" s="1488" t="s">
        <v>665</v>
      </c>
      <c r="J3249" s="1488" t="s">
        <v>636</v>
      </c>
      <c r="K3249" s="1493">
        <v>1</v>
      </c>
      <c r="L3249" s="1493">
        <f t="shared" si="117"/>
        <v>0</v>
      </c>
      <c r="M3249" s="1484">
        <f t="shared" si="120"/>
        <v>0</v>
      </c>
      <c r="N3249" s="1493">
        <v>1</v>
      </c>
      <c r="O3249" s="1493">
        <f t="shared" si="118"/>
        <v>5</v>
      </c>
      <c r="P3249" s="1484">
        <f t="shared" si="119"/>
        <v>11229.869999999999</v>
      </c>
      <c r="Q3249" s="1200"/>
      <c r="R3249" s="1200">
        <v>11229.869999999999</v>
      </c>
      <c r="S3249" s="1201"/>
      <c r="T3249" s="1201">
        <v>5</v>
      </c>
      <c r="U3249" s="1500"/>
      <c r="V3249" s="1500"/>
    </row>
    <row r="3250" spans="1:22" ht="13.5" x14ac:dyDescent="0.25">
      <c r="A3250" s="1488" t="s">
        <v>640</v>
      </c>
      <c r="B3250" s="1488" t="s">
        <v>8675</v>
      </c>
      <c r="C3250" s="1488" t="s">
        <v>97</v>
      </c>
      <c r="D3250" s="1488" t="s">
        <v>675</v>
      </c>
      <c r="E3250" s="1489">
        <v>5000</v>
      </c>
      <c r="F3250" s="1488" t="s">
        <v>1019</v>
      </c>
      <c r="G3250" s="1488" t="s">
        <v>1018</v>
      </c>
      <c r="H3250" s="1488" t="s">
        <v>675</v>
      </c>
      <c r="I3250" s="1488" t="s">
        <v>642</v>
      </c>
      <c r="J3250" s="1488" t="s">
        <v>675</v>
      </c>
      <c r="K3250" s="1493">
        <v>1</v>
      </c>
      <c r="L3250" s="1493">
        <f t="shared" si="117"/>
        <v>0</v>
      </c>
      <c r="M3250" s="1484">
        <f t="shared" si="120"/>
        <v>0</v>
      </c>
      <c r="N3250" s="1493">
        <v>1</v>
      </c>
      <c r="O3250" s="1493">
        <f t="shared" si="118"/>
        <v>5</v>
      </c>
      <c r="P3250" s="1484">
        <f t="shared" si="119"/>
        <v>18204.8</v>
      </c>
      <c r="Q3250" s="1200"/>
      <c r="R3250" s="1200">
        <v>18204.8</v>
      </c>
      <c r="S3250" s="1201"/>
      <c r="T3250" s="1201">
        <v>5</v>
      </c>
      <c r="U3250" s="1500"/>
      <c r="V3250" s="1500"/>
    </row>
    <row r="3251" spans="1:22" ht="13.5" x14ac:dyDescent="0.25">
      <c r="A3251" s="1488" t="s">
        <v>640</v>
      </c>
      <c r="B3251" s="1488" t="s">
        <v>8675</v>
      </c>
      <c r="C3251" s="1488" t="s">
        <v>97</v>
      </c>
      <c r="D3251" s="1488" t="s">
        <v>712</v>
      </c>
      <c r="E3251" s="1489">
        <v>12000</v>
      </c>
      <c r="F3251" s="1488" t="s">
        <v>1017</v>
      </c>
      <c r="G3251" s="1488" t="s">
        <v>1016</v>
      </c>
      <c r="H3251" s="1488" t="s">
        <v>651</v>
      </c>
      <c r="I3251" s="1488" t="s">
        <v>662</v>
      </c>
      <c r="J3251" s="1488" t="s">
        <v>651</v>
      </c>
      <c r="K3251" s="1493">
        <v>1</v>
      </c>
      <c r="L3251" s="1493">
        <f t="shared" si="117"/>
        <v>12</v>
      </c>
      <c r="M3251" s="1484">
        <f t="shared" si="120"/>
        <v>26926.67</v>
      </c>
      <c r="N3251" s="1493">
        <v>1</v>
      </c>
      <c r="O3251" s="1493">
        <f t="shared" si="118"/>
        <v>8</v>
      </c>
      <c r="P3251" s="1484">
        <f t="shared" si="119"/>
        <v>17900</v>
      </c>
      <c r="Q3251" s="1200">
        <v>26926.67</v>
      </c>
      <c r="R3251" s="1200">
        <v>17900</v>
      </c>
      <c r="S3251" s="1201">
        <v>12</v>
      </c>
      <c r="T3251" s="1201">
        <v>8</v>
      </c>
      <c r="U3251" s="1500"/>
      <c r="V3251" s="1500"/>
    </row>
    <row r="3252" spans="1:22" ht="13.5" x14ac:dyDescent="0.25">
      <c r="A3252" s="1488" t="s">
        <v>640</v>
      </c>
      <c r="B3252" s="1488" t="s">
        <v>8675</v>
      </c>
      <c r="C3252" s="1488" t="s">
        <v>97</v>
      </c>
      <c r="D3252" s="1488" t="s">
        <v>807</v>
      </c>
      <c r="E3252" s="1489">
        <v>5000</v>
      </c>
      <c r="F3252" s="1488" t="s">
        <v>1015</v>
      </c>
      <c r="G3252" s="1488" t="s">
        <v>1014</v>
      </c>
      <c r="H3252" s="1488" t="s">
        <v>1013</v>
      </c>
      <c r="I3252" s="1488" t="s">
        <v>642</v>
      </c>
      <c r="J3252" s="1488" t="s">
        <v>1013</v>
      </c>
      <c r="K3252" s="1493">
        <v>1</v>
      </c>
      <c r="L3252" s="1493">
        <f t="shared" si="117"/>
        <v>12</v>
      </c>
      <c r="M3252" s="1484">
        <f t="shared" si="120"/>
        <v>30015.239999999998</v>
      </c>
      <c r="N3252" s="1493">
        <v>1</v>
      </c>
      <c r="O3252" s="1493">
        <f t="shared" si="118"/>
        <v>9</v>
      </c>
      <c r="P3252" s="1484">
        <f t="shared" si="119"/>
        <v>20110.84</v>
      </c>
      <c r="Q3252" s="1200">
        <v>30015.239999999998</v>
      </c>
      <c r="R3252" s="1200">
        <v>20110.84</v>
      </c>
      <c r="S3252" s="1201">
        <v>12</v>
      </c>
      <c r="T3252" s="1201">
        <v>9</v>
      </c>
      <c r="U3252" s="1500"/>
      <c r="V3252" s="1500"/>
    </row>
    <row r="3253" spans="1:22" ht="13.5" x14ac:dyDescent="0.25">
      <c r="A3253" s="1488" t="s">
        <v>640</v>
      </c>
      <c r="B3253" s="1488" t="s">
        <v>8675</v>
      </c>
      <c r="C3253" s="1488" t="s">
        <v>97</v>
      </c>
      <c r="D3253" s="1488" t="s">
        <v>654</v>
      </c>
      <c r="E3253" s="1489">
        <v>7000</v>
      </c>
      <c r="F3253" s="1488" t="s">
        <v>1012</v>
      </c>
      <c r="G3253" s="1488" t="s">
        <v>1011</v>
      </c>
      <c r="H3253" s="1488" t="s">
        <v>651</v>
      </c>
      <c r="I3253" s="1488" t="s">
        <v>647</v>
      </c>
      <c r="J3253" s="1488" t="s">
        <v>651</v>
      </c>
      <c r="K3253" s="1493">
        <v>1</v>
      </c>
      <c r="L3253" s="1493">
        <f t="shared" si="117"/>
        <v>12</v>
      </c>
      <c r="M3253" s="1484">
        <f t="shared" si="120"/>
        <v>60600</v>
      </c>
      <c r="N3253" s="1493">
        <v>1</v>
      </c>
      <c r="O3253" s="1493">
        <f t="shared" si="118"/>
        <v>9</v>
      </c>
      <c r="P3253" s="1484">
        <f t="shared" si="119"/>
        <v>33991.32</v>
      </c>
      <c r="Q3253" s="1200">
        <v>60600</v>
      </c>
      <c r="R3253" s="1200">
        <v>33991.32</v>
      </c>
      <c r="S3253" s="1201">
        <v>12</v>
      </c>
      <c r="T3253" s="1201">
        <v>9</v>
      </c>
      <c r="U3253" s="1500"/>
      <c r="V3253" s="1500"/>
    </row>
    <row r="3254" spans="1:22" ht="13.5" x14ac:dyDescent="0.25">
      <c r="A3254" s="1488" t="s">
        <v>640</v>
      </c>
      <c r="B3254" s="1488" t="s">
        <v>8675</v>
      </c>
      <c r="C3254" s="1488" t="s">
        <v>97</v>
      </c>
      <c r="D3254" s="1488" t="s">
        <v>768</v>
      </c>
      <c r="E3254" s="1489">
        <v>2200</v>
      </c>
      <c r="F3254" s="1488" t="s">
        <v>1010</v>
      </c>
      <c r="G3254" s="1488" t="s">
        <v>1009</v>
      </c>
      <c r="H3254" s="1488" t="s">
        <v>636</v>
      </c>
      <c r="I3254" s="1488" t="s">
        <v>665</v>
      </c>
      <c r="J3254" s="1488" t="s">
        <v>636</v>
      </c>
      <c r="K3254" s="1493">
        <v>1</v>
      </c>
      <c r="L3254" s="1493">
        <f t="shared" si="117"/>
        <v>12</v>
      </c>
      <c r="M3254" s="1484">
        <f t="shared" si="120"/>
        <v>144511.35999999999</v>
      </c>
      <c r="N3254" s="1493">
        <v>1</v>
      </c>
      <c r="O3254" s="1493">
        <f t="shared" si="118"/>
        <v>8</v>
      </c>
      <c r="P3254" s="1484">
        <f t="shared" si="119"/>
        <v>96300</v>
      </c>
      <c r="Q3254" s="1200">
        <v>144511.35999999999</v>
      </c>
      <c r="R3254" s="1200">
        <v>96300</v>
      </c>
      <c r="S3254" s="1201">
        <v>12</v>
      </c>
      <c r="T3254" s="1201">
        <v>8</v>
      </c>
      <c r="U3254" s="1500"/>
      <c r="V3254" s="1500"/>
    </row>
    <row r="3255" spans="1:22" ht="13.5" x14ac:dyDescent="0.25">
      <c r="A3255" s="1488" t="s">
        <v>640</v>
      </c>
      <c r="B3255" s="1488" t="s">
        <v>8675</v>
      </c>
      <c r="C3255" s="1488" t="s">
        <v>97</v>
      </c>
      <c r="D3255" s="1488" t="s">
        <v>1008</v>
      </c>
      <c r="E3255" s="1489">
        <v>2200</v>
      </c>
      <c r="F3255" s="1488" t="s">
        <v>1007</v>
      </c>
      <c r="G3255" s="1488" t="s">
        <v>1006</v>
      </c>
      <c r="H3255" s="1488" t="s">
        <v>636</v>
      </c>
      <c r="I3255" s="1488" t="s">
        <v>687</v>
      </c>
      <c r="J3255" s="1488" t="s">
        <v>636</v>
      </c>
      <c r="K3255" s="1493">
        <v>1</v>
      </c>
      <c r="L3255" s="1493">
        <f t="shared" si="117"/>
        <v>12</v>
      </c>
      <c r="M3255" s="1484">
        <f t="shared" si="120"/>
        <v>60361.859999999993</v>
      </c>
      <c r="N3255" s="1493">
        <v>1</v>
      </c>
      <c r="O3255" s="1493">
        <f t="shared" si="118"/>
        <v>8</v>
      </c>
      <c r="P3255" s="1484">
        <f t="shared" si="119"/>
        <v>40300</v>
      </c>
      <c r="Q3255" s="1200">
        <v>60361.859999999993</v>
      </c>
      <c r="R3255" s="1200">
        <v>40300</v>
      </c>
      <c r="S3255" s="1201">
        <v>12</v>
      </c>
      <c r="T3255" s="1201">
        <v>8</v>
      </c>
      <c r="U3255" s="1500"/>
      <c r="V3255" s="1500"/>
    </row>
    <row r="3256" spans="1:22" ht="13.5" x14ac:dyDescent="0.25">
      <c r="A3256" s="1488" t="s">
        <v>640</v>
      </c>
      <c r="B3256" s="1488" t="s">
        <v>8675</v>
      </c>
      <c r="C3256" s="1488" t="s">
        <v>97</v>
      </c>
      <c r="D3256" s="1488" t="s">
        <v>862</v>
      </c>
      <c r="E3256" s="1489">
        <v>7000</v>
      </c>
      <c r="F3256" s="1488" t="s">
        <v>1005</v>
      </c>
      <c r="G3256" s="1488" t="s">
        <v>1004</v>
      </c>
      <c r="H3256" s="1488" t="s">
        <v>1003</v>
      </c>
      <c r="I3256" s="1488" t="s">
        <v>647</v>
      </c>
      <c r="J3256" s="1488" t="s">
        <v>1003</v>
      </c>
      <c r="K3256" s="1493">
        <v>1</v>
      </c>
      <c r="L3256" s="1493">
        <f t="shared" si="117"/>
        <v>3</v>
      </c>
      <c r="M3256" s="1484">
        <f t="shared" si="120"/>
        <v>19000</v>
      </c>
      <c r="N3256" s="1493">
        <v>1</v>
      </c>
      <c r="O3256" s="1493">
        <f t="shared" si="118"/>
        <v>8</v>
      </c>
      <c r="P3256" s="1484">
        <f t="shared" si="119"/>
        <v>56300</v>
      </c>
      <c r="Q3256" s="1200">
        <v>19000</v>
      </c>
      <c r="R3256" s="1200">
        <v>56300</v>
      </c>
      <c r="S3256" s="1201">
        <v>3</v>
      </c>
      <c r="T3256" s="1201">
        <v>8</v>
      </c>
      <c r="U3256" s="1500"/>
      <c r="V3256" s="1500"/>
    </row>
    <row r="3257" spans="1:22" ht="13.5" x14ac:dyDescent="0.25">
      <c r="A3257" s="1488" t="s">
        <v>640</v>
      </c>
      <c r="B3257" s="1488" t="s">
        <v>8675</v>
      </c>
      <c r="C3257" s="1488" t="s">
        <v>97</v>
      </c>
      <c r="D3257" s="1488" t="s">
        <v>775</v>
      </c>
      <c r="E3257" s="1489">
        <v>6000</v>
      </c>
      <c r="F3257" s="1488" t="s">
        <v>1002</v>
      </c>
      <c r="G3257" s="1488" t="s">
        <v>1001</v>
      </c>
      <c r="H3257" s="1488" t="s">
        <v>1000</v>
      </c>
      <c r="I3257" s="1488" t="s">
        <v>636</v>
      </c>
      <c r="J3257" s="1488" t="s">
        <v>1000</v>
      </c>
      <c r="K3257" s="1493">
        <v>1</v>
      </c>
      <c r="L3257" s="1493">
        <f t="shared" si="117"/>
        <v>12</v>
      </c>
      <c r="M3257" s="1484">
        <f t="shared" si="120"/>
        <v>26979.17</v>
      </c>
      <c r="N3257" s="1493">
        <v>1</v>
      </c>
      <c r="O3257" s="1493">
        <f t="shared" si="118"/>
        <v>8</v>
      </c>
      <c r="P3257" s="1484">
        <f t="shared" si="119"/>
        <v>17872.080000000002</v>
      </c>
      <c r="Q3257" s="1200">
        <v>26979.17</v>
      </c>
      <c r="R3257" s="1200">
        <v>17872.080000000002</v>
      </c>
      <c r="S3257" s="1201">
        <v>12</v>
      </c>
      <c r="T3257" s="1201">
        <v>8</v>
      </c>
      <c r="U3257" s="1500"/>
      <c r="V3257" s="1500"/>
    </row>
    <row r="3258" spans="1:22" ht="13.5" x14ac:dyDescent="0.25">
      <c r="A3258" s="1488" t="s">
        <v>640</v>
      </c>
      <c r="B3258" s="1488" t="s">
        <v>8675</v>
      </c>
      <c r="C3258" s="1488" t="s">
        <v>2002</v>
      </c>
      <c r="D3258" s="1488" t="s">
        <v>639</v>
      </c>
      <c r="E3258" s="1489">
        <v>3500</v>
      </c>
      <c r="F3258" s="1488" t="s">
        <v>999</v>
      </c>
      <c r="G3258" s="1488" t="s">
        <v>998</v>
      </c>
      <c r="H3258" s="1488" t="s">
        <v>635</v>
      </c>
      <c r="I3258" s="1488" t="s">
        <v>636</v>
      </c>
      <c r="J3258" s="1488" t="s">
        <v>635</v>
      </c>
      <c r="K3258" s="1493">
        <v>0</v>
      </c>
      <c r="L3258" s="1493">
        <f t="shared" si="117"/>
        <v>12</v>
      </c>
      <c r="M3258" s="1484">
        <f t="shared" si="120"/>
        <v>26747.72</v>
      </c>
      <c r="N3258" s="1493">
        <v>1</v>
      </c>
      <c r="O3258" s="1493">
        <f t="shared" si="118"/>
        <v>8</v>
      </c>
      <c r="P3258" s="1484">
        <f t="shared" si="119"/>
        <v>17826.669999999998</v>
      </c>
      <c r="Q3258" s="1200">
        <v>26747.72</v>
      </c>
      <c r="R3258" s="1200">
        <v>17826.669999999998</v>
      </c>
      <c r="S3258" s="1201">
        <v>12</v>
      </c>
      <c r="T3258" s="1201">
        <v>8</v>
      </c>
      <c r="U3258" s="1500"/>
      <c r="V3258" s="1500"/>
    </row>
    <row r="3259" spans="1:22" ht="13.5" x14ac:dyDescent="0.25">
      <c r="A3259" s="1488" t="s">
        <v>640</v>
      </c>
      <c r="B3259" s="1488" t="s">
        <v>8675</v>
      </c>
      <c r="C3259" s="1488" t="s">
        <v>2002</v>
      </c>
      <c r="D3259" s="1488" t="s">
        <v>639</v>
      </c>
      <c r="E3259" s="1489">
        <v>3500</v>
      </c>
      <c r="F3259" s="1488" t="s">
        <v>997</v>
      </c>
      <c r="G3259" s="1488" t="s">
        <v>996</v>
      </c>
      <c r="H3259" s="1488" t="s">
        <v>635</v>
      </c>
      <c r="I3259" s="1488" t="s">
        <v>636</v>
      </c>
      <c r="J3259" s="1488" t="s">
        <v>635</v>
      </c>
      <c r="K3259" s="1493">
        <v>0</v>
      </c>
      <c r="L3259" s="1493">
        <f t="shared" si="117"/>
        <v>12</v>
      </c>
      <c r="M3259" s="1484">
        <f t="shared" si="120"/>
        <v>83305.400000000009</v>
      </c>
      <c r="N3259" s="1493">
        <v>1</v>
      </c>
      <c r="O3259" s="1493">
        <f t="shared" si="118"/>
        <v>8</v>
      </c>
      <c r="P3259" s="1484">
        <f t="shared" si="119"/>
        <v>56231.72</v>
      </c>
      <c r="Q3259" s="1200">
        <v>83305.400000000009</v>
      </c>
      <c r="R3259" s="1200">
        <v>56231.72</v>
      </c>
      <c r="S3259" s="1201">
        <v>12</v>
      </c>
      <c r="T3259" s="1201">
        <v>8</v>
      </c>
      <c r="U3259" s="1500"/>
      <c r="V3259" s="1500"/>
    </row>
    <row r="3260" spans="1:22" ht="13.5" x14ac:dyDescent="0.25">
      <c r="A3260" s="1488" t="s">
        <v>640</v>
      </c>
      <c r="B3260" s="1488" t="s">
        <v>8675</v>
      </c>
      <c r="C3260" s="1488" t="s">
        <v>2002</v>
      </c>
      <c r="D3260" s="1488" t="s">
        <v>698</v>
      </c>
      <c r="E3260" s="1489">
        <v>3000</v>
      </c>
      <c r="F3260" s="1488" t="s">
        <v>995</v>
      </c>
      <c r="G3260" s="1488" t="s">
        <v>994</v>
      </c>
      <c r="H3260" s="1488" t="s">
        <v>636</v>
      </c>
      <c r="I3260" s="1488" t="s">
        <v>636</v>
      </c>
      <c r="J3260" s="1488" t="s">
        <v>636</v>
      </c>
      <c r="K3260" s="1493">
        <v>0</v>
      </c>
      <c r="L3260" s="1493">
        <f t="shared" si="117"/>
        <v>1</v>
      </c>
      <c r="M3260" s="1484">
        <f t="shared" si="120"/>
        <v>4000</v>
      </c>
      <c r="N3260" s="1493">
        <v>1</v>
      </c>
      <c r="O3260" s="1493">
        <f t="shared" si="118"/>
        <v>8</v>
      </c>
      <c r="P3260" s="1484">
        <f t="shared" si="119"/>
        <v>48300</v>
      </c>
      <c r="Q3260" s="1200">
        <v>4000</v>
      </c>
      <c r="R3260" s="1200">
        <v>48300</v>
      </c>
      <c r="S3260" s="1201">
        <v>1</v>
      </c>
      <c r="T3260" s="1201">
        <v>8</v>
      </c>
      <c r="U3260" s="1500"/>
      <c r="V3260" s="1500"/>
    </row>
    <row r="3261" spans="1:22" ht="13.5" x14ac:dyDescent="0.25">
      <c r="A3261" s="1488" t="s">
        <v>640</v>
      </c>
      <c r="B3261" s="1488" t="s">
        <v>8675</v>
      </c>
      <c r="C3261" s="1488" t="s">
        <v>97</v>
      </c>
      <c r="D3261" s="1488" t="s">
        <v>698</v>
      </c>
      <c r="E3261" s="1489">
        <v>2500</v>
      </c>
      <c r="F3261" s="1488" t="s">
        <v>993</v>
      </c>
      <c r="G3261" s="1488" t="s">
        <v>992</v>
      </c>
      <c r="H3261" s="1488" t="s">
        <v>991</v>
      </c>
      <c r="I3261" s="1488" t="s">
        <v>636</v>
      </c>
      <c r="J3261" s="1488" t="s">
        <v>991</v>
      </c>
      <c r="K3261" s="1493">
        <v>1</v>
      </c>
      <c r="L3261" s="1493">
        <f t="shared" si="117"/>
        <v>0</v>
      </c>
      <c r="M3261" s="1484">
        <f t="shared" si="120"/>
        <v>0</v>
      </c>
      <c r="N3261" s="1493">
        <v>1</v>
      </c>
      <c r="O3261" s="1493">
        <f t="shared" si="118"/>
        <v>3</v>
      </c>
      <c r="P3261" s="1484">
        <f t="shared" si="119"/>
        <v>8050</v>
      </c>
      <c r="Q3261" s="1200"/>
      <c r="R3261" s="1200">
        <v>8050</v>
      </c>
      <c r="S3261" s="1201"/>
      <c r="T3261" s="1201">
        <v>3</v>
      </c>
      <c r="U3261" s="1500"/>
      <c r="V3261" s="1500"/>
    </row>
    <row r="3262" spans="1:22" ht="13.5" x14ac:dyDescent="0.25">
      <c r="A3262" s="1488" t="s">
        <v>640</v>
      </c>
      <c r="B3262" s="1488" t="s">
        <v>8675</v>
      </c>
      <c r="C3262" s="1488" t="s">
        <v>97</v>
      </c>
      <c r="D3262" s="1488" t="s">
        <v>768</v>
      </c>
      <c r="E3262" s="1489">
        <v>2800</v>
      </c>
      <c r="F3262" s="1488" t="s">
        <v>990</v>
      </c>
      <c r="G3262" s="1488" t="s">
        <v>989</v>
      </c>
      <c r="H3262" s="1488" t="s">
        <v>636</v>
      </c>
      <c r="I3262" s="1488" t="s">
        <v>665</v>
      </c>
      <c r="J3262" s="1488" t="s">
        <v>636</v>
      </c>
      <c r="K3262" s="1493">
        <v>1</v>
      </c>
      <c r="L3262" s="1493">
        <f t="shared" si="117"/>
        <v>0</v>
      </c>
      <c r="M3262" s="1484">
        <f t="shared" si="120"/>
        <v>0</v>
      </c>
      <c r="N3262" s="1493">
        <v>1</v>
      </c>
      <c r="O3262" s="1493">
        <f t="shared" si="118"/>
        <v>3</v>
      </c>
      <c r="P3262" s="1484">
        <f t="shared" si="119"/>
        <v>8050</v>
      </c>
      <c r="Q3262" s="1200"/>
      <c r="R3262" s="1200">
        <v>8050</v>
      </c>
      <c r="S3262" s="1201"/>
      <c r="T3262" s="1201">
        <v>3</v>
      </c>
      <c r="U3262" s="1500"/>
      <c r="V3262" s="1500"/>
    </row>
    <row r="3263" spans="1:22" ht="13.5" x14ac:dyDescent="0.25">
      <c r="A3263" s="1488" t="s">
        <v>640</v>
      </c>
      <c r="B3263" s="1488" t="s">
        <v>8675</v>
      </c>
      <c r="C3263" s="1488" t="s">
        <v>97</v>
      </c>
      <c r="D3263" s="1488" t="s">
        <v>675</v>
      </c>
      <c r="E3263" s="1489">
        <v>5000</v>
      </c>
      <c r="F3263" s="1488" t="s">
        <v>988</v>
      </c>
      <c r="G3263" s="1488" t="s">
        <v>987</v>
      </c>
      <c r="H3263" s="1488" t="s">
        <v>675</v>
      </c>
      <c r="I3263" s="1488" t="s">
        <v>647</v>
      </c>
      <c r="J3263" s="1488" t="s">
        <v>675</v>
      </c>
      <c r="K3263" s="1493">
        <v>1</v>
      </c>
      <c r="L3263" s="1493">
        <f t="shared" si="117"/>
        <v>0</v>
      </c>
      <c r="M3263" s="1484">
        <f t="shared" si="120"/>
        <v>0</v>
      </c>
      <c r="N3263" s="1493">
        <v>1</v>
      </c>
      <c r="O3263" s="1493">
        <f t="shared" si="118"/>
        <v>4</v>
      </c>
      <c r="P3263" s="1484">
        <f t="shared" si="119"/>
        <v>10700</v>
      </c>
      <c r="Q3263" s="1200"/>
      <c r="R3263" s="1200">
        <v>10700</v>
      </c>
      <c r="S3263" s="1201"/>
      <c r="T3263" s="1201">
        <v>4</v>
      </c>
      <c r="U3263" s="1500"/>
      <c r="V3263" s="1500"/>
    </row>
    <row r="3264" spans="1:22" ht="13.5" x14ac:dyDescent="0.25">
      <c r="A3264" s="1488" t="s">
        <v>640</v>
      </c>
      <c r="B3264" s="1488" t="s">
        <v>8675</v>
      </c>
      <c r="C3264" s="1488" t="s">
        <v>97</v>
      </c>
      <c r="D3264" s="1488" t="s">
        <v>657</v>
      </c>
      <c r="E3264" s="1489">
        <v>14000</v>
      </c>
      <c r="F3264" s="1488" t="s">
        <v>986</v>
      </c>
      <c r="G3264" s="1488" t="s">
        <v>985</v>
      </c>
      <c r="H3264" s="1488" t="s">
        <v>651</v>
      </c>
      <c r="I3264" s="1488" t="s">
        <v>636</v>
      </c>
      <c r="J3264" s="1488" t="s">
        <v>651</v>
      </c>
      <c r="K3264" s="1493">
        <v>1</v>
      </c>
      <c r="L3264" s="1493">
        <f t="shared" si="117"/>
        <v>12</v>
      </c>
      <c r="M3264" s="1484">
        <f t="shared" si="120"/>
        <v>30483.760000000002</v>
      </c>
      <c r="N3264" s="1493">
        <v>1</v>
      </c>
      <c r="O3264" s="1493">
        <f t="shared" si="118"/>
        <v>8</v>
      </c>
      <c r="P3264" s="1484">
        <f t="shared" si="119"/>
        <v>20300</v>
      </c>
      <c r="Q3264" s="1200">
        <v>30483.760000000002</v>
      </c>
      <c r="R3264" s="1200">
        <v>20300</v>
      </c>
      <c r="S3264" s="1201">
        <v>12</v>
      </c>
      <c r="T3264" s="1201">
        <v>8</v>
      </c>
      <c r="U3264" s="1500"/>
      <c r="V3264" s="1500"/>
    </row>
    <row r="3265" spans="1:22" ht="13.5" x14ac:dyDescent="0.25">
      <c r="A3265" s="1488" t="s">
        <v>640</v>
      </c>
      <c r="B3265" s="1488" t="s">
        <v>8675</v>
      </c>
      <c r="C3265" s="1488" t="s">
        <v>97</v>
      </c>
      <c r="D3265" s="1488" t="s">
        <v>645</v>
      </c>
      <c r="E3265" s="1489">
        <v>5000</v>
      </c>
      <c r="F3265" s="1488" t="s">
        <v>984</v>
      </c>
      <c r="G3265" s="1488" t="s">
        <v>983</v>
      </c>
      <c r="H3265" s="1488" t="s">
        <v>641</v>
      </c>
      <c r="I3265" s="1488" t="s">
        <v>642</v>
      </c>
      <c r="J3265" s="1488" t="s">
        <v>641</v>
      </c>
      <c r="K3265" s="1493">
        <v>1</v>
      </c>
      <c r="L3265" s="1493">
        <f t="shared" si="117"/>
        <v>12</v>
      </c>
      <c r="M3265" s="1484">
        <f t="shared" si="120"/>
        <v>34091.019999999997</v>
      </c>
      <c r="N3265" s="1493">
        <v>1</v>
      </c>
      <c r="O3265" s="1493">
        <f t="shared" si="118"/>
        <v>8</v>
      </c>
      <c r="P3265" s="1484">
        <f t="shared" si="119"/>
        <v>22700</v>
      </c>
      <c r="Q3265" s="1200">
        <v>34091.019999999997</v>
      </c>
      <c r="R3265" s="1200">
        <v>22700</v>
      </c>
      <c r="S3265" s="1201">
        <v>12</v>
      </c>
      <c r="T3265" s="1201">
        <v>8</v>
      </c>
      <c r="U3265" s="1500"/>
      <c r="V3265" s="1500"/>
    </row>
    <row r="3266" spans="1:22" ht="13.5" x14ac:dyDescent="0.25">
      <c r="A3266" s="1488" t="s">
        <v>640</v>
      </c>
      <c r="B3266" s="1488" t="s">
        <v>8675</v>
      </c>
      <c r="C3266" s="1488" t="s">
        <v>2002</v>
      </c>
      <c r="D3266" s="1488" t="s">
        <v>645</v>
      </c>
      <c r="E3266" s="1489">
        <v>5000</v>
      </c>
      <c r="F3266" s="1488" t="s">
        <v>982</v>
      </c>
      <c r="G3266" s="1488" t="s">
        <v>981</v>
      </c>
      <c r="H3266" s="1488" t="s">
        <v>641</v>
      </c>
      <c r="I3266" s="1488" t="s">
        <v>647</v>
      </c>
      <c r="J3266" s="1488" t="s">
        <v>641</v>
      </c>
      <c r="K3266" s="1493">
        <v>0</v>
      </c>
      <c r="L3266" s="1493">
        <f t="shared" si="117"/>
        <v>12</v>
      </c>
      <c r="M3266" s="1484">
        <f t="shared" si="120"/>
        <v>60317.8</v>
      </c>
      <c r="N3266" s="1493">
        <v>1</v>
      </c>
      <c r="O3266" s="1493">
        <f t="shared" si="118"/>
        <v>3</v>
      </c>
      <c r="P3266" s="1484">
        <f t="shared" si="119"/>
        <v>11763.89</v>
      </c>
      <c r="Q3266" s="1200">
        <v>60317.8</v>
      </c>
      <c r="R3266" s="1200">
        <v>11763.89</v>
      </c>
      <c r="S3266" s="1201">
        <v>12</v>
      </c>
      <c r="T3266" s="1201">
        <v>3</v>
      </c>
      <c r="U3266" s="1500"/>
      <c r="V3266" s="1500"/>
    </row>
    <row r="3267" spans="1:22" ht="13.5" x14ac:dyDescent="0.25">
      <c r="A3267" s="1488" t="s">
        <v>640</v>
      </c>
      <c r="B3267" s="1488" t="s">
        <v>8675</v>
      </c>
      <c r="C3267" s="1488" t="s">
        <v>97</v>
      </c>
      <c r="D3267" s="1488" t="s">
        <v>698</v>
      </c>
      <c r="E3267" s="1489">
        <v>1800</v>
      </c>
      <c r="F3267" s="1488" t="s">
        <v>980</v>
      </c>
      <c r="G3267" s="1488" t="s">
        <v>979</v>
      </c>
      <c r="H3267" s="1488" t="s">
        <v>636</v>
      </c>
      <c r="I3267" s="1488" t="s">
        <v>687</v>
      </c>
      <c r="J3267" s="1488" t="s">
        <v>636</v>
      </c>
      <c r="K3267" s="1493">
        <v>1</v>
      </c>
      <c r="L3267" s="1493">
        <f t="shared" si="117"/>
        <v>12</v>
      </c>
      <c r="M3267" s="1484">
        <f t="shared" si="120"/>
        <v>168600</v>
      </c>
      <c r="N3267" s="1493">
        <v>1</v>
      </c>
      <c r="O3267" s="1493">
        <f t="shared" si="118"/>
        <v>8</v>
      </c>
      <c r="P3267" s="1484">
        <f t="shared" si="119"/>
        <v>112300</v>
      </c>
      <c r="Q3267" s="1200">
        <v>168600</v>
      </c>
      <c r="R3267" s="1200">
        <v>112300</v>
      </c>
      <c r="S3267" s="1201">
        <v>12</v>
      </c>
      <c r="T3267" s="1201">
        <v>8</v>
      </c>
      <c r="U3267" s="1500"/>
      <c r="V3267" s="1500"/>
    </row>
    <row r="3268" spans="1:22" ht="13.5" x14ac:dyDescent="0.25">
      <c r="A3268" s="1488" t="s">
        <v>640</v>
      </c>
      <c r="B3268" s="1488" t="s">
        <v>8675</v>
      </c>
      <c r="C3268" s="1488" t="s">
        <v>97</v>
      </c>
      <c r="D3268" s="1488" t="s">
        <v>639</v>
      </c>
      <c r="E3268" s="1489">
        <v>2500</v>
      </c>
      <c r="F3268" s="1488" t="s">
        <v>978</v>
      </c>
      <c r="G3268" s="1488" t="s">
        <v>977</v>
      </c>
      <c r="H3268" s="1488" t="s">
        <v>636</v>
      </c>
      <c r="I3268" s="1488" t="s">
        <v>665</v>
      </c>
      <c r="J3268" s="1488" t="s">
        <v>636</v>
      </c>
      <c r="K3268" s="1493">
        <v>1</v>
      </c>
      <c r="L3268" s="1493">
        <f t="shared" si="117"/>
        <v>12</v>
      </c>
      <c r="M3268" s="1484">
        <f t="shared" si="120"/>
        <v>59636.469999999994</v>
      </c>
      <c r="N3268" s="1493">
        <v>1</v>
      </c>
      <c r="O3268" s="1493">
        <f t="shared" si="118"/>
        <v>10</v>
      </c>
      <c r="P3268" s="1484">
        <f t="shared" si="119"/>
        <v>41478.17</v>
      </c>
      <c r="Q3268" s="1200">
        <v>59636.469999999994</v>
      </c>
      <c r="R3268" s="1200">
        <v>41478.17</v>
      </c>
      <c r="S3268" s="1201">
        <v>12</v>
      </c>
      <c r="T3268" s="1201">
        <v>10</v>
      </c>
      <c r="U3268" s="1500"/>
      <c r="V3268" s="1500"/>
    </row>
    <row r="3269" spans="1:22" ht="13.5" x14ac:dyDescent="0.25">
      <c r="A3269" s="1488" t="s">
        <v>640</v>
      </c>
      <c r="B3269" s="1488" t="s">
        <v>8675</v>
      </c>
      <c r="C3269" s="1488" t="s">
        <v>97</v>
      </c>
      <c r="D3269" s="1488" t="s">
        <v>712</v>
      </c>
      <c r="E3269" s="1489">
        <v>12000</v>
      </c>
      <c r="F3269" s="1488" t="s">
        <v>976</v>
      </c>
      <c r="G3269" s="1488" t="s">
        <v>975</v>
      </c>
      <c r="H3269" s="1488" t="s">
        <v>651</v>
      </c>
      <c r="I3269" s="1488" t="s">
        <v>662</v>
      </c>
      <c r="J3269" s="1488" t="s">
        <v>651</v>
      </c>
      <c r="K3269" s="1493">
        <v>1</v>
      </c>
      <c r="L3269" s="1493">
        <f t="shared" si="117"/>
        <v>0</v>
      </c>
      <c r="M3269" s="1484">
        <f t="shared" si="120"/>
        <v>0</v>
      </c>
      <c r="N3269" s="1493">
        <v>1</v>
      </c>
      <c r="O3269" s="1493">
        <f t="shared" si="118"/>
        <v>3</v>
      </c>
      <c r="P3269" s="1484">
        <f t="shared" si="119"/>
        <v>11500</v>
      </c>
      <c r="Q3269" s="1200"/>
      <c r="R3269" s="1200">
        <v>11500</v>
      </c>
      <c r="S3269" s="1201"/>
      <c r="T3269" s="1201">
        <v>3</v>
      </c>
      <c r="U3269" s="1500"/>
      <c r="V3269" s="1500"/>
    </row>
    <row r="3270" spans="1:22" ht="13.5" x14ac:dyDescent="0.25">
      <c r="A3270" s="1488" t="s">
        <v>640</v>
      </c>
      <c r="B3270" s="1488" t="s">
        <v>8675</v>
      </c>
      <c r="C3270" s="1488" t="s">
        <v>97</v>
      </c>
      <c r="D3270" s="1488" t="s">
        <v>698</v>
      </c>
      <c r="E3270" s="1489">
        <v>2000</v>
      </c>
      <c r="F3270" s="1488" t="s">
        <v>974</v>
      </c>
      <c r="G3270" s="1488" t="s">
        <v>973</v>
      </c>
      <c r="H3270" s="1488" t="s">
        <v>636</v>
      </c>
      <c r="I3270" s="1488" t="s">
        <v>765</v>
      </c>
      <c r="J3270" s="1488" t="s">
        <v>636</v>
      </c>
      <c r="K3270" s="1493">
        <v>1</v>
      </c>
      <c r="L3270" s="1493">
        <f t="shared" si="117"/>
        <v>12</v>
      </c>
      <c r="M3270" s="1484">
        <f t="shared" si="120"/>
        <v>21730.75</v>
      </c>
      <c r="N3270" s="1493">
        <v>0</v>
      </c>
      <c r="O3270" s="1493">
        <f t="shared" si="118"/>
        <v>8</v>
      </c>
      <c r="P3270" s="1484">
        <f t="shared" si="119"/>
        <v>14643.92</v>
      </c>
      <c r="Q3270" s="1200">
        <v>21730.75</v>
      </c>
      <c r="R3270" s="1200">
        <v>14643.92</v>
      </c>
      <c r="S3270" s="1201">
        <v>12</v>
      </c>
      <c r="T3270" s="1201">
        <v>8</v>
      </c>
      <c r="U3270" s="1500"/>
      <c r="V3270" s="1500"/>
    </row>
    <row r="3271" spans="1:22" ht="13.5" x14ac:dyDescent="0.25">
      <c r="A3271" s="1488" t="s">
        <v>640</v>
      </c>
      <c r="B3271" s="1488" t="s">
        <v>8675</v>
      </c>
      <c r="C3271" s="1488" t="s">
        <v>97</v>
      </c>
      <c r="D3271" s="1488" t="s">
        <v>712</v>
      </c>
      <c r="E3271" s="1489">
        <v>12000</v>
      </c>
      <c r="F3271" s="1488" t="s">
        <v>972</v>
      </c>
      <c r="G3271" s="1488" t="s">
        <v>971</v>
      </c>
      <c r="H3271" s="1488" t="s">
        <v>651</v>
      </c>
      <c r="I3271" s="1488" t="s">
        <v>647</v>
      </c>
      <c r="J3271" s="1488" t="s">
        <v>651</v>
      </c>
      <c r="K3271" s="1493">
        <v>0</v>
      </c>
      <c r="L3271" s="1493">
        <f t="shared" si="117"/>
        <v>12</v>
      </c>
      <c r="M3271" s="1484">
        <f t="shared" si="120"/>
        <v>30220.510000000002</v>
      </c>
      <c r="N3271" s="1493">
        <v>1</v>
      </c>
      <c r="O3271" s="1493">
        <f t="shared" si="118"/>
        <v>10</v>
      </c>
      <c r="P3271" s="1484">
        <f t="shared" si="119"/>
        <v>21623.18</v>
      </c>
      <c r="Q3271" s="1200">
        <v>30220.510000000002</v>
      </c>
      <c r="R3271" s="1200">
        <v>21623.18</v>
      </c>
      <c r="S3271" s="1201">
        <v>12</v>
      </c>
      <c r="T3271" s="1201">
        <v>10</v>
      </c>
      <c r="U3271" s="1500"/>
      <c r="V3271" s="1500"/>
    </row>
    <row r="3272" spans="1:22" ht="13.5" x14ac:dyDescent="0.25">
      <c r="A3272" s="1488" t="s">
        <v>640</v>
      </c>
      <c r="B3272" s="1488" t="s">
        <v>8675</v>
      </c>
      <c r="C3272" s="1488" t="s">
        <v>97</v>
      </c>
      <c r="D3272" s="1488" t="s">
        <v>698</v>
      </c>
      <c r="E3272" s="1489">
        <v>2200</v>
      </c>
      <c r="F3272" s="1488" t="s">
        <v>970</v>
      </c>
      <c r="G3272" s="1488" t="s">
        <v>969</v>
      </c>
      <c r="H3272" s="1488" t="s">
        <v>636</v>
      </c>
      <c r="I3272" s="1488" t="s">
        <v>765</v>
      </c>
      <c r="J3272" s="1488" t="s">
        <v>636</v>
      </c>
      <c r="K3272" s="1493">
        <v>1</v>
      </c>
      <c r="L3272" s="1493">
        <f t="shared" si="117"/>
        <v>12</v>
      </c>
      <c r="M3272" s="1484">
        <f t="shared" si="120"/>
        <v>143505.69</v>
      </c>
      <c r="N3272" s="1493">
        <v>1</v>
      </c>
      <c r="O3272" s="1493">
        <f t="shared" si="118"/>
        <v>8</v>
      </c>
      <c r="P3272" s="1484">
        <f t="shared" si="119"/>
        <v>96205.68</v>
      </c>
      <c r="Q3272" s="1200">
        <v>143505.69</v>
      </c>
      <c r="R3272" s="1200">
        <v>96205.68</v>
      </c>
      <c r="S3272" s="1201">
        <v>12</v>
      </c>
      <c r="T3272" s="1201">
        <v>8</v>
      </c>
      <c r="U3272" s="1500"/>
      <c r="V3272" s="1500"/>
    </row>
    <row r="3273" spans="1:22" ht="13.5" x14ac:dyDescent="0.25">
      <c r="A3273" s="1488" t="s">
        <v>640</v>
      </c>
      <c r="B3273" s="1488" t="s">
        <v>8675</v>
      </c>
      <c r="C3273" s="1488" t="s">
        <v>97</v>
      </c>
      <c r="D3273" s="1488" t="s">
        <v>654</v>
      </c>
      <c r="E3273" s="1489">
        <v>8500</v>
      </c>
      <c r="F3273" s="1488" t="s">
        <v>968</v>
      </c>
      <c r="G3273" s="1488" t="s">
        <v>967</v>
      </c>
      <c r="H3273" s="1488" t="s">
        <v>651</v>
      </c>
      <c r="I3273" s="1488" t="s">
        <v>680</v>
      </c>
      <c r="J3273" s="1488" t="s">
        <v>651</v>
      </c>
      <c r="K3273" s="1493">
        <v>1</v>
      </c>
      <c r="L3273" s="1493">
        <f t="shared" si="117"/>
        <v>11</v>
      </c>
      <c r="M3273" s="1484">
        <f t="shared" si="120"/>
        <v>22377.09</v>
      </c>
      <c r="N3273" s="1493">
        <v>1</v>
      </c>
      <c r="O3273" s="1493">
        <f t="shared" si="118"/>
        <v>0</v>
      </c>
      <c r="P3273" s="1484">
        <f t="shared" si="119"/>
        <v>0</v>
      </c>
      <c r="Q3273" s="1200">
        <v>22377.09</v>
      </c>
      <c r="R3273" s="1200"/>
      <c r="S3273" s="1201">
        <v>11</v>
      </c>
      <c r="T3273" s="1201"/>
      <c r="U3273" s="1500"/>
      <c r="V3273" s="1500"/>
    </row>
    <row r="3274" spans="1:22" ht="13.5" x14ac:dyDescent="0.25">
      <c r="A3274" s="1488" t="s">
        <v>640</v>
      </c>
      <c r="B3274" s="1488" t="s">
        <v>8675</v>
      </c>
      <c r="C3274" s="1488" t="s">
        <v>97</v>
      </c>
      <c r="D3274" s="1488" t="s">
        <v>639</v>
      </c>
      <c r="E3274" s="1489">
        <v>2500</v>
      </c>
      <c r="F3274" s="1488" t="s">
        <v>966</v>
      </c>
      <c r="G3274" s="1488" t="s">
        <v>965</v>
      </c>
      <c r="H3274" s="1488" t="s">
        <v>636</v>
      </c>
      <c r="I3274" s="1488" t="s">
        <v>665</v>
      </c>
      <c r="J3274" s="1488" t="s">
        <v>636</v>
      </c>
      <c r="K3274" s="1493">
        <v>1</v>
      </c>
      <c r="L3274" s="1493">
        <f t="shared" si="117"/>
        <v>0</v>
      </c>
      <c r="M3274" s="1484">
        <f t="shared" si="120"/>
        <v>0</v>
      </c>
      <c r="N3274" s="1493">
        <v>1</v>
      </c>
      <c r="O3274" s="1493">
        <f t="shared" si="118"/>
        <v>3</v>
      </c>
      <c r="P3274" s="1484">
        <f t="shared" si="119"/>
        <v>32900</v>
      </c>
      <c r="Q3274" s="1200"/>
      <c r="R3274" s="1200">
        <v>32900</v>
      </c>
      <c r="S3274" s="1201"/>
      <c r="T3274" s="1201">
        <v>3</v>
      </c>
      <c r="U3274" s="1500"/>
      <c r="V3274" s="1500"/>
    </row>
    <row r="3275" spans="1:22" ht="13.5" x14ac:dyDescent="0.25">
      <c r="A3275" s="1488" t="s">
        <v>640</v>
      </c>
      <c r="B3275" s="1488" t="s">
        <v>8675</v>
      </c>
      <c r="C3275" s="1488" t="s">
        <v>97</v>
      </c>
      <c r="D3275" s="1488" t="s">
        <v>701</v>
      </c>
      <c r="E3275" s="1489">
        <v>4200</v>
      </c>
      <c r="F3275" s="1488" t="s">
        <v>964</v>
      </c>
      <c r="G3275" s="1488" t="s">
        <v>963</v>
      </c>
      <c r="H3275" s="1488" t="s">
        <v>701</v>
      </c>
      <c r="I3275" s="1488" t="s">
        <v>647</v>
      </c>
      <c r="J3275" s="1488" t="s">
        <v>701</v>
      </c>
      <c r="K3275" s="1493">
        <v>1</v>
      </c>
      <c r="L3275" s="1493">
        <f t="shared" si="117"/>
        <v>12</v>
      </c>
      <c r="M3275" s="1484">
        <f t="shared" si="120"/>
        <v>26644.809999999998</v>
      </c>
      <c r="N3275" s="1493">
        <v>1</v>
      </c>
      <c r="O3275" s="1493">
        <f t="shared" si="118"/>
        <v>8</v>
      </c>
      <c r="P3275" s="1484">
        <f t="shared" si="119"/>
        <v>10870.56</v>
      </c>
      <c r="Q3275" s="1200">
        <v>26644.809999999998</v>
      </c>
      <c r="R3275" s="1200">
        <v>10870.56</v>
      </c>
      <c r="S3275" s="1201">
        <v>12</v>
      </c>
      <c r="T3275" s="1201">
        <v>8</v>
      </c>
      <c r="U3275" s="1500"/>
      <c r="V3275" s="1500"/>
    </row>
    <row r="3276" spans="1:22" ht="13.5" x14ac:dyDescent="0.25">
      <c r="A3276" s="1488" t="s">
        <v>640</v>
      </c>
      <c r="B3276" s="1488" t="s">
        <v>8675</v>
      </c>
      <c r="C3276" s="1488" t="s">
        <v>97</v>
      </c>
      <c r="D3276" s="1488" t="s">
        <v>962</v>
      </c>
      <c r="E3276" s="1489">
        <v>4000</v>
      </c>
      <c r="F3276" s="1488" t="s">
        <v>961</v>
      </c>
      <c r="G3276" s="1488" t="s">
        <v>960</v>
      </c>
      <c r="H3276" s="1488" t="s">
        <v>674</v>
      </c>
      <c r="I3276" s="1488" t="s">
        <v>736</v>
      </c>
      <c r="J3276" s="1488" t="s">
        <v>674</v>
      </c>
      <c r="K3276" s="1493">
        <v>1</v>
      </c>
      <c r="L3276" s="1493">
        <f t="shared" si="117"/>
        <v>12</v>
      </c>
      <c r="M3276" s="1484">
        <f t="shared" si="120"/>
        <v>102600</v>
      </c>
      <c r="N3276" s="1493">
        <v>1</v>
      </c>
      <c r="O3276" s="1493">
        <f t="shared" si="118"/>
        <v>8</v>
      </c>
      <c r="P3276" s="1484">
        <f t="shared" si="119"/>
        <v>68300</v>
      </c>
      <c r="Q3276" s="1200">
        <v>102600</v>
      </c>
      <c r="R3276" s="1200">
        <v>68300</v>
      </c>
      <c r="S3276" s="1201">
        <v>12</v>
      </c>
      <c r="T3276" s="1201">
        <v>8</v>
      </c>
      <c r="U3276" s="1500"/>
      <c r="V3276" s="1500"/>
    </row>
    <row r="3277" spans="1:22" ht="13.5" x14ac:dyDescent="0.25">
      <c r="A3277" s="1488" t="s">
        <v>640</v>
      </c>
      <c r="B3277" s="1488" t="s">
        <v>8675</v>
      </c>
      <c r="C3277" s="1488" t="s">
        <v>97</v>
      </c>
      <c r="D3277" s="1488" t="s">
        <v>959</v>
      </c>
      <c r="E3277" s="1489">
        <v>2200</v>
      </c>
      <c r="F3277" s="1488" t="s">
        <v>958</v>
      </c>
      <c r="G3277" s="1488" t="s">
        <v>957</v>
      </c>
      <c r="H3277" s="1488" t="s">
        <v>636</v>
      </c>
      <c r="I3277" s="1488" t="s">
        <v>765</v>
      </c>
      <c r="J3277" s="1488" t="s">
        <v>636</v>
      </c>
      <c r="K3277" s="1493">
        <v>1</v>
      </c>
      <c r="L3277" s="1493">
        <f t="shared" si="117"/>
        <v>13</v>
      </c>
      <c r="M3277" s="1484">
        <f t="shared" si="120"/>
        <v>27841.38</v>
      </c>
      <c r="N3277" s="1493">
        <v>1</v>
      </c>
      <c r="O3277" s="1493">
        <f t="shared" si="118"/>
        <v>10</v>
      </c>
      <c r="P3277" s="1484">
        <f t="shared" si="119"/>
        <v>21009.410000000003</v>
      </c>
      <c r="Q3277" s="1200">
        <v>27841.38</v>
      </c>
      <c r="R3277" s="1200">
        <v>21009.410000000003</v>
      </c>
      <c r="S3277" s="1201">
        <v>13</v>
      </c>
      <c r="T3277" s="1201">
        <v>10</v>
      </c>
      <c r="U3277" s="1500"/>
      <c r="V3277" s="1500"/>
    </row>
    <row r="3278" spans="1:22" ht="13.5" x14ac:dyDescent="0.25">
      <c r="A3278" s="1488" t="s">
        <v>640</v>
      </c>
      <c r="B3278" s="1488" t="s">
        <v>8675</v>
      </c>
      <c r="C3278" s="1488" t="s">
        <v>2002</v>
      </c>
      <c r="D3278" s="1488" t="s">
        <v>639</v>
      </c>
      <c r="E3278" s="1489">
        <v>3500</v>
      </c>
      <c r="F3278" s="1488" t="s">
        <v>956</v>
      </c>
      <c r="G3278" s="1488" t="s">
        <v>955</v>
      </c>
      <c r="H3278" s="1488" t="s">
        <v>635</v>
      </c>
      <c r="I3278" s="1488" t="s">
        <v>636</v>
      </c>
      <c r="J3278" s="1488" t="s">
        <v>635</v>
      </c>
      <c r="K3278" s="1493">
        <v>0</v>
      </c>
      <c r="L3278" s="1493">
        <f t="shared" si="117"/>
        <v>12</v>
      </c>
      <c r="M3278" s="1484">
        <f t="shared" si="120"/>
        <v>50203.360000000001</v>
      </c>
      <c r="N3278" s="1493">
        <v>1</v>
      </c>
      <c r="O3278" s="1493">
        <f t="shared" si="118"/>
        <v>8</v>
      </c>
      <c r="P3278" s="1484">
        <f t="shared" si="119"/>
        <v>33760</v>
      </c>
      <c r="Q3278" s="1200">
        <v>50203.360000000001</v>
      </c>
      <c r="R3278" s="1200">
        <v>33760</v>
      </c>
      <c r="S3278" s="1201">
        <v>12</v>
      </c>
      <c r="T3278" s="1201">
        <v>8</v>
      </c>
      <c r="U3278" s="1500"/>
      <c r="V3278" s="1500"/>
    </row>
    <row r="3279" spans="1:22" ht="13.5" x14ac:dyDescent="0.25">
      <c r="A3279" s="1488" t="s">
        <v>640</v>
      </c>
      <c r="B3279" s="1488" t="s">
        <v>8675</v>
      </c>
      <c r="C3279" s="1488" t="s">
        <v>2002</v>
      </c>
      <c r="D3279" s="1488" t="s">
        <v>645</v>
      </c>
      <c r="E3279" s="1489">
        <v>5000</v>
      </c>
      <c r="F3279" s="1488" t="s">
        <v>954</v>
      </c>
      <c r="G3279" s="1488" t="s">
        <v>953</v>
      </c>
      <c r="H3279" s="1488" t="s">
        <v>641</v>
      </c>
      <c r="I3279" s="1488" t="s">
        <v>647</v>
      </c>
      <c r="J3279" s="1488" t="s">
        <v>641</v>
      </c>
      <c r="K3279" s="1493">
        <v>0</v>
      </c>
      <c r="L3279" s="1493">
        <f t="shared" si="117"/>
        <v>12</v>
      </c>
      <c r="M3279" s="1484">
        <f t="shared" si="120"/>
        <v>47494.320000000007</v>
      </c>
      <c r="N3279" s="1493">
        <v>1</v>
      </c>
      <c r="O3279" s="1493">
        <f t="shared" si="118"/>
        <v>10</v>
      </c>
      <c r="P3279" s="1484">
        <f t="shared" si="119"/>
        <v>32904.949999999997</v>
      </c>
      <c r="Q3279" s="1200">
        <v>47494.320000000007</v>
      </c>
      <c r="R3279" s="1200">
        <v>32904.949999999997</v>
      </c>
      <c r="S3279" s="1201">
        <v>12</v>
      </c>
      <c r="T3279" s="1201">
        <v>10</v>
      </c>
      <c r="U3279" s="1500"/>
      <c r="V3279" s="1500"/>
    </row>
    <row r="3280" spans="1:22" ht="13.5" x14ac:dyDescent="0.25">
      <c r="A3280" s="1488" t="s">
        <v>640</v>
      </c>
      <c r="B3280" s="1488" t="s">
        <v>8675</v>
      </c>
      <c r="C3280" s="1488" t="s">
        <v>2002</v>
      </c>
      <c r="D3280" s="1488" t="s">
        <v>952</v>
      </c>
      <c r="E3280" s="1489">
        <v>4000</v>
      </c>
      <c r="F3280" s="1488" t="s">
        <v>951</v>
      </c>
      <c r="G3280" s="1488" t="s">
        <v>950</v>
      </c>
      <c r="H3280" s="1488" t="s">
        <v>635</v>
      </c>
      <c r="I3280" s="1488" t="s">
        <v>636</v>
      </c>
      <c r="J3280" s="1488" t="s">
        <v>635</v>
      </c>
      <c r="K3280" s="1493">
        <v>0</v>
      </c>
      <c r="L3280" s="1493">
        <f t="shared" si="117"/>
        <v>12</v>
      </c>
      <c r="M3280" s="1484">
        <f t="shared" si="120"/>
        <v>25616.690000000002</v>
      </c>
      <c r="N3280" s="1493">
        <v>1</v>
      </c>
      <c r="O3280" s="1493">
        <f t="shared" si="118"/>
        <v>11</v>
      </c>
      <c r="P3280" s="1484">
        <f t="shared" si="119"/>
        <v>19674.16</v>
      </c>
      <c r="Q3280" s="1200">
        <v>25616.690000000002</v>
      </c>
      <c r="R3280" s="1200">
        <v>19674.16</v>
      </c>
      <c r="S3280" s="1201">
        <v>12</v>
      </c>
      <c r="T3280" s="1201">
        <v>11</v>
      </c>
      <c r="U3280" s="1500"/>
      <c r="V3280" s="1500"/>
    </row>
    <row r="3281" spans="1:22" ht="13.5" x14ac:dyDescent="0.25">
      <c r="A3281" s="1488" t="s">
        <v>640</v>
      </c>
      <c r="B3281" s="1488" t="s">
        <v>8675</v>
      </c>
      <c r="C3281" s="1488" t="s">
        <v>97</v>
      </c>
      <c r="D3281" s="1488" t="s">
        <v>775</v>
      </c>
      <c r="E3281" s="1489">
        <v>6000</v>
      </c>
      <c r="F3281" s="1488" t="s">
        <v>949</v>
      </c>
      <c r="G3281" s="1488" t="s">
        <v>948</v>
      </c>
      <c r="H3281" s="1488" t="s">
        <v>792</v>
      </c>
      <c r="I3281" s="1488" t="s">
        <v>647</v>
      </c>
      <c r="J3281" s="1488" t="s">
        <v>792</v>
      </c>
      <c r="K3281" s="1493">
        <v>1</v>
      </c>
      <c r="L3281" s="1493">
        <f t="shared" si="117"/>
        <v>0</v>
      </c>
      <c r="M3281" s="1484">
        <f t="shared" si="120"/>
        <v>0</v>
      </c>
      <c r="N3281" s="1493">
        <v>0</v>
      </c>
      <c r="O3281" s="1493">
        <f t="shared" si="118"/>
        <v>5</v>
      </c>
      <c r="P3281" s="1484">
        <f t="shared" si="119"/>
        <v>12889.07</v>
      </c>
      <c r="Q3281" s="1200"/>
      <c r="R3281" s="1200">
        <v>12889.07</v>
      </c>
      <c r="S3281" s="1201"/>
      <c r="T3281" s="1201">
        <v>5</v>
      </c>
      <c r="U3281" s="1500"/>
      <c r="V3281" s="1500"/>
    </row>
    <row r="3282" spans="1:22" ht="13.5" x14ac:dyDescent="0.25">
      <c r="A3282" s="1488" t="s">
        <v>640</v>
      </c>
      <c r="B3282" s="1488" t="s">
        <v>8675</v>
      </c>
      <c r="C3282" s="1488" t="s">
        <v>97</v>
      </c>
      <c r="D3282" s="1488" t="s">
        <v>795</v>
      </c>
      <c r="E3282" s="1489">
        <v>8000</v>
      </c>
      <c r="F3282" s="1488" t="s">
        <v>947</v>
      </c>
      <c r="G3282" s="1488" t="s">
        <v>946</v>
      </c>
      <c r="H3282" s="1488" t="s">
        <v>792</v>
      </c>
      <c r="I3282" s="1488" t="s">
        <v>647</v>
      </c>
      <c r="J3282" s="1488" t="s">
        <v>792</v>
      </c>
      <c r="K3282" s="1493">
        <v>1</v>
      </c>
      <c r="L3282" s="1493">
        <f t="shared" si="117"/>
        <v>0</v>
      </c>
      <c r="M3282" s="1484">
        <f t="shared" si="120"/>
        <v>0</v>
      </c>
      <c r="N3282" s="1493">
        <v>1</v>
      </c>
      <c r="O3282" s="1493">
        <f t="shared" si="118"/>
        <v>5</v>
      </c>
      <c r="P3282" s="1484">
        <f t="shared" si="119"/>
        <v>18059.47</v>
      </c>
      <c r="Q3282" s="1200"/>
      <c r="R3282" s="1200">
        <v>18059.47</v>
      </c>
      <c r="S3282" s="1201"/>
      <c r="T3282" s="1201">
        <v>5</v>
      </c>
      <c r="U3282" s="1500"/>
      <c r="V3282" s="1500"/>
    </row>
    <row r="3283" spans="1:22" ht="13.5" x14ac:dyDescent="0.25">
      <c r="A3283" s="1488" t="s">
        <v>640</v>
      </c>
      <c r="B3283" s="1488" t="s">
        <v>8675</v>
      </c>
      <c r="C3283" s="1488" t="s">
        <v>97</v>
      </c>
      <c r="D3283" s="1488" t="s">
        <v>654</v>
      </c>
      <c r="E3283" s="1489">
        <v>7000</v>
      </c>
      <c r="F3283" s="1488" t="s">
        <v>945</v>
      </c>
      <c r="G3283" s="1488" t="s">
        <v>944</v>
      </c>
      <c r="H3283" s="1488" t="s">
        <v>651</v>
      </c>
      <c r="I3283" s="1488" t="s">
        <v>647</v>
      </c>
      <c r="J3283" s="1488" t="s">
        <v>651</v>
      </c>
      <c r="K3283" s="1493">
        <v>1</v>
      </c>
      <c r="L3283" s="1493">
        <f t="shared" si="117"/>
        <v>0</v>
      </c>
      <c r="M3283" s="1484">
        <f t="shared" si="120"/>
        <v>0</v>
      </c>
      <c r="N3283" s="1493">
        <v>1</v>
      </c>
      <c r="O3283" s="1493">
        <f t="shared" si="118"/>
        <v>5</v>
      </c>
      <c r="P3283" s="1484">
        <f t="shared" si="119"/>
        <v>14703.73</v>
      </c>
      <c r="Q3283" s="1200"/>
      <c r="R3283" s="1200">
        <v>14703.73</v>
      </c>
      <c r="S3283" s="1201"/>
      <c r="T3283" s="1201">
        <v>5</v>
      </c>
      <c r="U3283" s="1500"/>
      <c r="V3283" s="1500"/>
    </row>
    <row r="3284" spans="1:22" ht="13.5" x14ac:dyDescent="0.25">
      <c r="A3284" s="1488" t="s">
        <v>640</v>
      </c>
      <c r="B3284" s="1488" t="s">
        <v>8675</v>
      </c>
      <c r="C3284" s="1488" t="s">
        <v>97</v>
      </c>
      <c r="D3284" s="1488" t="s">
        <v>886</v>
      </c>
      <c r="E3284" s="1489">
        <v>3500</v>
      </c>
      <c r="F3284" s="1488" t="s">
        <v>943</v>
      </c>
      <c r="G3284" s="1488" t="s">
        <v>942</v>
      </c>
      <c r="H3284" s="1488" t="s">
        <v>636</v>
      </c>
      <c r="I3284" s="1488" t="s">
        <v>765</v>
      </c>
      <c r="J3284" s="1488" t="s">
        <v>636</v>
      </c>
      <c r="K3284" s="1493">
        <v>1</v>
      </c>
      <c r="L3284" s="1493">
        <f t="shared" si="117"/>
        <v>8</v>
      </c>
      <c r="M3284" s="1484">
        <f t="shared" si="120"/>
        <v>43017.420000000006</v>
      </c>
      <c r="N3284" s="1493">
        <v>1</v>
      </c>
      <c r="O3284" s="1493">
        <f t="shared" si="118"/>
        <v>0</v>
      </c>
      <c r="P3284" s="1484">
        <f t="shared" si="119"/>
        <v>0</v>
      </c>
      <c r="Q3284" s="1200">
        <v>43017.420000000006</v>
      </c>
      <c r="R3284" s="1200"/>
      <c r="S3284" s="1201">
        <v>8</v>
      </c>
      <c r="T3284" s="1201"/>
      <c r="U3284" s="1500"/>
      <c r="V3284" s="1500"/>
    </row>
    <row r="3285" spans="1:22" ht="13.5" x14ac:dyDescent="0.25">
      <c r="A3285" s="1488" t="s">
        <v>640</v>
      </c>
      <c r="B3285" s="1488" t="s">
        <v>8675</v>
      </c>
      <c r="C3285" s="1488" t="s">
        <v>2002</v>
      </c>
      <c r="D3285" s="1488" t="s">
        <v>645</v>
      </c>
      <c r="E3285" s="1489">
        <v>5000</v>
      </c>
      <c r="F3285" s="1488" t="s">
        <v>941</v>
      </c>
      <c r="G3285" s="1488" t="s">
        <v>940</v>
      </c>
      <c r="H3285" s="1488" t="s">
        <v>641</v>
      </c>
      <c r="I3285" s="1488" t="s">
        <v>647</v>
      </c>
      <c r="J3285" s="1488" t="s">
        <v>641</v>
      </c>
      <c r="K3285" s="1493">
        <v>0</v>
      </c>
      <c r="L3285" s="1493">
        <f t="shared" si="117"/>
        <v>12</v>
      </c>
      <c r="M3285" s="1484">
        <f t="shared" si="120"/>
        <v>94891.67</v>
      </c>
      <c r="N3285" s="1493">
        <v>1</v>
      </c>
      <c r="O3285" s="1493">
        <f t="shared" si="118"/>
        <v>8</v>
      </c>
      <c r="P3285" s="1484">
        <f t="shared" si="119"/>
        <v>63435.38</v>
      </c>
      <c r="Q3285" s="1200">
        <v>94891.67</v>
      </c>
      <c r="R3285" s="1200">
        <v>63435.38</v>
      </c>
      <c r="S3285" s="1201">
        <v>12</v>
      </c>
      <c r="T3285" s="1201">
        <v>8</v>
      </c>
      <c r="U3285" s="1500"/>
      <c r="V3285" s="1500"/>
    </row>
    <row r="3286" spans="1:22" ht="13.5" x14ac:dyDescent="0.25">
      <c r="A3286" s="1488" t="s">
        <v>640</v>
      </c>
      <c r="B3286" s="1488" t="s">
        <v>8675</v>
      </c>
      <c r="C3286" s="1488" t="s">
        <v>97</v>
      </c>
      <c r="D3286" s="1488" t="s">
        <v>768</v>
      </c>
      <c r="E3286" s="1489">
        <v>2200</v>
      </c>
      <c r="F3286" s="1488" t="s">
        <v>939</v>
      </c>
      <c r="G3286" s="1488" t="s">
        <v>938</v>
      </c>
      <c r="H3286" s="1488" t="s">
        <v>636</v>
      </c>
      <c r="I3286" s="1488" t="s">
        <v>765</v>
      </c>
      <c r="J3286" s="1488" t="s">
        <v>636</v>
      </c>
      <c r="K3286" s="1493">
        <v>1</v>
      </c>
      <c r="L3286" s="1493">
        <f t="shared" si="117"/>
        <v>12</v>
      </c>
      <c r="M3286" s="1484">
        <f t="shared" si="120"/>
        <v>82506.62</v>
      </c>
      <c r="N3286" s="1493">
        <v>1</v>
      </c>
      <c r="O3286" s="1493">
        <f t="shared" si="118"/>
        <v>8</v>
      </c>
      <c r="P3286" s="1484">
        <f t="shared" si="119"/>
        <v>55813.440000000002</v>
      </c>
      <c r="Q3286" s="1200">
        <v>82506.62</v>
      </c>
      <c r="R3286" s="1200">
        <v>55813.440000000002</v>
      </c>
      <c r="S3286" s="1201">
        <v>12</v>
      </c>
      <c r="T3286" s="1201">
        <v>8</v>
      </c>
      <c r="U3286" s="1500"/>
      <c r="V3286" s="1500"/>
    </row>
    <row r="3287" spans="1:22" ht="13.5" x14ac:dyDescent="0.25">
      <c r="A3287" s="1488" t="s">
        <v>640</v>
      </c>
      <c r="B3287" s="1488" t="s">
        <v>8675</v>
      </c>
      <c r="C3287" s="1488" t="s">
        <v>97</v>
      </c>
      <c r="D3287" s="1488" t="s">
        <v>657</v>
      </c>
      <c r="E3287" s="1489">
        <v>6065.73</v>
      </c>
      <c r="F3287" s="1488" t="s">
        <v>937</v>
      </c>
      <c r="G3287" s="1488" t="s">
        <v>936</v>
      </c>
      <c r="H3287" s="1488" t="s">
        <v>651</v>
      </c>
      <c r="I3287" s="1488" t="s">
        <v>647</v>
      </c>
      <c r="J3287" s="1488" t="s">
        <v>651</v>
      </c>
      <c r="K3287" s="1493">
        <v>1</v>
      </c>
      <c r="L3287" s="1493">
        <f t="shared" si="117"/>
        <v>12</v>
      </c>
      <c r="M3287" s="1484">
        <f t="shared" si="120"/>
        <v>41825.08</v>
      </c>
      <c r="N3287" s="1493">
        <v>0</v>
      </c>
      <c r="O3287" s="1493">
        <f t="shared" si="118"/>
        <v>8</v>
      </c>
      <c r="P3287" s="1484">
        <f t="shared" si="119"/>
        <v>28127.65</v>
      </c>
      <c r="Q3287" s="1200">
        <v>41825.08</v>
      </c>
      <c r="R3287" s="1200">
        <v>28127.65</v>
      </c>
      <c r="S3287" s="1201">
        <v>12</v>
      </c>
      <c r="T3287" s="1201">
        <v>8</v>
      </c>
      <c r="U3287" s="1500"/>
      <c r="V3287" s="1500"/>
    </row>
    <row r="3288" spans="1:22" ht="13.5" x14ac:dyDescent="0.25">
      <c r="A3288" s="1488" t="s">
        <v>640</v>
      </c>
      <c r="B3288" s="1488" t="s">
        <v>8675</v>
      </c>
      <c r="C3288" s="1488" t="s">
        <v>2002</v>
      </c>
      <c r="D3288" s="1488" t="s">
        <v>698</v>
      </c>
      <c r="E3288" s="1489">
        <v>3000</v>
      </c>
      <c r="F3288" s="1488" t="s">
        <v>935</v>
      </c>
      <c r="G3288" s="1488" t="s">
        <v>934</v>
      </c>
      <c r="H3288" s="1488" t="s">
        <v>636</v>
      </c>
      <c r="I3288" s="1488" t="s">
        <v>636</v>
      </c>
      <c r="J3288" s="1488" t="s">
        <v>636</v>
      </c>
      <c r="K3288" s="1493">
        <v>0</v>
      </c>
      <c r="L3288" s="1493">
        <f t="shared" si="117"/>
        <v>0</v>
      </c>
      <c r="M3288" s="1484">
        <f t="shared" si="120"/>
        <v>0</v>
      </c>
      <c r="N3288" s="1493">
        <v>1</v>
      </c>
      <c r="O3288" s="1493">
        <f t="shared" si="118"/>
        <v>5</v>
      </c>
      <c r="P3288" s="1484">
        <f t="shared" si="119"/>
        <v>18294.669999999998</v>
      </c>
      <c r="Q3288" s="1200"/>
      <c r="R3288" s="1200">
        <v>18294.669999999998</v>
      </c>
      <c r="S3288" s="1201"/>
      <c r="T3288" s="1201">
        <v>5</v>
      </c>
      <c r="U3288" s="1500"/>
      <c r="V3288" s="1500"/>
    </row>
    <row r="3289" spans="1:22" ht="13.5" x14ac:dyDescent="0.25">
      <c r="A3289" s="1488" t="s">
        <v>640</v>
      </c>
      <c r="B3289" s="1488" t="s">
        <v>8675</v>
      </c>
      <c r="C3289" s="1488" t="s">
        <v>97</v>
      </c>
      <c r="D3289" s="1488" t="s">
        <v>858</v>
      </c>
      <c r="E3289" s="1489">
        <v>15000</v>
      </c>
      <c r="F3289" s="1488" t="s">
        <v>933</v>
      </c>
      <c r="G3289" s="1488" t="s">
        <v>932</v>
      </c>
      <c r="H3289" s="1488" t="s">
        <v>636</v>
      </c>
      <c r="I3289" s="1488" t="s">
        <v>636</v>
      </c>
      <c r="J3289" s="1488" t="s">
        <v>636</v>
      </c>
      <c r="K3289" s="1493">
        <v>1</v>
      </c>
      <c r="L3289" s="1493">
        <f t="shared" si="117"/>
        <v>12</v>
      </c>
      <c r="M3289" s="1484">
        <f t="shared" si="120"/>
        <v>26561.050000000003</v>
      </c>
      <c r="N3289" s="1493">
        <v>1</v>
      </c>
      <c r="O3289" s="1493">
        <f t="shared" si="118"/>
        <v>8</v>
      </c>
      <c r="P3289" s="1484">
        <f t="shared" si="119"/>
        <v>17845</v>
      </c>
      <c r="Q3289" s="1200">
        <v>26561.050000000003</v>
      </c>
      <c r="R3289" s="1200">
        <v>17845</v>
      </c>
      <c r="S3289" s="1201">
        <v>12</v>
      </c>
      <c r="T3289" s="1201">
        <v>8</v>
      </c>
      <c r="U3289" s="1500"/>
      <c r="V3289" s="1500"/>
    </row>
    <row r="3290" spans="1:22" ht="13.5" x14ac:dyDescent="0.25">
      <c r="A3290" s="1488" t="s">
        <v>640</v>
      </c>
      <c r="B3290" s="1488" t="s">
        <v>8675</v>
      </c>
      <c r="C3290" s="1488" t="s">
        <v>97</v>
      </c>
      <c r="D3290" s="1488" t="s">
        <v>654</v>
      </c>
      <c r="E3290" s="1489">
        <v>8000</v>
      </c>
      <c r="F3290" s="1488" t="s">
        <v>931</v>
      </c>
      <c r="G3290" s="1488" t="s">
        <v>930</v>
      </c>
      <c r="H3290" s="1488" t="s">
        <v>651</v>
      </c>
      <c r="I3290" s="1488" t="s">
        <v>647</v>
      </c>
      <c r="J3290" s="1488" t="s">
        <v>651</v>
      </c>
      <c r="K3290" s="1493">
        <v>1</v>
      </c>
      <c r="L3290" s="1493">
        <f t="shared" si="117"/>
        <v>4</v>
      </c>
      <c r="M3290" s="1484">
        <f t="shared" si="120"/>
        <v>53705.56</v>
      </c>
      <c r="N3290" s="1493">
        <v>1</v>
      </c>
      <c r="O3290" s="1493">
        <f t="shared" si="118"/>
        <v>0</v>
      </c>
      <c r="P3290" s="1484">
        <f t="shared" si="119"/>
        <v>0</v>
      </c>
      <c r="Q3290" s="1200">
        <v>53705.56</v>
      </c>
      <c r="R3290" s="1200"/>
      <c r="S3290" s="1201">
        <v>4</v>
      </c>
      <c r="T3290" s="1201"/>
      <c r="U3290" s="1500"/>
      <c r="V3290" s="1500"/>
    </row>
    <row r="3291" spans="1:22" ht="13.5" x14ac:dyDescent="0.25">
      <c r="A3291" s="1488" t="s">
        <v>640</v>
      </c>
      <c r="B3291" s="1488" t="s">
        <v>8675</v>
      </c>
      <c r="C3291" s="1488" t="s">
        <v>97</v>
      </c>
      <c r="D3291" s="1488" t="s">
        <v>654</v>
      </c>
      <c r="E3291" s="1489">
        <v>7000</v>
      </c>
      <c r="F3291" s="1488" t="s">
        <v>929</v>
      </c>
      <c r="G3291" s="1488" t="s">
        <v>928</v>
      </c>
      <c r="H3291" s="1488" t="s">
        <v>651</v>
      </c>
      <c r="I3291" s="1488" t="s">
        <v>647</v>
      </c>
      <c r="J3291" s="1488" t="s">
        <v>651</v>
      </c>
      <c r="K3291" s="1493">
        <v>1</v>
      </c>
      <c r="L3291" s="1493">
        <f t="shared" si="117"/>
        <v>0</v>
      </c>
      <c r="M3291" s="1484">
        <f t="shared" si="120"/>
        <v>0</v>
      </c>
      <c r="N3291" s="1493">
        <v>1</v>
      </c>
      <c r="O3291" s="1493">
        <f t="shared" si="118"/>
        <v>4</v>
      </c>
      <c r="P3291" s="1484">
        <f t="shared" si="119"/>
        <v>9500</v>
      </c>
      <c r="Q3291" s="1200"/>
      <c r="R3291" s="1200">
        <v>9500</v>
      </c>
      <c r="S3291" s="1201"/>
      <c r="T3291" s="1201">
        <v>4</v>
      </c>
      <c r="U3291" s="1500"/>
      <c r="V3291" s="1500"/>
    </row>
    <row r="3292" spans="1:22" ht="13.5" x14ac:dyDescent="0.25">
      <c r="A3292" s="1488" t="s">
        <v>640</v>
      </c>
      <c r="B3292" s="1488" t="s">
        <v>8675</v>
      </c>
      <c r="C3292" s="1488" t="s">
        <v>97</v>
      </c>
      <c r="D3292" s="1488" t="s">
        <v>839</v>
      </c>
      <c r="E3292" s="1489">
        <v>2500</v>
      </c>
      <c r="F3292" s="1488" t="s">
        <v>927</v>
      </c>
      <c r="G3292" s="1488" t="s">
        <v>926</v>
      </c>
      <c r="H3292" s="1488" t="s">
        <v>636</v>
      </c>
      <c r="I3292" s="1488" t="s">
        <v>665</v>
      </c>
      <c r="J3292" s="1488" t="s">
        <v>636</v>
      </c>
      <c r="K3292" s="1493">
        <v>1</v>
      </c>
      <c r="L3292" s="1493">
        <f t="shared" si="117"/>
        <v>4</v>
      </c>
      <c r="M3292" s="1484">
        <f t="shared" si="120"/>
        <v>48700</v>
      </c>
      <c r="N3292" s="1493">
        <v>1</v>
      </c>
      <c r="O3292" s="1493">
        <f t="shared" si="118"/>
        <v>3</v>
      </c>
      <c r="P3292" s="1484">
        <f t="shared" si="119"/>
        <v>36083.33</v>
      </c>
      <c r="Q3292" s="1200">
        <v>48700</v>
      </c>
      <c r="R3292" s="1200">
        <v>36083.33</v>
      </c>
      <c r="S3292" s="1201">
        <v>4</v>
      </c>
      <c r="T3292" s="1201">
        <v>3</v>
      </c>
      <c r="U3292" s="1500"/>
      <c r="V3292" s="1500"/>
    </row>
    <row r="3293" spans="1:22" ht="13.5" x14ac:dyDescent="0.25">
      <c r="A3293" s="1488" t="s">
        <v>640</v>
      </c>
      <c r="B3293" s="1488" t="s">
        <v>8675</v>
      </c>
      <c r="C3293" s="1488" t="s">
        <v>97</v>
      </c>
      <c r="D3293" s="1488" t="s">
        <v>645</v>
      </c>
      <c r="E3293" s="1489">
        <v>3214.34</v>
      </c>
      <c r="F3293" s="1488" t="s">
        <v>925</v>
      </c>
      <c r="G3293" s="1488" t="s">
        <v>924</v>
      </c>
      <c r="H3293" s="1488" t="s">
        <v>641</v>
      </c>
      <c r="I3293" s="1488" t="s">
        <v>647</v>
      </c>
      <c r="J3293" s="1488" t="s">
        <v>641</v>
      </c>
      <c r="K3293" s="1493">
        <v>1</v>
      </c>
      <c r="L3293" s="1493">
        <f t="shared" ref="L3293:L3356" si="121">S3293</f>
        <v>5</v>
      </c>
      <c r="M3293" s="1484">
        <f t="shared" si="120"/>
        <v>29466.66</v>
      </c>
      <c r="N3293" s="1493">
        <v>1</v>
      </c>
      <c r="O3293" s="1493">
        <f t="shared" ref="O3293:O3356" si="122">T3293</f>
        <v>3</v>
      </c>
      <c r="P3293" s="1484">
        <f t="shared" ref="P3293:P3356" si="123">R3293</f>
        <v>13511.11</v>
      </c>
      <c r="Q3293" s="1200">
        <v>29466.66</v>
      </c>
      <c r="R3293" s="1200">
        <v>13511.11</v>
      </c>
      <c r="S3293" s="1201">
        <v>5</v>
      </c>
      <c r="T3293" s="1201">
        <v>3</v>
      </c>
      <c r="U3293" s="1500"/>
      <c r="V3293" s="1500"/>
    </row>
    <row r="3294" spans="1:22" ht="13.5" x14ac:dyDescent="0.25">
      <c r="A3294" s="1488" t="s">
        <v>640</v>
      </c>
      <c r="B3294" s="1488" t="s">
        <v>8675</v>
      </c>
      <c r="C3294" s="1488" t="s">
        <v>97</v>
      </c>
      <c r="D3294" s="1488" t="s">
        <v>923</v>
      </c>
      <c r="E3294" s="1489">
        <v>4500</v>
      </c>
      <c r="F3294" s="1488" t="s">
        <v>922</v>
      </c>
      <c r="G3294" s="1488" t="s">
        <v>921</v>
      </c>
      <c r="H3294" s="1488" t="s">
        <v>920</v>
      </c>
      <c r="I3294" s="1488" t="s">
        <v>647</v>
      </c>
      <c r="J3294" s="1488" t="s">
        <v>920</v>
      </c>
      <c r="K3294" s="1493">
        <v>1</v>
      </c>
      <c r="L3294" s="1493">
        <f t="shared" si="121"/>
        <v>12</v>
      </c>
      <c r="M3294" s="1484">
        <f t="shared" si="120"/>
        <v>83493.66</v>
      </c>
      <c r="N3294" s="1493">
        <v>1</v>
      </c>
      <c r="O3294" s="1493">
        <f t="shared" si="122"/>
        <v>11</v>
      </c>
      <c r="P3294" s="1484">
        <f t="shared" si="123"/>
        <v>58404.32</v>
      </c>
      <c r="Q3294" s="1200">
        <v>83493.66</v>
      </c>
      <c r="R3294" s="1200">
        <v>58404.32</v>
      </c>
      <c r="S3294" s="1201">
        <v>12</v>
      </c>
      <c r="T3294" s="1201">
        <v>11</v>
      </c>
      <c r="U3294" s="1500"/>
      <c r="V3294" s="1500"/>
    </row>
    <row r="3295" spans="1:22" ht="13.5" x14ac:dyDescent="0.25">
      <c r="A3295" s="1488" t="s">
        <v>640</v>
      </c>
      <c r="B3295" s="1488" t="s">
        <v>8675</v>
      </c>
      <c r="C3295" s="1488" t="s">
        <v>97</v>
      </c>
      <c r="D3295" s="1488" t="s">
        <v>739</v>
      </c>
      <c r="E3295" s="1489">
        <v>3500</v>
      </c>
      <c r="F3295" s="1488" t="s">
        <v>919</v>
      </c>
      <c r="G3295" s="1488" t="s">
        <v>918</v>
      </c>
      <c r="H3295" s="1488" t="s">
        <v>636</v>
      </c>
      <c r="I3295" s="1488" t="s">
        <v>736</v>
      </c>
      <c r="J3295" s="1488" t="s">
        <v>636</v>
      </c>
      <c r="K3295" s="1493">
        <v>1</v>
      </c>
      <c r="L3295" s="1493">
        <f t="shared" si="121"/>
        <v>12</v>
      </c>
      <c r="M3295" s="1484">
        <f t="shared" si="120"/>
        <v>30359.46</v>
      </c>
      <c r="N3295" s="1493">
        <v>0</v>
      </c>
      <c r="O3295" s="1493">
        <f t="shared" si="122"/>
        <v>8</v>
      </c>
      <c r="P3295" s="1484">
        <f t="shared" si="123"/>
        <v>20281.3</v>
      </c>
      <c r="Q3295" s="1200">
        <v>30359.46</v>
      </c>
      <c r="R3295" s="1200">
        <v>20281.3</v>
      </c>
      <c r="S3295" s="1201">
        <v>12</v>
      </c>
      <c r="T3295" s="1201">
        <v>8</v>
      </c>
      <c r="U3295" s="1500"/>
      <c r="V3295" s="1500"/>
    </row>
    <row r="3296" spans="1:22" ht="13.5" x14ac:dyDescent="0.25">
      <c r="A3296" s="1488" t="s">
        <v>640</v>
      </c>
      <c r="B3296" s="1488" t="s">
        <v>8675</v>
      </c>
      <c r="C3296" s="1488" t="s">
        <v>97</v>
      </c>
      <c r="D3296" s="1488" t="s">
        <v>654</v>
      </c>
      <c r="E3296" s="1489">
        <v>6000</v>
      </c>
      <c r="F3296" s="1488" t="s">
        <v>917</v>
      </c>
      <c r="G3296" s="1488" t="s">
        <v>916</v>
      </c>
      <c r="H3296" s="1488" t="s">
        <v>651</v>
      </c>
      <c r="I3296" s="1488" t="s">
        <v>662</v>
      </c>
      <c r="J3296" s="1488" t="s">
        <v>651</v>
      </c>
      <c r="K3296" s="1493">
        <v>1</v>
      </c>
      <c r="L3296" s="1493">
        <f t="shared" si="121"/>
        <v>1</v>
      </c>
      <c r="M3296" s="1484">
        <f t="shared" si="120"/>
        <v>9600</v>
      </c>
      <c r="N3296" s="1493">
        <v>1</v>
      </c>
      <c r="O3296" s="1493">
        <f t="shared" si="122"/>
        <v>3</v>
      </c>
      <c r="P3296" s="1484">
        <f t="shared" si="123"/>
        <v>18675</v>
      </c>
      <c r="Q3296" s="1200">
        <v>9600</v>
      </c>
      <c r="R3296" s="1200">
        <v>18675</v>
      </c>
      <c r="S3296" s="1201">
        <v>1</v>
      </c>
      <c r="T3296" s="1201">
        <v>3</v>
      </c>
      <c r="U3296" s="1500"/>
      <c r="V3296" s="1500"/>
    </row>
    <row r="3297" spans="1:22" ht="13.5" x14ac:dyDescent="0.25">
      <c r="A3297" s="1488" t="s">
        <v>640</v>
      </c>
      <c r="B3297" s="1488" t="s">
        <v>8675</v>
      </c>
      <c r="C3297" s="1488" t="s">
        <v>97</v>
      </c>
      <c r="D3297" s="1488" t="s">
        <v>776</v>
      </c>
      <c r="E3297" s="1489">
        <v>6500</v>
      </c>
      <c r="F3297" s="1488" t="s">
        <v>915</v>
      </c>
      <c r="G3297" s="1488" t="s">
        <v>914</v>
      </c>
      <c r="H3297" s="1488" t="s">
        <v>913</v>
      </c>
      <c r="I3297" s="1488" t="s">
        <v>647</v>
      </c>
      <c r="J3297" s="1488" t="s">
        <v>913</v>
      </c>
      <c r="K3297" s="1493">
        <v>1</v>
      </c>
      <c r="L3297" s="1493">
        <f t="shared" si="121"/>
        <v>12</v>
      </c>
      <c r="M3297" s="1484">
        <f t="shared" si="120"/>
        <v>54186.64</v>
      </c>
      <c r="N3297" s="1493">
        <v>1</v>
      </c>
      <c r="O3297" s="1493">
        <f t="shared" si="122"/>
        <v>8</v>
      </c>
      <c r="P3297" s="1484">
        <f t="shared" si="123"/>
        <v>36284.229999999996</v>
      </c>
      <c r="Q3297" s="1200">
        <v>54186.64</v>
      </c>
      <c r="R3297" s="1200">
        <v>36284.229999999996</v>
      </c>
      <c r="S3297" s="1201">
        <v>12</v>
      </c>
      <c r="T3297" s="1201">
        <v>8</v>
      </c>
      <c r="U3297" s="1500"/>
      <c r="V3297" s="1500"/>
    </row>
    <row r="3298" spans="1:22" ht="13.5" x14ac:dyDescent="0.25">
      <c r="A3298" s="1488" t="s">
        <v>640</v>
      </c>
      <c r="B3298" s="1488" t="s">
        <v>8675</v>
      </c>
      <c r="C3298" s="1488" t="s">
        <v>97</v>
      </c>
      <c r="D3298" s="1488" t="s">
        <v>657</v>
      </c>
      <c r="E3298" s="1489">
        <v>14000</v>
      </c>
      <c r="F3298" s="1488" t="s">
        <v>912</v>
      </c>
      <c r="G3298" s="1488" t="s">
        <v>911</v>
      </c>
      <c r="H3298" s="1488" t="s">
        <v>651</v>
      </c>
      <c r="I3298" s="1488" t="s">
        <v>647</v>
      </c>
      <c r="J3298" s="1488" t="s">
        <v>651</v>
      </c>
      <c r="K3298" s="1493">
        <v>0</v>
      </c>
      <c r="L3298" s="1493">
        <f t="shared" si="121"/>
        <v>1</v>
      </c>
      <c r="M3298" s="1484">
        <f t="shared" si="120"/>
        <v>3150</v>
      </c>
      <c r="N3298" s="1493">
        <v>1</v>
      </c>
      <c r="O3298" s="1493">
        <f t="shared" si="122"/>
        <v>0</v>
      </c>
      <c r="P3298" s="1484">
        <f t="shared" si="123"/>
        <v>0</v>
      </c>
      <c r="Q3298" s="1200">
        <v>3150</v>
      </c>
      <c r="R3298" s="1200"/>
      <c r="S3298" s="1201">
        <v>1</v>
      </c>
      <c r="T3298" s="1201"/>
      <c r="U3298" s="1500"/>
      <c r="V3298" s="1500"/>
    </row>
    <row r="3299" spans="1:22" ht="13.5" x14ac:dyDescent="0.25">
      <c r="A3299" s="1488" t="s">
        <v>640</v>
      </c>
      <c r="B3299" s="1488" t="s">
        <v>8675</v>
      </c>
      <c r="C3299" s="1488" t="s">
        <v>97</v>
      </c>
      <c r="D3299" s="1488" t="s">
        <v>712</v>
      </c>
      <c r="E3299" s="1489">
        <v>12000</v>
      </c>
      <c r="F3299" s="1488" t="s">
        <v>910</v>
      </c>
      <c r="G3299" s="1488" t="s">
        <v>909</v>
      </c>
      <c r="H3299" s="1488" t="s">
        <v>675</v>
      </c>
      <c r="I3299" s="1488" t="s">
        <v>647</v>
      </c>
      <c r="J3299" s="1488" t="s">
        <v>675</v>
      </c>
      <c r="K3299" s="1493">
        <v>1</v>
      </c>
      <c r="L3299" s="1493">
        <f t="shared" si="121"/>
        <v>12</v>
      </c>
      <c r="M3299" s="1484">
        <f t="shared" si="120"/>
        <v>72600</v>
      </c>
      <c r="N3299" s="1493">
        <v>1</v>
      </c>
      <c r="O3299" s="1493">
        <f t="shared" si="122"/>
        <v>10</v>
      </c>
      <c r="P3299" s="1484">
        <f t="shared" si="123"/>
        <v>49495.199999999997</v>
      </c>
      <c r="Q3299" s="1200">
        <v>72600</v>
      </c>
      <c r="R3299" s="1200">
        <v>49495.199999999997</v>
      </c>
      <c r="S3299" s="1201">
        <v>12</v>
      </c>
      <c r="T3299" s="1201">
        <v>10</v>
      </c>
      <c r="U3299" s="1500"/>
      <c r="V3299" s="1500"/>
    </row>
    <row r="3300" spans="1:22" ht="13.5" x14ac:dyDescent="0.25">
      <c r="A3300" s="1488" t="s">
        <v>640</v>
      </c>
      <c r="B3300" s="1488" t="s">
        <v>8675</v>
      </c>
      <c r="C3300" s="1488" t="s">
        <v>97</v>
      </c>
      <c r="D3300" s="1488" t="s">
        <v>675</v>
      </c>
      <c r="E3300" s="1489">
        <v>5000</v>
      </c>
      <c r="F3300" s="1488" t="s">
        <v>908</v>
      </c>
      <c r="G3300" s="1488" t="s">
        <v>907</v>
      </c>
      <c r="H3300" s="1488" t="s">
        <v>675</v>
      </c>
      <c r="I3300" s="1488" t="s">
        <v>647</v>
      </c>
      <c r="J3300" s="1488" t="s">
        <v>675</v>
      </c>
      <c r="K3300" s="1493">
        <v>1</v>
      </c>
      <c r="L3300" s="1493">
        <f t="shared" si="121"/>
        <v>12</v>
      </c>
      <c r="M3300" s="1484">
        <f t="shared" si="120"/>
        <v>74770.19</v>
      </c>
      <c r="N3300" s="1493">
        <v>1</v>
      </c>
      <c r="O3300" s="1493">
        <f t="shared" si="122"/>
        <v>8</v>
      </c>
      <c r="P3300" s="1484">
        <f t="shared" si="123"/>
        <v>51541.67</v>
      </c>
      <c r="Q3300" s="1200">
        <v>74770.19</v>
      </c>
      <c r="R3300" s="1200">
        <v>51541.67</v>
      </c>
      <c r="S3300" s="1201">
        <v>12</v>
      </c>
      <c r="T3300" s="1201">
        <v>8</v>
      </c>
      <c r="U3300" s="1500"/>
      <c r="V3300" s="1500"/>
    </row>
    <row r="3301" spans="1:22" ht="13.5" x14ac:dyDescent="0.25">
      <c r="A3301" s="1488" t="s">
        <v>640</v>
      </c>
      <c r="B3301" s="1488" t="s">
        <v>8675</v>
      </c>
      <c r="C3301" s="1488" t="s">
        <v>2002</v>
      </c>
      <c r="D3301" s="1488" t="s">
        <v>639</v>
      </c>
      <c r="E3301" s="1489">
        <v>3500</v>
      </c>
      <c r="F3301" s="1488" t="s">
        <v>906</v>
      </c>
      <c r="G3301" s="1488" t="s">
        <v>905</v>
      </c>
      <c r="H3301" s="1488" t="s">
        <v>635</v>
      </c>
      <c r="I3301" s="1488" t="s">
        <v>636</v>
      </c>
      <c r="J3301" s="1488" t="s">
        <v>635</v>
      </c>
      <c r="K3301" s="1493">
        <v>0</v>
      </c>
      <c r="L3301" s="1493">
        <f t="shared" si="121"/>
        <v>0</v>
      </c>
      <c r="M3301" s="1484">
        <f t="shared" si="120"/>
        <v>0</v>
      </c>
      <c r="N3301" s="1493">
        <v>1</v>
      </c>
      <c r="O3301" s="1493">
        <f t="shared" si="122"/>
        <v>5</v>
      </c>
      <c r="P3301" s="1484">
        <f t="shared" si="123"/>
        <v>73100</v>
      </c>
      <c r="Q3301" s="1200"/>
      <c r="R3301" s="1200">
        <v>73100</v>
      </c>
      <c r="S3301" s="1201"/>
      <c r="T3301" s="1201">
        <v>5</v>
      </c>
      <c r="U3301" s="1500"/>
      <c r="V3301" s="1500"/>
    </row>
    <row r="3302" spans="1:22" ht="13.5" x14ac:dyDescent="0.25">
      <c r="A3302" s="1488" t="s">
        <v>640</v>
      </c>
      <c r="B3302" s="1488" t="s">
        <v>8675</v>
      </c>
      <c r="C3302" s="1488" t="s">
        <v>97</v>
      </c>
      <c r="D3302" s="1488" t="s">
        <v>657</v>
      </c>
      <c r="E3302" s="1489">
        <v>14000</v>
      </c>
      <c r="F3302" s="1488" t="s">
        <v>904</v>
      </c>
      <c r="G3302" s="1488" t="s">
        <v>903</v>
      </c>
      <c r="H3302" s="1488" t="s">
        <v>636</v>
      </c>
      <c r="I3302" s="1488" t="s">
        <v>636</v>
      </c>
      <c r="J3302" s="1488" t="s">
        <v>636</v>
      </c>
      <c r="K3302" s="1493">
        <v>1</v>
      </c>
      <c r="L3302" s="1493">
        <f t="shared" si="121"/>
        <v>12</v>
      </c>
      <c r="M3302" s="1484">
        <f t="shared" si="120"/>
        <v>143595.44</v>
      </c>
      <c r="N3302" s="1493">
        <v>1</v>
      </c>
      <c r="O3302" s="1493">
        <f t="shared" si="122"/>
        <v>8</v>
      </c>
      <c r="P3302" s="1484">
        <f t="shared" si="123"/>
        <v>96300</v>
      </c>
      <c r="Q3302" s="1200">
        <v>143595.44</v>
      </c>
      <c r="R3302" s="1200">
        <v>96300</v>
      </c>
      <c r="S3302" s="1201">
        <v>12</v>
      </c>
      <c r="T3302" s="1201">
        <v>8</v>
      </c>
      <c r="U3302" s="1500"/>
      <c r="V3302" s="1500"/>
    </row>
    <row r="3303" spans="1:22" ht="13.5" x14ac:dyDescent="0.25">
      <c r="A3303" s="1488" t="s">
        <v>640</v>
      </c>
      <c r="B3303" s="1488" t="s">
        <v>8675</v>
      </c>
      <c r="C3303" s="1488" t="s">
        <v>97</v>
      </c>
      <c r="D3303" s="1488" t="s">
        <v>675</v>
      </c>
      <c r="E3303" s="1489">
        <v>5000</v>
      </c>
      <c r="F3303" s="1488" t="s">
        <v>902</v>
      </c>
      <c r="G3303" s="1488" t="s">
        <v>901</v>
      </c>
      <c r="H3303" s="1488" t="s">
        <v>675</v>
      </c>
      <c r="I3303" s="1488" t="s">
        <v>647</v>
      </c>
      <c r="J3303" s="1488" t="s">
        <v>675</v>
      </c>
      <c r="K3303" s="1493">
        <v>1</v>
      </c>
      <c r="L3303" s="1493">
        <f t="shared" si="121"/>
        <v>12</v>
      </c>
      <c r="M3303" s="1484">
        <f t="shared" si="120"/>
        <v>58668.649999999994</v>
      </c>
      <c r="N3303" s="1493">
        <v>1</v>
      </c>
      <c r="O3303" s="1493">
        <f t="shared" si="122"/>
        <v>8</v>
      </c>
      <c r="P3303" s="1484">
        <f t="shared" si="123"/>
        <v>39395.18</v>
      </c>
      <c r="Q3303" s="1200">
        <v>58668.649999999994</v>
      </c>
      <c r="R3303" s="1200">
        <v>39395.18</v>
      </c>
      <c r="S3303" s="1201">
        <v>12</v>
      </c>
      <c r="T3303" s="1201">
        <v>8</v>
      </c>
      <c r="U3303" s="1500"/>
      <c r="V3303" s="1500"/>
    </row>
    <row r="3304" spans="1:22" ht="13.5" x14ac:dyDescent="0.25">
      <c r="A3304" s="1488" t="s">
        <v>640</v>
      </c>
      <c r="B3304" s="1488" t="s">
        <v>8675</v>
      </c>
      <c r="C3304" s="1488" t="s">
        <v>97</v>
      </c>
      <c r="D3304" s="1488" t="s">
        <v>712</v>
      </c>
      <c r="E3304" s="1489">
        <v>12000</v>
      </c>
      <c r="F3304" s="1488" t="s">
        <v>900</v>
      </c>
      <c r="G3304" s="1488" t="s">
        <v>899</v>
      </c>
      <c r="H3304" s="1488" t="s">
        <v>636</v>
      </c>
      <c r="I3304" s="1488" t="s">
        <v>636</v>
      </c>
      <c r="J3304" s="1488" t="s">
        <v>636</v>
      </c>
      <c r="K3304" s="1493">
        <v>1</v>
      </c>
      <c r="L3304" s="1493">
        <f t="shared" si="121"/>
        <v>0</v>
      </c>
      <c r="M3304" s="1484">
        <f t="shared" si="120"/>
        <v>0</v>
      </c>
      <c r="N3304" s="1493">
        <v>0</v>
      </c>
      <c r="O3304" s="1493">
        <f t="shared" si="122"/>
        <v>5</v>
      </c>
      <c r="P3304" s="1484">
        <f t="shared" si="123"/>
        <v>11244.27</v>
      </c>
      <c r="Q3304" s="1200"/>
      <c r="R3304" s="1200">
        <v>11244.27</v>
      </c>
      <c r="S3304" s="1201"/>
      <c r="T3304" s="1201">
        <v>5</v>
      </c>
      <c r="U3304" s="1500"/>
      <c r="V3304" s="1500"/>
    </row>
    <row r="3305" spans="1:22" ht="13.5" x14ac:dyDescent="0.25">
      <c r="A3305" s="1488" t="s">
        <v>640</v>
      </c>
      <c r="B3305" s="1488" t="s">
        <v>8675</v>
      </c>
      <c r="C3305" s="1488" t="s">
        <v>2002</v>
      </c>
      <c r="D3305" s="1488" t="s">
        <v>645</v>
      </c>
      <c r="E3305" s="1489">
        <v>5000</v>
      </c>
      <c r="F3305" s="1488" t="s">
        <v>898</v>
      </c>
      <c r="G3305" s="1488" t="s">
        <v>897</v>
      </c>
      <c r="H3305" s="1488" t="s">
        <v>641</v>
      </c>
      <c r="I3305" s="1488" t="s">
        <v>647</v>
      </c>
      <c r="J3305" s="1488" t="s">
        <v>641</v>
      </c>
      <c r="K3305" s="1493">
        <v>0</v>
      </c>
      <c r="L3305" s="1493">
        <f t="shared" si="121"/>
        <v>12</v>
      </c>
      <c r="M3305" s="1484">
        <f t="shared" si="120"/>
        <v>168600</v>
      </c>
      <c r="N3305" s="1493">
        <v>1</v>
      </c>
      <c r="O3305" s="1493">
        <f t="shared" si="122"/>
        <v>8</v>
      </c>
      <c r="P3305" s="1484">
        <f t="shared" si="123"/>
        <v>112300</v>
      </c>
      <c r="Q3305" s="1200">
        <v>168600</v>
      </c>
      <c r="R3305" s="1200">
        <v>112300</v>
      </c>
      <c r="S3305" s="1201">
        <v>12</v>
      </c>
      <c r="T3305" s="1201">
        <v>8</v>
      </c>
      <c r="U3305" s="1500"/>
      <c r="V3305" s="1500"/>
    </row>
    <row r="3306" spans="1:22" ht="13.5" x14ac:dyDescent="0.25">
      <c r="A3306" s="1488" t="s">
        <v>640</v>
      </c>
      <c r="B3306" s="1488" t="s">
        <v>8675</v>
      </c>
      <c r="C3306" s="1488" t="s">
        <v>97</v>
      </c>
      <c r="D3306" s="1488" t="s">
        <v>668</v>
      </c>
      <c r="E3306" s="1489">
        <v>3000</v>
      </c>
      <c r="F3306" s="1488" t="s">
        <v>896</v>
      </c>
      <c r="G3306" s="1488" t="s">
        <v>895</v>
      </c>
      <c r="H3306" s="1488" t="s">
        <v>636</v>
      </c>
      <c r="I3306" s="1488" t="s">
        <v>894</v>
      </c>
      <c r="J3306" s="1488" t="s">
        <v>636</v>
      </c>
      <c r="K3306" s="1493">
        <v>1</v>
      </c>
      <c r="L3306" s="1493">
        <f t="shared" si="121"/>
        <v>12</v>
      </c>
      <c r="M3306" s="1484">
        <f t="shared" si="120"/>
        <v>60459.85</v>
      </c>
      <c r="N3306" s="1493">
        <v>1</v>
      </c>
      <c r="O3306" s="1493">
        <f t="shared" si="122"/>
        <v>8</v>
      </c>
      <c r="P3306" s="1484">
        <f t="shared" si="123"/>
        <v>40279.17</v>
      </c>
      <c r="Q3306" s="1200">
        <v>60459.85</v>
      </c>
      <c r="R3306" s="1200">
        <v>40279.17</v>
      </c>
      <c r="S3306" s="1201">
        <v>12</v>
      </c>
      <c r="T3306" s="1201">
        <v>8</v>
      </c>
      <c r="U3306" s="1500"/>
      <c r="V3306" s="1500"/>
    </row>
    <row r="3307" spans="1:22" ht="13.5" x14ac:dyDescent="0.25">
      <c r="A3307" s="1488" t="s">
        <v>640</v>
      </c>
      <c r="B3307" s="1488" t="s">
        <v>8675</v>
      </c>
      <c r="C3307" s="1488" t="s">
        <v>97</v>
      </c>
      <c r="D3307" s="1488" t="s">
        <v>690</v>
      </c>
      <c r="E3307" s="1489">
        <v>2500</v>
      </c>
      <c r="F3307" s="1488" t="s">
        <v>893</v>
      </c>
      <c r="G3307" s="1488" t="s">
        <v>892</v>
      </c>
      <c r="H3307" s="1488" t="s">
        <v>636</v>
      </c>
      <c r="I3307" s="1488" t="s">
        <v>687</v>
      </c>
      <c r="J3307" s="1488" t="s">
        <v>636</v>
      </c>
      <c r="K3307" s="1493">
        <v>1</v>
      </c>
      <c r="L3307" s="1493">
        <f t="shared" si="121"/>
        <v>3</v>
      </c>
      <c r="M3307" s="1484">
        <f t="shared" si="120"/>
        <v>36560.99</v>
      </c>
      <c r="N3307" s="1493">
        <v>1</v>
      </c>
      <c r="O3307" s="1493">
        <f t="shared" si="122"/>
        <v>0</v>
      </c>
      <c r="P3307" s="1484">
        <f t="shared" si="123"/>
        <v>0</v>
      </c>
      <c r="Q3307" s="1200">
        <v>36560.99</v>
      </c>
      <c r="R3307" s="1200"/>
      <c r="S3307" s="1201">
        <v>3</v>
      </c>
      <c r="T3307" s="1201"/>
      <c r="U3307" s="1500"/>
      <c r="V3307" s="1500"/>
    </row>
    <row r="3308" spans="1:22" ht="13.5" x14ac:dyDescent="0.25">
      <c r="A3308" s="1488" t="s">
        <v>640</v>
      </c>
      <c r="B3308" s="1488" t="s">
        <v>8675</v>
      </c>
      <c r="C3308" s="1488" t="s">
        <v>97</v>
      </c>
      <c r="D3308" s="1488" t="s">
        <v>891</v>
      </c>
      <c r="E3308" s="1489">
        <v>2200</v>
      </c>
      <c r="F3308" s="1488" t="s">
        <v>890</v>
      </c>
      <c r="G3308" s="1488" t="s">
        <v>889</v>
      </c>
      <c r="H3308" s="1488" t="s">
        <v>636</v>
      </c>
      <c r="I3308" s="1488" t="s">
        <v>665</v>
      </c>
      <c r="J3308" s="1488" t="s">
        <v>636</v>
      </c>
      <c r="K3308" s="1493">
        <v>1</v>
      </c>
      <c r="L3308" s="1493">
        <f t="shared" si="121"/>
        <v>0</v>
      </c>
      <c r="M3308" s="1484">
        <f t="shared" ref="M3308:M3371" si="124">Q3308</f>
        <v>0</v>
      </c>
      <c r="N3308" s="1493">
        <v>1</v>
      </c>
      <c r="O3308" s="1493">
        <f t="shared" si="122"/>
        <v>5</v>
      </c>
      <c r="P3308" s="1484">
        <f t="shared" si="123"/>
        <v>18160.27</v>
      </c>
      <c r="Q3308" s="1200"/>
      <c r="R3308" s="1200">
        <v>18160.27</v>
      </c>
      <c r="S3308" s="1201"/>
      <c r="T3308" s="1201">
        <v>5</v>
      </c>
      <c r="U3308" s="1500"/>
      <c r="V3308" s="1500"/>
    </row>
    <row r="3309" spans="1:22" ht="13.5" x14ac:dyDescent="0.25">
      <c r="A3309" s="1488" t="s">
        <v>640</v>
      </c>
      <c r="B3309" s="1488" t="s">
        <v>8675</v>
      </c>
      <c r="C3309" s="1488" t="s">
        <v>97</v>
      </c>
      <c r="D3309" s="1488" t="s">
        <v>795</v>
      </c>
      <c r="E3309" s="1489">
        <v>5000</v>
      </c>
      <c r="F3309" s="1488" t="s">
        <v>888</v>
      </c>
      <c r="G3309" s="1488" t="s">
        <v>887</v>
      </c>
      <c r="H3309" s="1488" t="s">
        <v>792</v>
      </c>
      <c r="I3309" s="1488" t="s">
        <v>647</v>
      </c>
      <c r="J3309" s="1488" t="s">
        <v>792</v>
      </c>
      <c r="K3309" s="1493">
        <v>1</v>
      </c>
      <c r="L3309" s="1493">
        <f t="shared" si="121"/>
        <v>10</v>
      </c>
      <c r="M3309" s="1484">
        <f t="shared" si="124"/>
        <v>20705.010000000002</v>
      </c>
      <c r="N3309" s="1493">
        <v>0</v>
      </c>
      <c r="O3309" s="1493">
        <f t="shared" si="122"/>
        <v>8</v>
      </c>
      <c r="P3309" s="1484">
        <f t="shared" si="123"/>
        <v>24201.7</v>
      </c>
      <c r="Q3309" s="1200">
        <v>20705.010000000002</v>
      </c>
      <c r="R3309" s="1200">
        <v>24201.7</v>
      </c>
      <c r="S3309" s="1201">
        <v>10</v>
      </c>
      <c r="T3309" s="1201">
        <v>8</v>
      </c>
      <c r="U3309" s="1500"/>
      <c r="V3309" s="1500"/>
    </row>
    <row r="3310" spans="1:22" ht="13.5" x14ac:dyDescent="0.25">
      <c r="A3310" s="1488" t="s">
        <v>640</v>
      </c>
      <c r="B3310" s="1488" t="s">
        <v>8675</v>
      </c>
      <c r="C3310" s="1488" t="s">
        <v>97</v>
      </c>
      <c r="D3310" s="1488" t="s">
        <v>886</v>
      </c>
      <c r="E3310" s="1489">
        <v>2500</v>
      </c>
      <c r="F3310" s="1488" t="s">
        <v>885</v>
      </c>
      <c r="G3310" s="1488" t="s">
        <v>884</v>
      </c>
      <c r="H3310" s="1488" t="s">
        <v>636</v>
      </c>
      <c r="I3310" s="1488" t="s">
        <v>665</v>
      </c>
      <c r="J3310" s="1488" t="s">
        <v>636</v>
      </c>
      <c r="K3310" s="1493">
        <v>1</v>
      </c>
      <c r="L3310" s="1493">
        <f t="shared" si="121"/>
        <v>12</v>
      </c>
      <c r="M3310" s="1484">
        <f t="shared" si="124"/>
        <v>30600</v>
      </c>
      <c r="N3310" s="1493">
        <v>1</v>
      </c>
      <c r="O3310" s="1493">
        <f t="shared" si="122"/>
        <v>8</v>
      </c>
      <c r="P3310" s="1484">
        <f t="shared" si="123"/>
        <v>20300</v>
      </c>
      <c r="Q3310" s="1200">
        <v>30600</v>
      </c>
      <c r="R3310" s="1200">
        <v>20300</v>
      </c>
      <c r="S3310" s="1201">
        <v>12</v>
      </c>
      <c r="T3310" s="1201">
        <v>8</v>
      </c>
      <c r="U3310" s="1500"/>
      <c r="V3310" s="1500"/>
    </row>
    <row r="3311" spans="1:22" ht="13.5" x14ac:dyDescent="0.25">
      <c r="A3311" s="1488" t="s">
        <v>640</v>
      </c>
      <c r="B3311" s="1488" t="s">
        <v>8675</v>
      </c>
      <c r="C3311" s="1488" t="s">
        <v>97</v>
      </c>
      <c r="D3311" s="1488" t="s">
        <v>645</v>
      </c>
      <c r="E3311" s="1489">
        <v>8000</v>
      </c>
      <c r="F3311" s="1488" t="s">
        <v>883</v>
      </c>
      <c r="G3311" s="1488" t="s">
        <v>882</v>
      </c>
      <c r="H3311" s="1488" t="s">
        <v>636</v>
      </c>
      <c r="I3311" s="1488" t="s">
        <v>636</v>
      </c>
      <c r="J3311" s="1488" t="s">
        <v>636</v>
      </c>
      <c r="K3311" s="1493">
        <v>1</v>
      </c>
      <c r="L3311" s="1493">
        <f t="shared" si="121"/>
        <v>12</v>
      </c>
      <c r="M3311" s="1484">
        <f t="shared" si="124"/>
        <v>26906.67</v>
      </c>
      <c r="N3311" s="1493">
        <v>1</v>
      </c>
      <c r="O3311" s="1493">
        <f t="shared" si="122"/>
        <v>8</v>
      </c>
      <c r="P3311" s="1484">
        <f t="shared" si="123"/>
        <v>17900</v>
      </c>
      <c r="Q3311" s="1200">
        <v>26906.67</v>
      </c>
      <c r="R3311" s="1200">
        <v>17900</v>
      </c>
      <c r="S3311" s="1201">
        <v>12</v>
      </c>
      <c r="T3311" s="1201">
        <v>8</v>
      </c>
      <c r="U3311" s="1500"/>
      <c r="V3311" s="1500"/>
    </row>
    <row r="3312" spans="1:22" ht="13.5" x14ac:dyDescent="0.25">
      <c r="A3312" s="1488" t="s">
        <v>640</v>
      </c>
      <c r="B3312" s="1488" t="s">
        <v>8675</v>
      </c>
      <c r="C3312" s="1488" t="s">
        <v>97</v>
      </c>
      <c r="D3312" s="1488" t="s">
        <v>768</v>
      </c>
      <c r="E3312" s="1489">
        <v>2500</v>
      </c>
      <c r="F3312" s="1488" t="s">
        <v>881</v>
      </c>
      <c r="G3312" s="1488" t="s">
        <v>880</v>
      </c>
      <c r="H3312" s="1488" t="s">
        <v>636</v>
      </c>
      <c r="I3312" s="1488" t="s">
        <v>665</v>
      </c>
      <c r="J3312" s="1488" t="s">
        <v>636</v>
      </c>
      <c r="K3312" s="1493">
        <v>1</v>
      </c>
      <c r="L3312" s="1493">
        <f t="shared" si="121"/>
        <v>5</v>
      </c>
      <c r="M3312" s="1484">
        <f t="shared" si="124"/>
        <v>16143.470000000001</v>
      </c>
      <c r="N3312" s="1493">
        <v>0</v>
      </c>
      <c r="O3312" s="1493">
        <f t="shared" si="122"/>
        <v>0</v>
      </c>
      <c r="P3312" s="1484">
        <f t="shared" si="123"/>
        <v>0</v>
      </c>
      <c r="Q3312" s="1200">
        <v>16143.470000000001</v>
      </c>
      <c r="R3312" s="1200"/>
      <c r="S3312" s="1201">
        <v>5</v>
      </c>
      <c r="T3312" s="1201"/>
      <c r="U3312" s="1500"/>
      <c r="V3312" s="1500"/>
    </row>
    <row r="3313" spans="1:22" ht="13.5" x14ac:dyDescent="0.25">
      <c r="A3313" s="1488" t="s">
        <v>640</v>
      </c>
      <c r="B3313" s="1488" t="s">
        <v>8675</v>
      </c>
      <c r="C3313" s="1488" t="s">
        <v>2002</v>
      </c>
      <c r="D3313" s="1488" t="s">
        <v>639</v>
      </c>
      <c r="E3313" s="1489">
        <v>3500</v>
      </c>
      <c r="F3313" s="1488" t="s">
        <v>879</v>
      </c>
      <c r="G3313" s="1488" t="s">
        <v>878</v>
      </c>
      <c r="H3313" s="1488" t="s">
        <v>635</v>
      </c>
      <c r="I3313" s="1488" t="s">
        <v>636</v>
      </c>
      <c r="J3313" s="1488" t="s">
        <v>635</v>
      </c>
      <c r="K3313" s="1493">
        <v>0</v>
      </c>
      <c r="L3313" s="1493">
        <f t="shared" si="121"/>
        <v>12</v>
      </c>
      <c r="M3313" s="1484">
        <f t="shared" si="124"/>
        <v>29896.639999999999</v>
      </c>
      <c r="N3313" s="1493">
        <v>1</v>
      </c>
      <c r="O3313" s="1493">
        <f t="shared" si="122"/>
        <v>8</v>
      </c>
      <c r="P3313" s="1484">
        <f t="shared" si="123"/>
        <v>20181.86</v>
      </c>
      <c r="Q3313" s="1200">
        <v>29896.639999999999</v>
      </c>
      <c r="R3313" s="1200">
        <v>20181.86</v>
      </c>
      <c r="S3313" s="1201">
        <v>12</v>
      </c>
      <c r="T3313" s="1201">
        <v>8</v>
      </c>
      <c r="U3313" s="1500"/>
      <c r="V3313" s="1500"/>
    </row>
    <row r="3314" spans="1:22" ht="13.5" x14ac:dyDescent="0.25">
      <c r="A3314" s="1488" t="s">
        <v>640</v>
      </c>
      <c r="B3314" s="1488" t="s">
        <v>8675</v>
      </c>
      <c r="C3314" s="1488" t="s">
        <v>97</v>
      </c>
      <c r="D3314" s="1488" t="s">
        <v>867</v>
      </c>
      <c r="E3314" s="1489">
        <v>3400</v>
      </c>
      <c r="F3314" s="1488" t="s">
        <v>877</v>
      </c>
      <c r="G3314" s="1488" t="s">
        <v>876</v>
      </c>
      <c r="H3314" s="1488" t="s">
        <v>867</v>
      </c>
      <c r="I3314" s="1488" t="s">
        <v>647</v>
      </c>
      <c r="J3314" s="1488" t="s">
        <v>867</v>
      </c>
      <c r="K3314" s="1493">
        <v>1</v>
      </c>
      <c r="L3314" s="1493">
        <f t="shared" si="121"/>
        <v>1</v>
      </c>
      <c r="M3314" s="1484">
        <f t="shared" si="124"/>
        <v>7466.67</v>
      </c>
      <c r="N3314" s="1493">
        <v>1</v>
      </c>
      <c r="O3314" s="1493">
        <f t="shared" si="122"/>
        <v>1</v>
      </c>
      <c r="P3314" s="1484">
        <f t="shared" si="123"/>
        <v>622.22</v>
      </c>
      <c r="Q3314" s="1200">
        <v>7466.67</v>
      </c>
      <c r="R3314" s="1200">
        <v>622.22</v>
      </c>
      <c r="S3314" s="1201">
        <v>1</v>
      </c>
      <c r="T3314" s="1201">
        <v>1</v>
      </c>
      <c r="U3314" s="1500"/>
      <c r="V3314" s="1500"/>
    </row>
    <row r="3315" spans="1:22" ht="13.5" x14ac:dyDescent="0.25">
      <c r="A3315" s="1488" t="s">
        <v>640</v>
      </c>
      <c r="B3315" s="1488" t="s">
        <v>8675</v>
      </c>
      <c r="C3315" s="1488" t="s">
        <v>97</v>
      </c>
      <c r="D3315" s="1488" t="s">
        <v>712</v>
      </c>
      <c r="E3315" s="1489">
        <v>12000</v>
      </c>
      <c r="F3315" s="1488" t="s">
        <v>875</v>
      </c>
      <c r="G3315" s="1488" t="s">
        <v>874</v>
      </c>
      <c r="H3315" s="1488" t="s">
        <v>675</v>
      </c>
      <c r="I3315" s="1488" t="s">
        <v>647</v>
      </c>
      <c r="J3315" s="1488" t="s">
        <v>675</v>
      </c>
      <c r="K3315" s="1493">
        <v>1</v>
      </c>
      <c r="L3315" s="1493">
        <f t="shared" si="121"/>
        <v>6</v>
      </c>
      <c r="M3315" s="1484">
        <f t="shared" si="124"/>
        <v>11424.71</v>
      </c>
      <c r="N3315" s="1493">
        <v>1</v>
      </c>
      <c r="O3315" s="1493">
        <f t="shared" si="122"/>
        <v>0</v>
      </c>
      <c r="P3315" s="1484">
        <f t="shared" si="123"/>
        <v>0</v>
      </c>
      <c r="Q3315" s="1200">
        <v>11424.71</v>
      </c>
      <c r="R3315" s="1200"/>
      <c r="S3315" s="1201">
        <v>6</v>
      </c>
      <c r="T3315" s="1201"/>
      <c r="U3315" s="1500"/>
      <c r="V3315" s="1500"/>
    </row>
    <row r="3316" spans="1:22" ht="13.5" x14ac:dyDescent="0.25">
      <c r="A3316" s="1488" t="s">
        <v>640</v>
      </c>
      <c r="B3316" s="1488" t="s">
        <v>8675</v>
      </c>
      <c r="C3316" s="1488" t="s">
        <v>97</v>
      </c>
      <c r="D3316" s="1488" t="s">
        <v>657</v>
      </c>
      <c r="E3316" s="1489">
        <v>14000</v>
      </c>
      <c r="F3316" s="1488" t="s">
        <v>873</v>
      </c>
      <c r="G3316" s="1488" t="s">
        <v>872</v>
      </c>
      <c r="H3316" s="1488" t="s">
        <v>651</v>
      </c>
      <c r="I3316" s="1488" t="s">
        <v>647</v>
      </c>
      <c r="J3316" s="1488" t="s">
        <v>651</v>
      </c>
      <c r="K3316" s="1493">
        <v>0</v>
      </c>
      <c r="L3316" s="1493">
        <f t="shared" si="121"/>
        <v>0</v>
      </c>
      <c r="M3316" s="1484">
        <f t="shared" si="124"/>
        <v>0</v>
      </c>
      <c r="N3316" s="1493">
        <v>1</v>
      </c>
      <c r="O3316" s="1493">
        <f t="shared" si="122"/>
        <v>5</v>
      </c>
      <c r="P3316" s="1484">
        <f t="shared" si="123"/>
        <v>11215.470000000001</v>
      </c>
      <c r="Q3316" s="1200"/>
      <c r="R3316" s="1200">
        <v>11215.470000000001</v>
      </c>
      <c r="S3316" s="1201"/>
      <c r="T3316" s="1201">
        <v>5</v>
      </c>
      <c r="U3316" s="1500"/>
      <c r="V3316" s="1500"/>
    </row>
    <row r="3317" spans="1:22" ht="13.5" x14ac:dyDescent="0.25">
      <c r="A3317" s="1488" t="s">
        <v>640</v>
      </c>
      <c r="B3317" s="1488" t="s">
        <v>8675</v>
      </c>
      <c r="C3317" s="1488" t="s">
        <v>97</v>
      </c>
      <c r="D3317" s="1488" t="s">
        <v>639</v>
      </c>
      <c r="E3317" s="1489">
        <v>2500</v>
      </c>
      <c r="F3317" s="1488" t="s">
        <v>871</v>
      </c>
      <c r="G3317" s="1488" t="s">
        <v>870</v>
      </c>
      <c r="H3317" s="1488" t="s">
        <v>636</v>
      </c>
      <c r="I3317" s="1488" t="s">
        <v>665</v>
      </c>
      <c r="J3317" s="1488" t="s">
        <v>636</v>
      </c>
      <c r="K3317" s="1493">
        <v>1</v>
      </c>
      <c r="L3317" s="1493">
        <f t="shared" si="121"/>
        <v>12</v>
      </c>
      <c r="M3317" s="1484">
        <f t="shared" si="124"/>
        <v>40634.36</v>
      </c>
      <c r="N3317" s="1493">
        <v>1</v>
      </c>
      <c r="O3317" s="1493">
        <f t="shared" si="122"/>
        <v>8</v>
      </c>
      <c r="P3317" s="1484">
        <f t="shared" si="123"/>
        <v>27360.27</v>
      </c>
      <c r="Q3317" s="1200">
        <v>40634.36</v>
      </c>
      <c r="R3317" s="1200">
        <v>27360.27</v>
      </c>
      <c r="S3317" s="1201">
        <v>12</v>
      </c>
      <c r="T3317" s="1201">
        <v>8</v>
      </c>
      <c r="U3317" s="1500"/>
      <c r="V3317" s="1500"/>
    </row>
    <row r="3318" spans="1:22" ht="13.5" x14ac:dyDescent="0.25">
      <c r="A3318" s="1488" t="s">
        <v>640</v>
      </c>
      <c r="B3318" s="1488" t="s">
        <v>8675</v>
      </c>
      <c r="C3318" s="1488" t="s">
        <v>97</v>
      </c>
      <c r="D3318" s="1488" t="s">
        <v>867</v>
      </c>
      <c r="E3318" s="1489">
        <v>4200</v>
      </c>
      <c r="F3318" s="1488" t="s">
        <v>869</v>
      </c>
      <c r="G3318" s="1488" t="s">
        <v>868</v>
      </c>
      <c r="H3318" s="1488" t="s">
        <v>867</v>
      </c>
      <c r="I3318" s="1488" t="s">
        <v>647</v>
      </c>
      <c r="J3318" s="1488" t="s">
        <v>867</v>
      </c>
      <c r="K3318" s="1493">
        <v>1</v>
      </c>
      <c r="L3318" s="1493">
        <f t="shared" si="121"/>
        <v>12</v>
      </c>
      <c r="M3318" s="1484">
        <f t="shared" si="124"/>
        <v>142638.71</v>
      </c>
      <c r="N3318" s="1493">
        <v>1</v>
      </c>
      <c r="O3318" s="1493">
        <f t="shared" si="122"/>
        <v>9</v>
      </c>
      <c r="P3318" s="1484">
        <f t="shared" si="123"/>
        <v>97375</v>
      </c>
      <c r="Q3318" s="1200">
        <v>142638.71</v>
      </c>
      <c r="R3318" s="1200">
        <v>97375</v>
      </c>
      <c r="S3318" s="1201">
        <v>12</v>
      </c>
      <c r="T3318" s="1201">
        <v>9</v>
      </c>
      <c r="U3318" s="1500"/>
      <c r="V3318" s="1500"/>
    </row>
    <row r="3319" spans="1:22" ht="13.5" x14ac:dyDescent="0.25">
      <c r="A3319" s="1488" t="s">
        <v>640</v>
      </c>
      <c r="B3319" s="1488" t="s">
        <v>8675</v>
      </c>
      <c r="C3319" s="1488" t="s">
        <v>97</v>
      </c>
      <c r="D3319" s="1488" t="s">
        <v>776</v>
      </c>
      <c r="E3319" s="1489">
        <v>5500</v>
      </c>
      <c r="F3319" s="1488" t="s">
        <v>866</v>
      </c>
      <c r="G3319" s="1488" t="s">
        <v>865</v>
      </c>
      <c r="H3319" s="1488" t="s">
        <v>864</v>
      </c>
      <c r="I3319" s="1488" t="s">
        <v>647</v>
      </c>
      <c r="J3319" s="1488" t="s">
        <v>864</v>
      </c>
      <c r="K3319" s="1493">
        <v>1</v>
      </c>
      <c r="L3319" s="1493">
        <f t="shared" si="121"/>
        <v>0</v>
      </c>
      <c r="M3319" s="1484">
        <f t="shared" si="124"/>
        <v>0</v>
      </c>
      <c r="N3319" s="1493">
        <v>1</v>
      </c>
      <c r="O3319" s="1493">
        <f t="shared" si="122"/>
        <v>5</v>
      </c>
      <c r="P3319" s="1484">
        <f t="shared" si="123"/>
        <v>73100</v>
      </c>
      <c r="Q3319" s="1200"/>
      <c r="R3319" s="1200">
        <v>73100</v>
      </c>
      <c r="S3319" s="1201"/>
      <c r="T3319" s="1201">
        <v>5</v>
      </c>
      <c r="U3319" s="1500"/>
      <c r="V3319" s="1500"/>
    </row>
    <row r="3320" spans="1:22" ht="13.5" x14ac:dyDescent="0.25">
      <c r="A3320" s="1488" t="s">
        <v>640</v>
      </c>
      <c r="B3320" s="1488" t="s">
        <v>8675</v>
      </c>
      <c r="C3320" s="1488" t="s">
        <v>97</v>
      </c>
      <c r="D3320" s="1488" t="s">
        <v>863</v>
      </c>
      <c r="E3320" s="1489">
        <v>9000</v>
      </c>
      <c r="F3320" s="1488" t="s">
        <v>861</v>
      </c>
      <c r="G3320" s="1488" t="s">
        <v>860</v>
      </c>
      <c r="H3320" s="1488" t="s">
        <v>859</v>
      </c>
      <c r="I3320" s="1488" t="s">
        <v>647</v>
      </c>
      <c r="J3320" s="1488" t="s">
        <v>859</v>
      </c>
      <c r="K3320" s="1493">
        <v>1</v>
      </c>
      <c r="L3320" s="1493">
        <f t="shared" si="121"/>
        <v>12</v>
      </c>
      <c r="M3320" s="1484">
        <f t="shared" si="124"/>
        <v>28972.149999999998</v>
      </c>
      <c r="N3320" s="1493">
        <v>1</v>
      </c>
      <c r="O3320" s="1493">
        <f t="shared" si="122"/>
        <v>8</v>
      </c>
      <c r="P3320" s="1484">
        <f t="shared" si="123"/>
        <v>19984.649999999998</v>
      </c>
      <c r="Q3320" s="1200">
        <v>28972.149999999998</v>
      </c>
      <c r="R3320" s="1200">
        <v>19984.649999999998</v>
      </c>
      <c r="S3320" s="1201">
        <v>12</v>
      </c>
      <c r="T3320" s="1201">
        <v>8</v>
      </c>
      <c r="U3320" s="1500"/>
      <c r="V3320" s="1500"/>
    </row>
    <row r="3321" spans="1:22" ht="13.5" x14ac:dyDescent="0.25">
      <c r="A3321" s="1488" t="s">
        <v>640</v>
      </c>
      <c r="B3321" s="1488" t="s">
        <v>8675</v>
      </c>
      <c r="C3321" s="1488" t="s">
        <v>97</v>
      </c>
      <c r="D3321" s="1488" t="s">
        <v>862</v>
      </c>
      <c r="E3321" s="1489">
        <v>9000</v>
      </c>
      <c r="F3321" s="1488" t="s">
        <v>861</v>
      </c>
      <c r="G3321" s="1488" t="s">
        <v>860</v>
      </c>
      <c r="H3321" s="1488" t="s">
        <v>859</v>
      </c>
      <c r="I3321" s="1488" t="s">
        <v>647</v>
      </c>
      <c r="J3321" s="1488" t="s">
        <v>859</v>
      </c>
      <c r="K3321" s="1493">
        <v>1</v>
      </c>
      <c r="L3321" s="1493">
        <f t="shared" si="121"/>
        <v>12</v>
      </c>
      <c r="M3321" s="1484">
        <f t="shared" si="124"/>
        <v>49417.43</v>
      </c>
      <c r="N3321" s="1493">
        <v>0</v>
      </c>
      <c r="O3321" s="1493">
        <f t="shared" si="122"/>
        <v>8</v>
      </c>
      <c r="P3321" s="1484">
        <f t="shared" si="123"/>
        <v>33398.46</v>
      </c>
      <c r="Q3321" s="1200">
        <v>49417.43</v>
      </c>
      <c r="R3321" s="1200">
        <v>33398.46</v>
      </c>
      <c r="S3321" s="1201">
        <v>12</v>
      </c>
      <c r="T3321" s="1201">
        <v>8</v>
      </c>
      <c r="U3321" s="1500"/>
      <c r="V3321" s="1500"/>
    </row>
    <row r="3322" spans="1:22" ht="13.5" x14ac:dyDescent="0.25">
      <c r="A3322" s="1488" t="s">
        <v>640</v>
      </c>
      <c r="B3322" s="1488" t="s">
        <v>8675</v>
      </c>
      <c r="C3322" s="1488" t="s">
        <v>97</v>
      </c>
      <c r="D3322" s="1488" t="s">
        <v>858</v>
      </c>
      <c r="E3322" s="1489">
        <v>15000</v>
      </c>
      <c r="F3322" s="1488" t="s">
        <v>857</v>
      </c>
      <c r="G3322" s="1488" t="s">
        <v>856</v>
      </c>
      <c r="H3322" s="1488" t="s">
        <v>651</v>
      </c>
      <c r="I3322" s="1488" t="s">
        <v>647</v>
      </c>
      <c r="J3322" s="1488" t="s">
        <v>651</v>
      </c>
      <c r="K3322" s="1493">
        <v>0</v>
      </c>
      <c r="L3322" s="1493">
        <f t="shared" si="121"/>
        <v>12</v>
      </c>
      <c r="M3322" s="1484">
        <f t="shared" si="124"/>
        <v>64603.65</v>
      </c>
      <c r="N3322" s="1493">
        <v>1</v>
      </c>
      <c r="O3322" s="1493">
        <f t="shared" si="122"/>
        <v>8</v>
      </c>
      <c r="P3322" s="1484">
        <f t="shared" si="123"/>
        <v>43782.81</v>
      </c>
      <c r="Q3322" s="1200">
        <v>64603.65</v>
      </c>
      <c r="R3322" s="1200">
        <v>43782.81</v>
      </c>
      <c r="S3322" s="1201">
        <v>12</v>
      </c>
      <c r="T3322" s="1201">
        <v>8</v>
      </c>
      <c r="U3322" s="1500"/>
      <c r="V3322" s="1500"/>
    </row>
    <row r="3323" spans="1:22" ht="13.5" x14ac:dyDescent="0.25">
      <c r="A3323" s="1488" t="s">
        <v>640</v>
      </c>
      <c r="B3323" s="1488" t="s">
        <v>8675</v>
      </c>
      <c r="C3323" s="1488" t="s">
        <v>97</v>
      </c>
      <c r="D3323" s="1488" t="s">
        <v>650</v>
      </c>
      <c r="E3323" s="1489">
        <v>6000</v>
      </c>
      <c r="F3323" s="1488" t="s">
        <v>855</v>
      </c>
      <c r="G3323" s="1488" t="s">
        <v>854</v>
      </c>
      <c r="H3323" s="1488" t="s">
        <v>853</v>
      </c>
      <c r="I3323" s="1488" t="s">
        <v>647</v>
      </c>
      <c r="J3323" s="1488" t="s">
        <v>853</v>
      </c>
      <c r="K3323" s="1493">
        <v>1</v>
      </c>
      <c r="L3323" s="1493">
        <f t="shared" si="121"/>
        <v>7</v>
      </c>
      <c r="M3323" s="1484">
        <f t="shared" si="124"/>
        <v>63400</v>
      </c>
      <c r="N3323" s="1493">
        <v>1</v>
      </c>
      <c r="O3323" s="1493">
        <f t="shared" si="122"/>
        <v>8</v>
      </c>
      <c r="P3323" s="1484">
        <f t="shared" si="123"/>
        <v>71429.03</v>
      </c>
      <c r="Q3323" s="1200">
        <v>63400</v>
      </c>
      <c r="R3323" s="1200">
        <v>71429.03</v>
      </c>
      <c r="S3323" s="1201">
        <v>7</v>
      </c>
      <c r="T3323" s="1201">
        <v>8</v>
      </c>
      <c r="U3323" s="1500"/>
      <c r="V3323" s="1500"/>
    </row>
    <row r="3324" spans="1:22" ht="13.5" x14ac:dyDescent="0.25">
      <c r="A3324" s="1488" t="s">
        <v>640</v>
      </c>
      <c r="B3324" s="1488" t="s">
        <v>8675</v>
      </c>
      <c r="C3324" s="1488" t="s">
        <v>97</v>
      </c>
      <c r="D3324" s="1488" t="s">
        <v>675</v>
      </c>
      <c r="E3324" s="1489">
        <v>5000</v>
      </c>
      <c r="F3324" s="1488" t="s">
        <v>852</v>
      </c>
      <c r="G3324" s="1488" t="s">
        <v>851</v>
      </c>
      <c r="H3324" s="1488" t="s">
        <v>675</v>
      </c>
      <c r="I3324" s="1488" t="s">
        <v>642</v>
      </c>
      <c r="J3324" s="1488" t="s">
        <v>675</v>
      </c>
      <c r="K3324" s="1493">
        <v>1</v>
      </c>
      <c r="L3324" s="1493">
        <f t="shared" si="121"/>
        <v>1</v>
      </c>
      <c r="M3324" s="1484">
        <f t="shared" si="124"/>
        <v>3300</v>
      </c>
      <c r="N3324" s="1493">
        <v>1</v>
      </c>
      <c r="O3324" s="1493">
        <f t="shared" si="122"/>
        <v>0</v>
      </c>
      <c r="P3324" s="1484">
        <f t="shared" si="123"/>
        <v>0</v>
      </c>
      <c r="Q3324" s="1200">
        <v>3300</v>
      </c>
      <c r="R3324" s="1200"/>
      <c r="S3324" s="1201">
        <v>1</v>
      </c>
      <c r="T3324" s="1201"/>
      <c r="U3324" s="1500"/>
      <c r="V3324" s="1500"/>
    </row>
    <row r="3325" spans="1:22" ht="13.5" x14ac:dyDescent="0.25">
      <c r="A3325" s="1488" t="s">
        <v>640</v>
      </c>
      <c r="B3325" s="1488" t="s">
        <v>8675</v>
      </c>
      <c r="C3325" s="1488" t="s">
        <v>2002</v>
      </c>
      <c r="D3325" s="1488" t="s">
        <v>645</v>
      </c>
      <c r="E3325" s="1489">
        <v>5000</v>
      </c>
      <c r="F3325" s="1488" t="s">
        <v>850</v>
      </c>
      <c r="G3325" s="1488" t="s">
        <v>849</v>
      </c>
      <c r="H3325" s="1488" t="s">
        <v>641</v>
      </c>
      <c r="I3325" s="1488" t="s">
        <v>647</v>
      </c>
      <c r="J3325" s="1488" t="s">
        <v>641</v>
      </c>
      <c r="K3325" s="1493">
        <v>0</v>
      </c>
      <c r="L3325" s="1493">
        <f t="shared" si="121"/>
        <v>0</v>
      </c>
      <c r="M3325" s="1484">
        <f t="shared" si="124"/>
        <v>0</v>
      </c>
      <c r="N3325" s="1493">
        <v>1</v>
      </c>
      <c r="O3325" s="1493">
        <f t="shared" si="122"/>
        <v>5</v>
      </c>
      <c r="P3325" s="1484">
        <f t="shared" si="123"/>
        <v>73800</v>
      </c>
      <c r="Q3325" s="1200"/>
      <c r="R3325" s="1200">
        <v>73800</v>
      </c>
      <c r="S3325" s="1201"/>
      <c r="T3325" s="1201">
        <v>5</v>
      </c>
      <c r="U3325" s="1500"/>
      <c r="V3325" s="1500"/>
    </row>
    <row r="3326" spans="1:22" ht="13.5" x14ac:dyDescent="0.25">
      <c r="A3326" s="1488" t="s">
        <v>640</v>
      </c>
      <c r="B3326" s="1488" t="s">
        <v>8675</v>
      </c>
      <c r="C3326" s="1488" t="s">
        <v>97</v>
      </c>
      <c r="D3326" s="1488" t="s">
        <v>847</v>
      </c>
      <c r="E3326" s="1489">
        <v>11000</v>
      </c>
      <c r="F3326" s="1488" t="s">
        <v>846</v>
      </c>
      <c r="G3326" s="1488" t="s">
        <v>848</v>
      </c>
      <c r="H3326" s="1488" t="s">
        <v>844</v>
      </c>
      <c r="I3326" s="1488" t="s">
        <v>647</v>
      </c>
      <c r="J3326" s="1488" t="s">
        <v>844</v>
      </c>
      <c r="K3326" s="1493">
        <v>1</v>
      </c>
      <c r="L3326" s="1493">
        <f t="shared" si="121"/>
        <v>6</v>
      </c>
      <c r="M3326" s="1484">
        <f t="shared" si="124"/>
        <v>30370.46</v>
      </c>
      <c r="N3326" s="1493">
        <v>1</v>
      </c>
      <c r="O3326" s="1493">
        <f t="shared" si="122"/>
        <v>8</v>
      </c>
      <c r="P3326" s="1484">
        <f t="shared" si="123"/>
        <v>47598.86</v>
      </c>
      <c r="Q3326" s="1200">
        <v>30370.46</v>
      </c>
      <c r="R3326" s="1200">
        <v>47598.86</v>
      </c>
      <c r="S3326" s="1201">
        <v>6</v>
      </c>
      <c r="T3326" s="1201">
        <v>8</v>
      </c>
      <c r="U3326" s="1500"/>
      <c r="V3326" s="1500"/>
    </row>
    <row r="3327" spans="1:22" ht="13.5" x14ac:dyDescent="0.25">
      <c r="A3327" s="1488" t="s">
        <v>640</v>
      </c>
      <c r="B3327" s="1488" t="s">
        <v>8675</v>
      </c>
      <c r="C3327" s="1488" t="s">
        <v>97</v>
      </c>
      <c r="D3327" s="1488" t="s">
        <v>847</v>
      </c>
      <c r="E3327" s="1489">
        <v>11000</v>
      </c>
      <c r="F3327" s="1488" t="s">
        <v>846</v>
      </c>
      <c r="G3327" s="1488" t="s">
        <v>845</v>
      </c>
      <c r="H3327" s="1488" t="s">
        <v>844</v>
      </c>
      <c r="I3327" s="1488" t="s">
        <v>647</v>
      </c>
      <c r="J3327" s="1488" t="s">
        <v>844</v>
      </c>
      <c r="K3327" s="1493">
        <v>1</v>
      </c>
      <c r="L3327" s="1493">
        <f t="shared" si="121"/>
        <v>12</v>
      </c>
      <c r="M3327" s="1484">
        <f t="shared" si="124"/>
        <v>59909.19</v>
      </c>
      <c r="N3327" s="1493">
        <v>0</v>
      </c>
      <c r="O3327" s="1493">
        <f t="shared" si="122"/>
        <v>8</v>
      </c>
      <c r="P3327" s="1484">
        <f t="shared" si="123"/>
        <v>40271.119999999995</v>
      </c>
      <c r="Q3327" s="1200">
        <v>59909.19</v>
      </c>
      <c r="R3327" s="1200">
        <v>40271.119999999995</v>
      </c>
      <c r="S3327" s="1201">
        <v>12</v>
      </c>
      <c r="T3327" s="1201">
        <v>8</v>
      </c>
      <c r="U3327" s="1500"/>
      <c r="V3327" s="1500"/>
    </row>
    <row r="3328" spans="1:22" ht="13.5" x14ac:dyDescent="0.25">
      <c r="A3328" s="1488" t="s">
        <v>640</v>
      </c>
      <c r="B3328" s="1488" t="s">
        <v>8675</v>
      </c>
      <c r="C3328" s="1488" t="s">
        <v>97</v>
      </c>
      <c r="D3328" s="1488" t="s">
        <v>698</v>
      </c>
      <c r="E3328" s="1489">
        <v>2500</v>
      </c>
      <c r="F3328" s="1488" t="s">
        <v>843</v>
      </c>
      <c r="G3328" s="1488" t="s">
        <v>842</v>
      </c>
      <c r="H3328" s="1488" t="s">
        <v>636</v>
      </c>
      <c r="I3328" s="1488" t="s">
        <v>687</v>
      </c>
      <c r="J3328" s="1488" t="s">
        <v>636</v>
      </c>
      <c r="K3328" s="1493">
        <v>1</v>
      </c>
      <c r="L3328" s="1493">
        <f t="shared" si="121"/>
        <v>0</v>
      </c>
      <c r="M3328" s="1484">
        <f t="shared" si="124"/>
        <v>0</v>
      </c>
      <c r="N3328" s="1493">
        <v>1</v>
      </c>
      <c r="O3328" s="1493">
        <f t="shared" si="122"/>
        <v>4</v>
      </c>
      <c r="P3328" s="1484">
        <f t="shared" si="123"/>
        <v>17282.8</v>
      </c>
      <c r="Q3328" s="1200"/>
      <c r="R3328" s="1200">
        <v>17282.8</v>
      </c>
      <c r="S3328" s="1201"/>
      <c r="T3328" s="1201">
        <v>4</v>
      </c>
      <c r="U3328" s="1500"/>
      <c r="V3328" s="1500"/>
    </row>
    <row r="3329" spans="1:22" ht="13.5" x14ac:dyDescent="0.25">
      <c r="A3329" s="1488" t="s">
        <v>640</v>
      </c>
      <c r="B3329" s="1488" t="s">
        <v>8675</v>
      </c>
      <c r="C3329" s="1488" t="s">
        <v>97</v>
      </c>
      <c r="D3329" s="1488" t="s">
        <v>839</v>
      </c>
      <c r="E3329" s="1489">
        <v>3000</v>
      </c>
      <c r="F3329" s="1488" t="s">
        <v>841</v>
      </c>
      <c r="G3329" s="1488" t="s">
        <v>840</v>
      </c>
      <c r="H3329" s="1488" t="s">
        <v>839</v>
      </c>
      <c r="I3329" s="1488" t="s">
        <v>636</v>
      </c>
      <c r="J3329" s="1488" t="s">
        <v>839</v>
      </c>
      <c r="K3329" s="1493">
        <v>1</v>
      </c>
      <c r="L3329" s="1493">
        <f t="shared" si="121"/>
        <v>22</v>
      </c>
      <c r="M3329" s="1484">
        <f t="shared" si="124"/>
        <v>238010.41999999998</v>
      </c>
      <c r="N3329" s="1493">
        <v>1</v>
      </c>
      <c r="O3329" s="1493">
        <f t="shared" si="122"/>
        <v>16</v>
      </c>
      <c r="P3329" s="1484">
        <f t="shared" si="123"/>
        <v>176112.52</v>
      </c>
      <c r="Q3329" s="1200">
        <v>238010.41999999998</v>
      </c>
      <c r="R3329" s="1200">
        <v>176112.52</v>
      </c>
      <c r="S3329" s="1201">
        <v>22</v>
      </c>
      <c r="T3329" s="1201">
        <v>16</v>
      </c>
      <c r="U3329" s="1500"/>
      <c r="V3329" s="1500"/>
    </row>
    <row r="3330" spans="1:22" ht="13.5" x14ac:dyDescent="0.25">
      <c r="A3330" s="1488" t="s">
        <v>640</v>
      </c>
      <c r="B3330" s="1488" t="s">
        <v>8675</v>
      </c>
      <c r="C3330" s="1488" t="s">
        <v>97</v>
      </c>
      <c r="D3330" s="1488" t="s">
        <v>657</v>
      </c>
      <c r="E3330" s="1489">
        <v>14000</v>
      </c>
      <c r="F3330" s="1488" t="s">
        <v>838</v>
      </c>
      <c r="G3330" s="1488" t="s">
        <v>837</v>
      </c>
      <c r="H3330" s="1488" t="s">
        <v>792</v>
      </c>
      <c r="I3330" s="1488" t="s">
        <v>647</v>
      </c>
      <c r="J3330" s="1488" t="s">
        <v>792</v>
      </c>
      <c r="K3330" s="1493">
        <v>0</v>
      </c>
      <c r="L3330" s="1493">
        <f t="shared" si="121"/>
        <v>2</v>
      </c>
      <c r="M3330" s="1484">
        <f t="shared" si="124"/>
        <v>21764.58</v>
      </c>
      <c r="N3330" s="1493">
        <v>1</v>
      </c>
      <c r="O3330" s="1493">
        <f t="shared" si="122"/>
        <v>0</v>
      </c>
      <c r="P3330" s="1484">
        <f t="shared" si="123"/>
        <v>0</v>
      </c>
      <c r="Q3330" s="1200">
        <v>21764.58</v>
      </c>
      <c r="R3330" s="1200"/>
      <c r="S3330" s="1201">
        <v>2</v>
      </c>
      <c r="T3330" s="1201"/>
      <c r="U3330" s="1500"/>
      <c r="V3330" s="1500"/>
    </row>
    <row r="3331" spans="1:22" ht="13.5" x14ac:dyDescent="0.25">
      <c r="A3331" s="1488" t="s">
        <v>640</v>
      </c>
      <c r="B3331" s="1488" t="s">
        <v>8675</v>
      </c>
      <c r="C3331" s="1488" t="s">
        <v>97</v>
      </c>
      <c r="D3331" s="1488" t="s">
        <v>712</v>
      </c>
      <c r="E3331" s="1489">
        <v>12000</v>
      </c>
      <c r="F3331" s="1488" t="s">
        <v>836</v>
      </c>
      <c r="G3331" s="1488" t="s">
        <v>835</v>
      </c>
      <c r="H3331" s="1488" t="s">
        <v>834</v>
      </c>
      <c r="I3331" s="1488" t="s">
        <v>647</v>
      </c>
      <c r="J3331" s="1488" t="s">
        <v>834</v>
      </c>
      <c r="K3331" s="1493">
        <v>1</v>
      </c>
      <c r="L3331" s="1493">
        <f t="shared" si="121"/>
        <v>12</v>
      </c>
      <c r="M3331" s="1484">
        <f t="shared" si="124"/>
        <v>29406.959999999999</v>
      </c>
      <c r="N3331" s="1493">
        <v>1</v>
      </c>
      <c r="O3331" s="1493">
        <f t="shared" si="122"/>
        <v>8</v>
      </c>
      <c r="P3331" s="1484">
        <f t="shared" si="123"/>
        <v>20135.46</v>
      </c>
      <c r="Q3331" s="1200">
        <v>29406.959999999999</v>
      </c>
      <c r="R3331" s="1200">
        <v>20135.46</v>
      </c>
      <c r="S3331" s="1201">
        <v>12</v>
      </c>
      <c r="T3331" s="1201">
        <v>8</v>
      </c>
      <c r="U3331" s="1500"/>
      <c r="V3331" s="1500"/>
    </row>
    <row r="3332" spans="1:22" ht="13.5" x14ac:dyDescent="0.25">
      <c r="A3332" s="1488" t="s">
        <v>640</v>
      </c>
      <c r="B3332" s="1488" t="s">
        <v>8675</v>
      </c>
      <c r="C3332" s="1488" t="s">
        <v>97</v>
      </c>
      <c r="D3332" s="1488" t="s">
        <v>645</v>
      </c>
      <c r="E3332" s="1489">
        <v>7000</v>
      </c>
      <c r="F3332" s="1488" t="s">
        <v>833</v>
      </c>
      <c r="G3332" s="1488" t="s">
        <v>832</v>
      </c>
      <c r="H3332" s="1488" t="s">
        <v>641</v>
      </c>
      <c r="I3332" s="1488" t="s">
        <v>680</v>
      </c>
      <c r="J3332" s="1488" t="s">
        <v>641</v>
      </c>
      <c r="K3332" s="1493">
        <v>1</v>
      </c>
      <c r="L3332" s="1493">
        <f t="shared" si="121"/>
        <v>5</v>
      </c>
      <c r="M3332" s="1484">
        <f t="shared" si="124"/>
        <v>13800</v>
      </c>
      <c r="N3332" s="1493">
        <v>1</v>
      </c>
      <c r="O3332" s="1493">
        <f t="shared" si="122"/>
        <v>8</v>
      </c>
      <c r="P3332" s="1484">
        <f t="shared" si="123"/>
        <v>24236.080000000002</v>
      </c>
      <c r="Q3332" s="1200">
        <v>13800</v>
      </c>
      <c r="R3332" s="1200">
        <v>24236.080000000002</v>
      </c>
      <c r="S3332" s="1201">
        <v>5</v>
      </c>
      <c r="T3332" s="1201">
        <v>8</v>
      </c>
      <c r="U3332" s="1500"/>
      <c r="V3332" s="1500"/>
    </row>
    <row r="3333" spans="1:22" ht="13.5" x14ac:dyDescent="0.25">
      <c r="A3333" s="1488" t="s">
        <v>640</v>
      </c>
      <c r="B3333" s="1488" t="s">
        <v>8675</v>
      </c>
      <c r="C3333" s="1488" t="s">
        <v>97</v>
      </c>
      <c r="D3333" s="1488" t="s">
        <v>639</v>
      </c>
      <c r="E3333" s="1489">
        <v>2500</v>
      </c>
      <c r="F3333" s="1488" t="s">
        <v>831</v>
      </c>
      <c r="G3333" s="1488" t="s">
        <v>830</v>
      </c>
      <c r="H3333" s="1488" t="s">
        <v>636</v>
      </c>
      <c r="I3333" s="1488" t="s">
        <v>665</v>
      </c>
      <c r="J3333" s="1488" t="s">
        <v>636</v>
      </c>
      <c r="K3333" s="1493">
        <v>1</v>
      </c>
      <c r="L3333" s="1493">
        <f t="shared" si="121"/>
        <v>0</v>
      </c>
      <c r="M3333" s="1484">
        <f t="shared" si="124"/>
        <v>0</v>
      </c>
      <c r="N3333" s="1493">
        <v>1</v>
      </c>
      <c r="O3333" s="1493">
        <f t="shared" si="122"/>
        <v>3</v>
      </c>
      <c r="P3333" s="1484">
        <f t="shared" si="123"/>
        <v>42100</v>
      </c>
      <c r="Q3333" s="1200"/>
      <c r="R3333" s="1200">
        <v>42100</v>
      </c>
      <c r="S3333" s="1201"/>
      <c r="T3333" s="1201">
        <v>3</v>
      </c>
      <c r="U3333" s="1500"/>
      <c r="V3333" s="1500"/>
    </row>
    <row r="3334" spans="1:22" ht="13.5" x14ac:dyDescent="0.25">
      <c r="A3334" s="1488" t="s">
        <v>640</v>
      </c>
      <c r="B3334" s="1488" t="s">
        <v>8675</v>
      </c>
      <c r="C3334" s="1488" t="s">
        <v>97</v>
      </c>
      <c r="D3334" s="1488" t="s">
        <v>639</v>
      </c>
      <c r="E3334" s="1489">
        <v>2400</v>
      </c>
      <c r="F3334" s="1488" t="s">
        <v>829</v>
      </c>
      <c r="G3334" s="1488" t="s">
        <v>828</v>
      </c>
      <c r="H3334" s="1488" t="s">
        <v>636</v>
      </c>
      <c r="I3334" s="1488" t="s">
        <v>665</v>
      </c>
      <c r="J3334" s="1488" t="s">
        <v>636</v>
      </c>
      <c r="K3334" s="1493">
        <v>1</v>
      </c>
      <c r="L3334" s="1493">
        <f t="shared" si="121"/>
        <v>9</v>
      </c>
      <c r="M3334" s="1484">
        <f t="shared" si="124"/>
        <v>105828.41</v>
      </c>
      <c r="N3334" s="1493">
        <v>1</v>
      </c>
      <c r="O3334" s="1493">
        <f t="shared" si="122"/>
        <v>5</v>
      </c>
      <c r="P3334" s="1484">
        <f t="shared" si="123"/>
        <v>53200</v>
      </c>
      <c r="Q3334" s="1200">
        <v>105828.41</v>
      </c>
      <c r="R3334" s="1200">
        <v>53200</v>
      </c>
      <c r="S3334" s="1201">
        <v>9</v>
      </c>
      <c r="T3334" s="1201">
        <v>5</v>
      </c>
      <c r="U3334" s="1500"/>
      <c r="V3334" s="1500"/>
    </row>
    <row r="3335" spans="1:22" ht="13.5" x14ac:dyDescent="0.25">
      <c r="A3335" s="1488" t="s">
        <v>640</v>
      </c>
      <c r="B3335" s="1488" t="s">
        <v>8675</v>
      </c>
      <c r="C3335" s="1488" t="s">
        <v>97</v>
      </c>
      <c r="D3335" s="1488" t="s">
        <v>654</v>
      </c>
      <c r="E3335" s="1489">
        <v>8000</v>
      </c>
      <c r="F3335" s="1488" t="s">
        <v>827</v>
      </c>
      <c r="G3335" s="1488" t="s">
        <v>826</v>
      </c>
      <c r="H3335" s="1488" t="s">
        <v>651</v>
      </c>
      <c r="I3335" s="1488" t="s">
        <v>680</v>
      </c>
      <c r="J3335" s="1488" t="s">
        <v>651</v>
      </c>
      <c r="K3335" s="1493">
        <v>1</v>
      </c>
      <c r="L3335" s="1493">
        <f t="shared" si="121"/>
        <v>13</v>
      </c>
      <c r="M3335" s="1484">
        <f t="shared" si="124"/>
        <v>61122.83</v>
      </c>
      <c r="N3335" s="1493">
        <v>0</v>
      </c>
      <c r="O3335" s="1493">
        <f t="shared" si="122"/>
        <v>11</v>
      </c>
      <c r="P3335" s="1484">
        <f t="shared" si="123"/>
        <v>62971.34</v>
      </c>
      <c r="Q3335" s="1200">
        <v>61122.83</v>
      </c>
      <c r="R3335" s="1200">
        <v>62971.34</v>
      </c>
      <c r="S3335" s="1201">
        <v>13</v>
      </c>
      <c r="T3335" s="1201">
        <v>11</v>
      </c>
      <c r="U3335" s="1500"/>
      <c r="V3335" s="1500"/>
    </row>
    <row r="3336" spans="1:22" ht="13.5" x14ac:dyDescent="0.25">
      <c r="A3336" s="1488" t="s">
        <v>640</v>
      </c>
      <c r="B3336" s="1488" t="s">
        <v>8675</v>
      </c>
      <c r="C3336" s="1488" t="s">
        <v>2002</v>
      </c>
      <c r="D3336" s="1488" t="s">
        <v>639</v>
      </c>
      <c r="E3336" s="1489">
        <v>3500</v>
      </c>
      <c r="F3336" s="1488" t="s">
        <v>825</v>
      </c>
      <c r="G3336" s="1488" t="s">
        <v>824</v>
      </c>
      <c r="H3336" s="1488" t="s">
        <v>635</v>
      </c>
      <c r="I3336" s="1488" t="s">
        <v>636</v>
      </c>
      <c r="J3336" s="1488" t="s">
        <v>635</v>
      </c>
      <c r="K3336" s="1493">
        <v>0</v>
      </c>
      <c r="L3336" s="1493">
        <f t="shared" si="121"/>
        <v>12</v>
      </c>
      <c r="M3336" s="1484">
        <f t="shared" si="124"/>
        <v>29943.730000000003</v>
      </c>
      <c r="N3336" s="1493">
        <v>1</v>
      </c>
      <c r="O3336" s="1493">
        <f t="shared" si="122"/>
        <v>10</v>
      </c>
      <c r="P3336" s="1484">
        <f t="shared" si="123"/>
        <v>21574.25</v>
      </c>
      <c r="Q3336" s="1200">
        <v>29943.730000000003</v>
      </c>
      <c r="R3336" s="1200">
        <v>21574.25</v>
      </c>
      <c r="S3336" s="1201">
        <v>12</v>
      </c>
      <c r="T3336" s="1201">
        <v>10</v>
      </c>
      <c r="U3336" s="1500"/>
      <c r="V3336" s="1500"/>
    </row>
    <row r="3337" spans="1:22" ht="13.5" x14ac:dyDescent="0.25">
      <c r="A3337" s="1488" t="s">
        <v>640</v>
      </c>
      <c r="B3337" s="1488" t="s">
        <v>8675</v>
      </c>
      <c r="C3337" s="1488" t="s">
        <v>97</v>
      </c>
      <c r="D3337" s="1488" t="s">
        <v>775</v>
      </c>
      <c r="E3337" s="1489">
        <v>6000</v>
      </c>
      <c r="F3337" s="1488" t="s">
        <v>823</v>
      </c>
      <c r="G3337" s="1488" t="s">
        <v>822</v>
      </c>
      <c r="H3337" s="1488" t="s">
        <v>756</v>
      </c>
      <c r="I3337" s="1488" t="s">
        <v>647</v>
      </c>
      <c r="J3337" s="1488" t="s">
        <v>756</v>
      </c>
      <c r="K3337" s="1493">
        <v>1</v>
      </c>
      <c r="L3337" s="1493">
        <f t="shared" si="121"/>
        <v>12</v>
      </c>
      <c r="M3337" s="1484">
        <f t="shared" si="124"/>
        <v>28868.19</v>
      </c>
      <c r="N3337" s="1493">
        <v>0</v>
      </c>
      <c r="O3337" s="1493">
        <f t="shared" si="122"/>
        <v>8</v>
      </c>
      <c r="P3337" s="1484">
        <f t="shared" si="123"/>
        <v>19453.86</v>
      </c>
      <c r="Q3337" s="1200">
        <v>28868.19</v>
      </c>
      <c r="R3337" s="1200">
        <v>19453.86</v>
      </c>
      <c r="S3337" s="1201">
        <v>12</v>
      </c>
      <c r="T3337" s="1201">
        <v>8</v>
      </c>
      <c r="U3337" s="1500"/>
      <c r="V3337" s="1500"/>
    </row>
    <row r="3338" spans="1:22" ht="13.5" x14ac:dyDescent="0.25">
      <c r="A3338" s="1488" t="s">
        <v>640</v>
      </c>
      <c r="B3338" s="1488" t="s">
        <v>8675</v>
      </c>
      <c r="C3338" s="1488" t="s">
        <v>2002</v>
      </c>
      <c r="D3338" s="1488" t="s">
        <v>639</v>
      </c>
      <c r="E3338" s="1489">
        <v>3500</v>
      </c>
      <c r="F3338" s="1488" t="s">
        <v>821</v>
      </c>
      <c r="G3338" s="1488" t="s">
        <v>820</v>
      </c>
      <c r="H3338" s="1488" t="s">
        <v>635</v>
      </c>
      <c r="I3338" s="1488" t="s">
        <v>636</v>
      </c>
      <c r="J3338" s="1488" t="s">
        <v>635</v>
      </c>
      <c r="K3338" s="1493">
        <v>0</v>
      </c>
      <c r="L3338" s="1493">
        <f t="shared" si="121"/>
        <v>8</v>
      </c>
      <c r="M3338" s="1484">
        <f t="shared" si="124"/>
        <v>56763.39</v>
      </c>
      <c r="N3338" s="1493">
        <v>1</v>
      </c>
      <c r="O3338" s="1493">
        <f t="shared" si="122"/>
        <v>0</v>
      </c>
      <c r="P3338" s="1484">
        <f t="shared" si="123"/>
        <v>0</v>
      </c>
      <c r="Q3338" s="1200">
        <v>56763.39</v>
      </c>
      <c r="R3338" s="1200"/>
      <c r="S3338" s="1201">
        <v>8</v>
      </c>
      <c r="T3338" s="1201"/>
      <c r="U3338" s="1500"/>
      <c r="V3338" s="1500"/>
    </row>
    <row r="3339" spans="1:22" ht="13.5" x14ac:dyDescent="0.25">
      <c r="A3339" s="1488" t="s">
        <v>640</v>
      </c>
      <c r="B3339" s="1488" t="s">
        <v>8675</v>
      </c>
      <c r="C3339" s="1488" t="s">
        <v>97</v>
      </c>
      <c r="D3339" s="1488" t="s">
        <v>674</v>
      </c>
      <c r="E3339" s="1489">
        <v>5000</v>
      </c>
      <c r="F3339" s="1488" t="s">
        <v>819</v>
      </c>
      <c r="G3339" s="1488" t="s">
        <v>818</v>
      </c>
      <c r="H3339" s="1488" t="s">
        <v>671</v>
      </c>
      <c r="I3339" s="1488" t="s">
        <v>647</v>
      </c>
      <c r="J3339" s="1488" t="s">
        <v>671</v>
      </c>
      <c r="K3339" s="1493">
        <v>1</v>
      </c>
      <c r="L3339" s="1493">
        <f t="shared" si="121"/>
        <v>0</v>
      </c>
      <c r="M3339" s="1484">
        <f t="shared" si="124"/>
        <v>0</v>
      </c>
      <c r="N3339" s="1493">
        <v>1</v>
      </c>
      <c r="O3339" s="1493">
        <f t="shared" si="122"/>
        <v>5</v>
      </c>
      <c r="P3339" s="1484">
        <f t="shared" si="123"/>
        <v>12917.87</v>
      </c>
      <c r="Q3339" s="1200"/>
      <c r="R3339" s="1200">
        <v>12917.87</v>
      </c>
      <c r="S3339" s="1201"/>
      <c r="T3339" s="1201">
        <v>5</v>
      </c>
      <c r="U3339" s="1500"/>
      <c r="V3339" s="1500"/>
    </row>
    <row r="3340" spans="1:22" ht="13.5" x14ac:dyDescent="0.25">
      <c r="A3340" s="1488" t="s">
        <v>640</v>
      </c>
      <c r="B3340" s="1488" t="s">
        <v>8675</v>
      </c>
      <c r="C3340" s="1488" t="s">
        <v>97</v>
      </c>
      <c r="D3340" s="1488" t="s">
        <v>776</v>
      </c>
      <c r="E3340" s="1489">
        <v>4000</v>
      </c>
      <c r="F3340" s="1488" t="s">
        <v>817</v>
      </c>
      <c r="G3340" s="1488" t="s">
        <v>816</v>
      </c>
      <c r="H3340" s="1488" t="s">
        <v>776</v>
      </c>
      <c r="I3340" s="1488" t="s">
        <v>647</v>
      </c>
      <c r="J3340" s="1488" t="s">
        <v>776</v>
      </c>
      <c r="K3340" s="1493">
        <v>1</v>
      </c>
      <c r="L3340" s="1493">
        <f t="shared" si="121"/>
        <v>7</v>
      </c>
      <c r="M3340" s="1484">
        <f t="shared" si="124"/>
        <v>39226.14</v>
      </c>
      <c r="N3340" s="1493">
        <v>1</v>
      </c>
      <c r="O3340" s="1493">
        <f t="shared" si="122"/>
        <v>0</v>
      </c>
      <c r="P3340" s="1484">
        <f t="shared" si="123"/>
        <v>0</v>
      </c>
      <c r="Q3340" s="1200">
        <v>39226.14</v>
      </c>
      <c r="R3340" s="1200"/>
      <c r="S3340" s="1201">
        <v>7</v>
      </c>
      <c r="T3340" s="1201"/>
      <c r="U3340" s="1500"/>
      <c r="V3340" s="1500"/>
    </row>
    <row r="3341" spans="1:22" ht="13.5" x14ac:dyDescent="0.25">
      <c r="A3341" s="1488" t="s">
        <v>640</v>
      </c>
      <c r="B3341" s="1488" t="s">
        <v>8675</v>
      </c>
      <c r="C3341" s="1488" t="s">
        <v>2002</v>
      </c>
      <c r="D3341" s="1488" t="s">
        <v>698</v>
      </c>
      <c r="E3341" s="1489">
        <v>3000</v>
      </c>
      <c r="F3341" s="1488" t="s">
        <v>815</v>
      </c>
      <c r="G3341" s="1488" t="s">
        <v>814</v>
      </c>
      <c r="H3341" s="1488" t="s">
        <v>636</v>
      </c>
      <c r="I3341" s="1488" t="s">
        <v>636</v>
      </c>
      <c r="J3341" s="1488" t="s">
        <v>636</v>
      </c>
      <c r="K3341" s="1493">
        <v>0</v>
      </c>
      <c r="L3341" s="1493">
        <f t="shared" si="121"/>
        <v>0</v>
      </c>
      <c r="M3341" s="1484">
        <f t="shared" si="124"/>
        <v>0</v>
      </c>
      <c r="N3341" s="1493">
        <v>1</v>
      </c>
      <c r="O3341" s="1493">
        <f t="shared" si="122"/>
        <v>5</v>
      </c>
      <c r="P3341" s="1484">
        <f t="shared" si="123"/>
        <v>12884.27</v>
      </c>
      <c r="Q3341" s="1200"/>
      <c r="R3341" s="1200">
        <v>12884.27</v>
      </c>
      <c r="S3341" s="1201"/>
      <c r="T3341" s="1201">
        <v>5</v>
      </c>
      <c r="U3341" s="1500"/>
      <c r="V3341" s="1500"/>
    </row>
    <row r="3342" spans="1:22" ht="13.5" x14ac:dyDescent="0.25">
      <c r="A3342" s="1488" t="s">
        <v>640</v>
      </c>
      <c r="B3342" s="1488" t="s">
        <v>8675</v>
      </c>
      <c r="C3342" s="1488" t="s">
        <v>2002</v>
      </c>
      <c r="D3342" s="1488" t="s">
        <v>698</v>
      </c>
      <c r="E3342" s="1489">
        <v>3000</v>
      </c>
      <c r="F3342" s="1488" t="s">
        <v>813</v>
      </c>
      <c r="G3342" s="1488" t="s">
        <v>812</v>
      </c>
      <c r="H3342" s="1488" t="s">
        <v>636</v>
      </c>
      <c r="I3342" s="1488" t="s">
        <v>636</v>
      </c>
      <c r="J3342" s="1488" t="s">
        <v>636</v>
      </c>
      <c r="K3342" s="1493">
        <v>0</v>
      </c>
      <c r="L3342" s="1493">
        <f t="shared" si="121"/>
        <v>5</v>
      </c>
      <c r="M3342" s="1484">
        <f t="shared" si="124"/>
        <v>22682.579999999998</v>
      </c>
      <c r="N3342" s="1493">
        <v>1</v>
      </c>
      <c r="O3342" s="1493">
        <f t="shared" si="122"/>
        <v>10</v>
      </c>
      <c r="P3342" s="1484">
        <f t="shared" si="123"/>
        <v>41494.26</v>
      </c>
      <c r="Q3342" s="1200">
        <v>22682.579999999998</v>
      </c>
      <c r="R3342" s="1200">
        <v>41494.26</v>
      </c>
      <c r="S3342" s="1201">
        <v>5</v>
      </c>
      <c r="T3342" s="1201">
        <v>10</v>
      </c>
      <c r="U3342" s="1500"/>
      <c r="V3342" s="1500"/>
    </row>
    <row r="3343" spans="1:22" ht="13.5" x14ac:dyDescent="0.25">
      <c r="A3343" s="1488" t="s">
        <v>640</v>
      </c>
      <c r="B3343" s="1488" t="s">
        <v>8675</v>
      </c>
      <c r="C3343" s="1488" t="s">
        <v>97</v>
      </c>
      <c r="D3343" s="1488" t="s">
        <v>639</v>
      </c>
      <c r="E3343" s="1489">
        <v>2500</v>
      </c>
      <c r="F3343" s="1488" t="s">
        <v>811</v>
      </c>
      <c r="G3343" s="1488" t="s">
        <v>810</v>
      </c>
      <c r="H3343" s="1488" t="s">
        <v>636</v>
      </c>
      <c r="I3343" s="1488" t="s">
        <v>665</v>
      </c>
      <c r="J3343" s="1488" t="s">
        <v>636</v>
      </c>
      <c r="K3343" s="1493">
        <v>1</v>
      </c>
      <c r="L3343" s="1493">
        <f t="shared" si="121"/>
        <v>12</v>
      </c>
      <c r="M3343" s="1484">
        <f t="shared" si="124"/>
        <v>48082.19</v>
      </c>
      <c r="N3343" s="1493">
        <v>1</v>
      </c>
      <c r="O3343" s="1493">
        <f t="shared" si="122"/>
        <v>8</v>
      </c>
      <c r="P3343" s="1484">
        <f t="shared" si="123"/>
        <v>32275.38</v>
      </c>
      <c r="Q3343" s="1200">
        <v>48082.19</v>
      </c>
      <c r="R3343" s="1200">
        <v>32275.38</v>
      </c>
      <c r="S3343" s="1201">
        <v>12</v>
      </c>
      <c r="T3343" s="1201">
        <v>8</v>
      </c>
      <c r="U3343" s="1500"/>
      <c r="V3343" s="1500"/>
    </row>
    <row r="3344" spans="1:22" ht="13.5" x14ac:dyDescent="0.25">
      <c r="A3344" s="1488" t="s">
        <v>640</v>
      </c>
      <c r="B3344" s="1488" t="s">
        <v>8675</v>
      </c>
      <c r="C3344" s="1488" t="s">
        <v>97</v>
      </c>
      <c r="D3344" s="1488" t="s">
        <v>712</v>
      </c>
      <c r="E3344" s="1489">
        <v>12000</v>
      </c>
      <c r="F3344" s="1488" t="s">
        <v>809</v>
      </c>
      <c r="G3344" s="1488" t="s">
        <v>808</v>
      </c>
      <c r="H3344" s="1488" t="s">
        <v>807</v>
      </c>
      <c r="I3344" s="1488" t="s">
        <v>647</v>
      </c>
      <c r="J3344" s="1488" t="s">
        <v>807</v>
      </c>
      <c r="K3344" s="1493">
        <v>1</v>
      </c>
      <c r="L3344" s="1493">
        <f t="shared" si="121"/>
        <v>0</v>
      </c>
      <c r="M3344" s="1484">
        <f t="shared" si="124"/>
        <v>0</v>
      </c>
      <c r="N3344" s="1493">
        <v>1</v>
      </c>
      <c r="O3344" s="1493">
        <f t="shared" si="122"/>
        <v>3</v>
      </c>
      <c r="P3344" s="1484">
        <f t="shared" si="123"/>
        <v>6900</v>
      </c>
      <c r="Q3344" s="1200"/>
      <c r="R3344" s="1200">
        <v>6900</v>
      </c>
      <c r="S3344" s="1201"/>
      <c r="T3344" s="1201">
        <v>3</v>
      </c>
      <c r="U3344" s="1500"/>
      <c r="V3344" s="1500"/>
    </row>
    <row r="3345" spans="1:22" ht="13.5" x14ac:dyDescent="0.25">
      <c r="A3345" s="1488" t="s">
        <v>640</v>
      </c>
      <c r="B3345" s="1488" t="s">
        <v>8675</v>
      </c>
      <c r="C3345" s="1488" t="s">
        <v>97</v>
      </c>
      <c r="D3345" s="1488" t="s">
        <v>739</v>
      </c>
      <c r="E3345" s="1489">
        <v>3000</v>
      </c>
      <c r="F3345" s="1488" t="s">
        <v>806</v>
      </c>
      <c r="G3345" s="1488" t="s">
        <v>805</v>
      </c>
      <c r="H3345" s="1488" t="s">
        <v>804</v>
      </c>
      <c r="I3345" s="1488" t="s">
        <v>736</v>
      </c>
      <c r="J3345" s="1488" t="s">
        <v>804</v>
      </c>
      <c r="K3345" s="1493">
        <v>1</v>
      </c>
      <c r="L3345" s="1493">
        <f t="shared" si="121"/>
        <v>0</v>
      </c>
      <c r="M3345" s="1484">
        <f t="shared" si="124"/>
        <v>0</v>
      </c>
      <c r="N3345" s="1493">
        <v>1</v>
      </c>
      <c r="O3345" s="1493">
        <f t="shared" si="122"/>
        <v>4</v>
      </c>
      <c r="P3345" s="1484">
        <f t="shared" si="123"/>
        <v>10700</v>
      </c>
      <c r="Q3345" s="1200"/>
      <c r="R3345" s="1200">
        <v>10700</v>
      </c>
      <c r="S3345" s="1201"/>
      <c r="T3345" s="1201">
        <v>4</v>
      </c>
      <c r="U3345" s="1500"/>
      <c r="V3345" s="1500"/>
    </row>
    <row r="3346" spans="1:22" ht="13.5" x14ac:dyDescent="0.25">
      <c r="A3346" s="1488" t="s">
        <v>640</v>
      </c>
      <c r="B3346" s="1488" t="s">
        <v>8675</v>
      </c>
      <c r="C3346" s="1488" t="s">
        <v>2002</v>
      </c>
      <c r="D3346" s="1488" t="s">
        <v>639</v>
      </c>
      <c r="E3346" s="1489">
        <v>3500</v>
      </c>
      <c r="F3346" s="1488" t="s">
        <v>803</v>
      </c>
      <c r="G3346" s="1488" t="s">
        <v>802</v>
      </c>
      <c r="H3346" s="1488" t="s">
        <v>635</v>
      </c>
      <c r="I3346" s="1488" t="s">
        <v>636</v>
      </c>
      <c r="J3346" s="1488" t="s">
        <v>635</v>
      </c>
      <c r="K3346" s="1493">
        <v>0</v>
      </c>
      <c r="L3346" s="1493">
        <f t="shared" si="121"/>
        <v>12</v>
      </c>
      <c r="M3346" s="1484">
        <f t="shared" si="124"/>
        <v>30537.260000000002</v>
      </c>
      <c r="N3346" s="1493">
        <v>1</v>
      </c>
      <c r="O3346" s="1493">
        <f t="shared" si="122"/>
        <v>11</v>
      </c>
      <c r="P3346" s="1484">
        <f t="shared" si="123"/>
        <v>21981.39</v>
      </c>
      <c r="Q3346" s="1200">
        <v>30537.260000000002</v>
      </c>
      <c r="R3346" s="1200">
        <v>21981.39</v>
      </c>
      <c r="S3346" s="1201">
        <v>12</v>
      </c>
      <c r="T3346" s="1201">
        <v>11</v>
      </c>
      <c r="U3346" s="1500"/>
      <c r="V3346" s="1500"/>
    </row>
    <row r="3347" spans="1:22" ht="13.5" x14ac:dyDescent="0.25">
      <c r="A3347" s="1488" t="s">
        <v>640</v>
      </c>
      <c r="B3347" s="1488" t="s">
        <v>8675</v>
      </c>
      <c r="C3347" s="1488" t="s">
        <v>97</v>
      </c>
      <c r="D3347" s="1488" t="s">
        <v>639</v>
      </c>
      <c r="E3347" s="1489">
        <v>2500</v>
      </c>
      <c r="F3347" s="1488" t="s">
        <v>801</v>
      </c>
      <c r="G3347" s="1488" t="s">
        <v>800</v>
      </c>
      <c r="H3347" s="1488" t="s">
        <v>636</v>
      </c>
      <c r="I3347" s="1488" t="s">
        <v>665</v>
      </c>
      <c r="J3347" s="1488" t="s">
        <v>636</v>
      </c>
      <c r="K3347" s="1493">
        <v>1</v>
      </c>
      <c r="L3347" s="1493">
        <f t="shared" si="121"/>
        <v>12</v>
      </c>
      <c r="M3347" s="1484">
        <f t="shared" si="124"/>
        <v>144600</v>
      </c>
      <c r="N3347" s="1493">
        <v>1</v>
      </c>
      <c r="O3347" s="1493">
        <f t="shared" si="122"/>
        <v>8</v>
      </c>
      <c r="P3347" s="1484">
        <f t="shared" si="123"/>
        <v>96300</v>
      </c>
      <c r="Q3347" s="1200">
        <v>144600</v>
      </c>
      <c r="R3347" s="1200">
        <v>96300</v>
      </c>
      <c r="S3347" s="1201">
        <v>12</v>
      </c>
      <c r="T3347" s="1201">
        <v>8</v>
      </c>
      <c r="U3347" s="1500"/>
      <c r="V3347" s="1500"/>
    </row>
    <row r="3348" spans="1:22" ht="13.5" x14ac:dyDescent="0.25">
      <c r="A3348" s="1488" t="s">
        <v>640</v>
      </c>
      <c r="B3348" s="1488" t="s">
        <v>8675</v>
      </c>
      <c r="C3348" s="1488" t="s">
        <v>97</v>
      </c>
      <c r="D3348" s="1488" t="s">
        <v>675</v>
      </c>
      <c r="E3348" s="1489">
        <v>5000</v>
      </c>
      <c r="F3348" s="1488" t="s">
        <v>799</v>
      </c>
      <c r="G3348" s="1488" t="s">
        <v>798</v>
      </c>
      <c r="H3348" s="1488" t="s">
        <v>675</v>
      </c>
      <c r="I3348" s="1488" t="s">
        <v>642</v>
      </c>
      <c r="J3348" s="1488" t="s">
        <v>675</v>
      </c>
      <c r="K3348" s="1493">
        <v>1</v>
      </c>
      <c r="L3348" s="1493">
        <f t="shared" si="121"/>
        <v>12</v>
      </c>
      <c r="M3348" s="1484">
        <f t="shared" si="124"/>
        <v>35888.909999999996</v>
      </c>
      <c r="N3348" s="1493">
        <v>1</v>
      </c>
      <c r="O3348" s="1493">
        <f t="shared" si="122"/>
        <v>8</v>
      </c>
      <c r="P3348" s="1484">
        <f t="shared" si="123"/>
        <v>24228.120000000003</v>
      </c>
      <c r="Q3348" s="1200">
        <v>35888.909999999996</v>
      </c>
      <c r="R3348" s="1200">
        <v>24228.120000000003</v>
      </c>
      <c r="S3348" s="1201">
        <v>12</v>
      </c>
      <c r="T3348" s="1201">
        <v>8</v>
      </c>
      <c r="U3348" s="1500"/>
      <c r="V3348" s="1500"/>
    </row>
    <row r="3349" spans="1:22" ht="13.5" x14ac:dyDescent="0.25">
      <c r="A3349" s="1488" t="s">
        <v>640</v>
      </c>
      <c r="B3349" s="1488" t="s">
        <v>8675</v>
      </c>
      <c r="C3349" s="1488" t="s">
        <v>2002</v>
      </c>
      <c r="D3349" s="1488" t="s">
        <v>645</v>
      </c>
      <c r="E3349" s="1489">
        <v>5000</v>
      </c>
      <c r="F3349" s="1488" t="s">
        <v>797</v>
      </c>
      <c r="G3349" s="1488" t="s">
        <v>796</v>
      </c>
      <c r="H3349" s="1488" t="s">
        <v>641</v>
      </c>
      <c r="I3349" s="1488" t="s">
        <v>647</v>
      </c>
      <c r="J3349" s="1488" t="s">
        <v>641</v>
      </c>
      <c r="K3349" s="1493">
        <v>0</v>
      </c>
      <c r="L3349" s="1493">
        <f t="shared" si="121"/>
        <v>0</v>
      </c>
      <c r="M3349" s="1484">
        <f t="shared" si="124"/>
        <v>0</v>
      </c>
      <c r="N3349" s="1493">
        <v>1</v>
      </c>
      <c r="O3349" s="1493">
        <f t="shared" si="122"/>
        <v>5</v>
      </c>
      <c r="P3349" s="1484">
        <f t="shared" si="123"/>
        <v>13095.47</v>
      </c>
      <c r="Q3349" s="1200"/>
      <c r="R3349" s="1200">
        <v>13095.47</v>
      </c>
      <c r="S3349" s="1201"/>
      <c r="T3349" s="1201">
        <v>5</v>
      </c>
      <c r="U3349" s="1500"/>
      <c r="V3349" s="1500"/>
    </row>
    <row r="3350" spans="1:22" ht="13.5" x14ac:dyDescent="0.25">
      <c r="A3350" s="1488" t="s">
        <v>640</v>
      </c>
      <c r="B3350" s="1488" t="s">
        <v>8675</v>
      </c>
      <c r="C3350" s="1488" t="s">
        <v>97</v>
      </c>
      <c r="D3350" s="1488" t="s">
        <v>795</v>
      </c>
      <c r="E3350" s="1489">
        <v>8500</v>
      </c>
      <c r="F3350" s="1488" t="s">
        <v>794</v>
      </c>
      <c r="G3350" s="1488" t="s">
        <v>793</v>
      </c>
      <c r="H3350" s="1488" t="s">
        <v>792</v>
      </c>
      <c r="I3350" s="1488" t="s">
        <v>680</v>
      </c>
      <c r="J3350" s="1488" t="s">
        <v>792</v>
      </c>
      <c r="K3350" s="1493">
        <v>1</v>
      </c>
      <c r="L3350" s="1493">
        <f t="shared" si="121"/>
        <v>12</v>
      </c>
      <c r="M3350" s="1484">
        <f t="shared" si="124"/>
        <v>30176.22</v>
      </c>
      <c r="N3350" s="1493">
        <v>1</v>
      </c>
      <c r="O3350" s="1493">
        <f t="shared" si="122"/>
        <v>11</v>
      </c>
      <c r="P3350" s="1484">
        <f t="shared" si="123"/>
        <v>22460</v>
      </c>
      <c r="Q3350" s="1200">
        <v>30176.22</v>
      </c>
      <c r="R3350" s="1200">
        <v>22460</v>
      </c>
      <c r="S3350" s="1201">
        <v>12</v>
      </c>
      <c r="T3350" s="1201">
        <v>11</v>
      </c>
      <c r="U3350" s="1500"/>
      <c r="V3350" s="1500"/>
    </row>
    <row r="3351" spans="1:22" ht="13.5" x14ac:dyDescent="0.25">
      <c r="A3351" s="1488" t="s">
        <v>640</v>
      </c>
      <c r="B3351" s="1488" t="s">
        <v>8675</v>
      </c>
      <c r="C3351" s="1488" t="s">
        <v>2002</v>
      </c>
      <c r="D3351" s="1488" t="s">
        <v>639</v>
      </c>
      <c r="E3351" s="1489">
        <v>3500</v>
      </c>
      <c r="F3351" s="1488" t="s">
        <v>791</v>
      </c>
      <c r="G3351" s="1488" t="s">
        <v>790</v>
      </c>
      <c r="H3351" s="1488" t="s">
        <v>635</v>
      </c>
      <c r="I3351" s="1488" t="s">
        <v>636</v>
      </c>
      <c r="J3351" s="1488" t="s">
        <v>635</v>
      </c>
      <c r="K3351" s="1493">
        <v>0</v>
      </c>
      <c r="L3351" s="1493">
        <f t="shared" si="121"/>
        <v>12</v>
      </c>
      <c r="M3351" s="1484">
        <f t="shared" si="124"/>
        <v>60600</v>
      </c>
      <c r="N3351" s="1493">
        <v>1</v>
      </c>
      <c r="O3351" s="1493">
        <f t="shared" si="122"/>
        <v>8</v>
      </c>
      <c r="P3351" s="1484">
        <f t="shared" si="123"/>
        <v>40270.639999999999</v>
      </c>
      <c r="Q3351" s="1200">
        <v>60600</v>
      </c>
      <c r="R3351" s="1200">
        <v>40270.639999999999</v>
      </c>
      <c r="S3351" s="1201">
        <v>12</v>
      </c>
      <c r="T3351" s="1201">
        <v>8</v>
      </c>
      <c r="U3351" s="1500"/>
      <c r="V3351" s="1500"/>
    </row>
    <row r="3352" spans="1:22" ht="13.5" x14ac:dyDescent="0.25">
      <c r="A3352" s="1488" t="s">
        <v>640</v>
      </c>
      <c r="B3352" s="1488" t="s">
        <v>8675</v>
      </c>
      <c r="C3352" s="1488" t="s">
        <v>2002</v>
      </c>
      <c r="D3352" s="1488" t="s">
        <v>639</v>
      </c>
      <c r="E3352" s="1489">
        <v>3500</v>
      </c>
      <c r="F3352" s="1488" t="s">
        <v>789</v>
      </c>
      <c r="G3352" s="1488" t="s">
        <v>788</v>
      </c>
      <c r="H3352" s="1488" t="s">
        <v>635</v>
      </c>
      <c r="I3352" s="1488" t="s">
        <v>636</v>
      </c>
      <c r="J3352" s="1488" t="s">
        <v>635</v>
      </c>
      <c r="K3352" s="1493">
        <v>0</v>
      </c>
      <c r="L3352" s="1493">
        <f t="shared" si="121"/>
        <v>0</v>
      </c>
      <c r="M3352" s="1484">
        <f t="shared" si="124"/>
        <v>0</v>
      </c>
      <c r="N3352" s="1493">
        <v>1</v>
      </c>
      <c r="O3352" s="1493">
        <f t="shared" si="122"/>
        <v>5</v>
      </c>
      <c r="P3352" s="1484">
        <f t="shared" si="123"/>
        <v>18265.870000000003</v>
      </c>
      <c r="Q3352" s="1200"/>
      <c r="R3352" s="1200">
        <v>18265.870000000003</v>
      </c>
      <c r="S3352" s="1201"/>
      <c r="T3352" s="1201">
        <v>5</v>
      </c>
      <c r="U3352" s="1500"/>
      <c r="V3352" s="1500"/>
    </row>
    <row r="3353" spans="1:22" ht="13.5" x14ac:dyDescent="0.25">
      <c r="A3353" s="1488" t="s">
        <v>640</v>
      </c>
      <c r="B3353" s="1488" t="s">
        <v>8675</v>
      </c>
      <c r="C3353" s="1488" t="s">
        <v>97</v>
      </c>
      <c r="D3353" s="1488" t="s">
        <v>675</v>
      </c>
      <c r="E3353" s="1489">
        <v>5000</v>
      </c>
      <c r="F3353" s="1488" t="s">
        <v>787</v>
      </c>
      <c r="G3353" s="1488" t="s">
        <v>786</v>
      </c>
      <c r="H3353" s="1488" t="s">
        <v>675</v>
      </c>
      <c r="I3353" s="1488" t="s">
        <v>662</v>
      </c>
      <c r="J3353" s="1488" t="s">
        <v>675</v>
      </c>
      <c r="K3353" s="1493">
        <v>1</v>
      </c>
      <c r="L3353" s="1493">
        <f t="shared" si="121"/>
        <v>12</v>
      </c>
      <c r="M3353" s="1484">
        <f t="shared" si="124"/>
        <v>98269.510000000009</v>
      </c>
      <c r="N3353" s="1493">
        <v>1</v>
      </c>
      <c r="O3353" s="1493">
        <f t="shared" si="122"/>
        <v>8</v>
      </c>
      <c r="P3353" s="1484">
        <f t="shared" si="123"/>
        <v>67645.600000000006</v>
      </c>
      <c r="Q3353" s="1200">
        <v>98269.510000000009</v>
      </c>
      <c r="R3353" s="1200">
        <v>67645.600000000006</v>
      </c>
      <c r="S3353" s="1201">
        <v>12</v>
      </c>
      <c r="T3353" s="1201">
        <v>8</v>
      </c>
      <c r="U3353" s="1500"/>
      <c r="V3353" s="1500"/>
    </row>
    <row r="3354" spans="1:22" ht="13.5" x14ac:dyDescent="0.25">
      <c r="A3354" s="1488" t="s">
        <v>640</v>
      </c>
      <c r="B3354" s="1488" t="s">
        <v>8675</v>
      </c>
      <c r="C3354" s="1488" t="s">
        <v>97</v>
      </c>
      <c r="D3354" s="1488" t="s">
        <v>657</v>
      </c>
      <c r="E3354" s="1489">
        <v>5295.51</v>
      </c>
      <c r="F3354" s="1488" t="s">
        <v>785</v>
      </c>
      <c r="G3354" s="1488" t="s">
        <v>784</v>
      </c>
      <c r="H3354" s="1488" t="s">
        <v>651</v>
      </c>
      <c r="I3354" s="1488" t="s">
        <v>647</v>
      </c>
      <c r="J3354" s="1488" t="s">
        <v>651</v>
      </c>
      <c r="K3354" s="1493">
        <v>1</v>
      </c>
      <c r="L3354" s="1493">
        <f t="shared" si="121"/>
        <v>0</v>
      </c>
      <c r="M3354" s="1484">
        <f t="shared" si="124"/>
        <v>0</v>
      </c>
      <c r="N3354" s="1493">
        <v>1</v>
      </c>
      <c r="O3354" s="1493">
        <f t="shared" si="122"/>
        <v>3</v>
      </c>
      <c r="P3354" s="1484">
        <f t="shared" si="123"/>
        <v>8050</v>
      </c>
      <c r="Q3354" s="1200"/>
      <c r="R3354" s="1200">
        <v>8050</v>
      </c>
      <c r="S3354" s="1201"/>
      <c r="T3354" s="1201">
        <v>3</v>
      </c>
      <c r="U3354" s="1500"/>
      <c r="V3354" s="1500"/>
    </row>
    <row r="3355" spans="1:22" ht="13.5" x14ac:dyDescent="0.25">
      <c r="A3355" s="1488" t="s">
        <v>640</v>
      </c>
      <c r="B3355" s="1488" t="s">
        <v>8675</v>
      </c>
      <c r="C3355" s="1488" t="s">
        <v>97</v>
      </c>
      <c r="D3355" s="1488" t="s">
        <v>734</v>
      </c>
      <c r="E3355" s="1489">
        <v>5295.51</v>
      </c>
      <c r="F3355" s="1488" t="s">
        <v>785</v>
      </c>
      <c r="G3355" s="1488" t="s">
        <v>784</v>
      </c>
      <c r="H3355" s="1488" t="s">
        <v>651</v>
      </c>
      <c r="I3355" s="1488" t="s">
        <v>647</v>
      </c>
      <c r="J3355" s="1488" t="s">
        <v>651</v>
      </c>
      <c r="K3355" s="1493">
        <v>0</v>
      </c>
      <c r="L3355" s="1493">
        <f t="shared" si="121"/>
        <v>0</v>
      </c>
      <c r="M3355" s="1484">
        <f t="shared" si="124"/>
        <v>0</v>
      </c>
      <c r="N3355" s="1493">
        <v>1</v>
      </c>
      <c r="O3355" s="1493">
        <f t="shared" si="122"/>
        <v>4</v>
      </c>
      <c r="P3355" s="1484">
        <f t="shared" si="123"/>
        <v>12466.67</v>
      </c>
      <c r="Q3355" s="1200"/>
      <c r="R3355" s="1200">
        <v>12466.67</v>
      </c>
      <c r="S3355" s="1201"/>
      <c r="T3355" s="1201">
        <v>4</v>
      </c>
      <c r="U3355" s="1500"/>
      <c r="V3355" s="1500"/>
    </row>
    <row r="3356" spans="1:22" ht="13.5" x14ac:dyDescent="0.25">
      <c r="A3356" s="1488" t="s">
        <v>640</v>
      </c>
      <c r="B3356" s="1488" t="s">
        <v>8675</v>
      </c>
      <c r="C3356" s="1488" t="s">
        <v>97</v>
      </c>
      <c r="D3356" s="1488" t="s">
        <v>783</v>
      </c>
      <c r="E3356" s="1489">
        <v>6000</v>
      </c>
      <c r="F3356" s="1488" t="s">
        <v>782</v>
      </c>
      <c r="G3356" s="1488" t="s">
        <v>781</v>
      </c>
      <c r="H3356" s="1488" t="s">
        <v>636</v>
      </c>
      <c r="I3356" s="1488" t="s">
        <v>636</v>
      </c>
      <c r="J3356" s="1488" t="s">
        <v>636</v>
      </c>
      <c r="K3356" s="1493">
        <v>1</v>
      </c>
      <c r="L3356" s="1493">
        <f t="shared" si="121"/>
        <v>12</v>
      </c>
      <c r="M3356" s="1484">
        <f t="shared" si="124"/>
        <v>59927.169999999991</v>
      </c>
      <c r="N3356" s="1493">
        <v>0</v>
      </c>
      <c r="O3356" s="1493">
        <f t="shared" si="122"/>
        <v>8</v>
      </c>
      <c r="P3356" s="1484">
        <f t="shared" si="123"/>
        <v>40157.479999999996</v>
      </c>
      <c r="Q3356" s="1200">
        <v>59927.169999999991</v>
      </c>
      <c r="R3356" s="1200">
        <v>40157.479999999996</v>
      </c>
      <c r="S3356" s="1201">
        <v>12</v>
      </c>
      <c r="T3356" s="1201">
        <v>8</v>
      </c>
      <c r="U3356" s="1500"/>
      <c r="V3356" s="1500"/>
    </row>
    <row r="3357" spans="1:22" ht="13.5" x14ac:dyDescent="0.25">
      <c r="A3357" s="1488" t="s">
        <v>640</v>
      </c>
      <c r="B3357" s="1488" t="s">
        <v>8675</v>
      </c>
      <c r="C3357" s="1488" t="s">
        <v>97</v>
      </c>
      <c r="D3357" s="1488" t="s">
        <v>639</v>
      </c>
      <c r="E3357" s="1489">
        <v>2500</v>
      </c>
      <c r="F3357" s="1488" t="s">
        <v>780</v>
      </c>
      <c r="G3357" s="1488" t="s">
        <v>779</v>
      </c>
      <c r="H3357" s="1488" t="s">
        <v>636</v>
      </c>
      <c r="I3357" s="1488" t="s">
        <v>665</v>
      </c>
      <c r="J3357" s="1488" t="s">
        <v>636</v>
      </c>
      <c r="K3357" s="1493">
        <v>1</v>
      </c>
      <c r="L3357" s="1493">
        <f t="shared" ref="L3357:L3410" si="125">S3357</f>
        <v>11</v>
      </c>
      <c r="M3357" s="1484">
        <f t="shared" si="124"/>
        <v>157866.66999999998</v>
      </c>
      <c r="N3357" s="1493">
        <v>0</v>
      </c>
      <c r="O3357" s="1493">
        <f t="shared" ref="O3357:O3410" si="126">T3357</f>
        <v>4</v>
      </c>
      <c r="P3357" s="1484">
        <f t="shared" ref="P3357:P3410" si="127">R3357</f>
        <v>49693.33</v>
      </c>
      <c r="Q3357" s="1200">
        <v>157866.66999999998</v>
      </c>
      <c r="R3357" s="1200">
        <v>49693.33</v>
      </c>
      <c r="S3357" s="1201">
        <v>11</v>
      </c>
      <c r="T3357" s="1201">
        <v>4</v>
      </c>
      <c r="U3357" s="1500"/>
      <c r="V3357" s="1500"/>
    </row>
    <row r="3358" spans="1:22" ht="13.5" x14ac:dyDescent="0.25">
      <c r="A3358" s="1488" t="s">
        <v>640</v>
      </c>
      <c r="B3358" s="1488" t="s">
        <v>8675</v>
      </c>
      <c r="C3358" s="1488" t="s">
        <v>97</v>
      </c>
      <c r="D3358" s="1488" t="s">
        <v>776</v>
      </c>
      <c r="E3358" s="1489">
        <v>5500</v>
      </c>
      <c r="F3358" s="1488" t="s">
        <v>778</v>
      </c>
      <c r="G3358" s="1488" t="s">
        <v>777</v>
      </c>
      <c r="H3358" s="1488" t="s">
        <v>776</v>
      </c>
      <c r="I3358" s="1488" t="s">
        <v>647</v>
      </c>
      <c r="J3358" s="1488" t="s">
        <v>776</v>
      </c>
      <c r="K3358" s="1493">
        <v>1</v>
      </c>
      <c r="L3358" s="1493">
        <f t="shared" si="125"/>
        <v>0</v>
      </c>
      <c r="M3358" s="1484">
        <f t="shared" si="124"/>
        <v>0</v>
      </c>
      <c r="N3358" s="1493">
        <v>1</v>
      </c>
      <c r="O3358" s="1493">
        <f t="shared" si="126"/>
        <v>2</v>
      </c>
      <c r="P3358" s="1484">
        <f t="shared" si="127"/>
        <v>17116.669999999998</v>
      </c>
      <c r="Q3358" s="1200"/>
      <c r="R3358" s="1200">
        <v>17116.669999999998</v>
      </c>
      <c r="S3358" s="1201"/>
      <c r="T3358" s="1201">
        <v>2</v>
      </c>
      <c r="U3358" s="1500"/>
      <c r="V3358" s="1500"/>
    </row>
    <row r="3359" spans="1:22" ht="13.5" x14ac:dyDescent="0.25">
      <c r="A3359" s="1488" t="s">
        <v>640</v>
      </c>
      <c r="B3359" s="1488" t="s">
        <v>8675</v>
      </c>
      <c r="C3359" s="1488" t="s">
        <v>97</v>
      </c>
      <c r="D3359" s="1488" t="s">
        <v>775</v>
      </c>
      <c r="E3359" s="1489">
        <v>7000</v>
      </c>
      <c r="F3359" s="1488" t="s">
        <v>774</v>
      </c>
      <c r="G3359" s="1488" t="s">
        <v>773</v>
      </c>
      <c r="H3359" s="1488" t="s">
        <v>756</v>
      </c>
      <c r="I3359" s="1488" t="s">
        <v>647</v>
      </c>
      <c r="J3359" s="1488" t="s">
        <v>756</v>
      </c>
      <c r="K3359" s="1493">
        <v>1</v>
      </c>
      <c r="L3359" s="1493">
        <f t="shared" si="125"/>
        <v>2</v>
      </c>
      <c r="M3359" s="1484">
        <f t="shared" si="124"/>
        <v>7000</v>
      </c>
      <c r="N3359" s="1493">
        <v>1</v>
      </c>
      <c r="O3359" s="1493">
        <f t="shared" si="126"/>
        <v>0</v>
      </c>
      <c r="P3359" s="1484">
        <f t="shared" si="127"/>
        <v>0</v>
      </c>
      <c r="Q3359" s="1200">
        <v>7000</v>
      </c>
      <c r="R3359" s="1200"/>
      <c r="S3359" s="1201">
        <v>2</v>
      </c>
      <c r="T3359" s="1201"/>
      <c r="U3359" s="1500"/>
      <c r="V3359" s="1500"/>
    </row>
    <row r="3360" spans="1:22" ht="13.5" x14ac:dyDescent="0.25">
      <c r="A3360" s="1488" t="s">
        <v>640</v>
      </c>
      <c r="B3360" s="1488" t="s">
        <v>8675</v>
      </c>
      <c r="C3360" s="1488" t="s">
        <v>97</v>
      </c>
      <c r="D3360" s="1488" t="s">
        <v>639</v>
      </c>
      <c r="E3360" s="1489">
        <v>2500</v>
      </c>
      <c r="F3360" s="1488" t="s">
        <v>772</v>
      </c>
      <c r="G3360" s="1488" t="s">
        <v>771</v>
      </c>
      <c r="H3360" s="1488" t="s">
        <v>636</v>
      </c>
      <c r="I3360" s="1488" t="s">
        <v>665</v>
      </c>
      <c r="J3360" s="1488" t="s">
        <v>636</v>
      </c>
      <c r="K3360" s="1493">
        <v>1</v>
      </c>
      <c r="L3360" s="1493">
        <f t="shared" si="125"/>
        <v>12</v>
      </c>
      <c r="M3360" s="1484">
        <f t="shared" si="124"/>
        <v>28968.400000000001</v>
      </c>
      <c r="N3360" s="1493">
        <v>1</v>
      </c>
      <c r="O3360" s="1493">
        <f t="shared" si="126"/>
        <v>0</v>
      </c>
      <c r="P3360" s="1484">
        <f t="shared" si="127"/>
        <v>0</v>
      </c>
      <c r="Q3360" s="1200">
        <v>28968.400000000001</v>
      </c>
      <c r="R3360" s="1200"/>
      <c r="S3360" s="1201">
        <v>12</v>
      </c>
      <c r="T3360" s="1201"/>
      <c r="U3360" s="1500"/>
      <c r="V3360" s="1500"/>
    </row>
    <row r="3361" spans="1:22" ht="13.5" x14ac:dyDescent="0.25">
      <c r="A3361" s="1488" t="s">
        <v>640</v>
      </c>
      <c r="B3361" s="1488" t="s">
        <v>8675</v>
      </c>
      <c r="C3361" s="1488" t="s">
        <v>2002</v>
      </c>
      <c r="D3361" s="1488" t="s">
        <v>698</v>
      </c>
      <c r="E3361" s="1489">
        <v>3000</v>
      </c>
      <c r="F3361" s="1488" t="s">
        <v>770</v>
      </c>
      <c r="G3361" s="1488" t="s">
        <v>769</v>
      </c>
      <c r="H3361" s="1488" t="s">
        <v>636</v>
      </c>
      <c r="I3361" s="1488" t="s">
        <v>636</v>
      </c>
      <c r="J3361" s="1488" t="s">
        <v>636</v>
      </c>
      <c r="K3361" s="1493">
        <v>0</v>
      </c>
      <c r="L3361" s="1493">
        <f t="shared" si="125"/>
        <v>12</v>
      </c>
      <c r="M3361" s="1484">
        <f t="shared" si="124"/>
        <v>66600</v>
      </c>
      <c r="N3361" s="1493">
        <v>1</v>
      </c>
      <c r="O3361" s="1493">
        <f t="shared" si="126"/>
        <v>8</v>
      </c>
      <c r="P3361" s="1484">
        <f t="shared" si="127"/>
        <v>44300</v>
      </c>
      <c r="Q3361" s="1200">
        <v>66600</v>
      </c>
      <c r="R3361" s="1200">
        <v>44300</v>
      </c>
      <c r="S3361" s="1201">
        <v>12</v>
      </c>
      <c r="T3361" s="1201">
        <v>8</v>
      </c>
      <c r="U3361" s="1500"/>
      <c r="V3361" s="1500"/>
    </row>
    <row r="3362" spans="1:22" ht="13.5" x14ac:dyDescent="0.25">
      <c r="A3362" s="1488" t="s">
        <v>640</v>
      </c>
      <c r="B3362" s="1488" t="s">
        <v>8675</v>
      </c>
      <c r="C3362" s="1488" t="s">
        <v>97</v>
      </c>
      <c r="D3362" s="1488" t="s">
        <v>768</v>
      </c>
      <c r="E3362" s="1489">
        <v>3000</v>
      </c>
      <c r="F3362" s="1488" t="s">
        <v>767</v>
      </c>
      <c r="G3362" s="1488" t="s">
        <v>766</v>
      </c>
      <c r="H3362" s="1488" t="s">
        <v>636</v>
      </c>
      <c r="I3362" s="1488" t="s">
        <v>765</v>
      </c>
      <c r="J3362" s="1488" t="s">
        <v>636</v>
      </c>
      <c r="K3362" s="1493">
        <v>1</v>
      </c>
      <c r="L3362" s="1493">
        <f t="shared" si="125"/>
        <v>12</v>
      </c>
      <c r="M3362" s="1484">
        <f t="shared" si="124"/>
        <v>84600</v>
      </c>
      <c r="N3362" s="1493">
        <v>1</v>
      </c>
      <c r="O3362" s="1493">
        <f t="shared" si="126"/>
        <v>8</v>
      </c>
      <c r="P3362" s="1484">
        <f t="shared" si="127"/>
        <v>56300</v>
      </c>
      <c r="Q3362" s="1200">
        <v>84600</v>
      </c>
      <c r="R3362" s="1200">
        <v>56300</v>
      </c>
      <c r="S3362" s="1201">
        <v>12</v>
      </c>
      <c r="T3362" s="1201">
        <v>8</v>
      </c>
      <c r="U3362" s="1500"/>
      <c r="V3362" s="1500"/>
    </row>
    <row r="3363" spans="1:22" ht="13.5" x14ac:dyDescent="0.25">
      <c r="A3363" s="1488" t="s">
        <v>640</v>
      </c>
      <c r="B3363" s="1488" t="s">
        <v>8675</v>
      </c>
      <c r="C3363" s="1488" t="s">
        <v>97</v>
      </c>
      <c r="D3363" s="1488" t="s">
        <v>645</v>
      </c>
      <c r="E3363" s="1489">
        <v>5000</v>
      </c>
      <c r="F3363" s="1488" t="s">
        <v>764</v>
      </c>
      <c r="G3363" s="1488" t="s">
        <v>763</v>
      </c>
      <c r="H3363" s="1488" t="s">
        <v>641</v>
      </c>
      <c r="I3363" s="1488" t="s">
        <v>647</v>
      </c>
      <c r="J3363" s="1488" t="s">
        <v>641</v>
      </c>
      <c r="K3363" s="1493">
        <v>1</v>
      </c>
      <c r="L3363" s="1493">
        <f t="shared" si="125"/>
        <v>12</v>
      </c>
      <c r="M3363" s="1484">
        <f t="shared" si="124"/>
        <v>30376.520000000004</v>
      </c>
      <c r="N3363" s="1493">
        <v>1</v>
      </c>
      <c r="O3363" s="1493">
        <f t="shared" si="126"/>
        <v>8</v>
      </c>
      <c r="P3363" s="1484">
        <f t="shared" si="127"/>
        <v>20267.09</v>
      </c>
      <c r="Q3363" s="1200">
        <v>30376.520000000004</v>
      </c>
      <c r="R3363" s="1200">
        <v>20267.09</v>
      </c>
      <c r="S3363" s="1201">
        <v>12</v>
      </c>
      <c r="T3363" s="1201">
        <v>8</v>
      </c>
      <c r="U3363" s="1500"/>
      <c r="V3363" s="1500"/>
    </row>
    <row r="3364" spans="1:22" ht="13.5" x14ac:dyDescent="0.25">
      <c r="A3364" s="1488" t="s">
        <v>640</v>
      </c>
      <c r="B3364" s="1488" t="s">
        <v>8675</v>
      </c>
      <c r="C3364" s="1488" t="s">
        <v>97</v>
      </c>
      <c r="D3364" s="1488" t="s">
        <v>712</v>
      </c>
      <c r="E3364" s="1489">
        <v>12000</v>
      </c>
      <c r="F3364" s="1488" t="s">
        <v>762</v>
      </c>
      <c r="G3364" s="1488" t="s">
        <v>761</v>
      </c>
      <c r="H3364" s="1488" t="s">
        <v>636</v>
      </c>
      <c r="I3364" s="1488" t="s">
        <v>662</v>
      </c>
      <c r="J3364" s="1488" t="s">
        <v>636</v>
      </c>
      <c r="K3364" s="1493">
        <v>0</v>
      </c>
      <c r="L3364" s="1493">
        <f t="shared" si="125"/>
        <v>0</v>
      </c>
      <c r="M3364" s="1484">
        <f t="shared" si="124"/>
        <v>0</v>
      </c>
      <c r="N3364" s="1493">
        <v>1</v>
      </c>
      <c r="O3364" s="1493">
        <f t="shared" si="126"/>
        <v>4</v>
      </c>
      <c r="P3364" s="1484">
        <f t="shared" si="127"/>
        <v>10700</v>
      </c>
      <c r="Q3364" s="1200"/>
      <c r="R3364" s="1200">
        <v>10700</v>
      </c>
      <c r="S3364" s="1201"/>
      <c r="T3364" s="1201">
        <v>4</v>
      </c>
      <c r="U3364" s="1500"/>
      <c r="V3364" s="1500"/>
    </row>
    <row r="3365" spans="1:22" ht="13.5" x14ac:dyDescent="0.25">
      <c r="A3365" s="1488" t="s">
        <v>640</v>
      </c>
      <c r="B3365" s="1488" t="s">
        <v>8675</v>
      </c>
      <c r="C3365" s="1488" t="s">
        <v>97</v>
      </c>
      <c r="D3365" s="1488" t="s">
        <v>675</v>
      </c>
      <c r="E3365" s="1489">
        <v>5000</v>
      </c>
      <c r="F3365" s="1488" t="s">
        <v>760</v>
      </c>
      <c r="G3365" s="1488" t="s">
        <v>759</v>
      </c>
      <c r="H3365" s="1488" t="s">
        <v>675</v>
      </c>
      <c r="I3365" s="1488" t="s">
        <v>647</v>
      </c>
      <c r="J3365" s="1488" t="s">
        <v>675</v>
      </c>
      <c r="K3365" s="1493">
        <v>1</v>
      </c>
      <c r="L3365" s="1493">
        <f t="shared" si="125"/>
        <v>12</v>
      </c>
      <c r="M3365" s="1484">
        <f t="shared" si="124"/>
        <v>35593.17</v>
      </c>
      <c r="N3365" s="1493">
        <v>1</v>
      </c>
      <c r="O3365" s="1493">
        <f t="shared" si="126"/>
        <v>8</v>
      </c>
      <c r="P3365" s="1484">
        <f t="shared" si="127"/>
        <v>24076.13</v>
      </c>
      <c r="Q3365" s="1200">
        <v>35593.17</v>
      </c>
      <c r="R3365" s="1200">
        <v>24076.13</v>
      </c>
      <c r="S3365" s="1201">
        <v>12</v>
      </c>
      <c r="T3365" s="1201">
        <v>8</v>
      </c>
      <c r="U3365" s="1500"/>
      <c r="V3365" s="1500"/>
    </row>
    <row r="3366" spans="1:22" ht="13.5" x14ac:dyDescent="0.25">
      <c r="A3366" s="1488" t="s">
        <v>640</v>
      </c>
      <c r="B3366" s="1488" t="s">
        <v>8675</v>
      </c>
      <c r="C3366" s="1488" t="s">
        <v>97</v>
      </c>
      <c r="D3366" s="1488" t="s">
        <v>756</v>
      </c>
      <c r="E3366" s="1489">
        <v>5000</v>
      </c>
      <c r="F3366" s="1488" t="s">
        <v>758</v>
      </c>
      <c r="G3366" s="1488" t="s">
        <v>757</v>
      </c>
      <c r="H3366" s="1488" t="s">
        <v>756</v>
      </c>
      <c r="I3366" s="1488" t="s">
        <v>647</v>
      </c>
      <c r="J3366" s="1488" t="s">
        <v>756</v>
      </c>
      <c r="K3366" s="1493">
        <v>1</v>
      </c>
      <c r="L3366" s="1493">
        <f t="shared" si="125"/>
        <v>12</v>
      </c>
      <c r="M3366" s="1484">
        <f t="shared" si="124"/>
        <v>58952.75</v>
      </c>
      <c r="N3366" s="1493">
        <v>1</v>
      </c>
      <c r="O3366" s="1493">
        <f t="shared" si="126"/>
        <v>10</v>
      </c>
      <c r="P3366" s="1484">
        <f t="shared" si="127"/>
        <v>41442.57</v>
      </c>
      <c r="Q3366" s="1200">
        <v>58952.75</v>
      </c>
      <c r="R3366" s="1200">
        <v>41442.57</v>
      </c>
      <c r="S3366" s="1201">
        <v>12</v>
      </c>
      <c r="T3366" s="1201">
        <v>10</v>
      </c>
      <c r="U3366" s="1500"/>
      <c r="V3366" s="1500"/>
    </row>
    <row r="3367" spans="1:22" ht="13.5" x14ac:dyDescent="0.25">
      <c r="A3367" s="1488" t="s">
        <v>640</v>
      </c>
      <c r="B3367" s="1488" t="s">
        <v>8675</v>
      </c>
      <c r="C3367" s="1488" t="s">
        <v>97</v>
      </c>
      <c r="D3367" s="1488" t="s">
        <v>701</v>
      </c>
      <c r="E3367" s="1489">
        <v>5000</v>
      </c>
      <c r="F3367" s="1488" t="s">
        <v>755</v>
      </c>
      <c r="G3367" s="1488" t="s">
        <v>754</v>
      </c>
      <c r="H3367" s="1488" t="s">
        <v>701</v>
      </c>
      <c r="I3367" s="1488" t="s">
        <v>647</v>
      </c>
      <c r="J3367" s="1488" t="s">
        <v>701</v>
      </c>
      <c r="K3367" s="1493">
        <v>1</v>
      </c>
      <c r="L3367" s="1493">
        <f t="shared" si="125"/>
        <v>0</v>
      </c>
      <c r="M3367" s="1484">
        <f t="shared" si="124"/>
        <v>0</v>
      </c>
      <c r="N3367" s="1493">
        <v>1</v>
      </c>
      <c r="O3367" s="1493">
        <f t="shared" si="126"/>
        <v>4</v>
      </c>
      <c r="P3367" s="1484">
        <f t="shared" si="127"/>
        <v>42900</v>
      </c>
      <c r="Q3367" s="1200"/>
      <c r="R3367" s="1200">
        <v>42900</v>
      </c>
      <c r="S3367" s="1201"/>
      <c r="T3367" s="1201">
        <v>4</v>
      </c>
      <c r="U3367" s="1500"/>
      <c r="V3367" s="1500"/>
    </row>
    <row r="3368" spans="1:22" ht="13.5" x14ac:dyDescent="0.25">
      <c r="A3368" s="1488" t="s">
        <v>640</v>
      </c>
      <c r="B3368" s="1488" t="s">
        <v>8675</v>
      </c>
      <c r="C3368" s="1488" t="s">
        <v>2002</v>
      </c>
      <c r="D3368" s="1488" t="s">
        <v>751</v>
      </c>
      <c r="E3368" s="1489">
        <v>5000</v>
      </c>
      <c r="F3368" s="1488" t="s">
        <v>753</v>
      </c>
      <c r="G3368" s="1488" t="s">
        <v>752</v>
      </c>
      <c r="H3368" s="1488" t="s">
        <v>751</v>
      </c>
      <c r="I3368" s="1488" t="s">
        <v>647</v>
      </c>
      <c r="J3368" s="1488" t="s">
        <v>751</v>
      </c>
      <c r="K3368" s="1493">
        <v>0</v>
      </c>
      <c r="L3368" s="1493">
        <f t="shared" si="125"/>
        <v>0</v>
      </c>
      <c r="M3368" s="1484">
        <f t="shared" si="124"/>
        <v>0</v>
      </c>
      <c r="N3368" s="1493">
        <v>1</v>
      </c>
      <c r="O3368" s="1493">
        <f t="shared" si="126"/>
        <v>4</v>
      </c>
      <c r="P3368" s="1484">
        <f t="shared" si="127"/>
        <v>42900</v>
      </c>
      <c r="Q3368" s="1200"/>
      <c r="R3368" s="1200">
        <v>42900</v>
      </c>
      <c r="S3368" s="1201"/>
      <c r="T3368" s="1201">
        <v>4</v>
      </c>
      <c r="U3368" s="1500"/>
      <c r="V3368" s="1500"/>
    </row>
    <row r="3369" spans="1:22" ht="13.5" x14ac:dyDescent="0.25">
      <c r="A3369" s="1488" t="s">
        <v>640</v>
      </c>
      <c r="B3369" s="1488" t="s">
        <v>8675</v>
      </c>
      <c r="C3369" s="1488" t="s">
        <v>97</v>
      </c>
      <c r="D3369" s="1488" t="s">
        <v>712</v>
      </c>
      <c r="E3369" s="1489">
        <v>12000</v>
      </c>
      <c r="F3369" s="1488" t="s">
        <v>750</v>
      </c>
      <c r="G3369" s="1488" t="s">
        <v>749</v>
      </c>
      <c r="H3369" s="1488" t="s">
        <v>651</v>
      </c>
      <c r="I3369" s="1488" t="s">
        <v>647</v>
      </c>
      <c r="J3369" s="1488" t="s">
        <v>651</v>
      </c>
      <c r="K3369" s="1493">
        <v>0</v>
      </c>
      <c r="L3369" s="1493">
        <f t="shared" si="125"/>
        <v>12</v>
      </c>
      <c r="M3369" s="1484">
        <f t="shared" si="124"/>
        <v>60523.770000000004</v>
      </c>
      <c r="N3369" s="1493">
        <v>1</v>
      </c>
      <c r="O3369" s="1493">
        <f t="shared" si="126"/>
        <v>8</v>
      </c>
      <c r="P3369" s="1484">
        <f t="shared" si="127"/>
        <v>40300</v>
      </c>
      <c r="Q3369" s="1200">
        <v>60523.770000000004</v>
      </c>
      <c r="R3369" s="1200">
        <v>40300</v>
      </c>
      <c r="S3369" s="1201">
        <v>12</v>
      </c>
      <c r="T3369" s="1201">
        <v>8</v>
      </c>
      <c r="U3369" s="1500"/>
      <c r="V3369" s="1500"/>
    </row>
    <row r="3370" spans="1:22" ht="13.5" x14ac:dyDescent="0.25">
      <c r="A3370" s="1488" t="s">
        <v>640</v>
      </c>
      <c r="B3370" s="1488" t="s">
        <v>8675</v>
      </c>
      <c r="C3370" s="1488" t="s">
        <v>2002</v>
      </c>
      <c r="D3370" s="1488" t="s">
        <v>698</v>
      </c>
      <c r="E3370" s="1489">
        <v>3000</v>
      </c>
      <c r="F3370" s="1488" t="s">
        <v>748</v>
      </c>
      <c r="G3370" s="1488" t="s">
        <v>747</v>
      </c>
      <c r="H3370" s="1488" t="s">
        <v>636</v>
      </c>
      <c r="I3370" s="1488" t="s">
        <v>636</v>
      </c>
      <c r="J3370" s="1488" t="s">
        <v>636</v>
      </c>
      <c r="K3370" s="1493">
        <v>0</v>
      </c>
      <c r="L3370" s="1493">
        <f t="shared" si="125"/>
        <v>12</v>
      </c>
      <c r="M3370" s="1484">
        <f t="shared" si="124"/>
        <v>60319.21</v>
      </c>
      <c r="N3370" s="1493">
        <v>1</v>
      </c>
      <c r="O3370" s="1493">
        <f t="shared" si="126"/>
        <v>8</v>
      </c>
      <c r="P3370" s="1484">
        <f t="shared" si="127"/>
        <v>40300</v>
      </c>
      <c r="Q3370" s="1200">
        <v>60319.21</v>
      </c>
      <c r="R3370" s="1200">
        <v>40300</v>
      </c>
      <c r="S3370" s="1201">
        <v>12</v>
      </c>
      <c r="T3370" s="1201">
        <v>8</v>
      </c>
      <c r="U3370" s="1500"/>
      <c r="V3370" s="1500"/>
    </row>
    <row r="3371" spans="1:22" ht="13.5" x14ac:dyDescent="0.25">
      <c r="A3371" s="1488" t="s">
        <v>640</v>
      </c>
      <c r="B3371" s="1488" t="s">
        <v>8675</v>
      </c>
      <c r="C3371" s="1488" t="s">
        <v>97</v>
      </c>
      <c r="D3371" s="1488" t="s">
        <v>739</v>
      </c>
      <c r="E3371" s="1489">
        <v>3500</v>
      </c>
      <c r="F3371" s="1488" t="s">
        <v>746</v>
      </c>
      <c r="G3371" s="1488" t="s">
        <v>745</v>
      </c>
      <c r="H3371" s="1488" t="s">
        <v>636</v>
      </c>
      <c r="I3371" s="1488" t="s">
        <v>665</v>
      </c>
      <c r="J3371" s="1488" t="s">
        <v>636</v>
      </c>
      <c r="K3371" s="1493">
        <v>1</v>
      </c>
      <c r="L3371" s="1493">
        <f t="shared" si="125"/>
        <v>12</v>
      </c>
      <c r="M3371" s="1484">
        <f t="shared" si="124"/>
        <v>60434.28</v>
      </c>
      <c r="N3371" s="1493">
        <v>1</v>
      </c>
      <c r="O3371" s="1493">
        <f t="shared" si="126"/>
        <v>8</v>
      </c>
      <c r="P3371" s="1484">
        <f t="shared" si="127"/>
        <v>40221.880000000005</v>
      </c>
      <c r="Q3371" s="1200">
        <v>60434.28</v>
      </c>
      <c r="R3371" s="1200">
        <v>40221.880000000005</v>
      </c>
      <c r="S3371" s="1201">
        <v>12</v>
      </c>
      <c r="T3371" s="1201">
        <v>8</v>
      </c>
      <c r="U3371" s="1500"/>
      <c r="V3371" s="1500"/>
    </row>
    <row r="3372" spans="1:22" ht="13.5" x14ac:dyDescent="0.25">
      <c r="A3372" s="1488" t="s">
        <v>640</v>
      </c>
      <c r="B3372" s="1488" t="s">
        <v>8675</v>
      </c>
      <c r="C3372" s="1488" t="s">
        <v>97</v>
      </c>
      <c r="D3372" s="1488" t="s">
        <v>639</v>
      </c>
      <c r="E3372" s="1489">
        <v>3500</v>
      </c>
      <c r="F3372" s="1488" t="s">
        <v>746</v>
      </c>
      <c r="G3372" s="1488" t="s">
        <v>745</v>
      </c>
      <c r="H3372" s="1488" t="s">
        <v>636</v>
      </c>
      <c r="I3372" s="1488" t="s">
        <v>665</v>
      </c>
      <c r="J3372" s="1488" t="s">
        <v>636</v>
      </c>
      <c r="K3372" s="1493">
        <v>1</v>
      </c>
      <c r="L3372" s="1493">
        <f t="shared" si="125"/>
        <v>0</v>
      </c>
      <c r="M3372" s="1484">
        <f t="shared" ref="M3372:M3410" si="128">Q3372</f>
        <v>0</v>
      </c>
      <c r="N3372" s="1493">
        <v>0</v>
      </c>
      <c r="O3372" s="1493">
        <f t="shared" si="126"/>
        <v>4</v>
      </c>
      <c r="P3372" s="1484">
        <f t="shared" si="127"/>
        <v>17766.669999999998</v>
      </c>
      <c r="Q3372" s="1200"/>
      <c r="R3372" s="1200">
        <v>17766.669999999998</v>
      </c>
      <c r="S3372" s="1201"/>
      <c r="T3372" s="1201">
        <v>4</v>
      </c>
      <c r="U3372" s="1500"/>
      <c r="V3372" s="1500"/>
    </row>
    <row r="3373" spans="1:22" ht="13.5" x14ac:dyDescent="0.25">
      <c r="A3373" s="1488" t="s">
        <v>640</v>
      </c>
      <c r="B3373" s="1488" t="s">
        <v>8675</v>
      </c>
      <c r="C3373" s="1488" t="s">
        <v>97</v>
      </c>
      <c r="D3373" s="1488" t="s">
        <v>739</v>
      </c>
      <c r="E3373" s="1489">
        <v>3000</v>
      </c>
      <c r="F3373" s="1488" t="s">
        <v>744</v>
      </c>
      <c r="G3373" s="1488" t="s">
        <v>743</v>
      </c>
      <c r="H3373" s="1488" t="s">
        <v>742</v>
      </c>
      <c r="I3373" s="1488" t="s">
        <v>736</v>
      </c>
      <c r="J3373" s="1488" t="s">
        <v>742</v>
      </c>
      <c r="K3373" s="1493">
        <v>1</v>
      </c>
      <c r="L3373" s="1493">
        <f t="shared" si="125"/>
        <v>0</v>
      </c>
      <c r="M3373" s="1484">
        <f t="shared" si="128"/>
        <v>0</v>
      </c>
      <c r="N3373" s="1493">
        <v>0</v>
      </c>
      <c r="O3373" s="1493">
        <f t="shared" si="126"/>
        <v>5</v>
      </c>
      <c r="P3373" s="1484">
        <f t="shared" si="127"/>
        <v>54200</v>
      </c>
      <c r="Q3373" s="1200"/>
      <c r="R3373" s="1200">
        <v>54200</v>
      </c>
      <c r="S3373" s="1201"/>
      <c r="T3373" s="1201">
        <v>5</v>
      </c>
      <c r="U3373" s="1500"/>
      <c r="V3373" s="1500"/>
    </row>
    <row r="3374" spans="1:22" ht="13.5" x14ac:dyDescent="0.25">
      <c r="A3374" s="1488" t="s">
        <v>640</v>
      </c>
      <c r="B3374" s="1488" t="s">
        <v>8675</v>
      </c>
      <c r="C3374" s="1488" t="s">
        <v>2002</v>
      </c>
      <c r="D3374" s="1488" t="s">
        <v>639</v>
      </c>
      <c r="E3374" s="1489">
        <v>3500</v>
      </c>
      <c r="F3374" s="1488" t="s">
        <v>741</v>
      </c>
      <c r="G3374" s="1488" t="s">
        <v>740</v>
      </c>
      <c r="H3374" s="1488" t="s">
        <v>635</v>
      </c>
      <c r="I3374" s="1488" t="s">
        <v>636</v>
      </c>
      <c r="J3374" s="1488" t="s">
        <v>635</v>
      </c>
      <c r="K3374" s="1493">
        <v>0</v>
      </c>
      <c r="L3374" s="1493">
        <f t="shared" si="125"/>
        <v>0</v>
      </c>
      <c r="M3374" s="1484">
        <f t="shared" si="128"/>
        <v>0</v>
      </c>
      <c r="N3374" s="1493">
        <v>1</v>
      </c>
      <c r="O3374" s="1493">
        <f t="shared" si="126"/>
        <v>3</v>
      </c>
      <c r="P3374" s="1484">
        <f t="shared" si="127"/>
        <v>6900</v>
      </c>
      <c r="Q3374" s="1200"/>
      <c r="R3374" s="1200">
        <v>6900</v>
      </c>
      <c r="S3374" s="1201"/>
      <c r="T3374" s="1201">
        <v>3</v>
      </c>
      <c r="U3374" s="1500"/>
      <c r="V3374" s="1500"/>
    </row>
    <row r="3375" spans="1:22" ht="13.5" x14ac:dyDescent="0.25">
      <c r="A3375" s="1488" t="s">
        <v>640</v>
      </c>
      <c r="B3375" s="1488" t="s">
        <v>8675</v>
      </c>
      <c r="C3375" s="1488" t="s">
        <v>97</v>
      </c>
      <c r="D3375" s="1488" t="s">
        <v>739</v>
      </c>
      <c r="E3375" s="1489">
        <v>3000</v>
      </c>
      <c r="F3375" s="1488" t="s">
        <v>738</v>
      </c>
      <c r="G3375" s="1488" t="s">
        <v>737</v>
      </c>
      <c r="H3375" s="1488" t="s">
        <v>735</v>
      </c>
      <c r="I3375" s="1488" t="s">
        <v>736</v>
      </c>
      <c r="J3375" s="1488" t="s">
        <v>735</v>
      </c>
      <c r="K3375" s="1493">
        <v>1</v>
      </c>
      <c r="L3375" s="1493">
        <f t="shared" si="125"/>
        <v>4</v>
      </c>
      <c r="M3375" s="1484">
        <f t="shared" si="128"/>
        <v>13595.72</v>
      </c>
      <c r="N3375" s="1493">
        <v>1</v>
      </c>
      <c r="O3375" s="1493">
        <f t="shared" si="126"/>
        <v>8</v>
      </c>
      <c r="P3375" s="1484">
        <f t="shared" si="127"/>
        <v>28272.82</v>
      </c>
      <c r="Q3375" s="1200">
        <v>13595.72</v>
      </c>
      <c r="R3375" s="1200">
        <v>28272.82</v>
      </c>
      <c r="S3375" s="1201">
        <v>4</v>
      </c>
      <c r="T3375" s="1201">
        <v>8</v>
      </c>
      <c r="U3375" s="1500"/>
      <c r="V3375" s="1500"/>
    </row>
    <row r="3376" spans="1:22" ht="13.5" x14ac:dyDescent="0.25">
      <c r="A3376" s="1488" t="s">
        <v>640</v>
      </c>
      <c r="B3376" s="1488" t="s">
        <v>8675</v>
      </c>
      <c r="C3376" s="1488" t="s">
        <v>97</v>
      </c>
      <c r="D3376" s="1488" t="s">
        <v>734</v>
      </c>
      <c r="E3376" s="1489">
        <v>14000</v>
      </c>
      <c r="F3376" s="1488" t="s">
        <v>733</v>
      </c>
      <c r="G3376" s="1488" t="s">
        <v>732</v>
      </c>
      <c r="H3376" s="1488" t="s">
        <v>636</v>
      </c>
      <c r="I3376" s="1488" t="s">
        <v>687</v>
      </c>
      <c r="J3376" s="1488" t="s">
        <v>636</v>
      </c>
      <c r="K3376" s="1493">
        <v>0</v>
      </c>
      <c r="L3376" s="1493">
        <f t="shared" si="125"/>
        <v>10</v>
      </c>
      <c r="M3376" s="1484">
        <f t="shared" si="128"/>
        <v>22832.150000000005</v>
      </c>
      <c r="N3376" s="1493">
        <v>1</v>
      </c>
      <c r="O3376" s="1493">
        <f t="shared" si="126"/>
        <v>0</v>
      </c>
      <c r="P3376" s="1484">
        <f t="shared" si="127"/>
        <v>0</v>
      </c>
      <c r="Q3376" s="1200">
        <v>22832.150000000005</v>
      </c>
      <c r="R3376" s="1200"/>
      <c r="S3376" s="1201">
        <v>10</v>
      </c>
      <c r="T3376" s="1201"/>
      <c r="U3376" s="1500"/>
      <c r="V3376" s="1500"/>
    </row>
    <row r="3377" spans="1:22" ht="13.5" x14ac:dyDescent="0.25">
      <c r="A3377" s="1488" t="s">
        <v>640</v>
      </c>
      <c r="B3377" s="1488" t="s">
        <v>8675</v>
      </c>
      <c r="C3377" s="1488" t="s">
        <v>97</v>
      </c>
      <c r="D3377" s="1488" t="s">
        <v>639</v>
      </c>
      <c r="E3377" s="1489">
        <v>2500</v>
      </c>
      <c r="F3377" s="1488" t="s">
        <v>731</v>
      </c>
      <c r="G3377" s="1488" t="s">
        <v>730</v>
      </c>
      <c r="H3377" s="1488" t="s">
        <v>636</v>
      </c>
      <c r="I3377" s="1488" t="s">
        <v>665</v>
      </c>
      <c r="J3377" s="1488" t="s">
        <v>636</v>
      </c>
      <c r="K3377" s="1493">
        <v>1</v>
      </c>
      <c r="L3377" s="1493">
        <f t="shared" si="125"/>
        <v>12</v>
      </c>
      <c r="M3377" s="1484">
        <f t="shared" si="128"/>
        <v>35630.129999999997</v>
      </c>
      <c r="N3377" s="1493">
        <v>1</v>
      </c>
      <c r="O3377" s="1493">
        <f t="shared" si="126"/>
        <v>8</v>
      </c>
      <c r="P3377" s="1484">
        <f t="shared" si="127"/>
        <v>24074.720000000001</v>
      </c>
      <c r="Q3377" s="1200">
        <v>35630.129999999997</v>
      </c>
      <c r="R3377" s="1200">
        <v>24074.720000000001</v>
      </c>
      <c r="S3377" s="1201">
        <v>12</v>
      </c>
      <c r="T3377" s="1201">
        <v>8</v>
      </c>
      <c r="U3377" s="1500"/>
      <c r="V3377" s="1500"/>
    </row>
    <row r="3378" spans="1:22" ht="13.5" x14ac:dyDescent="0.25">
      <c r="A3378" s="1488" t="s">
        <v>640</v>
      </c>
      <c r="B3378" s="1488" t="s">
        <v>8675</v>
      </c>
      <c r="C3378" s="1488" t="s">
        <v>2002</v>
      </c>
      <c r="D3378" s="1488" t="s">
        <v>645</v>
      </c>
      <c r="E3378" s="1489">
        <v>6000</v>
      </c>
      <c r="F3378" s="1488" t="s">
        <v>729</v>
      </c>
      <c r="G3378" s="1488" t="s">
        <v>728</v>
      </c>
      <c r="H3378" s="1488" t="s">
        <v>641</v>
      </c>
      <c r="I3378" s="1488" t="s">
        <v>647</v>
      </c>
      <c r="J3378" s="1488" t="s">
        <v>641</v>
      </c>
      <c r="K3378" s="1493">
        <v>0</v>
      </c>
      <c r="L3378" s="1493">
        <f t="shared" si="125"/>
        <v>0</v>
      </c>
      <c r="M3378" s="1484">
        <f t="shared" si="128"/>
        <v>0</v>
      </c>
      <c r="N3378" s="1493">
        <v>1</v>
      </c>
      <c r="O3378" s="1493">
        <f t="shared" si="126"/>
        <v>5</v>
      </c>
      <c r="P3378" s="1484">
        <f t="shared" si="127"/>
        <v>12913.07</v>
      </c>
      <c r="Q3378" s="1200"/>
      <c r="R3378" s="1200">
        <v>12913.07</v>
      </c>
      <c r="S3378" s="1201"/>
      <c r="T3378" s="1201">
        <v>5</v>
      </c>
      <c r="U3378" s="1500"/>
      <c r="V3378" s="1500"/>
    </row>
    <row r="3379" spans="1:22" ht="13.5" x14ac:dyDescent="0.25">
      <c r="A3379" s="1488" t="s">
        <v>640</v>
      </c>
      <c r="B3379" s="1488" t="s">
        <v>8675</v>
      </c>
      <c r="C3379" s="1488" t="s">
        <v>97</v>
      </c>
      <c r="D3379" s="1488" t="s">
        <v>698</v>
      </c>
      <c r="E3379" s="1489">
        <v>2200</v>
      </c>
      <c r="F3379" s="1488" t="s">
        <v>727</v>
      </c>
      <c r="G3379" s="1488" t="s">
        <v>726</v>
      </c>
      <c r="H3379" s="1488" t="s">
        <v>725</v>
      </c>
      <c r="I3379" s="1488" t="s">
        <v>636</v>
      </c>
      <c r="J3379" s="1488" t="s">
        <v>725</v>
      </c>
      <c r="K3379" s="1493">
        <v>1</v>
      </c>
      <c r="L3379" s="1493">
        <f t="shared" si="125"/>
        <v>12</v>
      </c>
      <c r="M3379" s="1484">
        <f t="shared" si="128"/>
        <v>36203.980000000003</v>
      </c>
      <c r="N3379" s="1493">
        <v>1</v>
      </c>
      <c r="O3379" s="1493">
        <f t="shared" si="126"/>
        <v>8</v>
      </c>
      <c r="P3379" s="1484">
        <f t="shared" si="127"/>
        <v>24197.72</v>
      </c>
      <c r="Q3379" s="1200">
        <v>36203.980000000003</v>
      </c>
      <c r="R3379" s="1200">
        <v>24197.72</v>
      </c>
      <c r="S3379" s="1201">
        <v>12</v>
      </c>
      <c r="T3379" s="1201">
        <v>8</v>
      </c>
      <c r="U3379" s="1500"/>
      <c r="V3379" s="1500"/>
    </row>
    <row r="3380" spans="1:22" ht="13.5" x14ac:dyDescent="0.25">
      <c r="A3380" s="1488" t="s">
        <v>640</v>
      </c>
      <c r="B3380" s="1488" t="s">
        <v>8675</v>
      </c>
      <c r="C3380" s="1488" t="s">
        <v>97</v>
      </c>
      <c r="D3380" s="1488" t="s">
        <v>712</v>
      </c>
      <c r="E3380" s="1489">
        <v>12000</v>
      </c>
      <c r="F3380" s="1488" t="s">
        <v>724</v>
      </c>
      <c r="G3380" s="1488" t="s">
        <v>723</v>
      </c>
      <c r="H3380" s="1488" t="s">
        <v>701</v>
      </c>
      <c r="I3380" s="1488" t="s">
        <v>647</v>
      </c>
      <c r="J3380" s="1488" t="s">
        <v>701</v>
      </c>
      <c r="K3380" s="1493">
        <v>1</v>
      </c>
      <c r="L3380" s="1493">
        <f t="shared" si="125"/>
        <v>0</v>
      </c>
      <c r="M3380" s="1484">
        <f t="shared" si="128"/>
        <v>0</v>
      </c>
      <c r="N3380" s="1493">
        <v>1</v>
      </c>
      <c r="O3380" s="1493">
        <f t="shared" si="126"/>
        <v>1</v>
      </c>
      <c r="P3380" s="1484">
        <f t="shared" si="127"/>
        <v>15600</v>
      </c>
      <c r="Q3380" s="1200"/>
      <c r="R3380" s="1200">
        <v>15600</v>
      </c>
      <c r="S3380" s="1201"/>
      <c r="T3380" s="1201">
        <v>1</v>
      </c>
      <c r="U3380" s="1500"/>
      <c r="V3380" s="1500"/>
    </row>
    <row r="3381" spans="1:22" ht="13.5" x14ac:dyDescent="0.25">
      <c r="A3381" s="1488" t="s">
        <v>640</v>
      </c>
      <c r="B3381" s="1488" t="s">
        <v>8675</v>
      </c>
      <c r="C3381" s="1488" t="s">
        <v>97</v>
      </c>
      <c r="D3381" s="1488" t="s">
        <v>722</v>
      </c>
      <c r="E3381" s="1489">
        <v>3000</v>
      </c>
      <c r="F3381" s="1488" t="s">
        <v>721</v>
      </c>
      <c r="G3381" s="1488" t="s">
        <v>720</v>
      </c>
      <c r="H3381" s="1488" t="s">
        <v>636</v>
      </c>
      <c r="I3381" s="1488" t="s">
        <v>665</v>
      </c>
      <c r="J3381" s="1488" t="s">
        <v>636</v>
      </c>
      <c r="K3381" s="1493">
        <v>1</v>
      </c>
      <c r="L3381" s="1493">
        <f t="shared" si="125"/>
        <v>12</v>
      </c>
      <c r="M3381" s="1484">
        <f t="shared" si="128"/>
        <v>30464.589999999997</v>
      </c>
      <c r="N3381" s="1493">
        <v>1</v>
      </c>
      <c r="O3381" s="1493">
        <f t="shared" si="126"/>
        <v>11</v>
      </c>
      <c r="P3381" s="1484">
        <f t="shared" si="127"/>
        <v>22381.559999999998</v>
      </c>
      <c r="Q3381" s="1200">
        <v>30464.589999999997</v>
      </c>
      <c r="R3381" s="1200">
        <v>22381.559999999998</v>
      </c>
      <c r="S3381" s="1201">
        <v>12</v>
      </c>
      <c r="T3381" s="1201">
        <v>11</v>
      </c>
      <c r="U3381" s="1500"/>
      <c r="V3381" s="1500"/>
    </row>
    <row r="3382" spans="1:22" ht="13.5" x14ac:dyDescent="0.25">
      <c r="A3382" s="1488" t="s">
        <v>640</v>
      </c>
      <c r="B3382" s="1488" t="s">
        <v>8675</v>
      </c>
      <c r="C3382" s="1488" t="s">
        <v>97</v>
      </c>
      <c r="D3382" s="1488" t="s">
        <v>645</v>
      </c>
      <c r="E3382" s="1489">
        <v>6000</v>
      </c>
      <c r="F3382" s="1488" t="s">
        <v>719</v>
      </c>
      <c r="G3382" s="1488" t="s">
        <v>718</v>
      </c>
      <c r="H3382" s="1488" t="s">
        <v>641</v>
      </c>
      <c r="I3382" s="1488" t="s">
        <v>647</v>
      </c>
      <c r="J3382" s="1488" t="s">
        <v>641</v>
      </c>
      <c r="K3382" s="1493">
        <v>1</v>
      </c>
      <c r="L3382" s="1493">
        <f t="shared" si="125"/>
        <v>0</v>
      </c>
      <c r="M3382" s="1484">
        <f t="shared" si="128"/>
        <v>0</v>
      </c>
      <c r="N3382" s="1493">
        <v>1</v>
      </c>
      <c r="O3382" s="1493">
        <f t="shared" si="126"/>
        <v>4</v>
      </c>
      <c r="P3382" s="1484">
        <f t="shared" si="127"/>
        <v>21300</v>
      </c>
      <c r="Q3382" s="1200"/>
      <c r="R3382" s="1200">
        <v>21300</v>
      </c>
      <c r="S3382" s="1201"/>
      <c r="T3382" s="1201">
        <v>4</v>
      </c>
      <c r="U3382" s="1500"/>
      <c r="V3382" s="1500"/>
    </row>
    <row r="3383" spans="1:22" ht="13.5" x14ac:dyDescent="0.25">
      <c r="A3383" s="1488" t="s">
        <v>640</v>
      </c>
      <c r="B3383" s="1488" t="s">
        <v>8675</v>
      </c>
      <c r="C3383" s="1488" t="s">
        <v>97</v>
      </c>
      <c r="D3383" s="1488" t="s">
        <v>712</v>
      </c>
      <c r="E3383" s="1489">
        <v>12000</v>
      </c>
      <c r="F3383" s="1488" t="s">
        <v>717</v>
      </c>
      <c r="G3383" s="1488" t="s">
        <v>716</v>
      </c>
      <c r="H3383" s="1488" t="s">
        <v>636</v>
      </c>
      <c r="I3383" s="1488" t="s">
        <v>636</v>
      </c>
      <c r="J3383" s="1488" t="s">
        <v>636</v>
      </c>
      <c r="K3383" s="1493">
        <v>1</v>
      </c>
      <c r="L3383" s="1493">
        <f t="shared" si="125"/>
        <v>5</v>
      </c>
      <c r="M3383" s="1484">
        <f t="shared" si="128"/>
        <v>9795.42</v>
      </c>
      <c r="N3383" s="1493">
        <v>0</v>
      </c>
      <c r="O3383" s="1493">
        <f t="shared" si="126"/>
        <v>8</v>
      </c>
      <c r="P3383" s="1484">
        <f t="shared" si="127"/>
        <v>17499.59</v>
      </c>
      <c r="Q3383" s="1200">
        <v>9795.42</v>
      </c>
      <c r="R3383" s="1200">
        <v>17499.59</v>
      </c>
      <c r="S3383" s="1201">
        <v>5</v>
      </c>
      <c r="T3383" s="1201">
        <v>8</v>
      </c>
      <c r="U3383" s="1500"/>
      <c r="V3383" s="1500"/>
    </row>
    <row r="3384" spans="1:22" ht="13.5" x14ac:dyDescent="0.25">
      <c r="A3384" s="1488" t="s">
        <v>640</v>
      </c>
      <c r="B3384" s="1488" t="s">
        <v>8675</v>
      </c>
      <c r="C3384" s="1488" t="s">
        <v>97</v>
      </c>
      <c r="D3384" s="1488" t="s">
        <v>715</v>
      </c>
      <c r="E3384" s="1489">
        <v>5000</v>
      </c>
      <c r="F3384" s="1488" t="s">
        <v>714</v>
      </c>
      <c r="G3384" s="1488" t="s">
        <v>713</v>
      </c>
      <c r="H3384" s="1488" t="s">
        <v>636</v>
      </c>
      <c r="I3384" s="1488" t="s">
        <v>665</v>
      </c>
      <c r="J3384" s="1488" t="s">
        <v>636</v>
      </c>
      <c r="K3384" s="1493">
        <v>1</v>
      </c>
      <c r="L3384" s="1493">
        <f t="shared" si="125"/>
        <v>12</v>
      </c>
      <c r="M3384" s="1484">
        <f t="shared" si="128"/>
        <v>142123.87</v>
      </c>
      <c r="N3384" s="1493">
        <v>0</v>
      </c>
      <c r="O3384" s="1493">
        <f t="shared" si="126"/>
        <v>8</v>
      </c>
      <c r="P3384" s="1484">
        <f t="shared" si="127"/>
        <v>95935.23</v>
      </c>
      <c r="Q3384" s="1200">
        <v>142123.87</v>
      </c>
      <c r="R3384" s="1200">
        <v>95935.23</v>
      </c>
      <c r="S3384" s="1201">
        <v>12</v>
      </c>
      <c r="T3384" s="1201">
        <v>8</v>
      </c>
      <c r="U3384" s="1500"/>
      <c r="V3384" s="1500"/>
    </row>
    <row r="3385" spans="1:22" ht="13.5" x14ac:dyDescent="0.25">
      <c r="A3385" s="1488" t="s">
        <v>640</v>
      </c>
      <c r="B3385" s="1488" t="s">
        <v>8675</v>
      </c>
      <c r="C3385" s="1488" t="s">
        <v>97</v>
      </c>
      <c r="D3385" s="1488" t="s">
        <v>712</v>
      </c>
      <c r="E3385" s="1489">
        <v>12000</v>
      </c>
      <c r="F3385" s="1488" t="s">
        <v>711</v>
      </c>
      <c r="G3385" s="1488" t="s">
        <v>710</v>
      </c>
      <c r="H3385" s="1488" t="s">
        <v>651</v>
      </c>
      <c r="I3385" s="1488" t="s">
        <v>647</v>
      </c>
      <c r="J3385" s="1488" t="s">
        <v>651</v>
      </c>
      <c r="K3385" s="1493">
        <v>0</v>
      </c>
      <c r="L3385" s="1493">
        <f t="shared" si="125"/>
        <v>12</v>
      </c>
      <c r="M3385" s="1484">
        <f t="shared" si="128"/>
        <v>36600</v>
      </c>
      <c r="N3385" s="1493">
        <v>1</v>
      </c>
      <c r="O3385" s="1493">
        <f t="shared" si="126"/>
        <v>8</v>
      </c>
      <c r="P3385" s="1484">
        <f t="shared" si="127"/>
        <v>24300</v>
      </c>
      <c r="Q3385" s="1200">
        <v>36600</v>
      </c>
      <c r="R3385" s="1200">
        <v>24300</v>
      </c>
      <c r="S3385" s="1201">
        <v>12</v>
      </c>
      <c r="T3385" s="1201">
        <v>8</v>
      </c>
      <c r="U3385" s="1500"/>
      <c r="V3385" s="1500"/>
    </row>
    <row r="3386" spans="1:22" ht="13.5" x14ac:dyDescent="0.25">
      <c r="A3386" s="1488" t="s">
        <v>640</v>
      </c>
      <c r="B3386" s="1488" t="s">
        <v>8675</v>
      </c>
      <c r="C3386" s="1488" t="s">
        <v>2002</v>
      </c>
      <c r="D3386" s="1488" t="s">
        <v>639</v>
      </c>
      <c r="E3386" s="1489">
        <v>3500</v>
      </c>
      <c r="F3386" s="1488" t="s">
        <v>709</v>
      </c>
      <c r="G3386" s="1488" t="s">
        <v>708</v>
      </c>
      <c r="H3386" s="1488" t="s">
        <v>635</v>
      </c>
      <c r="I3386" s="1488" t="s">
        <v>636</v>
      </c>
      <c r="J3386" s="1488" t="s">
        <v>635</v>
      </c>
      <c r="K3386" s="1493">
        <v>0</v>
      </c>
      <c r="L3386" s="1493">
        <f t="shared" si="125"/>
        <v>1</v>
      </c>
      <c r="M3386" s="1484">
        <f t="shared" si="128"/>
        <v>7466.67</v>
      </c>
      <c r="N3386" s="1493">
        <v>1</v>
      </c>
      <c r="O3386" s="1493">
        <f t="shared" si="126"/>
        <v>1</v>
      </c>
      <c r="P3386" s="1484">
        <f t="shared" si="127"/>
        <v>622.22</v>
      </c>
      <c r="Q3386" s="1200">
        <v>7466.67</v>
      </c>
      <c r="R3386" s="1200">
        <v>622.22</v>
      </c>
      <c r="S3386" s="1201">
        <v>1</v>
      </c>
      <c r="T3386" s="1201">
        <v>1</v>
      </c>
      <c r="U3386" s="1500"/>
      <c r="V3386" s="1500"/>
    </row>
    <row r="3387" spans="1:22" ht="13.5" x14ac:dyDescent="0.25">
      <c r="A3387" s="1488" t="s">
        <v>640</v>
      </c>
      <c r="B3387" s="1488" t="s">
        <v>8675</v>
      </c>
      <c r="C3387" s="1488" t="s">
        <v>2002</v>
      </c>
      <c r="D3387" s="1488" t="s">
        <v>645</v>
      </c>
      <c r="E3387" s="1489">
        <v>5000</v>
      </c>
      <c r="F3387" s="1488" t="s">
        <v>707</v>
      </c>
      <c r="G3387" s="1488" t="s">
        <v>706</v>
      </c>
      <c r="H3387" s="1488" t="s">
        <v>641</v>
      </c>
      <c r="I3387" s="1488" t="s">
        <v>647</v>
      </c>
      <c r="J3387" s="1488" t="s">
        <v>641</v>
      </c>
      <c r="K3387" s="1493">
        <v>0</v>
      </c>
      <c r="L3387" s="1493">
        <f t="shared" si="125"/>
        <v>1</v>
      </c>
      <c r="M3387" s="1484">
        <f t="shared" si="128"/>
        <v>3600</v>
      </c>
      <c r="N3387" s="1493">
        <v>1</v>
      </c>
      <c r="O3387" s="1493">
        <f t="shared" si="126"/>
        <v>0</v>
      </c>
      <c r="P3387" s="1484">
        <f t="shared" si="127"/>
        <v>0</v>
      </c>
      <c r="Q3387" s="1200">
        <v>3600</v>
      </c>
      <c r="R3387" s="1200"/>
      <c r="S3387" s="1201">
        <v>1</v>
      </c>
      <c r="T3387" s="1201"/>
      <c r="U3387" s="1500"/>
      <c r="V3387" s="1500"/>
    </row>
    <row r="3388" spans="1:22" ht="13.5" x14ac:dyDescent="0.25">
      <c r="A3388" s="1488" t="s">
        <v>640</v>
      </c>
      <c r="B3388" s="1488" t="s">
        <v>8675</v>
      </c>
      <c r="C3388" s="1488" t="s">
        <v>2002</v>
      </c>
      <c r="D3388" s="1488" t="s">
        <v>645</v>
      </c>
      <c r="E3388" s="1489">
        <v>5000</v>
      </c>
      <c r="F3388" s="1488" t="s">
        <v>705</v>
      </c>
      <c r="G3388" s="1488" t="s">
        <v>704</v>
      </c>
      <c r="H3388" s="1488" t="s">
        <v>641</v>
      </c>
      <c r="I3388" s="1488" t="s">
        <v>647</v>
      </c>
      <c r="J3388" s="1488" t="s">
        <v>641</v>
      </c>
      <c r="K3388" s="1493">
        <v>0</v>
      </c>
      <c r="L3388" s="1493">
        <f t="shared" si="125"/>
        <v>12</v>
      </c>
      <c r="M3388" s="1484">
        <f t="shared" si="128"/>
        <v>60350.47</v>
      </c>
      <c r="N3388" s="1493">
        <v>1</v>
      </c>
      <c r="O3388" s="1493">
        <f t="shared" si="126"/>
        <v>8</v>
      </c>
      <c r="P3388" s="1484">
        <f t="shared" si="127"/>
        <v>40250.28</v>
      </c>
      <c r="Q3388" s="1200">
        <v>60350.47</v>
      </c>
      <c r="R3388" s="1200">
        <v>40250.28</v>
      </c>
      <c r="S3388" s="1201">
        <v>12</v>
      </c>
      <c r="T3388" s="1201">
        <v>8</v>
      </c>
      <c r="U3388" s="1500"/>
      <c r="V3388" s="1500"/>
    </row>
    <row r="3389" spans="1:22" ht="13.5" x14ac:dyDescent="0.25">
      <c r="A3389" s="1488" t="s">
        <v>640</v>
      </c>
      <c r="B3389" s="1488" t="s">
        <v>8675</v>
      </c>
      <c r="C3389" s="1488" t="s">
        <v>97</v>
      </c>
      <c r="D3389" s="1488" t="s">
        <v>657</v>
      </c>
      <c r="E3389" s="1489">
        <v>14000</v>
      </c>
      <c r="F3389" s="1488" t="s">
        <v>703</v>
      </c>
      <c r="G3389" s="1488" t="s">
        <v>702</v>
      </c>
      <c r="H3389" s="1488" t="s">
        <v>701</v>
      </c>
      <c r="I3389" s="1488" t="s">
        <v>647</v>
      </c>
      <c r="J3389" s="1488" t="s">
        <v>701</v>
      </c>
      <c r="K3389" s="1493">
        <v>0</v>
      </c>
      <c r="L3389" s="1493">
        <f t="shared" si="125"/>
        <v>0</v>
      </c>
      <c r="M3389" s="1484">
        <f t="shared" si="128"/>
        <v>0</v>
      </c>
      <c r="N3389" s="1493">
        <v>1</v>
      </c>
      <c r="O3389" s="1493">
        <f t="shared" si="126"/>
        <v>5</v>
      </c>
      <c r="P3389" s="1484">
        <f t="shared" si="127"/>
        <v>61500</v>
      </c>
      <c r="Q3389" s="1200"/>
      <c r="R3389" s="1200">
        <v>61500</v>
      </c>
      <c r="S3389" s="1201"/>
      <c r="T3389" s="1201">
        <v>5</v>
      </c>
      <c r="U3389" s="1500"/>
      <c r="V3389" s="1500"/>
    </row>
    <row r="3390" spans="1:22" ht="13.5" x14ac:dyDescent="0.25">
      <c r="A3390" s="1488" t="s">
        <v>640</v>
      </c>
      <c r="B3390" s="1488" t="s">
        <v>8675</v>
      </c>
      <c r="C3390" s="1488" t="s">
        <v>2002</v>
      </c>
      <c r="D3390" s="1488" t="s">
        <v>645</v>
      </c>
      <c r="E3390" s="1489">
        <v>5000</v>
      </c>
      <c r="F3390" s="1488" t="s">
        <v>700</v>
      </c>
      <c r="G3390" s="1488" t="s">
        <v>699</v>
      </c>
      <c r="H3390" s="1488" t="s">
        <v>641</v>
      </c>
      <c r="I3390" s="1488" t="s">
        <v>647</v>
      </c>
      <c r="J3390" s="1488" t="s">
        <v>641</v>
      </c>
      <c r="K3390" s="1493">
        <v>0</v>
      </c>
      <c r="L3390" s="1493">
        <f t="shared" si="125"/>
        <v>0</v>
      </c>
      <c r="M3390" s="1484">
        <f t="shared" si="128"/>
        <v>0</v>
      </c>
      <c r="N3390" s="1493">
        <v>1</v>
      </c>
      <c r="O3390" s="1493">
        <f t="shared" si="126"/>
        <v>3</v>
      </c>
      <c r="P3390" s="1484">
        <f t="shared" si="127"/>
        <v>8050</v>
      </c>
      <c r="Q3390" s="1200"/>
      <c r="R3390" s="1200">
        <v>8050</v>
      </c>
      <c r="S3390" s="1201"/>
      <c r="T3390" s="1201">
        <v>3</v>
      </c>
      <c r="U3390" s="1500"/>
      <c r="V3390" s="1500"/>
    </row>
    <row r="3391" spans="1:22" ht="13.5" x14ac:dyDescent="0.25">
      <c r="A3391" s="1488" t="s">
        <v>640</v>
      </c>
      <c r="B3391" s="1488" t="s">
        <v>8675</v>
      </c>
      <c r="C3391" s="1488" t="s">
        <v>2002</v>
      </c>
      <c r="D3391" s="1488" t="s">
        <v>698</v>
      </c>
      <c r="E3391" s="1489">
        <v>3000</v>
      </c>
      <c r="F3391" s="1488" t="s">
        <v>697</v>
      </c>
      <c r="G3391" s="1488" t="s">
        <v>696</v>
      </c>
      <c r="H3391" s="1488" t="s">
        <v>636</v>
      </c>
      <c r="I3391" s="1488" t="s">
        <v>636</v>
      </c>
      <c r="J3391" s="1488" t="s">
        <v>636</v>
      </c>
      <c r="K3391" s="1493">
        <v>0</v>
      </c>
      <c r="L3391" s="1493">
        <f t="shared" si="125"/>
        <v>0</v>
      </c>
      <c r="M3391" s="1484">
        <f t="shared" si="128"/>
        <v>0</v>
      </c>
      <c r="N3391" s="1493">
        <v>1</v>
      </c>
      <c r="O3391" s="1493">
        <f t="shared" si="126"/>
        <v>5</v>
      </c>
      <c r="P3391" s="1484">
        <f t="shared" si="127"/>
        <v>18256.27</v>
      </c>
      <c r="Q3391" s="1200"/>
      <c r="R3391" s="1200">
        <v>18256.27</v>
      </c>
      <c r="S3391" s="1201"/>
      <c r="T3391" s="1201">
        <v>5</v>
      </c>
      <c r="U3391" s="1500"/>
      <c r="V3391" s="1500"/>
    </row>
    <row r="3392" spans="1:22" ht="13.5" x14ac:dyDescent="0.25">
      <c r="A3392" s="1488" t="s">
        <v>640</v>
      </c>
      <c r="B3392" s="1488" t="s">
        <v>8675</v>
      </c>
      <c r="C3392" s="1488" t="s">
        <v>97</v>
      </c>
      <c r="D3392" s="1488" t="s">
        <v>695</v>
      </c>
      <c r="E3392" s="1489">
        <v>14000</v>
      </c>
      <c r="F3392" s="1488" t="s">
        <v>694</v>
      </c>
      <c r="G3392" s="1488" t="s">
        <v>693</v>
      </c>
      <c r="H3392" s="1488" t="s">
        <v>636</v>
      </c>
      <c r="I3392" s="1488" t="s">
        <v>636</v>
      </c>
      <c r="J3392" s="1488" t="s">
        <v>636</v>
      </c>
      <c r="K3392" s="1493">
        <v>1</v>
      </c>
      <c r="L3392" s="1493">
        <f t="shared" si="125"/>
        <v>0</v>
      </c>
      <c r="M3392" s="1484">
        <f t="shared" si="128"/>
        <v>0</v>
      </c>
      <c r="N3392" s="1493">
        <v>1</v>
      </c>
      <c r="O3392" s="1493">
        <f t="shared" si="126"/>
        <v>5</v>
      </c>
      <c r="P3392" s="1484">
        <f t="shared" si="127"/>
        <v>15819.47</v>
      </c>
      <c r="Q3392" s="1200"/>
      <c r="R3392" s="1200">
        <v>15819.47</v>
      </c>
      <c r="S3392" s="1201"/>
      <c r="T3392" s="1201">
        <v>5</v>
      </c>
      <c r="U3392" s="1500"/>
      <c r="V3392" s="1500"/>
    </row>
    <row r="3393" spans="1:22" ht="13.5" x14ac:dyDescent="0.25">
      <c r="A3393" s="1488" t="s">
        <v>640</v>
      </c>
      <c r="B3393" s="1488" t="s">
        <v>8675</v>
      </c>
      <c r="C3393" s="1488" t="s">
        <v>2002</v>
      </c>
      <c r="D3393" s="1488" t="s">
        <v>645</v>
      </c>
      <c r="E3393" s="1489">
        <v>5000</v>
      </c>
      <c r="F3393" s="1488" t="s">
        <v>692</v>
      </c>
      <c r="G3393" s="1488" t="s">
        <v>691</v>
      </c>
      <c r="H3393" s="1488" t="s">
        <v>641</v>
      </c>
      <c r="I3393" s="1488" t="s">
        <v>647</v>
      </c>
      <c r="J3393" s="1488" t="s">
        <v>641</v>
      </c>
      <c r="K3393" s="1493">
        <v>0</v>
      </c>
      <c r="L3393" s="1493">
        <f t="shared" si="125"/>
        <v>0</v>
      </c>
      <c r="M3393" s="1484">
        <f t="shared" si="128"/>
        <v>0</v>
      </c>
      <c r="N3393" s="1493">
        <v>1</v>
      </c>
      <c r="O3393" s="1493">
        <f t="shared" si="126"/>
        <v>4</v>
      </c>
      <c r="P3393" s="1484">
        <f t="shared" si="127"/>
        <v>59000</v>
      </c>
      <c r="Q3393" s="1200"/>
      <c r="R3393" s="1200">
        <v>59000</v>
      </c>
      <c r="S3393" s="1201"/>
      <c r="T3393" s="1201">
        <v>4</v>
      </c>
      <c r="U3393" s="1500"/>
      <c r="V3393" s="1500"/>
    </row>
    <row r="3394" spans="1:22" ht="13.5" x14ac:dyDescent="0.25">
      <c r="A3394" s="1488" t="s">
        <v>640</v>
      </c>
      <c r="B3394" s="1488" t="s">
        <v>8675</v>
      </c>
      <c r="C3394" s="1488" t="s">
        <v>97</v>
      </c>
      <c r="D3394" s="1488" t="s">
        <v>690</v>
      </c>
      <c r="E3394" s="1489">
        <v>2200</v>
      </c>
      <c r="F3394" s="1488" t="s">
        <v>689</v>
      </c>
      <c r="G3394" s="1488" t="s">
        <v>688</v>
      </c>
      <c r="H3394" s="1488" t="s">
        <v>636</v>
      </c>
      <c r="I3394" s="1488" t="s">
        <v>687</v>
      </c>
      <c r="J3394" s="1488" t="s">
        <v>636</v>
      </c>
      <c r="K3394" s="1493">
        <v>1</v>
      </c>
      <c r="L3394" s="1493">
        <f t="shared" si="125"/>
        <v>0</v>
      </c>
      <c r="M3394" s="1484">
        <f t="shared" si="128"/>
        <v>0</v>
      </c>
      <c r="N3394" s="1493">
        <v>1</v>
      </c>
      <c r="O3394" s="1493">
        <f t="shared" si="126"/>
        <v>3</v>
      </c>
      <c r="P3394" s="1484">
        <f t="shared" si="127"/>
        <v>11500</v>
      </c>
      <c r="Q3394" s="1200"/>
      <c r="R3394" s="1200">
        <v>11500</v>
      </c>
      <c r="S3394" s="1201"/>
      <c r="T3394" s="1201">
        <v>3</v>
      </c>
      <c r="U3394" s="1500"/>
      <c r="V3394" s="1500"/>
    </row>
    <row r="3395" spans="1:22" ht="13.5" x14ac:dyDescent="0.25">
      <c r="A3395" s="1488" t="s">
        <v>640</v>
      </c>
      <c r="B3395" s="1488" t="s">
        <v>8675</v>
      </c>
      <c r="C3395" s="1488" t="s">
        <v>97</v>
      </c>
      <c r="D3395" s="1488" t="s">
        <v>686</v>
      </c>
      <c r="E3395" s="1489">
        <v>11000</v>
      </c>
      <c r="F3395" s="1488" t="s">
        <v>685</v>
      </c>
      <c r="G3395" s="1488" t="s">
        <v>684</v>
      </c>
      <c r="H3395" s="1488" t="s">
        <v>683</v>
      </c>
      <c r="I3395" s="1488" t="s">
        <v>647</v>
      </c>
      <c r="J3395" s="1488" t="s">
        <v>683</v>
      </c>
      <c r="K3395" s="1493">
        <v>1</v>
      </c>
      <c r="L3395" s="1493">
        <f t="shared" si="125"/>
        <v>0</v>
      </c>
      <c r="M3395" s="1484">
        <f t="shared" si="128"/>
        <v>0</v>
      </c>
      <c r="N3395" s="1493">
        <v>1</v>
      </c>
      <c r="O3395" s="1493">
        <f t="shared" si="126"/>
        <v>4</v>
      </c>
      <c r="P3395" s="1484">
        <f t="shared" si="127"/>
        <v>10700</v>
      </c>
      <c r="Q3395" s="1200"/>
      <c r="R3395" s="1200">
        <v>10700</v>
      </c>
      <c r="S3395" s="1201"/>
      <c r="T3395" s="1201">
        <v>4</v>
      </c>
      <c r="U3395" s="1500"/>
      <c r="V3395" s="1500"/>
    </row>
    <row r="3396" spans="1:22" ht="13.5" x14ac:dyDescent="0.25">
      <c r="A3396" s="1488" t="s">
        <v>640</v>
      </c>
      <c r="B3396" s="1488" t="s">
        <v>8675</v>
      </c>
      <c r="C3396" s="1488" t="s">
        <v>97</v>
      </c>
      <c r="D3396" s="1488" t="s">
        <v>641</v>
      </c>
      <c r="E3396" s="1489">
        <v>3232.7</v>
      </c>
      <c r="F3396" s="1488" t="s">
        <v>682</v>
      </c>
      <c r="G3396" s="1488" t="s">
        <v>681</v>
      </c>
      <c r="H3396" s="1488" t="s">
        <v>641</v>
      </c>
      <c r="I3396" s="1488" t="s">
        <v>680</v>
      </c>
      <c r="J3396" s="1488" t="s">
        <v>641</v>
      </c>
      <c r="K3396" s="1493">
        <v>1</v>
      </c>
      <c r="L3396" s="1493">
        <f t="shared" si="125"/>
        <v>12</v>
      </c>
      <c r="M3396" s="1484">
        <f t="shared" si="128"/>
        <v>168600</v>
      </c>
      <c r="N3396" s="1493">
        <v>0</v>
      </c>
      <c r="O3396" s="1493">
        <f t="shared" si="126"/>
        <v>3</v>
      </c>
      <c r="P3396" s="1484">
        <f t="shared" si="127"/>
        <v>43944.44</v>
      </c>
      <c r="Q3396" s="1200">
        <v>168600</v>
      </c>
      <c r="R3396" s="1200">
        <v>43944.44</v>
      </c>
      <c r="S3396" s="1201">
        <v>12</v>
      </c>
      <c r="T3396" s="1201">
        <v>3</v>
      </c>
      <c r="U3396" s="1500"/>
      <c r="V3396" s="1500"/>
    </row>
    <row r="3397" spans="1:22" ht="13.5" x14ac:dyDescent="0.25">
      <c r="A3397" s="1488" t="s">
        <v>640</v>
      </c>
      <c r="B3397" s="1488" t="s">
        <v>8675</v>
      </c>
      <c r="C3397" s="1488" t="s">
        <v>97</v>
      </c>
      <c r="D3397" s="1488" t="s">
        <v>645</v>
      </c>
      <c r="E3397" s="1489">
        <v>3232.7</v>
      </c>
      <c r="F3397" s="1488" t="s">
        <v>682</v>
      </c>
      <c r="G3397" s="1488" t="s">
        <v>681</v>
      </c>
      <c r="H3397" s="1488" t="s">
        <v>641</v>
      </c>
      <c r="I3397" s="1488" t="s">
        <v>680</v>
      </c>
      <c r="J3397" s="1488" t="s">
        <v>641</v>
      </c>
      <c r="K3397" s="1493">
        <v>1</v>
      </c>
      <c r="L3397" s="1493">
        <f t="shared" si="125"/>
        <v>0</v>
      </c>
      <c r="M3397" s="1484">
        <f t="shared" si="128"/>
        <v>0</v>
      </c>
      <c r="N3397" s="1493">
        <v>0</v>
      </c>
      <c r="O3397" s="1493">
        <f t="shared" si="126"/>
        <v>4</v>
      </c>
      <c r="P3397" s="1484">
        <f t="shared" si="127"/>
        <v>16476.349999999999</v>
      </c>
      <c r="Q3397" s="1200"/>
      <c r="R3397" s="1200">
        <v>16476.349999999999</v>
      </c>
      <c r="S3397" s="1201"/>
      <c r="T3397" s="1201">
        <v>4</v>
      </c>
      <c r="U3397" s="1500"/>
      <c r="V3397" s="1500"/>
    </row>
    <row r="3398" spans="1:22" ht="13.5" x14ac:dyDescent="0.25">
      <c r="A3398" s="1488" t="s">
        <v>640</v>
      </c>
      <c r="B3398" s="1488" t="s">
        <v>8675</v>
      </c>
      <c r="C3398" s="1488" t="s">
        <v>2002</v>
      </c>
      <c r="D3398" s="1488" t="s">
        <v>645</v>
      </c>
      <c r="E3398" s="1489">
        <v>5000</v>
      </c>
      <c r="F3398" s="1488" t="s">
        <v>679</v>
      </c>
      <c r="G3398" s="1488" t="s">
        <v>678</v>
      </c>
      <c r="H3398" s="1488" t="s">
        <v>641</v>
      </c>
      <c r="I3398" s="1488" t="s">
        <v>647</v>
      </c>
      <c r="J3398" s="1488" t="s">
        <v>641</v>
      </c>
      <c r="K3398" s="1493">
        <v>0</v>
      </c>
      <c r="L3398" s="1493">
        <f t="shared" si="125"/>
        <v>12</v>
      </c>
      <c r="M3398" s="1484">
        <f t="shared" si="128"/>
        <v>26328.329999999994</v>
      </c>
      <c r="N3398" s="1493">
        <v>0</v>
      </c>
      <c r="O3398" s="1493">
        <f t="shared" si="126"/>
        <v>8</v>
      </c>
      <c r="P3398" s="1484">
        <f t="shared" si="127"/>
        <v>17777.29</v>
      </c>
      <c r="Q3398" s="1200">
        <v>26328.329999999994</v>
      </c>
      <c r="R3398" s="1200">
        <v>17777.29</v>
      </c>
      <c r="S3398" s="1201">
        <v>12</v>
      </c>
      <c r="T3398" s="1201">
        <v>8</v>
      </c>
      <c r="U3398" s="1500"/>
      <c r="V3398" s="1500"/>
    </row>
    <row r="3399" spans="1:22" ht="13.5" x14ac:dyDescent="0.25">
      <c r="A3399" s="1488" t="s">
        <v>640</v>
      </c>
      <c r="B3399" s="1488" t="s">
        <v>8675</v>
      </c>
      <c r="C3399" s="1488" t="s">
        <v>97</v>
      </c>
      <c r="D3399" s="1488" t="s">
        <v>675</v>
      </c>
      <c r="E3399" s="1489">
        <v>5000</v>
      </c>
      <c r="F3399" s="1488" t="s">
        <v>677</v>
      </c>
      <c r="G3399" s="1488" t="s">
        <v>676</v>
      </c>
      <c r="H3399" s="1488" t="s">
        <v>675</v>
      </c>
      <c r="I3399" s="1488" t="s">
        <v>647</v>
      </c>
      <c r="J3399" s="1488" t="s">
        <v>675</v>
      </c>
      <c r="K3399" s="1493">
        <v>1</v>
      </c>
      <c r="L3399" s="1493">
        <f t="shared" si="125"/>
        <v>12</v>
      </c>
      <c r="M3399" s="1484">
        <f t="shared" si="128"/>
        <v>130054.18</v>
      </c>
      <c r="N3399" s="1493">
        <v>1</v>
      </c>
      <c r="O3399" s="1493">
        <f t="shared" si="126"/>
        <v>8</v>
      </c>
      <c r="P3399" s="1484">
        <f t="shared" si="127"/>
        <v>87858.33</v>
      </c>
      <c r="Q3399" s="1200">
        <v>130054.18</v>
      </c>
      <c r="R3399" s="1200">
        <v>87858.33</v>
      </c>
      <c r="S3399" s="1201">
        <v>12</v>
      </c>
      <c r="T3399" s="1201">
        <v>8</v>
      </c>
      <c r="U3399" s="1500"/>
      <c r="V3399" s="1500"/>
    </row>
    <row r="3400" spans="1:22" ht="13.5" x14ac:dyDescent="0.25">
      <c r="A3400" s="1488" t="s">
        <v>640</v>
      </c>
      <c r="B3400" s="1488" t="s">
        <v>8675</v>
      </c>
      <c r="C3400" s="1488" t="s">
        <v>2002</v>
      </c>
      <c r="D3400" s="1488" t="s">
        <v>674</v>
      </c>
      <c r="E3400" s="1489">
        <v>5000</v>
      </c>
      <c r="F3400" s="1488" t="s">
        <v>673</v>
      </c>
      <c r="G3400" s="1488" t="s">
        <v>672</v>
      </c>
      <c r="H3400" s="1488" t="s">
        <v>671</v>
      </c>
      <c r="I3400" s="1488" t="s">
        <v>647</v>
      </c>
      <c r="J3400" s="1488" t="s">
        <v>671</v>
      </c>
      <c r="K3400" s="1493">
        <v>0</v>
      </c>
      <c r="L3400" s="1493">
        <f t="shared" si="125"/>
        <v>1</v>
      </c>
      <c r="M3400" s="1484">
        <f t="shared" si="128"/>
        <v>4500</v>
      </c>
      <c r="N3400" s="1493">
        <v>1</v>
      </c>
      <c r="O3400" s="1493">
        <f t="shared" si="126"/>
        <v>0</v>
      </c>
      <c r="P3400" s="1484">
        <f t="shared" si="127"/>
        <v>0</v>
      </c>
      <c r="Q3400" s="1200">
        <v>4500</v>
      </c>
      <c r="R3400" s="1200"/>
      <c r="S3400" s="1201">
        <v>1</v>
      </c>
      <c r="T3400" s="1201"/>
      <c r="U3400" s="1500"/>
      <c r="V3400" s="1500"/>
    </row>
    <row r="3401" spans="1:22" ht="13.5" x14ac:dyDescent="0.25">
      <c r="A3401" s="1488" t="s">
        <v>640</v>
      </c>
      <c r="B3401" s="1488" t="s">
        <v>8675</v>
      </c>
      <c r="C3401" s="1488" t="s">
        <v>2002</v>
      </c>
      <c r="D3401" s="1488" t="s">
        <v>645</v>
      </c>
      <c r="E3401" s="1489">
        <v>5000</v>
      </c>
      <c r="F3401" s="1488" t="s">
        <v>670</v>
      </c>
      <c r="G3401" s="1488" t="s">
        <v>669</v>
      </c>
      <c r="H3401" s="1488" t="s">
        <v>641</v>
      </c>
      <c r="I3401" s="1488" t="s">
        <v>647</v>
      </c>
      <c r="J3401" s="1488" t="s">
        <v>641</v>
      </c>
      <c r="K3401" s="1493">
        <v>0</v>
      </c>
      <c r="L3401" s="1493">
        <f t="shared" si="125"/>
        <v>3</v>
      </c>
      <c r="M3401" s="1484">
        <f t="shared" si="128"/>
        <v>18914.489999999998</v>
      </c>
      <c r="N3401" s="1493">
        <v>1</v>
      </c>
      <c r="O3401" s="1493">
        <f t="shared" si="126"/>
        <v>0</v>
      </c>
      <c r="P3401" s="1484">
        <f t="shared" si="127"/>
        <v>0</v>
      </c>
      <c r="Q3401" s="1200">
        <v>18914.489999999998</v>
      </c>
      <c r="R3401" s="1200"/>
      <c r="S3401" s="1201">
        <v>3</v>
      </c>
      <c r="T3401" s="1201"/>
      <c r="U3401" s="1500"/>
      <c r="V3401" s="1500"/>
    </row>
    <row r="3402" spans="1:22" ht="13.5" x14ac:dyDescent="0.25">
      <c r="A3402" s="1488" t="s">
        <v>640</v>
      </c>
      <c r="B3402" s="1488" t="s">
        <v>8675</v>
      </c>
      <c r="C3402" s="1488" t="s">
        <v>97</v>
      </c>
      <c r="D3402" s="1488" t="s">
        <v>668</v>
      </c>
      <c r="E3402" s="1489">
        <v>2500</v>
      </c>
      <c r="F3402" s="1488" t="s">
        <v>667</v>
      </c>
      <c r="G3402" s="1488" t="s">
        <v>666</v>
      </c>
      <c r="H3402" s="1488" t="s">
        <v>636</v>
      </c>
      <c r="I3402" s="1488" t="s">
        <v>665</v>
      </c>
      <c r="J3402" s="1488" t="s">
        <v>636</v>
      </c>
      <c r="K3402" s="1493">
        <v>1</v>
      </c>
      <c r="L3402" s="1493">
        <f t="shared" si="125"/>
        <v>0</v>
      </c>
      <c r="M3402" s="1484">
        <f t="shared" si="128"/>
        <v>0</v>
      </c>
      <c r="N3402" s="1493">
        <v>1</v>
      </c>
      <c r="O3402" s="1493">
        <f t="shared" si="126"/>
        <v>5</v>
      </c>
      <c r="P3402" s="1484">
        <f t="shared" si="127"/>
        <v>18217.870000000003</v>
      </c>
      <c r="Q3402" s="1200"/>
      <c r="R3402" s="1200">
        <v>18217.870000000003</v>
      </c>
      <c r="S3402" s="1201"/>
      <c r="T3402" s="1201">
        <v>5</v>
      </c>
      <c r="U3402" s="1500"/>
      <c r="V3402" s="1500"/>
    </row>
    <row r="3403" spans="1:22" ht="13.5" x14ac:dyDescent="0.25">
      <c r="A3403" s="1488" t="s">
        <v>640</v>
      </c>
      <c r="B3403" s="1488" t="s">
        <v>8675</v>
      </c>
      <c r="C3403" s="1488" t="s">
        <v>97</v>
      </c>
      <c r="D3403" s="1488" t="s">
        <v>645</v>
      </c>
      <c r="E3403" s="1489">
        <v>5000</v>
      </c>
      <c r="F3403" s="1488" t="s">
        <v>664</v>
      </c>
      <c r="G3403" s="1488" t="s">
        <v>663</v>
      </c>
      <c r="H3403" s="1488" t="s">
        <v>641</v>
      </c>
      <c r="I3403" s="1488" t="s">
        <v>662</v>
      </c>
      <c r="J3403" s="1488" t="s">
        <v>641</v>
      </c>
      <c r="K3403" s="1493">
        <v>1</v>
      </c>
      <c r="L3403" s="1493">
        <f t="shared" si="125"/>
        <v>12</v>
      </c>
      <c r="M3403" s="1484">
        <f t="shared" si="128"/>
        <v>58421.51</v>
      </c>
      <c r="N3403" s="1493">
        <v>1</v>
      </c>
      <c r="O3403" s="1493">
        <f t="shared" si="126"/>
        <v>8</v>
      </c>
      <c r="P3403" s="1484">
        <f t="shared" si="127"/>
        <v>39953.4</v>
      </c>
      <c r="Q3403" s="1200">
        <v>58421.51</v>
      </c>
      <c r="R3403" s="1200">
        <v>39953.4</v>
      </c>
      <c r="S3403" s="1201">
        <v>12</v>
      </c>
      <c r="T3403" s="1201">
        <v>8</v>
      </c>
      <c r="U3403" s="1500"/>
      <c r="V3403" s="1500"/>
    </row>
    <row r="3404" spans="1:22" ht="13.5" x14ac:dyDescent="0.25">
      <c r="A3404" s="1488" t="s">
        <v>640</v>
      </c>
      <c r="B3404" s="1488" t="s">
        <v>8675</v>
      </c>
      <c r="C3404" s="1488" t="s">
        <v>97</v>
      </c>
      <c r="D3404" s="1488" t="s">
        <v>661</v>
      </c>
      <c r="E3404" s="1489">
        <v>4450</v>
      </c>
      <c r="F3404" s="1488" t="s">
        <v>660</v>
      </c>
      <c r="G3404" s="1488" t="s">
        <v>659</v>
      </c>
      <c r="H3404" s="1488" t="s">
        <v>658</v>
      </c>
      <c r="I3404" s="1488" t="s">
        <v>647</v>
      </c>
      <c r="J3404" s="1488" t="s">
        <v>658</v>
      </c>
      <c r="K3404" s="1493">
        <v>1</v>
      </c>
      <c r="L3404" s="1493">
        <f t="shared" si="125"/>
        <v>0</v>
      </c>
      <c r="M3404" s="1484">
        <f t="shared" si="128"/>
        <v>0</v>
      </c>
      <c r="N3404" s="1493">
        <v>1</v>
      </c>
      <c r="O3404" s="1493">
        <f t="shared" si="126"/>
        <v>4</v>
      </c>
      <c r="P3404" s="1484">
        <f t="shared" si="127"/>
        <v>17766.669999999998</v>
      </c>
      <c r="Q3404" s="1200"/>
      <c r="R3404" s="1200">
        <v>17766.669999999998</v>
      </c>
      <c r="S3404" s="1201"/>
      <c r="T3404" s="1201">
        <v>4</v>
      </c>
      <c r="U3404" s="1500"/>
      <c r="V3404" s="1500"/>
    </row>
    <row r="3405" spans="1:22" ht="13.5" x14ac:dyDescent="0.25">
      <c r="A3405" s="1488" t="s">
        <v>640</v>
      </c>
      <c r="B3405" s="1488" t="s">
        <v>8675</v>
      </c>
      <c r="C3405" s="1488" t="s">
        <v>97</v>
      </c>
      <c r="D3405" s="1488" t="s">
        <v>657</v>
      </c>
      <c r="E3405" s="1489">
        <v>14000</v>
      </c>
      <c r="F3405" s="1488" t="s">
        <v>656</v>
      </c>
      <c r="G3405" s="1488" t="s">
        <v>655</v>
      </c>
      <c r="H3405" s="1488" t="s">
        <v>651</v>
      </c>
      <c r="I3405" s="1488" t="s">
        <v>647</v>
      </c>
      <c r="J3405" s="1488" t="s">
        <v>651</v>
      </c>
      <c r="K3405" s="1493">
        <v>1</v>
      </c>
      <c r="L3405" s="1493">
        <f t="shared" si="125"/>
        <v>0</v>
      </c>
      <c r="M3405" s="1484">
        <f t="shared" si="128"/>
        <v>0</v>
      </c>
      <c r="N3405" s="1493">
        <v>1</v>
      </c>
      <c r="O3405" s="1493">
        <f t="shared" si="126"/>
        <v>4</v>
      </c>
      <c r="P3405" s="1484">
        <f t="shared" si="127"/>
        <v>17766.669999999998</v>
      </c>
      <c r="Q3405" s="1200"/>
      <c r="R3405" s="1200">
        <v>17766.669999999998</v>
      </c>
      <c r="S3405" s="1201"/>
      <c r="T3405" s="1201">
        <v>4</v>
      </c>
      <c r="U3405" s="1500"/>
      <c r="V3405" s="1500"/>
    </row>
    <row r="3406" spans="1:22" ht="13.5" x14ac:dyDescent="0.25">
      <c r="A3406" s="1488" t="s">
        <v>640</v>
      </c>
      <c r="B3406" s="1488" t="s">
        <v>8675</v>
      </c>
      <c r="C3406" s="1488" t="s">
        <v>97</v>
      </c>
      <c r="D3406" s="1488" t="s">
        <v>654</v>
      </c>
      <c r="E3406" s="1489">
        <v>7000</v>
      </c>
      <c r="F3406" s="1488" t="s">
        <v>653</v>
      </c>
      <c r="G3406" s="1488" t="s">
        <v>652</v>
      </c>
      <c r="H3406" s="1488" t="s">
        <v>651</v>
      </c>
      <c r="I3406" s="1488" t="s">
        <v>647</v>
      </c>
      <c r="J3406" s="1488" t="s">
        <v>651</v>
      </c>
      <c r="K3406" s="1493">
        <v>1</v>
      </c>
      <c r="L3406" s="1493">
        <f t="shared" si="125"/>
        <v>12</v>
      </c>
      <c r="M3406" s="1484">
        <f t="shared" si="128"/>
        <v>30053.829999999998</v>
      </c>
      <c r="N3406" s="1493">
        <v>1</v>
      </c>
      <c r="O3406" s="1493">
        <f t="shared" si="126"/>
        <v>8</v>
      </c>
      <c r="P3406" s="1484">
        <f t="shared" si="127"/>
        <v>20074.620000000003</v>
      </c>
      <c r="Q3406" s="1200">
        <v>30053.829999999998</v>
      </c>
      <c r="R3406" s="1200">
        <v>20074.620000000003</v>
      </c>
      <c r="S3406" s="1201">
        <v>12</v>
      </c>
      <c r="T3406" s="1201">
        <v>8</v>
      </c>
      <c r="U3406" s="1500"/>
      <c r="V3406" s="1500"/>
    </row>
    <row r="3407" spans="1:22" ht="13.5" x14ac:dyDescent="0.25">
      <c r="A3407" s="1488" t="s">
        <v>640</v>
      </c>
      <c r="B3407" s="1488" t="s">
        <v>8675</v>
      </c>
      <c r="C3407" s="1488" t="s">
        <v>97</v>
      </c>
      <c r="D3407" s="1488" t="s">
        <v>650</v>
      </c>
      <c r="E3407" s="1489">
        <v>6000</v>
      </c>
      <c r="F3407" s="1488" t="s">
        <v>649</v>
      </c>
      <c r="G3407" s="1488" t="s">
        <v>648</v>
      </c>
      <c r="H3407" s="1488" t="s">
        <v>646</v>
      </c>
      <c r="I3407" s="1488" t="s">
        <v>647</v>
      </c>
      <c r="J3407" s="1488" t="s">
        <v>646</v>
      </c>
      <c r="K3407" s="1493">
        <v>1</v>
      </c>
      <c r="L3407" s="1493">
        <f t="shared" si="125"/>
        <v>12</v>
      </c>
      <c r="M3407" s="1484">
        <f t="shared" si="128"/>
        <v>59321.590000000011</v>
      </c>
      <c r="N3407" s="1493">
        <v>1</v>
      </c>
      <c r="O3407" s="1493">
        <f t="shared" si="126"/>
        <v>9</v>
      </c>
      <c r="P3407" s="1484">
        <f t="shared" si="127"/>
        <v>40841.020000000004</v>
      </c>
      <c r="Q3407" s="1200">
        <v>59321.590000000011</v>
      </c>
      <c r="R3407" s="1200">
        <v>40841.020000000004</v>
      </c>
      <c r="S3407" s="1201">
        <v>12</v>
      </c>
      <c r="T3407" s="1201">
        <v>9</v>
      </c>
      <c r="U3407" s="1500"/>
      <c r="V3407" s="1500"/>
    </row>
    <row r="3408" spans="1:22" ht="13.5" x14ac:dyDescent="0.25">
      <c r="A3408" s="1488" t="s">
        <v>640</v>
      </c>
      <c r="B3408" s="1488" t="s">
        <v>8675</v>
      </c>
      <c r="C3408" s="1488" t="s">
        <v>97</v>
      </c>
      <c r="D3408" s="1488" t="s">
        <v>645</v>
      </c>
      <c r="E3408" s="1489">
        <v>5000</v>
      </c>
      <c r="F3408" s="1488" t="s">
        <v>644</v>
      </c>
      <c r="G3408" s="1488" t="s">
        <v>643</v>
      </c>
      <c r="H3408" s="1488" t="s">
        <v>641</v>
      </c>
      <c r="I3408" s="1488" t="s">
        <v>642</v>
      </c>
      <c r="J3408" s="1488" t="s">
        <v>641</v>
      </c>
      <c r="K3408" s="1493">
        <v>1</v>
      </c>
      <c r="L3408" s="1493">
        <f t="shared" si="125"/>
        <v>12</v>
      </c>
      <c r="M3408" s="1484">
        <f t="shared" si="128"/>
        <v>53546.560000000005</v>
      </c>
      <c r="N3408" s="1493">
        <v>1</v>
      </c>
      <c r="O3408" s="1493">
        <f t="shared" si="126"/>
        <v>8</v>
      </c>
      <c r="P3408" s="1484">
        <f t="shared" si="127"/>
        <v>35691.4</v>
      </c>
      <c r="Q3408" s="1200">
        <v>53546.560000000005</v>
      </c>
      <c r="R3408" s="1200">
        <v>35691.4</v>
      </c>
      <c r="S3408" s="1201">
        <v>12</v>
      </c>
      <c r="T3408" s="1201">
        <v>8</v>
      </c>
      <c r="U3408" s="1500"/>
      <c r="V3408" s="1500"/>
    </row>
    <row r="3409" spans="1:22" ht="13.5" x14ac:dyDescent="0.25">
      <c r="A3409" s="1488" t="s">
        <v>640</v>
      </c>
      <c r="B3409" s="1488" t="s">
        <v>8675</v>
      </c>
      <c r="C3409" s="1488" t="s">
        <v>2002</v>
      </c>
      <c r="D3409" s="1488" t="s">
        <v>639</v>
      </c>
      <c r="E3409" s="1489">
        <v>3500</v>
      </c>
      <c r="F3409" s="1488" t="s">
        <v>638</v>
      </c>
      <c r="G3409" s="1488" t="s">
        <v>637</v>
      </c>
      <c r="H3409" s="1488" t="s">
        <v>635</v>
      </c>
      <c r="I3409" s="1488" t="s">
        <v>636</v>
      </c>
      <c r="J3409" s="1488" t="s">
        <v>635</v>
      </c>
      <c r="K3409" s="1493">
        <v>0</v>
      </c>
      <c r="L3409" s="1493">
        <f t="shared" si="125"/>
        <v>12</v>
      </c>
      <c r="M3409" s="1484">
        <f t="shared" si="128"/>
        <v>167300.76</v>
      </c>
      <c r="N3409" s="1493">
        <v>1</v>
      </c>
      <c r="O3409" s="1493">
        <f t="shared" si="126"/>
        <v>5</v>
      </c>
      <c r="P3409" s="1484">
        <f t="shared" si="127"/>
        <v>103366.67</v>
      </c>
      <c r="Q3409" s="1200">
        <v>167300.76</v>
      </c>
      <c r="R3409" s="1200">
        <v>103366.67</v>
      </c>
      <c r="S3409" s="1201">
        <v>12</v>
      </c>
      <c r="T3409" s="1201">
        <v>5</v>
      </c>
      <c r="U3409" s="1500"/>
      <c r="V3409" s="1500"/>
    </row>
    <row r="3410" spans="1:22" ht="13.5" x14ac:dyDescent="0.25">
      <c r="A3410" s="1488" t="s">
        <v>640</v>
      </c>
      <c r="B3410" s="1488" t="s">
        <v>8675</v>
      </c>
      <c r="C3410" s="1488" t="s">
        <v>2002</v>
      </c>
      <c r="D3410" s="1488" t="s">
        <v>639</v>
      </c>
      <c r="E3410" s="1489">
        <v>3500</v>
      </c>
      <c r="F3410" s="1488" t="s">
        <v>638</v>
      </c>
      <c r="G3410" s="1488" t="s">
        <v>637</v>
      </c>
      <c r="H3410" s="1488" t="s">
        <v>635</v>
      </c>
      <c r="I3410" s="1488" t="s">
        <v>636</v>
      </c>
      <c r="J3410" s="1488" t="s">
        <v>635</v>
      </c>
      <c r="K3410" s="1493">
        <v>0</v>
      </c>
      <c r="L3410" s="1493">
        <f t="shared" si="125"/>
        <v>12</v>
      </c>
      <c r="M3410" s="1484">
        <f t="shared" si="128"/>
        <v>84187.7</v>
      </c>
      <c r="N3410" s="1493">
        <v>0</v>
      </c>
      <c r="O3410" s="1493">
        <f t="shared" si="126"/>
        <v>10</v>
      </c>
      <c r="P3410" s="1484">
        <f t="shared" si="127"/>
        <v>48552.87</v>
      </c>
      <c r="Q3410" s="1200">
        <v>84187.7</v>
      </c>
      <c r="R3410" s="1200">
        <v>48552.87</v>
      </c>
      <c r="S3410" s="1201">
        <v>12</v>
      </c>
      <c r="T3410" s="1201">
        <v>10</v>
      </c>
      <c r="U3410" s="1500"/>
      <c r="V3410" s="1500"/>
    </row>
    <row r="3411" spans="1:22" ht="13.5" x14ac:dyDescent="0.25">
      <c r="A3411" s="1488" t="s">
        <v>640</v>
      </c>
      <c r="B3411" s="1488"/>
      <c r="C3411" s="1488"/>
      <c r="D3411" s="1488"/>
      <c r="E3411" s="1489"/>
      <c r="F3411" s="1488"/>
      <c r="G3411" s="1488"/>
      <c r="H3411" s="1488"/>
      <c r="I3411" s="1488"/>
      <c r="J3411" s="1488"/>
      <c r="K3411" s="1493"/>
      <c r="L3411" s="1493"/>
      <c r="M3411" s="1484"/>
      <c r="N3411" s="1493"/>
      <c r="O3411" s="1493"/>
      <c r="P3411" s="1484"/>
      <c r="Q3411" s="1200"/>
      <c r="R3411" s="1200"/>
      <c r="S3411" s="1201"/>
      <c r="T3411" s="1201"/>
      <c r="U3411" s="1500"/>
      <c r="V3411" s="1500"/>
    </row>
    <row r="3412" spans="1:22" ht="13.5" x14ac:dyDescent="0.25">
      <c r="A3412" s="1495" t="s">
        <v>2082</v>
      </c>
      <c r="B3412" s="1495" t="s">
        <v>8675</v>
      </c>
      <c r="C3412" s="1495" t="s">
        <v>97</v>
      </c>
      <c r="D3412" s="580"/>
      <c r="E3412" s="597">
        <v>1200</v>
      </c>
      <c r="F3412" s="1495" t="s">
        <v>2305</v>
      </c>
      <c r="G3412" s="1495" t="s">
        <v>2306</v>
      </c>
      <c r="H3412" s="1495" t="s">
        <v>2307</v>
      </c>
      <c r="I3412" s="1495" t="s">
        <v>2308</v>
      </c>
      <c r="J3412" s="580"/>
      <c r="K3412" s="719" t="s">
        <v>2309</v>
      </c>
      <c r="L3412" s="719">
        <v>6</v>
      </c>
      <c r="M3412" s="599">
        <f t="shared" ref="M3412:M3428" si="129">E3412*L3412</f>
        <v>7200</v>
      </c>
      <c r="N3412" s="1499"/>
      <c r="O3412" s="1499"/>
      <c r="P3412" s="1499"/>
      <c r="Q3412" s="1502"/>
      <c r="R3412" s="1502"/>
      <c r="S3412" s="1501"/>
      <c r="T3412" s="1501"/>
      <c r="U3412" s="1500"/>
      <c r="V3412" s="1500"/>
    </row>
    <row r="3413" spans="1:22" ht="13.5" x14ac:dyDescent="0.25">
      <c r="A3413" s="1495" t="s">
        <v>2082</v>
      </c>
      <c r="B3413" s="1495" t="s">
        <v>8675</v>
      </c>
      <c r="C3413" s="1495" t="s">
        <v>97</v>
      </c>
      <c r="D3413" s="580"/>
      <c r="E3413" s="597">
        <v>2150</v>
      </c>
      <c r="F3413" s="1495" t="s">
        <v>2310</v>
      </c>
      <c r="G3413" s="1495" t="s">
        <v>2311</v>
      </c>
      <c r="H3413" s="1495" t="s">
        <v>2312</v>
      </c>
      <c r="I3413" s="1495" t="s">
        <v>2313</v>
      </c>
      <c r="J3413" s="580"/>
      <c r="K3413" s="719" t="s">
        <v>2314</v>
      </c>
      <c r="L3413" s="719">
        <v>1</v>
      </c>
      <c r="M3413" s="599">
        <f t="shared" si="129"/>
        <v>2150</v>
      </c>
      <c r="N3413" s="1499"/>
      <c r="O3413" s="1499"/>
      <c r="P3413" s="1499"/>
    </row>
    <row r="3414" spans="1:22" ht="13.5" x14ac:dyDescent="0.25">
      <c r="A3414" s="1495" t="s">
        <v>2082</v>
      </c>
      <c r="B3414" s="1495" t="s">
        <v>8675</v>
      </c>
      <c r="C3414" s="1495" t="s">
        <v>97</v>
      </c>
      <c r="D3414" s="580"/>
      <c r="E3414" s="597">
        <v>3500</v>
      </c>
      <c r="F3414" s="1495" t="s">
        <v>2315</v>
      </c>
      <c r="G3414" s="1495" t="s">
        <v>2316</v>
      </c>
      <c r="H3414" s="1495" t="s">
        <v>675</v>
      </c>
      <c r="I3414" s="1495" t="s">
        <v>2317</v>
      </c>
      <c r="J3414" s="580"/>
      <c r="K3414" s="719" t="s">
        <v>2318</v>
      </c>
      <c r="L3414" s="719">
        <v>6</v>
      </c>
      <c r="M3414" s="599">
        <f t="shared" si="129"/>
        <v>21000</v>
      </c>
      <c r="N3414" s="1499"/>
      <c r="O3414" s="1499"/>
      <c r="P3414" s="1499"/>
    </row>
    <row r="3415" spans="1:22" ht="13.5" x14ac:dyDescent="0.25">
      <c r="A3415" s="1495" t="s">
        <v>2082</v>
      </c>
      <c r="B3415" s="1495" t="s">
        <v>8675</v>
      </c>
      <c r="C3415" s="1495" t="s">
        <v>97</v>
      </c>
      <c r="D3415" s="580"/>
      <c r="E3415" s="597">
        <v>3000</v>
      </c>
      <c r="F3415" s="1495" t="s">
        <v>2319</v>
      </c>
      <c r="G3415" s="1495" t="s">
        <v>2320</v>
      </c>
      <c r="H3415" s="1495" t="s">
        <v>2321</v>
      </c>
      <c r="I3415" s="1495" t="s">
        <v>2313</v>
      </c>
      <c r="J3415" s="580"/>
      <c r="K3415" s="719" t="s">
        <v>2322</v>
      </c>
      <c r="L3415" s="719">
        <v>1</v>
      </c>
      <c r="M3415" s="599">
        <f t="shared" si="129"/>
        <v>3000</v>
      </c>
      <c r="N3415" s="1499"/>
      <c r="O3415" s="1499"/>
      <c r="P3415" s="1499"/>
    </row>
    <row r="3416" spans="1:22" ht="13.5" x14ac:dyDescent="0.25">
      <c r="A3416" s="1495" t="s">
        <v>2082</v>
      </c>
      <c r="B3416" s="1495" t="s">
        <v>8675</v>
      </c>
      <c r="C3416" s="1495" t="s">
        <v>97</v>
      </c>
      <c r="D3416" s="580"/>
      <c r="E3416" s="597">
        <v>2300</v>
      </c>
      <c r="F3416" s="1495" t="s">
        <v>2323</v>
      </c>
      <c r="G3416" s="1495" t="s">
        <v>2324</v>
      </c>
      <c r="H3416" s="1495" t="s">
        <v>2325</v>
      </c>
      <c r="I3416" s="1495" t="s">
        <v>2317</v>
      </c>
      <c r="J3416" s="580"/>
      <c r="K3416" s="719" t="s">
        <v>2326</v>
      </c>
      <c r="L3416" s="719">
        <v>9</v>
      </c>
      <c r="M3416" s="599">
        <f t="shared" si="129"/>
        <v>20700</v>
      </c>
      <c r="N3416" s="1499"/>
      <c r="O3416" s="1499">
        <v>9</v>
      </c>
      <c r="P3416" s="1499">
        <v>31500</v>
      </c>
    </row>
    <row r="3417" spans="1:22" ht="13.5" x14ac:dyDescent="0.25">
      <c r="A3417" s="1495" t="s">
        <v>2082</v>
      </c>
      <c r="B3417" s="1495" t="s">
        <v>8675</v>
      </c>
      <c r="C3417" s="1495" t="s">
        <v>97</v>
      </c>
      <c r="D3417" s="580"/>
      <c r="E3417" s="597">
        <v>1800</v>
      </c>
      <c r="F3417" s="1495" t="s">
        <v>2327</v>
      </c>
      <c r="G3417" s="1495" t="s">
        <v>2328</v>
      </c>
      <c r="H3417" s="1495" t="s">
        <v>2308</v>
      </c>
      <c r="I3417" s="1495" t="s">
        <v>2308</v>
      </c>
      <c r="J3417" s="580"/>
      <c r="K3417" s="719" t="s">
        <v>2329</v>
      </c>
      <c r="L3417" s="719">
        <v>1</v>
      </c>
      <c r="M3417" s="599">
        <f t="shared" si="129"/>
        <v>1800</v>
      </c>
      <c r="N3417" s="1499"/>
      <c r="O3417" s="1499"/>
      <c r="P3417" s="1499"/>
    </row>
    <row r="3418" spans="1:22" ht="13.5" x14ac:dyDescent="0.25">
      <c r="A3418" s="1495" t="s">
        <v>2082</v>
      </c>
      <c r="B3418" s="1495" t="s">
        <v>8675</v>
      </c>
      <c r="C3418" s="1495" t="s">
        <v>97</v>
      </c>
      <c r="D3418" s="580"/>
      <c r="E3418" s="597">
        <v>1500</v>
      </c>
      <c r="F3418" s="1495" t="s">
        <v>2330</v>
      </c>
      <c r="G3418" s="1495" t="s">
        <v>2331</v>
      </c>
      <c r="H3418" s="1495" t="s">
        <v>2332</v>
      </c>
      <c r="I3418" s="1495" t="s">
        <v>2308</v>
      </c>
      <c r="J3418" s="580"/>
      <c r="K3418" s="719" t="s">
        <v>2333</v>
      </c>
      <c r="L3418" s="719">
        <v>1</v>
      </c>
      <c r="M3418" s="599">
        <f t="shared" si="129"/>
        <v>1500</v>
      </c>
      <c r="N3418" s="1499"/>
      <c r="O3418" s="1499"/>
      <c r="P3418" s="1499"/>
    </row>
    <row r="3419" spans="1:22" ht="13.5" x14ac:dyDescent="0.25">
      <c r="A3419" s="1495" t="s">
        <v>2082</v>
      </c>
      <c r="B3419" s="1495" t="s">
        <v>8675</v>
      </c>
      <c r="C3419" s="1495" t="s">
        <v>97</v>
      </c>
      <c r="D3419" s="580"/>
      <c r="E3419" s="597">
        <v>1200</v>
      </c>
      <c r="F3419" s="1495" t="s">
        <v>2334</v>
      </c>
      <c r="G3419" s="1495" t="s">
        <v>2335</v>
      </c>
      <c r="H3419" s="1495" t="s">
        <v>2336</v>
      </c>
      <c r="I3419" s="1495" t="s">
        <v>2011</v>
      </c>
      <c r="J3419" s="580"/>
      <c r="K3419" s="719" t="s">
        <v>2337</v>
      </c>
      <c r="L3419" s="719">
        <v>2</v>
      </c>
      <c r="M3419" s="599">
        <f t="shared" si="129"/>
        <v>2400</v>
      </c>
      <c r="N3419" s="1499"/>
      <c r="O3419" s="1499"/>
      <c r="P3419" s="1499"/>
    </row>
    <row r="3420" spans="1:22" ht="13.5" x14ac:dyDescent="0.25">
      <c r="A3420" s="1495" t="s">
        <v>2082</v>
      </c>
      <c r="B3420" s="1495" t="s">
        <v>8675</v>
      </c>
      <c r="C3420" s="1495" t="s">
        <v>97</v>
      </c>
      <c r="D3420" s="580"/>
      <c r="E3420" s="597">
        <v>3500</v>
      </c>
      <c r="F3420" s="1495" t="s">
        <v>2338</v>
      </c>
      <c r="G3420" s="1495" t="s">
        <v>2339</v>
      </c>
      <c r="H3420" s="1495" t="s">
        <v>2340</v>
      </c>
      <c r="I3420" s="1495" t="s">
        <v>2317</v>
      </c>
      <c r="J3420" s="580"/>
      <c r="K3420" s="719" t="s">
        <v>2341</v>
      </c>
      <c r="L3420" s="719">
        <v>6</v>
      </c>
      <c r="M3420" s="599">
        <f t="shared" si="129"/>
        <v>21000</v>
      </c>
      <c r="N3420" s="1499"/>
      <c r="O3420" s="1499"/>
      <c r="P3420" s="1499"/>
    </row>
    <row r="3421" spans="1:22" ht="13.5" x14ac:dyDescent="0.25">
      <c r="A3421" s="1495" t="s">
        <v>2082</v>
      </c>
      <c r="B3421" s="1495" t="s">
        <v>8675</v>
      </c>
      <c r="C3421" s="1495" t="s">
        <v>97</v>
      </c>
      <c r="D3421" s="580"/>
      <c r="E3421" s="597">
        <v>2500</v>
      </c>
      <c r="F3421" s="1495" t="s">
        <v>2342</v>
      </c>
      <c r="G3421" s="1495" t="s">
        <v>2343</v>
      </c>
      <c r="H3421" s="1495" t="s">
        <v>2344</v>
      </c>
      <c r="I3421" s="1495" t="s">
        <v>2345</v>
      </c>
      <c r="J3421" s="580"/>
      <c r="K3421" s="719" t="s">
        <v>2346</v>
      </c>
      <c r="L3421" s="719">
        <v>1</v>
      </c>
      <c r="M3421" s="599">
        <f t="shared" si="129"/>
        <v>2500</v>
      </c>
      <c r="N3421" s="1499"/>
      <c r="O3421" s="1499"/>
      <c r="P3421" s="1499"/>
    </row>
    <row r="3422" spans="1:22" ht="13.5" x14ac:dyDescent="0.25">
      <c r="A3422" s="1495" t="s">
        <v>2082</v>
      </c>
      <c r="B3422" s="1495" t="s">
        <v>8675</v>
      </c>
      <c r="C3422" s="1495" t="s">
        <v>97</v>
      </c>
      <c r="D3422" s="580"/>
      <c r="E3422" s="597">
        <v>1200</v>
      </c>
      <c r="F3422" s="1495" t="s">
        <v>2347</v>
      </c>
      <c r="G3422" s="1495" t="s">
        <v>2348</v>
      </c>
      <c r="H3422" s="1495" t="s">
        <v>2349</v>
      </c>
      <c r="I3422" s="1495" t="s">
        <v>2317</v>
      </c>
      <c r="J3422" s="580"/>
      <c r="K3422" s="719" t="s">
        <v>2350</v>
      </c>
      <c r="L3422" s="719">
        <v>1</v>
      </c>
      <c r="M3422" s="599">
        <f t="shared" si="129"/>
        <v>1200</v>
      </c>
      <c r="N3422" s="1499"/>
      <c r="O3422" s="1499"/>
      <c r="P3422" s="1499"/>
    </row>
    <row r="3423" spans="1:22" ht="13.5" x14ac:dyDescent="0.25">
      <c r="A3423" s="1495" t="s">
        <v>2082</v>
      </c>
      <c r="B3423" s="1495" t="s">
        <v>8675</v>
      </c>
      <c r="C3423" s="1495" t="s">
        <v>97</v>
      </c>
      <c r="D3423" s="580"/>
      <c r="E3423" s="597">
        <v>3500</v>
      </c>
      <c r="F3423" s="1495" t="s">
        <v>2351</v>
      </c>
      <c r="G3423" s="1495" t="s">
        <v>2352</v>
      </c>
      <c r="H3423" s="1495" t="s">
        <v>2353</v>
      </c>
      <c r="I3423" s="1495" t="s">
        <v>2317</v>
      </c>
      <c r="J3423" s="580"/>
      <c r="K3423" s="719" t="s">
        <v>2354</v>
      </c>
      <c r="L3423" s="719">
        <v>6</v>
      </c>
      <c r="M3423" s="599">
        <f t="shared" si="129"/>
        <v>21000</v>
      </c>
      <c r="N3423" s="1499"/>
      <c r="O3423" s="1499"/>
      <c r="P3423" s="1499"/>
    </row>
    <row r="3424" spans="1:22" ht="13.5" x14ac:dyDescent="0.25">
      <c r="A3424" s="1495" t="s">
        <v>2082</v>
      </c>
      <c r="B3424" s="1495" t="s">
        <v>8675</v>
      </c>
      <c r="C3424" s="1495" t="s">
        <v>97</v>
      </c>
      <c r="D3424" s="580"/>
      <c r="E3424" s="597">
        <v>3500</v>
      </c>
      <c r="F3424" s="1495" t="s">
        <v>2355</v>
      </c>
      <c r="G3424" s="1495" t="s">
        <v>2356</v>
      </c>
      <c r="H3424" s="1495" t="s">
        <v>2357</v>
      </c>
      <c r="I3424" s="1495" t="s">
        <v>2317</v>
      </c>
      <c r="J3424" s="580"/>
      <c r="K3424" s="719" t="s">
        <v>2358</v>
      </c>
      <c r="L3424" s="719">
        <v>4</v>
      </c>
      <c r="M3424" s="599">
        <f t="shared" si="129"/>
        <v>14000</v>
      </c>
      <c r="N3424" s="1499"/>
      <c r="O3424" s="1499"/>
      <c r="P3424" s="1499"/>
    </row>
    <row r="3425" spans="1:16" ht="13.5" x14ac:dyDescent="0.25">
      <c r="A3425" s="1495" t="s">
        <v>2082</v>
      </c>
      <c r="B3425" s="1495" t="s">
        <v>8675</v>
      </c>
      <c r="C3425" s="1495" t="s">
        <v>97</v>
      </c>
      <c r="D3425" s="580"/>
      <c r="E3425" s="597">
        <v>5200</v>
      </c>
      <c r="F3425" s="1495" t="s">
        <v>2359</v>
      </c>
      <c r="G3425" s="1495" t="s">
        <v>2360</v>
      </c>
      <c r="H3425" s="1495" t="s">
        <v>651</v>
      </c>
      <c r="I3425" s="1495" t="s">
        <v>2317</v>
      </c>
      <c r="J3425" s="580"/>
      <c r="K3425" s="719" t="s">
        <v>2361</v>
      </c>
      <c r="L3425" s="719">
        <v>1</v>
      </c>
      <c r="M3425" s="599">
        <f t="shared" si="129"/>
        <v>5200</v>
      </c>
      <c r="N3425" s="1499"/>
      <c r="O3425" s="1499"/>
      <c r="P3425" s="1499"/>
    </row>
    <row r="3426" spans="1:16" ht="13.5" x14ac:dyDescent="0.25">
      <c r="A3426" s="1495" t="s">
        <v>2082</v>
      </c>
      <c r="B3426" s="1495" t="s">
        <v>8675</v>
      </c>
      <c r="C3426" s="1495" t="s">
        <v>97</v>
      </c>
      <c r="D3426" s="580"/>
      <c r="E3426" s="597">
        <v>2300</v>
      </c>
      <c r="F3426" s="1495" t="s">
        <v>2362</v>
      </c>
      <c r="G3426" s="1495" t="s">
        <v>2363</v>
      </c>
      <c r="H3426" s="1495" t="s">
        <v>2364</v>
      </c>
      <c r="I3426" s="1495" t="s">
        <v>2365</v>
      </c>
      <c r="J3426" s="580"/>
      <c r="K3426" s="719" t="s">
        <v>2366</v>
      </c>
      <c r="L3426" s="719">
        <v>1</v>
      </c>
      <c r="M3426" s="599">
        <f t="shared" si="129"/>
        <v>2300</v>
      </c>
      <c r="N3426" s="1499"/>
      <c r="O3426" s="1499"/>
      <c r="P3426" s="1499"/>
    </row>
    <row r="3427" spans="1:16" ht="13.5" x14ac:dyDescent="0.25">
      <c r="A3427" s="1495" t="s">
        <v>2082</v>
      </c>
      <c r="B3427" s="1495" t="s">
        <v>8675</v>
      </c>
      <c r="C3427" s="1495" t="s">
        <v>97</v>
      </c>
      <c r="D3427" s="580"/>
      <c r="E3427" s="597">
        <v>2500</v>
      </c>
      <c r="F3427" s="1495" t="s">
        <v>2367</v>
      </c>
      <c r="G3427" s="1495" t="s">
        <v>2368</v>
      </c>
      <c r="H3427" s="1495" t="s">
        <v>2369</v>
      </c>
      <c r="I3427" s="1495" t="s">
        <v>2345</v>
      </c>
      <c r="J3427" s="580"/>
      <c r="K3427" s="719" t="s">
        <v>2370</v>
      </c>
      <c r="L3427" s="719">
        <v>6</v>
      </c>
      <c r="M3427" s="599">
        <f t="shared" si="129"/>
        <v>15000</v>
      </c>
      <c r="N3427" s="1499"/>
      <c r="O3427" s="1499"/>
      <c r="P3427" s="1499"/>
    </row>
    <row r="3428" spans="1:16" ht="13.5" x14ac:dyDescent="0.25">
      <c r="A3428" s="1495" t="s">
        <v>2082</v>
      </c>
      <c r="B3428" s="1495" t="s">
        <v>8675</v>
      </c>
      <c r="C3428" s="1495" t="s">
        <v>97</v>
      </c>
      <c r="D3428" s="580"/>
      <c r="E3428" s="597">
        <v>1300</v>
      </c>
      <c r="F3428" s="1495" t="s">
        <v>2371</v>
      </c>
      <c r="G3428" s="1495" t="s">
        <v>2372</v>
      </c>
      <c r="H3428" s="1495" t="s">
        <v>2373</v>
      </c>
      <c r="I3428" s="1495" t="s">
        <v>2313</v>
      </c>
      <c r="J3428" s="580"/>
      <c r="K3428" s="719" t="s">
        <v>2374</v>
      </c>
      <c r="L3428" s="719">
        <v>1</v>
      </c>
      <c r="M3428" s="599">
        <f t="shared" si="129"/>
        <v>1300</v>
      </c>
      <c r="N3428" s="1499"/>
      <c r="O3428" s="1499"/>
      <c r="P3428" s="1499"/>
    </row>
    <row r="3429" spans="1:16" ht="13.5" x14ac:dyDescent="0.25">
      <c r="A3429" s="1495" t="s">
        <v>2082</v>
      </c>
      <c r="B3429" s="1495" t="s">
        <v>8675</v>
      </c>
      <c r="C3429" s="1495" t="s">
        <v>97</v>
      </c>
      <c r="D3429" s="580"/>
      <c r="E3429" s="597">
        <v>1200</v>
      </c>
      <c r="F3429" s="1495" t="s">
        <v>2375</v>
      </c>
      <c r="G3429" s="1495" t="s">
        <v>2376</v>
      </c>
      <c r="H3429" s="1495" t="s">
        <v>2377</v>
      </c>
      <c r="I3429" s="1495" t="s">
        <v>2378</v>
      </c>
      <c r="J3429" s="580"/>
      <c r="K3429" s="719"/>
      <c r="L3429" s="719"/>
      <c r="M3429" s="599"/>
      <c r="N3429" s="1499"/>
      <c r="O3429" s="1499">
        <v>11</v>
      </c>
      <c r="P3429" s="1499"/>
    </row>
    <row r="3430" spans="1:16" ht="13.5" x14ac:dyDescent="0.25">
      <c r="A3430" s="1495" t="s">
        <v>2082</v>
      </c>
      <c r="B3430" s="1495" t="s">
        <v>8675</v>
      </c>
      <c r="C3430" s="1495" t="s">
        <v>97</v>
      </c>
      <c r="D3430" s="580"/>
      <c r="E3430" s="597">
        <v>2300</v>
      </c>
      <c r="F3430" s="1495" t="s">
        <v>2379</v>
      </c>
      <c r="G3430" s="1495" t="s">
        <v>2380</v>
      </c>
      <c r="H3430" s="1495" t="s">
        <v>675</v>
      </c>
      <c r="I3430" s="1495" t="s">
        <v>2317</v>
      </c>
      <c r="J3430" s="580"/>
      <c r="K3430" s="719" t="s">
        <v>2381</v>
      </c>
      <c r="L3430" s="719">
        <v>9</v>
      </c>
      <c r="M3430" s="599">
        <f t="shared" ref="M3430:M3452" si="130">E3430*L3430</f>
        <v>20700</v>
      </c>
      <c r="N3430" s="1499"/>
      <c r="O3430" s="1499"/>
      <c r="P3430" s="1499"/>
    </row>
    <row r="3431" spans="1:16" ht="13.5" x14ac:dyDescent="0.25">
      <c r="A3431" s="1495" t="s">
        <v>2082</v>
      </c>
      <c r="B3431" s="1495" t="s">
        <v>8675</v>
      </c>
      <c r="C3431" s="1495" t="s">
        <v>97</v>
      </c>
      <c r="D3431" s="580"/>
      <c r="E3431" s="597">
        <v>3500</v>
      </c>
      <c r="F3431" s="1495" t="s">
        <v>2382</v>
      </c>
      <c r="G3431" s="1495" t="s">
        <v>2383</v>
      </c>
      <c r="H3431" s="1495" t="s">
        <v>2384</v>
      </c>
      <c r="I3431" s="1495" t="s">
        <v>2317</v>
      </c>
      <c r="J3431" s="580"/>
      <c r="K3431" s="719" t="s">
        <v>2385</v>
      </c>
      <c r="L3431" s="719">
        <v>6</v>
      </c>
      <c r="M3431" s="599">
        <f t="shared" si="130"/>
        <v>21000</v>
      </c>
      <c r="N3431" s="1499"/>
      <c r="O3431" s="1499"/>
      <c r="P3431" s="1499"/>
    </row>
    <row r="3432" spans="1:16" ht="13.5" x14ac:dyDescent="0.25">
      <c r="A3432" s="1495" t="s">
        <v>2082</v>
      </c>
      <c r="B3432" s="1495" t="s">
        <v>8675</v>
      </c>
      <c r="C3432" s="1495" t="s">
        <v>97</v>
      </c>
      <c r="D3432" s="580"/>
      <c r="E3432" s="597">
        <v>1800</v>
      </c>
      <c r="F3432" s="1495" t="s">
        <v>2386</v>
      </c>
      <c r="G3432" s="1495" t="s">
        <v>2387</v>
      </c>
      <c r="H3432" s="1495" t="s">
        <v>2388</v>
      </c>
      <c r="I3432" s="1495" t="s">
        <v>2308</v>
      </c>
      <c r="J3432" s="580"/>
      <c r="K3432" s="719" t="s">
        <v>2389</v>
      </c>
      <c r="L3432" s="719">
        <v>2</v>
      </c>
      <c r="M3432" s="599">
        <f t="shared" si="130"/>
        <v>3600</v>
      </c>
      <c r="N3432" s="1499"/>
      <c r="O3432" s="1499"/>
      <c r="P3432" s="1499"/>
    </row>
    <row r="3433" spans="1:16" ht="13.5" x14ac:dyDescent="0.25">
      <c r="A3433" s="1495" t="s">
        <v>2082</v>
      </c>
      <c r="B3433" s="1495" t="s">
        <v>8675</v>
      </c>
      <c r="C3433" s="1495" t="s">
        <v>97</v>
      </c>
      <c r="D3433" s="580"/>
      <c r="E3433" s="597">
        <v>1200</v>
      </c>
      <c r="F3433" s="1495" t="s">
        <v>2390</v>
      </c>
      <c r="G3433" s="1495" t="s">
        <v>2391</v>
      </c>
      <c r="H3433" s="1495" t="s">
        <v>2307</v>
      </c>
      <c r="I3433" s="1495" t="s">
        <v>2308</v>
      </c>
      <c r="J3433" s="580"/>
      <c r="K3433" s="719" t="s">
        <v>2392</v>
      </c>
      <c r="L3433" s="719">
        <v>6</v>
      </c>
      <c r="M3433" s="599">
        <f t="shared" si="130"/>
        <v>7200</v>
      </c>
      <c r="N3433" s="1499"/>
      <c r="O3433" s="1499"/>
      <c r="P3433" s="1499"/>
    </row>
    <row r="3434" spans="1:16" ht="13.5" x14ac:dyDescent="0.25">
      <c r="A3434" s="1495" t="s">
        <v>2082</v>
      </c>
      <c r="B3434" s="1495" t="s">
        <v>8675</v>
      </c>
      <c r="C3434" s="1495" t="s">
        <v>97</v>
      </c>
      <c r="D3434" s="580"/>
      <c r="E3434" s="597">
        <v>3500</v>
      </c>
      <c r="F3434" s="1495" t="s">
        <v>2393</v>
      </c>
      <c r="G3434" s="1495" t="s">
        <v>2394</v>
      </c>
      <c r="H3434" s="1495" t="s">
        <v>2395</v>
      </c>
      <c r="I3434" s="1495" t="s">
        <v>2317</v>
      </c>
      <c r="J3434" s="580"/>
      <c r="K3434" s="719" t="s">
        <v>2396</v>
      </c>
      <c r="L3434" s="719">
        <v>5</v>
      </c>
      <c r="M3434" s="599">
        <f t="shared" si="130"/>
        <v>17500</v>
      </c>
      <c r="N3434" s="1499"/>
      <c r="O3434" s="1499"/>
      <c r="P3434" s="1499"/>
    </row>
    <row r="3435" spans="1:16" ht="13.5" x14ac:dyDescent="0.25">
      <c r="A3435" s="1495" t="s">
        <v>2082</v>
      </c>
      <c r="B3435" s="1495" t="s">
        <v>8675</v>
      </c>
      <c r="C3435" s="1495" t="s">
        <v>97</v>
      </c>
      <c r="D3435" s="580"/>
      <c r="E3435" s="597">
        <v>3500</v>
      </c>
      <c r="F3435" s="1495" t="s">
        <v>2397</v>
      </c>
      <c r="G3435" s="1495" t="s">
        <v>2398</v>
      </c>
      <c r="H3435" s="1495" t="s">
        <v>2399</v>
      </c>
      <c r="I3435" s="1495" t="s">
        <v>2317</v>
      </c>
      <c r="J3435" s="580"/>
      <c r="K3435" s="719" t="s">
        <v>2400</v>
      </c>
      <c r="L3435" s="719">
        <v>6</v>
      </c>
      <c r="M3435" s="599">
        <f t="shared" si="130"/>
        <v>21000</v>
      </c>
      <c r="N3435" s="1499"/>
      <c r="O3435" s="1499"/>
      <c r="P3435" s="1499"/>
    </row>
    <row r="3436" spans="1:16" ht="13.5" x14ac:dyDescent="0.25">
      <c r="A3436" s="1495" t="s">
        <v>2082</v>
      </c>
      <c r="B3436" s="1495" t="s">
        <v>8675</v>
      </c>
      <c r="C3436" s="1495" t="s">
        <v>97</v>
      </c>
      <c r="D3436" s="580"/>
      <c r="E3436" s="597">
        <v>2300</v>
      </c>
      <c r="F3436" s="1495" t="s">
        <v>2401</v>
      </c>
      <c r="G3436" s="1495" t="s">
        <v>2402</v>
      </c>
      <c r="H3436" s="1495" t="s">
        <v>2403</v>
      </c>
      <c r="I3436" s="1495" t="s">
        <v>2317</v>
      </c>
      <c r="J3436" s="580"/>
      <c r="K3436" s="719" t="s">
        <v>2404</v>
      </c>
      <c r="L3436" s="719">
        <v>1</v>
      </c>
      <c r="M3436" s="599">
        <f t="shared" si="130"/>
        <v>2300</v>
      </c>
      <c r="N3436" s="1499"/>
      <c r="O3436" s="1499"/>
      <c r="P3436" s="1499"/>
    </row>
    <row r="3437" spans="1:16" ht="13.5" x14ac:dyDescent="0.25">
      <c r="A3437" s="1495" t="s">
        <v>2082</v>
      </c>
      <c r="B3437" s="1495" t="s">
        <v>8675</v>
      </c>
      <c r="C3437" s="1495" t="s">
        <v>97</v>
      </c>
      <c r="D3437" s="580"/>
      <c r="E3437" s="597">
        <v>3500</v>
      </c>
      <c r="F3437" s="1495" t="s">
        <v>2405</v>
      </c>
      <c r="G3437" s="1495" t="s">
        <v>2406</v>
      </c>
      <c r="H3437" s="1495" t="s">
        <v>2407</v>
      </c>
      <c r="I3437" s="1495" t="s">
        <v>2317</v>
      </c>
      <c r="J3437" s="580"/>
      <c r="K3437" s="719" t="s">
        <v>2408</v>
      </c>
      <c r="L3437" s="719">
        <v>6</v>
      </c>
      <c r="M3437" s="599">
        <f t="shared" si="130"/>
        <v>21000</v>
      </c>
      <c r="N3437" s="1499"/>
      <c r="O3437" s="1499"/>
      <c r="P3437" s="1499"/>
    </row>
    <row r="3438" spans="1:16" ht="13.5" x14ac:dyDescent="0.25">
      <c r="A3438" s="1495" t="s">
        <v>2082</v>
      </c>
      <c r="B3438" s="1495" t="s">
        <v>8675</v>
      </c>
      <c r="C3438" s="1495" t="s">
        <v>97</v>
      </c>
      <c r="D3438" s="580"/>
      <c r="E3438" s="597">
        <v>1800</v>
      </c>
      <c r="F3438" s="1495" t="s">
        <v>2409</v>
      </c>
      <c r="G3438" s="1495" t="s">
        <v>2410</v>
      </c>
      <c r="H3438" s="1495" t="s">
        <v>2411</v>
      </c>
      <c r="I3438" s="1495" t="s">
        <v>2412</v>
      </c>
      <c r="J3438" s="580"/>
      <c r="K3438" s="719" t="s">
        <v>2413</v>
      </c>
      <c r="L3438" s="719">
        <v>6</v>
      </c>
      <c r="M3438" s="599">
        <f t="shared" si="130"/>
        <v>10800</v>
      </c>
      <c r="N3438" s="1499"/>
      <c r="O3438" s="1499"/>
      <c r="P3438" s="1499"/>
    </row>
    <row r="3439" spans="1:16" ht="13.5" x14ac:dyDescent="0.25">
      <c r="A3439" s="1495" t="s">
        <v>2082</v>
      </c>
      <c r="B3439" s="1495" t="s">
        <v>8675</v>
      </c>
      <c r="C3439" s="1495" t="s">
        <v>97</v>
      </c>
      <c r="D3439" s="580"/>
      <c r="E3439" s="597">
        <v>2000</v>
      </c>
      <c r="F3439" s="1495" t="s">
        <v>2414</v>
      </c>
      <c r="G3439" s="1495" t="s">
        <v>2415</v>
      </c>
      <c r="H3439" s="1495" t="s">
        <v>2416</v>
      </c>
      <c r="I3439" s="1495" t="s">
        <v>2417</v>
      </c>
      <c r="J3439" s="580"/>
      <c r="K3439" s="719" t="s">
        <v>2418</v>
      </c>
      <c r="L3439" s="719">
        <v>5</v>
      </c>
      <c r="M3439" s="599">
        <f t="shared" si="130"/>
        <v>10000</v>
      </c>
      <c r="N3439" s="1499"/>
      <c r="O3439" s="1499"/>
      <c r="P3439" s="1499"/>
    </row>
    <row r="3440" spans="1:16" ht="13.5" x14ac:dyDescent="0.25">
      <c r="A3440" s="1495" t="s">
        <v>2082</v>
      </c>
      <c r="B3440" s="1495" t="s">
        <v>8675</v>
      </c>
      <c r="C3440" s="1495" t="s">
        <v>97</v>
      </c>
      <c r="D3440" s="580"/>
      <c r="E3440" s="597">
        <v>2150</v>
      </c>
      <c r="F3440" s="1495" t="s">
        <v>2419</v>
      </c>
      <c r="G3440" s="1495" t="s">
        <v>2420</v>
      </c>
      <c r="H3440" s="1495" t="s">
        <v>2421</v>
      </c>
      <c r="I3440" s="1495" t="s">
        <v>2313</v>
      </c>
      <c r="J3440" s="580"/>
      <c r="K3440" s="719" t="s">
        <v>2422</v>
      </c>
      <c r="L3440" s="719">
        <v>6</v>
      </c>
      <c r="M3440" s="599">
        <f t="shared" si="130"/>
        <v>12900</v>
      </c>
      <c r="N3440" s="1499"/>
      <c r="O3440" s="1499"/>
      <c r="P3440" s="1499"/>
    </row>
    <row r="3441" spans="1:16" ht="13.5" x14ac:dyDescent="0.25">
      <c r="A3441" s="1495" t="s">
        <v>2082</v>
      </c>
      <c r="B3441" s="1495" t="s">
        <v>8675</v>
      </c>
      <c r="C3441" s="1495" t="s">
        <v>97</v>
      </c>
      <c r="D3441" s="580"/>
      <c r="E3441" s="597">
        <v>1600</v>
      </c>
      <c r="F3441" s="1495" t="s">
        <v>2423</v>
      </c>
      <c r="G3441" s="1495" t="s">
        <v>2424</v>
      </c>
      <c r="H3441" s="1495" t="s">
        <v>2425</v>
      </c>
      <c r="I3441" s="1495" t="s">
        <v>2308</v>
      </c>
      <c r="J3441" s="580"/>
      <c r="K3441" s="719" t="s">
        <v>2426</v>
      </c>
      <c r="L3441" s="719">
        <v>4</v>
      </c>
      <c r="M3441" s="599">
        <f t="shared" si="130"/>
        <v>6400</v>
      </c>
      <c r="N3441" s="1499"/>
      <c r="O3441" s="1499"/>
      <c r="P3441" s="1499"/>
    </row>
    <row r="3442" spans="1:16" ht="13.5" x14ac:dyDescent="0.25">
      <c r="A3442" s="1495" t="s">
        <v>2082</v>
      </c>
      <c r="B3442" s="1495" t="s">
        <v>8675</v>
      </c>
      <c r="C3442" s="1495" t="s">
        <v>97</v>
      </c>
      <c r="D3442" s="580"/>
      <c r="E3442" s="597">
        <v>3500</v>
      </c>
      <c r="F3442" s="1495" t="s">
        <v>2427</v>
      </c>
      <c r="G3442" s="1495" t="s">
        <v>2428</v>
      </c>
      <c r="H3442" s="1495" t="s">
        <v>2429</v>
      </c>
      <c r="I3442" s="1495" t="s">
        <v>2317</v>
      </c>
      <c r="J3442" s="580"/>
      <c r="K3442" s="719" t="s">
        <v>2430</v>
      </c>
      <c r="L3442" s="719">
        <v>6</v>
      </c>
      <c r="M3442" s="599">
        <f t="shared" si="130"/>
        <v>21000</v>
      </c>
      <c r="N3442" s="1499"/>
      <c r="O3442" s="1499"/>
      <c r="P3442" s="1499"/>
    </row>
    <row r="3443" spans="1:16" ht="13.5" x14ac:dyDescent="0.25">
      <c r="A3443" s="1495" t="s">
        <v>2082</v>
      </c>
      <c r="B3443" s="1495" t="s">
        <v>8675</v>
      </c>
      <c r="C3443" s="1495" t="s">
        <v>97</v>
      </c>
      <c r="D3443" s="580"/>
      <c r="E3443" s="597">
        <v>3500</v>
      </c>
      <c r="F3443" s="1495" t="s">
        <v>2431</v>
      </c>
      <c r="G3443" s="1495" t="s">
        <v>2432</v>
      </c>
      <c r="H3443" s="1495" t="s">
        <v>2395</v>
      </c>
      <c r="I3443" s="1495" t="s">
        <v>2317</v>
      </c>
      <c r="J3443" s="580"/>
      <c r="K3443" s="719" t="s">
        <v>2433</v>
      </c>
      <c r="L3443" s="719">
        <v>5</v>
      </c>
      <c r="M3443" s="599">
        <f t="shared" si="130"/>
        <v>17500</v>
      </c>
      <c r="N3443" s="1499"/>
      <c r="O3443" s="1499"/>
      <c r="P3443" s="1499"/>
    </row>
    <row r="3444" spans="1:16" ht="13.5" x14ac:dyDescent="0.25">
      <c r="A3444" s="1495" t="s">
        <v>2082</v>
      </c>
      <c r="B3444" s="1495" t="s">
        <v>8675</v>
      </c>
      <c r="C3444" s="1495" t="s">
        <v>97</v>
      </c>
      <c r="D3444" s="580"/>
      <c r="E3444" s="597">
        <v>1200</v>
      </c>
      <c r="F3444" s="1495" t="s">
        <v>2434</v>
      </c>
      <c r="G3444" s="1495" t="s">
        <v>2435</v>
      </c>
      <c r="H3444" s="1495" t="s">
        <v>2332</v>
      </c>
      <c r="I3444" s="1495" t="s">
        <v>2308</v>
      </c>
      <c r="J3444" s="580"/>
      <c r="K3444" s="719" t="s">
        <v>2436</v>
      </c>
      <c r="L3444" s="719">
        <v>1</v>
      </c>
      <c r="M3444" s="599">
        <f t="shared" si="130"/>
        <v>1200</v>
      </c>
      <c r="N3444" s="1499"/>
      <c r="O3444" s="1499"/>
      <c r="P3444" s="1499"/>
    </row>
    <row r="3445" spans="1:16" ht="13.5" x14ac:dyDescent="0.25">
      <c r="A3445" s="1495" t="s">
        <v>2082</v>
      </c>
      <c r="B3445" s="1495" t="s">
        <v>8675</v>
      </c>
      <c r="C3445" s="1495" t="s">
        <v>97</v>
      </c>
      <c r="D3445" s="580"/>
      <c r="E3445" s="597">
        <v>1300</v>
      </c>
      <c r="F3445" s="1495" t="s">
        <v>2437</v>
      </c>
      <c r="G3445" s="1495" t="s">
        <v>2438</v>
      </c>
      <c r="H3445" s="1495" t="s">
        <v>2439</v>
      </c>
      <c r="I3445" s="1495" t="s">
        <v>2313</v>
      </c>
      <c r="J3445" s="580"/>
      <c r="K3445" s="719" t="s">
        <v>2440</v>
      </c>
      <c r="L3445" s="719">
        <v>9</v>
      </c>
      <c r="M3445" s="599">
        <f t="shared" si="130"/>
        <v>11700</v>
      </c>
      <c r="N3445" s="1499"/>
      <c r="O3445" s="1499"/>
      <c r="P3445" s="1499"/>
    </row>
    <row r="3446" spans="1:16" ht="13.5" x14ac:dyDescent="0.25">
      <c r="A3446" s="1495" t="s">
        <v>2082</v>
      </c>
      <c r="B3446" s="1495" t="s">
        <v>8675</v>
      </c>
      <c r="C3446" s="1495" t="s">
        <v>97</v>
      </c>
      <c r="D3446" s="580"/>
      <c r="E3446" s="597">
        <v>1300</v>
      </c>
      <c r="F3446" s="1495" t="s">
        <v>2441</v>
      </c>
      <c r="G3446" s="1495" t="s">
        <v>2442</v>
      </c>
      <c r="H3446" s="1495" t="s">
        <v>2373</v>
      </c>
      <c r="I3446" s="1495" t="s">
        <v>2317</v>
      </c>
      <c r="J3446" s="580"/>
      <c r="K3446" s="719" t="s">
        <v>2443</v>
      </c>
      <c r="L3446" s="719">
        <v>2</v>
      </c>
      <c r="M3446" s="599">
        <f t="shared" si="130"/>
        <v>2600</v>
      </c>
      <c r="N3446" s="1499"/>
      <c r="O3446" s="1499"/>
      <c r="P3446" s="1499"/>
    </row>
    <row r="3447" spans="1:16" ht="13.5" x14ac:dyDescent="0.25">
      <c r="A3447" s="1495" t="s">
        <v>2082</v>
      </c>
      <c r="B3447" s="1495" t="s">
        <v>8675</v>
      </c>
      <c r="C3447" s="1495" t="s">
        <v>97</v>
      </c>
      <c r="D3447" s="580"/>
      <c r="E3447" s="597">
        <v>3500</v>
      </c>
      <c r="F3447" s="1495" t="s">
        <v>2444</v>
      </c>
      <c r="G3447" s="1495" t="s">
        <v>2445</v>
      </c>
      <c r="H3447" s="1495" t="s">
        <v>2395</v>
      </c>
      <c r="I3447" s="1495" t="s">
        <v>2317</v>
      </c>
      <c r="J3447" s="580"/>
      <c r="K3447" s="719" t="s">
        <v>2446</v>
      </c>
      <c r="L3447" s="719">
        <v>5</v>
      </c>
      <c r="M3447" s="599">
        <f t="shared" si="130"/>
        <v>17500</v>
      </c>
      <c r="N3447" s="1499"/>
      <c r="O3447" s="1499"/>
      <c r="P3447" s="1499"/>
    </row>
    <row r="3448" spans="1:16" ht="13.5" x14ac:dyDescent="0.25">
      <c r="A3448" s="1495" t="s">
        <v>2082</v>
      </c>
      <c r="B3448" s="1495" t="s">
        <v>8675</v>
      </c>
      <c r="C3448" s="1495" t="s">
        <v>97</v>
      </c>
      <c r="D3448" s="580"/>
      <c r="E3448" s="597">
        <v>1800</v>
      </c>
      <c r="F3448" s="1495" t="s">
        <v>2447</v>
      </c>
      <c r="G3448" s="1495" t="s">
        <v>2448</v>
      </c>
      <c r="H3448" s="1495" t="s">
        <v>2449</v>
      </c>
      <c r="I3448" s="1495" t="s">
        <v>2378</v>
      </c>
      <c r="J3448" s="580"/>
      <c r="K3448" s="719" t="s">
        <v>2450</v>
      </c>
      <c r="L3448" s="719">
        <v>6</v>
      </c>
      <c r="M3448" s="599">
        <f t="shared" si="130"/>
        <v>10800</v>
      </c>
      <c r="N3448" s="1499"/>
      <c r="O3448" s="1499"/>
      <c r="P3448" s="1499"/>
    </row>
    <row r="3449" spans="1:16" ht="13.5" x14ac:dyDescent="0.25">
      <c r="A3449" s="1495" t="s">
        <v>2082</v>
      </c>
      <c r="B3449" s="1495" t="s">
        <v>8675</v>
      </c>
      <c r="C3449" s="1495" t="s">
        <v>97</v>
      </c>
      <c r="D3449" s="580"/>
      <c r="E3449" s="597">
        <v>2150</v>
      </c>
      <c r="F3449" s="1495" t="s">
        <v>2451</v>
      </c>
      <c r="G3449" s="1495" t="s">
        <v>2452</v>
      </c>
      <c r="H3449" s="1495" t="s">
        <v>2439</v>
      </c>
      <c r="I3449" s="1495" t="s">
        <v>2313</v>
      </c>
      <c r="J3449" s="580"/>
      <c r="K3449" s="719" t="s">
        <v>2453</v>
      </c>
      <c r="L3449" s="719">
        <v>1</v>
      </c>
      <c r="M3449" s="599">
        <f t="shared" si="130"/>
        <v>2150</v>
      </c>
      <c r="N3449" s="1499"/>
      <c r="O3449" s="1499"/>
      <c r="P3449" s="1499"/>
    </row>
    <row r="3450" spans="1:16" ht="13.5" x14ac:dyDescent="0.25">
      <c r="A3450" s="1495" t="s">
        <v>2082</v>
      </c>
      <c r="B3450" s="1495" t="s">
        <v>8675</v>
      </c>
      <c r="C3450" s="1495" t="s">
        <v>97</v>
      </c>
      <c r="D3450" s="580"/>
      <c r="E3450" s="597">
        <v>5200</v>
      </c>
      <c r="F3450" s="1495" t="s">
        <v>2454</v>
      </c>
      <c r="G3450" s="1495" t="s">
        <v>2455</v>
      </c>
      <c r="H3450" s="1495" t="s">
        <v>651</v>
      </c>
      <c r="I3450" s="1495" t="s">
        <v>2317</v>
      </c>
      <c r="J3450" s="580"/>
      <c r="K3450" s="719" t="s">
        <v>2456</v>
      </c>
      <c r="L3450" s="719">
        <v>4</v>
      </c>
      <c r="M3450" s="599">
        <f t="shared" si="130"/>
        <v>20800</v>
      </c>
      <c r="N3450" s="1499"/>
      <c r="O3450" s="1499"/>
      <c r="P3450" s="1499"/>
    </row>
    <row r="3451" spans="1:16" ht="13.5" x14ac:dyDescent="0.25">
      <c r="A3451" s="1495" t="s">
        <v>2082</v>
      </c>
      <c r="B3451" s="1495" t="s">
        <v>8675</v>
      </c>
      <c r="C3451" s="1495" t="s">
        <v>97</v>
      </c>
      <c r="D3451" s="580"/>
      <c r="E3451" s="597">
        <v>3500</v>
      </c>
      <c r="F3451" s="1495" t="s">
        <v>2457</v>
      </c>
      <c r="G3451" s="1495" t="s">
        <v>2458</v>
      </c>
      <c r="H3451" s="1495" t="s">
        <v>2459</v>
      </c>
      <c r="I3451" s="1495" t="s">
        <v>2317</v>
      </c>
      <c r="J3451" s="580"/>
      <c r="K3451" s="719" t="s">
        <v>2460</v>
      </c>
      <c r="L3451" s="719">
        <v>6</v>
      </c>
      <c r="M3451" s="599">
        <f t="shared" si="130"/>
        <v>21000</v>
      </c>
      <c r="N3451" s="1499"/>
      <c r="O3451" s="1499"/>
      <c r="P3451" s="1499"/>
    </row>
    <row r="3452" spans="1:16" ht="13.5" x14ac:dyDescent="0.25">
      <c r="A3452" s="1495" t="s">
        <v>2082</v>
      </c>
      <c r="B3452" s="1495" t="s">
        <v>8675</v>
      </c>
      <c r="C3452" s="1495" t="s">
        <v>97</v>
      </c>
      <c r="D3452" s="580"/>
      <c r="E3452" s="597">
        <v>3500</v>
      </c>
      <c r="F3452" s="1495" t="s">
        <v>2461</v>
      </c>
      <c r="G3452" s="1495" t="s">
        <v>2462</v>
      </c>
      <c r="H3452" s="1495" t="s">
        <v>675</v>
      </c>
      <c r="I3452" s="1495" t="s">
        <v>2317</v>
      </c>
      <c r="J3452" s="580"/>
      <c r="K3452" s="719" t="s">
        <v>2463</v>
      </c>
      <c r="L3452" s="719">
        <v>1</v>
      </c>
      <c r="M3452" s="599">
        <f t="shared" si="130"/>
        <v>3500</v>
      </c>
      <c r="N3452" s="1499"/>
      <c r="O3452" s="1499"/>
      <c r="P3452" s="1499"/>
    </row>
    <row r="3453" spans="1:16" ht="13.5" x14ac:dyDescent="0.25">
      <c r="A3453" s="1495" t="s">
        <v>2082</v>
      </c>
      <c r="B3453" s="1495" t="s">
        <v>8675</v>
      </c>
      <c r="C3453" s="1495" t="s">
        <v>97</v>
      </c>
      <c r="D3453" s="580"/>
      <c r="E3453" s="597">
        <v>3500</v>
      </c>
      <c r="F3453" s="1495" t="s">
        <v>2464</v>
      </c>
      <c r="G3453" s="1495" t="s">
        <v>2465</v>
      </c>
      <c r="H3453" s="1495" t="s">
        <v>1568</v>
      </c>
      <c r="I3453" s="1495" t="s">
        <v>2317</v>
      </c>
      <c r="J3453" s="580"/>
      <c r="K3453" s="719"/>
      <c r="L3453" s="719"/>
      <c r="M3453" s="599"/>
      <c r="N3453" s="1499" t="s">
        <v>2466</v>
      </c>
      <c r="O3453" s="1499">
        <v>9</v>
      </c>
      <c r="P3453" s="1499">
        <v>31500</v>
      </c>
    </row>
    <row r="3454" spans="1:16" ht="13.5" x14ac:dyDescent="0.25">
      <c r="A3454" s="1495" t="s">
        <v>2082</v>
      </c>
      <c r="B3454" s="1495" t="s">
        <v>8675</v>
      </c>
      <c r="C3454" s="1495" t="s">
        <v>97</v>
      </c>
      <c r="D3454" s="580"/>
      <c r="E3454" s="597">
        <v>2300</v>
      </c>
      <c r="F3454" s="1495" t="s">
        <v>2467</v>
      </c>
      <c r="G3454" s="1495" t="s">
        <v>2468</v>
      </c>
      <c r="H3454" s="1495" t="s">
        <v>2469</v>
      </c>
      <c r="I3454" s="1495" t="s">
        <v>2317</v>
      </c>
      <c r="J3454" s="580"/>
      <c r="K3454" s="719" t="s">
        <v>2470</v>
      </c>
      <c r="L3454" s="719">
        <v>1</v>
      </c>
      <c r="M3454" s="599">
        <f>E3454*L3454</f>
        <v>2300</v>
      </c>
      <c r="N3454" s="1499"/>
      <c r="O3454" s="1499"/>
      <c r="P3454" s="1499"/>
    </row>
    <row r="3455" spans="1:16" ht="13.5" x14ac:dyDescent="0.25">
      <c r="A3455" s="1495" t="s">
        <v>2082</v>
      </c>
      <c r="B3455" s="1495" t="s">
        <v>8675</v>
      </c>
      <c r="C3455" s="1495" t="s">
        <v>97</v>
      </c>
      <c r="D3455" s="580"/>
      <c r="E3455" s="597">
        <v>3500</v>
      </c>
      <c r="F3455" s="1495" t="s">
        <v>2471</v>
      </c>
      <c r="G3455" s="1495" t="s">
        <v>2472</v>
      </c>
      <c r="H3455" s="1495"/>
      <c r="I3455" s="1495"/>
      <c r="J3455" s="580"/>
      <c r="K3455" s="719" t="s">
        <v>2473</v>
      </c>
      <c r="L3455" s="719">
        <v>1</v>
      </c>
      <c r="M3455" s="599">
        <f>E3455*L3455</f>
        <v>3500</v>
      </c>
      <c r="N3455" s="1499"/>
      <c r="O3455" s="1499"/>
      <c r="P3455" s="1499"/>
    </row>
    <row r="3456" spans="1:16" ht="13.5" x14ac:dyDescent="0.25">
      <c r="A3456" s="1495" t="s">
        <v>2082</v>
      </c>
      <c r="B3456" s="1495" t="s">
        <v>8675</v>
      </c>
      <c r="C3456" s="1495" t="s">
        <v>97</v>
      </c>
      <c r="D3456" s="580"/>
      <c r="E3456" s="597">
        <v>3500</v>
      </c>
      <c r="F3456" s="1495" t="s">
        <v>2474</v>
      </c>
      <c r="G3456" s="1495" t="s">
        <v>2475</v>
      </c>
      <c r="H3456" s="1495" t="s">
        <v>2476</v>
      </c>
      <c r="I3456" s="1495" t="s">
        <v>2317</v>
      </c>
      <c r="J3456" s="580"/>
      <c r="K3456" s="719" t="s">
        <v>2477</v>
      </c>
      <c r="L3456" s="719">
        <v>6</v>
      </c>
      <c r="M3456" s="599">
        <f>E3456*L3456</f>
        <v>21000</v>
      </c>
      <c r="N3456" s="1499"/>
      <c r="O3456" s="1499"/>
      <c r="P3456" s="1499"/>
    </row>
    <row r="3457" spans="1:16" ht="13.5" x14ac:dyDescent="0.25">
      <c r="A3457" s="1495" t="s">
        <v>2082</v>
      </c>
      <c r="B3457" s="1495" t="s">
        <v>8675</v>
      </c>
      <c r="C3457" s="1495" t="s">
        <v>97</v>
      </c>
      <c r="D3457" s="580"/>
      <c r="E3457" s="597">
        <v>11000</v>
      </c>
      <c r="F3457" s="1495" t="s">
        <v>2478</v>
      </c>
      <c r="G3457" s="1495" t="s">
        <v>2479</v>
      </c>
      <c r="H3457" s="1495" t="s">
        <v>2480</v>
      </c>
      <c r="I3457" s="1495" t="s">
        <v>2317</v>
      </c>
      <c r="J3457" s="580"/>
      <c r="K3457" s="719"/>
      <c r="L3457" s="719"/>
      <c r="M3457" s="599"/>
      <c r="N3457" s="1499"/>
      <c r="O3457" s="1499">
        <v>12</v>
      </c>
      <c r="P3457" s="1499">
        <v>132000</v>
      </c>
    </row>
    <row r="3458" spans="1:16" ht="13.5" x14ac:dyDescent="0.25">
      <c r="A3458" s="1495" t="s">
        <v>2082</v>
      </c>
      <c r="B3458" s="1495" t="s">
        <v>8675</v>
      </c>
      <c r="C3458" s="1495" t="s">
        <v>97</v>
      </c>
      <c r="D3458" s="580"/>
      <c r="E3458" s="597">
        <v>2300</v>
      </c>
      <c r="F3458" s="1495" t="s">
        <v>2481</v>
      </c>
      <c r="G3458" s="1495" t="s">
        <v>2482</v>
      </c>
      <c r="H3458" s="1495" t="s">
        <v>1568</v>
      </c>
      <c r="I3458" s="1495" t="s">
        <v>2317</v>
      </c>
      <c r="J3458" s="580"/>
      <c r="K3458" s="719" t="s">
        <v>2483</v>
      </c>
      <c r="L3458" s="719">
        <v>4</v>
      </c>
      <c r="M3458" s="599">
        <f t="shared" ref="M3458:M3475" si="131">E3458*L3458</f>
        <v>9200</v>
      </c>
      <c r="N3458" s="1499"/>
      <c r="O3458" s="1499"/>
      <c r="P3458" s="1499"/>
    </row>
    <row r="3459" spans="1:16" ht="13.5" x14ac:dyDescent="0.25">
      <c r="A3459" s="1495" t="s">
        <v>2082</v>
      </c>
      <c r="B3459" s="1495" t="s">
        <v>8675</v>
      </c>
      <c r="C3459" s="1495" t="s">
        <v>97</v>
      </c>
      <c r="D3459" s="580"/>
      <c r="E3459" s="597">
        <v>2000</v>
      </c>
      <c r="F3459" s="1495" t="s">
        <v>2484</v>
      </c>
      <c r="G3459" s="1495" t="s">
        <v>2485</v>
      </c>
      <c r="H3459" s="1495" t="s">
        <v>2486</v>
      </c>
      <c r="I3459" s="1495" t="s">
        <v>2417</v>
      </c>
      <c r="J3459" s="580"/>
      <c r="K3459" s="719" t="s">
        <v>2487</v>
      </c>
      <c r="L3459" s="719">
        <v>4</v>
      </c>
      <c r="M3459" s="599">
        <f t="shared" si="131"/>
        <v>8000</v>
      </c>
      <c r="N3459" s="1499"/>
      <c r="O3459" s="1499"/>
      <c r="P3459" s="1499"/>
    </row>
    <row r="3460" spans="1:16" ht="13.5" x14ac:dyDescent="0.25">
      <c r="A3460" s="1495" t="s">
        <v>2082</v>
      </c>
      <c r="B3460" s="1495" t="s">
        <v>8675</v>
      </c>
      <c r="C3460" s="1495" t="s">
        <v>97</v>
      </c>
      <c r="D3460" s="580"/>
      <c r="E3460" s="597">
        <v>1800</v>
      </c>
      <c r="F3460" s="1495" t="s">
        <v>2488</v>
      </c>
      <c r="G3460" s="1495" t="s">
        <v>2489</v>
      </c>
      <c r="H3460" s="1495" t="s">
        <v>2490</v>
      </c>
      <c r="I3460" s="1495" t="s">
        <v>2378</v>
      </c>
      <c r="J3460" s="580"/>
      <c r="K3460" s="719" t="s">
        <v>2491</v>
      </c>
      <c r="L3460" s="719">
        <v>5</v>
      </c>
      <c r="M3460" s="599">
        <f t="shared" si="131"/>
        <v>9000</v>
      </c>
      <c r="N3460" s="1499"/>
      <c r="O3460" s="1499"/>
      <c r="P3460" s="1499"/>
    </row>
    <row r="3461" spans="1:16" ht="13.5" x14ac:dyDescent="0.25">
      <c r="A3461" s="1495" t="s">
        <v>2082</v>
      </c>
      <c r="B3461" s="1495" t="s">
        <v>8675</v>
      </c>
      <c r="C3461" s="1495" t="s">
        <v>97</v>
      </c>
      <c r="D3461" s="580"/>
      <c r="E3461" s="597">
        <v>2150</v>
      </c>
      <c r="F3461" s="1495" t="s">
        <v>2492</v>
      </c>
      <c r="G3461" s="1495" t="s">
        <v>2493</v>
      </c>
      <c r="H3461" s="1495" t="s">
        <v>2494</v>
      </c>
      <c r="I3461" s="1495" t="s">
        <v>2313</v>
      </c>
      <c r="J3461" s="580"/>
      <c r="K3461" s="719" t="s">
        <v>2495</v>
      </c>
      <c r="L3461" s="719">
        <v>1</v>
      </c>
      <c r="M3461" s="599">
        <f t="shared" si="131"/>
        <v>2150</v>
      </c>
      <c r="N3461" s="1499"/>
      <c r="O3461" s="1499"/>
      <c r="P3461" s="1499"/>
    </row>
    <row r="3462" spans="1:16" ht="13.5" x14ac:dyDescent="0.25">
      <c r="A3462" s="1495" t="s">
        <v>2082</v>
      </c>
      <c r="B3462" s="1495" t="s">
        <v>8675</v>
      </c>
      <c r="C3462" s="1495" t="s">
        <v>97</v>
      </c>
      <c r="D3462" s="580"/>
      <c r="E3462" s="597">
        <v>1800</v>
      </c>
      <c r="F3462" s="1495" t="s">
        <v>2496</v>
      </c>
      <c r="G3462" s="1495" t="s">
        <v>2497</v>
      </c>
      <c r="H3462" s="1495" t="s">
        <v>2498</v>
      </c>
      <c r="I3462" s="1495" t="s">
        <v>2190</v>
      </c>
      <c r="J3462" s="580"/>
      <c r="K3462" s="719" t="s">
        <v>2499</v>
      </c>
      <c r="L3462" s="719">
        <v>4</v>
      </c>
      <c r="M3462" s="599">
        <f t="shared" si="131"/>
        <v>7200</v>
      </c>
      <c r="N3462" s="1499"/>
      <c r="O3462" s="1499"/>
      <c r="P3462" s="1499"/>
    </row>
    <row r="3463" spans="1:16" ht="13.5" x14ac:dyDescent="0.25">
      <c r="A3463" s="1495" t="s">
        <v>2082</v>
      </c>
      <c r="B3463" s="1495" t="s">
        <v>8675</v>
      </c>
      <c r="C3463" s="1495" t="s">
        <v>97</v>
      </c>
      <c r="D3463" s="580"/>
      <c r="E3463" s="597">
        <v>3500</v>
      </c>
      <c r="F3463" s="1495" t="s">
        <v>2500</v>
      </c>
      <c r="G3463" s="1495" t="s">
        <v>2501</v>
      </c>
      <c r="H3463" s="1495" t="s">
        <v>2502</v>
      </c>
      <c r="I3463" s="1495" t="s">
        <v>2317</v>
      </c>
      <c r="J3463" s="580"/>
      <c r="K3463" s="719" t="s">
        <v>2503</v>
      </c>
      <c r="L3463" s="719">
        <v>6</v>
      </c>
      <c r="M3463" s="599">
        <f t="shared" si="131"/>
        <v>21000</v>
      </c>
      <c r="N3463" s="1499"/>
      <c r="O3463" s="1499"/>
      <c r="P3463" s="1499"/>
    </row>
    <row r="3464" spans="1:16" ht="13.5" x14ac:dyDescent="0.25">
      <c r="A3464" s="1495" t="s">
        <v>2082</v>
      </c>
      <c r="B3464" s="1495" t="s">
        <v>8675</v>
      </c>
      <c r="C3464" s="1495" t="s">
        <v>97</v>
      </c>
      <c r="D3464" s="580"/>
      <c r="E3464" s="597">
        <v>2300</v>
      </c>
      <c r="F3464" s="1495" t="s">
        <v>2504</v>
      </c>
      <c r="G3464" s="1495" t="s">
        <v>2505</v>
      </c>
      <c r="H3464" s="1495" t="s">
        <v>2506</v>
      </c>
      <c r="I3464" s="1495" t="s">
        <v>2313</v>
      </c>
      <c r="J3464" s="580"/>
      <c r="K3464" s="719" t="s">
        <v>2507</v>
      </c>
      <c r="L3464" s="719">
        <v>2</v>
      </c>
      <c r="M3464" s="599">
        <f t="shared" si="131"/>
        <v>4600</v>
      </c>
      <c r="N3464" s="1499"/>
      <c r="O3464" s="1499"/>
      <c r="P3464" s="1499"/>
    </row>
    <row r="3465" spans="1:16" ht="13.5" x14ac:dyDescent="0.25">
      <c r="A3465" s="1495" t="s">
        <v>2082</v>
      </c>
      <c r="B3465" s="1495" t="s">
        <v>8675</v>
      </c>
      <c r="C3465" s="1495" t="s">
        <v>97</v>
      </c>
      <c r="D3465" s="580"/>
      <c r="E3465" s="597">
        <v>1800</v>
      </c>
      <c r="F3465" s="1495" t="s">
        <v>2508</v>
      </c>
      <c r="G3465" s="1495" t="s">
        <v>2509</v>
      </c>
      <c r="H3465" s="1495" t="s">
        <v>2510</v>
      </c>
      <c r="I3465" s="1495" t="s">
        <v>2378</v>
      </c>
      <c r="J3465" s="580"/>
      <c r="K3465" s="719" t="s">
        <v>2511</v>
      </c>
      <c r="L3465" s="719">
        <v>6</v>
      </c>
      <c r="M3465" s="599">
        <f t="shared" si="131"/>
        <v>10800</v>
      </c>
      <c r="N3465" s="1499"/>
      <c r="O3465" s="1499"/>
      <c r="P3465" s="1499"/>
    </row>
    <row r="3466" spans="1:16" ht="13.5" x14ac:dyDescent="0.25">
      <c r="A3466" s="1495" t="s">
        <v>2082</v>
      </c>
      <c r="B3466" s="1495" t="s">
        <v>8675</v>
      </c>
      <c r="C3466" s="1495" t="s">
        <v>97</v>
      </c>
      <c r="D3466" s="580"/>
      <c r="E3466" s="597">
        <v>3500</v>
      </c>
      <c r="F3466" s="1495" t="s">
        <v>2512</v>
      </c>
      <c r="G3466" s="1495" t="s">
        <v>2513</v>
      </c>
      <c r="H3466" s="1495" t="s">
        <v>2340</v>
      </c>
      <c r="I3466" s="1495" t="s">
        <v>2317</v>
      </c>
      <c r="J3466" s="580"/>
      <c r="K3466" s="719" t="s">
        <v>2514</v>
      </c>
      <c r="L3466" s="719">
        <v>6</v>
      </c>
      <c r="M3466" s="599">
        <f t="shared" si="131"/>
        <v>21000</v>
      </c>
      <c r="N3466" s="1499"/>
      <c r="O3466" s="1499"/>
      <c r="P3466" s="1499"/>
    </row>
    <row r="3467" spans="1:16" ht="13.5" x14ac:dyDescent="0.25">
      <c r="A3467" s="1495" t="s">
        <v>2082</v>
      </c>
      <c r="B3467" s="1495" t="s">
        <v>8675</v>
      </c>
      <c r="C3467" s="1495" t="s">
        <v>97</v>
      </c>
      <c r="D3467" s="580"/>
      <c r="E3467" s="597">
        <v>5200</v>
      </c>
      <c r="F3467" s="1495" t="s">
        <v>2515</v>
      </c>
      <c r="G3467" s="1495" t="s">
        <v>2516</v>
      </c>
      <c r="H3467" s="1495" t="s">
        <v>2517</v>
      </c>
      <c r="I3467" s="1495" t="s">
        <v>2317</v>
      </c>
      <c r="J3467" s="580"/>
      <c r="K3467" s="719" t="s">
        <v>2518</v>
      </c>
      <c r="L3467" s="719">
        <v>6</v>
      </c>
      <c r="M3467" s="599">
        <f t="shared" si="131"/>
        <v>31200</v>
      </c>
      <c r="N3467" s="1499"/>
      <c r="O3467" s="1499"/>
      <c r="P3467" s="1499"/>
    </row>
    <row r="3468" spans="1:16" ht="13.5" x14ac:dyDescent="0.25">
      <c r="A3468" s="1495" t="s">
        <v>2082</v>
      </c>
      <c r="B3468" s="1495" t="s">
        <v>8675</v>
      </c>
      <c r="C3468" s="1495" t="s">
        <v>97</v>
      </c>
      <c r="D3468" s="580"/>
      <c r="E3468" s="597">
        <v>2300</v>
      </c>
      <c r="F3468" s="1495" t="s">
        <v>2519</v>
      </c>
      <c r="G3468" s="1495" t="s">
        <v>2520</v>
      </c>
      <c r="H3468" s="1495" t="s">
        <v>1568</v>
      </c>
      <c r="I3468" s="1495" t="s">
        <v>2317</v>
      </c>
      <c r="J3468" s="580"/>
      <c r="K3468" s="719" t="s">
        <v>2521</v>
      </c>
      <c r="L3468" s="719">
        <v>2</v>
      </c>
      <c r="M3468" s="599">
        <f t="shared" si="131"/>
        <v>4600</v>
      </c>
      <c r="N3468" s="1499"/>
      <c r="O3468" s="1499"/>
      <c r="P3468" s="1499"/>
    </row>
    <row r="3469" spans="1:16" ht="13.5" x14ac:dyDescent="0.25">
      <c r="A3469" s="1495" t="s">
        <v>2082</v>
      </c>
      <c r="B3469" s="1495" t="s">
        <v>8675</v>
      </c>
      <c r="C3469" s="1495" t="s">
        <v>97</v>
      </c>
      <c r="D3469" s="580"/>
      <c r="E3469" s="597">
        <v>2300</v>
      </c>
      <c r="F3469" s="1495" t="s">
        <v>2522</v>
      </c>
      <c r="G3469" s="1495" t="s">
        <v>2523</v>
      </c>
      <c r="H3469" s="1495" t="s">
        <v>2524</v>
      </c>
      <c r="I3469" s="1495" t="s">
        <v>2317</v>
      </c>
      <c r="J3469" s="580"/>
      <c r="K3469" s="719" t="s">
        <v>2525</v>
      </c>
      <c r="L3469" s="719">
        <v>1</v>
      </c>
      <c r="M3469" s="599">
        <f t="shared" si="131"/>
        <v>2300</v>
      </c>
      <c r="N3469" s="1499"/>
      <c r="O3469" s="1499"/>
      <c r="P3469" s="1499"/>
    </row>
    <row r="3470" spans="1:16" ht="13.5" x14ac:dyDescent="0.25">
      <c r="A3470" s="1495" t="s">
        <v>2082</v>
      </c>
      <c r="B3470" s="1495" t="s">
        <v>8675</v>
      </c>
      <c r="C3470" s="1495" t="s">
        <v>97</v>
      </c>
      <c r="D3470" s="580"/>
      <c r="E3470" s="597">
        <v>5200</v>
      </c>
      <c r="F3470" s="1495" t="s">
        <v>2526</v>
      </c>
      <c r="G3470" s="1495" t="s">
        <v>2527</v>
      </c>
      <c r="H3470" s="1495" t="s">
        <v>651</v>
      </c>
      <c r="I3470" s="1495" t="s">
        <v>2317</v>
      </c>
      <c r="J3470" s="580"/>
      <c r="K3470" s="719" t="s">
        <v>2528</v>
      </c>
      <c r="L3470" s="719">
        <v>1</v>
      </c>
      <c r="M3470" s="599">
        <f t="shared" si="131"/>
        <v>5200</v>
      </c>
      <c r="N3470" s="1499"/>
      <c r="O3470" s="1499"/>
      <c r="P3470" s="1499"/>
    </row>
    <row r="3471" spans="1:16" ht="13.5" x14ac:dyDescent="0.25">
      <c r="A3471" s="1495" t="s">
        <v>2082</v>
      </c>
      <c r="B3471" s="1495" t="s">
        <v>8675</v>
      </c>
      <c r="C3471" s="1495" t="s">
        <v>97</v>
      </c>
      <c r="D3471" s="580"/>
      <c r="E3471" s="597">
        <v>2150</v>
      </c>
      <c r="F3471" s="1495" t="s">
        <v>2529</v>
      </c>
      <c r="G3471" s="1495" t="s">
        <v>2530</v>
      </c>
      <c r="H3471" s="1495" t="s">
        <v>2531</v>
      </c>
      <c r="I3471" s="1495" t="s">
        <v>2313</v>
      </c>
      <c r="J3471" s="580"/>
      <c r="K3471" s="719" t="s">
        <v>2532</v>
      </c>
      <c r="L3471" s="719">
        <v>5</v>
      </c>
      <c r="M3471" s="599">
        <f t="shared" si="131"/>
        <v>10750</v>
      </c>
      <c r="N3471" s="1499"/>
      <c r="O3471" s="1499"/>
      <c r="P3471" s="1499"/>
    </row>
    <row r="3472" spans="1:16" ht="13.5" x14ac:dyDescent="0.25">
      <c r="A3472" s="1495" t="s">
        <v>2082</v>
      </c>
      <c r="B3472" s="1495" t="s">
        <v>8675</v>
      </c>
      <c r="C3472" s="1495" t="s">
        <v>97</v>
      </c>
      <c r="D3472" s="580"/>
      <c r="E3472" s="597">
        <v>1200</v>
      </c>
      <c r="F3472" s="1495" t="s">
        <v>2533</v>
      </c>
      <c r="G3472" s="1495" t="s">
        <v>2534</v>
      </c>
      <c r="H3472" s="1495" t="s">
        <v>2535</v>
      </c>
      <c r="I3472" s="1495" t="s">
        <v>2313</v>
      </c>
      <c r="J3472" s="580"/>
      <c r="K3472" s="719" t="s">
        <v>2536</v>
      </c>
      <c r="L3472" s="719">
        <v>9</v>
      </c>
      <c r="M3472" s="599">
        <f t="shared" si="131"/>
        <v>10800</v>
      </c>
      <c r="N3472" s="1499"/>
      <c r="O3472" s="1499"/>
      <c r="P3472" s="1499"/>
    </row>
    <row r="3473" spans="1:16" ht="13.5" x14ac:dyDescent="0.25">
      <c r="A3473" s="1495" t="s">
        <v>2082</v>
      </c>
      <c r="B3473" s="1495" t="s">
        <v>8675</v>
      </c>
      <c r="C3473" s="1495" t="s">
        <v>97</v>
      </c>
      <c r="D3473" s="580"/>
      <c r="E3473" s="597">
        <v>3500</v>
      </c>
      <c r="F3473" s="1495" t="s">
        <v>2537</v>
      </c>
      <c r="G3473" s="1495" t="s">
        <v>2538</v>
      </c>
      <c r="H3473" s="1495" t="s">
        <v>2539</v>
      </c>
      <c r="I3473" s="1495" t="s">
        <v>2317</v>
      </c>
      <c r="J3473" s="580"/>
      <c r="K3473" s="719" t="s">
        <v>2540</v>
      </c>
      <c r="L3473" s="719">
        <v>6</v>
      </c>
      <c r="M3473" s="599">
        <f t="shared" si="131"/>
        <v>21000</v>
      </c>
      <c r="N3473" s="1499"/>
      <c r="O3473" s="1499"/>
      <c r="P3473" s="1499"/>
    </row>
    <row r="3474" spans="1:16" ht="13.5" x14ac:dyDescent="0.25">
      <c r="A3474" s="1495" t="s">
        <v>2082</v>
      </c>
      <c r="B3474" s="1495" t="s">
        <v>8675</v>
      </c>
      <c r="C3474" s="1495" t="s">
        <v>97</v>
      </c>
      <c r="D3474" s="580"/>
      <c r="E3474" s="597">
        <v>3500</v>
      </c>
      <c r="F3474" s="1495" t="s">
        <v>2541</v>
      </c>
      <c r="G3474" s="1495" t="s">
        <v>2542</v>
      </c>
      <c r="H3474" s="1495" t="s">
        <v>2543</v>
      </c>
      <c r="I3474" s="1495" t="s">
        <v>2317</v>
      </c>
      <c r="J3474" s="580"/>
      <c r="K3474" s="719" t="s">
        <v>2544</v>
      </c>
      <c r="L3474" s="719">
        <v>1</v>
      </c>
      <c r="M3474" s="599">
        <f t="shared" si="131"/>
        <v>3500</v>
      </c>
      <c r="N3474" s="1499"/>
      <c r="O3474" s="1499"/>
      <c r="P3474" s="1499"/>
    </row>
    <row r="3475" spans="1:16" ht="13.5" x14ac:dyDescent="0.25">
      <c r="A3475" s="1495" t="s">
        <v>2082</v>
      </c>
      <c r="B3475" s="1495" t="s">
        <v>8675</v>
      </c>
      <c r="C3475" s="1495" t="s">
        <v>97</v>
      </c>
      <c r="D3475" s="580"/>
      <c r="E3475" s="597">
        <v>2300</v>
      </c>
      <c r="F3475" s="1495" t="s">
        <v>2545</v>
      </c>
      <c r="G3475" s="1495" t="s">
        <v>2546</v>
      </c>
      <c r="H3475" s="1495" t="s">
        <v>2547</v>
      </c>
      <c r="I3475" s="1495" t="s">
        <v>2317</v>
      </c>
      <c r="J3475" s="580"/>
      <c r="K3475" s="719" t="s">
        <v>2548</v>
      </c>
      <c r="L3475" s="719">
        <v>4</v>
      </c>
      <c r="M3475" s="599">
        <f t="shared" si="131"/>
        <v>9200</v>
      </c>
      <c r="N3475" s="1499"/>
      <c r="O3475" s="1499"/>
      <c r="P3475" s="1499"/>
    </row>
    <row r="3476" spans="1:16" ht="13.5" x14ac:dyDescent="0.25">
      <c r="A3476" s="1495" t="s">
        <v>2082</v>
      </c>
      <c r="B3476" s="1495" t="s">
        <v>8675</v>
      </c>
      <c r="C3476" s="1495" t="s">
        <v>97</v>
      </c>
      <c r="D3476" s="580"/>
      <c r="E3476" s="597">
        <v>1200</v>
      </c>
      <c r="F3476" s="1495" t="s">
        <v>2549</v>
      </c>
      <c r="G3476" s="1495" t="s">
        <v>2550</v>
      </c>
      <c r="H3476" s="1495" t="s">
        <v>2551</v>
      </c>
      <c r="I3476" s="1495" t="s">
        <v>2308</v>
      </c>
      <c r="J3476" s="580"/>
      <c r="K3476" s="719"/>
      <c r="L3476" s="719"/>
      <c r="M3476" s="599"/>
      <c r="N3476" s="1499"/>
      <c r="O3476" s="1499">
        <v>10</v>
      </c>
      <c r="P3476" s="1499">
        <v>12000</v>
      </c>
    </row>
    <row r="3477" spans="1:16" ht="13.5" x14ac:dyDescent="0.25">
      <c r="A3477" s="1495" t="s">
        <v>2082</v>
      </c>
      <c r="B3477" s="1495" t="s">
        <v>8675</v>
      </c>
      <c r="C3477" s="1495" t="s">
        <v>97</v>
      </c>
      <c r="D3477" s="580"/>
      <c r="E3477" s="597">
        <v>1300</v>
      </c>
      <c r="F3477" s="1495" t="s">
        <v>2552</v>
      </c>
      <c r="G3477" s="1495" t="s">
        <v>2553</v>
      </c>
      <c r="H3477" s="1495" t="s">
        <v>2554</v>
      </c>
      <c r="I3477" s="1495" t="s">
        <v>2313</v>
      </c>
      <c r="J3477" s="580"/>
      <c r="K3477" s="719"/>
      <c r="L3477" s="719"/>
      <c r="M3477" s="599"/>
      <c r="N3477" s="1499"/>
      <c r="O3477" s="1499">
        <v>10</v>
      </c>
      <c r="P3477" s="1499">
        <v>13000</v>
      </c>
    </row>
    <row r="3478" spans="1:16" ht="13.5" x14ac:dyDescent="0.25">
      <c r="A3478" s="1495" t="s">
        <v>2082</v>
      </c>
      <c r="B3478" s="1495" t="s">
        <v>8675</v>
      </c>
      <c r="C3478" s="1495" t="s">
        <v>97</v>
      </c>
      <c r="D3478" s="580"/>
      <c r="E3478" s="597">
        <v>2150</v>
      </c>
      <c r="F3478" s="1495" t="s">
        <v>2555</v>
      </c>
      <c r="G3478" s="1495" t="s">
        <v>2556</v>
      </c>
      <c r="H3478" s="1495"/>
      <c r="I3478" s="1495"/>
      <c r="J3478" s="580"/>
      <c r="K3478" s="719" t="s">
        <v>2557</v>
      </c>
      <c r="L3478" s="719">
        <v>1</v>
      </c>
      <c r="M3478" s="599">
        <f t="shared" ref="M3478:M3525" si="132">E3478*L3478</f>
        <v>2150</v>
      </c>
      <c r="N3478" s="1499"/>
      <c r="O3478" s="1499"/>
      <c r="P3478" s="1499"/>
    </row>
    <row r="3479" spans="1:16" ht="13.5" x14ac:dyDescent="0.25">
      <c r="A3479" s="1495" t="s">
        <v>2082</v>
      </c>
      <c r="B3479" s="1495" t="s">
        <v>8675</v>
      </c>
      <c r="C3479" s="1495" t="s">
        <v>97</v>
      </c>
      <c r="D3479" s="580"/>
      <c r="E3479" s="597">
        <v>4000</v>
      </c>
      <c r="F3479" s="1495" t="s">
        <v>2558</v>
      </c>
      <c r="G3479" s="1495" t="s">
        <v>2559</v>
      </c>
      <c r="H3479" s="1495" t="s">
        <v>2560</v>
      </c>
      <c r="I3479" s="1495" t="s">
        <v>2317</v>
      </c>
      <c r="J3479" s="580"/>
      <c r="K3479" s="719" t="s">
        <v>2561</v>
      </c>
      <c r="L3479" s="719">
        <v>2</v>
      </c>
      <c r="M3479" s="599">
        <f t="shared" si="132"/>
        <v>8000</v>
      </c>
      <c r="N3479" s="1499"/>
      <c r="O3479" s="1499"/>
      <c r="P3479" s="1499"/>
    </row>
    <row r="3480" spans="1:16" ht="13.5" x14ac:dyDescent="0.25">
      <c r="A3480" s="1495" t="s">
        <v>2082</v>
      </c>
      <c r="B3480" s="1495" t="s">
        <v>8675</v>
      </c>
      <c r="C3480" s="1495" t="s">
        <v>97</v>
      </c>
      <c r="D3480" s="580"/>
      <c r="E3480" s="597">
        <v>3500</v>
      </c>
      <c r="F3480" s="1495" t="s">
        <v>2562</v>
      </c>
      <c r="G3480" s="1495" t="s">
        <v>2563</v>
      </c>
      <c r="H3480" s="1495" t="s">
        <v>2395</v>
      </c>
      <c r="I3480" s="1495" t="s">
        <v>2317</v>
      </c>
      <c r="J3480" s="580"/>
      <c r="K3480" s="719" t="s">
        <v>2564</v>
      </c>
      <c r="L3480" s="719">
        <v>5</v>
      </c>
      <c r="M3480" s="599">
        <f t="shared" si="132"/>
        <v>17500</v>
      </c>
      <c r="N3480" s="1499"/>
      <c r="O3480" s="1499"/>
      <c r="P3480" s="1499"/>
    </row>
    <row r="3481" spans="1:16" ht="13.5" x14ac:dyDescent="0.25">
      <c r="A3481" s="1495" t="s">
        <v>2082</v>
      </c>
      <c r="B3481" s="1495" t="s">
        <v>8675</v>
      </c>
      <c r="C3481" s="1495" t="s">
        <v>97</v>
      </c>
      <c r="D3481" s="580"/>
      <c r="E3481" s="597">
        <v>2300</v>
      </c>
      <c r="F3481" s="1495" t="s">
        <v>2565</v>
      </c>
      <c r="G3481" s="1495" t="s">
        <v>2566</v>
      </c>
      <c r="H3481" s="1495" t="s">
        <v>2567</v>
      </c>
      <c r="I3481" s="1495" t="s">
        <v>2317</v>
      </c>
      <c r="J3481" s="580"/>
      <c r="K3481" s="719" t="s">
        <v>2568</v>
      </c>
      <c r="L3481" s="719">
        <v>1</v>
      </c>
      <c r="M3481" s="599">
        <f t="shared" si="132"/>
        <v>2300</v>
      </c>
      <c r="N3481" s="1499"/>
      <c r="O3481" s="1499"/>
      <c r="P3481" s="1499"/>
    </row>
    <row r="3482" spans="1:16" ht="13.5" x14ac:dyDescent="0.25">
      <c r="A3482" s="1495" t="s">
        <v>2082</v>
      </c>
      <c r="B3482" s="1495" t="s">
        <v>8675</v>
      </c>
      <c r="C3482" s="1495" t="s">
        <v>97</v>
      </c>
      <c r="D3482" s="580"/>
      <c r="E3482" s="597">
        <v>5200</v>
      </c>
      <c r="F3482" s="1495" t="s">
        <v>2569</v>
      </c>
      <c r="G3482" s="1495" t="s">
        <v>2570</v>
      </c>
      <c r="H3482" s="1495" t="s">
        <v>2571</v>
      </c>
      <c r="I3482" s="1495" t="s">
        <v>2317</v>
      </c>
      <c r="J3482" s="580"/>
      <c r="K3482" s="719" t="s">
        <v>2572</v>
      </c>
      <c r="L3482" s="719">
        <v>8</v>
      </c>
      <c r="M3482" s="599">
        <f t="shared" si="132"/>
        <v>41600</v>
      </c>
      <c r="N3482" s="1499"/>
      <c r="O3482" s="1499"/>
      <c r="P3482" s="1499"/>
    </row>
    <row r="3483" spans="1:16" ht="13.5" x14ac:dyDescent="0.25">
      <c r="A3483" s="1495" t="s">
        <v>2082</v>
      </c>
      <c r="B3483" s="1495" t="s">
        <v>8675</v>
      </c>
      <c r="C3483" s="1495" t="s">
        <v>97</v>
      </c>
      <c r="D3483" s="580"/>
      <c r="E3483" s="597">
        <v>5200</v>
      </c>
      <c r="F3483" s="1495" t="s">
        <v>2573</v>
      </c>
      <c r="G3483" s="1495" t="s">
        <v>2574</v>
      </c>
      <c r="H3483" s="1495" t="s">
        <v>2575</v>
      </c>
      <c r="I3483" s="1495" t="s">
        <v>2317</v>
      </c>
      <c r="J3483" s="580"/>
      <c r="K3483" s="719" t="s">
        <v>2576</v>
      </c>
      <c r="L3483" s="719">
        <v>3</v>
      </c>
      <c r="M3483" s="599">
        <f t="shared" si="132"/>
        <v>15600</v>
      </c>
      <c r="N3483" s="1499"/>
      <c r="O3483" s="1499"/>
      <c r="P3483" s="1499"/>
    </row>
    <row r="3484" spans="1:16" ht="13.5" x14ac:dyDescent="0.25">
      <c r="A3484" s="1495" t="s">
        <v>2082</v>
      </c>
      <c r="B3484" s="1495" t="s">
        <v>8675</v>
      </c>
      <c r="C3484" s="1495" t="s">
        <v>97</v>
      </c>
      <c r="D3484" s="580"/>
      <c r="E3484" s="597">
        <v>2300</v>
      </c>
      <c r="F3484" s="1495" t="s">
        <v>2577</v>
      </c>
      <c r="G3484" s="1495" t="s">
        <v>2578</v>
      </c>
      <c r="H3484" s="1495" t="s">
        <v>2579</v>
      </c>
      <c r="I3484" s="1495" t="s">
        <v>2313</v>
      </c>
      <c r="J3484" s="580"/>
      <c r="K3484" s="719" t="s">
        <v>2580</v>
      </c>
      <c r="L3484" s="719">
        <v>4</v>
      </c>
      <c r="M3484" s="599">
        <f t="shared" si="132"/>
        <v>9200</v>
      </c>
      <c r="N3484" s="1499"/>
      <c r="O3484" s="1499"/>
      <c r="P3484" s="1499"/>
    </row>
    <row r="3485" spans="1:16" ht="13.5" x14ac:dyDescent="0.25">
      <c r="A3485" s="1495" t="s">
        <v>2082</v>
      </c>
      <c r="B3485" s="1495" t="s">
        <v>8675</v>
      </c>
      <c r="C3485" s="1495" t="s">
        <v>97</v>
      </c>
      <c r="D3485" s="580"/>
      <c r="E3485" s="597">
        <v>2300</v>
      </c>
      <c r="F3485" s="1495" t="s">
        <v>2581</v>
      </c>
      <c r="G3485" s="1495" t="s">
        <v>2582</v>
      </c>
      <c r="H3485" s="1495" t="s">
        <v>2547</v>
      </c>
      <c r="I3485" s="1495" t="s">
        <v>2317</v>
      </c>
      <c r="J3485" s="580"/>
      <c r="K3485" s="719" t="s">
        <v>2583</v>
      </c>
      <c r="L3485" s="719">
        <v>4</v>
      </c>
      <c r="M3485" s="599">
        <f t="shared" si="132"/>
        <v>9200</v>
      </c>
      <c r="N3485" s="1499"/>
      <c r="O3485" s="1499"/>
      <c r="P3485" s="1499"/>
    </row>
    <row r="3486" spans="1:16" ht="13.5" x14ac:dyDescent="0.25">
      <c r="A3486" s="1495" t="s">
        <v>2082</v>
      </c>
      <c r="B3486" s="1495" t="s">
        <v>8675</v>
      </c>
      <c r="C3486" s="1495" t="s">
        <v>97</v>
      </c>
      <c r="D3486" s="580"/>
      <c r="E3486" s="597">
        <v>2150</v>
      </c>
      <c r="F3486" s="1495" t="s">
        <v>2584</v>
      </c>
      <c r="G3486" s="1495" t="s">
        <v>2585</v>
      </c>
      <c r="H3486" s="1495" t="s">
        <v>2531</v>
      </c>
      <c r="I3486" s="1495" t="s">
        <v>2313</v>
      </c>
      <c r="J3486" s="580"/>
      <c r="K3486" s="719" t="s">
        <v>2586</v>
      </c>
      <c r="L3486" s="719">
        <v>5</v>
      </c>
      <c r="M3486" s="599">
        <f t="shared" si="132"/>
        <v>10750</v>
      </c>
      <c r="N3486" s="1499"/>
      <c r="O3486" s="1499"/>
      <c r="P3486" s="1499"/>
    </row>
    <row r="3487" spans="1:16" ht="13.5" x14ac:dyDescent="0.25">
      <c r="A3487" s="1495" t="s">
        <v>2082</v>
      </c>
      <c r="B3487" s="1495" t="s">
        <v>8675</v>
      </c>
      <c r="C3487" s="1495" t="s">
        <v>97</v>
      </c>
      <c r="D3487" s="580"/>
      <c r="E3487" s="597">
        <v>7000</v>
      </c>
      <c r="F3487" s="1495" t="s">
        <v>2587</v>
      </c>
      <c r="G3487" s="1495" t="s">
        <v>2588</v>
      </c>
      <c r="H3487" s="1495" t="s">
        <v>2589</v>
      </c>
      <c r="I3487" s="1495" t="s">
        <v>2317</v>
      </c>
      <c r="J3487" s="580"/>
      <c r="K3487" s="719" t="s">
        <v>2590</v>
      </c>
      <c r="L3487" s="719">
        <v>4</v>
      </c>
      <c r="M3487" s="599">
        <f t="shared" si="132"/>
        <v>28000</v>
      </c>
      <c r="N3487" s="1499"/>
      <c r="O3487" s="1499"/>
      <c r="P3487" s="1499"/>
    </row>
    <row r="3488" spans="1:16" ht="13.5" x14ac:dyDescent="0.25">
      <c r="A3488" s="1495" t="s">
        <v>2082</v>
      </c>
      <c r="B3488" s="1495" t="s">
        <v>8675</v>
      </c>
      <c r="C3488" s="1495" t="s">
        <v>97</v>
      </c>
      <c r="D3488" s="580"/>
      <c r="E3488" s="597">
        <v>1600</v>
      </c>
      <c r="F3488" s="1495" t="s">
        <v>2591</v>
      </c>
      <c r="G3488" s="1495" t="s">
        <v>2592</v>
      </c>
      <c r="H3488" s="1495" t="s">
        <v>2593</v>
      </c>
      <c r="I3488" s="1495" t="s">
        <v>2378</v>
      </c>
      <c r="J3488" s="580"/>
      <c r="K3488" s="719" t="s">
        <v>2594</v>
      </c>
      <c r="L3488" s="719">
        <v>8</v>
      </c>
      <c r="M3488" s="599">
        <f t="shared" si="132"/>
        <v>12800</v>
      </c>
      <c r="N3488" s="1499"/>
      <c r="O3488" s="1499"/>
      <c r="P3488" s="1499"/>
    </row>
    <row r="3489" spans="1:16" ht="13.5" x14ac:dyDescent="0.25">
      <c r="A3489" s="1495" t="s">
        <v>2082</v>
      </c>
      <c r="B3489" s="1495" t="s">
        <v>8675</v>
      </c>
      <c r="C3489" s="1495" t="s">
        <v>97</v>
      </c>
      <c r="D3489" s="580"/>
      <c r="E3489" s="597">
        <v>3500</v>
      </c>
      <c r="F3489" s="1495" t="s">
        <v>2595</v>
      </c>
      <c r="G3489" s="1495" t="s">
        <v>2596</v>
      </c>
      <c r="H3489" s="1495" t="s">
        <v>2597</v>
      </c>
      <c r="I3489" s="1495" t="s">
        <v>2317</v>
      </c>
      <c r="J3489" s="580"/>
      <c r="K3489" s="719" t="s">
        <v>2598</v>
      </c>
      <c r="L3489" s="719">
        <v>1</v>
      </c>
      <c r="M3489" s="599">
        <f t="shared" si="132"/>
        <v>3500</v>
      </c>
      <c r="N3489" s="1499"/>
      <c r="O3489" s="1499"/>
      <c r="P3489" s="1499"/>
    </row>
    <row r="3490" spans="1:16" ht="13.5" x14ac:dyDescent="0.25">
      <c r="A3490" s="1495" t="s">
        <v>2082</v>
      </c>
      <c r="B3490" s="1495" t="s">
        <v>8675</v>
      </c>
      <c r="C3490" s="1495" t="s">
        <v>97</v>
      </c>
      <c r="D3490" s="580"/>
      <c r="E3490" s="597">
        <v>8000</v>
      </c>
      <c r="F3490" s="1495" t="s">
        <v>2599</v>
      </c>
      <c r="G3490" s="1495" t="s">
        <v>2600</v>
      </c>
      <c r="H3490" s="1495" t="s">
        <v>1064</v>
      </c>
      <c r="I3490" s="1495" t="s">
        <v>2317</v>
      </c>
      <c r="J3490" s="580"/>
      <c r="K3490" s="719" t="s">
        <v>2601</v>
      </c>
      <c r="L3490" s="719">
        <v>2</v>
      </c>
      <c r="M3490" s="599">
        <f t="shared" si="132"/>
        <v>16000</v>
      </c>
      <c r="N3490" s="1499"/>
      <c r="O3490" s="1499"/>
      <c r="P3490" s="1499"/>
    </row>
    <row r="3491" spans="1:16" ht="13.5" x14ac:dyDescent="0.25">
      <c r="A3491" s="1495" t="s">
        <v>2082</v>
      </c>
      <c r="B3491" s="1495" t="s">
        <v>8675</v>
      </c>
      <c r="C3491" s="1495" t="s">
        <v>97</v>
      </c>
      <c r="D3491" s="580"/>
      <c r="E3491" s="597">
        <v>1300</v>
      </c>
      <c r="F3491" s="1495" t="s">
        <v>2602</v>
      </c>
      <c r="G3491" s="1495" t="s">
        <v>2603</v>
      </c>
      <c r="H3491" s="1495" t="s">
        <v>2604</v>
      </c>
      <c r="I3491" s="1495" t="s">
        <v>2313</v>
      </c>
      <c r="J3491" s="580"/>
      <c r="K3491" s="719" t="s">
        <v>2605</v>
      </c>
      <c r="L3491" s="719">
        <v>4</v>
      </c>
      <c r="M3491" s="599">
        <f t="shared" si="132"/>
        <v>5200</v>
      </c>
      <c r="N3491" s="1499"/>
      <c r="O3491" s="1499"/>
      <c r="P3491" s="1499"/>
    </row>
    <row r="3492" spans="1:16" ht="13.5" x14ac:dyDescent="0.25">
      <c r="A3492" s="1495" t="s">
        <v>2082</v>
      </c>
      <c r="B3492" s="1495" t="s">
        <v>8675</v>
      </c>
      <c r="C3492" s="1495" t="s">
        <v>97</v>
      </c>
      <c r="D3492" s="580"/>
      <c r="E3492" s="597">
        <v>3500</v>
      </c>
      <c r="F3492" s="1495" t="s">
        <v>2606</v>
      </c>
      <c r="G3492" s="1495" t="s">
        <v>2607</v>
      </c>
      <c r="H3492" s="1495" t="s">
        <v>2395</v>
      </c>
      <c r="I3492" s="1495" t="s">
        <v>2317</v>
      </c>
      <c r="J3492" s="580"/>
      <c r="K3492" s="719" t="s">
        <v>2608</v>
      </c>
      <c r="L3492" s="719">
        <v>7</v>
      </c>
      <c r="M3492" s="599">
        <f t="shared" si="132"/>
        <v>24500</v>
      </c>
      <c r="N3492" s="1499"/>
      <c r="O3492" s="1499"/>
      <c r="P3492" s="1499"/>
    </row>
    <row r="3493" spans="1:16" ht="13.5" x14ac:dyDescent="0.25">
      <c r="A3493" s="1495" t="s">
        <v>2082</v>
      </c>
      <c r="B3493" s="1495" t="s">
        <v>8675</v>
      </c>
      <c r="C3493" s="1495" t="s">
        <v>97</v>
      </c>
      <c r="D3493" s="580"/>
      <c r="E3493" s="597">
        <v>3800</v>
      </c>
      <c r="F3493" s="1495" t="s">
        <v>2609</v>
      </c>
      <c r="G3493" s="1495" t="s">
        <v>2610</v>
      </c>
      <c r="H3493" s="1495" t="s">
        <v>2611</v>
      </c>
      <c r="I3493" s="1495" t="s">
        <v>2345</v>
      </c>
      <c r="J3493" s="580"/>
      <c r="K3493" s="719" t="s">
        <v>2612</v>
      </c>
      <c r="L3493" s="719">
        <v>5</v>
      </c>
      <c r="M3493" s="599">
        <f t="shared" si="132"/>
        <v>19000</v>
      </c>
      <c r="N3493" s="1499"/>
      <c r="O3493" s="1499"/>
      <c r="P3493" s="1499"/>
    </row>
    <row r="3494" spans="1:16" ht="13.5" x14ac:dyDescent="0.25">
      <c r="A3494" s="1495" t="s">
        <v>2082</v>
      </c>
      <c r="B3494" s="1495" t="s">
        <v>8675</v>
      </c>
      <c r="C3494" s="1495" t="s">
        <v>97</v>
      </c>
      <c r="D3494" s="580"/>
      <c r="E3494" s="597">
        <v>2000</v>
      </c>
      <c r="F3494" s="1495" t="s">
        <v>2613</v>
      </c>
      <c r="G3494" s="1495" t="s">
        <v>2614</v>
      </c>
      <c r="H3494" s="1495" t="s">
        <v>2615</v>
      </c>
      <c r="I3494" s="1495" t="s">
        <v>2317</v>
      </c>
      <c r="J3494" s="580"/>
      <c r="K3494" s="719" t="s">
        <v>2616</v>
      </c>
      <c r="L3494" s="719">
        <v>1</v>
      </c>
      <c r="M3494" s="599">
        <f t="shared" si="132"/>
        <v>2000</v>
      </c>
      <c r="N3494" s="1499"/>
      <c r="O3494" s="1499"/>
      <c r="P3494" s="1499"/>
    </row>
    <row r="3495" spans="1:16" ht="13.5" x14ac:dyDescent="0.25">
      <c r="A3495" s="1495" t="s">
        <v>2082</v>
      </c>
      <c r="B3495" s="1495" t="s">
        <v>8675</v>
      </c>
      <c r="C3495" s="1495" t="s">
        <v>97</v>
      </c>
      <c r="D3495" s="580"/>
      <c r="E3495" s="597">
        <v>2300</v>
      </c>
      <c r="F3495" s="1495" t="s">
        <v>2617</v>
      </c>
      <c r="G3495" s="1495" t="s">
        <v>2618</v>
      </c>
      <c r="H3495" s="1495" t="s">
        <v>2619</v>
      </c>
      <c r="I3495" s="1495" t="s">
        <v>2313</v>
      </c>
      <c r="J3495" s="580"/>
      <c r="K3495" s="719" t="s">
        <v>2620</v>
      </c>
      <c r="L3495" s="719">
        <v>5</v>
      </c>
      <c r="M3495" s="599">
        <f t="shared" si="132"/>
        <v>11500</v>
      </c>
      <c r="N3495" s="1499"/>
      <c r="O3495" s="1499"/>
      <c r="P3495" s="1499"/>
    </row>
    <row r="3496" spans="1:16" ht="13.5" x14ac:dyDescent="0.25">
      <c r="A3496" s="1495" t="s">
        <v>2082</v>
      </c>
      <c r="B3496" s="1495" t="s">
        <v>8675</v>
      </c>
      <c r="C3496" s="1495" t="s">
        <v>97</v>
      </c>
      <c r="D3496" s="580"/>
      <c r="E3496" s="597">
        <v>1800</v>
      </c>
      <c r="F3496" s="1495" t="s">
        <v>2621</v>
      </c>
      <c r="G3496" s="1495" t="s">
        <v>2622</v>
      </c>
      <c r="H3496" s="1495" t="s">
        <v>2623</v>
      </c>
      <c r="I3496" s="1495" t="s">
        <v>2624</v>
      </c>
      <c r="J3496" s="580"/>
      <c r="K3496" s="719" t="s">
        <v>2625</v>
      </c>
      <c r="L3496" s="719">
        <v>5</v>
      </c>
      <c r="M3496" s="599">
        <f t="shared" si="132"/>
        <v>9000</v>
      </c>
      <c r="N3496" s="1499"/>
      <c r="O3496" s="1499"/>
      <c r="P3496" s="1499"/>
    </row>
    <row r="3497" spans="1:16" ht="13.5" x14ac:dyDescent="0.25">
      <c r="A3497" s="1495" t="s">
        <v>2082</v>
      </c>
      <c r="B3497" s="1495" t="s">
        <v>8675</v>
      </c>
      <c r="C3497" s="1495" t="s">
        <v>97</v>
      </c>
      <c r="D3497" s="580"/>
      <c r="E3497" s="597">
        <v>1800</v>
      </c>
      <c r="F3497" s="1495" t="s">
        <v>2626</v>
      </c>
      <c r="G3497" s="1495" t="s">
        <v>2627</v>
      </c>
      <c r="H3497" s="1495" t="s">
        <v>2628</v>
      </c>
      <c r="I3497" s="1495" t="s">
        <v>2378</v>
      </c>
      <c r="J3497" s="580"/>
      <c r="K3497" s="719" t="s">
        <v>2629</v>
      </c>
      <c r="L3497" s="719">
        <v>4</v>
      </c>
      <c r="M3497" s="599">
        <f t="shared" si="132"/>
        <v>7200</v>
      </c>
      <c r="N3497" s="1499"/>
      <c r="O3497" s="1499"/>
      <c r="P3497" s="1499"/>
    </row>
    <row r="3498" spans="1:16" ht="13.5" x14ac:dyDescent="0.25">
      <c r="A3498" s="1495" t="s">
        <v>2082</v>
      </c>
      <c r="B3498" s="1495" t="s">
        <v>8675</v>
      </c>
      <c r="C3498" s="1495" t="s">
        <v>97</v>
      </c>
      <c r="D3498" s="580"/>
      <c r="E3498" s="597">
        <v>1200</v>
      </c>
      <c r="F3498" s="1495" t="s">
        <v>2630</v>
      </c>
      <c r="G3498" s="1495" t="s">
        <v>2631</v>
      </c>
      <c r="H3498" s="1495" t="s">
        <v>2308</v>
      </c>
      <c r="I3498" s="1495" t="s">
        <v>2308</v>
      </c>
      <c r="J3498" s="580"/>
      <c r="K3498" s="719" t="s">
        <v>2632</v>
      </c>
      <c r="L3498" s="719">
        <v>8</v>
      </c>
      <c r="M3498" s="599">
        <f t="shared" si="132"/>
        <v>9600</v>
      </c>
      <c r="N3498" s="1499"/>
      <c r="O3498" s="1499"/>
      <c r="P3498" s="1499"/>
    </row>
    <row r="3499" spans="1:16" ht="13.5" x14ac:dyDescent="0.25">
      <c r="A3499" s="1495" t="s">
        <v>2082</v>
      </c>
      <c r="B3499" s="1495" t="s">
        <v>8675</v>
      </c>
      <c r="C3499" s="1495" t="s">
        <v>97</v>
      </c>
      <c r="D3499" s="580"/>
      <c r="E3499" s="597">
        <v>2300</v>
      </c>
      <c r="F3499" s="1495" t="s">
        <v>2633</v>
      </c>
      <c r="G3499" s="1495" t="s">
        <v>2634</v>
      </c>
      <c r="H3499" s="1495" t="s">
        <v>2395</v>
      </c>
      <c r="I3499" s="1495" t="s">
        <v>2317</v>
      </c>
      <c r="J3499" s="580"/>
      <c r="K3499" s="719" t="s">
        <v>2635</v>
      </c>
      <c r="L3499" s="719">
        <v>1</v>
      </c>
      <c r="M3499" s="599">
        <f t="shared" si="132"/>
        <v>2300</v>
      </c>
      <c r="N3499" s="1499"/>
      <c r="O3499" s="1499"/>
      <c r="P3499" s="1499"/>
    </row>
    <row r="3500" spans="1:16" ht="13.5" x14ac:dyDescent="0.25">
      <c r="A3500" s="1495" t="s">
        <v>2082</v>
      </c>
      <c r="B3500" s="1495" t="s">
        <v>8675</v>
      </c>
      <c r="C3500" s="1495" t="s">
        <v>97</v>
      </c>
      <c r="D3500" s="580"/>
      <c r="E3500" s="597">
        <v>2150</v>
      </c>
      <c r="F3500" s="1495" t="s">
        <v>2636</v>
      </c>
      <c r="G3500" s="1495" t="s">
        <v>2637</v>
      </c>
      <c r="H3500" s="1495" t="s">
        <v>2531</v>
      </c>
      <c r="I3500" s="1495" t="s">
        <v>2313</v>
      </c>
      <c r="J3500" s="580"/>
      <c r="K3500" s="719" t="s">
        <v>2638</v>
      </c>
      <c r="L3500" s="719">
        <v>5</v>
      </c>
      <c r="M3500" s="599">
        <f t="shared" si="132"/>
        <v>10750</v>
      </c>
      <c r="N3500" s="1499"/>
      <c r="O3500" s="1499"/>
      <c r="P3500" s="1499"/>
    </row>
    <row r="3501" spans="1:16" ht="13.5" x14ac:dyDescent="0.25">
      <c r="A3501" s="1495" t="s">
        <v>2082</v>
      </c>
      <c r="B3501" s="1495" t="s">
        <v>8675</v>
      </c>
      <c r="C3501" s="1495" t="s">
        <v>97</v>
      </c>
      <c r="D3501" s="580"/>
      <c r="E3501" s="597">
        <v>2300</v>
      </c>
      <c r="F3501" s="1495" t="s">
        <v>2639</v>
      </c>
      <c r="G3501" s="1495" t="s">
        <v>2640</v>
      </c>
      <c r="H3501" s="1495" t="s">
        <v>2547</v>
      </c>
      <c r="I3501" s="1495" t="s">
        <v>2317</v>
      </c>
      <c r="J3501" s="580"/>
      <c r="K3501" s="719" t="s">
        <v>2641</v>
      </c>
      <c r="L3501" s="719">
        <v>2</v>
      </c>
      <c r="M3501" s="599">
        <f t="shared" si="132"/>
        <v>4600</v>
      </c>
      <c r="N3501" s="1499"/>
      <c r="O3501" s="1499"/>
      <c r="P3501" s="1499"/>
    </row>
    <row r="3502" spans="1:16" ht="13.5" x14ac:dyDescent="0.25">
      <c r="A3502" s="1495" t="s">
        <v>2082</v>
      </c>
      <c r="B3502" s="1495" t="s">
        <v>8675</v>
      </c>
      <c r="C3502" s="1495" t="s">
        <v>97</v>
      </c>
      <c r="D3502" s="580"/>
      <c r="E3502" s="597">
        <v>3500</v>
      </c>
      <c r="F3502" s="1495" t="s">
        <v>2642</v>
      </c>
      <c r="G3502" s="1495" t="s">
        <v>2643</v>
      </c>
      <c r="H3502" s="1495" t="s">
        <v>2644</v>
      </c>
      <c r="I3502" s="1495" t="s">
        <v>2317</v>
      </c>
      <c r="J3502" s="580"/>
      <c r="K3502" s="719" t="s">
        <v>2645</v>
      </c>
      <c r="L3502" s="719">
        <v>1</v>
      </c>
      <c r="M3502" s="599">
        <f t="shared" si="132"/>
        <v>3500</v>
      </c>
      <c r="N3502" s="1499"/>
      <c r="O3502" s="1499"/>
      <c r="P3502" s="1499"/>
    </row>
    <row r="3503" spans="1:16" ht="13.5" x14ac:dyDescent="0.25">
      <c r="A3503" s="1495" t="s">
        <v>2082</v>
      </c>
      <c r="B3503" s="1495" t="s">
        <v>8675</v>
      </c>
      <c r="C3503" s="1495" t="s">
        <v>97</v>
      </c>
      <c r="D3503" s="580"/>
      <c r="E3503" s="597">
        <v>5000</v>
      </c>
      <c r="F3503" s="1495" t="s">
        <v>2646</v>
      </c>
      <c r="G3503" s="1495" t="s">
        <v>2647</v>
      </c>
      <c r="H3503" s="1495" t="s">
        <v>2648</v>
      </c>
      <c r="I3503" s="1495" t="s">
        <v>2317</v>
      </c>
      <c r="J3503" s="580"/>
      <c r="K3503" s="719" t="s">
        <v>2649</v>
      </c>
      <c r="L3503" s="719">
        <v>1</v>
      </c>
      <c r="M3503" s="599">
        <f t="shared" si="132"/>
        <v>5000</v>
      </c>
      <c r="N3503" s="1499"/>
      <c r="O3503" s="1499"/>
      <c r="P3503" s="1499"/>
    </row>
    <row r="3504" spans="1:16" ht="13.5" x14ac:dyDescent="0.25">
      <c r="A3504" s="1495" t="s">
        <v>2082</v>
      </c>
      <c r="B3504" s="1495" t="s">
        <v>8675</v>
      </c>
      <c r="C3504" s="1495" t="s">
        <v>97</v>
      </c>
      <c r="D3504" s="580"/>
      <c r="E3504" s="597">
        <v>2300</v>
      </c>
      <c r="F3504" s="1495" t="s">
        <v>2650</v>
      </c>
      <c r="G3504" s="1495" t="s">
        <v>2651</v>
      </c>
      <c r="H3504" s="1495" t="s">
        <v>2652</v>
      </c>
      <c r="I3504" s="1495" t="s">
        <v>2313</v>
      </c>
      <c r="J3504" s="580"/>
      <c r="K3504" s="719" t="s">
        <v>2653</v>
      </c>
      <c r="L3504" s="719">
        <v>5</v>
      </c>
      <c r="M3504" s="599">
        <f t="shared" si="132"/>
        <v>11500</v>
      </c>
      <c r="N3504" s="1499"/>
      <c r="O3504" s="1499"/>
      <c r="P3504" s="1499"/>
    </row>
    <row r="3505" spans="1:16" ht="13.5" x14ac:dyDescent="0.25">
      <c r="A3505" s="1495" t="s">
        <v>2082</v>
      </c>
      <c r="B3505" s="1495" t="s">
        <v>8675</v>
      </c>
      <c r="C3505" s="1495" t="s">
        <v>97</v>
      </c>
      <c r="D3505" s="580"/>
      <c r="E3505" s="597">
        <v>1800</v>
      </c>
      <c r="F3505" s="1495" t="s">
        <v>2654</v>
      </c>
      <c r="G3505" s="1495" t="s">
        <v>2655</v>
      </c>
      <c r="H3505" s="1495" t="s">
        <v>2656</v>
      </c>
      <c r="I3505" s="1495" t="s">
        <v>2313</v>
      </c>
      <c r="J3505" s="580"/>
      <c r="K3505" s="719" t="s">
        <v>2657</v>
      </c>
      <c r="L3505" s="719">
        <v>4</v>
      </c>
      <c r="M3505" s="599">
        <f t="shared" si="132"/>
        <v>7200</v>
      </c>
      <c r="N3505" s="1499"/>
      <c r="O3505" s="1499"/>
      <c r="P3505" s="1499"/>
    </row>
    <row r="3506" spans="1:16" ht="13.5" x14ac:dyDescent="0.25">
      <c r="A3506" s="1495" t="s">
        <v>2082</v>
      </c>
      <c r="B3506" s="1495" t="s">
        <v>8675</v>
      </c>
      <c r="C3506" s="1495" t="s">
        <v>97</v>
      </c>
      <c r="D3506" s="580"/>
      <c r="E3506" s="597">
        <v>2000</v>
      </c>
      <c r="F3506" s="1495" t="s">
        <v>2658</v>
      </c>
      <c r="G3506" s="1495" t="s">
        <v>2659</v>
      </c>
      <c r="H3506" s="1495" t="s">
        <v>2660</v>
      </c>
      <c r="I3506" s="1495" t="s">
        <v>2378</v>
      </c>
      <c r="J3506" s="580"/>
      <c r="K3506" s="719" t="s">
        <v>2661</v>
      </c>
      <c r="L3506" s="719">
        <v>4</v>
      </c>
      <c r="M3506" s="599">
        <f t="shared" si="132"/>
        <v>8000</v>
      </c>
      <c r="N3506" s="1499"/>
      <c r="O3506" s="1499"/>
      <c r="P3506" s="1499"/>
    </row>
    <row r="3507" spans="1:16" ht="13.5" x14ac:dyDescent="0.25">
      <c r="A3507" s="1495" t="s">
        <v>2082</v>
      </c>
      <c r="B3507" s="1495" t="s">
        <v>8675</v>
      </c>
      <c r="C3507" s="1495" t="s">
        <v>97</v>
      </c>
      <c r="D3507" s="580"/>
      <c r="E3507" s="597">
        <v>2300</v>
      </c>
      <c r="F3507" s="1495" t="s">
        <v>2662</v>
      </c>
      <c r="G3507" s="1495" t="s">
        <v>2663</v>
      </c>
      <c r="H3507" s="1495" t="s">
        <v>2664</v>
      </c>
      <c r="I3507" s="1495" t="s">
        <v>2313</v>
      </c>
      <c r="J3507" s="580"/>
      <c r="K3507" s="719" t="s">
        <v>2665</v>
      </c>
      <c r="L3507" s="719">
        <v>5</v>
      </c>
      <c r="M3507" s="599">
        <f t="shared" si="132"/>
        <v>11500</v>
      </c>
      <c r="N3507" s="1499"/>
      <c r="O3507" s="1499"/>
      <c r="P3507" s="1499"/>
    </row>
    <row r="3508" spans="1:16" ht="13.5" x14ac:dyDescent="0.25">
      <c r="A3508" s="1495" t="s">
        <v>2082</v>
      </c>
      <c r="B3508" s="1495" t="s">
        <v>8675</v>
      </c>
      <c r="C3508" s="1495" t="s">
        <v>97</v>
      </c>
      <c r="D3508" s="580"/>
      <c r="E3508" s="597">
        <v>2000</v>
      </c>
      <c r="F3508" s="1495" t="s">
        <v>2666</v>
      </c>
      <c r="G3508" s="1495" t="s">
        <v>2667</v>
      </c>
      <c r="H3508" s="1495" t="s">
        <v>2547</v>
      </c>
      <c r="I3508" s="1495" t="s">
        <v>2317</v>
      </c>
      <c r="J3508" s="580"/>
      <c r="K3508" s="719" t="s">
        <v>2668</v>
      </c>
      <c r="L3508" s="719">
        <v>1</v>
      </c>
      <c r="M3508" s="599">
        <f t="shared" si="132"/>
        <v>2000</v>
      </c>
      <c r="N3508" s="1499"/>
      <c r="O3508" s="1499"/>
      <c r="P3508" s="1499"/>
    </row>
    <row r="3509" spans="1:16" ht="13.5" x14ac:dyDescent="0.25">
      <c r="A3509" s="1495" t="s">
        <v>2082</v>
      </c>
      <c r="B3509" s="1495" t="s">
        <v>8675</v>
      </c>
      <c r="C3509" s="1495" t="s">
        <v>97</v>
      </c>
      <c r="D3509" s="580"/>
      <c r="E3509" s="597">
        <v>2300</v>
      </c>
      <c r="F3509" s="1495" t="s">
        <v>2669</v>
      </c>
      <c r="G3509" s="1495" t="s">
        <v>2670</v>
      </c>
      <c r="H3509" s="1495" t="s">
        <v>2671</v>
      </c>
      <c r="I3509" s="1495" t="s">
        <v>2313</v>
      </c>
      <c r="J3509" s="580"/>
      <c r="K3509" s="719" t="s">
        <v>2672</v>
      </c>
      <c r="L3509" s="719">
        <v>1</v>
      </c>
      <c r="M3509" s="599">
        <f t="shared" si="132"/>
        <v>2300</v>
      </c>
      <c r="N3509" s="1499"/>
      <c r="O3509" s="1499"/>
      <c r="P3509" s="1499"/>
    </row>
    <row r="3510" spans="1:16" ht="13.5" x14ac:dyDescent="0.25">
      <c r="A3510" s="1495" t="s">
        <v>2082</v>
      </c>
      <c r="B3510" s="1495" t="s">
        <v>8675</v>
      </c>
      <c r="C3510" s="1495" t="s">
        <v>97</v>
      </c>
      <c r="D3510" s="580"/>
      <c r="E3510" s="597">
        <v>2000</v>
      </c>
      <c r="F3510" s="1495" t="s">
        <v>2673</v>
      </c>
      <c r="G3510" s="1495" t="s">
        <v>2674</v>
      </c>
      <c r="H3510" s="1495" t="s">
        <v>959</v>
      </c>
      <c r="I3510" s="1495" t="s">
        <v>2313</v>
      </c>
      <c r="J3510" s="580"/>
      <c r="K3510" s="719" t="s">
        <v>2675</v>
      </c>
      <c r="L3510" s="719">
        <v>4</v>
      </c>
      <c r="M3510" s="599">
        <f t="shared" si="132"/>
        <v>8000</v>
      </c>
      <c r="N3510" s="1499"/>
      <c r="O3510" s="1499"/>
      <c r="P3510" s="1499"/>
    </row>
    <row r="3511" spans="1:16" ht="13.5" x14ac:dyDescent="0.25">
      <c r="A3511" s="1495" t="s">
        <v>2082</v>
      </c>
      <c r="B3511" s="1495" t="s">
        <v>8675</v>
      </c>
      <c r="C3511" s="1495" t="s">
        <v>97</v>
      </c>
      <c r="D3511" s="580"/>
      <c r="E3511" s="597">
        <v>2300</v>
      </c>
      <c r="F3511" s="1495" t="s">
        <v>2676</v>
      </c>
      <c r="G3511" s="1495" t="s">
        <v>2677</v>
      </c>
      <c r="H3511" s="1495" t="s">
        <v>2547</v>
      </c>
      <c r="I3511" s="1495" t="s">
        <v>2317</v>
      </c>
      <c r="J3511" s="580"/>
      <c r="K3511" s="719" t="s">
        <v>2678</v>
      </c>
      <c r="L3511" s="719">
        <v>1</v>
      </c>
      <c r="M3511" s="599">
        <f t="shared" si="132"/>
        <v>2300</v>
      </c>
      <c r="N3511" s="1499"/>
      <c r="O3511" s="1499"/>
      <c r="P3511" s="1499"/>
    </row>
    <row r="3512" spans="1:16" ht="13.5" x14ac:dyDescent="0.25">
      <c r="A3512" s="1495" t="s">
        <v>2082</v>
      </c>
      <c r="B3512" s="1495" t="s">
        <v>8675</v>
      </c>
      <c r="C3512" s="1495" t="s">
        <v>97</v>
      </c>
      <c r="D3512" s="580"/>
      <c r="E3512" s="597">
        <v>2150</v>
      </c>
      <c r="F3512" s="1495" t="s">
        <v>2679</v>
      </c>
      <c r="G3512" s="1495" t="s">
        <v>2680</v>
      </c>
      <c r="H3512" s="1495" t="s">
        <v>2681</v>
      </c>
      <c r="I3512" s="1495" t="s">
        <v>2313</v>
      </c>
      <c r="J3512" s="580"/>
      <c r="K3512" s="719" t="s">
        <v>2682</v>
      </c>
      <c r="L3512" s="719">
        <v>1</v>
      </c>
      <c r="M3512" s="599">
        <f t="shared" si="132"/>
        <v>2150</v>
      </c>
      <c r="N3512" s="1499"/>
      <c r="O3512" s="1499"/>
      <c r="P3512" s="1499"/>
    </row>
    <row r="3513" spans="1:16" ht="13.5" x14ac:dyDescent="0.25">
      <c r="A3513" s="1495" t="s">
        <v>2082</v>
      </c>
      <c r="B3513" s="1495" t="s">
        <v>8675</v>
      </c>
      <c r="C3513" s="1495" t="s">
        <v>97</v>
      </c>
      <c r="D3513" s="580"/>
      <c r="E3513" s="597">
        <v>1200</v>
      </c>
      <c r="F3513" s="1495" t="s">
        <v>2683</v>
      </c>
      <c r="G3513" s="1495" t="s">
        <v>2684</v>
      </c>
      <c r="H3513" s="1495" t="s">
        <v>2685</v>
      </c>
      <c r="I3513" s="1495" t="s">
        <v>2313</v>
      </c>
      <c r="J3513" s="580"/>
      <c r="K3513" s="719" t="s">
        <v>2686</v>
      </c>
      <c r="L3513" s="719">
        <v>4</v>
      </c>
      <c r="M3513" s="599">
        <f t="shared" si="132"/>
        <v>4800</v>
      </c>
      <c r="N3513" s="1499"/>
      <c r="O3513" s="1499"/>
      <c r="P3513" s="1499"/>
    </row>
    <row r="3514" spans="1:16" ht="13.5" x14ac:dyDescent="0.25">
      <c r="A3514" s="1495" t="s">
        <v>2082</v>
      </c>
      <c r="B3514" s="1495" t="s">
        <v>8675</v>
      </c>
      <c r="C3514" s="1495" t="s">
        <v>97</v>
      </c>
      <c r="D3514" s="580"/>
      <c r="E3514" s="597">
        <v>1200</v>
      </c>
      <c r="F3514" s="1495" t="s">
        <v>2687</v>
      </c>
      <c r="G3514" s="1495" t="s">
        <v>2688</v>
      </c>
      <c r="H3514" s="1495" t="s">
        <v>2689</v>
      </c>
      <c r="I3514" s="1495" t="s">
        <v>2345</v>
      </c>
      <c r="J3514" s="580"/>
      <c r="K3514" s="719" t="s">
        <v>2690</v>
      </c>
      <c r="L3514" s="719">
        <v>1</v>
      </c>
      <c r="M3514" s="599">
        <f t="shared" si="132"/>
        <v>1200</v>
      </c>
      <c r="N3514" s="1499"/>
      <c r="O3514" s="1499"/>
      <c r="P3514" s="1499"/>
    </row>
    <row r="3515" spans="1:16" ht="13.5" x14ac:dyDescent="0.25">
      <c r="A3515" s="1495" t="s">
        <v>2082</v>
      </c>
      <c r="B3515" s="1495" t="s">
        <v>8675</v>
      </c>
      <c r="C3515" s="1495" t="s">
        <v>97</v>
      </c>
      <c r="D3515" s="580"/>
      <c r="E3515" s="597">
        <v>2300</v>
      </c>
      <c r="F3515" s="1495" t="s">
        <v>2691</v>
      </c>
      <c r="G3515" s="1495" t="s">
        <v>2692</v>
      </c>
      <c r="H3515" s="1495" t="s">
        <v>2693</v>
      </c>
      <c r="I3515" s="1495" t="s">
        <v>2313</v>
      </c>
      <c r="J3515" s="580"/>
      <c r="K3515" s="719" t="s">
        <v>2694</v>
      </c>
      <c r="L3515" s="719">
        <v>5</v>
      </c>
      <c r="M3515" s="599">
        <f t="shared" si="132"/>
        <v>11500</v>
      </c>
      <c r="N3515" s="1499"/>
      <c r="O3515" s="1499"/>
      <c r="P3515" s="1499"/>
    </row>
    <row r="3516" spans="1:16" ht="13.5" x14ac:dyDescent="0.25">
      <c r="A3516" s="1495" t="s">
        <v>2082</v>
      </c>
      <c r="B3516" s="1495" t="s">
        <v>8675</v>
      </c>
      <c r="C3516" s="1495" t="s">
        <v>97</v>
      </c>
      <c r="D3516" s="580"/>
      <c r="E3516" s="597">
        <v>2300</v>
      </c>
      <c r="F3516" s="1495" t="s">
        <v>2695</v>
      </c>
      <c r="G3516" s="1495" t="s">
        <v>2696</v>
      </c>
      <c r="H3516" s="1495" t="s">
        <v>2697</v>
      </c>
      <c r="I3516" s="1495" t="s">
        <v>2317</v>
      </c>
      <c r="J3516" s="580"/>
      <c r="K3516" s="719" t="s">
        <v>2698</v>
      </c>
      <c r="L3516" s="719">
        <v>4</v>
      </c>
      <c r="M3516" s="599">
        <f t="shared" si="132"/>
        <v>9200</v>
      </c>
      <c r="N3516" s="1499"/>
      <c r="O3516" s="1499"/>
      <c r="P3516" s="1499"/>
    </row>
    <row r="3517" spans="1:16" ht="13.5" x14ac:dyDescent="0.25">
      <c r="A3517" s="1495" t="s">
        <v>2082</v>
      </c>
      <c r="B3517" s="1495" t="s">
        <v>8675</v>
      </c>
      <c r="C3517" s="1495" t="s">
        <v>97</v>
      </c>
      <c r="D3517" s="580"/>
      <c r="E3517" s="597">
        <v>9000</v>
      </c>
      <c r="F3517" s="1495" t="s">
        <v>2699</v>
      </c>
      <c r="G3517" s="1495" t="s">
        <v>2700</v>
      </c>
      <c r="H3517" s="1495" t="s">
        <v>2701</v>
      </c>
      <c r="I3517" s="1495" t="s">
        <v>2317</v>
      </c>
      <c r="J3517" s="580"/>
      <c r="K3517" s="719" t="s">
        <v>2702</v>
      </c>
      <c r="L3517" s="719">
        <v>8</v>
      </c>
      <c r="M3517" s="599">
        <f t="shared" si="132"/>
        <v>72000</v>
      </c>
      <c r="N3517" s="1499" t="s">
        <v>2703</v>
      </c>
      <c r="O3517" s="1499">
        <v>12</v>
      </c>
      <c r="P3517" s="1499">
        <v>132000</v>
      </c>
    </row>
    <row r="3518" spans="1:16" ht="13.5" x14ac:dyDescent="0.25">
      <c r="A3518" s="1495" t="s">
        <v>2082</v>
      </c>
      <c r="B3518" s="1495" t="s">
        <v>8675</v>
      </c>
      <c r="C3518" s="1495" t="s">
        <v>97</v>
      </c>
      <c r="D3518" s="580"/>
      <c r="E3518" s="597">
        <v>8000</v>
      </c>
      <c r="F3518" s="1495" t="s">
        <v>2704</v>
      </c>
      <c r="G3518" s="1495" t="s">
        <v>2705</v>
      </c>
      <c r="H3518" s="1495" t="s">
        <v>792</v>
      </c>
      <c r="I3518" s="1495" t="s">
        <v>2317</v>
      </c>
      <c r="J3518" s="580"/>
      <c r="K3518" s="719" t="s">
        <v>2706</v>
      </c>
      <c r="L3518" s="719">
        <v>8</v>
      </c>
      <c r="M3518" s="599">
        <f t="shared" si="132"/>
        <v>64000</v>
      </c>
      <c r="N3518" s="1499"/>
      <c r="O3518" s="1499"/>
      <c r="P3518" s="1499"/>
    </row>
    <row r="3519" spans="1:16" ht="13.5" x14ac:dyDescent="0.25">
      <c r="A3519" s="1495" t="s">
        <v>2082</v>
      </c>
      <c r="B3519" s="1495" t="s">
        <v>8675</v>
      </c>
      <c r="C3519" s="1495" t="s">
        <v>97</v>
      </c>
      <c r="D3519" s="580"/>
      <c r="E3519" s="597">
        <v>2300</v>
      </c>
      <c r="F3519" s="1495" t="s">
        <v>2707</v>
      </c>
      <c r="G3519" s="1495" t="s">
        <v>2708</v>
      </c>
      <c r="H3519" s="1495" t="s">
        <v>2709</v>
      </c>
      <c r="I3519" s="1495" t="s">
        <v>2313</v>
      </c>
      <c r="J3519" s="580"/>
      <c r="K3519" s="719" t="s">
        <v>2710</v>
      </c>
      <c r="L3519" s="719">
        <v>5</v>
      </c>
      <c r="M3519" s="599">
        <f t="shared" si="132"/>
        <v>11500</v>
      </c>
      <c r="N3519" s="1499"/>
      <c r="O3519" s="1499"/>
      <c r="P3519" s="1499"/>
    </row>
    <row r="3520" spans="1:16" ht="13.5" x14ac:dyDescent="0.25">
      <c r="A3520" s="1495" t="s">
        <v>2082</v>
      </c>
      <c r="B3520" s="1495" t="s">
        <v>8675</v>
      </c>
      <c r="C3520" s="1495" t="s">
        <v>97</v>
      </c>
      <c r="D3520" s="580"/>
      <c r="E3520" s="597">
        <v>1200</v>
      </c>
      <c r="F3520" s="1495" t="s">
        <v>2711</v>
      </c>
      <c r="G3520" s="1495" t="s">
        <v>2712</v>
      </c>
      <c r="H3520" s="1495" t="s">
        <v>2713</v>
      </c>
      <c r="I3520" s="1495" t="s">
        <v>2714</v>
      </c>
      <c r="J3520" s="580"/>
      <c r="K3520" s="719" t="s">
        <v>2715</v>
      </c>
      <c r="L3520" s="719">
        <v>1</v>
      </c>
      <c r="M3520" s="599">
        <f t="shared" si="132"/>
        <v>1200</v>
      </c>
      <c r="N3520" s="1499"/>
      <c r="O3520" s="1499"/>
      <c r="P3520" s="1499"/>
    </row>
    <row r="3521" spans="1:16" ht="13.5" x14ac:dyDescent="0.25">
      <c r="A3521" s="1495" t="s">
        <v>2082</v>
      </c>
      <c r="B3521" s="1495" t="s">
        <v>8675</v>
      </c>
      <c r="C3521" s="1495" t="s">
        <v>97</v>
      </c>
      <c r="D3521" s="580"/>
      <c r="E3521" s="597">
        <v>1200</v>
      </c>
      <c r="F3521" s="1495" t="s">
        <v>2716</v>
      </c>
      <c r="G3521" s="1495" t="s">
        <v>2717</v>
      </c>
      <c r="H3521" s="1495" t="s">
        <v>2308</v>
      </c>
      <c r="I3521" s="1495" t="s">
        <v>2308</v>
      </c>
      <c r="J3521" s="580"/>
      <c r="K3521" s="719" t="s">
        <v>2718</v>
      </c>
      <c r="L3521" s="719">
        <v>1</v>
      </c>
      <c r="M3521" s="599">
        <f t="shared" si="132"/>
        <v>1200</v>
      </c>
      <c r="N3521" s="1499"/>
      <c r="O3521" s="1499"/>
      <c r="P3521" s="1499"/>
    </row>
    <row r="3522" spans="1:16" ht="13.5" x14ac:dyDescent="0.25">
      <c r="A3522" s="1495" t="s">
        <v>2082</v>
      </c>
      <c r="B3522" s="1495" t="s">
        <v>8675</v>
      </c>
      <c r="C3522" s="1495" t="s">
        <v>97</v>
      </c>
      <c r="D3522" s="580"/>
      <c r="E3522" s="597">
        <v>2150</v>
      </c>
      <c r="F3522" s="1495" t="s">
        <v>2719</v>
      </c>
      <c r="G3522" s="1495" t="s">
        <v>2720</v>
      </c>
      <c r="H3522" s="1495" t="s">
        <v>2421</v>
      </c>
      <c r="I3522" s="1495" t="s">
        <v>2313</v>
      </c>
      <c r="J3522" s="580"/>
      <c r="K3522" s="719" t="s">
        <v>2721</v>
      </c>
      <c r="L3522" s="719">
        <v>1</v>
      </c>
      <c r="M3522" s="599">
        <f t="shared" si="132"/>
        <v>2150</v>
      </c>
      <c r="N3522" s="1499"/>
      <c r="O3522" s="1499"/>
      <c r="P3522" s="1499"/>
    </row>
    <row r="3523" spans="1:16" ht="13.5" x14ac:dyDescent="0.25">
      <c r="A3523" s="1495" t="s">
        <v>2082</v>
      </c>
      <c r="B3523" s="1495" t="s">
        <v>8675</v>
      </c>
      <c r="C3523" s="1495" t="s">
        <v>97</v>
      </c>
      <c r="D3523" s="580"/>
      <c r="E3523" s="597">
        <v>1800</v>
      </c>
      <c r="F3523" s="1495" t="s">
        <v>2722</v>
      </c>
      <c r="G3523" s="1495" t="s">
        <v>2723</v>
      </c>
      <c r="H3523" s="1495" t="s">
        <v>2724</v>
      </c>
      <c r="I3523" s="1495" t="s">
        <v>2378</v>
      </c>
      <c r="J3523" s="580"/>
      <c r="K3523" s="719" t="s">
        <v>2725</v>
      </c>
      <c r="L3523" s="719">
        <v>4</v>
      </c>
      <c r="M3523" s="599">
        <f t="shared" si="132"/>
        <v>7200</v>
      </c>
      <c r="N3523" s="1499"/>
      <c r="O3523" s="1499"/>
      <c r="P3523" s="1499"/>
    </row>
    <row r="3524" spans="1:16" ht="13.5" x14ac:dyDescent="0.25">
      <c r="A3524" s="1495" t="s">
        <v>2082</v>
      </c>
      <c r="B3524" s="1495" t="s">
        <v>8675</v>
      </c>
      <c r="C3524" s="1495" t="s">
        <v>97</v>
      </c>
      <c r="D3524" s="580"/>
      <c r="E3524" s="597">
        <v>6000</v>
      </c>
      <c r="F3524" s="1495" t="s">
        <v>2726</v>
      </c>
      <c r="G3524" s="1495" t="s">
        <v>2727</v>
      </c>
      <c r="H3524" s="1495" t="s">
        <v>2701</v>
      </c>
      <c r="I3524" s="1495" t="s">
        <v>2317</v>
      </c>
      <c r="J3524" s="580"/>
      <c r="K3524" s="719" t="s">
        <v>2728</v>
      </c>
      <c r="L3524" s="719">
        <v>2</v>
      </c>
      <c r="M3524" s="599">
        <f t="shared" si="132"/>
        <v>12000</v>
      </c>
      <c r="N3524" s="1499"/>
      <c r="O3524" s="1499"/>
      <c r="P3524" s="1499"/>
    </row>
    <row r="3525" spans="1:16" ht="13.5" x14ac:dyDescent="0.25">
      <c r="A3525" s="1495" t="s">
        <v>2082</v>
      </c>
      <c r="B3525" s="1495" t="s">
        <v>8675</v>
      </c>
      <c r="C3525" s="1495" t="s">
        <v>97</v>
      </c>
      <c r="D3525" s="580"/>
      <c r="E3525" s="597">
        <v>1800</v>
      </c>
      <c r="F3525" s="1495" t="s">
        <v>2729</v>
      </c>
      <c r="G3525" s="1495" t="s">
        <v>2730</v>
      </c>
      <c r="H3525" s="1495" t="s">
        <v>2731</v>
      </c>
      <c r="I3525" s="1495" t="s">
        <v>2313</v>
      </c>
      <c r="J3525" s="580"/>
      <c r="K3525" s="719" t="s">
        <v>2732</v>
      </c>
      <c r="L3525" s="719">
        <v>4</v>
      </c>
      <c r="M3525" s="599">
        <f t="shared" si="132"/>
        <v>7200</v>
      </c>
      <c r="N3525" s="1499"/>
      <c r="O3525" s="1499"/>
      <c r="P3525" s="1499"/>
    </row>
    <row r="3526" spans="1:16" ht="13.5" x14ac:dyDescent="0.25">
      <c r="A3526" s="1495" t="s">
        <v>2082</v>
      </c>
      <c r="B3526" s="1495" t="s">
        <v>8675</v>
      </c>
      <c r="C3526" s="1495" t="s">
        <v>97</v>
      </c>
      <c r="D3526" s="580"/>
      <c r="E3526" s="597">
        <v>3500</v>
      </c>
      <c r="F3526" s="1495" t="s">
        <v>2733</v>
      </c>
      <c r="G3526" s="1495" t="s">
        <v>2734</v>
      </c>
      <c r="H3526" s="1495" t="s">
        <v>2395</v>
      </c>
      <c r="I3526" s="1495" t="s">
        <v>2317</v>
      </c>
      <c r="J3526" s="580"/>
      <c r="K3526" s="719"/>
      <c r="L3526" s="719"/>
      <c r="M3526" s="599"/>
      <c r="N3526" s="1499" t="s">
        <v>2735</v>
      </c>
      <c r="O3526" s="1499">
        <v>9</v>
      </c>
      <c r="P3526" s="1499">
        <v>31500</v>
      </c>
    </row>
    <row r="3527" spans="1:16" ht="13.5" x14ac:dyDescent="0.25">
      <c r="A3527" s="1495" t="s">
        <v>2082</v>
      </c>
      <c r="B3527" s="1495" t="s">
        <v>8675</v>
      </c>
      <c r="C3527" s="1495" t="s">
        <v>97</v>
      </c>
      <c r="D3527" s="580"/>
      <c r="E3527" s="597">
        <v>1800</v>
      </c>
      <c r="F3527" s="1495" t="s">
        <v>2736</v>
      </c>
      <c r="G3527" s="1495" t="s">
        <v>2737</v>
      </c>
      <c r="H3527" s="1495" t="s">
        <v>2738</v>
      </c>
      <c r="I3527" s="1495" t="s">
        <v>2378</v>
      </c>
      <c r="J3527" s="580"/>
      <c r="K3527" s="719" t="s">
        <v>2739</v>
      </c>
      <c r="L3527" s="719">
        <v>4</v>
      </c>
      <c r="M3527" s="599">
        <f>E3527*L3527</f>
        <v>7200</v>
      </c>
      <c r="N3527" s="1499"/>
      <c r="O3527" s="1499"/>
      <c r="P3527" s="1499"/>
    </row>
    <row r="3528" spans="1:16" ht="13.5" x14ac:dyDescent="0.25">
      <c r="A3528" s="1495" t="s">
        <v>2082</v>
      </c>
      <c r="B3528" s="1495" t="s">
        <v>8675</v>
      </c>
      <c r="C3528" s="1495" t="s">
        <v>97</v>
      </c>
      <c r="D3528" s="580"/>
      <c r="E3528" s="597">
        <v>2150</v>
      </c>
      <c r="F3528" s="1495" t="s">
        <v>2740</v>
      </c>
      <c r="G3528" s="1495" t="s">
        <v>2741</v>
      </c>
      <c r="H3528" s="1495" t="s">
        <v>2531</v>
      </c>
      <c r="I3528" s="1495" t="s">
        <v>2313</v>
      </c>
      <c r="J3528" s="580"/>
      <c r="K3528" s="719" t="s">
        <v>2742</v>
      </c>
      <c r="L3528" s="719">
        <v>5</v>
      </c>
      <c r="M3528" s="599">
        <f>E3528*L3528</f>
        <v>10750</v>
      </c>
      <c r="N3528" s="1499"/>
      <c r="O3528" s="1499"/>
      <c r="P3528" s="1499"/>
    </row>
    <row r="3529" spans="1:16" ht="13.5" x14ac:dyDescent="0.25">
      <c r="A3529" s="1495" t="s">
        <v>2082</v>
      </c>
      <c r="B3529" s="1495" t="s">
        <v>8675</v>
      </c>
      <c r="C3529" s="1495" t="s">
        <v>97</v>
      </c>
      <c r="D3529" s="580"/>
      <c r="E3529" s="597">
        <v>3500</v>
      </c>
      <c r="F3529" s="1495" t="s">
        <v>2743</v>
      </c>
      <c r="G3529" s="1495" t="s">
        <v>2744</v>
      </c>
      <c r="H3529" s="1495" t="s">
        <v>2745</v>
      </c>
      <c r="I3529" s="1495" t="s">
        <v>2317</v>
      </c>
      <c r="J3529" s="580"/>
      <c r="K3529" s="719" t="s">
        <v>2746</v>
      </c>
      <c r="L3529" s="719">
        <v>6</v>
      </c>
      <c r="M3529" s="599">
        <f>E3529*L3529</f>
        <v>21000</v>
      </c>
      <c r="N3529" s="1499"/>
      <c r="O3529" s="1499"/>
      <c r="P3529" s="1499"/>
    </row>
    <row r="3530" spans="1:16" ht="13.5" x14ac:dyDescent="0.25">
      <c r="A3530" s="1495" t="s">
        <v>2082</v>
      </c>
      <c r="B3530" s="1495" t="s">
        <v>8675</v>
      </c>
      <c r="C3530" s="1495" t="s">
        <v>97</v>
      </c>
      <c r="D3530" s="580"/>
      <c r="E3530" s="597">
        <v>5200</v>
      </c>
      <c r="F3530" s="1495" t="s">
        <v>2747</v>
      </c>
      <c r="G3530" s="1495" t="s">
        <v>2748</v>
      </c>
      <c r="H3530" s="1495" t="s">
        <v>651</v>
      </c>
      <c r="I3530" s="1495" t="s">
        <v>2317</v>
      </c>
      <c r="J3530" s="580"/>
      <c r="K3530" s="719" t="s">
        <v>2749</v>
      </c>
      <c r="L3530" s="719">
        <v>1</v>
      </c>
      <c r="M3530" s="599">
        <f>E3530*L3530</f>
        <v>5200</v>
      </c>
      <c r="N3530" s="1499"/>
      <c r="O3530" s="1499"/>
      <c r="P3530" s="1499"/>
    </row>
    <row r="3531" spans="1:16" ht="13.5" x14ac:dyDescent="0.25">
      <c r="A3531" s="1495" t="s">
        <v>2082</v>
      </c>
      <c r="B3531" s="1495" t="s">
        <v>8675</v>
      </c>
      <c r="C3531" s="1495" t="s">
        <v>97</v>
      </c>
      <c r="D3531" s="580"/>
      <c r="E3531" s="597">
        <v>3500</v>
      </c>
      <c r="F3531" s="1495" t="s">
        <v>2750</v>
      </c>
      <c r="G3531" s="1495" t="s">
        <v>2751</v>
      </c>
      <c r="H3531" s="1495" t="s">
        <v>2752</v>
      </c>
      <c r="I3531" s="1495" t="s">
        <v>2317</v>
      </c>
      <c r="J3531" s="580"/>
      <c r="K3531" s="719" t="s">
        <v>2753</v>
      </c>
      <c r="L3531" s="719">
        <v>6</v>
      </c>
      <c r="M3531" s="599">
        <f>E3531*L3531</f>
        <v>21000</v>
      </c>
      <c r="N3531" s="1499"/>
      <c r="O3531" s="1499"/>
      <c r="P3531" s="1499"/>
    </row>
    <row r="3532" spans="1:16" ht="13.5" x14ac:dyDescent="0.25">
      <c r="A3532" s="1495" t="s">
        <v>2082</v>
      </c>
      <c r="B3532" s="1495" t="s">
        <v>8675</v>
      </c>
      <c r="C3532" s="1495" t="s">
        <v>97</v>
      </c>
      <c r="D3532" s="580"/>
      <c r="E3532" s="597">
        <v>1200</v>
      </c>
      <c r="F3532" s="1495" t="s">
        <v>2754</v>
      </c>
      <c r="G3532" s="1495" t="s">
        <v>2755</v>
      </c>
      <c r="H3532" s="1495" t="s">
        <v>2756</v>
      </c>
      <c r="I3532" s="1495" t="s">
        <v>2313</v>
      </c>
      <c r="J3532" s="580"/>
      <c r="K3532" s="719"/>
      <c r="L3532" s="719"/>
      <c r="M3532" s="599"/>
      <c r="N3532" s="1499" t="s">
        <v>2757</v>
      </c>
      <c r="O3532" s="1499">
        <v>10</v>
      </c>
      <c r="P3532" s="1499">
        <v>12000</v>
      </c>
    </row>
    <row r="3533" spans="1:16" ht="13.5" x14ac:dyDescent="0.25">
      <c r="A3533" s="1495" t="s">
        <v>2082</v>
      </c>
      <c r="B3533" s="1495" t="s">
        <v>8675</v>
      </c>
      <c r="C3533" s="1495" t="s">
        <v>97</v>
      </c>
      <c r="D3533" s="580"/>
      <c r="E3533" s="597">
        <v>1300</v>
      </c>
      <c r="F3533" s="1495" t="s">
        <v>2758</v>
      </c>
      <c r="G3533" s="1495" t="s">
        <v>2759</v>
      </c>
      <c r="H3533" s="1495" t="s">
        <v>2373</v>
      </c>
      <c r="I3533" s="1495" t="s">
        <v>2317</v>
      </c>
      <c r="J3533" s="580"/>
      <c r="K3533" s="719" t="s">
        <v>2760</v>
      </c>
      <c r="L3533" s="719">
        <v>4</v>
      </c>
      <c r="M3533" s="599">
        <f t="shared" ref="M3533:M3548" si="133">E3533*L3533</f>
        <v>5200</v>
      </c>
      <c r="N3533" s="1499"/>
      <c r="O3533" s="1499"/>
      <c r="P3533" s="1499"/>
    </row>
    <row r="3534" spans="1:16" ht="13.5" x14ac:dyDescent="0.25">
      <c r="A3534" s="1495" t="s">
        <v>2082</v>
      </c>
      <c r="B3534" s="1495" t="s">
        <v>8675</v>
      </c>
      <c r="C3534" s="1495" t="s">
        <v>97</v>
      </c>
      <c r="D3534" s="580"/>
      <c r="E3534" s="597">
        <v>2300</v>
      </c>
      <c r="F3534" s="1495" t="s">
        <v>2761</v>
      </c>
      <c r="G3534" s="1495" t="s">
        <v>2762</v>
      </c>
      <c r="H3534" s="1495" t="s">
        <v>2547</v>
      </c>
      <c r="I3534" s="1495" t="s">
        <v>2317</v>
      </c>
      <c r="J3534" s="580"/>
      <c r="K3534" s="719" t="s">
        <v>2763</v>
      </c>
      <c r="L3534" s="719">
        <v>3</v>
      </c>
      <c r="M3534" s="599">
        <f t="shared" si="133"/>
        <v>6900</v>
      </c>
      <c r="N3534" s="1499"/>
      <c r="O3534" s="1499"/>
      <c r="P3534" s="1499"/>
    </row>
    <row r="3535" spans="1:16" ht="13.5" x14ac:dyDescent="0.25">
      <c r="A3535" s="1495" t="s">
        <v>2082</v>
      </c>
      <c r="B3535" s="1495" t="s">
        <v>8675</v>
      </c>
      <c r="C3535" s="1495" t="s">
        <v>97</v>
      </c>
      <c r="D3535" s="580"/>
      <c r="E3535" s="597">
        <v>3500</v>
      </c>
      <c r="F3535" s="1495" t="s">
        <v>2764</v>
      </c>
      <c r="G3535" s="1495" t="s">
        <v>2765</v>
      </c>
      <c r="H3535" s="1495" t="s">
        <v>2766</v>
      </c>
      <c r="I3535" s="1495" t="s">
        <v>2317</v>
      </c>
      <c r="J3535" s="580"/>
      <c r="K3535" s="719" t="s">
        <v>2767</v>
      </c>
      <c r="L3535" s="719">
        <v>5</v>
      </c>
      <c r="M3535" s="599">
        <f t="shared" si="133"/>
        <v>17500</v>
      </c>
      <c r="N3535" s="1499"/>
      <c r="O3535" s="1499"/>
      <c r="P3535" s="1499"/>
    </row>
    <row r="3536" spans="1:16" ht="13.5" x14ac:dyDescent="0.25">
      <c r="A3536" s="1495" t="s">
        <v>2082</v>
      </c>
      <c r="B3536" s="1495" t="s">
        <v>8675</v>
      </c>
      <c r="C3536" s="1495" t="s">
        <v>97</v>
      </c>
      <c r="D3536" s="580"/>
      <c r="E3536" s="597">
        <v>1800</v>
      </c>
      <c r="F3536" s="1495" t="s">
        <v>2768</v>
      </c>
      <c r="G3536" s="1495" t="s">
        <v>2769</v>
      </c>
      <c r="H3536" s="1495" t="s">
        <v>2770</v>
      </c>
      <c r="I3536" s="1495" t="s">
        <v>2313</v>
      </c>
      <c r="J3536" s="580"/>
      <c r="K3536" s="719" t="s">
        <v>2771</v>
      </c>
      <c r="L3536" s="719">
        <v>4</v>
      </c>
      <c r="M3536" s="599">
        <f t="shared" si="133"/>
        <v>7200</v>
      </c>
      <c r="N3536" s="1499"/>
      <c r="O3536" s="1499"/>
      <c r="P3536" s="1499"/>
    </row>
    <row r="3537" spans="1:16" ht="13.5" x14ac:dyDescent="0.25">
      <c r="A3537" s="1495" t="s">
        <v>2082</v>
      </c>
      <c r="B3537" s="1495" t="s">
        <v>8675</v>
      </c>
      <c r="C3537" s="1495" t="s">
        <v>97</v>
      </c>
      <c r="D3537" s="580"/>
      <c r="E3537" s="597">
        <v>3500</v>
      </c>
      <c r="F3537" s="1495" t="s">
        <v>2772</v>
      </c>
      <c r="G3537" s="1495" t="s">
        <v>2773</v>
      </c>
      <c r="H3537" s="1495" t="s">
        <v>2774</v>
      </c>
      <c r="I3537" s="1495" t="s">
        <v>2775</v>
      </c>
      <c r="J3537" s="580"/>
      <c r="K3537" s="719" t="s">
        <v>2776</v>
      </c>
      <c r="L3537" s="719">
        <v>1</v>
      </c>
      <c r="M3537" s="599">
        <f t="shared" si="133"/>
        <v>3500</v>
      </c>
      <c r="N3537" s="1499"/>
      <c r="O3537" s="1499"/>
      <c r="P3537" s="1499"/>
    </row>
    <row r="3538" spans="1:16" ht="13.5" x14ac:dyDescent="0.25">
      <c r="A3538" s="1495" t="s">
        <v>2082</v>
      </c>
      <c r="B3538" s="1495" t="s">
        <v>8675</v>
      </c>
      <c r="C3538" s="1495" t="s">
        <v>97</v>
      </c>
      <c r="D3538" s="580"/>
      <c r="E3538" s="597">
        <v>2300</v>
      </c>
      <c r="F3538" s="1495" t="s">
        <v>2777</v>
      </c>
      <c r="G3538" s="1495" t="s">
        <v>2778</v>
      </c>
      <c r="H3538" s="1495" t="s">
        <v>2779</v>
      </c>
      <c r="I3538" s="1495" t="s">
        <v>2313</v>
      </c>
      <c r="J3538" s="580"/>
      <c r="K3538" s="719" t="s">
        <v>2780</v>
      </c>
      <c r="L3538" s="719">
        <v>1</v>
      </c>
      <c r="M3538" s="599">
        <f t="shared" si="133"/>
        <v>2300</v>
      </c>
      <c r="N3538" s="1499"/>
      <c r="O3538" s="1499"/>
      <c r="P3538" s="1499"/>
    </row>
    <row r="3539" spans="1:16" ht="13.5" x14ac:dyDescent="0.25">
      <c r="A3539" s="1495" t="s">
        <v>2082</v>
      </c>
      <c r="B3539" s="1495" t="s">
        <v>8675</v>
      </c>
      <c r="C3539" s="1495" t="s">
        <v>97</v>
      </c>
      <c r="D3539" s="580"/>
      <c r="E3539" s="597">
        <v>7000</v>
      </c>
      <c r="F3539" s="1495" t="s">
        <v>2781</v>
      </c>
      <c r="G3539" s="1495" t="s">
        <v>2782</v>
      </c>
      <c r="H3539" s="1495"/>
      <c r="I3539" s="1495"/>
      <c r="J3539" s="580"/>
      <c r="K3539" s="719" t="s">
        <v>2783</v>
      </c>
      <c r="L3539" s="719">
        <v>7</v>
      </c>
      <c r="M3539" s="599">
        <f t="shared" si="133"/>
        <v>49000</v>
      </c>
      <c r="N3539" s="1499"/>
      <c r="O3539" s="1499"/>
      <c r="P3539" s="1499"/>
    </row>
    <row r="3540" spans="1:16" ht="13.5" x14ac:dyDescent="0.25">
      <c r="A3540" s="1495" t="s">
        <v>2082</v>
      </c>
      <c r="B3540" s="1495" t="s">
        <v>8675</v>
      </c>
      <c r="C3540" s="1495" t="s">
        <v>97</v>
      </c>
      <c r="D3540" s="580"/>
      <c r="E3540" s="597">
        <v>1600</v>
      </c>
      <c r="F3540" s="1495" t="s">
        <v>2784</v>
      </c>
      <c r="G3540" s="1495" t="s">
        <v>2785</v>
      </c>
      <c r="H3540" s="1495" t="s">
        <v>2786</v>
      </c>
      <c r="I3540" s="1495" t="s">
        <v>2378</v>
      </c>
      <c r="J3540" s="580"/>
      <c r="K3540" s="719" t="s">
        <v>2787</v>
      </c>
      <c r="L3540" s="719">
        <v>1</v>
      </c>
      <c r="M3540" s="599">
        <f t="shared" si="133"/>
        <v>1600</v>
      </c>
      <c r="N3540" s="1499"/>
      <c r="O3540" s="1499"/>
      <c r="P3540" s="1499"/>
    </row>
    <row r="3541" spans="1:16" ht="13.5" x14ac:dyDescent="0.25">
      <c r="A3541" s="1495" t="s">
        <v>2082</v>
      </c>
      <c r="B3541" s="1495" t="s">
        <v>8675</v>
      </c>
      <c r="C3541" s="1495" t="s">
        <v>97</v>
      </c>
      <c r="D3541" s="580"/>
      <c r="E3541" s="597">
        <v>5200</v>
      </c>
      <c r="F3541" s="1495" t="s">
        <v>2788</v>
      </c>
      <c r="G3541" s="1495" t="s">
        <v>2789</v>
      </c>
      <c r="H3541" s="1495" t="s">
        <v>651</v>
      </c>
      <c r="I3541" s="1495" t="s">
        <v>2317</v>
      </c>
      <c r="J3541" s="580"/>
      <c r="K3541" s="719" t="s">
        <v>2790</v>
      </c>
      <c r="L3541" s="719">
        <v>1</v>
      </c>
      <c r="M3541" s="599">
        <f t="shared" si="133"/>
        <v>5200</v>
      </c>
      <c r="N3541" s="1499"/>
      <c r="O3541" s="1499"/>
      <c r="P3541" s="1499"/>
    </row>
    <row r="3542" spans="1:16" ht="13.5" x14ac:dyDescent="0.25">
      <c r="A3542" s="1495" t="s">
        <v>2082</v>
      </c>
      <c r="B3542" s="1495" t="s">
        <v>8675</v>
      </c>
      <c r="C3542" s="1495" t="s">
        <v>97</v>
      </c>
      <c r="D3542" s="580"/>
      <c r="E3542" s="597">
        <v>3500</v>
      </c>
      <c r="F3542" s="1495" t="s">
        <v>2791</v>
      </c>
      <c r="G3542" s="1495" t="s">
        <v>2792</v>
      </c>
      <c r="H3542" s="1495" t="s">
        <v>2793</v>
      </c>
      <c r="I3542" s="1495" t="s">
        <v>2317</v>
      </c>
      <c r="J3542" s="580"/>
      <c r="K3542" s="719" t="s">
        <v>2794</v>
      </c>
      <c r="L3542" s="719">
        <v>1</v>
      </c>
      <c r="M3542" s="599">
        <f t="shared" si="133"/>
        <v>3500</v>
      </c>
      <c r="N3542" s="1499"/>
      <c r="O3542" s="1499"/>
      <c r="P3542" s="1499"/>
    </row>
    <row r="3543" spans="1:16" ht="13.5" x14ac:dyDescent="0.25">
      <c r="A3543" s="1495" t="s">
        <v>2082</v>
      </c>
      <c r="B3543" s="1495" t="s">
        <v>8675</v>
      </c>
      <c r="C3543" s="1495" t="s">
        <v>97</v>
      </c>
      <c r="D3543" s="580"/>
      <c r="E3543" s="597">
        <v>2500</v>
      </c>
      <c r="F3543" s="1495" t="s">
        <v>2795</v>
      </c>
      <c r="G3543" s="1495" t="s">
        <v>2796</v>
      </c>
      <c r="H3543" s="1495" t="s">
        <v>2797</v>
      </c>
      <c r="I3543" s="1495" t="s">
        <v>2345</v>
      </c>
      <c r="J3543" s="580"/>
      <c r="K3543" s="719" t="s">
        <v>2798</v>
      </c>
      <c r="L3543" s="719">
        <v>6</v>
      </c>
      <c r="M3543" s="599">
        <f t="shared" si="133"/>
        <v>15000</v>
      </c>
      <c r="N3543" s="1499"/>
      <c r="O3543" s="1499"/>
      <c r="P3543" s="1499"/>
    </row>
    <row r="3544" spans="1:16" ht="13.5" x14ac:dyDescent="0.25">
      <c r="A3544" s="1495" t="s">
        <v>2082</v>
      </c>
      <c r="B3544" s="1495" t="s">
        <v>8675</v>
      </c>
      <c r="C3544" s="1495" t="s">
        <v>97</v>
      </c>
      <c r="D3544" s="580"/>
      <c r="E3544" s="597">
        <v>1300</v>
      </c>
      <c r="F3544" s="1495" t="s">
        <v>2799</v>
      </c>
      <c r="G3544" s="1495" t="s">
        <v>2800</v>
      </c>
      <c r="H3544" s="1495" t="s">
        <v>2373</v>
      </c>
      <c r="I3544" s="1495" t="s">
        <v>2313</v>
      </c>
      <c r="J3544" s="580"/>
      <c r="K3544" s="719" t="s">
        <v>2801</v>
      </c>
      <c r="L3544" s="719">
        <v>1</v>
      </c>
      <c r="M3544" s="599">
        <f t="shared" si="133"/>
        <v>1300</v>
      </c>
      <c r="N3544" s="1499"/>
      <c r="O3544" s="1499"/>
      <c r="P3544" s="1499"/>
    </row>
    <row r="3545" spans="1:16" ht="13.5" x14ac:dyDescent="0.25">
      <c r="A3545" s="1495" t="s">
        <v>2082</v>
      </c>
      <c r="B3545" s="1495" t="s">
        <v>8675</v>
      </c>
      <c r="C3545" s="1495" t="s">
        <v>97</v>
      </c>
      <c r="D3545" s="580"/>
      <c r="E3545" s="597">
        <v>1200</v>
      </c>
      <c r="F3545" s="1495" t="s">
        <v>2802</v>
      </c>
      <c r="G3545" s="1495" t="s">
        <v>2803</v>
      </c>
      <c r="H3545" s="1495" t="s">
        <v>2804</v>
      </c>
      <c r="I3545" s="1495" t="s">
        <v>2313</v>
      </c>
      <c r="J3545" s="580"/>
      <c r="K3545" s="719" t="s">
        <v>2805</v>
      </c>
      <c r="L3545" s="719">
        <v>8</v>
      </c>
      <c r="M3545" s="599">
        <f t="shared" si="133"/>
        <v>9600</v>
      </c>
      <c r="N3545" s="1499"/>
      <c r="O3545" s="1499"/>
      <c r="P3545" s="1499"/>
    </row>
    <row r="3546" spans="1:16" ht="13.5" x14ac:dyDescent="0.25">
      <c r="A3546" s="1495" t="s">
        <v>2082</v>
      </c>
      <c r="B3546" s="1495" t="s">
        <v>8675</v>
      </c>
      <c r="C3546" s="1495" t="s">
        <v>97</v>
      </c>
      <c r="D3546" s="580"/>
      <c r="E3546" s="597">
        <v>3500</v>
      </c>
      <c r="F3546" s="1495" t="s">
        <v>2806</v>
      </c>
      <c r="G3546" s="1495" t="s">
        <v>2807</v>
      </c>
      <c r="H3546" s="1495" t="s">
        <v>675</v>
      </c>
      <c r="I3546" s="1495" t="s">
        <v>2317</v>
      </c>
      <c r="J3546" s="580"/>
      <c r="K3546" s="719" t="s">
        <v>2808</v>
      </c>
      <c r="L3546" s="719">
        <v>1</v>
      </c>
      <c r="M3546" s="599">
        <f t="shared" si="133"/>
        <v>3500</v>
      </c>
      <c r="N3546" s="1499"/>
      <c r="O3546" s="1499"/>
      <c r="P3546" s="1499"/>
    </row>
    <row r="3547" spans="1:16" ht="13.5" x14ac:dyDescent="0.25">
      <c r="A3547" s="1495" t="s">
        <v>2082</v>
      </c>
      <c r="B3547" s="1495" t="s">
        <v>8675</v>
      </c>
      <c r="C3547" s="1495" t="s">
        <v>97</v>
      </c>
      <c r="D3547" s="580"/>
      <c r="E3547" s="597">
        <v>2300</v>
      </c>
      <c r="F3547" s="1495" t="s">
        <v>2809</v>
      </c>
      <c r="G3547" s="1495" t="s">
        <v>2810</v>
      </c>
      <c r="H3547" s="1495" t="s">
        <v>2697</v>
      </c>
      <c r="I3547" s="1495" t="s">
        <v>2317</v>
      </c>
      <c r="J3547" s="580"/>
      <c r="K3547" s="719" t="s">
        <v>2811</v>
      </c>
      <c r="L3547" s="719">
        <v>2</v>
      </c>
      <c r="M3547" s="599">
        <f t="shared" si="133"/>
        <v>4600</v>
      </c>
      <c r="N3547" s="1499"/>
      <c r="O3547" s="1499"/>
      <c r="P3547" s="1499"/>
    </row>
    <row r="3548" spans="1:16" ht="13.5" x14ac:dyDescent="0.25">
      <c r="A3548" s="1495" t="s">
        <v>2082</v>
      </c>
      <c r="B3548" s="1495" t="s">
        <v>8675</v>
      </c>
      <c r="C3548" s="1495" t="s">
        <v>97</v>
      </c>
      <c r="D3548" s="580"/>
      <c r="E3548" s="597">
        <v>1800</v>
      </c>
      <c r="F3548" s="1495" t="s">
        <v>2812</v>
      </c>
      <c r="G3548" s="1495" t="s">
        <v>2813</v>
      </c>
      <c r="H3548" s="1495" t="s">
        <v>2814</v>
      </c>
      <c r="I3548" s="1495" t="s">
        <v>2313</v>
      </c>
      <c r="J3548" s="580"/>
      <c r="K3548" s="719" t="s">
        <v>2815</v>
      </c>
      <c r="L3548" s="719">
        <v>6</v>
      </c>
      <c r="M3548" s="599">
        <f t="shared" si="133"/>
        <v>10800</v>
      </c>
      <c r="N3548" s="1499"/>
      <c r="O3548" s="1499"/>
      <c r="P3548" s="1499"/>
    </row>
    <row r="3549" spans="1:16" ht="13.5" x14ac:dyDescent="0.25">
      <c r="A3549" s="1495" t="s">
        <v>2082</v>
      </c>
      <c r="B3549" s="1495" t="s">
        <v>8675</v>
      </c>
      <c r="C3549" s="1495" t="s">
        <v>97</v>
      </c>
      <c r="D3549" s="580"/>
      <c r="E3549" s="597">
        <v>1600</v>
      </c>
      <c r="F3549" s="1495" t="s">
        <v>2816</v>
      </c>
      <c r="G3549" s="1495" t="s">
        <v>2817</v>
      </c>
      <c r="H3549" s="1495" t="s">
        <v>2425</v>
      </c>
      <c r="I3549" s="1495" t="s">
        <v>2308</v>
      </c>
      <c r="J3549" s="580"/>
      <c r="K3549" s="719"/>
      <c r="L3549" s="719"/>
      <c r="M3549" s="599"/>
      <c r="N3549" s="1499" t="s">
        <v>2818</v>
      </c>
      <c r="O3549" s="1499">
        <v>10</v>
      </c>
      <c r="P3549" s="1499">
        <v>16000</v>
      </c>
    </row>
    <row r="3550" spans="1:16" ht="13.5" x14ac:dyDescent="0.25">
      <c r="A3550" s="1495" t="s">
        <v>2082</v>
      </c>
      <c r="B3550" s="1495" t="s">
        <v>8675</v>
      </c>
      <c r="C3550" s="1495" t="s">
        <v>97</v>
      </c>
      <c r="D3550" s="580"/>
      <c r="E3550" s="597">
        <v>2300</v>
      </c>
      <c r="F3550" s="1495" t="s">
        <v>2819</v>
      </c>
      <c r="G3550" s="1495" t="s">
        <v>2820</v>
      </c>
      <c r="H3550" s="1495" t="s">
        <v>2821</v>
      </c>
      <c r="I3550" s="1495" t="s">
        <v>2313</v>
      </c>
      <c r="J3550" s="580"/>
      <c r="K3550" s="719" t="s">
        <v>2822</v>
      </c>
      <c r="L3550" s="719">
        <v>5</v>
      </c>
      <c r="M3550" s="599">
        <f t="shared" ref="M3550:M3558" si="134">E3550*L3550</f>
        <v>11500</v>
      </c>
      <c r="N3550" s="1499"/>
      <c r="O3550" s="1499"/>
      <c r="P3550" s="1499"/>
    </row>
    <row r="3551" spans="1:16" ht="13.5" x14ac:dyDescent="0.25">
      <c r="A3551" s="1495" t="s">
        <v>2082</v>
      </c>
      <c r="B3551" s="1495" t="s">
        <v>8675</v>
      </c>
      <c r="C3551" s="1495" t="s">
        <v>97</v>
      </c>
      <c r="D3551" s="580"/>
      <c r="E3551" s="597">
        <v>1300</v>
      </c>
      <c r="F3551" s="1495" t="s">
        <v>2823</v>
      </c>
      <c r="G3551" s="1495" t="s">
        <v>2824</v>
      </c>
      <c r="H3551" s="1495" t="s">
        <v>2825</v>
      </c>
      <c r="I3551" s="1495" t="s">
        <v>2313</v>
      </c>
      <c r="J3551" s="580"/>
      <c r="K3551" s="719" t="s">
        <v>2826</v>
      </c>
      <c r="L3551" s="719">
        <v>4</v>
      </c>
      <c r="M3551" s="599">
        <f t="shared" si="134"/>
        <v>5200</v>
      </c>
      <c r="N3551" s="1499"/>
      <c r="O3551" s="1499"/>
      <c r="P3551" s="1499"/>
    </row>
    <row r="3552" spans="1:16" ht="13.5" x14ac:dyDescent="0.25">
      <c r="A3552" s="1495" t="s">
        <v>2082</v>
      </c>
      <c r="B3552" s="1495" t="s">
        <v>8675</v>
      </c>
      <c r="C3552" s="1495" t="s">
        <v>97</v>
      </c>
      <c r="D3552" s="580"/>
      <c r="E3552" s="597">
        <v>3500</v>
      </c>
      <c r="F3552" s="1495" t="s">
        <v>2827</v>
      </c>
      <c r="G3552" s="1495" t="s">
        <v>2828</v>
      </c>
      <c r="H3552" s="1495" t="s">
        <v>2829</v>
      </c>
      <c r="I3552" s="1495" t="s">
        <v>2317</v>
      </c>
      <c r="J3552" s="580"/>
      <c r="K3552" s="719" t="s">
        <v>2830</v>
      </c>
      <c r="L3552" s="719">
        <v>6</v>
      </c>
      <c r="M3552" s="599">
        <f t="shared" si="134"/>
        <v>21000</v>
      </c>
      <c r="N3552" s="1499"/>
      <c r="O3552" s="1499"/>
      <c r="P3552" s="1499"/>
    </row>
    <row r="3553" spans="1:16" ht="13.5" x14ac:dyDescent="0.25">
      <c r="A3553" s="1495" t="s">
        <v>2082</v>
      </c>
      <c r="B3553" s="1495" t="s">
        <v>8675</v>
      </c>
      <c r="C3553" s="1495" t="s">
        <v>97</v>
      </c>
      <c r="D3553" s="580"/>
      <c r="E3553" s="597">
        <v>3500</v>
      </c>
      <c r="F3553" s="1495" t="s">
        <v>2831</v>
      </c>
      <c r="G3553" s="1495" t="s">
        <v>2832</v>
      </c>
      <c r="H3553" s="1495" t="s">
        <v>2833</v>
      </c>
      <c r="I3553" s="1495" t="s">
        <v>2317</v>
      </c>
      <c r="J3553" s="580"/>
      <c r="K3553" s="719" t="s">
        <v>2834</v>
      </c>
      <c r="L3553" s="719">
        <v>1</v>
      </c>
      <c r="M3553" s="599">
        <f t="shared" si="134"/>
        <v>3500</v>
      </c>
      <c r="N3553" s="1499"/>
      <c r="O3553" s="1499"/>
      <c r="P3553" s="1499"/>
    </row>
    <row r="3554" spans="1:16" ht="13.5" x14ac:dyDescent="0.25">
      <c r="A3554" s="1495" t="s">
        <v>2082</v>
      </c>
      <c r="B3554" s="1495" t="s">
        <v>8675</v>
      </c>
      <c r="C3554" s="1495" t="s">
        <v>97</v>
      </c>
      <c r="D3554" s="580"/>
      <c r="E3554" s="597">
        <v>6000</v>
      </c>
      <c r="F3554" s="1495" t="s">
        <v>2835</v>
      </c>
      <c r="G3554" s="1495" t="s">
        <v>2836</v>
      </c>
      <c r="H3554" s="1495" t="s">
        <v>2701</v>
      </c>
      <c r="I3554" s="1495" t="s">
        <v>2317</v>
      </c>
      <c r="J3554" s="580"/>
      <c r="K3554" s="719" t="s">
        <v>2837</v>
      </c>
      <c r="L3554" s="719">
        <v>1</v>
      </c>
      <c r="M3554" s="599">
        <f t="shared" si="134"/>
        <v>6000</v>
      </c>
      <c r="N3554" s="1499"/>
      <c r="O3554" s="1499"/>
      <c r="P3554" s="1499"/>
    </row>
    <row r="3555" spans="1:16" ht="13.5" x14ac:dyDescent="0.25">
      <c r="A3555" s="1495" t="s">
        <v>2082</v>
      </c>
      <c r="B3555" s="1495" t="s">
        <v>8675</v>
      </c>
      <c r="C3555" s="1495" t="s">
        <v>97</v>
      </c>
      <c r="D3555" s="580"/>
      <c r="E3555" s="597">
        <v>1800</v>
      </c>
      <c r="F3555" s="1495" t="s">
        <v>2838</v>
      </c>
      <c r="G3555" s="1495" t="s">
        <v>2839</v>
      </c>
      <c r="H3555" s="1495" t="s">
        <v>2840</v>
      </c>
      <c r="I3555" s="1495" t="s">
        <v>2313</v>
      </c>
      <c r="J3555" s="580"/>
      <c r="K3555" s="719" t="s">
        <v>2841</v>
      </c>
      <c r="L3555" s="719">
        <v>4</v>
      </c>
      <c r="M3555" s="599">
        <f t="shared" si="134"/>
        <v>7200</v>
      </c>
      <c r="N3555" s="1499"/>
      <c r="O3555" s="1499"/>
      <c r="P3555" s="1499"/>
    </row>
    <row r="3556" spans="1:16" ht="13.5" x14ac:dyDescent="0.25">
      <c r="A3556" s="1495" t="s">
        <v>2082</v>
      </c>
      <c r="B3556" s="1495" t="s">
        <v>8675</v>
      </c>
      <c r="C3556" s="1495" t="s">
        <v>97</v>
      </c>
      <c r="D3556" s="580"/>
      <c r="E3556" s="597">
        <v>2150</v>
      </c>
      <c r="F3556" s="1495" t="s">
        <v>2842</v>
      </c>
      <c r="G3556" s="1495" t="s">
        <v>2843</v>
      </c>
      <c r="H3556" s="1495" t="s">
        <v>2844</v>
      </c>
      <c r="I3556" s="1495" t="s">
        <v>2313</v>
      </c>
      <c r="J3556" s="580"/>
      <c r="K3556" s="719" t="s">
        <v>2845</v>
      </c>
      <c r="L3556" s="719">
        <v>1</v>
      </c>
      <c r="M3556" s="599">
        <f t="shared" si="134"/>
        <v>2150</v>
      </c>
      <c r="N3556" s="1499"/>
      <c r="O3556" s="1499"/>
      <c r="P3556" s="1499"/>
    </row>
    <row r="3557" spans="1:16" ht="13.5" x14ac:dyDescent="0.25">
      <c r="A3557" s="1495" t="s">
        <v>2082</v>
      </c>
      <c r="B3557" s="1495" t="s">
        <v>8675</v>
      </c>
      <c r="C3557" s="1495" t="s">
        <v>97</v>
      </c>
      <c r="D3557" s="580"/>
      <c r="E3557" s="597">
        <v>2150</v>
      </c>
      <c r="F3557" s="1495" t="s">
        <v>2846</v>
      </c>
      <c r="G3557" s="1495" t="s">
        <v>2847</v>
      </c>
      <c r="H3557" s="1495" t="s">
        <v>2844</v>
      </c>
      <c r="I3557" s="1495" t="s">
        <v>2313</v>
      </c>
      <c r="J3557" s="580"/>
      <c r="K3557" s="719" t="s">
        <v>2848</v>
      </c>
      <c r="L3557" s="719">
        <v>1</v>
      </c>
      <c r="M3557" s="599">
        <f t="shared" si="134"/>
        <v>2150</v>
      </c>
      <c r="N3557" s="1499"/>
      <c r="O3557" s="1499"/>
      <c r="P3557" s="1499"/>
    </row>
    <row r="3558" spans="1:16" ht="13.5" x14ac:dyDescent="0.25">
      <c r="A3558" s="1495" t="s">
        <v>2082</v>
      </c>
      <c r="B3558" s="1495" t="s">
        <v>8675</v>
      </c>
      <c r="C3558" s="1495" t="s">
        <v>97</v>
      </c>
      <c r="D3558" s="580"/>
      <c r="E3558" s="597">
        <v>1800</v>
      </c>
      <c r="F3558" s="1495" t="s">
        <v>2849</v>
      </c>
      <c r="G3558" s="1495" t="s">
        <v>2850</v>
      </c>
      <c r="H3558" s="1495" t="s">
        <v>2547</v>
      </c>
      <c r="I3558" s="1495" t="s">
        <v>2317</v>
      </c>
      <c r="J3558" s="580"/>
      <c r="K3558" s="719" t="s">
        <v>2851</v>
      </c>
      <c r="L3558" s="719">
        <v>5</v>
      </c>
      <c r="M3558" s="599">
        <f t="shared" si="134"/>
        <v>9000</v>
      </c>
      <c r="N3558" s="1499"/>
      <c r="O3558" s="1499"/>
      <c r="P3558" s="1499"/>
    </row>
    <row r="3559" spans="1:16" ht="13.5" x14ac:dyDescent="0.25">
      <c r="A3559" s="1495" t="s">
        <v>2082</v>
      </c>
      <c r="B3559" s="1495" t="s">
        <v>8675</v>
      </c>
      <c r="C3559" s="1495" t="s">
        <v>97</v>
      </c>
      <c r="D3559" s="580"/>
      <c r="E3559" s="597">
        <v>2000</v>
      </c>
      <c r="F3559" s="1495" t="s">
        <v>2852</v>
      </c>
      <c r="G3559" s="1495" t="s">
        <v>2853</v>
      </c>
      <c r="H3559" s="1495" t="s">
        <v>2854</v>
      </c>
      <c r="I3559" s="1495" t="s">
        <v>2317</v>
      </c>
      <c r="J3559" s="580"/>
      <c r="K3559" s="719"/>
      <c r="L3559" s="719"/>
      <c r="M3559" s="599"/>
      <c r="N3559" s="1499" t="s">
        <v>2855</v>
      </c>
      <c r="O3559" s="1499">
        <v>10</v>
      </c>
      <c r="P3559" s="1499">
        <v>20000</v>
      </c>
    </row>
    <row r="3560" spans="1:16" ht="13.5" x14ac:dyDescent="0.25">
      <c r="A3560" s="1495" t="s">
        <v>2082</v>
      </c>
      <c r="B3560" s="1495" t="s">
        <v>8675</v>
      </c>
      <c r="C3560" s="1495" t="s">
        <v>97</v>
      </c>
      <c r="D3560" s="580"/>
      <c r="E3560" s="597">
        <v>3500</v>
      </c>
      <c r="F3560" s="1495" t="s">
        <v>2856</v>
      </c>
      <c r="G3560" s="1495" t="s">
        <v>2857</v>
      </c>
      <c r="H3560" s="1495" t="s">
        <v>2858</v>
      </c>
      <c r="I3560" s="1495" t="s">
        <v>2317</v>
      </c>
      <c r="J3560" s="580"/>
      <c r="K3560" s="719" t="s">
        <v>2859</v>
      </c>
      <c r="L3560" s="719">
        <v>6</v>
      </c>
      <c r="M3560" s="599">
        <f t="shared" ref="M3560:M3591" si="135">E3560*L3560</f>
        <v>21000</v>
      </c>
      <c r="N3560" s="1499"/>
      <c r="O3560" s="1499"/>
      <c r="P3560" s="1499"/>
    </row>
    <row r="3561" spans="1:16" ht="13.5" x14ac:dyDescent="0.25">
      <c r="A3561" s="1495" t="s">
        <v>2082</v>
      </c>
      <c r="B3561" s="1495" t="s">
        <v>8675</v>
      </c>
      <c r="C3561" s="1495" t="s">
        <v>97</v>
      </c>
      <c r="D3561" s="580"/>
      <c r="E3561" s="597">
        <v>1800</v>
      </c>
      <c r="F3561" s="1495" t="s">
        <v>2860</v>
      </c>
      <c r="G3561" s="1495" t="s">
        <v>2861</v>
      </c>
      <c r="H3561" s="1495" t="s">
        <v>2862</v>
      </c>
      <c r="I3561" s="1495" t="s">
        <v>2417</v>
      </c>
      <c r="J3561" s="580"/>
      <c r="K3561" s="719" t="s">
        <v>2863</v>
      </c>
      <c r="L3561" s="719">
        <v>5</v>
      </c>
      <c r="M3561" s="599">
        <f t="shared" si="135"/>
        <v>9000</v>
      </c>
      <c r="N3561" s="1499"/>
      <c r="O3561" s="1499"/>
      <c r="P3561" s="1499"/>
    </row>
    <row r="3562" spans="1:16" ht="13.5" x14ac:dyDescent="0.25">
      <c r="A3562" s="1495" t="s">
        <v>2082</v>
      </c>
      <c r="B3562" s="1495" t="s">
        <v>8675</v>
      </c>
      <c r="C3562" s="1495" t="s">
        <v>97</v>
      </c>
      <c r="D3562" s="580"/>
      <c r="E3562" s="597">
        <v>5200</v>
      </c>
      <c r="F3562" s="1495" t="s">
        <v>2864</v>
      </c>
      <c r="G3562" s="1495" t="s">
        <v>2865</v>
      </c>
      <c r="H3562" s="1495" t="s">
        <v>651</v>
      </c>
      <c r="I3562" s="1495" t="s">
        <v>2317</v>
      </c>
      <c r="J3562" s="580"/>
      <c r="K3562" s="719" t="s">
        <v>2866</v>
      </c>
      <c r="L3562" s="719">
        <v>1</v>
      </c>
      <c r="M3562" s="599">
        <f t="shared" si="135"/>
        <v>5200</v>
      </c>
      <c r="N3562" s="1499"/>
      <c r="O3562" s="1499"/>
      <c r="P3562" s="1499"/>
    </row>
    <row r="3563" spans="1:16" ht="13.5" x14ac:dyDescent="0.25">
      <c r="A3563" s="1495" t="s">
        <v>2082</v>
      </c>
      <c r="B3563" s="1495" t="s">
        <v>8675</v>
      </c>
      <c r="C3563" s="1495" t="s">
        <v>97</v>
      </c>
      <c r="D3563" s="580"/>
      <c r="E3563" s="597">
        <v>3500</v>
      </c>
      <c r="F3563" s="1495" t="s">
        <v>2867</v>
      </c>
      <c r="G3563" s="1495" t="s">
        <v>2868</v>
      </c>
      <c r="H3563" s="1495" t="s">
        <v>2429</v>
      </c>
      <c r="I3563" s="1495" t="s">
        <v>2317</v>
      </c>
      <c r="J3563" s="580"/>
      <c r="K3563" s="719" t="s">
        <v>2869</v>
      </c>
      <c r="L3563" s="719">
        <v>6</v>
      </c>
      <c r="M3563" s="599">
        <f t="shared" si="135"/>
        <v>21000</v>
      </c>
      <c r="N3563" s="1499"/>
      <c r="O3563" s="1499"/>
      <c r="P3563" s="1499"/>
    </row>
    <row r="3564" spans="1:16" ht="13.5" x14ac:dyDescent="0.25">
      <c r="A3564" s="1495" t="s">
        <v>2082</v>
      </c>
      <c r="B3564" s="1495" t="s">
        <v>8675</v>
      </c>
      <c r="C3564" s="1495" t="s">
        <v>97</v>
      </c>
      <c r="D3564" s="580"/>
      <c r="E3564" s="597">
        <v>3500</v>
      </c>
      <c r="F3564" s="1495" t="s">
        <v>2870</v>
      </c>
      <c r="G3564" s="1495" t="s">
        <v>2871</v>
      </c>
      <c r="H3564" s="1495" t="s">
        <v>2872</v>
      </c>
      <c r="I3564" s="1495" t="s">
        <v>2317</v>
      </c>
      <c r="J3564" s="580"/>
      <c r="K3564" s="719" t="s">
        <v>2873</v>
      </c>
      <c r="L3564" s="719">
        <v>1</v>
      </c>
      <c r="M3564" s="599">
        <f t="shared" si="135"/>
        <v>3500</v>
      </c>
      <c r="N3564" s="1499"/>
      <c r="O3564" s="1499"/>
      <c r="P3564" s="1499"/>
    </row>
    <row r="3565" spans="1:16" ht="13.5" x14ac:dyDescent="0.25">
      <c r="A3565" s="1495" t="s">
        <v>2082</v>
      </c>
      <c r="B3565" s="1495" t="s">
        <v>8675</v>
      </c>
      <c r="C3565" s="1495" t="s">
        <v>97</v>
      </c>
      <c r="D3565" s="580"/>
      <c r="E3565" s="597">
        <v>2300</v>
      </c>
      <c r="F3565" s="1495" t="s">
        <v>2874</v>
      </c>
      <c r="G3565" s="1495" t="s">
        <v>2875</v>
      </c>
      <c r="H3565" s="1495" t="s">
        <v>2697</v>
      </c>
      <c r="I3565" s="1495" t="s">
        <v>2317</v>
      </c>
      <c r="J3565" s="580"/>
      <c r="K3565" s="719" t="s">
        <v>2876</v>
      </c>
      <c r="L3565" s="719">
        <v>2</v>
      </c>
      <c r="M3565" s="599">
        <f t="shared" si="135"/>
        <v>4600</v>
      </c>
      <c r="N3565" s="1499"/>
      <c r="O3565" s="1499"/>
      <c r="P3565" s="1499"/>
    </row>
    <row r="3566" spans="1:16" ht="13.5" x14ac:dyDescent="0.25">
      <c r="A3566" s="1495" t="s">
        <v>2082</v>
      </c>
      <c r="B3566" s="1495" t="s">
        <v>8675</v>
      </c>
      <c r="C3566" s="1495" t="s">
        <v>97</v>
      </c>
      <c r="D3566" s="580"/>
      <c r="E3566" s="597">
        <v>1200</v>
      </c>
      <c r="F3566" s="1495" t="s">
        <v>2877</v>
      </c>
      <c r="G3566" s="1495" t="s">
        <v>2878</v>
      </c>
      <c r="H3566" s="1495" t="s">
        <v>2879</v>
      </c>
      <c r="I3566" s="1495" t="s">
        <v>2365</v>
      </c>
      <c r="J3566" s="580"/>
      <c r="K3566" s="719" t="s">
        <v>2880</v>
      </c>
      <c r="L3566" s="719">
        <v>1</v>
      </c>
      <c r="M3566" s="599">
        <f t="shared" si="135"/>
        <v>1200</v>
      </c>
      <c r="N3566" s="1499"/>
      <c r="O3566" s="1499"/>
      <c r="P3566" s="1499"/>
    </row>
    <row r="3567" spans="1:16" ht="13.5" x14ac:dyDescent="0.25">
      <c r="A3567" s="1495" t="s">
        <v>2082</v>
      </c>
      <c r="B3567" s="1495" t="s">
        <v>8675</v>
      </c>
      <c r="C3567" s="1495" t="s">
        <v>97</v>
      </c>
      <c r="D3567" s="580"/>
      <c r="E3567" s="597">
        <v>2150</v>
      </c>
      <c r="F3567" s="1495" t="s">
        <v>2881</v>
      </c>
      <c r="G3567" s="1495" t="s">
        <v>2882</v>
      </c>
      <c r="H3567" s="1495" t="s">
        <v>2531</v>
      </c>
      <c r="I3567" s="1495" t="s">
        <v>2313</v>
      </c>
      <c r="J3567" s="580"/>
      <c r="K3567" s="719" t="s">
        <v>2883</v>
      </c>
      <c r="L3567" s="719">
        <v>5</v>
      </c>
      <c r="M3567" s="599">
        <f t="shared" si="135"/>
        <v>10750</v>
      </c>
      <c r="N3567" s="1499"/>
      <c r="O3567" s="1499"/>
      <c r="P3567" s="1499"/>
    </row>
    <row r="3568" spans="1:16" ht="13.5" x14ac:dyDescent="0.25">
      <c r="A3568" s="1495" t="s">
        <v>2082</v>
      </c>
      <c r="B3568" s="1495" t="s">
        <v>8675</v>
      </c>
      <c r="C3568" s="1495" t="s">
        <v>97</v>
      </c>
      <c r="D3568" s="580"/>
      <c r="E3568" s="597">
        <v>2300</v>
      </c>
      <c r="F3568" s="1495" t="s">
        <v>2884</v>
      </c>
      <c r="G3568" s="1495" t="s">
        <v>2885</v>
      </c>
      <c r="H3568" s="1495" t="s">
        <v>2547</v>
      </c>
      <c r="I3568" s="1495" t="s">
        <v>2317</v>
      </c>
      <c r="J3568" s="580"/>
      <c r="K3568" s="719" t="s">
        <v>2886</v>
      </c>
      <c r="L3568" s="719">
        <v>4</v>
      </c>
      <c r="M3568" s="599">
        <f t="shared" si="135"/>
        <v>9200</v>
      </c>
      <c r="N3568" s="1499"/>
      <c r="O3568" s="1499"/>
      <c r="P3568" s="1499"/>
    </row>
    <row r="3569" spans="1:16" ht="13.5" x14ac:dyDescent="0.25">
      <c r="A3569" s="1495" t="s">
        <v>2082</v>
      </c>
      <c r="B3569" s="1495" t="s">
        <v>8675</v>
      </c>
      <c r="C3569" s="1495" t="s">
        <v>97</v>
      </c>
      <c r="D3569" s="580"/>
      <c r="E3569" s="597">
        <v>3500</v>
      </c>
      <c r="F3569" s="1495" t="s">
        <v>2887</v>
      </c>
      <c r="G3569" s="1495" t="s">
        <v>2888</v>
      </c>
      <c r="H3569" s="1495" t="s">
        <v>2889</v>
      </c>
      <c r="I3569" s="1495" t="s">
        <v>2317</v>
      </c>
      <c r="J3569" s="580"/>
      <c r="K3569" s="719" t="s">
        <v>2890</v>
      </c>
      <c r="L3569" s="719">
        <v>1</v>
      </c>
      <c r="M3569" s="599">
        <f t="shared" si="135"/>
        <v>3500</v>
      </c>
      <c r="N3569" s="1499"/>
      <c r="O3569" s="1499"/>
      <c r="P3569" s="1499"/>
    </row>
    <row r="3570" spans="1:16" ht="13.5" x14ac:dyDescent="0.25">
      <c r="A3570" s="1495" t="s">
        <v>2082</v>
      </c>
      <c r="B3570" s="1495" t="s">
        <v>8675</v>
      </c>
      <c r="C3570" s="1495" t="s">
        <v>97</v>
      </c>
      <c r="D3570" s="580"/>
      <c r="E3570" s="597">
        <v>2300</v>
      </c>
      <c r="F3570" s="1495" t="s">
        <v>2891</v>
      </c>
      <c r="G3570" s="1495" t="s">
        <v>2892</v>
      </c>
      <c r="H3570" s="1495" t="s">
        <v>2893</v>
      </c>
      <c r="I3570" s="1495" t="s">
        <v>2313</v>
      </c>
      <c r="J3570" s="580"/>
      <c r="K3570" s="719" t="s">
        <v>2894</v>
      </c>
      <c r="L3570" s="719">
        <v>4</v>
      </c>
      <c r="M3570" s="599">
        <f t="shared" si="135"/>
        <v>9200</v>
      </c>
      <c r="N3570" s="1499"/>
      <c r="O3570" s="1499"/>
      <c r="P3570" s="1499"/>
    </row>
    <row r="3571" spans="1:16" ht="13.5" x14ac:dyDescent="0.25">
      <c r="A3571" s="1495" t="s">
        <v>2082</v>
      </c>
      <c r="B3571" s="1495" t="s">
        <v>8675</v>
      </c>
      <c r="C3571" s="1495" t="s">
        <v>97</v>
      </c>
      <c r="D3571" s="580"/>
      <c r="E3571" s="597">
        <v>1800</v>
      </c>
      <c r="F3571" s="1495" t="s">
        <v>2895</v>
      </c>
      <c r="G3571" s="1495" t="s">
        <v>2896</v>
      </c>
      <c r="H3571" s="1495" t="s">
        <v>2897</v>
      </c>
      <c r="I3571" s="1495" t="s">
        <v>2378</v>
      </c>
      <c r="J3571" s="580"/>
      <c r="K3571" s="719" t="s">
        <v>2898</v>
      </c>
      <c r="L3571" s="719">
        <v>6</v>
      </c>
      <c r="M3571" s="599">
        <f t="shared" si="135"/>
        <v>10800</v>
      </c>
      <c r="N3571" s="1499"/>
      <c r="O3571" s="1499"/>
      <c r="P3571" s="1499"/>
    </row>
    <row r="3572" spans="1:16" ht="13.5" x14ac:dyDescent="0.25">
      <c r="A3572" s="1495" t="s">
        <v>2082</v>
      </c>
      <c r="B3572" s="1495" t="s">
        <v>8675</v>
      </c>
      <c r="C3572" s="1495" t="s">
        <v>97</v>
      </c>
      <c r="D3572" s="580"/>
      <c r="E3572" s="597">
        <v>1800</v>
      </c>
      <c r="F3572" s="1495" t="s">
        <v>2899</v>
      </c>
      <c r="G3572" s="1495" t="s">
        <v>2900</v>
      </c>
      <c r="H3572" s="1495" t="s">
        <v>2901</v>
      </c>
      <c r="I3572" s="1495" t="s">
        <v>2378</v>
      </c>
      <c r="J3572" s="580"/>
      <c r="K3572" s="719" t="s">
        <v>2902</v>
      </c>
      <c r="L3572" s="719">
        <v>6</v>
      </c>
      <c r="M3572" s="599">
        <f t="shared" si="135"/>
        <v>10800</v>
      </c>
      <c r="N3572" s="1499"/>
      <c r="O3572" s="1499"/>
      <c r="P3572" s="1499"/>
    </row>
    <row r="3573" spans="1:16" ht="13.5" x14ac:dyDescent="0.25">
      <c r="A3573" s="1495" t="s">
        <v>2082</v>
      </c>
      <c r="B3573" s="1495" t="s">
        <v>8675</v>
      </c>
      <c r="C3573" s="1495" t="s">
        <v>97</v>
      </c>
      <c r="D3573" s="580"/>
      <c r="E3573" s="597">
        <v>5200</v>
      </c>
      <c r="F3573" s="1495" t="s">
        <v>2903</v>
      </c>
      <c r="G3573" s="1495" t="s">
        <v>2904</v>
      </c>
      <c r="H3573" s="1495" t="s">
        <v>2905</v>
      </c>
      <c r="I3573" s="1495" t="s">
        <v>2345</v>
      </c>
      <c r="J3573" s="580"/>
      <c r="K3573" s="719" t="s">
        <v>2906</v>
      </c>
      <c r="L3573" s="719">
        <v>2</v>
      </c>
      <c r="M3573" s="599">
        <f t="shared" si="135"/>
        <v>10400</v>
      </c>
      <c r="N3573" s="1499"/>
      <c r="O3573" s="1499"/>
      <c r="P3573" s="1499"/>
    </row>
    <row r="3574" spans="1:16" ht="13.5" x14ac:dyDescent="0.25">
      <c r="A3574" s="1495" t="s">
        <v>2082</v>
      </c>
      <c r="B3574" s="1495" t="s">
        <v>8675</v>
      </c>
      <c r="C3574" s="1495" t="s">
        <v>97</v>
      </c>
      <c r="D3574" s="580"/>
      <c r="E3574" s="597">
        <v>1800</v>
      </c>
      <c r="F3574" s="1495" t="s">
        <v>2907</v>
      </c>
      <c r="G3574" s="1495" t="s">
        <v>2908</v>
      </c>
      <c r="H3574" s="1495" t="s">
        <v>2344</v>
      </c>
      <c r="I3574" s="1495" t="s">
        <v>2345</v>
      </c>
      <c r="J3574" s="580"/>
      <c r="K3574" s="719" t="s">
        <v>2909</v>
      </c>
      <c r="L3574" s="719">
        <v>1</v>
      </c>
      <c r="M3574" s="599">
        <f t="shared" si="135"/>
        <v>1800</v>
      </c>
      <c r="N3574" s="1499"/>
      <c r="O3574" s="1499"/>
      <c r="P3574" s="1499"/>
    </row>
    <row r="3575" spans="1:16" ht="13.5" x14ac:dyDescent="0.25">
      <c r="A3575" s="1495" t="s">
        <v>2082</v>
      </c>
      <c r="B3575" s="1495" t="s">
        <v>8675</v>
      </c>
      <c r="C3575" s="1495" t="s">
        <v>97</v>
      </c>
      <c r="D3575" s="580"/>
      <c r="E3575" s="597">
        <v>8000</v>
      </c>
      <c r="F3575" s="1495" t="s">
        <v>2910</v>
      </c>
      <c r="G3575" s="1495" t="s">
        <v>2911</v>
      </c>
      <c r="H3575" s="1495" t="s">
        <v>2912</v>
      </c>
      <c r="I3575" s="1495" t="s">
        <v>2317</v>
      </c>
      <c r="J3575" s="580"/>
      <c r="K3575" s="719" t="s">
        <v>2913</v>
      </c>
      <c r="L3575" s="719">
        <v>3</v>
      </c>
      <c r="M3575" s="599">
        <f t="shared" si="135"/>
        <v>24000</v>
      </c>
      <c r="N3575" s="1499"/>
      <c r="O3575" s="1499"/>
      <c r="P3575" s="1499"/>
    </row>
    <row r="3576" spans="1:16" ht="13.5" x14ac:dyDescent="0.25">
      <c r="A3576" s="1495" t="s">
        <v>2082</v>
      </c>
      <c r="B3576" s="1495" t="s">
        <v>8675</v>
      </c>
      <c r="C3576" s="1495" t="s">
        <v>97</v>
      </c>
      <c r="D3576" s="580"/>
      <c r="E3576" s="597">
        <v>3500</v>
      </c>
      <c r="F3576" s="1495" t="s">
        <v>2914</v>
      </c>
      <c r="G3576" s="1495" t="s">
        <v>2915</v>
      </c>
      <c r="H3576" s="1495" t="s">
        <v>2597</v>
      </c>
      <c r="I3576" s="1495" t="s">
        <v>2317</v>
      </c>
      <c r="J3576" s="580"/>
      <c r="K3576" s="719" t="s">
        <v>2916</v>
      </c>
      <c r="L3576" s="719">
        <v>1</v>
      </c>
      <c r="M3576" s="599">
        <f t="shared" si="135"/>
        <v>3500</v>
      </c>
      <c r="N3576" s="1499"/>
      <c r="O3576" s="1499"/>
      <c r="P3576" s="1499"/>
    </row>
    <row r="3577" spans="1:16" ht="13.5" x14ac:dyDescent="0.25">
      <c r="A3577" s="1495" t="s">
        <v>2082</v>
      </c>
      <c r="B3577" s="1495" t="s">
        <v>8675</v>
      </c>
      <c r="C3577" s="1495" t="s">
        <v>97</v>
      </c>
      <c r="D3577" s="580"/>
      <c r="E3577" s="597">
        <v>2000</v>
      </c>
      <c r="F3577" s="1495" t="s">
        <v>2917</v>
      </c>
      <c r="G3577" s="1495" t="s">
        <v>2918</v>
      </c>
      <c r="H3577" s="1495" t="s">
        <v>792</v>
      </c>
      <c r="I3577" s="1495" t="s">
        <v>2317</v>
      </c>
      <c r="J3577" s="580"/>
      <c r="K3577" s="719" t="s">
        <v>2919</v>
      </c>
      <c r="L3577" s="719">
        <v>5</v>
      </c>
      <c r="M3577" s="599">
        <f t="shared" si="135"/>
        <v>10000</v>
      </c>
      <c r="N3577" s="1499"/>
      <c r="O3577" s="1499"/>
      <c r="P3577" s="1499"/>
    </row>
    <row r="3578" spans="1:16" ht="13.5" x14ac:dyDescent="0.25">
      <c r="A3578" s="1495" t="s">
        <v>2082</v>
      </c>
      <c r="B3578" s="1495" t="s">
        <v>8675</v>
      </c>
      <c r="C3578" s="1495" t="s">
        <v>97</v>
      </c>
      <c r="D3578" s="580"/>
      <c r="E3578" s="597">
        <v>1800</v>
      </c>
      <c r="F3578" s="1495" t="s">
        <v>2920</v>
      </c>
      <c r="G3578" s="1495" t="s">
        <v>2921</v>
      </c>
      <c r="H3578" s="1495" t="s">
        <v>2922</v>
      </c>
      <c r="I3578" s="1495" t="s">
        <v>2714</v>
      </c>
      <c r="J3578" s="580"/>
      <c r="K3578" s="719" t="s">
        <v>2923</v>
      </c>
      <c r="L3578" s="719">
        <v>5</v>
      </c>
      <c r="M3578" s="599">
        <f t="shared" si="135"/>
        <v>9000</v>
      </c>
      <c r="N3578" s="1499"/>
      <c r="O3578" s="1499"/>
      <c r="P3578" s="1499"/>
    </row>
    <row r="3579" spans="1:16" ht="13.5" x14ac:dyDescent="0.25">
      <c r="A3579" s="1495" t="s">
        <v>2082</v>
      </c>
      <c r="B3579" s="1495" t="s">
        <v>8675</v>
      </c>
      <c r="C3579" s="1495" t="s">
        <v>97</v>
      </c>
      <c r="D3579" s="580"/>
      <c r="E3579" s="597">
        <v>1200</v>
      </c>
      <c r="F3579" s="1495" t="s">
        <v>2924</v>
      </c>
      <c r="G3579" s="1495" t="s">
        <v>2925</v>
      </c>
      <c r="H3579" s="1495" t="s">
        <v>2349</v>
      </c>
      <c r="I3579" s="1495" t="s">
        <v>2313</v>
      </c>
      <c r="J3579" s="580"/>
      <c r="K3579" s="719" t="s">
        <v>2926</v>
      </c>
      <c r="L3579" s="719">
        <v>7</v>
      </c>
      <c r="M3579" s="599">
        <f t="shared" si="135"/>
        <v>8400</v>
      </c>
      <c r="N3579" s="1499"/>
      <c r="O3579" s="1499"/>
      <c r="P3579" s="1499"/>
    </row>
    <row r="3580" spans="1:16" ht="13.5" x14ac:dyDescent="0.25">
      <c r="A3580" s="1495" t="s">
        <v>2082</v>
      </c>
      <c r="B3580" s="1495" t="s">
        <v>8675</v>
      </c>
      <c r="C3580" s="1495" t="s">
        <v>97</v>
      </c>
      <c r="D3580" s="580"/>
      <c r="E3580" s="597">
        <v>2150</v>
      </c>
      <c r="F3580" s="1495" t="s">
        <v>2927</v>
      </c>
      <c r="G3580" s="1495" t="s">
        <v>2928</v>
      </c>
      <c r="H3580" s="1495" t="s">
        <v>2929</v>
      </c>
      <c r="I3580" s="1495" t="s">
        <v>2313</v>
      </c>
      <c r="J3580" s="580"/>
      <c r="K3580" s="719" t="s">
        <v>2930</v>
      </c>
      <c r="L3580" s="719">
        <v>1</v>
      </c>
      <c r="M3580" s="599">
        <f t="shared" si="135"/>
        <v>2150</v>
      </c>
      <c r="N3580" s="1499"/>
      <c r="O3580" s="1499"/>
      <c r="P3580" s="1499"/>
    </row>
    <row r="3581" spans="1:16" ht="13.5" x14ac:dyDescent="0.25">
      <c r="A3581" s="1495" t="s">
        <v>2082</v>
      </c>
      <c r="B3581" s="1495" t="s">
        <v>8675</v>
      </c>
      <c r="C3581" s="1495" t="s">
        <v>97</v>
      </c>
      <c r="D3581" s="580"/>
      <c r="E3581" s="597">
        <v>1800</v>
      </c>
      <c r="F3581" s="1495" t="s">
        <v>2931</v>
      </c>
      <c r="G3581" s="1495" t="s">
        <v>2932</v>
      </c>
      <c r="H3581" s="1495" t="s">
        <v>2933</v>
      </c>
      <c r="I3581" s="1495" t="s">
        <v>2417</v>
      </c>
      <c r="J3581" s="580"/>
      <c r="K3581" s="719" t="s">
        <v>2934</v>
      </c>
      <c r="L3581" s="719">
        <v>5</v>
      </c>
      <c r="M3581" s="599">
        <f t="shared" si="135"/>
        <v>9000</v>
      </c>
      <c r="N3581" s="1499"/>
      <c r="O3581" s="1499"/>
      <c r="P3581" s="1499"/>
    </row>
    <row r="3582" spans="1:16" ht="13.5" x14ac:dyDescent="0.25">
      <c r="A3582" s="1495" t="s">
        <v>2082</v>
      </c>
      <c r="B3582" s="1495" t="s">
        <v>8675</v>
      </c>
      <c r="C3582" s="1495" t="s">
        <v>97</v>
      </c>
      <c r="D3582" s="580"/>
      <c r="E3582" s="597">
        <v>3500</v>
      </c>
      <c r="F3582" s="1495" t="s">
        <v>2935</v>
      </c>
      <c r="G3582" s="1495" t="s">
        <v>2936</v>
      </c>
      <c r="H3582" s="1495" t="s">
        <v>2597</v>
      </c>
      <c r="I3582" s="1495" t="s">
        <v>2317</v>
      </c>
      <c r="J3582" s="580"/>
      <c r="K3582" s="719" t="s">
        <v>2937</v>
      </c>
      <c r="L3582" s="719">
        <v>1</v>
      </c>
      <c r="M3582" s="599">
        <f t="shared" si="135"/>
        <v>3500</v>
      </c>
      <c r="N3582" s="1499"/>
      <c r="O3582" s="1499"/>
      <c r="P3582" s="1499"/>
    </row>
    <row r="3583" spans="1:16" ht="13.5" x14ac:dyDescent="0.25">
      <c r="A3583" s="1495" t="s">
        <v>2082</v>
      </c>
      <c r="B3583" s="1495" t="s">
        <v>8675</v>
      </c>
      <c r="C3583" s="1495" t="s">
        <v>97</v>
      </c>
      <c r="D3583" s="580"/>
      <c r="E3583" s="597">
        <v>2300</v>
      </c>
      <c r="F3583" s="1495" t="s">
        <v>2938</v>
      </c>
      <c r="G3583" s="1495" t="s">
        <v>2939</v>
      </c>
      <c r="H3583" s="1495" t="s">
        <v>2697</v>
      </c>
      <c r="I3583" s="1495" t="s">
        <v>2317</v>
      </c>
      <c r="J3583" s="580"/>
      <c r="K3583" s="719" t="s">
        <v>2940</v>
      </c>
      <c r="L3583" s="719">
        <v>2</v>
      </c>
      <c r="M3583" s="599">
        <f t="shared" si="135"/>
        <v>4600</v>
      </c>
      <c r="N3583" s="1499"/>
      <c r="O3583" s="1499"/>
      <c r="P3583" s="1499"/>
    </row>
    <row r="3584" spans="1:16" ht="13.5" x14ac:dyDescent="0.25">
      <c r="A3584" s="1495" t="s">
        <v>2082</v>
      </c>
      <c r="B3584" s="1495" t="s">
        <v>8675</v>
      </c>
      <c r="C3584" s="1495" t="s">
        <v>97</v>
      </c>
      <c r="D3584" s="580"/>
      <c r="E3584" s="597">
        <v>5200</v>
      </c>
      <c r="F3584" s="1495" t="s">
        <v>2941</v>
      </c>
      <c r="G3584" s="1495" t="s">
        <v>2942</v>
      </c>
      <c r="H3584" s="1495" t="s">
        <v>651</v>
      </c>
      <c r="I3584" s="1495" t="s">
        <v>2317</v>
      </c>
      <c r="J3584" s="580"/>
      <c r="K3584" s="719" t="s">
        <v>2943</v>
      </c>
      <c r="L3584" s="719">
        <v>4</v>
      </c>
      <c r="M3584" s="599">
        <f t="shared" si="135"/>
        <v>20800</v>
      </c>
      <c r="N3584" s="1499"/>
      <c r="O3584" s="1499"/>
      <c r="P3584" s="1499"/>
    </row>
    <row r="3585" spans="1:16" ht="13.5" x14ac:dyDescent="0.25">
      <c r="A3585" s="1495" t="s">
        <v>2082</v>
      </c>
      <c r="B3585" s="1495" t="s">
        <v>8675</v>
      </c>
      <c r="C3585" s="1495" t="s">
        <v>97</v>
      </c>
      <c r="D3585" s="580"/>
      <c r="E3585" s="597">
        <v>1800</v>
      </c>
      <c r="F3585" s="1495" t="s">
        <v>2944</v>
      </c>
      <c r="G3585" s="1495" t="s">
        <v>2945</v>
      </c>
      <c r="H3585" s="1495" t="s">
        <v>2946</v>
      </c>
      <c r="I3585" s="1495" t="s">
        <v>2417</v>
      </c>
      <c r="J3585" s="580"/>
      <c r="K3585" s="719" t="s">
        <v>2947</v>
      </c>
      <c r="L3585" s="719">
        <v>4</v>
      </c>
      <c r="M3585" s="599">
        <f t="shared" si="135"/>
        <v>7200</v>
      </c>
      <c r="N3585" s="1499"/>
      <c r="O3585" s="1499"/>
      <c r="P3585" s="1499"/>
    </row>
    <row r="3586" spans="1:16" ht="13.5" x14ac:dyDescent="0.25">
      <c r="A3586" s="1495" t="s">
        <v>2082</v>
      </c>
      <c r="B3586" s="1495" t="s">
        <v>8675</v>
      </c>
      <c r="C3586" s="1495" t="s">
        <v>97</v>
      </c>
      <c r="D3586" s="580"/>
      <c r="E3586" s="597">
        <v>2150</v>
      </c>
      <c r="F3586" s="1495" t="s">
        <v>2948</v>
      </c>
      <c r="G3586" s="1495" t="s">
        <v>2949</v>
      </c>
      <c r="H3586" s="1495" t="s">
        <v>2950</v>
      </c>
      <c r="I3586" s="1495" t="s">
        <v>2313</v>
      </c>
      <c r="J3586" s="580"/>
      <c r="K3586" s="719" t="s">
        <v>2951</v>
      </c>
      <c r="L3586" s="719">
        <v>1</v>
      </c>
      <c r="M3586" s="599">
        <f t="shared" si="135"/>
        <v>2150</v>
      </c>
      <c r="N3586" s="1499"/>
      <c r="O3586" s="1499"/>
      <c r="P3586" s="1499"/>
    </row>
    <row r="3587" spans="1:16" ht="13.5" x14ac:dyDescent="0.25">
      <c r="A3587" s="1495" t="s">
        <v>2082</v>
      </c>
      <c r="B3587" s="1495" t="s">
        <v>8675</v>
      </c>
      <c r="C3587" s="1495" t="s">
        <v>97</v>
      </c>
      <c r="D3587" s="580"/>
      <c r="E3587" s="597">
        <v>1800</v>
      </c>
      <c r="F3587" s="1495" t="s">
        <v>2952</v>
      </c>
      <c r="G3587" s="1495" t="s">
        <v>2953</v>
      </c>
      <c r="H3587" s="1495" t="s">
        <v>2954</v>
      </c>
      <c r="I3587" s="1495" t="s">
        <v>2412</v>
      </c>
      <c r="J3587" s="580"/>
      <c r="K3587" s="719" t="s">
        <v>2955</v>
      </c>
      <c r="L3587" s="719">
        <v>5</v>
      </c>
      <c r="M3587" s="599">
        <f t="shared" si="135"/>
        <v>9000</v>
      </c>
      <c r="N3587" s="1499"/>
      <c r="O3587" s="1499"/>
      <c r="P3587" s="1499"/>
    </row>
    <row r="3588" spans="1:16" ht="13.5" x14ac:dyDescent="0.25">
      <c r="A3588" s="1495" t="s">
        <v>2082</v>
      </c>
      <c r="B3588" s="1495" t="s">
        <v>8675</v>
      </c>
      <c r="C3588" s="1495" t="s">
        <v>97</v>
      </c>
      <c r="D3588" s="580"/>
      <c r="E3588" s="597">
        <v>3500</v>
      </c>
      <c r="F3588" s="1495" t="s">
        <v>2956</v>
      </c>
      <c r="G3588" s="1495" t="s">
        <v>2957</v>
      </c>
      <c r="H3588" s="1495" t="s">
        <v>2958</v>
      </c>
      <c r="I3588" s="1495" t="s">
        <v>2317</v>
      </c>
      <c r="J3588" s="580"/>
      <c r="K3588" s="719" t="s">
        <v>2959</v>
      </c>
      <c r="L3588" s="719">
        <v>1</v>
      </c>
      <c r="M3588" s="599">
        <f t="shared" si="135"/>
        <v>3500</v>
      </c>
      <c r="N3588" s="1499"/>
      <c r="O3588" s="1499"/>
      <c r="P3588" s="1499"/>
    </row>
    <row r="3589" spans="1:16" ht="13.5" x14ac:dyDescent="0.25">
      <c r="A3589" s="1495" t="s">
        <v>2082</v>
      </c>
      <c r="B3589" s="1495" t="s">
        <v>8675</v>
      </c>
      <c r="C3589" s="1495" t="s">
        <v>97</v>
      </c>
      <c r="D3589" s="580"/>
      <c r="E3589" s="597">
        <v>1700</v>
      </c>
      <c r="F3589" s="1495" t="s">
        <v>2960</v>
      </c>
      <c r="G3589" s="1495" t="s">
        <v>2961</v>
      </c>
      <c r="H3589" s="1495" t="s">
        <v>2308</v>
      </c>
      <c r="I3589" s="1495" t="s">
        <v>2308</v>
      </c>
      <c r="J3589" s="580"/>
      <c r="K3589" s="719" t="s">
        <v>2962</v>
      </c>
      <c r="L3589" s="719">
        <v>4</v>
      </c>
      <c r="M3589" s="599">
        <f t="shared" si="135"/>
        <v>6800</v>
      </c>
      <c r="N3589" s="1499"/>
      <c r="O3589" s="1499"/>
      <c r="P3589" s="1499"/>
    </row>
    <row r="3590" spans="1:16" ht="13.5" x14ac:dyDescent="0.25">
      <c r="A3590" s="1495" t="s">
        <v>2082</v>
      </c>
      <c r="B3590" s="1495" t="s">
        <v>8675</v>
      </c>
      <c r="C3590" s="1495" t="s">
        <v>97</v>
      </c>
      <c r="D3590" s="580"/>
      <c r="E3590" s="597">
        <v>2150</v>
      </c>
      <c r="F3590" s="1495" t="s">
        <v>2963</v>
      </c>
      <c r="G3590" s="1495" t="s">
        <v>2964</v>
      </c>
      <c r="H3590" s="1495" t="s">
        <v>2965</v>
      </c>
      <c r="I3590" s="1495" t="s">
        <v>2313</v>
      </c>
      <c r="J3590" s="580"/>
      <c r="K3590" s="719" t="s">
        <v>2966</v>
      </c>
      <c r="L3590" s="719">
        <v>6</v>
      </c>
      <c r="M3590" s="599">
        <f t="shared" si="135"/>
        <v>12900</v>
      </c>
      <c r="N3590" s="1499"/>
      <c r="O3590" s="1499"/>
      <c r="P3590" s="1499"/>
    </row>
    <row r="3591" spans="1:16" ht="13.5" x14ac:dyDescent="0.25">
      <c r="A3591" s="1495" t="s">
        <v>2082</v>
      </c>
      <c r="B3591" s="1495" t="s">
        <v>8675</v>
      </c>
      <c r="C3591" s="1495" t="s">
        <v>97</v>
      </c>
      <c r="D3591" s="580"/>
      <c r="E3591" s="597">
        <v>3500</v>
      </c>
      <c r="F3591" s="1495" t="s">
        <v>2967</v>
      </c>
      <c r="G3591" s="1495" t="s">
        <v>2968</v>
      </c>
      <c r="H3591" s="1495" t="s">
        <v>2969</v>
      </c>
      <c r="I3591" s="1495" t="s">
        <v>2317</v>
      </c>
      <c r="J3591" s="580"/>
      <c r="K3591" s="719" t="s">
        <v>2970</v>
      </c>
      <c r="L3591" s="719">
        <v>1</v>
      </c>
      <c r="M3591" s="599">
        <f t="shared" si="135"/>
        <v>3500</v>
      </c>
      <c r="N3591" s="1499"/>
      <c r="O3591" s="1499"/>
      <c r="P3591" s="1499"/>
    </row>
    <row r="3592" spans="1:16" ht="13.5" x14ac:dyDescent="0.25">
      <c r="A3592" s="1495" t="s">
        <v>2082</v>
      </c>
      <c r="B3592" s="1495" t="s">
        <v>8675</v>
      </c>
      <c r="C3592" s="1495" t="s">
        <v>97</v>
      </c>
      <c r="D3592" s="580"/>
      <c r="E3592" s="597">
        <v>2300</v>
      </c>
      <c r="F3592" s="1495" t="s">
        <v>2971</v>
      </c>
      <c r="G3592" s="1495" t="s">
        <v>2972</v>
      </c>
      <c r="H3592" s="1495"/>
      <c r="I3592" s="1495"/>
      <c r="J3592" s="580"/>
      <c r="K3592" s="719"/>
      <c r="L3592" s="719"/>
      <c r="M3592" s="599"/>
      <c r="N3592" s="1499" t="s">
        <v>2973</v>
      </c>
      <c r="O3592" s="1499">
        <v>10</v>
      </c>
      <c r="P3592" s="1499">
        <v>23000</v>
      </c>
    </row>
    <row r="3593" spans="1:16" ht="13.5" x14ac:dyDescent="0.25">
      <c r="A3593" s="1495" t="s">
        <v>2082</v>
      </c>
      <c r="B3593" s="1495" t="s">
        <v>8675</v>
      </c>
      <c r="C3593" s="1495" t="s">
        <v>97</v>
      </c>
      <c r="D3593" s="580"/>
      <c r="E3593" s="597">
        <v>4000</v>
      </c>
      <c r="F3593" s="1495" t="s">
        <v>2974</v>
      </c>
      <c r="G3593" s="1495" t="s">
        <v>2975</v>
      </c>
      <c r="H3593" s="1495" t="s">
        <v>2976</v>
      </c>
      <c r="I3593" s="1495" t="s">
        <v>2317</v>
      </c>
      <c r="J3593" s="580"/>
      <c r="K3593" s="719" t="s">
        <v>2977</v>
      </c>
      <c r="L3593" s="719">
        <v>1</v>
      </c>
      <c r="M3593" s="599">
        <f t="shared" ref="M3593:M3603" si="136">E3593*L3593</f>
        <v>4000</v>
      </c>
      <c r="N3593" s="1499"/>
      <c r="O3593" s="1499"/>
      <c r="P3593" s="1499"/>
    </row>
    <row r="3594" spans="1:16" ht="13.5" x14ac:dyDescent="0.25">
      <c r="A3594" s="1495" t="s">
        <v>2082</v>
      </c>
      <c r="B3594" s="1495" t="s">
        <v>8675</v>
      </c>
      <c r="C3594" s="1495" t="s">
        <v>97</v>
      </c>
      <c r="D3594" s="580"/>
      <c r="E3594" s="597">
        <v>1300</v>
      </c>
      <c r="F3594" s="1495" t="s">
        <v>2978</v>
      </c>
      <c r="G3594" s="1495" t="s">
        <v>2979</v>
      </c>
      <c r="H3594" s="1495" t="s">
        <v>2373</v>
      </c>
      <c r="I3594" s="1495" t="s">
        <v>2313</v>
      </c>
      <c r="J3594" s="580"/>
      <c r="K3594" s="719" t="s">
        <v>2980</v>
      </c>
      <c r="L3594" s="719">
        <v>1</v>
      </c>
      <c r="M3594" s="599">
        <f t="shared" si="136"/>
        <v>1300</v>
      </c>
      <c r="N3594" s="1499"/>
      <c r="O3594" s="1499"/>
      <c r="P3594" s="1499"/>
    </row>
    <row r="3595" spans="1:16" ht="13.5" x14ac:dyDescent="0.25">
      <c r="A3595" s="1495" t="s">
        <v>2082</v>
      </c>
      <c r="B3595" s="1495" t="s">
        <v>8675</v>
      </c>
      <c r="C3595" s="1495" t="s">
        <v>97</v>
      </c>
      <c r="D3595" s="580"/>
      <c r="E3595" s="597">
        <v>1800</v>
      </c>
      <c r="F3595" s="1495" t="s">
        <v>2981</v>
      </c>
      <c r="G3595" s="1495" t="s">
        <v>2982</v>
      </c>
      <c r="H3595" s="1495" t="s">
        <v>2983</v>
      </c>
      <c r="I3595" s="1495" t="s">
        <v>2313</v>
      </c>
      <c r="J3595" s="580"/>
      <c r="K3595" s="719" t="s">
        <v>2984</v>
      </c>
      <c r="L3595" s="719">
        <v>5</v>
      </c>
      <c r="M3595" s="599">
        <f t="shared" si="136"/>
        <v>9000</v>
      </c>
      <c r="N3595" s="1499"/>
      <c r="O3595" s="1499"/>
      <c r="P3595" s="1499"/>
    </row>
    <row r="3596" spans="1:16" ht="13.5" x14ac:dyDescent="0.25">
      <c r="A3596" s="1495" t="s">
        <v>2082</v>
      </c>
      <c r="B3596" s="1495" t="s">
        <v>8675</v>
      </c>
      <c r="C3596" s="1495" t="s">
        <v>97</v>
      </c>
      <c r="D3596" s="580"/>
      <c r="E3596" s="597">
        <v>3500</v>
      </c>
      <c r="F3596" s="1495" t="s">
        <v>2985</v>
      </c>
      <c r="G3596" s="1495" t="s">
        <v>2986</v>
      </c>
      <c r="H3596" s="1495" t="s">
        <v>2987</v>
      </c>
      <c r="I3596" s="1495" t="s">
        <v>2317</v>
      </c>
      <c r="J3596" s="580"/>
      <c r="K3596" s="719" t="s">
        <v>2988</v>
      </c>
      <c r="L3596" s="719">
        <v>1</v>
      </c>
      <c r="M3596" s="599">
        <f t="shared" si="136"/>
        <v>3500</v>
      </c>
      <c r="N3596" s="1499"/>
      <c r="O3596" s="1499"/>
      <c r="P3596" s="1499"/>
    </row>
    <row r="3597" spans="1:16" ht="13.5" x14ac:dyDescent="0.25">
      <c r="A3597" s="1495" t="s">
        <v>2082</v>
      </c>
      <c r="B3597" s="1495" t="s">
        <v>8675</v>
      </c>
      <c r="C3597" s="1495" t="s">
        <v>97</v>
      </c>
      <c r="D3597" s="580"/>
      <c r="E3597" s="597">
        <v>3500</v>
      </c>
      <c r="F3597" s="1495" t="s">
        <v>2989</v>
      </c>
      <c r="G3597" s="1495" t="s">
        <v>2990</v>
      </c>
      <c r="H3597" s="1495" t="s">
        <v>2991</v>
      </c>
      <c r="I3597" s="1495" t="s">
        <v>2317</v>
      </c>
      <c r="J3597" s="580"/>
      <c r="K3597" s="719" t="s">
        <v>2992</v>
      </c>
      <c r="L3597" s="719">
        <v>6</v>
      </c>
      <c r="M3597" s="599">
        <f t="shared" si="136"/>
        <v>21000</v>
      </c>
      <c r="N3597" s="1499"/>
      <c r="O3597" s="1499"/>
      <c r="P3597" s="1499"/>
    </row>
    <row r="3598" spans="1:16" ht="13.5" x14ac:dyDescent="0.25">
      <c r="A3598" s="1495" t="s">
        <v>2082</v>
      </c>
      <c r="B3598" s="1495" t="s">
        <v>8675</v>
      </c>
      <c r="C3598" s="1495" t="s">
        <v>97</v>
      </c>
      <c r="D3598" s="580"/>
      <c r="E3598" s="597">
        <v>2300</v>
      </c>
      <c r="F3598" s="1495" t="s">
        <v>2993</v>
      </c>
      <c r="G3598" s="1495" t="s">
        <v>2994</v>
      </c>
      <c r="H3598" s="1495" t="s">
        <v>2995</v>
      </c>
      <c r="I3598" s="1495" t="s">
        <v>2313</v>
      </c>
      <c r="J3598" s="580"/>
      <c r="K3598" s="719" t="s">
        <v>2996</v>
      </c>
      <c r="L3598" s="719">
        <v>5</v>
      </c>
      <c r="M3598" s="599">
        <f t="shared" si="136"/>
        <v>11500</v>
      </c>
      <c r="N3598" s="1499"/>
      <c r="O3598" s="1499"/>
      <c r="P3598" s="1499"/>
    </row>
    <row r="3599" spans="1:16" ht="13.5" x14ac:dyDescent="0.25">
      <c r="A3599" s="1495" t="s">
        <v>2082</v>
      </c>
      <c r="B3599" s="1495" t="s">
        <v>8675</v>
      </c>
      <c r="C3599" s="1495" t="s">
        <v>97</v>
      </c>
      <c r="D3599" s="580"/>
      <c r="E3599" s="597">
        <v>5000</v>
      </c>
      <c r="F3599" s="1495" t="s">
        <v>2997</v>
      </c>
      <c r="G3599" s="1495" t="s">
        <v>2998</v>
      </c>
      <c r="H3599" s="1495" t="s">
        <v>776</v>
      </c>
      <c r="I3599" s="1495" t="s">
        <v>2317</v>
      </c>
      <c r="J3599" s="580"/>
      <c r="K3599" s="719" t="s">
        <v>2999</v>
      </c>
      <c r="L3599" s="719">
        <v>1</v>
      </c>
      <c r="M3599" s="599">
        <f t="shared" si="136"/>
        <v>5000</v>
      </c>
      <c r="N3599" s="1499"/>
      <c r="O3599" s="1499"/>
      <c r="P3599" s="1499"/>
    </row>
    <row r="3600" spans="1:16" ht="13.5" x14ac:dyDescent="0.25">
      <c r="A3600" s="1495" t="s">
        <v>2082</v>
      </c>
      <c r="B3600" s="1495" t="s">
        <v>8675</v>
      </c>
      <c r="C3600" s="1495" t="s">
        <v>97</v>
      </c>
      <c r="D3600" s="580"/>
      <c r="E3600" s="597">
        <v>3500</v>
      </c>
      <c r="F3600" s="1495" t="s">
        <v>3000</v>
      </c>
      <c r="G3600" s="1495" t="s">
        <v>3001</v>
      </c>
      <c r="H3600" s="1495" t="s">
        <v>2597</v>
      </c>
      <c r="I3600" s="1495" t="s">
        <v>2317</v>
      </c>
      <c r="J3600" s="580"/>
      <c r="K3600" s="719" t="s">
        <v>3002</v>
      </c>
      <c r="L3600" s="719">
        <v>1</v>
      </c>
      <c r="M3600" s="599">
        <f t="shared" si="136"/>
        <v>3500</v>
      </c>
      <c r="N3600" s="1499"/>
      <c r="O3600" s="1499"/>
      <c r="P3600" s="1499"/>
    </row>
    <row r="3601" spans="1:16" ht="13.5" x14ac:dyDescent="0.25">
      <c r="A3601" s="1495" t="s">
        <v>2082</v>
      </c>
      <c r="B3601" s="1495" t="s">
        <v>8675</v>
      </c>
      <c r="C3601" s="1495" t="s">
        <v>97</v>
      </c>
      <c r="D3601" s="580"/>
      <c r="E3601" s="597">
        <v>1200</v>
      </c>
      <c r="F3601" s="1495" t="s">
        <v>3003</v>
      </c>
      <c r="G3601" s="1495" t="s">
        <v>3004</v>
      </c>
      <c r="H3601" s="1495" t="s">
        <v>3005</v>
      </c>
      <c r="I3601" s="1495" t="s">
        <v>2308</v>
      </c>
      <c r="J3601" s="580"/>
      <c r="K3601" s="719" t="s">
        <v>3006</v>
      </c>
      <c r="L3601" s="719">
        <v>6</v>
      </c>
      <c r="M3601" s="599">
        <f t="shared" si="136"/>
        <v>7200</v>
      </c>
      <c r="N3601" s="1499"/>
      <c r="O3601" s="1499"/>
      <c r="P3601" s="1499"/>
    </row>
    <row r="3602" spans="1:16" ht="13.5" x14ac:dyDescent="0.25">
      <c r="A3602" s="1495" t="s">
        <v>2082</v>
      </c>
      <c r="B3602" s="1495" t="s">
        <v>8675</v>
      </c>
      <c r="C3602" s="1495" t="s">
        <v>97</v>
      </c>
      <c r="D3602" s="580"/>
      <c r="E3602" s="597">
        <v>1800</v>
      </c>
      <c r="F3602" s="1495" t="s">
        <v>3007</v>
      </c>
      <c r="G3602" s="1495" t="s">
        <v>3008</v>
      </c>
      <c r="H3602" s="1495" t="s">
        <v>3009</v>
      </c>
      <c r="I3602" s="1495" t="s">
        <v>2313</v>
      </c>
      <c r="J3602" s="580"/>
      <c r="K3602" s="719" t="s">
        <v>3010</v>
      </c>
      <c r="L3602" s="719">
        <v>6</v>
      </c>
      <c r="M3602" s="599">
        <f t="shared" si="136"/>
        <v>10800</v>
      </c>
      <c r="N3602" s="1499"/>
      <c r="O3602" s="1499"/>
      <c r="P3602" s="1499"/>
    </row>
    <row r="3603" spans="1:16" ht="13.5" x14ac:dyDescent="0.25">
      <c r="A3603" s="1495" t="s">
        <v>2082</v>
      </c>
      <c r="B3603" s="1495" t="s">
        <v>8675</v>
      </c>
      <c r="C3603" s="1495" t="s">
        <v>97</v>
      </c>
      <c r="D3603" s="580"/>
      <c r="E3603" s="597">
        <v>2500</v>
      </c>
      <c r="F3603" s="1495" t="s">
        <v>3011</v>
      </c>
      <c r="G3603" s="1495" t="s">
        <v>3012</v>
      </c>
      <c r="H3603" s="1495" t="s">
        <v>2344</v>
      </c>
      <c r="I3603" s="1495" t="s">
        <v>2345</v>
      </c>
      <c r="J3603" s="580"/>
      <c r="K3603" s="719" t="s">
        <v>3013</v>
      </c>
      <c r="L3603" s="719">
        <v>1</v>
      </c>
      <c r="M3603" s="599">
        <f t="shared" si="136"/>
        <v>2500</v>
      </c>
      <c r="N3603" s="1499"/>
      <c r="O3603" s="1499"/>
      <c r="P3603" s="1499"/>
    </row>
    <row r="3604" spans="1:16" ht="13.5" x14ac:dyDescent="0.25">
      <c r="A3604" s="1495" t="s">
        <v>2082</v>
      </c>
      <c r="B3604" s="1495" t="s">
        <v>8675</v>
      </c>
      <c r="C3604" s="1495" t="s">
        <v>97</v>
      </c>
      <c r="D3604" s="580"/>
      <c r="E3604" s="597">
        <v>2150</v>
      </c>
      <c r="F3604" s="1495" t="s">
        <v>3014</v>
      </c>
      <c r="G3604" s="1495" t="s">
        <v>3015</v>
      </c>
      <c r="H3604" s="1495" t="s">
        <v>3016</v>
      </c>
      <c r="I3604" s="1495" t="s">
        <v>2313</v>
      </c>
      <c r="J3604" s="580"/>
      <c r="K3604" s="719"/>
      <c r="L3604" s="719"/>
      <c r="M3604" s="599"/>
      <c r="N3604" s="1499" t="s">
        <v>3017</v>
      </c>
      <c r="O3604" s="1499">
        <v>10</v>
      </c>
      <c r="P3604" s="1499">
        <v>21500</v>
      </c>
    </row>
    <row r="3605" spans="1:16" ht="13.5" x14ac:dyDescent="0.25">
      <c r="A3605" s="1495" t="s">
        <v>2082</v>
      </c>
      <c r="B3605" s="1495" t="s">
        <v>8675</v>
      </c>
      <c r="C3605" s="1495" t="s">
        <v>97</v>
      </c>
      <c r="D3605" s="580"/>
      <c r="E3605" s="597">
        <v>2300</v>
      </c>
      <c r="F3605" s="1495" t="s">
        <v>3018</v>
      </c>
      <c r="G3605" s="1495" t="s">
        <v>3019</v>
      </c>
      <c r="H3605" s="1495" t="s">
        <v>3020</v>
      </c>
      <c r="I3605" s="1495" t="s">
        <v>2313</v>
      </c>
      <c r="J3605" s="580"/>
      <c r="K3605" s="719" t="s">
        <v>3021</v>
      </c>
      <c r="L3605" s="719">
        <v>6</v>
      </c>
      <c r="M3605" s="599">
        <f t="shared" ref="M3605:M3617" si="137">E3605*L3605</f>
        <v>13800</v>
      </c>
      <c r="N3605" s="1499"/>
      <c r="O3605" s="1499"/>
      <c r="P3605" s="1499"/>
    </row>
    <row r="3606" spans="1:16" ht="13.5" x14ac:dyDescent="0.25">
      <c r="A3606" s="1495" t="s">
        <v>2082</v>
      </c>
      <c r="B3606" s="1495" t="s">
        <v>8675</v>
      </c>
      <c r="C3606" s="1495" t="s">
        <v>97</v>
      </c>
      <c r="D3606" s="580"/>
      <c r="E3606" s="597">
        <v>5200</v>
      </c>
      <c r="F3606" s="1495" t="s">
        <v>3022</v>
      </c>
      <c r="G3606" s="1495" t="s">
        <v>3023</v>
      </c>
      <c r="H3606" s="1495" t="s">
        <v>651</v>
      </c>
      <c r="I3606" s="1495" t="s">
        <v>2317</v>
      </c>
      <c r="J3606" s="580"/>
      <c r="K3606" s="719" t="s">
        <v>3024</v>
      </c>
      <c r="L3606" s="719">
        <v>4</v>
      </c>
      <c r="M3606" s="599">
        <f t="shared" si="137"/>
        <v>20800</v>
      </c>
      <c r="N3606" s="1499"/>
      <c r="O3606" s="1499"/>
      <c r="P3606" s="1499"/>
    </row>
    <row r="3607" spans="1:16" ht="13.5" x14ac:dyDescent="0.25">
      <c r="A3607" s="1495" t="s">
        <v>2082</v>
      </c>
      <c r="B3607" s="1495" t="s">
        <v>8675</v>
      </c>
      <c r="C3607" s="1495" t="s">
        <v>97</v>
      </c>
      <c r="D3607" s="580"/>
      <c r="E3607" s="597">
        <v>3500</v>
      </c>
      <c r="F3607" s="1495" t="s">
        <v>3025</v>
      </c>
      <c r="G3607" s="1495" t="s">
        <v>3026</v>
      </c>
      <c r="H3607" s="1495" t="s">
        <v>2752</v>
      </c>
      <c r="I3607" s="1495" t="s">
        <v>2317</v>
      </c>
      <c r="J3607" s="580"/>
      <c r="K3607" s="719" t="s">
        <v>3027</v>
      </c>
      <c r="L3607" s="719">
        <v>1</v>
      </c>
      <c r="M3607" s="599">
        <f t="shared" si="137"/>
        <v>3500</v>
      </c>
      <c r="N3607" s="1499"/>
      <c r="O3607" s="1499"/>
      <c r="P3607" s="1499"/>
    </row>
    <row r="3608" spans="1:16" ht="13.5" x14ac:dyDescent="0.25">
      <c r="A3608" s="1495" t="s">
        <v>2082</v>
      </c>
      <c r="B3608" s="1495" t="s">
        <v>8675</v>
      </c>
      <c r="C3608" s="1495" t="s">
        <v>97</v>
      </c>
      <c r="D3608" s="580"/>
      <c r="E3608" s="597">
        <v>2150</v>
      </c>
      <c r="F3608" s="1495" t="s">
        <v>3028</v>
      </c>
      <c r="G3608" s="1495" t="s">
        <v>3029</v>
      </c>
      <c r="H3608" s="1495" t="s">
        <v>2531</v>
      </c>
      <c r="I3608" s="1495" t="s">
        <v>2313</v>
      </c>
      <c r="J3608" s="580"/>
      <c r="K3608" s="719" t="s">
        <v>3030</v>
      </c>
      <c r="L3608" s="719">
        <v>1</v>
      </c>
      <c r="M3608" s="599">
        <f t="shared" si="137"/>
        <v>2150</v>
      </c>
      <c r="N3608" s="1499"/>
      <c r="O3608" s="1499"/>
      <c r="P3608" s="1499"/>
    </row>
    <row r="3609" spans="1:16" ht="13.5" x14ac:dyDescent="0.25">
      <c r="A3609" s="1495" t="s">
        <v>2082</v>
      </c>
      <c r="B3609" s="1495" t="s">
        <v>8675</v>
      </c>
      <c r="C3609" s="1495" t="s">
        <v>97</v>
      </c>
      <c r="D3609" s="580"/>
      <c r="E3609" s="597">
        <v>3500</v>
      </c>
      <c r="F3609" s="1495" t="s">
        <v>3031</v>
      </c>
      <c r="G3609" s="1495" t="s">
        <v>3032</v>
      </c>
      <c r="H3609" s="1495" t="s">
        <v>3033</v>
      </c>
      <c r="I3609" s="1495" t="s">
        <v>2317</v>
      </c>
      <c r="J3609" s="580"/>
      <c r="K3609" s="719" t="s">
        <v>3034</v>
      </c>
      <c r="L3609" s="719">
        <v>1</v>
      </c>
      <c r="M3609" s="599">
        <f t="shared" si="137"/>
        <v>3500</v>
      </c>
      <c r="N3609" s="1499"/>
      <c r="O3609" s="1499"/>
      <c r="P3609" s="1499"/>
    </row>
    <row r="3610" spans="1:16" ht="13.5" x14ac:dyDescent="0.25">
      <c r="A3610" s="1495" t="s">
        <v>2082</v>
      </c>
      <c r="B3610" s="1495" t="s">
        <v>8675</v>
      </c>
      <c r="C3610" s="1495" t="s">
        <v>97</v>
      </c>
      <c r="D3610" s="580"/>
      <c r="E3610" s="597">
        <v>1300</v>
      </c>
      <c r="F3610" s="1495" t="s">
        <v>3035</v>
      </c>
      <c r="G3610" s="1495" t="s">
        <v>3036</v>
      </c>
      <c r="H3610" s="1495" t="s">
        <v>3037</v>
      </c>
      <c r="I3610" s="1495" t="s">
        <v>2313</v>
      </c>
      <c r="J3610" s="580"/>
      <c r="K3610" s="719" t="s">
        <v>3038</v>
      </c>
      <c r="L3610" s="719">
        <v>9</v>
      </c>
      <c r="M3610" s="599">
        <f t="shared" si="137"/>
        <v>11700</v>
      </c>
      <c r="N3610" s="1499"/>
      <c r="O3610" s="1499"/>
      <c r="P3610" s="1499"/>
    </row>
    <row r="3611" spans="1:16" ht="13.5" x14ac:dyDescent="0.25">
      <c r="A3611" s="1495" t="s">
        <v>2082</v>
      </c>
      <c r="B3611" s="1495" t="s">
        <v>8675</v>
      </c>
      <c r="C3611" s="1495" t="s">
        <v>97</v>
      </c>
      <c r="D3611" s="580"/>
      <c r="E3611" s="597">
        <v>1300</v>
      </c>
      <c r="F3611" s="1495" t="s">
        <v>3039</v>
      </c>
      <c r="G3611" s="1495" t="s">
        <v>3040</v>
      </c>
      <c r="H3611" s="1495" t="s">
        <v>2950</v>
      </c>
      <c r="I3611" s="1495" t="s">
        <v>2313</v>
      </c>
      <c r="J3611" s="580"/>
      <c r="K3611" s="719" t="s">
        <v>3041</v>
      </c>
      <c r="L3611" s="719">
        <v>2</v>
      </c>
      <c r="M3611" s="599">
        <f t="shared" si="137"/>
        <v>2600</v>
      </c>
      <c r="N3611" s="1499"/>
      <c r="O3611" s="1499"/>
      <c r="P3611" s="1499"/>
    </row>
    <row r="3612" spans="1:16" ht="13.5" x14ac:dyDescent="0.25">
      <c r="A3612" s="1495" t="s">
        <v>2082</v>
      </c>
      <c r="B3612" s="1495" t="s">
        <v>8675</v>
      </c>
      <c r="C3612" s="1495" t="s">
        <v>97</v>
      </c>
      <c r="D3612" s="580"/>
      <c r="E3612" s="597">
        <v>3600</v>
      </c>
      <c r="F3612" s="1495" t="s">
        <v>3042</v>
      </c>
      <c r="G3612" s="1495" t="s">
        <v>3043</v>
      </c>
      <c r="H3612" s="1495" t="s">
        <v>3044</v>
      </c>
      <c r="I3612" s="1495" t="s">
        <v>2317</v>
      </c>
      <c r="J3612" s="580"/>
      <c r="K3612" s="719" t="s">
        <v>3045</v>
      </c>
      <c r="L3612" s="719">
        <v>1</v>
      </c>
      <c r="M3612" s="599">
        <f t="shared" si="137"/>
        <v>3600</v>
      </c>
      <c r="N3612" s="1499"/>
      <c r="O3612" s="1499"/>
      <c r="P3612" s="1499"/>
    </row>
    <row r="3613" spans="1:16" ht="13.5" x14ac:dyDescent="0.25">
      <c r="A3613" s="1495" t="s">
        <v>2082</v>
      </c>
      <c r="B3613" s="1495" t="s">
        <v>8675</v>
      </c>
      <c r="C3613" s="1495" t="s">
        <v>97</v>
      </c>
      <c r="D3613" s="580"/>
      <c r="E3613" s="597">
        <v>1800</v>
      </c>
      <c r="F3613" s="1495" t="s">
        <v>3046</v>
      </c>
      <c r="G3613" s="1495" t="s">
        <v>3047</v>
      </c>
      <c r="H3613" s="1495" t="s">
        <v>3048</v>
      </c>
      <c r="I3613" s="1495" t="s">
        <v>2378</v>
      </c>
      <c r="J3613" s="580"/>
      <c r="K3613" s="719" t="s">
        <v>3049</v>
      </c>
      <c r="L3613" s="719">
        <v>4</v>
      </c>
      <c r="M3613" s="599">
        <f t="shared" si="137"/>
        <v>7200</v>
      </c>
      <c r="N3613" s="1499"/>
      <c r="O3613" s="1499"/>
      <c r="P3613" s="1499"/>
    </row>
    <row r="3614" spans="1:16" ht="13.5" x14ac:dyDescent="0.25">
      <c r="A3614" s="1495" t="s">
        <v>2082</v>
      </c>
      <c r="B3614" s="1495" t="s">
        <v>8675</v>
      </c>
      <c r="C3614" s="1495" t="s">
        <v>97</v>
      </c>
      <c r="D3614" s="580"/>
      <c r="E3614" s="597">
        <v>8000</v>
      </c>
      <c r="F3614" s="1495" t="s">
        <v>3050</v>
      </c>
      <c r="G3614" s="1495" t="s">
        <v>3051</v>
      </c>
      <c r="H3614" s="1495" t="s">
        <v>651</v>
      </c>
      <c r="I3614" s="1495" t="s">
        <v>2317</v>
      </c>
      <c r="J3614" s="580"/>
      <c r="K3614" s="719" t="s">
        <v>3052</v>
      </c>
      <c r="L3614" s="719">
        <v>8</v>
      </c>
      <c r="M3614" s="599">
        <f t="shared" si="137"/>
        <v>64000</v>
      </c>
      <c r="N3614" s="1499"/>
      <c r="O3614" s="1499"/>
      <c r="P3614" s="1499"/>
    </row>
    <row r="3615" spans="1:16" ht="13.5" x14ac:dyDescent="0.25">
      <c r="A3615" s="1495" t="s">
        <v>2082</v>
      </c>
      <c r="B3615" s="1495" t="s">
        <v>8675</v>
      </c>
      <c r="C3615" s="1495" t="s">
        <v>97</v>
      </c>
      <c r="D3615" s="580"/>
      <c r="E3615" s="597">
        <v>5200</v>
      </c>
      <c r="F3615" s="1495" t="s">
        <v>3053</v>
      </c>
      <c r="G3615" s="1495" t="s">
        <v>3054</v>
      </c>
      <c r="H3615" s="1495" t="s">
        <v>651</v>
      </c>
      <c r="I3615" s="1495" t="s">
        <v>2317</v>
      </c>
      <c r="J3615" s="580"/>
      <c r="K3615" s="719" t="s">
        <v>3055</v>
      </c>
      <c r="L3615" s="719">
        <v>1</v>
      </c>
      <c r="M3615" s="599">
        <f t="shared" si="137"/>
        <v>5200</v>
      </c>
      <c r="N3615" s="1499"/>
      <c r="O3615" s="1499"/>
      <c r="P3615" s="1499"/>
    </row>
    <row r="3616" spans="1:16" ht="13.5" x14ac:dyDescent="0.25">
      <c r="A3616" s="1495" t="s">
        <v>2082</v>
      </c>
      <c r="B3616" s="1495" t="s">
        <v>8675</v>
      </c>
      <c r="C3616" s="1495" t="s">
        <v>97</v>
      </c>
      <c r="D3616" s="580"/>
      <c r="E3616" s="597">
        <v>3500</v>
      </c>
      <c r="F3616" s="1495" t="s">
        <v>3056</v>
      </c>
      <c r="G3616" s="1495" t="s">
        <v>3057</v>
      </c>
      <c r="H3616" s="1495" t="s">
        <v>2395</v>
      </c>
      <c r="I3616" s="1495" t="s">
        <v>2317</v>
      </c>
      <c r="J3616" s="580"/>
      <c r="K3616" s="719" t="s">
        <v>3058</v>
      </c>
      <c r="L3616" s="719">
        <v>5</v>
      </c>
      <c r="M3616" s="599">
        <f t="shared" si="137"/>
        <v>17500</v>
      </c>
      <c r="N3616" s="1499"/>
      <c r="O3616" s="1499"/>
      <c r="P3616" s="1499"/>
    </row>
    <row r="3617" spans="1:16" ht="13.5" x14ac:dyDescent="0.25">
      <c r="A3617" s="1495" t="s">
        <v>2082</v>
      </c>
      <c r="B3617" s="1495" t="s">
        <v>8675</v>
      </c>
      <c r="C3617" s="1495" t="s">
        <v>97</v>
      </c>
      <c r="D3617" s="580"/>
      <c r="E3617" s="597">
        <v>3500</v>
      </c>
      <c r="F3617" s="1495" t="s">
        <v>3059</v>
      </c>
      <c r="G3617" s="1495" t="s">
        <v>3060</v>
      </c>
      <c r="H3617" s="1495" t="s">
        <v>641</v>
      </c>
      <c r="I3617" s="1495" t="s">
        <v>2317</v>
      </c>
      <c r="J3617" s="580"/>
      <c r="K3617" s="719" t="s">
        <v>3061</v>
      </c>
      <c r="L3617" s="719">
        <v>6</v>
      </c>
      <c r="M3617" s="599">
        <f t="shared" si="137"/>
        <v>21000</v>
      </c>
      <c r="N3617" s="1499"/>
      <c r="O3617" s="1499"/>
      <c r="P3617" s="1499"/>
    </row>
    <row r="3618" spans="1:16" ht="13.5" x14ac:dyDescent="0.25">
      <c r="A3618" s="1495" t="s">
        <v>2082</v>
      </c>
      <c r="B3618" s="1495" t="s">
        <v>8675</v>
      </c>
      <c r="C3618" s="1495" t="s">
        <v>97</v>
      </c>
      <c r="D3618" s="580"/>
      <c r="E3618" s="597">
        <v>7500</v>
      </c>
      <c r="F3618" s="1495" t="s">
        <v>3062</v>
      </c>
      <c r="G3618" s="1495" t="s">
        <v>3063</v>
      </c>
      <c r="H3618" s="1495"/>
      <c r="I3618" s="1495"/>
      <c r="J3618" s="580"/>
      <c r="K3618" s="719"/>
      <c r="L3618" s="719"/>
      <c r="M3618" s="599"/>
      <c r="N3618" s="1499" t="s">
        <v>3064</v>
      </c>
      <c r="O3618" s="1499">
        <v>10</v>
      </c>
      <c r="P3618" s="1499">
        <v>75000</v>
      </c>
    </row>
    <row r="3619" spans="1:16" ht="13.5" x14ac:dyDescent="0.25">
      <c r="A3619" s="1495" t="s">
        <v>2082</v>
      </c>
      <c r="B3619" s="1495" t="s">
        <v>8675</v>
      </c>
      <c r="C3619" s="1495" t="s">
        <v>97</v>
      </c>
      <c r="D3619" s="580"/>
      <c r="E3619" s="597">
        <v>1300</v>
      </c>
      <c r="F3619" s="1495" t="s">
        <v>3065</v>
      </c>
      <c r="G3619" s="1495" t="s">
        <v>3066</v>
      </c>
      <c r="H3619" s="1495" t="s">
        <v>3037</v>
      </c>
      <c r="I3619" s="1495" t="s">
        <v>2313</v>
      </c>
      <c r="J3619" s="580"/>
      <c r="K3619" s="719" t="s">
        <v>3067</v>
      </c>
      <c r="L3619" s="719">
        <v>9</v>
      </c>
      <c r="M3619" s="599">
        <f t="shared" ref="M3619:M3628" si="138">E3619*L3619</f>
        <v>11700</v>
      </c>
      <c r="N3619" s="1499"/>
      <c r="O3619" s="1499"/>
      <c r="P3619" s="1499"/>
    </row>
    <row r="3620" spans="1:16" ht="13.5" x14ac:dyDescent="0.25">
      <c r="A3620" s="1495" t="s">
        <v>2082</v>
      </c>
      <c r="B3620" s="1495" t="s">
        <v>8675</v>
      </c>
      <c r="C3620" s="1495" t="s">
        <v>97</v>
      </c>
      <c r="D3620" s="580"/>
      <c r="E3620" s="597">
        <v>3800</v>
      </c>
      <c r="F3620" s="1495" t="s">
        <v>3068</v>
      </c>
      <c r="G3620" s="1495" t="s">
        <v>3069</v>
      </c>
      <c r="H3620" s="1495" t="s">
        <v>3070</v>
      </c>
      <c r="I3620" s="1495" t="s">
        <v>2345</v>
      </c>
      <c r="J3620" s="580"/>
      <c r="K3620" s="719" t="s">
        <v>3071</v>
      </c>
      <c r="L3620" s="719">
        <v>1</v>
      </c>
      <c r="M3620" s="599">
        <f t="shared" si="138"/>
        <v>3800</v>
      </c>
      <c r="N3620" s="1499"/>
      <c r="O3620" s="1499"/>
      <c r="P3620" s="1499"/>
    </row>
    <row r="3621" spans="1:16" ht="13.5" x14ac:dyDescent="0.25">
      <c r="A3621" s="1495" t="s">
        <v>2082</v>
      </c>
      <c r="B3621" s="1495" t="s">
        <v>8675</v>
      </c>
      <c r="C3621" s="1495" t="s">
        <v>97</v>
      </c>
      <c r="D3621" s="580"/>
      <c r="E3621" s="597">
        <v>2300</v>
      </c>
      <c r="F3621" s="1495" t="s">
        <v>3072</v>
      </c>
      <c r="G3621" s="1495" t="s">
        <v>3073</v>
      </c>
      <c r="H3621" s="1495" t="s">
        <v>3074</v>
      </c>
      <c r="I3621" s="1495" t="s">
        <v>2417</v>
      </c>
      <c r="J3621" s="580"/>
      <c r="K3621" s="719" t="s">
        <v>3075</v>
      </c>
      <c r="L3621" s="719">
        <v>1</v>
      </c>
      <c r="M3621" s="599">
        <f t="shared" si="138"/>
        <v>2300</v>
      </c>
      <c r="N3621" s="1499"/>
      <c r="O3621" s="1499"/>
      <c r="P3621" s="1499"/>
    </row>
    <row r="3622" spans="1:16" ht="13.5" x14ac:dyDescent="0.25">
      <c r="A3622" s="1495" t="s">
        <v>2082</v>
      </c>
      <c r="B3622" s="1495" t="s">
        <v>8675</v>
      </c>
      <c r="C3622" s="1495" t="s">
        <v>97</v>
      </c>
      <c r="D3622" s="580"/>
      <c r="E3622" s="597">
        <v>2300</v>
      </c>
      <c r="F3622" s="1495" t="s">
        <v>3076</v>
      </c>
      <c r="G3622" s="1495" t="s">
        <v>3077</v>
      </c>
      <c r="H3622" s="1495" t="s">
        <v>3078</v>
      </c>
      <c r="I3622" s="1495" t="s">
        <v>2317</v>
      </c>
      <c r="J3622" s="580"/>
      <c r="K3622" s="719" t="s">
        <v>3079</v>
      </c>
      <c r="L3622" s="719">
        <v>1</v>
      </c>
      <c r="M3622" s="599">
        <f t="shared" si="138"/>
        <v>2300</v>
      </c>
      <c r="N3622" s="1499"/>
      <c r="O3622" s="1499"/>
      <c r="P3622" s="1499"/>
    </row>
    <row r="3623" spans="1:16" ht="13.5" x14ac:dyDescent="0.25">
      <c r="A3623" s="1495" t="s">
        <v>2082</v>
      </c>
      <c r="B3623" s="1495" t="s">
        <v>8675</v>
      </c>
      <c r="C3623" s="1495" t="s">
        <v>97</v>
      </c>
      <c r="D3623" s="580"/>
      <c r="E3623" s="597">
        <v>3500</v>
      </c>
      <c r="F3623" s="1495" t="s">
        <v>3080</v>
      </c>
      <c r="G3623" s="1495" t="s">
        <v>3081</v>
      </c>
      <c r="H3623" s="1495" t="s">
        <v>1565</v>
      </c>
      <c r="I3623" s="1495" t="s">
        <v>2317</v>
      </c>
      <c r="J3623" s="580"/>
      <c r="K3623" s="719" t="s">
        <v>3082</v>
      </c>
      <c r="L3623" s="719">
        <v>5</v>
      </c>
      <c r="M3623" s="599">
        <f t="shared" si="138"/>
        <v>17500</v>
      </c>
      <c r="N3623" s="1499"/>
      <c r="O3623" s="1499"/>
      <c r="P3623" s="1499"/>
    </row>
    <row r="3624" spans="1:16" ht="13.5" x14ac:dyDescent="0.25">
      <c r="A3624" s="1495" t="s">
        <v>2082</v>
      </c>
      <c r="B3624" s="1495" t="s">
        <v>8675</v>
      </c>
      <c r="C3624" s="1495" t="s">
        <v>97</v>
      </c>
      <c r="D3624" s="580"/>
      <c r="E3624" s="597">
        <v>3500</v>
      </c>
      <c r="F3624" s="1495" t="s">
        <v>3083</v>
      </c>
      <c r="G3624" s="1495" t="s">
        <v>3084</v>
      </c>
      <c r="H3624" s="1495" t="s">
        <v>3085</v>
      </c>
      <c r="I3624" s="1495" t="s">
        <v>2378</v>
      </c>
      <c r="J3624" s="580"/>
      <c r="K3624" s="719" t="s">
        <v>3086</v>
      </c>
      <c r="L3624" s="719">
        <v>5</v>
      </c>
      <c r="M3624" s="599">
        <f t="shared" si="138"/>
        <v>17500</v>
      </c>
      <c r="N3624" s="1499"/>
      <c r="O3624" s="1499"/>
      <c r="P3624" s="1499"/>
    </row>
    <row r="3625" spans="1:16" ht="13.5" x14ac:dyDescent="0.25">
      <c r="A3625" s="1495" t="s">
        <v>2082</v>
      </c>
      <c r="B3625" s="1495" t="s">
        <v>8675</v>
      </c>
      <c r="C3625" s="1495" t="s">
        <v>97</v>
      </c>
      <c r="D3625" s="580"/>
      <c r="E3625" s="597">
        <v>1200</v>
      </c>
      <c r="F3625" s="1495" t="s">
        <v>3087</v>
      </c>
      <c r="G3625" s="1495" t="s">
        <v>3088</v>
      </c>
      <c r="H3625" s="1495"/>
      <c r="I3625" s="1495"/>
      <c r="J3625" s="580"/>
      <c r="K3625" s="719" t="s">
        <v>3089</v>
      </c>
      <c r="L3625" s="719">
        <v>4</v>
      </c>
      <c r="M3625" s="599">
        <f t="shared" si="138"/>
        <v>4800</v>
      </c>
      <c r="N3625" s="1499"/>
      <c r="O3625" s="1499"/>
      <c r="P3625" s="1499"/>
    </row>
    <row r="3626" spans="1:16" ht="13.5" x14ac:dyDescent="0.25">
      <c r="A3626" s="1495" t="s">
        <v>2082</v>
      </c>
      <c r="B3626" s="1495" t="s">
        <v>8675</v>
      </c>
      <c r="C3626" s="1495" t="s">
        <v>97</v>
      </c>
      <c r="D3626" s="580"/>
      <c r="E3626" s="597">
        <v>1800</v>
      </c>
      <c r="F3626" s="1495" t="s">
        <v>3090</v>
      </c>
      <c r="G3626" s="1495" t="s">
        <v>3091</v>
      </c>
      <c r="H3626" s="1495" t="s">
        <v>3092</v>
      </c>
      <c r="I3626" s="1495" t="s">
        <v>2365</v>
      </c>
      <c r="J3626" s="580"/>
      <c r="K3626" s="719" t="s">
        <v>3093</v>
      </c>
      <c r="L3626" s="719">
        <v>5</v>
      </c>
      <c r="M3626" s="599">
        <f t="shared" si="138"/>
        <v>9000</v>
      </c>
      <c r="N3626" s="1499"/>
      <c r="O3626" s="1499"/>
      <c r="P3626" s="1499"/>
    </row>
    <row r="3627" spans="1:16" ht="13.5" x14ac:dyDescent="0.25">
      <c r="A3627" s="1495" t="s">
        <v>2082</v>
      </c>
      <c r="B3627" s="1495" t="s">
        <v>8675</v>
      </c>
      <c r="C3627" s="1495" t="s">
        <v>97</v>
      </c>
      <c r="D3627" s="580"/>
      <c r="E3627" s="597">
        <v>4000</v>
      </c>
      <c r="F3627" s="1495" t="s">
        <v>3094</v>
      </c>
      <c r="G3627" s="1495" t="s">
        <v>3095</v>
      </c>
      <c r="H3627" s="1495" t="s">
        <v>3096</v>
      </c>
      <c r="I3627" s="1495" t="s">
        <v>2313</v>
      </c>
      <c r="J3627" s="580"/>
      <c r="K3627" s="719" t="s">
        <v>3097</v>
      </c>
      <c r="L3627" s="719">
        <v>1</v>
      </c>
      <c r="M3627" s="599">
        <f t="shared" si="138"/>
        <v>4000</v>
      </c>
      <c r="N3627" s="1499"/>
      <c r="O3627" s="1499"/>
      <c r="P3627" s="1499"/>
    </row>
    <row r="3628" spans="1:16" ht="13.5" x14ac:dyDescent="0.25">
      <c r="A3628" s="1495" t="s">
        <v>2082</v>
      </c>
      <c r="B3628" s="1495" t="s">
        <v>8675</v>
      </c>
      <c r="C3628" s="1495" t="s">
        <v>97</v>
      </c>
      <c r="D3628" s="580"/>
      <c r="E3628" s="597">
        <v>3500</v>
      </c>
      <c r="F3628" s="1495" t="s">
        <v>3098</v>
      </c>
      <c r="G3628" s="1495" t="s">
        <v>3099</v>
      </c>
      <c r="H3628" s="1495" t="s">
        <v>3100</v>
      </c>
      <c r="I3628" s="1495" t="s">
        <v>2317</v>
      </c>
      <c r="J3628" s="580"/>
      <c r="K3628" s="719" t="s">
        <v>3101</v>
      </c>
      <c r="L3628" s="719">
        <v>6</v>
      </c>
      <c r="M3628" s="599">
        <f t="shared" si="138"/>
        <v>21000</v>
      </c>
      <c r="N3628" s="1499"/>
      <c r="O3628" s="1499"/>
      <c r="P3628" s="1499"/>
    </row>
    <row r="3629" spans="1:16" ht="13.5" x14ac:dyDescent="0.25">
      <c r="A3629" s="1495" t="s">
        <v>2082</v>
      </c>
      <c r="B3629" s="1495" t="s">
        <v>8675</v>
      </c>
      <c r="C3629" s="1495" t="s">
        <v>97</v>
      </c>
      <c r="D3629" s="580"/>
      <c r="E3629" s="597">
        <v>1800</v>
      </c>
      <c r="F3629" s="1495" t="s">
        <v>3102</v>
      </c>
      <c r="G3629" s="1495" t="s">
        <v>3103</v>
      </c>
      <c r="H3629" s="1495"/>
      <c r="I3629" s="1495"/>
      <c r="J3629" s="580"/>
      <c r="K3629" s="719"/>
      <c r="L3629" s="719"/>
      <c r="M3629" s="599"/>
      <c r="N3629" s="1499" t="s">
        <v>3104</v>
      </c>
      <c r="O3629" s="1499">
        <v>10</v>
      </c>
      <c r="P3629" s="1499">
        <v>18000</v>
      </c>
    </row>
    <row r="3630" spans="1:16" ht="13.5" x14ac:dyDescent="0.25">
      <c r="A3630" s="1495" t="s">
        <v>2082</v>
      </c>
      <c r="B3630" s="1495" t="s">
        <v>8675</v>
      </c>
      <c r="C3630" s="1495" t="s">
        <v>97</v>
      </c>
      <c r="D3630" s="580"/>
      <c r="E3630" s="597">
        <v>4000</v>
      </c>
      <c r="F3630" s="1495" t="s">
        <v>3105</v>
      </c>
      <c r="G3630" s="1495" t="s">
        <v>3106</v>
      </c>
      <c r="H3630" s="1495" t="s">
        <v>3107</v>
      </c>
      <c r="I3630" s="1495" t="s">
        <v>2317</v>
      </c>
      <c r="J3630" s="580"/>
      <c r="K3630" s="719" t="s">
        <v>3108</v>
      </c>
      <c r="L3630" s="719">
        <v>1</v>
      </c>
      <c r="M3630" s="599">
        <f t="shared" ref="M3630:M3638" si="139">E3630*L3630</f>
        <v>4000</v>
      </c>
      <c r="N3630" s="1499"/>
      <c r="O3630" s="1499"/>
      <c r="P3630" s="1499"/>
    </row>
    <row r="3631" spans="1:16" ht="13.5" x14ac:dyDescent="0.25">
      <c r="A3631" s="1495" t="s">
        <v>2082</v>
      </c>
      <c r="B3631" s="1495" t="s">
        <v>8675</v>
      </c>
      <c r="C3631" s="1495" t="s">
        <v>97</v>
      </c>
      <c r="D3631" s="580"/>
      <c r="E3631" s="597">
        <v>4000</v>
      </c>
      <c r="F3631" s="1495" t="s">
        <v>3109</v>
      </c>
      <c r="G3631" s="1495" t="s">
        <v>3110</v>
      </c>
      <c r="H3631" s="1495" t="s">
        <v>3111</v>
      </c>
      <c r="I3631" s="1495" t="s">
        <v>2345</v>
      </c>
      <c r="J3631" s="580"/>
      <c r="K3631" s="719" t="s">
        <v>3112</v>
      </c>
      <c r="L3631" s="719">
        <v>8</v>
      </c>
      <c r="M3631" s="599">
        <f t="shared" si="139"/>
        <v>32000</v>
      </c>
      <c r="N3631" s="1499"/>
      <c r="O3631" s="1499"/>
      <c r="P3631" s="1499"/>
    </row>
    <row r="3632" spans="1:16" ht="13.5" x14ac:dyDescent="0.25">
      <c r="A3632" s="1495" t="s">
        <v>2082</v>
      </c>
      <c r="B3632" s="1495" t="s">
        <v>8675</v>
      </c>
      <c r="C3632" s="1495" t="s">
        <v>97</v>
      </c>
      <c r="D3632" s="580"/>
      <c r="E3632" s="597">
        <v>3500</v>
      </c>
      <c r="F3632" s="1495" t="s">
        <v>3113</v>
      </c>
      <c r="G3632" s="1495" t="s">
        <v>3114</v>
      </c>
      <c r="H3632" s="1495" t="s">
        <v>3115</v>
      </c>
      <c r="I3632" s="1495" t="s">
        <v>2317</v>
      </c>
      <c r="J3632" s="580"/>
      <c r="K3632" s="719" t="s">
        <v>3116</v>
      </c>
      <c r="L3632" s="719">
        <v>6</v>
      </c>
      <c r="M3632" s="599">
        <f t="shared" si="139"/>
        <v>21000</v>
      </c>
      <c r="N3632" s="1499"/>
      <c r="O3632" s="1499"/>
      <c r="P3632" s="1499"/>
    </row>
    <row r="3633" spans="1:16" ht="13.5" x14ac:dyDescent="0.25">
      <c r="A3633" s="1495" t="s">
        <v>2082</v>
      </c>
      <c r="B3633" s="1495" t="s">
        <v>8675</v>
      </c>
      <c r="C3633" s="1495" t="s">
        <v>97</v>
      </c>
      <c r="D3633" s="580"/>
      <c r="E3633" s="597">
        <v>2300</v>
      </c>
      <c r="F3633" s="1495" t="s">
        <v>3117</v>
      </c>
      <c r="G3633" s="1495" t="s">
        <v>3118</v>
      </c>
      <c r="H3633" s="1495" t="s">
        <v>3119</v>
      </c>
      <c r="I3633" s="1495" t="s">
        <v>2317</v>
      </c>
      <c r="J3633" s="580"/>
      <c r="K3633" s="719" t="s">
        <v>3120</v>
      </c>
      <c r="L3633" s="719">
        <v>3</v>
      </c>
      <c r="M3633" s="599">
        <f t="shared" si="139"/>
        <v>6900</v>
      </c>
      <c r="N3633" s="1499"/>
      <c r="O3633" s="1499"/>
      <c r="P3633" s="1499"/>
    </row>
    <row r="3634" spans="1:16" ht="13.5" x14ac:dyDescent="0.25">
      <c r="A3634" s="1495" t="s">
        <v>2082</v>
      </c>
      <c r="B3634" s="1495" t="s">
        <v>8675</v>
      </c>
      <c r="C3634" s="1495" t="s">
        <v>97</v>
      </c>
      <c r="D3634" s="580"/>
      <c r="E3634" s="597">
        <v>1800</v>
      </c>
      <c r="F3634" s="1495" t="s">
        <v>3121</v>
      </c>
      <c r="G3634" s="1495" t="s">
        <v>3122</v>
      </c>
      <c r="H3634" s="1495" t="s">
        <v>3123</v>
      </c>
      <c r="I3634" s="1495" t="s">
        <v>2313</v>
      </c>
      <c r="J3634" s="580"/>
      <c r="K3634" s="719" t="s">
        <v>3124</v>
      </c>
      <c r="L3634" s="719">
        <v>5</v>
      </c>
      <c r="M3634" s="599">
        <f t="shared" si="139"/>
        <v>9000</v>
      </c>
      <c r="N3634" s="1499"/>
      <c r="O3634" s="1499"/>
      <c r="P3634" s="1499"/>
    </row>
    <row r="3635" spans="1:16" ht="13.5" x14ac:dyDescent="0.25">
      <c r="A3635" s="1495" t="s">
        <v>2082</v>
      </c>
      <c r="B3635" s="1495" t="s">
        <v>8675</v>
      </c>
      <c r="C3635" s="1495" t="s">
        <v>97</v>
      </c>
      <c r="D3635" s="580"/>
      <c r="E3635" s="597">
        <v>3500</v>
      </c>
      <c r="F3635" s="1495" t="s">
        <v>3125</v>
      </c>
      <c r="G3635" s="1495" t="s">
        <v>3126</v>
      </c>
      <c r="H3635" s="1495" t="s">
        <v>3127</v>
      </c>
      <c r="I3635" s="1495" t="s">
        <v>2317</v>
      </c>
      <c r="J3635" s="580"/>
      <c r="K3635" s="719" t="s">
        <v>3128</v>
      </c>
      <c r="L3635" s="719">
        <v>1</v>
      </c>
      <c r="M3635" s="599">
        <f t="shared" si="139"/>
        <v>3500</v>
      </c>
      <c r="N3635" s="1499"/>
      <c r="O3635" s="1499"/>
      <c r="P3635" s="1499"/>
    </row>
    <row r="3636" spans="1:16" ht="13.5" x14ac:dyDescent="0.25">
      <c r="A3636" s="1495" t="s">
        <v>2082</v>
      </c>
      <c r="B3636" s="1495" t="s">
        <v>8675</v>
      </c>
      <c r="C3636" s="1495" t="s">
        <v>97</v>
      </c>
      <c r="D3636" s="580"/>
      <c r="E3636" s="597">
        <v>3500</v>
      </c>
      <c r="F3636" s="1495" t="s">
        <v>3129</v>
      </c>
      <c r="G3636" s="1495" t="s">
        <v>3130</v>
      </c>
      <c r="H3636" s="1495" t="s">
        <v>3131</v>
      </c>
      <c r="I3636" s="1495" t="s">
        <v>2317</v>
      </c>
      <c r="J3636" s="580"/>
      <c r="K3636" s="719" t="s">
        <v>3132</v>
      </c>
      <c r="L3636" s="719">
        <v>1</v>
      </c>
      <c r="M3636" s="599">
        <f t="shared" si="139"/>
        <v>3500</v>
      </c>
      <c r="N3636" s="1499"/>
      <c r="O3636" s="1499"/>
      <c r="P3636" s="1499"/>
    </row>
    <row r="3637" spans="1:16" ht="13.5" x14ac:dyDescent="0.25">
      <c r="A3637" s="1495" t="s">
        <v>2082</v>
      </c>
      <c r="B3637" s="1495" t="s">
        <v>8675</v>
      </c>
      <c r="C3637" s="1495" t="s">
        <v>97</v>
      </c>
      <c r="D3637" s="580"/>
      <c r="E3637" s="597">
        <v>1200</v>
      </c>
      <c r="F3637" s="1495" t="s">
        <v>3133</v>
      </c>
      <c r="G3637" s="1495" t="s">
        <v>3134</v>
      </c>
      <c r="H3637" s="1495" t="s">
        <v>3005</v>
      </c>
      <c r="I3637" s="1495" t="s">
        <v>2308</v>
      </c>
      <c r="J3637" s="580"/>
      <c r="K3637" s="719" t="s">
        <v>3135</v>
      </c>
      <c r="L3637" s="719">
        <v>4</v>
      </c>
      <c r="M3637" s="599">
        <f t="shared" si="139"/>
        <v>4800</v>
      </c>
      <c r="N3637" s="1499"/>
      <c r="O3637" s="1499"/>
      <c r="P3637" s="1499"/>
    </row>
    <row r="3638" spans="1:16" ht="13.5" x14ac:dyDescent="0.25">
      <c r="A3638" s="1495" t="s">
        <v>2082</v>
      </c>
      <c r="B3638" s="1495" t="s">
        <v>8675</v>
      </c>
      <c r="C3638" s="1495" t="s">
        <v>97</v>
      </c>
      <c r="D3638" s="580"/>
      <c r="E3638" s="597">
        <v>1300</v>
      </c>
      <c r="F3638" s="1495" t="s">
        <v>3136</v>
      </c>
      <c r="G3638" s="1495" t="s">
        <v>3137</v>
      </c>
      <c r="H3638" s="1495" t="s">
        <v>3138</v>
      </c>
      <c r="I3638" s="1495" t="s">
        <v>2313</v>
      </c>
      <c r="J3638" s="580"/>
      <c r="K3638" s="719" t="s">
        <v>3139</v>
      </c>
      <c r="L3638" s="719">
        <v>1</v>
      </c>
      <c r="M3638" s="599">
        <f t="shared" si="139"/>
        <v>1300</v>
      </c>
      <c r="N3638" s="1499"/>
      <c r="O3638" s="1499"/>
      <c r="P3638" s="1499"/>
    </row>
    <row r="3639" spans="1:16" ht="13.5" x14ac:dyDescent="0.25">
      <c r="A3639" s="1495" t="s">
        <v>2082</v>
      </c>
      <c r="B3639" s="1495" t="s">
        <v>8675</v>
      </c>
      <c r="C3639" s="1495" t="s">
        <v>97</v>
      </c>
      <c r="D3639" s="580"/>
      <c r="E3639" s="597">
        <v>1800</v>
      </c>
      <c r="F3639" s="1495" t="s">
        <v>3140</v>
      </c>
      <c r="G3639" s="1495" t="s">
        <v>3141</v>
      </c>
      <c r="H3639" s="1495"/>
      <c r="I3639" s="1495"/>
      <c r="J3639" s="580"/>
      <c r="K3639" s="719"/>
      <c r="L3639" s="719"/>
      <c r="M3639" s="599"/>
      <c r="N3639" s="1499" t="s">
        <v>3142</v>
      </c>
      <c r="O3639" s="1499">
        <v>10</v>
      </c>
      <c r="P3639" s="1499">
        <v>18000</v>
      </c>
    </row>
    <row r="3640" spans="1:16" ht="13.5" x14ac:dyDescent="0.25">
      <c r="A3640" s="1495" t="s">
        <v>2082</v>
      </c>
      <c r="B3640" s="1495" t="s">
        <v>8675</v>
      </c>
      <c r="C3640" s="1495" t="s">
        <v>97</v>
      </c>
      <c r="D3640" s="580"/>
      <c r="E3640" s="597">
        <v>4000</v>
      </c>
      <c r="F3640" s="1495" t="s">
        <v>3143</v>
      </c>
      <c r="G3640" s="1495" t="s">
        <v>3144</v>
      </c>
      <c r="H3640" s="1495" t="s">
        <v>3145</v>
      </c>
      <c r="I3640" s="1495" t="s">
        <v>2345</v>
      </c>
      <c r="J3640" s="580"/>
      <c r="K3640" s="719" t="s">
        <v>3146</v>
      </c>
      <c r="L3640" s="719">
        <v>1</v>
      </c>
      <c r="M3640" s="599">
        <f t="shared" ref="M3640:M3659" si="140">E3640*L3640</f>
        <v>4000</v>
      </c>
      <c r="N3640" s="1499"/>
      <c r="O3640" s="1499"/>
      <c r="P3640" s="1499"/>
    </row>
    <row r="3641" spans="1:16" ht="13.5" x14ac:dyDescent="0.25">
      <c r="A3641" s="1495" t="s">
        <v>2082</v>
      </c>
      <c r="B3641" s="1495" t="s">
        <v>8675</v>
      </c>
      <c r="C3641" s="1495" t="s">
        <v>97</v>
      </c>
      <c r="D3641" s="580"/>
      <c r="E3641" s="597">
        <v>2500</v>
      </c>
      <c r="F3641" s="1495" t="s">
        <v>3147</v>
      </c>
      <c r="G3641" s="1495" t="s">
        <v>3148</v>
      </c>
      <c r="H3641" s="1495" t="s">
        <v>3149</v>
      </c>
      <c r="I3641" s="1495" t="s">
        <v>2317</v>
      </c>
      <c r="J3641" s="580"/>
      <c r="K3641" s="719" t="s">
        <v>3150</v>
      </c>
      <c r="L3641" s="719">
        <v>6</v>
      </c>
      <c r="M3641" s="599">
        <f t="shared" si="140"/>
        <v>15000</v>
      </c>
      <c r="N3641" s="1499"/>
      <c r="O3641" s="1499"/>
      <c r="P3641" s="1499"/>
    </row>
    <row r="3642" spans="1:16" ht="13.5" x14ac:dyDescent="0.25">
      <c r="A3642" s="1495" t="s">
        <v>2082</v>
      </c>
      <c r="B3642" s="1495" t="s">
        <v>8675</v>
      </c>
      <c r="C3642" s="1495" t="s">
        <v>97</v>
      </c>
      <c r="D3642" s="580"/>
      <c r="E3642" s="597">
        <v>3500</v>
      </c>
      <c r="F3642" s="1495" t="s">
        <v>3151</v>
      </c>
      <c r="G3642" s="1495" t="s">
        <v>3152</v>
      </c>
      <c r="H3642" s="1495" t="s">
        <v>3153</v>
      </c>
      <c r="I3642" s="1495" t="s">
        <v>2317</v>
      </c>
      <c r="J3642" s="580"/>
      <c r="K3642" s="719" t="s">
        <v>3154</v>
      </c>
      <c r="L3642" s="719">
        <v>6</v>
      </c>
      <c r="M3642" s="599">
        <f t="shared" si="140"/>
        <v>21000</v>
      </c>
      <c r="N3642" s="1499"/>
      <c r="O3642" s="1499"/>
      <c r="P3642" s="1499"/>
    </row>
    <row r="3643" spans="1:16" ht="13.5" x14ac:dyDescent="0.25">
      <c r="A3643" s="1495" t="s">
        <v>2082</v>
      </c>
      <c r="B3643" s="1495" t="s">
        <v>8675</v>
      </c>
      <c r="C3643" s="1495" t="s">
        <v>97</v>
      </c>
      <c r="D3643" s="580"/>
      <c r="E3643" s="597">
        <v>2300</v>
      </c>
      <c r="F3643" s="1495" t="s">
        <v>3155</v>
      </c>
      <c r="G3643" s="1495" t="s">
        <v>3156</v>
      </c>
      <c r="H3643" s="1495" t="s">
        <v>2395</v>
      </c>
      <c r="I3643" s="1495" t="s">
        <v>2317</v>
      </c>
      <c r="J3643" s="580"/>
      <c r="K3643" s="719" t="s">
        <v>3157</v>
      </c>
      <c r="L3643" s="719">
        <v>8</v>
      </c>
      <c r="M3643" s="599">
        <f t="shared" si="140"/>
        <v>18400</v>
      </c>
      <c r="N3643" s="1499"/>
      <c r="O3643" s="1499"/>
      <c r="P3643" s="1499"/>
    </row>
    <row r="3644" spans="1:16" ht="13.5" x14ac:dyDescent="0.25">
      <c r="A3644" s="1495" t="s">
        <v>2082</v>
      </c>
      <c r="B3644" s="1495" t="s">
        <v>8675</v>
      </c>
      <c r="C3644" s="1495" t="s">
        <v>97</v>
      </c>
      <c r="D3644" s="580"/>
      <c r="E3644" s="597">
        <v>5000</v>
      </c>
      <c r="F3644" s="1495" t="s">
        <v>3158</v>
      </c>
      <c r="G3644" s="1495" t="s">
        <v>3159</v>
      </c>
      <c r="H3644" s="1495" t="s">
        <v>3160</v>
      </c>
      <c r="I3644" s="1495" t="s">
        <v>2317</v>
      </c>
      <c r="J3644" s="580"/>
      <c r="K3644" s="719" t="s">
        <v>3161</v>
      </c>
      <c r="L3644" s="719">
        <v>1</v>
      </c>
      <c r="M3644" s="599">
        <f t="shared" si="140"/>
        <v>5000</v>
      </c>
      <c r="N3644" s="1499"/>
      <c r="O3644" s="1499"/>
      <c r="P3644" s="1499"/>
    </row>
    <row r="3645" spans="1:16" ht="13.5" x14ac:dyDescent="0.25">
      <c r="A3645" s="1495" t="s">
        <v>2082</v>
      </c>
      <c r="B3645" s="1495" t="s">
        <v>8675</v>
      </c>
      <c r="C3645" s="1495" t="s">
        <v>97</v>
      </c>
      <c r="D3645" s="580"/>
      <c r="E3645" s="597">
        <v>2500</v>
      </c>
      <c r="F3645" s="1495" t="s">
        <v>3162</v>
      </c>
      <c r="G3645" s="1495" t="s">
        <v>3163</v>
      </c>
      <c r="H3645" s="1495" t="s">
        <v>2752</v>
      </c>
      <c r="I3645" s="1495" t="s">
        <v>2317</v>
      </c>
      <c r="J3645" s="580"/>
      <c r="K3645" s="719" t="s">
        <v>3164</v>
      </c>
      <c r="L3645" s="719">
        <v>6</v>
      </c>
      <c r="M3645" s="599">
        <f t="shared" si="140"/>
        <v>15000</v>
      </c>
      <c r="N3645" s="1499"/>
      <c r="O3645" s="1499"/>
      <c r="P3645" s="1499"/>
    </row>
    <row r="3646" spans="1:16" ht="13.5" x14ac:dyDescent="0.25">
      <c r="A3646" s="1495" t="s">
        <v>2082</v>
      </c>
      <c r="B3646" s="1495" t="s">
        <v>8675</v>
      </c>
      <c r="C3646" s="1495" t="s">
        <v>97</v>
      </c>
      <c r="D3646" s="580"/>
      <c r="E3646" s="597">
        <v>1300</v>
      </c>
      <c r="F3646" s="1495" t="s">
        <v>3165</v>
      </c>
      <c r="G3646" s="1495" t="s">
        <v>3166</v>
      </c>
      <c r="H3646" s="1495" t="s">
        <v>3167</v>
      </c>
      <c r="I3646" s="1495" t="s">
        <v>2365</v>
      </c>
      <c r="J3646" s="580"/>
      <c r="K3646" s="719" t="s">
        <v>3168</v>
      </c>
      <c r="L3646" s="719">
        <v>3</v>
      </c>
      <c r="M3646" s="599">
        <f t="shared" si="140"/>
        <v>3900</v>
      </c>
      <c r="N3646" s="1499"/>
      <c r="O3646" s="1499"/>
      <c r="P3646" s="1499"/>
    </row>
    <row r="3647" spans="1:16" ht="13.5" x14ac:dyDescent="0.25">
      <c r="A3647" s="1495" t="s">
        <v>2082</v>
      </c>
      <c r="B3647" s="1495" t="s">
        <v>8675</v>
      </c>
      <c r="C3647" s="1495" t="s">
        <v>97</v>
      </c>
      <c r="D3647" s="580"/>
      <c r="E3647" s="597">
        <v>1300</v>
      </c>
      <c r="F3647" s="1495" t="s">
        <v>3169</v>
      </c>
      <c r="G3647" s="1495" t="s">
        <v>3170</v>
      </c>
      <c r="H3647" s="1495" t="s">
        <v>3138</v>
      </c>
      <c r="I3647" s="1495" t="s">
        <v>2313</v>
      </c>
      <c r="J3647" s="580"/>
      <c r="K3647" s="719" t="s">
        <v>3171</v>
      </c>
      <c r="L3647" s="719">
        <v>1</v>
      </c>
      <c r="M3647" s="599">
        <f t="shared" si="140"/>
        <v>1300</v>
      </c>
      <c r="N3647" s="1499"/>
      <c r="O3647" s="1499"/>
      <c r="P3647" s="1499"/>
    </row>
    <row r="3648" spans="1:16" ht="13.5" x14ac:dyDescent="0.25">
      <c r="A3648" s="1495" t="s">
        <v>2082</v>
      </c>
      <c r="B3648" s="1495" t="s">
        <v>8675</v>
      </c>
      <c r="C3648" s="1495" t="s">
        <v>97</v>
      </c>
      <c r="D3648" s="580"/>
      <c r="E3648" s="597">
        <v>1800</v>
      </c>
      <c r="F3648" s="1495" t="s">
        <v>3172</v>
      </c>
      <c r="G3648" s="1495" t="s">
        <v>3173</v>
      </c>
      <c r="H3648" s="1495" t="s">
        <v>3096</v>
      </c>
      <c r="I3648" s="1495" t="s">
        <v>2313</v>
      </c>
      <c r="J3648" s="580"/>
      <c r="K3648" s="719" t="s">
        <v>3174</v>
      </c>
      <c r="L3648" s="719">
        <v>3</v>
      </c>
      <c r="M3648" s="599">
        <f t="shared" si="140"/>
        <v>5400</v>
      </c>
      <c r="N3648" s="1499"/>
      <c r="O3648" s="1499"/>
      <c r="P3648" s="1499"/>
    </row>
    <row r="3649" spans="1:16" ht="13.5" x14ac:dyDescent="0.25">
      <c r="A3649" s="1495" t="s">
        <v>2082</v>
      </c>
      <c r="B3649" s="1495" t="s">
        <v>8675</v>
      </c>
      <c r="C3649" s="1495" t="s">
        <v>97</v>
      </c>
      <c r="D3649" s="580"/>
      <c r="E3649" s="597">
        <v>5200</v>
      </c>
      <c r="F3649" s="1495" t="s">
        <v>3175</v>
      </c>
      <c r="G3649" s="1495" t="s">
        <v>3176</v>
      </c>
      <c r="H3649" s="1495" t="s">
        <v>651</v>
      </c>
      <c r="I3649" s="1495" t="s">
        <v>2317</v>
      </c>
      <c r="J3649" s="580"/>
      <c r="K3649" s="719" t="s">
        <v>3177</v>
      </c>
      <c r="L3649" s="719">
        <v>1</v>
      </c>
      <c r="M3649" s="599">
        <f t="shared" si="140"/>
        <v>5200</v>
      </c>
      <c r="N3649" s="1499"/>
      <c r="O3649" s="1499"/>
      <c r="P3649" s="1499"/>
    </row>
    <row r="3650" spans="1:16" ht="13.5" x14ac:dyDescent="0.25">
      <c r="A3650" s="1495" t="s">
        <v>2082</v>
      </c>
      <c r="B3650" s="1495" t="s">
        <v>8675</v>
      </c>
      <c r="C3650" s="1495" t="s">
        <v>97</v>
      </c>
      <c r="D3650" s="580"/>
      <c r="E3650" s="597">
        <v>3500</v>
      </c>
      <c r="F3650" s="1495" t="s">
        <v>3178</v>
      </c>
      <c r="G3650" s="1495" t="s">
        <v>3179</v>
      </c>
      <c r="H3650" s="1495" t="s">
        <v>3180</v>
      </c>
      <c r="I3650" s="1495" t="s">
        <v>2317</v>
      </c>
      <c r="J3650" s="580"/>
      <c r="K3650" s="719" t="s">
        <v>3181</v>
      </c>
      <c r="L3650" s="719">
        <v>1</v>
      </c>
      <c r="M3650" s="599">
        <f t="shared" si="140"/>
        <v>3500</v>
      </c>
      <c r="N3650" s="1499"/>
      <c r="O3650" s="1499"/>
      <c r="P3650" s="1499"/>
    </row>
    <row r="3651" spans="1:16" ht="13.5" x14ac:dyDescent="0.25">
      <c r="A3651" s="1495" t="s">
        <v>2082</v>
      </c>
      <c r="B3651" s="1495" t="s">
        <v>8675</v>
      </c>
      <c r="C3651" s="1495" t="s">
        <v>97</v>
      </c>
      <c r="D3651" s="580"/>
      <c r="E3651" s="597">
        <v>2500</v>
      </c>
      <c r="F3651" s="1495" t="s">
        <v>3182</v>
      </c>
      <c r="G3651" s="1495" t="s">
        <v>3183</v>
      </c>
      <c r="H3651" s="1495" t="s">
        <v>2752</v>
      </c>
      <c r="I3651" s="1495" t="s">
        <v>2345</v>
      </c>
      <c r="J3651" s="580"/>
      <c r="K3651" s="719" t="s">
        <v>3184</v>
      </c>
      <c r="L3651" s="719">
        <v>1</v>
      </c>
      <c r="M3651" s="599">
        <f t="shared" si="140"/>
        <v>2500</v>
      </c>
      <c r="N3651" s="1499"/>
      <c r="O3651" s="1499"/>
      <c r="P3651" s="1499"/>
    </row>
    <row r="3652" spans="1:16" ht="13.5" x14ac:dyDescent="0.25">
      <c r="A3652" s="1495" t="s">
        <v>2082</v>
      </c>
      <c r="B3652" s="1495" t="s">
        <v>8675</v>
      </c>
      <c r="C3652" s="1495" t="s">
        <v>97</v>
      </c>
      <c r="D3652" s="580"/>
      <c r="E3652" s="597">
        <v>5200</v>
      </c>
      <c r="F3652" s="1495" t="s">
        <v>3185</v>
      </c>
      <c r="G3652" s="1495" t="s">
        <v>3186</v>
      </c>
      <c r="H3652" s="1495" t="s">
        <v>651</v>
      </c>
      <c r="I3652" s="1495" t="s">
        <v>2317</v>
      </c>
      <c r="J3652" s="580"/>
      <c r="K3652" s="719" t="s">
        <v>3187</v>
      </c>
      <c r="L3652" s="719">
        <v>6</v>
      </c>
      <c r="M3652" s="599">
        <f t="shared" si="140"/>
        <v>31200</v>
      </c>
      <c r="N3652" s="1499"/>
      <c r="O3652" s="1499"/>
      <c r="P3652" s="1499"/>
    </row>
    <row r="3653" spans="1:16" ht="13.5" x14ac:dyDescent="0.25">
      <c r="A3653" s="1495" t="s">
        <v>2082</v>
      </c>
      <c r="B3653" s="1495" t="s">
        <v>8675</v>
      </c>
      <c r="C3653" s="1495" t="s">
        <v>97</v>
      </c>
      <c r="D3653" s="580"/>
      <c r="E3653" s="597">
        <v>5200</v>
      </c>
      <c r="F3653" s="1495" t="s">
        <v>3188</v>
      </c>
      <c r="G3653" s="1495" t="s">
        <v>3189</v>
      </c>
      <c r="H3653" s="1495" t="s">
        <v>654</v>
      </c>
      <c r="I3653" s="1495" t="s">
        <v>2317</v>
      </c>
      <c r="J3653" s="580"/>
      <c r="K3653" s="719" t="s">
        <v>3190</v>
      </c>
      <c r="L3653" s="719">
        <v>1</v>
      </c>
      <c r="M3653" s="599">
        <f t="shared" si="140"/>
        <v>5200</v>
      </c>
      <c r="N3653" s="1499"/>
      <c r="O3653" s="1499"/>
      <c r="P3653" s="1499"/>
    </row>
    <row r="3654" spans="1:16" ht="13.5" x14ac:dyDescent="0.25">
      <c r="A3654" s="1495" t="s">
        <v>2082</v>
      </c>
      <c r="B3654" s="1495" t="s">
        <v>8675</v>
      </c>
      <c r="C3654" s="1495" t="s">
        <v>97</v>
      </c>
      <c r="D3654" s="580"/>
      <c r="E3654" s="597">
        <v>2150</v>
      </c>
      <c r="F3654" s="1495" t="s">
        <v>3191</v>
      </c>
      <c r="G3654" s="1495" t="s">
        <v>3192</v>
      </c>
      <c r="H3654" s="1495" t="s">
        <v>3193</v>
      </c>
      <c r="I3654" s="1495" t="s">
        <v>2313</v>
      </c>
      <c r="J3654" s="580"/>
      <c r="K3654" s="719" t="s">
        <v>3194</v>
      </c>
      <c r="L3654" s="719">
        <v>1</v>
      </c>
      <c r="M3654" s="599">
        <f t="shared" si="140"/>
        <v>2150</v>
      </c>
      <c r="N3654" s="1499"/>
      <c r="O3654" s="1499"/>
      <c r="P3654" s="1499"/>
    </row>
    <row r="3655" spans="1:16" ht="13.5" x14ac:dyDescent="0.25">
      <c r="A3655" s="1495" t="s">
        <v>2082</v>
      </c>
      <c r="B3655" s="1495" t="s">
        <v>8675</v>
      </c>
      <c r="C3655" s="1495" t="s">
        <v>97</v>
      </c>
      <c r="D3655" s="580"/>
      <c r="E3655" s="597">
        <v>5200</v>
      </c>
      <c r="F3655" s="1495" t="s">
        <v>3195</v>
      </c>
      <c r="G3655" s="1495" t="s">
        <v>3196</v>
      </c>
      <c r="H3655" s="1495" t="s">
        <v>651</v>
      </c>
      <c r="I3655" s="1495" t="s">
        <v>2317</v>
      </c>
      <c r="J3655" s="580"/>
      <c r="K3655" s="719" t="s">
        <v>3197</v>
      </c>
      <c r="L3655" s="719">
        <v>1</v>
      </c>
      <c r="M3655" s="599">
        <f t="shared" si="140"/>
        <v>5200</v>
      </c>
      <c r="N3655" s="1499"/>
      <c r="O3655" s="1499"/>
      <c r="P3655" s="1499"/>
    </row>
    <row r="3656" spans="1:16" ht="13.5" x14ac:dyDescent="0.25">
      <c r="A3656" s="1495" t="s">
        <v>2082</v>
      </c>
      <c r="B3656" s="1495" t="s">
        <v>8675</v>
      </c>
      <c r="C3656" s="1495" t="s">
        <v>97</v>
      </c>
      <c r="D3656" s="580"/>
      <c r="E3656" s="597">
        <v>3500</v>
      </c>
      <c r="F3656" s="1495" t="s">
        <v>3198</v>
      </c>
      <c r="G3656" s="1495" t="s">
        <v>3199</v>
      </c>
      <c r="H3656" s="1495" t="s">
        <v>674</v>
      </c>
      <c r="I3656" s="1495" t="s">
        <v>2317</v>
      </c>
      <c r="J3656" s="580"/>
      <c r="K3656" s="719" t="s">
        <v>3200</v>
      </c>
      <c r="L3656" s="719">
        <v>1</v>
      </c>
      <c r="M3656" s="599">
        <f t="shared" si="140"/>
        <v>3500</v>
      </c>
      <c r="N3656" s="1499"/>
      <c r="O3656" s="1499"/>
      <c r="P3656" s="1499"/>
    </row>
    <row r="3657" spans="1:16" ht="13.5" x14ac:dyDescent="0.25">
      <c r="A3657" s="1495" t="s">
        <v>2082</v>
      </c>
      <c r="B3657" s="1495" t="s">
        <v>8675</v>
      </c>
      <c r="C3657" s="1495" t="s">
        <v>97</v>
      </c>
      <c r="D3657" s="580"/>
      <c r="E3657" s="597">
        <v>5200</v>
      </c>
      <c r="F3657" s="1495" t="s">
        <v>3201</v>
      </c>
      <c r="G3657" s="1495" t="s">
        <v>3202</v>
      </c>
      <c r="H3657" s="1495" t="s">
        <v>651</v>
      </c>
      <c r="I3657" s="1495" t="s">
        <v>2317</v>
      </c>
      <c r="J3657" s="580"/>
      <c r="K3657" s="719" t="s">
        <v>3203</v>
      </c>
      <c r="L3657" s="719">
        <v>1</v>
      </c>
      <c r="M3657" s="599">
        <f t="shared" si="140"/>
        <v>5200</v>
      </c>
      <c r="N3657" s="1499"/>
      <c r="O3657" s="1499"/>
      <c r="P3657" s="1499"/>
    </row>
    <row r="3658" spans="1:16" ht="13.5" x14ac:dyDescent="0.25">
      <c r="A3658" s="1495" t="s">
        <v>2082</v>
      </c>
      <c r="B3658" s="1495" t="s">
        <v>8675</v>
      </c>
      <c r="C3658" s="1495" t="s">
        <v>97</v>
      </c>
      <c r="D3658" s="580"/>
      <c r="E3658" s="597">
        <v>2300</v>
      </c>
      <c r="F3658" s="1495" t="s">
        <v>3204</v>
      </c>
      <c r="G3658" s="1495" t="s">
        <v>3205</v>
      </c>
      <c r="H3658" s="1495" t="s">
        <v>3206</v>
      </c>
      <c r="I3658" s="1495" t="s">
        <v>2317</v>
      </c>
      <c r="J3658" s="580"/>
      <c r="K3658" s="719" t="s">
        <v>3207</v>
      </c>
      <c r="L3658" s="719">
        <v>2</v>
      </c>
      <c r="M3658" s="599">
        <f t="shared" si="140"/>
        <v>4600</v>
      </c>
      <c r="N3658" s="1499"/>
      <c r="O3658" s="1499"/>
      <c r="P3658" s="1499"/>
    </row>
    <row r="3659" spans="1:16" ht="13.5" x14ac:dyDescent="0.25">
      <c r="A3659" s="1495" t="s">
        <v>2082</v>
      </c>
      <c r="B3659" s="1495" t="s">
        <v>8675</v>
      </c>
      <c r="C3659" s="1495" t="s">
        <v>97</v>
      </c>
      <c r="D3659" s="580"/>
      <c r="E3659" s="597">
        <v>6000</v>
      </c>
      <c r="F3659" s="1495" t="s">
        <v>3208</v>
      </c>
      <c r="G3659" s="1495" t="s">
        <v>3209</v>
      </c>
      <c r="H3659" s="1495" t="s">
        <v>792</v>
      </c>
      <c r="I3659" s="1495" t="s">
        <v>2345</v>
      </c>
      <c r="J3659" s="580"/>
      <c r="K3659" s="719" t="s">
        <v>3210</v>
      </c>
      <c r="L3659" s="719">
        <v>1</v>
      </c>
      <c r="M3659" s="599">
        <f t="shared" si="140"/>
        <v>6000</v>
      </c>
      <c r="N3659" s="1499"/>
      <c r="O3659" s="1499"/>
      <c r="P3659" s="1499"/>
    </row>
    <row r="3660" spans="1:16" ht="13.5" x14ac:dyDescent="0.25">
      <c r="A3660" s="1495" t="s">
        <v>2082</v>
      </c>
      <c r="B3660" s="1495" t="s">
        <v>8675</v>
      </c>
      <c r="C3660" s="1495" t="s">
        <v>97</v>
      </c>
      <c r="D3660" s="580"/>
      <c r="E3660" s="597">
        <v>1300</v>
      </c>
      <c r="F3660" s="1495" t="s">
        <v>3211</v>
      </c>
      <c r="G3660" s="1495" t="s">
        <v>3212</v>
      </c>
      <c r="H3660" s="1495" t="s">
        <v>3213</v>
      </c>
      <c r="I3660" s="1495" t="s">
        <v>2313</v>
      </c>
      <c r="J3660" s="580"/>
      <c r="K3660" s="719"/>
      <c r="L3660" s="719"/>
      <c r="M3660" s="599"/>
      <c r="N3660" s="1499" t="s">
        <v>3214</v>
      </c>
      <c r="O3660" s="1499">
        <v>10</v>
      </c>
      <c r="P3660" s="1499">
        <v>13000</v>
      </c>
    </row>
    <row r="3661" spans="1:16" ht="13.5" x14ac:dyDescent="0.25">
      <c r="A3661" s="1495" t="s">
        <v>2082</v>
      </c>
      <c r="B3661" s="1495" t="s">
        <v>8675</v>
      </c>
      <c r="C3661" s="1495" t="s">
        <v>97</v>
      </c>
      <c r="D3661" s="580"/>
      <c r="E3661" s="597">
        <v>1800</v>
      </c>
      <c r="F3661" s="1495" t="s">
        <v>3215</v>
      </c>
      <c r="G3661" s="1495" t="s">
        <v>3216</v>
      </c>
      <c r="H3661" s="1495" t="s">
        <v>3217</v>
      </c>
      <c r="I3661" s="1495" t="s">
        <v>2313</v>
      </c>
      <c r="J3661" s="580"/>
      <c r="K3661" s="719" t="s">
        <v>3218</v>
      </c>
      <c r="L3661" s="719">
        <v>2</v>
      </c>
      <c r="M3661" s="599">
        <f t="shared" ref="M3661:M3668" si="141">E3661*L3661</f>
        <v>3600</v>
      </c>
      <c r="N3661" s="1499"/>
      <c r="O3661" s="1499"/>
      <c r="P3661" s="1499"/>
    </row>
    <row r="3662" spans="1:16" ht="13.5" x14ac:dyDescent="0.25">
      <c r="A3662" s="1495" t="s">
        <v>2082</v>
      </c>
      <c r="B3662" s="1495" t="s">
        <v>8675</v>
      </c>
      <c r="C3662" s="1495" t="s">
        <v>97</v>
      </c>
      <c r="D3662" s="580"/>
      <c r="E3662" s="597">
        <v>5200</v>
      </c>
      <c r="F3662" s="1495" t="s">
        <v>3219</v>
      </c>
      <c r="G3662" s="1495" t="s">
        <v>3220</v>
      </c>
      <c r="H3662" s="1495" t="s">
        <v>2575</v>
      </c>
      <c r="I3662" s="1495" t="s">
        <v>2317</v>
      </c>
      <c r="J3662" s="580"/>
      <c r="K3662" s="719" t="s">
        <v>3221</v>
      </c>
      <c r="L3662" s="719">
        <v>1</v>
      </c>
      <c r="M3662" s="599">
        <f t="shared" si="141"/>
        <v>5200</v>
      </c>
      <c r="N3662" s="1499"/>
      <c r="O3662" s="1499"/>
      <c r="P3662" s="1499"/>
    </row>
    <row r="3663" spans="1:16" ht="13.5" x14ac:dyDescent="0.25">
      <c r="A3663" s="1495" t="s">
        <v>2082</v>
      </c>
      <c r="B3663" s="1495" t="s">
        <v>8675</v>
      </c>
      <c r="C3663" s="1495" t="s">
        <v>97</v>
      </c>
      <c r="D3663" s="580"/>
      <c r="E3663" s="597">
        <v>2150</v>
      </c>
      <c r="F3663" s="1495" t="s">
        <v>3222</v>
      </c>
      <c r="G3663" s="1495" t="s">
        <v>3223</v>
      </c>
      <c r="H3663" s="1495" t="s">
        <v>3224</v>
      </c>
      <c r="I3663" s="1495" t="s">
        <v>2313</v>
      </c>
      <c r="J3663" s="580"/>
      <c r="K3663" s="719" t="s">
        <v>3225</v>
      </c>
      <c r="L3663" s="719">
        <v>1</v>
      </c>
      <c r="M3663" s="599">
        <f t="shared" si="141"/>
        <v>2150</v>
      </c>
      <c r="N3663" s="1499"/>
      <c r="O3663" s="1499"/>
      <c r="P3663" s="1499"/>
    </row>
    <row r="3664" spans="1:16" ht="13.5" x14ac:dyDescent="0.25">
      <c r="A3664" s="1495" t="s">
        <v>2082</v>
      </c>
      <c r="B3664" s="1495" t="s">
        <v>8675</v>
      </c>
      <c r="C3664" s="1495" t="s">
        <v>97</v>
      </c>
      <c r="D3664" s="580"/>
      <c r="E3664" s="597">
        <v>3500</v>
      </c>
      <c r="F3664" s="1495" t="s">
        <v>3226</v>
      </c>
      <c r="G3664" s="1495" t="s">
        <v>3227</v>
      </c>
      <c r="H3664" s="1495" t="s">
        <v>3228</v>
      </c>
      <c r="I3664" s="1495" t="s">
        <v>2317</v>
      </c>
      <c r="J3664" s="580"/>
      <c r="K3664" s="719" t="s">
        <v>3229</v>
      </c>
      <c r="L3664" s="719">
        <v>5</v>
      </c>
      <c r="M3664" s="599">
        <f t="shared" si="141"/>
        <v>17500</v>
      </c>
      <c r="N3664" s="1499"/>
      <c r="O3664" s="1499"/>
      <c r="P3664" s="1499"/>
    </row>
    <row r="3665" spans="1:16" ht="13.5" x14ac:dyDescent="0.25">
      <c r="A3665" s="1495" t="s">
        <v>2082</v>
      </c>
      <c r="B3665" s="1495" t="s">
        <v>8675</v>
      </c>
      <c r="C3665" s="1495" t="s">
        <v>97</v>
      </c>
      <c r="D3665" s="580"/>
      <c r="E3665" s="597">
        <v>1200</v>
      </c>
      <c r="F3665" s="1495" t="s">
        <v>3230</v>
      </c>
      <c r="G3665" s="1495" t="s">
        <v>3231</v>
      </c>
      <c r="H3665" s="1495" t="s">
        <v>3005</v>
      </c>
      <c r="I3665" s="1495" t="s">
        <v>2308</v>
      </c>
      <c r="J3665" s="580"/>
      <c r="K3665" s="719" t="s">
        <v>3232</v>
      </c>
      <c r="L3665" s="719">
        <v>1</v>
      </c>
      <c r="M3665" s="599">
        <f t="shared" si="141"/>
        <v>1200</v>
      </c>
      <c r="N3665" s="1499"/>
      <c r="O3665" s="1499"/>
      <c r="P3665" s="1499"/>
    </row>
    <row r="3666" spans="1:16" ht="13.5" x14ac:dyDescent="0.25">
      <c r="A3666" s="1495" t="s">
        <v>2082</v>
      </c>
      <c r="B3666" s="1495" t="s">
        <v>8675</v>
      </c>
      <c r="C3666" s="1495" t="s">
        <v>97</v>
      </c>
      <c r="D3666" s="580"/>
      <c r="E3666" s="597">
        <v>4000</v>
      </c>
      <c r="F3666" s="1495" t="s">
        <v>3233</v>
      </c>
      <c r="G3666" s="1495" t="s">
        <v>3234</v>
      </c>
      <c r="H3666" s="1495" t="s">
        <v>1127</v>
      </c>
      <c r="I3666" s="1495" t="s">
        <v>2317</v>
      </c>
      <c r="J3666" s="580"/>
      <c r="K3666" s="719" t="s">
        <v>3235</v>
      </c>
      <c r="L3666" s="719">
        <v>1</v>
      </c>
      <c r="M3666" s="599">
        <f t="shared" si="141"/>
        <v>4000</v>
      </c>
      <c r="N3666" s="1499"/>
      <c r="O3666" s="1499"/>
      <c r="P3666" s="1499"/>
    </row>
    <row r="3667" spans="1:16" ht="13.5" x14ac:dyDescent="0.25">
      <c r="A3667" s="1495" t="s">
        <v>2082</v>
      </c>
      <c r="B3667" s="1495" t="s">
        <v>8675</v>
      </c>
      <c r="C3667" s="1495" t="s">
        <v>97</v>
      </c>
      <c r="D3667" s="580"/>
      <c r="E3667" s="597">
        <v>2300</v>
      </c>
      <c r="F3667" s="1495" t="s">
        <v>3236</v>
      </c>
      <c r="G3667" s="1495" t="s">
        <v>3237</v>
      </c>
      <c r="H3667" s="1495" t="s">
        <v>2547</v>
      </c>
      <c r="I3667" s="1495" t="s">
        <v>2317</v>
      </c>
      <c r="J3667" s="580"/>
      <c r="K3667" s="719" t="s">
        <v>3238</v>
      </c>
      <c r="L3667" s="719">
        <v>4</v>
      </c>
      <c r="M3667" s="599">
        <f t="shared" si="141"/>
        <v>9200</v>
      </c>
      <c r="N3667" s="1499"/>
      <c r="O3667" s="1499"/>
      <c r="P3667" s="1499"/>
    </row>
    <row r="3668" spans="1:16" ht="13.5" x14ac:dyDescent="0.25">
      <c r="A3668" s="1495" t="s">
        <v>2082</v>
      </c>
      <c r="B3668" s="1495" t="s">
        <v>8675</v>
      </c>
      <c r="C3668" s="1495" t="s">
        <v>97</v>
      </c>
      <c r="D3668" s="580"/>
      <c r="E3668" s="597">
        <v>1800</v>
      </c>
      <c r="F3668" s="1495" t="s">
        <v>3239</v>
      </c>
      <c r="G3668" s="1495" t="s">
        <v>3240</v>
      </c>
      <c r="H3668" s="1495" t="s">
        <v>3241</v>
      </c>
      <c r="I3668" s="1495" t="s">
        <v>2313</v>
      </c>
      <c r="J3668" s="580"/>
      <c r="K3668" s="719" t="s">
        <v>3242</v>
      </c>
      <c r="L3668" s="719">
        <v>5</v>
      </c>
      <c r="M3668" s="599">
        <f t="shared" si="141"/>
        <v>9000</v>
      </c>
      <c r="N3668" s="1499"/>
      <c r="O3668" s="1499"/>
      <c r="P3668" s="1499"/>
    </row>
    <row r="3669" spans="1:16" ht="13.5" x14ac:dyDescent="0.25">
      <c r="A3669" s="1495" t="s">
        <v>2082</v>
      </c>
      <c r="B3669" s="1495" t="s">
        <v>8675</v>
      </c>
      <c r="C3669" s="1495" t="s">
        <v>97</v>
      </c>
      <c r="D3669" s="580"/>
      <c r="E3669" s="597">
        <v>3500</v>
      </c>
      <c r="F3669" s="1495" t="s">
        <v>3243</v>
      </c>
      <c r="G3669" s="1495" t="s">
        <v>3244</v>
      </c>
      <c r="H3669" s="1495" t="s">
        <v>2395</v>
      </c>
      <c r="I3669" s="1495" t="s">
        <v>2317</v>
      </c>
      <c r="J3669" s="580"/>
      <c r="K3669" s="719"/>
      <c r="L3669" s="719"/>
      <c r="M3669" s="599"/>
      <c r="N3669" s="1499" t="s">
        <v>3245</v>
      </c>
      <c r="O3669" s="1499">
        <v>10</v>
      </c>
      <c r="P3669" s="1499">
        <v>35000</v>
      </c>
    </row>
    <row r="3670" spans="1:16" ht="13.5" x14ac:dyDescent="0.25">
      <c r="A3670" s="1495" t="s">
        <v>2082</v>
      </c>
      <c r="B3670" s="1495" t="s">
        <v>8675</v>
      </c>
      <c r="C3670" s="1495" t="s">
        <v>97</v>
      </c>
      <c r="D3670" s="580"/>
      <c r="E3670" s="597">
        <v>3600</v>
      </c>
      <c r="F3670" s="1495" t="s">
        <v>3246</v>
      </c>
      <c r="G3670" s="1495" t="s">
        <v>3247</v>
      </c>
      <c r="H3670" s="1495" t="s">
        <v>3248</v>
      </c>
      <c r="I3670" s="1495" t="s">
        <v>2317</v>
      </c>
      <c r="J3670" s="580"/>
      <c r="K3670" s="719" t="s">
        <v>3249</v>
      </c>
      <c r="L3670" s="719">
        <v>1</v>
      </c>
      <c r="M3670" s="599">
        <f t="shared" ref="M3670:M3688" si="142">E3670*L3670</f>
        <v>3600</v>
      </c>
      <c r="N3670" s="1499"/>
      <c r="O3670" s="1499"/>
      <c r="P3670" s="1499"/>
    </row>
    <row r="3671" spans="1:16" ht="13.5" x14ac:dyDescent="0.25">
      <c r="A3671" s="1495" t="s">
        <v>2082</v>
      </c>
      <c r="B3671" s="1495" t="s">
        <v>8675</v>
      </c>
      <c r="C3671" s="1495" t="s">
        <v>97</v>
      </c>
      <c r="D3671" s="580"/>
      <c r="E3671" s="597">
        <v>1300</v>
      </c>
      <c r="F3671" s="1495" t="s">
        <v>3250</v>
      </c>
      <c r="G3671" s="1495" t="s">
        <v>3251</v>
      </c>
      <c r="H3671" s="1495" t="s">
        <v>3252</v>
      </c>
      <c r="I3671" s="1495" t="s">
        <v>2313</v>
      </c>
      <c r="J3671" s="580"/>
      <c r="K3671" s="719" t="s">
        <v>3253</v>
      </c>
      <c r="L3671" s="719">
        <v>8</v>
      </c>
      <c r="M3671" s="599">
        <f t="shared" si="142"/>
        <v>10400</v>
      </c>
      <c r="N3671" s="1499"/>
      <c r="O3671" s="1499"/>
      <c r="P3671" s="1499"/>
    </row>
    <row r="3672" spans="1:16" ht="13.5" x14ac:dyDescent="0.25">
      <c r="A3672" s="1495" t="s">
        <v>2082</v>
      </c>
      <c r="B3672" s="1495" t="s">
        <v>8675</v>
      </c>
      <c r="C3672" s="1495" t="s">
        <v>97</v>
      </c>
      <c r="D3672" s="580"/>
      <c r="E3672" s="597">
        <v>1800</v>
      </c>
      <c r="F3672" s="1495" t="s">
        <v>3254</v>
      </c>
      <c r="G3672" s="1495" t="s">
        <v>3255</v>
      </c>
      <c r="H3672" s="1495" t="s">
        <v>3256</v>
      </c>
      <c r="I3672" s="1495" t="s">
        <v>2365</v>
      </c>
      <c r="J3672" s="580"/>
      <c r="K3672" s="719" t="s">
        <v>3257</v>
      </c>
      <c r="L3672" s="719">
        <v>1</v>
      </c>
      <c r="M3672" s="599">
        <f t="shared" si="142"/>
        <v>1800</v>
      </c>
      <c r="N3672" s="1499"/>
      <c r="O3672" s="1499"/>
      <c r="P3672" s="1499"/>
    </row>
    <row r="3673" spans="1:16" ht="13.5" x14ac:dyDescent="0.25">
      <c r="A3673" s="1495" t="s">
        <v>2082</v>
      </c>
      <c r="B3673" s="1495" t="s">
        <v>8675</v>
      </c>
      <c r="C3673" s="1495" t="s">
        <v>97</v>
      </c>
      <c r="D3673" s="580"/>
      <c r="E3673" s="597">
        <v>2300</v>
      </c>
      <c r="F3673" s="1495" t="s">
        <v>3258</v>
      </c>
      <c r="G3673" s="1495" t="s">
        <v>3259</v>
      </c>
      <c r="H3673" s="1495" t="s">
        <v>675</v>
      </c>
      <c r="I3673" s="1495" t="s">
        <v>2317</v>
      </c>
      <c r="J3673" s="580"/>
      <c r="K3673" s="719" t="s">
        <v>3260</v>
      </c>
      <c r="L3673" s="719">
        <v>8</v>
      </c>
      <c r="M3673" s="599">
        <f t="shared" si="142"/>
        <v>18400</v>
      </c>
      <c r="N3673" s="1499"/>
      <c r="O3673" s="1499"/>
      <c r="P3673" s="1499"/>
    </row>
    <row r="3674" spans="1:16" ht="13.5" x14ac:dyDescent="0.25">
      <c r="A3674" s="1495" t="s">
        <v>2082</v>
      </c>
      <c r="B3674" s="1495" t="s">
        <v>8675</v>
      </c>
      <c r="C3674" s="1495" t="s">
        <v>97</v>
      </c>
      <c r="D3674" s="580"/>
      <c r="E3674" s="597">
        <v>2300</v>
      </c>
      <c r="F3674" s="1495" t="s">
        <v>3261</v>
      </c>
      <c r="G3674" s="1495" t="s">
        <v>3262</v>
      </c>
      <c r="H3674" s="1495" t="s">
        <v>2395</v>
      </c>
      <c r="I3674" s="1495" t="s">
        <v>2317</v>
      </c>
      <c r="J3674" s="580"/>
      <c r="K3674" s="719" t="s">
        <v>3263</v>
      </c>
      <c r="L3674" s="719">
        <v>4</v>
      </c>
      <c r="M3674" s="599">
        <f t="shared" si="142"/>
        <v>9200</v>
      </c>
      <c r="N3674" s="1499"/>
      <c r="O3674" s="1499"/>
      <c r="P3674" s="1499"/>
    </row>
    <row r="3675" spans="1:16" ht="13.5" x14ac:dyDescent="0.25">
      <c r="A3675" s="1495" t="s">
        <v>2082</v>
      </c>
      <c r="B3675" s="1495" t="s">
        <v>8675</v>
      </c>
      <c r="C3675" s="1495" t="s">
        <v>97</v>
      </c>
      <c r="D3675" s="580"/>
      <c r="E3675" s="597">
        <v>1800</v>
      </c>
      <c r="F3675" s="1495" t="s">
        <v>3264</v>
      </c>
      <c r="G3675" s="1495" t="s">
        <v>3265</v>
      </c>
      <c r="H3675" s="1495" t="s">
        <v>3266</v>
      </c>
      <c r="I3675" s="1495" t="s">
        <v>2313</v>
      </c>
      <c r="J3675" s="580"/>
      <c r="K3675" s="719" t="s">
        <v>3267</v>
      </c>
      <c r="L3675" s="719">
        <v>4</v>
      </c>
      <c r="M3675" s="599">
        <f t="shared" si="142"/>
        <v>7200</v>
      </c>
      <c r="N3675" s="1499"/>
      <c r="O3675" s="1499"/>
      <c r="P3675" s="1499"/>
    </row>
    <row r="3676" spans="1:16" ht="13.5" x14ac:dyDescent="0.25">
      <c r="A3676" s="1495" t="s">
        <v>2082</v>
      </c>
      <c r="B3676" s="1495" t="s">
        <v>8675</v>
      </c>
      <c r="C3676" s="1495" t="s">
        <v>97</v>
      </c>
      <c r="D3676" s="580"/>
      <c r="E3676" s="597">
        <v>1800</v>
      </c>
      <c r="F3676" s="1495" t="s">
        <v>3268</v>
      </c>
      <c r="G3676" s="1495" t="s">
        <v>3269</v>
      </c>
      <c r="H3676" s="1495" t="s">
        <v>3270</v>
      </c>
      <c r="I3676" s="1495" t="s">
        <v>2378</v>
      </c>
      <c r="J3676" s="580"/>
      <c r="K3676" s="719" t="s">
        <v>3271</v>
      </c>
      <c r="L3676" s="719">
        <v>5</v>
      </c>
      <c r="M3676" s="599">
        <f t="shared" si="142"/>
        <v>9000</v>
      </c>
      <c r="N3676" s="1499"/>
      <c r="O3676" s="1499"/>
      <c r="P3676" s="1499"/>
    </row>
    <row r="3677" spans="1:16" ht="13.5" x14ac:dyDescent="0.25">
      <c r="A3677" s="1495" t="s">
        <v>2082</v>
      </c>
      <c r="B3677" s="1495" t="s">
        <v>8675</v>
      </c>
      <c r="C3677" s="1495" t="s">
        <v>97</v>
      </c>
      <c r="D3677" s="580"/>
      <c r="E3677" s="597">
        <v>1800</v>
      </c>
      <c r="F3677" s="1495" t="s">
        <v>3272</v>
      </c>
      <c r="G3677" s="1495" t="s">
        <v>3273</v>
      </c>
      <c r="H3677" s="1495" t="s">
        <v>3274</v>
      </c>
      <c r="I3677" s="1495" t="s">
        <v>2378</v>
      </c>
      <c r="J3677" s="580"/>
      <c r="K3677" s="719" t="s">
        <v>3275</v>
      </c>
      <c r="L3677" s="719">
        <v>5</v>
      </c>
      <c r="M3677" s="599">
        <f t="shared" si="142"/>
        <v>9000</v>
      </c>
      <c r="N3677" s="1499"/>
      <c r="O3677" s="1499"/>
      <c r="P3677" s="1499"/>
    </row>
    <row r="3678" spans="1:16" ht="13.5" x14ac:dyDescent="0.25">
      <c r="A3678" s="1495" t="s">
        <v>2082</v>
      </c>
      <c r="B3678" s="1495" t="s">
        <v>8675</v>
      </c>
      <c r="C3678" s="1495" t="s">
        <v>97</v>
      </c>
      <c r="D3678" s="580"/>
      <c r="E3678" s="597">
        <v>1300</v>
      </c>
      <c r="F3678" s="1495" t="s">
        <v>3276</v>
      </c>
      <c r="G3678" s="1495" t="s">
        <v>3277</v>
      </c>
      <c r="H3678" s="1495" t="s">
        <v>3278</v>
      </c>
      <c r="I3678" s="1495" t="s">
        <v>2313</v>
      </c>
      <c r="J3678" s="580"/>
      <c r="K3678" s="719" t="s">
        <v>3279</v>
      </c>
      <c r="L3678" s="719">
        <v>4</v>
      </c>
      <c r="M3678" s="599">
        <f t="shared" si="142"/>
        <v>5200</v>
      </c>
      <c r="N3678" s="1499"/>
      <c r="O3678" s="1499"/>
      <c r="P3678" s="1499"/>
    </row>
    <row r="3679" spans="1:16" ht="13.5" x14ac:dyDescent="0.25">
      <c r="A3679" s="1495" t="s">
        <v>2082</v>
      </c>
      <c r="B3679" s="1495" t="s">
        <v>8675</v>
      </c>
      <c r="C3679" s="1495" t="s">
        <v>97</v>
      </c>
      <c r="D3679" s="580"/>
      <c r="E3679" s="597">
        <v>5200</v>
      </c>
      <c r="F3679" s="1495" t="s">
        <v>3280</v>
      </c>
      <c r="G3679" s="1495" t="s">
        <v>3281</v>
      </c>
      <c r="H3679" s="1495" t="s">
        <v>651</v>
      </c>
      <c r="I3679" s="1495" t="s">
        <v>2317</v>
      </c>
      <c r="J3679" s="580"/>
      <c r="K3679" s="719" t="s">
        <v>3282</v>
      </c>
      <c r="L3679" s="719">
        <v>1</v>
      </c>
      <c r="M3679" s="599">
        <f t="shared" si="142"/>
        <v>5200</v>
      </c>
      <c r="N3679" s="1499"/>
      <c r="O3679" s="1499"/>
      <c r="P3679" s="1499"/>
    </row>
    <row r="3680" spans="1:16" ht="13.5" x14ac:dyDescent="0.25">
      <c r="A3680" s="1495" t="s">
        <v>2082</v>
      </c>
      <c r="B3680" s="1495" t="s">
        <v>8675</v>
      </c>
      <c r="C3680" s="1495" t="s">
        <v>97</v>
      </c>
      <c r="D3680" s="580"/>
      <c r="E3680" s="597">
        <v>2300</v>
      </c>
      <c r="F3680" s="1495" t="s">
        <v>3283</v>
      </c>
      <c r="G3680" s="1495" t="s">
        <v>3284</v>
      </c>
      <c r="H3680" s="1495" t="s">
        <v>675</v>
      </c>
      <c r="I3680" s="1495" t="s">
        <v>2317</v>
      </c>
      <c r="J3680" s="580"/>
      <c r="K3680" s="719" t="s">
        <v>3285</v>
      </c>
      <c r="L3680" s="719">
        <v>2</v>
      </c>
      <c r="M3680" s="599">
        <f t="shared" si="142"/>
        <v>4600</v>
      </c>
      <c r="N3680" s="1499"/>
      <c r="O3680" s="1499"/>
      <c r="P3680" s="1499"/>
    </row>
    <row r="3681" spans="1:16" ht="13.5" x14ac:dyDescent="0.25">
      <c r="A3681" s="1495" t="s">
        <v>2082</v>
      </c>
      <c r="B3681" s="1495" t="s">
        <v>8675</v>
      </c>
      <c r="C3681" s="1495" t="s">
        <v>97</v>
      </c>
      <c r="D3681" s="580"/>
      <c r="E3681" s="597">
        <v>2300</v>
      </c>
      <c r="F3681" s="1495" t="s">
        <v>3286</v>
      </c>
      <c r="G3681" s="1495" t="s">
        <v>3287</v>
      </c>
      <c r="H3681" s="1495" t="s">
        <v>2395</v>
      </c>
      <c r="I3681" s="1495" t="s">
        <v>2317</v>
      </c>
      <c r="J3681" s="580"/>
      <c r="K3681" s="719" t="s">
        <v>3288</v>
      </c>
      <c r="L3681" s="719">
        <v>8</v>
      </c>
      <c r="M3681" s="599">
        <f t="shared" si="142"/>
        <v>18400</v>
      </c>
      <c r="N3681" s="1499"/>
      <c r="O3681" s="1499"/>
      <c r="P3681" s="1499"/>
    </row>
    <row r="3682" spans="1:16" ht="13.5" x14ac:dyDescent="0.25">
      <c r="A3682" s="1495" t="s">
        <v>2082</v>
      </c>
      <c r="B3682" s="1495" t="s">
        <v>8675</v>
      </c>
      <c r="C3682" s="1495" t="s">
        <v>97</v>
      </c>
      <c r="D3682" s="580"/>
      <c r="E3682" s="597">
        <v>2000</v>
      </c>
      <c r="F3682" s="1495" t="s">
        <v>3289</v>
      </c>
      <c r="G3682" s="1495" t="s">
        <v>3290</v>
      </c>
      <c r="H3682" s="1495" t="s">
        <v>3291</v>
      </c>
      <c r="I3682" s="1495" t="s">
        <v>2378</v>
      </c>
      <c r="J3682" s="580"/>
      <c r="K3682" s="719" t="s">
        <v>3292</v>
      </c>
      <c r="L3682" s="719">
        <v>1</v>
      </c>
      <c r="M3682" s="599">
        <f t="shared" si="142"/>
        <v>2000</v>
      </c>
      <c r="N3682" s="1499"/>
      <c r="O3682" s="1499"/>
      <c r="P3682" s="1499"/>
    </row>
    <row r="3683" spans="1:16" ht="13.5" x14ac:dyDescent="0.25">
      <c r="A3683" s="1495" t="s">
        <v>2082</v>
      </c>
      <c r="B3683" s="1495" t="s">
        <v>8675</v>
      </c>
      <c r="C3683" s="1495" t="s">
        <v>97</v>
      </c>
      <c r="D3683" s="580"/>
      <c r="E3683" s="597">
        <v>4000</v>
      </c>
      <c r="F3683" s="1495" t="s">
        <v>3293</v>
      </c>
      <c r="G3683" s="1495" t="s">
        <v>3294</v>
      </c>
      <c r="H3683" s="1495" t="s">
        <v>3295</v>
      </c>
      <c r="I3683" s="1495" t="s">
        <v>2317</v>
      </c>
      <c r="J3683" s="580"/>
      <c r="K3683" s="719" t="s">
        <v>3296</v>
      </c>
      <c r="L3683" s="719">
        <v>1</v>
      </c>
      <c r="M3683" s="599">
        <f t="shared" si="142"/>
        <v>4000</v>
      </c>
      <c r="N3683" s="1499"/>
      <c r="O3683" s="1499"/>
      <c r="P3683" s="1499"/>
    </row>
    <row r="3684" spans="1:16" ht="13.5" x14ac:dyDescent="0.25">
      <c r="A3684" s="1495" t="s">
        <v>2082</v>
      </c>
      <c r="B3684" s="1495" t="s">
        <v>8675</v>
      </c>
      <c r="C3684" s="1495" t="s">
        <v>97</v>
      </c>
      <c r="D3684" s="580"/>
      <c r="E3684" s="597">
        <v>1800</v>
      </c>
      <c r="F3684" s="1495" t="s">
        <v>3297</v>
      </c>
      <c r="G3684" s="1495" t="s">
        <v>3298</v>
      </c>
      <c r="H3684" s="1495" t="s">
        <v>3299</v>
      </c>
      <c r="I3684" s="1495" t="s">
        <v>2317</v>
      </c>
      <c r="J3684" s="580"/>
      <c r="K3684" s="719" t="s">
        <v>3300</v>
      </c>
      <c r="L3684" s="719">
        <v>5</v>
      </c>
      <c r="M3684" s="599">
        <f t="shared" si="142"/>
        <v>9000</v>
      </c>
      <c r="N3684" s="1499"/>
      <c r="O3684" s="1499"/>
      <c r="P3684" s="1499"/>
    </row>
    <row r="3685" spans="1:16" ht="13.5" x14ac:dyDescent="0.25">
      <c r="A3685" s="1495" t="s">
        <v>2082</v>
      </c>
      <c r="B3685" s="1495" t="s">
        <v>8675</v>
      </c>
      <c r="C3685" s="1495" t="s">
        <v>97</v>
      </c>
      <c r="D3685" s="580"/>
      <c r="E3685" s="597">
        <v>1200</v>
      </c>
      <c r="F3685" s="1495" t="s">
        <v>3301</v>
      </c>
      <c r="G3685" s="1495" t="s">
        <v>3302</v>
      </c>
      <c r="H3685" s="1495" t="s">
        <v>3303</v>
      </c>
      <c r="I3685" s="1495" t="s">
        <v>2345</v>
      </c>
      <c r="J3685" s="580"/>
      <c r="K3685" s="719" t="s">
        <v>3304</v>
      </c>
      <c r="L3685" s="719">
        <v>8</v>
      </c>
      <c r="M3685" s="599">
        <f t="shared" si="142"/>
        <v>9600</v>
      </c>
      <c r="N3685" s="1499"/>
      <c r="O3685" s="1499"/>
      <c r="P3685" s="1499"/>
    </row>
    <row r="3686" spans="1:16" ht="13.5" x14ac:dyDescent="0.25">
      <c r="A3686" s="1495" t="s">
        <v>2082</v>
      </c>
      <c r="B3686" s="1495" t="s">
        <v>8675</v>
      </c>
      <c r="C3686" s="1495" t="s">
        <v>97</v>
      </c>
      <c r="D3686" s="580"/>
      <c r="E3686" s="597">
        <v>1200</v>
      </c>
      <c r="F3686" s="1495" t="s">
        <v>3305</v>
      </c>
      <c r="G3686" s="1495" t="s">
        <v>3306</v>
      </c>
      <c r="H3686" s="1495" t="s">
        <v>3307</v>
      </c>
      <c r="I3686" s="1495" t="s">
        <v>3308</v>
      </c>
      <c r="J3686" s="580"/>
      <c r="K3686" s="719" t="s">
        <v>3309</v>
      </c>
      <c r="L3686" s="719">
        <v>1</v>
      </c>
      <c r="M3686" s="599">
        <f t="shared" si="142"/>
        <v>1200</v>
      </c>
      <c r="N3686" s="1499"/>
      <c r="O3686" s="1499"/>
      <c r="P3686" s="1499"/>
    </row>
    <row r="3687" spans="1:16" ht="13.5" x14ac:dyDescent="0.25">
      <c r="A3687" s="1495" t="s">
        <v>2082</v>
      </c>
      <c r="B3687" s="1495" t="s">
        <v>8675</v>
      </c>
      <c r="C3687" s="1495" t="s">
        <v>97</v>
      </c>
      <c r="D3687" s="580"/>
      <c r="E3687" s="597">
        <v>1800</v>
      </c>
      <c r="F3687" s="1495" t="s">
        <v>3310</v>
      </c>
      <c r="G3687" s="1495" t="s">
        <v>3311</v>
      </c>
      <c r="H3687" s="1495" t="s">
        <v>3312</v>
      </c>
      <c r="I3687" s="1495" t="s">
        <v>2412</v>
      </c>
      <c r="J3687" s="580"/>
      <c r="K3687" s="719" t="s">
        <v>3313</v>
      </c>
      <c r="L3687" s="719">
        <v>5</v>
      </c>
      <c r="M3687" s="599">
        <f t="shared" si="142"/>
        <v>9000</v>
      </c>
      <c r="N3687" s="1499"/>
      <c r="O3687" s="1499"/>
      <c r="P3687" s="1499"/>
    </row>
    <row r="3688" spans="1:16" ht="13.5" x14ac:dyDescent="0.25">
      <c r="A3688" s="1495" t="s">
        <v>2082</v>
      </c>
      <c r="B3688" s="1495" t="s">
        <v>8675</v>
      </c>
      <c r="C3688" s="1495" t="s">
        <v>97</v>
      </c>
      <c r="D3688" s="580"/>
      <c r="E3688" s="597">
        <v>6000</v>
      </c>
      <c r="F3688" s="1495" t="s">
        <v>3314</v>
      </c>
      <c r="G3688" s="1495" t="s">
        <v>3315</v>
      </c>
      <c r="H3688" s="1495" t="s">
        <v>756</v>
      </c>
      <c r="I3688" s="1495" t="s">
        <v>2317</v>
      </c>
      <c r="J3688" s="580"/>
      <c r="K3688" s="719" t="s">
        <v>3316</v>
      </c>
      <c r="L3688" s="719">
        <v>4</v>
      </c>
      <c r="M3688" s="599">
        <f t="shared" si="142"/>
        <v>24000</v>
      </c>
      <c r="N3688" s="1499"/>
      <c r="O3688" s="1499"/>
      <c r="P3688" s="1499"/>
    </row>
    <row r="3689" spans="1:16" ht="13.5" x14ac:dyDescent="0.25">
      <c r="A3689" s="1495" t="s">
        <v>2082</v>
      </c>
      <c r="B3689" s="1495" t="s">
        <v>8675</v>
      </c>
      <c r="C3689" s="1495" t="s">
        <v>97</v>
      </c>
      <c r="D3689" s="580"/>
      <c r="E3689" s="597">
        <v>2300</v>
      </c>
      <c r="F3689" s="1495" t="s">
        <v>3317</v>
      </c>
      <c r="G3689" s="1495" t="s">
        <v>3318</v>
      </c>
      <c r="H3689" s="1495"/>
      <c r="I3689" s="1495"/>
      <c r="J3689" s="580"/>
      <c r="K3689" s="719"/>
      <c r="L3689" s="719"/>
      <c r="M3689" s="599"/>
      <c r="N3689" s="1499" t="s">
        <v>3319</v>
      </c>
      <c r="O3689" s="1499">
        <v>10</v>
      </c>
      <c r="P3689" s="1499">
        <v>23000</v>
      </c>
    </row>
    <row r="3690" spans="1:16" ht="13.5" x14ac:dyDescent="0.25">
      <c r="A3690" s="1495" t="s">
        <v>2082</v>
      </c>
      <c r="B3690" s="1495" t="s">
        <v>8675</v>
      </c>
      <c r="C3690" s="1495" t="s">
        <v>97</v>
      </c>
      <c r="D3690" s="580"/>
      <c r="E3690" s="597">
        <v>1800</v>
      </c>
      <c r="F3690" s="1495" t="s">
        <v>3320</v>
      </c>
      <c r="G3690" s="1495" t="s">
        <v>3321</v>
      </c>
      <c r="H3690" s="1495" t="s">
        <v>3322</v>
      </c>
      <c r="I3690" s="1495" t="s">
        <v>2378</v>
      </c>
      <c r="J3690" s="580"/>
      <c r="K3690" s="719" t="s">
        <v>3323</v>
      </c>
      <c r="L3690" s="719">
        <v>4</v>
      </c>
      <c r="M3690" s="599">
        <f>E3690*L3690</f>
        <v>7200</v>
      </c>
      <c r="N3690" s="1499"/>
      <c r="O3690" s="1499"/>
      <c r="P3690" s="1499"/>
    </row>
    <row r="3691" spans="1:16" ht="13.5" x14ac:dyDescent="0.25">
      <c r="A3691" s="1495" t="s">
        <v>2082</v>
      </c>
      <c r="B3691" s="1495" t="s">
        <v>8675</v>
      </c>
      <c r="C3691" s="1495" t="s">
        <v>97</v>
      </c>
      <c r="D3691" s="580"/>
      <c r="E3691" s="597">
        <v>2300</v>
      </c>
      <c r="F3691" s="1495" t="s">
        <v>3324</v>
      </c>
      <c r="G3691" s="1495" t="s">
        <v>3325</v>
      </c>
      <c r="H3691" s="1495" t="s">
        <v>2547</v>
      </c>
      <c r="I3691" s="1495" t="s">
        <v>2317</v>
      </c>
      <c r="J3691" s="580"/>
      <c r="K3691" s="719" t="s">
        <v>3326</v>
      </c>
      <c r="L3691" s="719">
        <v>2</v>
      </c>
      <c r="M3691" s="599">
        <f>E3691*L3691</f>
        <v>4600</v>
      </c>
      <c r="N3691" s="1499"/>
      <c r="O3691" s="1499"/>
      <c r="P3691" s="1499"/>
    </row>
    <row r="3692" spans="1:16" ht="13.5" x14ac:dyDescent="0.25">
      <c r="A3692" s="1495" t="s">
        <v>2082</v>
      </c>
      <c r="B3692" s="1495" t="s">
        <v>8675</v>
      </c>
      <c r="C3692" s="1495" t="s">
        <v>97</v>
      </c>
      <c r="D3692" s="580"/>
      <c r="E3692" s="597">
        <v>2300</v>
      </c>
      <c r="F3692" s="1495" t="s">
        <v>3327</v>
      </c>
      <c r="G3692" s="1495" t="s">
        <v>3328</v>
      </c>
      <c r="H3692" s="1495" t="s">
        <v>2395</v>
      </c>
      <c r="I3692" s="1495" t="s">
        <v>2317</v>
      </c>
      <c r="J3692" s="580"/>
      <c r="K3692" s="719"/>
      <c r="L3692" s="719"/>
      <c r="M3692" s="599"/>
      <c r="N3692" s="1499" t="s">
        <v>3329</v>
      </c>
      <c r="O3692" s="1499">
        <v>10</v>
      </c>
      <c r="P3692" s="1499">
        <v>23000</v>
      </c>
    </row>
    <row r="3693" spans="1:16" ht="13.5" x14ac:dyDescent="0.25">
      <c r="A3693" s="1495" t="s">
        <v>2082</v>
      </c>
      <c r="B3693" s="1495" t="s">
        <v>8675</v>
      </c>
      <c r="C3693" s="1495" t="s">
        <v>97</v>
      </c>
      <c r="D3693" s="580"/>
      <c r="E3693" s="597">
        <v>1200</v>
      </c>
      <c r="F3693" s="1495" t="s">
        <v>3330</v>
      </c>
      <c r="G3693" s="1495" t="s">
        <v>3331</v>
      </c>
      <c r="H3693" s="1495" t="s">
        <v>3005</v>
      </c>
      <c r="I3693" s="1495" t="s">
        <v>2308</v>
      </c>
      <c r="J3693" s="580"/>
      <c r="K3693" s="719" t="s">
        <v>3332</v>
      </c>
      <c r="L3693" s="719">
        <v>2</v>
      </c>
      <c r="M3693" s="599">
        <f>E3693*L3693</f>
        <v>2400</v>
      </c>
      <c r="N3693" s="1499"/>
      <c r="O3693" s="1499"/>
      <c r="P3693" s="1499"/>
    </row>
    <row r="3694" spans="1:16" ht="13.5" x14ac:dyDescent="0.25">
      <c r="A3694" s="1495" t="s">
        <v>2082</v>
      </c>
      <c r="B3694" s="1495" t="s">
        <v>8675</v>
      </c>
      <c r="C3694" s="1495" t="s">
        <v>97</v>
      </c>
      <c r="D3694" s="580"/>
      <c r="E3694" s="597">
        <v>2300</v>
      </c>
      <c r="F3694" s="1495" t="s">
        <v>3333</v>
      </c>
      <c r="G3694" s="1495" t="s">
        <v>3334</v>
      </c>
      <c r="H3694" s="1495" t="s">
        <v>3335</v>
      </c>
      <c r="I3694" s="1495" t="s">
        <v>2313</v>
      </c>
      <c r="J3694" s="580"/>
      <c r="K3694" s="719" t="s">
        <v>3336</v>
      </c>
      <c r="L3694" s="719">
        <v>5</v>
      </c>
      <c r="M3694" s="599">
        <f>E3694*L3694</f>
        <v>11500</v>
      </c>
      <c r="N3694" s="1499"/>
      <c r="O3694" s="1499"/>
      <c r="P3694" s="1499"/>
    </row>
    <row r="3695" spans="1:16" ht="13.5" x14ac:dyDescent="0.25">
      <c r="A3695" s="1495" t="s">
        <v>2082</v>
      </c>
      <c r="B3695" s="1495" t="s">
        <v>8675</v>
      </c>
      <c r="C3695" s="1495" t="s">
        <v>97</v>
      </c>
      <c r="D3695" s="580"/>
      <c r="E3695" s="597">
        <v>4800</v>
      </c>
      <c r="F3695" s="1495" t="s">
        <v>3337</v>
      </c>
      <c r="G3695" s="1495" t="s">
        <v>3338</v>
      </c>
      <c r="H3695" s="1495" t="s">
        <v>3339</v>
      </c>
      <c r="I3695" s="1495" t="s">
        <v>2313</v>
      </c>
      <c r="J3695" s="580"/>
      <c r="K3695" s="719"/>
      <c r="L3695" s="719"/>
      <c r="M3695" s="599"/>
      <c r="N3695" s="1499" t="s">
        <v>3340</v>
      </c>
      <c r="O3695" s="1499">
        <v>10</v>
      </c>
      <c r="P3695" s="1499">
        <v>48000</v>
      </c>
    </row>
    <row r="3696" spans="1:16" ht="13.5" x14ac:dyDescent="0.25">
      <c r="A3696" s="1495" t="s">
        <v>2082</v>
      </c>
      <c r="B3696" s="1495" t="s">
        <v>8675</v>
      </c>
      <c r="C3696" s="1495" t="s">
        <v>97</v>
      </c>
      <c r="D3696" s="580"/>
      <c r="E3696" s="597">
        <v>1300</v>
      </c>
      <c r="F3696" s="1495" t="s">
        <v>3341</v>
      </c>
      <c r="G3696" s="1495" t="s">
        <v>3342</v>
      </c>
      <c r="H3696" s="1495" t="s">
        <v>3343</v>
      </c>
      <c r="I3696" s="1495" t="s">
        <v>2313</v>
      </c>
      <c r="J3696" s="580"/>
      <c r="K3696" s="719" t="s">
        <v>3344</v>
      </c>
      <c r="L3696" s="719">
        <v>5</v>
      </c>
      <c r="M3696" s="599">
        <f t="shared" ref="M3696:M3706" si="143">E3696*L3696</f>
        <v>6500</v>
      </c>
      <c r="N3696" s="1499"/>
      <c r="O3696" s="1499"/>
      <c r="P3696" s="1499"/>
    </row>
    <row r="3697" spans="1:16" ht="13.5" x14ac:dyDescent="0.25">
      <c r="A3697" s="1495" t="s">
        <v>2082</v>
      </c>
      <c r="B3697" s="1495" t="s">
        <v>8675</v>
      </c>
      <c r="C3697" s="1495" t="s">
        <v>97</v>
      </c>
      <c r="D3697" s="580"/>
      <c r="E3697" s="597">
        <v>1200</v>
      </c>
      <c r="F3697" s="1495" t="s">
        <v>3345</v>
      </c>
      <c r="G3697" s="1495" t="s">
        <v>3346</v>
      </c>
      <c r="H3697" s="1495"/>
      <c r="I3697" s="1495"/>
      <c r="J3697" s="580"/>
      <c r="K3697" s="719" t="s">
        <v>3347</v>
      </c>
      <c r="L3697" s="719">
        <v>8</v>
      </c>
      <c r="M3697" s="599">
        <f t="shared" si="143"/>
        <v>9600</v>
      </c>
      <c r="N3697" s="1499"/>
      <c r="O3697" s="1499"/>
      <c r="P3697" s="1499"/>
    </row>
    <row r="3698" spans="1:16" ht="13.5" x14ac:dyDescent="0.25">
      <c r="A3698" s="1495" t="s">
        <v>2082</v>
      </c>
      <c r="B3698" s="1495" t="s">
        <v>8675</v>
      </c>
      <c r="C3698" s="1495" t="s">
        <v>97</v>
      </c>
      <c r="D3698" s="580"/>
      <c r="E3698" s="597">
        <v>3500</v>
      </c>
      <c r="F3698" s="1495" t="s">
        <v>3348</v>
      </c>
      <c r="G3698" s="1495" t="s">
        <v>3349</v>
      </c>
      <c r="H3698" s="1495" t="s">
        <v>1568</v>
      </c>
      <c r="I3698" s="1495" t="s">
        <v>2317</v>
      </c>
      <c r="J3698" s="580"/>
      <c r="K3698" s="719" t="s">
        <v>3350</v>
      </c>
      <c r="L3698" s="719">
        <v>4</v>
      </c>
      <c r="M3698" s="599">
        <f t="shared" si="143"/>
        <v>14000</v>
      </c>
      <c r="N3698" s="1499"/>
      <c r="O3698" s="1499"/>
      <c r="P3698" s="1499"/>
    </row>
    <row r="3699" spans="1:16" ht="13.5" x14ac:dyDescent="0.25">
      <c r="A3699" s="1495" t="s">
        <v>2082</v>
      </c>
      <c r="B3699" s="1495" t="s">
        <v>8675</v>
      </c>
      <c r="C3699" s="1495" t="s">
        <v>97</v>
      </c>
      <c r="D3699" s="580"/>
      <c r="E3699" s="597">
        <v>5200</v>
      </c>
      <c r="F3699" s="1495" t="s">
        <v>3351</v>
      </c>
      <c r="G3699" s="1495" t="s">
        <v>3352</v>
      </c>
      <c r="H3699" s="1495" t="s">
        <v>651</v>
      </c>
      <c r="I3699" s="1495" t="s">
        <v>2317</v>
      </c>
      <c r="J3699" s="580"/>
      <c r="K3699" s="719" t="s">
        <v>3353</v>
      </c>
      <c r="L3699" s="719">
        <v>5</v>
      </c>
      <c r="M3699" s="599">
        <f t="shared" si="143"/>
        <v>26000</v>
      </c>
      <c r="N3699" s="1499"/>
      <c r="O3699" s="1499"/>
      <c r="P3699" s="1499"/>
    </row>
    <row r="3700" spans="1:16" ht="13.5" x14ac:dyDescent="0.25">
      <c r="A3700" s="1495" t="s">
        <v>2082</v>
      </c>
      <c r="B3700" s="1495" t="s">
        <v>8675</v>
      </c>
      <c r="C3700" s="1495" t="s">
        <v>97</v>
      </c>
      <c r="D3700" s="580"/>
      <c r="E3700" s="597">
        <v>1800</v>
      </c>
      <c r="F3700" s="1495" t="s">
        <v>3354</v>
      </c>
      <c r="G3700" s="1495" t="s">
        <v>3355</v>
      </c>
      <c r="H3700" s="1495" t="s">
        <v>674</v>
      </c>
      <c r="I3700" s="1495" t="s">
        <v>2317</v>
      </c>
      <c r="J3700" s="580"/>
      <c r="K3700" s="719" t="s">
        <v>3356</v>
      </c>
      <c r="L3700" s="719">
        <v>1</v>
      </c>
      <c r="M3700" s="599">
        <f t="shared" si="143"/>
        <v>1800</v>
      </c>
      <c r="N3700" s="1499"/>
      <c r="O3700" s="1499"/>
      <c r="P3700" s="1499"/>
    </row>
    <row r="3701" spans="1:16" ht="13.5" x14ac:dyDescent="0.25">
      <c r="A3701" s="1495" t="s">
        <v>2082</v>
      </c>
      <c r="B3701" s="1495" t="s">
        <v>8675</v>
      </c>
      <c r="C3701" s="1495" t="s">
        <v>97</v>
      </c>
      <c r="D3701" s="580"/>
      <c r="E3701" s="597">
        <v>5000</v>
      </c>
      <c r="F3701" s="1495" t="s">
        <v>3357</v>
      </c>
      <c r="G3701" s="1495" t="s">
        <v>3358</v>
      </c>
      <c r="H3701" s="1495" t="s">
        <v>3359</v>
      </c>
      <c r="I3701" s="1495" t="s">
        <v>2412</v>
      </c>
      <c r="J3701" s="580"/>
      <c r="K3701" s="719" t="s">
        <v>3360</v>
      </c>
      <c r="L3701" s="719">
        <v>2</v>
      </c>
      <c r="M3701" s="599">
        <f t="shared" si="143"/>
        <v>10000</v>
      </c>
      <c r="N3701" s="1499"/>
      <c r="O3701" s="1499"/>
      <c r="P3701" s="1499"/>
    </row>
    <row r="3702" spans="1:16" ht="13.5" x14ac:dyDescent="0.25">
      <c r="A3702" s="1495" t="s">
        <v>2082</v>
      </c>
      <c r="B3702" s="1495" t="s">
        <v>8675</v>
      </c>
      <c r="C3702" s="1495" t="s">
        <v>97</v>
      </c>
      <c r="D3702" s="580"/>
      <c r="E3702" s="597">
        <v>1800</v>
      </c>
      <c r="F3702" s="1495" t="s">
        <v>3361</v>
      </c>
      <c r="G3702" s="1495" t="s">
        <v>3362</v>
      </c>
      <c r="H3702" s="1495" t="s">
        <v>3363</v>
      </c>
      <c r="I3702" s="1495" t="s">
        <v>2378</v>
      </c>
      <c r="J3702" s="580"/>
      <c r="K3702" s="719" t="s">
        <v>3364</v>
      </c>
      <c r="L3702" s="719">
        <v>4</v>
      </c>
      <c r="M3702" s="599">
        <f t="shared" si="143"/>
        <v>7200</v>
      </c>
      <c r="N3702" s="1499"/>
      <c r="O3702" s="1499"/>
      <c r="P3702" s="1499"/>
    </row>
    <row r="3703" spans="1:16" ht="13.5" x14ac:dyDescent="0.25">
      <c r="A3703" s="1495" t="s">
        <v>2082</v>
      </c>
      <c r="B3703" s="1495" t="s">
        <v>8675</v>
      </c>
      <c r="C3703" s="1495" t="s">
        <v>97</v>
      </c>
      <c r="D3703" s="580"/>
      <c r="E3703" s="597">
        <v>4000</v>
      </c>
      <c r="F3703" s="1495" t="s">
        <v>3365</v>
      </c>
      <c r="G3703" s="1495" t="s">
        <v>3366</v>
      </c>
      <c r="H3703" s="1495" t="s">
        <v>3367</v>
      </c>
      <c r="I3703" s="1495" t="s">
        <v>2317</v>
      </c>
      <c r="J3703" s="580"/>
      <c r="K3703" s="719" t="s">
        <v>3368</v>
      </c>
      <c r="L3703" s="719">
        <v>6</v>
      </c>
      <c r="M3703" s="599">
        <f t="shared" si="143"/>
        <v>24000</v>
      </c>
      <c r="N3703" s="1499"/>
      <c r="O3703" s="1499"/>
      <c r="P3703" s="1499"/>
    </row>
    <row r="3704" spans="1:16" ht="13.5" x14ac:dyDescent="0.25">
      <c r="A3704" s="1495" t="s">
        <v>2082</v>
      </c>
      <c r="B3704" s="1495" t="s">
        <v>8675</v>
      </c>
      <c r="C3704" s="1495" t="s">
        <v>97</v>
      </c>
      <c r="D3704" s="580"/>
      <c r="E3704" s="597">
        <v>2300</v>
      </c>
      <c r="F3704" s="1495" t="s">
        <v>3369</v>
      </c>
      <c r="G3704" s="1495" t="s">
        <v>3370</v>
      </c>
      <c r="H3704" s="1495" t="s">
        <v>2547</v>
      </c>
      <c r="I3704" s="1495" t="s">
        <v>2317</v>
      </c>
      <c r="J3704" s="580"/>
      <c r="K3704" s="719" t="s">
        <v>3371</v>
      </c>
      <c r="L3704" s="719">
        <v>2</v>
      </c>
      <c r="M3704" s="599">
        <f t="shared" si="143"/>
        <v>4600</v>
      </c>
      <c r="N3704" s="1499"/>
      <c r="O3704" s="1499"/>
      <c r="P3704" s="1499"/>
    </row>
    <row r="3705" spans="1:16" ht="13.5" x14ac:dyDescent="0.25">
      <c r="A3705" s="1495" t="s">
        <v>2082</v>
      </c>
      <c r="B3705" s="1495" t="s">
        <v>8675</v>
      </c>
      <c r="C3705" s="1495" t="s">
        <v>97</v>
      </c>
      <c r="D3705" s="580"/>
      <c r="E3705" s="597">
        <v>3500</v>
      </c>
      <c r="F3705" s="1495" t="s">
        <v>3372</v>
      </c>
      <c r="G3705" s="1495" t="s">
        <v>3373</v>
      </c>
      <c r="H3705" s="1495" t="s">
        <v>1565</v>
      </c>
      <c r="I3705" s="1495" t="s">
        <v>2317</v>
      </c>
      <c r="J3705" s="580"/>
      <c r="K3705" s="719" t="s">
        <v>3374</v>
      </c>
      <c r="L3705" s="719">
        <v>4</v>
      </c>
      <c r="M3705" s="599">
        <f t="shared" si="143"/>
        <v>14000</v>
      </c>
      <c r="N3705" s="1499"/>
      <c r="O3705" s="1499"/>
      <c r="P3705" s="1499"/>
    </row>
    <row r="3706" spans="1:16" ht="13.5" x14ac:dyDescent="0.25">
      <c r="A3706" s="1495" t="s">
        <v>2082</v>
      </c>
      <c r="B3706" s="1495" t="s">
        <v>8675</v>
      </c>
      <c r="C3706" s="1495" t="s">
        <v>97</v>
      </c>
      <c r="D3706" s="580"/>
      <c r="E3706" s="597">
        <v>3500</v>
      </c>
      <c r="F3706" s="1495" t="s">
        <v>3375</v>
      </c>
      <c r="G3706" s="1495" t="s">
        <v>3376</v>
      </c>
      <c r="H3706" s="1495" t="s">
        <v>3377</v>
      </c>
      <c r="I3706" s="1495" t="s">
        <v>2317</v>
      </c>
      <c r="J3706" s="580"/>
      <c r="K3706" s="719" t="s">
        <v>3378</v>
      </c>
      <c r="L3706" s="719">
        <v>1</v>
      </c>
      <c r="M3706" s="599">
        <f t="shared" si="143"/>
        <v>3500</v>
      </c>
      <c r="N3706" s="1499"/>
      <c r="O3706" s="1499"/>
      <c r="P3706" s="1499"/>
    </row>
    <row r="3707" spans="1:16" ht="13.5" x14ac:dyDescent="0.25">
      <c r="A3707" s="1495" t="s">
        <v>2082</v>
      </c>
      <c r="B3707" s="1495" t="s">
        <v>8675</v>
      </c>
      <c r="C3707" s="1495" t="s">
        <v>97</v>
      </c>
      <c r="D3707" s="580"/>
      <c r="E3707" s="597">
        <v>3000</v>
      </c>
      <c r="F3707" s="1495" t="s">
        <v>3379</v>
      </c>
      <c r="G3707" s="1495" t="s">
        <v>3380</v>
      </c>
      <c r="H3707" s="1495" t="s">
        <v>3381</v>
      </c>
      <c r="I3707" s="1495" t="s">
        <v>2313</v>
      </c>
      <c r="J3707" s="580"/>
      <c r="K3707" s="719"/>
      <c r="L3707" s="719"/>
      <c r="M3707" s="599"/>
      <c r="N3707" s="1499" t="s">
        <v>3382</v>
      </c>
      <c r="O3707" s="1499">
        <v>10</v>
      </c>
      <c r="P3707" s="1499">
        <v>30000</v>
      </c>
    </row>
    <row r="3708" spans="1:16" ht="13.5" x14ac:dyDescent="0.25">
      <c r="A3708" s="1495" t="s">
        <v>2082</v>
      </c>
      <c r="B3708" s="1495" t="s">
        <v>8675</v>
      </c>
      <c r="C3708" s="1495" t="s">
        <v>97</v>
      </c>
      <c r="D3708" s="580"/>
      <c r="E3708" s="597">
        <v>1200</v>
      </c>
      <c r="F3708" s="1495" t="s">
        <v>3383</v>
      </c>
      <c r="G3708" s="1495" t="s">
        <v>3384</v>
      </c>
      <c r="H3708" s="1495" t="s">
        <v>1382</v>
      </c>
      <c r="I3708" s="1495" t="s">
        <v>2365</v>
      </c>
      <c r="J3708" s="580"/>
      <c r="K3708" s="719" t="s">
        <v>3385</v>
      </c>
      <c r="L3708" s="719">
        <v>1</v>
      </c>
      <c r="M3708" s="599">
        <f>E3708*L3708</f>
        <v>1200</v>
      </c>
      <c r="N3708" s="1499"/>
      <c r="O3708" s="1499"/>
      <c r="P3708" s="1499"/>
    </row>
    <row r="3709" spans="1:16" ht="13.5" x14ac:dyDescent="0.25">
      <c r="A3709" s="1495" t="s">
        <v>2082</v>
      </c>
      <c r="B3709" s="1495" t="s">
        <v>8675</v>
      </c>
      <c r="C3709" s="1495" t="s">
        <v>97</v>
      </c>
      <c r="D3709" s="580"/>
      <c r="E3709" s="597">
        <v>3500</v>
      </c>
      <c r="F3709" s="1495" t="s">
        <v>3386</v>
      </c>
      <c r="G3709" s="1495" t="s">
        <v>3387</v>
      </c>
      <c r="H3709" s="1495" t="s">
        <v>1568</v>
      </c>
      <c r="I3709" s="1495" t="s">
        <v>2317</v>
      </c>
      <c r="J3709" s="580"/>
      <c r="K3709" s="719" t="s">
        <v>3388</v>
      </c>
      <c r="L3709" s="719">
        <v>5</v>
      </c>
      <c r="M3709" s="599">
        <f>E3709*L3709</f>
        <v>17500</v>
      </c>
      <c r="N3709" s="1499"/>
      <c r="O3709" s="1499"/>
      <c r="P3709" s="1499"/>
    </row>
    <row r="3710" spans="1:16" ht="13.5" x14ac:dyDescent="0.25">
      <c r="A3710" s="1495" t="s">
        <v>2082</v>
      </c>
      <c r="B3710" s="1495" t="s">
        <v>8675</v>
      </c>
      <c r="C3710" s="1495" t="s">
        <v>97</v>
      </c>
      <c r="D3710" s="580"/>
      <c r="E3710" s="597">
        <v>3500</v>
      </c>
      <c r="F3710" s="1495" t="s">
        <v>3389</v>
      </c>
      <c r="G3710" s="1495" t="s">
        <v>3390</v>
      </c>
      <c r="H3710" s="1495" t="s">
        <v>675</v>
      </c>
      <c r="I3710" s="1495" t="s">
        <v>2317</v>
      </c>
      <c r="J3710" s="580"/>
      <c r="K3710" s="719"/>
      <c r="L3710" s="719"/>
      <c r="M3710" s="599"/>
      <c r="N3710" s="1499" t="s">
        <v>3391</v>
      </c>
      <c r="O3710" s="1499">
        <v>10</v>
      </c>
      <c r="P3710" s="1499">
        <v>35000</v>
      </c>
    </row>
    <row r="3711" spans="1:16" ht="13.5" x14ac:dyDescent="0.25">
      <c r="A3711" s="1495" t="s">
        <v>2082</v>
      </c>
      <c r="B3711" s="1495" t="s">
        <v>8675</v>
      </c>
      <c r="C3711" s="1495" t="s">
        <v>97</v>
      </c>
      <c r="D3711" s="580"/>
      <c r="E3711" s="597">
        <v>1800</v>
      </c>
      <c r="F3711" s="1495" t="s">
        <v>3392</v>
      </c>
      <c r="G3711" s="1495" t="s">
        <v>3393</v>
      </c>
      <c r="H3711" s="1495" t="s">
        <v>3394</v>
      </c>
      <c r="I3711" s="1495" t="s">
        <v>2313</v>
      </c>
      <c r="J3711" s="580"/>
      <c r="K3711" s="719" t="s">
        <v>3395</v>
      </c>
      <c r="L3711" s="719">
        <v>6</v>
      </c>
      <c r="M3711" s="599">
        <f t="shared" ref="M3711:M3742" si="144">E3711*L3711</f>
        <v>10800</v>
      </c>
      <c r="N3711" s="1499"/>
      <c r="O3711" s="1499"/>
      <c r="P3711" s="1499"/>
    </row>
    <row r="3712" spans="1:16" ht="13.5" x14ac:dyDescent="0.25">
      <c r="A3712" s="1495" t="s">
        <v>2082</v>
      </c>
      <c r="B3712" s="1495" t="s">
        <v>8675</v>
      </c>
      <c r="C3712" s="1495" t="s">
        <v>97</v>
      </c>
      <c r="D3712" s="580"/>
      <c r="E3712" s="597">
        <v>5200</v>
      </c>
      <c r="F3712" s="1495" t="s">
        <v>3396</v>
      </c>
      <c r="G3712" s="1495" t="s">
        <v>3397</v>
      </c>
      <c r="H3712" s="1495" t="s">
        <v>651</v>
      </c>
      <c r="I3712" s="1495" t="s">
        <v>2317</v>
      </c>
      <c r="J3712" s="580"/>
      <c r="K3712" s="719" t="s">
        <v>3398</v>
      </c>
      <c r="L3712" s="719">
        <v>1</v>
      </c>
      <c r="M3712" s="599">
        <f t="shared" si="144"/>
        <v>5200</v>
      </c>
      <c r="N3712" s="1499"/>
      <c r="O3712" s="1499"/>
      <c r="P3712" s="1499"/>
    </row>
    <row r="3713" spans="1:16" ht="13.5" x14ac:dyDescent="0.25">
      <c r="A3713" s="1495" t="s">
        <v>2082</v>
      </c>
      <c r="B3713" s="1495" t="s">
        <v>8675</v>
      </c>
      <c r="C3713" s="1495" t="s">
        <v>97</v>
      </c>
      <c r="D3713" s="580"/>
      <c r="E3713" s="597">
        <v>3500</v>
      </c>
      <c r="F3713" s="1495" t="s">
        <v>3399</v>
      </c>
      <c r="G3713" s="1495" t="s">
        <v>3400</v>
      </c>
      <c r="H3713" s="1495" t="s">
        <v>2395</v>
      </c>
      <c r="I3713" s="1495" t="s">
        <v>2317</v>
      </c>
      <c r="J3713" s="580"/>
      <c r="K3713" s="719" t="s">
        <v>3401</v>
      </c>
      <c r="L3713" s="719">
        <v>5</v>
      </c>
      <c r="M3713" s="599">
        <f t="shared" si="144"/>
        <v>17500</v>
      </c>
      <c r="N3713" s="1499"/>
      <c r="O3713" s="1499"/>
      <c r="P3713" s="1499"/>
    </row>
    <row r="3714" spans="1:16" ht="13.5" x14ac:dyDescent="0.25">
      <c r="A3714" s="1495" t="s">
        <v>2082</v>
      </c>
      <c r="B3714" s="1495" t="s">
        <v>8675</v>
      </c>
      <c r="C3714" s="1495" t="s">
        <v>97</v>
      </c>
      <c r="D3714" s="580"/>
      <c r="E3714" s="597">
        <v>1200</v>
      </c>
      <c r="F3714" s="1495" t="s">
        <v>3402</v>
      </c>
      <c r="G3714" s="1495" t="s">
        <v>3403</v>
      </c>
      <c r="H3714" s="1495" t="s">
        <v>2308</v>
      </c>
      <c r="I3714" s="1495" t="s">
        <v>2308</v>
      </c>
      <c r="J3714" s="580"/>
      <c r="K3714" s="719" t="s">
        <v>3404</v>
      </c>
      <c r="L3714" s="719">
        <v>8</v>
      </c>
      <c r="M3714" s="599">
        <f t="shared" si="144"/>
        <v>9600</v>
      </c>
      <c r="N3714" s="1499"/>
      <c r="O3714" s="1499"/>
      <c r="P3714" s="1499"/>
    </row>
    <row r="3715" spans="1:16" ht="13.5" x14ac:dyDescent="0.25">
      <c r="A3715" s="1495" t="s">
        <v>2082</v>
      </c>
      <c r="B3715" s="1495" t="s">
        <v>8675</v>
      </c>
      <c r="C3715" s="1495" t="s">
        <v>97</v>
      </c>
      <c r="D3715" s="580"/>
      <c r="E3715" s="597">
        <v>3500</v>
      </c>
      <c r="F3715" s="1495" t="s">
        <v>3405</v>
      </c>
      <c r="G3715" s="1495" t="s">
        <v>3406</v>
      </c>
      <c r="H3715" s="1495" t="s">
        <v>674</v>
      </c>
      <c r="I3715" s="1495" t="s">
        <v>2317</v>
      </c>
      <c r="J3715" s="580"/>
      <c r="K3715" s="719" t="s">
        <v>3407</v>
      </c>
      <c r="L3715" s="719">
        <v>1</v>
      </c>
      <c r="M3715" s="599">
        <f t="shared" si="144"/>
        <v>3500</v>
      </c>
      <c r="N3715" s="1499"/>
      <c r="O3715" s="1499"/>
      <c r="P3715" s="1499"/>
    </row>
    <row r="3716" spans="1:16" ht="13.5" x14ac:dyDescent="0.25">
      <c r="A3716" s="1495" t="s">
        <v>2082</v>
      </c>
      <c r="B3716" s="1495" t="s">
        <v>8675</v>
      </c>
      <c r="C3716" s="1495" t="s">
        <v>97</v>
      </c>
      <c r="D3716" s="580"/>
      <c r="E3716" s="597">
        <v>2300</v>
      </c>
      <c r="F3716" s="1495" t="s">
        <v>3408</v>
      </c>
      <c r="G3716" s="1495" t="s">
        <v>3409</v>
      </c>
      <c r="H3716" s="1495" t="s">
        <v>2395</v>
      </c>
      <c r="I3716" s="1495" t="s">
        <v>2317</v>
      </c>
      <c r="J3716" s="580"/>
      <c r="K3716" s="719" t="s">
        <v>3410</v>
      </c>
      <c r="L3716" s="719">
        <v>1</v>
      </c>
      <c r="M3716" s="599">
        <f t="shared" si="144"/>
        <v>2300</v>
      </c>
      <c r="N3716" s="1499"/>
      <c r="O3716" s="1499"/>
      <c r="P3716" s="1499"/>
    </row>
    <row r="3717" spans="1:16" ht="13.5" x14ac:dyDescent="0.25">
      <c r="A3717" s="1495" t="s">
        <v>2082</v>
      </c>
      <c r="B3717" s="1495" t="s">
        <v>8675</v>
      </c>
      <c r="C3717" s="1495" t="s">
        <v>97</v>
      </c>
      <c r="D3717" s="580"/>
      <c r="E3717" s="597">
        <v>4000</v>
      </c>
      <c r="F3717" s="1495" t="s">
        <v>3411</v>
      </c>
      <c r="G3717" s="1495" t="s">
        <v>3412</v>
      </c>
      <c r="H3717" s="1495" t="s">
        <v>1064</v>
      </c>
      <c r="I3717" s="1495" t="s">
        <v>2317</v>
      </c>
      <c r="J3717" s="580"/>
      <c r="K3717" s="719" t="s">
        <v>3413</v>
      </c>
      <c r="L3717" s="719">
        <v>1</v>
      </c>
      <c r="M3717" s="599">
        <f t="shared" si="144"/>
        <v>4000</v>
      </c>
      <c r="N3717" s="1499"/>
      <c r="O3717" s="1499"/>
      <c r="P3717" s="1499"/>
    </row>
    <row r="3718" spans="1:16" ht="13.5" x14ac:dyDescent="0.25">
      <c r="A3718" s="1495" t="s">
        <v>2082</v>
      </c>
      <c r="B3718" s="1495" t="s">
        <v>8675</v>
      </c>
      <c r="C3718" s="1495" t="s">
        <v>97</v>
      </c>
      <c r="D3718" s="580"/>
      <c r="E3718" s="597">
        <v>2300</v>
      </c>
      <c r="F3718" s="1495" t="s">
        <v>3414</v>
      </c>
      <c r="G3718" s="1495" t="s">
        <v>3415</v>
      </c>
      <c r="H3718" s="1495" t="s">
        <v>2395</v>
      </c>
      <c r="I3718" s="1495" t="s">
        <v>2317</v>
      </c>
      <c r="J3718" s="580"/>
      <c r="K3718" s="719" t="s">
        <v>3416</v>
      </c>
      <c r="L3718" s="719">
        <v>2</v>
      </c>
      <c r="M3718" s="599">
        <f t="shared" si="144"/>
        <v>4600</v>
      </c>
      <c r="N3718" s="1499"/>
      <c r="O3718" s="1499"/>
      <c r="P3718" s="1499"/>
    </row>
    <row r="3719" spans="1:16" ht="13.5" x14ac:dyDescent="0.25">
      <c r="A3719" s="1495" t="s">
        <v>2082</v>
      </c>
      <c r="B3719" s="1495" t="s">
        <v>8675</v>
      </c>
      <c r="C3719" s="1495" t="s">
        <v>97</v>
      </c>
      <c r="D3719" s="580"/>
      <c r="E3719" s="597">
        <v>3500</v>
      </c>
      <c r="F3719" s="1495" t="s">
        <v>3417</v>
      </c>
      <c r="G3719" s="1495" t="s">
        <v>3418</v>
      </c>
      <c r="H3719" s="1495" t="s">
        <v>674</v>
      </c>
      <c r="I3719" s="1495" t="s">
        <v>2317</v>
      </c>
      <c r="J3719" s="580"/>
      <c r="K3719" s="719" t="s">
        <v>3419</v>
      </c>
      <c r="L3719" s="719">
        <v>6</v>
      </c>
      <c r="M3719" s="599">
        <f t="shared" si="144"/>
        <v>21000</v>
      </c>
      <c r="N3719" s="1499"/>
      <c r="O3719" s="1499"/>
      <c r="P3719" s="1499"/>
    </row>
    <row r="3720" spans="1:16" ht="13.5" x14ac:dyDescent="0.25">
      <c r="A3720" s="1495" t="s">
        <v>2082</v>
      </c>
      <c r="B3720" s="1495" t="s">
        <v>8675</v>
      </c>
      <c r="C3720" s="1495" t="s">
        <v>97</v>
      </c>
      <c r="D3720" s="580"/>
      <c r="E3720" s="597">
        <v>2300</v>
      </c>
      <c r="F3720" s="1495" t="s">
        <v>3420</v>
      </c>
      <c r="G3720" s="1495" t="s">
        <v>3421</v>
      </c>
      <c r="H3720" s="1495" t="s">
        <v>2469</v>
      </c>
      <c r="I3720" s="1495" t="s">
        <v>2317</v>
      </c>
      <c r="J3720" s="580"/>
      <c r="K3720" s="719" t="s">
        <v>3422</v>
      </c>
      <c r="L3720" s="719">
        <v>1</v>
      </c>
      <c r="M3720" s="599">
        <f t="shared" si="144"/>
        <v>2300</v>
      </c>
      <c r="N3720" s="1499"/>
      <c r="O3720" s="1499"/>
      <c r="P3720" s="1499"/>
    </row>
    <row r="3721" spans="1:16" ht="13.5" x14ac:dyDescent="0.25">
      <c r="A3721" s="1495" t="s">
        <v>2082</v>
      </c>
      <c r="B3721" s="1495" t="s">
        <v>8675</v>
      </c>
      <c r="C3721" s="1495" t="s">
        <v>97</v>
      </c>
      <c r="D3721" s="580"/>
      <c r="E3721" s="597">
        <v>1200</v>
      </c>
      <c r="F3721" s="1495" t="s">
        <v>3423</v>
      </c>
      <c r="G3721" s="1495" t="s">
        <v>3424</v>
      </c>
      <c r="H3721" s="1495" t="s">
        <v>3425</v>
      </c>
      <c r="I3721" s="1495" t="s">
        <v>2308</v>
      </c>
      <c r="J3721" s="580"/>
      <c r="K3721" s="719" t="s">
        <v>3426</v>
      </c>
      <c r="L3721" s="719">
        <v>4</v>
      </c>
      <c r="M3721" s="599">
        <f t="shared" si="144"/>
        <v>4800</v>
      </c>
      <c r="N3721" s="1499"/>
      <c r="O3721" s="1499"/>
      <c r="P3721" s="1499"/>
    </row>
    <row r="3722" spans="1:16" ht="13.5" x14ac:dyDescent="0.25">
      <c r="A3722" s="1495" t="s">
        <v>2082</v>
      </c>
      <c r="B3722" s="1495" t="s">
        <v>8675</v>
      </c>
      <c r="C3722" s="1495" t="s">
        <v>97</v>
      </c>
      <c r="D3722" s="580"/>
      <c r="E3722" s="597">
        <v>2300</v>
      </c>
      <c r="F3722" s="1495" t="s">
        <v>3427</v>
      </c>
      <c r="G3722" s="1495" t="s">
        <v>3428</v>
      </c>
      <c r="H3722" s="1495" t="s">
        <v>3429</v>
      </c>
      <c r="I3722" s="1495" t="s">
        <v>2317</v>
      </c>
      <c r="J3722" s="580"/>
      <c r="K3722" s="719" t="s">
        <v>3430</v>
      </c>
      <c r="L3722" s="719">
        <v>4</v>
      </c>
      <c r="M3722" s="599">
        <f t="shared" si="144"/>
        <v>9200</v>
      </c>
      <c r="N3722" s="1499"/>
      <c r="O3722" s="1499"/>
      <c r="P3722" s="1499"/>
    </row>
    <row r="3723" spans="1:16" ht="13.5" x14ac:dyDescent="0.25">
      <c r="A3723" s="1495" t="s">
        <v>2082</v>
      </c>
      <c r="B3723" s="1495" t="s">
        <v>8675</v>
      </c>
      <c r="C3723" s="1495" t="s">
        <v>97</v>
      </c>
      <c r="D3723" s="580"/>
      <c r="E3723" s="597">
        <v>5200</v>
      </c>
      <c r="F3723" s="1495" t="s">
        <v>3431</v>
      </c>
      <c r="G3723" s="1495" t="s">
        <v>3432</v>
      </c>
      <c r="H3723" s="1495" t="s">
        <v>3433</v>
      </c>
      <c r="I3723" s="1495" t="s">
        <v>2317</v>
      </c>
      <c r="J3723" s="580"/>
      <c r="K3723" s="719" t="s">
        <v>3434</v>
      </c>
      <c r="L3723" s="719">
        <v>1</v>
      </c>
      <c r="M3723" s="599">
        <f t="shared" si="144"/>
        <v>5200</v>
      </c>
      <c r="N3723" s="1499"/>
      <c r="O3723" s="1499"/>
      <c r="P3723" s="1499"/>
    </row>
    <row r="3724" spans="1:16" ht="13.5" x14ac:dyDescent="0.25">
      <c r="A3724" s="1495" t="s">
        <v>2082</v>
      </c>
      <c r="B3724" s="1495" t="s">
        <v>8675</v>
      </c>
      <c r="C3724" s="1495" t="s">
        <v>97</v>
      </c>
      <c r="D3724" s="580"/>
      <c r="E3724" s="597">
        <v>3500</v>
      </c>
      <c r="F3724" s="1495" t="s">
        <v>3435</v>
      </c>
      <c r="G3724" s="1495" t="s">
        <v>3436</v>
      </c>
      <c r="H3724" s="1495" t="s">
        <v>3437</v>
      </c>
      <c r="I3724" s="1495" t="s">
        <v>2317</v>
      </c>
      <c r="J3724" s="580"/>
      <c r="K3724" s="719" t="s">
        <v>3438</v>
      </c>
      <c r="L3724" s="719">
        <v>1</v>
      </c>
      <c r="M3724" s="599">
        <f t="shared" si="144"/>
        <v>3500</v>
      </c>
      <c r="N3724" s="1499"/>
      <c r="O3724" s="1499"/>
      <c r="P3724" s="1499"/>
    </row>
    <row r="3725" spans="1:16" ht="13.5" x14ac:dyDescent="0.25">
      <c r="A3725" s="1495" t="s">
        <v>2082</v>
      </c>
      <c r="B3725" s="1495" t="s">
        <v>8675</v>
      </c>
      <c r="C3725" s="1495" t="s">
        <v>97</v>
      </c>
      <c r="D3725" s="580"/>
      <c r="E3725" s="597">
        <v>1800</v>
      </c>
      <c r="F3725" s="1495" t="s">
        <v>3439</v>
      </c>
      <c r="G3725" s="1495" t="s">
        <v>3440</v>
      </c>
      <c r="H3725" s="1495" t="s">
        <v>3441</v>
      </c>
      <c r="I3725" s="1495" t="s">
        <v>2378</v>
      </c>
      <c r="J3725" s="580"/>
      <c r="K3725" s="719" t="s">
        <v>3442</v>
      </c>
      <c r="L3725" s="719">
        <v>5</v>
      </c>
      <c r="M3725" s="599">
        <f t="shared" si="144"/>
        <v>9000</v>
      </c>
      <c r="N3725" s="1499"/>
      <c r="O3725" s="1499"/>
      <c r="P3725" s="1499"/>
    </row>
    <row r="3726" spans="1:16" ht="13.5" x14ac:dyDescent="0.25">
      <c r="A3726" s="1495" t="s">
        <v>2082</v>
      </c>
      <c r="B3726" s="1495" t="s">
        <v>8675</v>
      </c>
      <c r="C3726" s="1495" t="s">
        <v>97</v>
      </c>
      <c r="D3726" s="580"/>
      <c r="E3726" s="597">
        <v>5200</v>
      </c>
      <c r="F3726" s="1495" t="s">
        <v>3443</v>
      </c>
      <c r="G3726" s="1495" t="s">
        <v>3444</v>
      </c>
      <c r="H3726" s="1495" t="s">
        <v>2571</v>
      </c>
      <c r="I3726" s="1495" t="s">
        <v>2317</v>
      </c>
      <c r="J3726" s="580"/>
      <c r="K3726" s="719" t="s">
        <v>3445</v>
      </c>
      <c r="L3726" s="719">
        <v>9</v>
      </c>
      <c r="M3726" s="599">
        <f t="shared" si="144"/>
        <v>46800</v>
      </c>
      <c r="N3726" s="1499"/>
      <c r="O3726" s="1499"/>
      <c r="P3726" s="1499"/>
    </row>
    <row r="3727" spans="1:16" ht="13.5" x14ac:dyDescent="0.25">
      <c r="A3727" s="1495" t="s">
        <v>2082</v>
      </c>
      <c r="B3727" s="1495" t="s">
        <v>8675</v>
      </c>
      <c r="C3727" s="1495" t="s">
        <v>97</v>
      </c>
      <c r="D3727" s="580"/>
      <c r="E3727" s="597">
        <v>1300</v>
      </c>
      <c r="F3727" s="1495" t="s">
        <v>3446</v>
      </c>
      <c r="G3727" s="1495" t="s">
        <v>3447</v>
      </c>
      <c r="H3727" s="1495" t="s">
        <v>2950</v>
      </c>
      <c r="I3727" s="1495" t="s">
        <v>2313</v>
      </c>
      <c r="J3727" s="580"/>
      <c r="K3727" s="719" t="s">
        <v>3448</v>
      </c>
      <c r="L3727" s="719">
        <v>2</v>
      </c>
      <c r="M3727" s="599">
        <f t="shared" si="144"/>
        <v>2600</v>
      </c>
      <c r="N3727" s="1499"/>
      <c r="O3727" s="1499"/>
      <c r="P3727" s="1499"/>
    </row>
    <row r="3728" spans="1:16" ht="13.5" x14ac:dyDescent="0.25">
      <c r="A3728" s="1495" t="s">
        <v>2082</v>
      </c>
      <c r="B3728" s="1495" t="s">
        <v>8675</v>
      </c>
      <c r="C3728" s="1495" t="s">
        <v>97</v>
      </c>
      <c r="D3728" s="580"/>
      <c r="E3728" s="597">
        <v>3500</v>
      </c>
      <c r="F3728" s="1495" t="s">
        <v>3449</v>
      </c>
      <c r="G3728" s="1495" t="s">
        <v>3450</v>
      </c>
      <c r="H3728" s="1495" t="s">
        <v>3451</v>
      </c>
      <c r="I3728" s="1495" t="s">
        <v>2317</v>
      </c>
      <c r="J3728" s="580"/>
      <c r="K3728" s="719" t="s">
        <v>3452</v>
      </c>
      <c r="L3728" s="719">
        <v>1</v>
      </c>
      <c r="M3728" s="599">
        <f t="shared" si="144"/>
        <v>3500</v>
      </c>
      <c r="N3728" s="1499"/>
      <c r="O3728" s="1499"/>
      <c r="P3728" s="1499"/>
    </row>
    <row r="3729" spans="1:16" ht="13.5" x14ac:dyDescent="0.25">
      <c r="A3729" s="1495" t="s">
        <v>2082</v>
      </c>
      <c r="B3729" s="1495" t="s">
        <v>8675</v>
      </c>
      <c r="C3729" s="1495" t="s">
        <v>97</v>
      </c>
      <c r="D3729" s="580"/>
      <c r="E3729" s="597">
        <v>1200</v>
      </c>
      <c r="F3729" s="1495" t="s">
        <v>3453</v>
      </c>
      <c r="G3729" s="1495" t="s">
        <v>3454</v>
      </c>
      <c r="H3729" s="1495" t="s">
        <v>3455</v>
      </c>
      <c r="I3729" s="1495" t="s">
        <v>2308</v>
      </c>
      <c r="J3729" s="580"/>
      <c r="K3729" s="719" t="s">
        <v>3456</v>
      </c>
      <c r="L3729" s="719">
        <v>2</v>
      </c>
      <c r="M3729" s="599">
        <f t="shared" si="144"/>
        <v>2400</v>
      </c>
      <c r="N3729" s="1499"/>
      <c r="O3729" s="1499"/>
      <c r="P3729" s="1499"/>
    </row>
    <row r="3730" spans="1:16" ht="13.5" x14ac:dyDescent="0.25">
      <c r="A3730" s="1495" t="s">
        <v>2082</v>
      </c>
      <c r="B3730" s="1495" t="s">
        <v>8675</v>
      </c>
      <c r="C3730" s="1495" t="s">
        <v>97</v>
      </c>
      <c r="D3730" s="580"/>
      <c r="E3730" s="597">
        <v>1300</v>
      </c>
      <c r="F3730" s="1495" t="s">
        <v>3457</v>
      </c>
      <c r="G3730" s="1495" t="s">
        <v>3458</v>
      </c>
      <c r="H3730" s="1495" t="s">
        <v>3459</v>
      </c>
      <c r="I3730" s="1495" t="s">
        <v>2313</v>
      </c>
      <c r="J3730" s="580"/>
      <c r="K3730" s="719" t="s">
        <v>3460</v>
      </c>
      <c r="L3730" s="719">
        <v>2</v>
      </c>
      <c r="M3730" s="599">
        <f t="shared" si="144"/>
        <v>2600</v>
      </c>
      <c r="N3730" s="1499"/>
      <c r="O3730" s="1499"/>
      <c r="P3730" s="1499"/>
    </row>
    <row r="3731" spans="1:16" ht="13.5" x14ac:dyDescent="0.25">
      <c r="A3731" s="1495" t="s">
        <v>2082</v>
      </c>
      <c r="B3731" s="1495" t="s">
        <v>8675</v>
      </c>
      <c r="C3731" s="1495" t="s">
        <v>97</v>
      </c>
      <c r="D3731" s="580"/>
      <c r="E3731" s="597">
        <v>4000</v>
      </c>
      <c r="F3731" s="1495" t="s">
        <v>3461</v>
      </c>
      <c r="G3731" s="1495" t="s">
        <v>3462</v>
      </c>
      <c r="H3731" s="1495" t="s">
        <v>3463</v>
      </c>
      <c r="I3731" s="1495" t="s">
        <v>2317</v>
      </c>
      <c r="J3731" s="580"/>
      <c r="K3731" s="719" t="s">
        <v>3464</v>
      </c>
      <c r="L3731" s="719">
        <v>1</v>
      </c>
      <c r="M3731" s="599">
        <f t="shared" si="144"/>
        <v>4000</v>
      </c>
      <c r="N3731" s="1499"/>
      <c r="O3731" s="1499"/>
      <c r="P3731" s="1499"/>
    </row>
    <row r="3732" spans="1:16" ht="13.5" x14ac:dyDescent="0.25">
      <c r="A3732" s="1495" t="s">
        <v>2082</v>
      </c>
      <c r="B3732" s="1495" t="s">
        <v>8675</v>
      </c>
      <c r="C3732" s="1495" t="s">
        <v>97</v>
      </c>
      <c r="D3732" s="580"/>
      <c r="E3732" s="597">
        <v>5200</v>
      </c>
      <c r="F3732" s="1495" t="s">
        <v>3465</v>
      </c>
      <c r="G3732" s="1495" t="s">
        <v>3466</v>
      </c>
      <c r="H3732" s="1495" t="s">
        <v>651</v>
      </c>
      <c r="I3732" s="1495" t="s">
        <v>2317</v>
      </c>
      <c r="J3732" s="580"/>
      <c r="K3732" s="719" t="s">
        <v>3467</v>
      </c>
      <c r="L3732" s="719">
        <v>1</v>
      </c>
      <c r="M3732" s="599">
        <f t="shared" si="144"/>
        <v>5200</v>
      </c>
      <c r="N3732" s="1499"/>
      <c r="O3732" s="1499"/>
      <c r="P3732" s="1499"/>
    </row>
    <row r="3733" spans="1:16" ht="13.5" x14ac:dyDescent="0.25">
      <c r="A3733" s="1495" t="s">
        <v>2082</v>
      </c>
      <c r="B3733" s="1495" t="s">
        <v>8675</v>
      </c>
      <c r="C3733" s="1495" t="s">
        <v>97</v>
      </c>
      <c r="D3733" s="580"/>
      <c r="E3733" s="597">
        <v>2300</v>
      </c>
      <c r="F3733" s="1495" t="s">
        <v>3468</v>
      </c>
      <c r="G3733" s="1495" t="s">
        <v>3469</v>
      </c>
      <c r="H3733" s="1495" t="s">
        <v>675</v>
      </c>
      <c r="I3733" s="1495" t="s">
        <v>2317</v>
      </c>
      <c r="J3733" s="580"/>
      <c r="K3733" s="719" t="s">
        <v>3470</v>
      </c>
      <c r="L3733" s="719">
        <v>2</v>
      </c>
      <c r="M3733" s="599">
        <f t="shared" si="144"/>
        <v>4600</v>
      </c>
      <c r="N3733" s="1499"/>
      <c r="O3733" s="1499"/>
      <c r="P3733" s="1499"/>
    </row>
    <row r="3734" spans="1:16" ht="13.5" x14ac:dyDescent="0.25">
      <c r="A3734" s="1495" t="s">
        <v>2082</v>
      </c>
      <c r="B3734" s="1495" t="s">
        <v>8675</v>
      </c>
      <c r="C3734" s="1495" t="s">
        <v>97</v>
      </c>
      <c r="D3734" s="580"/>
      <c r="E3734" s="597">
        <v>1800</v>
      </c>
      <c r="F3734" s="1495" t="s">
        <v>3471</v>
      </c>
      <c r="G3734" s="1495" t="s">
        <v>3472</v>
      </c>
      <c r="H3734" s="1495" t="s">
        <v>3473</v>
      </c>
      <c r="I3734" s="1495" t="s">
        <v>2378</v>
      </c>
      <c r="J3734" s="580"/>
      <c r="K3734" s="719" t="s">
        <v>3474</v>
      </c>
      <c r="L3734" s="719">
        <v>4</v>
      </c>
      <c r="M3734" s="599">
        <f t="shared" si="144"/>
        <v>7200</v>
      </c>
      <c r="N3734" s="1499"/>
      <c r="O3734" s="1499"/>
      <c r="P3734" s="1499"/>
    </row>
    <row r="3735" spans="1:16" ht="13.5" x14ac:dyDescent="0.25">
      <c r="A3735" s="1495" t="s">
        <v>2082</v>
      </c>
      <c r="B3735" s="1495" t="s">
        <v>8675</v>
      </c>
      <c r="C3735" s="1495" t="s">
        <v>97</v>
      </c>
      <c r="D3735" s="580"/>
      <c r="E3735" s="597">
        <v>1800</v>
      </c>
      <c r="F3735" s="1495" t="s">
        <v>3475</v>
      </c>
      <c r="G3735" s="1495" t="s">
        <v>3476</v>
      </c>
      <c r="H3735" s="1495" t="s">
        <v>3477</v>
      </c>
      <c r="I3735" s="1495" t="s">
        <v>2378</v>
      </c>
      <c r="J3735" s="580"/>
      <c r="K3735" s="719" t="s">
        <v>3478</v>
      </c>
      <c r="L3735" s="719">
        <v>5</v>
      </c>
      <c r="M3735" s="599">
        <f t="shared" si="144"/>
        <v>9000</v>
      </c>
      <c r="N3735" s="1499"/>
      <c r="O3735" s="1499"/>
      <c r="P3735" s="1499"/>
    </row>
    <row r="3736" spans="1:16" ht="13.5" x14ac:dyDescent="0.25">
      <c r="A3736" s="1495" t="s">
        <v>2082</v>
      </c>
      <c r="B3736" s="1495" t="s">
        <v>8675</v>
      </c>
      <c r="C3736" s="1495" t="s">
        <v>97</v>
      </c>
      <c r="D3736" s="580"/>
      <c r="E3736" s="597">
        <v>2200</v>
      </c>
      <c r="F3736" s="1495" t="s">
        <v>3479</v>
      </c>
      <c r="G3736" s="1495" t="s">
        <v>3480</v>
      </c>
      <c r="H3736" s="1495" t="s">
        <v>3481</v>
      </c>
      <c r="I3736" s="1495" t="s">
        <v>2317</v>
      </c>
      <c r="J3736" s="580"/>
      <c r="K3736" s="719" t="s">
        <v>3482</v>
      </c>
      <c r="L3736" s="719">
        <v>6</v>
      </c>
      <c r="M3736" s="599">
        <f t="shared" si="144"/>
        <v>13200</v>
      </c>
      <c r="N3736" s="1499"/>
      <c r="O3736" s="1499"/>
      <c r="P3736" s="1499"/>
    </row>
    <row r="3737" spans="1:16" ht="13.5" x14ac:dyDescent="0.25">
      <c r="A3737" s="1495" t="s">
        <v>2082</v>
      </c>
      <c r="B3737" s="1495" t="s">
        <v>8675</v>
      </c>
      <c r="C3737" s="1495" t="s">
        <v>97</v>
      </c>
      <c r="D3737" s="580"/>
      <c r="E3737" s="597">
        <v>1200</v>
      </c>
      <c r="F3737" s="1495" t="s">
        <v>3483</v>
      </c>
      <c r="G3737" s="1495" t="s">
        <v>3484</v>
      </c>
      <c r="H3737" s="1495" t="s">
        <v>3485</v>
      </c>
      <c r="I3737" s="1495" t="s">
        <v>2412</v>
      </c>
      <c r="J3737" s="580"/>
      <c r="K3737" s="719" t="s">
        <v>3486</v>
      </c>
      <c r="L3737" s="719">
        <v>9</v>
      </c>
      <c r="M3737" s="599">
        <f t="shared" si="144"/>
        <v>10800</v>
      </c>
      <c r="N3737" s="1499"/>
      <c r="O3737" s="1499"/>
      <c r="P3737" s="1499"/>
    </row>
    <row r="3738" spans="1:16" ht="13.5" x14ac:dyDescent="0.25">
      <c r="A3738" s="1495" t="s">
        <v>2082</v>
      </c>
      <c r="B3738" s="1495" t="s">
        <v>8675</v>
      </c>
      <c r="C3738" s="1495" t="s">
        <v>97</v>
      </c>
      <c r="D3738" s="580"/>
      <c r="E3738" s="597">
        <v>1800</v>
      </c>
      <c r="F3738" s="1495" t="s">
        <v>3487</v>
      </c>
      <c r="G3738" s="1495" t="s">
        <v>3488</v>
      </c>
      <c r="H3738" s="1495" t="s">
        <v>3489</v>
      </c>
      <c r="I3738" s="1495" t="s">
        <v>2011</v>
      </c>
      <c r="J3738" s="580"/>
      <c r="K3738" s="719" t="s">
        <v>3490</v>
      </c>
      <c r="L3738" s="719">
        <v>1</v>
      </c>
      <c r="M3738" s="599">
        <f t="shared" si="144"/>
        <v>1800</v>
      </c>
      <c r="N3738" s="1499"/>
      <c r="O3738" s="1499"/>
      <c r="P3738" s="1499"/>
    </row>
    <row r="3739" spans="1:16" ht="13.5" x14ac:dyDescent="0.25">
      <c r="A3739" s="1495" t="s">
        <v>2082</v>
      </c>
      <c r="B3739" s="1495" t="s">
        <v>8675</v>
      </c>
      <c r="C3739" s="1495" t="s">
        <v>97</v>
      </c>
      <c r="D3739" s="580"/>
      <c r="E3739" s="597">
        <v>1800</v>
      </c>
      <c r="F3739" s="1495" t="s">
        <v>3491</v>
      </c>
      <c r="G3739" s="1495" t="s">
        <v>3492</v>
      </c>
      <c r="H3739" s="1495" t="s">
        <v>3493</v>
      </c>
      <c r="I3739" s="1495" t="s">
        <v>2378</v>
      </c>
      <c r="J3739" s="580"/>
      <c r="K3739" s="719" t="s">
        <v>3494</v>
      </c>
      <c r="L3739" s="719">
        <v>6</v>
      </c>
      <c r="M3739" s="599">
        <f t="shared" si="144"/>
        <v>10800</v>
      </c>
      <c r="N3739" s="1499"/>
      <c r="O3739" s="1499"/>
      <c r="P3739" s="1499"/>
    </row>
    <row r="3740" spans="1:16" ht="13.5" x14ac:dyDescent="0.25">
      <c r="A3740" s="1495" t="s">
        <v>2082</v>
      </c>
      <c r="B3740" s="1495" t="s">
        <v>8675</v>
      </c>
      <c r="C3740" s="1495" t="s">
        <v>97</v>
      </c>
      <c r="D3740" s="580"/>
      <c r="E3740" s="597">
        <v>5200</v>
      </c>
      <c r="F3740" s="1495" t="s">
        <v>3495</v>
      </c>
      <c r="G3740" s="1495" t="s">
        <v>3496</v>
      </c>
      <c r="H3740" s="1495" t="s">
        <v>651</v>
      </c>
      <c r="I3740" s="1495" t="s">
        <v>2317</v>
      </c>
      <c r="J3740" s="580"/>
      <c r="K3740" s="719" t="s">
        <v>3497</v>
      </c>
      <c r="L3740" s="719">
        <v>5</v>
      </c>
      <c r="M3740" s="599">
        <f t="shared" si="144"/>
        <v>26000</v>
      </c>
      <c r="N3740" s="1499"/>
      <c r="O3740" s="1499"/>
      <c r="P3740" s="1499"/>
    </row>
    <row r="3741" spans="1:16" ht="13.5" x14ac:dyDescent="0.25">
      <c r="A3741" s="1495" t="s">
        <v>2082</v>
      </c>
      <c r="B3741" s="1495" t="s">
        <v>8675</v>
      </c>
      <c r="C3741" s="1495" t="s">
        <v>97</v>
      </c>
      <c r="D3741" s="580"/>
      <c r="E3741" s="597">
        <v>3500</v>
      </c>
      <c r="F3741" s="1495" t="s">
        <v>3498</v>
      </c>
      <c r="G3741" s="1495" t="s">
        <v>3499</v>
      </c>
      <c r="H3741" s="1495" t="s">
        <v>3500</v>
      </c>
      <c r="I3741" s="1495" t="s">
        <v>2317</v>
      </c>
      <c r="J3741" s="580"/>
      <c r="K3741" s="719" t="s">
        <v>3501</v>
      </c>
      <c r="L3741" s="719">
        <v>6</v>
      </c>
      <c r="M3741" s="599">
        <f t="shared" si="144"/>
        <v>21000</v>
      </c>
      <c r="N3741" s="1499"/>
      <c r="O3741" s="1499"/>
      <c r="P3741" s="1499"/>
    </row>
    <row r="3742" spans="1:16" ht="13.5" x14ac:dyDescent="0.25">
      <c r="A3742" s="1495" t="s">
        <v>2082</v>
      </c>
      <c r="B3742" s="1495" t="s">
        <v>8675</v>
      </c>
      <c r="C3742" s="1495" t="s">
        <v>97</v>
      </c>
      <c r="D3742" s="580"/>
      <c r="E3742" s="597">
        <v>3500</v>
      </c>
      <c r="F3742" s="1495" t="s">
        <v>3502</v>
      </c>
      <c r="G3742" s="1495" t="s">
        <v>3503</v>
      </c>
      <c r="H3742" s="1495" t="s">
        <v>3504</v>
      </c>
      <c r="I3742" s="1495" t="s">
        <v>2317</v>
      </c>
      <c r="J3742" s="580"/>
      <c r="K3742" s="719" t="s">
        <v>3505</v>
      </c>
      <c r="L3742" s="719">
        <v>1</v>
      </c>
      <c r="M3742" s="599">
        <f t="shared" si="144"/>
        <v>3500</v>
      </c>
      <c r="N3742" s="1499"/>
      <c r="O3742" s="1499"/>
      <c r="P3742" s="1499"/>
    </row>
    <row r="3743" spans="1:16" ht="13.5" x14ac:dyDescent="0.25">
      <c r="A3743" s="1495" t="s">
        <v>2082</v>
      </c>
      <c r="B3743" s="1495" t="s">
        <v>8675</v>
      </c>
      <c r="C3743" s="1495" t="s">
        <v>97</v>
      </c>
      <c r="D3743" s="580"/>
      <c r="E3743" s="597">
        <v>1800</v>
      </c>
      <c r="F3743" s="1495" t="s">
        <v>3506</v>
      </c>
      <c r="G3743" s="1495" t="s">
        <v>3507</v>
      </c>
      <c r="H3743" s="1495" t="s">
        <v>3508</v>
      </c>
      <c r="I3743" s="1495" t="s">
        <v>2378</v>
      </c>
      <c r="J3743" s="580"/>
      <c r="K3743" s="719" t="s">
        <v>3509</v>
      </c>
      <c r="L3743" s="719">
        <v>1</v>
      </c>
      <c r="M3743" s="599">
        <f t="shared" ref="M3743:M3761" si="145">E3743*L3743</f>
        <v>1800</v>
      </c>
      <c r="N3743" s="1499"/>
      <c r="O3743" s="1499"/>
      <c r="P3743" s="1499"/>
    </row>
    <row r="3744" spans="1:16" ht="13.5" x14ac:dyDescent="0.25">
      <c r="A3744" s="1495" t="s">
        <v>2082</v>
      </c>
      <c r="B3744" s="1495" t="s">
        <v>8675</v>
      </c>
      <c r="C3744" s="1495" t="s">
        <v>97</v>
      </c>
      <c r="D3744" s="580"/>
      <c r="E3744" s="597">
        <v>5000</v>
      </c>
      <c r="F3744" s="1495" t="s">
        <v>3510</v>
      </c>
      <c r="G3744" s="1495" t="s">
        <v>3511</v>
      </c>
      <c r="H3744" s="1495" t="s">
        <v>2701</v>
      </c>
      <c r="I3744" s="1495" t="s">
        <v>2317</v>
      </c>
      <c r="J3744" s="580"/>
      <c r="K3744" s="719" t="s">
        <v>3512</v>
      </c>
      <c r="L3744" s="719">
        <v>4</v>
      </c>
      <c r="M3744" s="599">
        <f t="shared" si="145"/>
        <v>20000</v>
      </c>
      <c r="N3744" s="1499"/>
      <c r="O3744" s="1499"/>
      <c r="P3744" s="1499"/>
    </row>
    <row r="3745" spans="1:16" ht="13.5" x14ac:dyDescent="0.25">
      <c r="A3745" s="1495" t="s">
        <v>2082</v>
      </c>
      <c r="B3745" s="1495" t="s">
        <v>8675</v>
      </c>
      <c r="C3745" s="1495" t="s">
        <v>97</v>
      </c>
      <c r="D3745" s="580"/>
      <c r="E3745" s="597">
        <v>1800</v>
      </c>
      <c r="F3745" s="1495" t="s">
        <v>3513</v>
      </c>
      <c r="G3745" s="1495" t="s">
        <v>3514</v>
      </c>
      <c r="H3745" s="1495" t="s">
        <v>3515</v>
      </c>
      <c r="I3745" s="1495" t="s">
        <v>2313</v>
      </c>
      <c r="J3745" s="580"/>
      <c r="K3745" s="719" t="s">
        <v>3516</v>
      </c>
      <c r="L3745" s="719">
        <v>6</v>
      </c>
      <c r="M3745" s="599">
        <f t="shared" si="145"/>
        <v>10800</v>
      </c>
      <c r="N3745" s="1499"/>
      <c r="O3745" s="1499"/>
      <c r="P3745" s="1499"/>
    </row>
    <row r="3746" spans="1:16" ht="13.5" x14ac:dyDescent="0.25">
      <c r="A3746" s="1495" t="s">
        <v>2082</v>
      </c>
      <c r="B3746" s="1495" t="s">
        <v>8675</v>
      </c>
      <c r="C3746" s="1495" t="s">
        <v>97</v>
      </c>
      <c r="D3746" s="580"/>
      <c r="E3746" s="597">
        <v>5000</v>
      </c>
      <c r="F3746" s="1495" t="s">
        <v>3517</v>
      </c>
      <c r="G3746" s="1495" t="s">
        <v>3518</v>
      </c>
      <c r="H3746" s="1495" t="s">
        <v>2701</v>
      </c>
      <c r="I3746" s="1495" t="s">
        <v>2317</v>
      </c>
      <c r="J3746" s="580"/>
      <c r="K3746" s="719" t="s">
        <v>3519</v>
      </c>
      <c r="L3746" s="719">
        <v>1</v>
      </c>
      <c r="M3746" s="599">
        <f t="shared" si="145"/>
        <v>5000</v>
      </c>
      <c r="N3746" s="1499"/>
      <c r="O3746" s="1499"/>
      <c r="P3746" s="1499"/>
    </row>
    <row r="3747" spans="1:16" ht="13.5" x14ac:dyDescent="0.25">
      <c r="A3747" s="1495" t="s">
        <v>2082</v>
      </c>
      <c r="B3747" s="1495" t="s">
        <v>8675</v>
      </c>
      <c r="C3747" s="1495" t="s">
        <v>97</v>
      </c>
      <c r="D3747" s="580"/>
      <c r="E3747" s="597">
        <v>3500</v>
      </c>
      <c r="F3747" s="1495" t="s">
        <v>3520</v>
      </c>
      <c r="G3747" s="1495" t="s">
        <v>3521</v>
      </c>
      <c r="H3747" s="1495" t="s">
        <v>1565</v>
      </c>
      <c r="I3747" s="1495" t="s">
        <v>2317</v>
      </c>
      <c r="J3747" s="580"/>
      <c r="K3747" s="719" t="s">
        <v>3522</v>
      </c>
      <c r="L3747" s="719">
        <v>5</v>
      </c>
      <c r="M3747" s="599">
        <f t="shared" si="145"/>
        <v>17500</v>
      </c>
      <c r="N3747" s="1499"/>
      <c r="O3747" s="1499"/>
      <c r="P3747" s="1499"/>
    </row>
    <row r="3748" spans="1:16" ht="13.5" x14ac:dyDescent="0.25">
      <c r="A3748" s="1495" t="s">
        <v>2082</v>
      </c>
      <c r="B3748" s="1495" t="s">
        <v>8675</v>
      </c>
      <c r="C3748" s="1495" t="s">
        <v>97</v>
      </c>
      <c r="D3748" s="580"/>
      <c r="E3748" s="597">
        <v>1200</v>
      </c>
      <c r="F3748" s="1495" t="s">
        <v>3523</v>
      </c>
      <c r="G3748" s="1495" t="s">
        <v>3524</v>
      </c>
      <c r="H3748" s="1495" t="s">
        <v>3525</v>
      </c>
      <c r="I3748" s="1495" t="s">
        <v>2365</v>
      </c>
      <c r="J3748" s="580"/>
      <c r="K3748" s="719" t="s">
        <v>3526</v>
      </c>
      <c r="L3748" s="719">
        <v>1</v>
      </c>
      <c r="M3748" s="599">
        <f t="shared" si="145"/>
        <v>1200</v>
      </c>
      <c r="N3748" s="1499"/>
      <c r="O3748" s="1499"/>
      <c r="P3748" s="1499"/>
    </row>
    <row r="3749" spans="1:16" ht="13.5" x14ac:dyDescent="0.25">
      <c r="A3749" s="1495" t="s">
        <v>2082</v>
      </c>
      <c r="B3749" s="1495" t="s">
        <v>8675</v>
      </c>
      <c r="C3749" s="1495" t="s">
        <v>97</v>
      </c>
      <c r="D3749" s="580"/>
      <c r="E3749" s="597">
        <v>1200</v>
      </c>
      <c r="F3749" s="1495" t="s">
        <v>3527</v>
      </c>
      <c r="G3749" s="1495" t="s">
        <v>3528</v>
      </c>
      <c r="H3749" s="1495"/>
      <c r="I3749" s="1495"/>
      <c r="J3749" s="580"/>
      <c r="K3749" s="719" t="s">
        <v>3529</v>
      </c>
      <c r="L3749" s="719">
        <v>4</v>
      </c>
      <c r="M3749" s="599">
        <f t="shared" si="145"/>
        <v>4800</v>
      </c>
      <c r="N3749" s="1499"/>
      <c r="O3749" s="1499"/>
      <c r="P3749" s="1499"/>
    </row>
    <row r="3750" spans="1:16" ht="13.5" x14ac:dyDescent="0.25">
      <c r="A3750" s="1495" t="s">
        <v>2082</v>
      </c>
      <c r="B3750" s="1495" t="s">
        <v>8675</v>
      </c>
      <c r="C3750" s="1495" t="s">
        <v>97</v>
      </c>
      <c r="D3750" s="580"/>
      <c r="E3750" s="597">
        <v>2150</v>
      </c>
      <c r="F3750" s="1495" t="s">
        <v>3530</v>
      </c>
      <c r="G3750" s="1495" t="s">
        <v>3531</v>
      </c>
      <c r="H3750" s="1495" t="s">
        <v>2531</v>
      </c>
      <c r="I3750" s="1495" t="s">
        <v>2313</v>
      </c>
      <c r="J3750" s="580"/>
      <c r="K3750" s="719" t="s">
        <v>3532</v>
      </c>
      <c r="L3750" s="719">
        <v>5</v>
      </c>
      <c r="M3750" s="599">
        <f t="shared" si="145"/>
        <v>10750</v>
      </c>
      <c r="N3750" s="1499"/>
      <c r="O3750" s="1499"/>
      <c r="P3750" s="1499"/>
    </row>
    <row r="3751" spans="1:16" ht="13.5" x14ac:dyDescent="0.25">
      <c r="A3751" s="1495" t="s">
        <v>2082</v>
      </c>
      <c r="B3751" s="1495" t="s">
        <v>8675</v>
      </c>
      <c r="C3751" s="1495" t="s">
        <v>97</v>
      </c>
      <c r="D3751" s="580"/>
      <c r="E3751" s="597">
        <v>3500</v>
      </c>
      <c r="F3751" s="1495" t="s">
        <v>3533</v>
      </c>
      <c r="G3751" s="1495" t="s">
        <v>3534</v>
      </c>
      <c r="H3751" s="1495" t="s">
        <v>1565</v>
      </c>
      <c r="I3751" s="1495" t="s">
        <v>2317</v>
      </c>
      <c r="J3751" s="580"/>
      <c r="K3751" s="719" t="s">
        <v>3535</v>
      </c>
      <c r="L3751" s="719">
        <v>5</v>
      </c>
      <c r="M3751" s="599">
        <f t="shared" si="145"/>
        <v>17500</v>
      </c>
      <c r="N3751" s="1499"/>
      <c r="O3751" s="1499"/>
      <c r="P3751" s="1499"/>
    </row>
    <row r="3752" spans="1:16" ht="13.5" x14ac:dyDescent="0.25">
      <c r="A3752" s="1495" t="s">
        <v>2082</v>
      </c>
      <c r="B3752" s="1495" t="s">
        <v>8675</v>
      </c>
      <c r="C3752" s="1495" t="s">
        <v>97</v>
      </c>
      <c r="D3752" s="580"/>
      <c r="E3752" s="597">
        <v>4000</v>
      </c>
      <c r="F3752" s="1495" t="s">
        <v>3536</v>
      </c>
      <c r="G3752" s="1495" t="s">
        <v>3537</v>
      </c>
      <c r="H3752" s="1495" t="s">
        <v>3538</v>
      </c>
      <c r="I3752" s="1495" t="s">
        <v>2317</v>
      </c>
      <c r="J3752" s="580"/>
      <c r="K3752" s="719" t="s">
        <v>3539</v>
      </c>
      <c r="L3752" s="719">
        <v>1</v>
      </c>
      <c r="M3752" s="599">
        <f t="shared" si="145"/>
        <v>4000</v>
      </c>
      <c r="N3752" s="1499"/>
      <c r="O3752" s="1499"/>
      <c r="P3752" s="1499"/>
    </row>
    <row r="3753" spans="1:16" ht="13.5" x14ac:dyDescent="0.25">
      <c r="A3753" s="1495" t="s">
        <v>2082</v>
      </c>
      <c r="B3753" s="1495" t="s">
        <v>8675</v>
      </c>
      <c r="C3753" s="1495" t="s">
        <v>97</v>
      </c>
      <c r="D3753" s="580"/>
      <c r="E3753" s="597">
        <v>3500</v>
      </c>
      <c r="F3753" s="1495" t="s">
        <v>3540</v>
      </c>
      <c r="G3753" s="1495" t="s">
        <v>3541</v>
      </c>
      <c r="H3753" s="1495" t="s">
        <v>675</v>
      </c>
      <c r="I3753" s="1495" t="s">
        <v>2317</v>
      </c>
      <c r="J3753" s="580"/>
      <c r="K3753" s="719" t="s">
        <v>3542</v>
      </c>
      <c r="L3753" s="719">
        <v>1</v>
      </c>
      <c r="M3753" s="599">
        <f t="shared" si="145"/>
        <v>3500</v>
      </c>
      <c r="N3753" s="1499"/>
      <c r="O3753" s="1499"/>
      <c r="P3753" s="1499"/>
    </row>
    <row r="3754" spans="1:16" ht="13.5" x14ac:dyDescent="0.25">
      <c r="A3754" s="1495" t="s">
        <v>2082</v>
      </c>
      <c r="B3754" s="1495" t="s">
        <v>8675</v>
      </c>
      <c r="C3754" s="1495" t="s">
        <v>97</v>
      </c>
      <c r="D3754" s="580"/>
      <c r="E3754" s="597">
        <v>3500</v>
      </c>
      <c r="F3754" s="1495" t="s">
        <v>3543</v>
      </c>
      <c r="G3754" s="1495" t="s">
        <v>3544</v>
      </c>
      <c r="H3754" s="1495" t="s">
        <v>3545</v>
      </c>
      <c r="I3754" s="1495" t="s">
        <v>2317</v>
      </c>
      <c r="J3754" s="580"/>
      <c r="K3754" s="719" t="s">
        <v>3546</v>
      </c>
      <c r="L3754" s="719">
        <v>1</v>
      </c>
      <c r="M3754" s="599">
        <f t="shared" si="145"/>
        <v>3500</v>
      </c>
      <c r="N3754" s="1499"/>
      <c r="O3754" s="1499"/>
      <c r="P3754" s="1499"/>
    </row>
    <row r="3755" spans="1:16" ht="13.5" x14ac:dyDescent="0.25">
      <c r="A3755" s="1495" t="s">
        <v>2082</v>
      </c>
      <c r="B3755" s="1495" t="s">
        <v>8675</v>
      </c>
      <c r="C3755" s="1495" t="s">
        <v>97</v>
      </c>
      <c r="D3755" s="580"/>
      <c r="E3755" s="597">
        <v>5500</v>
      </c>
      <c r="F3755" s="1495" t="s">
        <v>3547</v>
      </c>
      <c r="G3755" s="1495" t="s">
        <v>3548</v>
      </c>
      <c r="H3755" s="1495" t="s">
        <v>651</v>
      </c>
      <c r="I3755" s="1495" t="s">
        <v>2317</v>
      </c>
      <c r="J3755" s="580"/>
      <c r="K3755" s="719" t="s">
        <v>3549</v>
      </c>
      <c r="L3755" s="719">
        <v>1</v>
      </c>
      <c r="M3755" s="599">
        <f t="shared" si="145"/>
        <v>5500</v>
      </c>
      <c r="N3755" s="1499"/>
      <c r="O3755" s="1499"/>
      <c r="P3755" s="1499"/>
    </row>
    <row r="3756" spans="1:16" ht="13.5" x14ac:dyDescent="0.25">
      <c r="A3756" s="1495" t="s">
        <v>2082</v>
      </c>
      <c r="B3756" s="1495" t="s">
        <v>8675</v>
      </c>
      <c r="C3756" s="1495" t="s">
        <v>97</v>
      </c>
      <c r="D3756" s="580"/>
      <c r="E3756" s="597">
        <v>2000</v>
      </c>
      <c r="F3756" s="1495" t="s">
        <v>3550</v>
      </c>
      <c r="G3756" s="1495" t="s">
        <v>3551</v>
      </c>
      <c r="H3756" s="1495" t="s">
        <v>3552</v>
      </c>
      <c r="I3756" s="1495" t="s">
        <v>2313</v>
      </c>
      <c r="J3756" s="580"/>
      <c r="K3756" s="719" t="s">
        <v>3553</v>
      </c>
      <c r="L3756" s="719">
        <v>1</v>
      </c>
      <c r="M3756" s="599">
        <f t="shared" si="145"/>
        <v>2000</v>
      </c>
      <c r="N3756" s="1499"/>
      <c r="O3756" s="1499"/>
      <c r="P3756" s="1499"/>
    </row>
    <row r="3757" spans="1:16" ht="13.5" x14ac:dyDescent="0.25">
      <c r="A3757" s="1495" t="s">
        <v>2082</v>
      </c>
      <c r="B3757" s="1495" t="s">
        <v>8675</v>
      </c>
      <c r="C3757" s="1495" t="s">
        <v>97</v>
      </c>
      <c r="D3757" s="580"/>
      <c r="E3757" s="597">
        <v>1800</v>
      </c>
      <c r="F3757" s="1495" t="s">
        <v>3554</v>
      </c>
      <c r="G3757" s="1495" t="s">
        <v>3555</v>
      </c>
      <c r="H3757" s="1495" t="s">
        <v>3556</v>
      </c>
      <c r="I3757" s="1495" t="s">
        <v>2313</v>
      </c>
      <c r="J3757" s="580"/>
      <c r="K3757" s="719" t="s">
        <v>3557</v>
      </c>
      <c r="L3757" s="719">
        <v>5</v>
      </c>
      <c r="M3757" s="599">
        <f t="shared" si="145"/>
        <v>9000</v>
      </c>
      <c r="N3757" s="1499"/>
      <c r="O3757" s="1499"/>
      <c r="P3757" s="1499"/>
    </row>
    <row r="3758" spans="1:16" ht="13.5" x14ac:dyDescent="0.25">
      <c r="A3758" s="1495" t="s">
        <v>2082</v>
      </c>
      <c r="B3758" s="1495" t="s">
        <v>8675</v>
      </c>
      <c r="C3758" s="1495" t="s">
        <v>97</v>
      </c>
      <c r="D3758" s="580"/>
      <c r="E3758" s="597">
        <v>2300</v>
      </c>
      <c r="F3758" s="1495" t="s">
        <v>3558</v>
      </c>
      <c r="G3758" s="1495" t="s">
        <v>3559</v>
      </c>
      <c r="H3758" s="1495" t="s">
        <v>2840</v>
      </c>
      <c r="I3758" s="1495" t="s">
        <v>2313</v>
      </c>
      <c r="J3758" s="580"/>
      <c r="K3758" s="719" t="s">
        <v>3560</v>
      </c>
      <c r="L3758" s="719">
        <v>2</v>
      </c>
      <c r="M3758" s="599">
        <f t="shared" si="145"/>
        <v>4600</v>
      </c>
      <c r="N3758" s="1499"/>
      <c r="O3758" s="1499"/>
      <c r="P3758" s="1499"/>
    </row>
    <row r="3759" spans="1:16" ht="13.5" x14ac:dyDescent="0.25">
      <c r="A3759" s="1495" t="s">
        <v>2082</v>
      </c>
      <c r="B3759" s="1495" t="s">
        <v>8675</v>
      </c>
      <c r="C3759" s="1495" t="s">
        <v>97</v>
      </c>
      <c r="D3759" s="580"/>
      <c r="E3759" s="597">
        <v>1800</v>
      </c>
      <c r="F3759" s="1495" t="s">
        <v>3561</v>
      </c>
      <c r="G3759" s="1495" t="s">
        <v>3562</v>
      </c>
      <c r="H3759" s="1495" t="s">
        <v>3563</v>
      </c>
      <c r="I3759" s="1495" t="s">
        <v>2378</v>
      </c>
      <c r="J3759" s="580"/>
      <c r="K3759" s="719" t="s">
        <v>3564</v>
      </c>
      <c r="L3759" s="719">
        <v>4</v>
      </c>
      <c r="M3759" s="599">
        <f t="shared" si="145"/>
        <v>7200</v>
      </c>
      <c r="N3759" s="1499"/>
      <c r="O3759" s="1499"/>
      <c r="P3759" s="1499"/>
    </row>
    <row r="3760" spans="1:16" ht="13.5" x14ac:dyDescent="0.25">
      <c r="A3760" s="1495" t="s">
        <v>2082</v>
      </c>
      <c r="B3760" s="1495" t="s">
        <v>8675</v>
      </c>
      <c r="C3760" s="1495" t="s">
        <v>97</v>
      </c>
      <c r="D3760" s="580"/>
      <c r="E3760" s="597">
        <v>3400</v>
      </c>
      <c r="F3760" s="1495" t="s">
        <v>3565</v>
      </c>
      <c r="G3760" s="1495" t="s">
        <v>3566</v>
      </c>
      <c r="H3760" s="1495" t="s">
        <v>3567</v>
      </c>
      <c r="I3760" s="1495" t="s">
        <v>2378</v>
      </c>
      <c r="J3760" s="580"/>
      <c r="K3760" s="719" t="s">
        <v>3568</v>
      </c>
      <c r="L3760" s="719">
        <v>5</v>
      </c>
      <c r="M3760" s="599">
        <f t="shared" si="145"/>
        <v>17000</v>
      </c>
      <c r="N3760" s="1499"/>
      <c r="O3760" s="1499"/>
      <c r="P3760" s="1499"/>
    </row>
    <row r="3761" spans="1:16" ht="13.5" x14ac:dyDescent="0.25">
      <c r="A3761" s="1495" t="s">
        <v>2082</v>
      </c>
      <c r="B3761" s="1495" t="s">
        <v>8675</v>
      </c>
      <c r="C3761" s="1495" t="s">
        <v>97</v>
      </c>
      <c r="D3761" s="580"/>
      <c r="E3761" s="597">
        <v>2150</v>
      </c>
      <c r="F3761" s="1495" t="s">
        <v>3569</v>
      </c>
      <c r="G3761" s="1495" t="s">
        <v>3570</v>
      </c>
      <c r="H3761" s="1495" t="s">
        <v>3571</v>
      </c>
      <c r="I3761" s="1495" t="s">
        <v>2313</v>
      </c>
      <c r="J3761" s="580"/>
      <c r="K3761" s="719" t="s">
        <v>3572</v>
      </c>
      <c r="L3761" s="719">
        <v>1</v>
      </c>
      <c r="M3761" s="599">
        <f t="shared" si="145"/>
        <v>2150</v>
      </c>
      <c r="N3761" s="1499"/>
      <c r="O3761" s="1499"/>
      <c r="P3761" s="1499"/>
    </row>
    <row r="3762" spans="1:16" ht="13.5" x14ac:dyDescent="0.25">
      <c r="A3762" s="1495" t="s">
        <v>2082</v>
      </c>
      <c r="B3762" s="1495" t="s">
        <v>8675</v>
      </c>
      <c r="C3762" s="1495" t="s">
        <v>97</v>
      </c>
      <c r="D3762" s="580"/>
      <c r="E3762" s="597">
        <v>1200</v>
      </c>
      <c r="F3762" s="1495" t="s">
        <v>3573</v>
      </c>
      <c r="G3762" s="1495" t="s">
        <v>3574</v>
      </c>
      <c r="H3762" s="1495"/>
      <c r="I3762" s="1495"/>
      <c r="J3762" s="580"/>
      <c r="K3762" s="719"/>
      <c r="L3762" s="719"/>
      <c r="M3762" s="599"/>
      <c r="N3762" s="1499" t="s">
        <v>3575</v>
      </c>
      <c r="O3762" s="1499">
        <v>10</v>
      </c>
      <c r="P3762" s="1499">
        <v>12000</v>
      </c>
    </row>
    <row r="3763" spans="1:16" ht="13.5" x14ac:dyDescent="0.25">
      <c r="A3763" s="1495" t="s">
        <v>2082</v>
      </c>
      <c r="B3763" s="1495" t="s">
        <v>8675</v>
      </c>
      <c r="C3763" s="1495" t="s">
        <v>97</v>
      </c>
      <c r="D3763" s="580"/>
      <c r="E3763" s="597">
        <v>6000</v>
      </c>
      <c r="F3763" s="1495" t="s">
        <v>3576</v>
      </c>
      <c r="G3763" s="1495" t="s">
        <v>3577</v>
      </c>
      <c r="H3763" s="1495" t="s">
        <v>2912</v>
      </c>
      <c r="I3763" s="1495" t="s">
        <v>2317</v>
      </c>
      <c r="J3763" s="580"/>
      <c r="K3763" s="719" t="s">
        <v>3578</v>
      </c>
      <c r="L3763" s="719">
        <v>1</v>
      </c>
      <c r="M3763" s="599">
        <f t="shared" ref="M3763:M3786" si="146">E3763*L3763</f>
        <v>6000</v>
      </c>
      <c r="N3763" s="1499"/>
      <c r="O3763" s="1499"/>
      <c r="P3763" s="1499"/>
    </row>
    <row r="3764" spans="1:16" ht="13.5" x14ac:dyDescent="0.25">
      <c r="A3764" s="1495" t="s">
        <v>2082</v>
      </c>
      <c r="B3764" s="1495" t="s">
        <v>8675</v>
      </c>
      <c r="C3764" s="1495" t="s">
        <v>97</v>
      </c>
      <c r="D3764" s="580"/>
      <c r="E3764" s="597">
        <v>1200</v>
      </c>
      <c r="F3764" s="1495" t="s">
        <v>3579</v>
      </c>
      <c r="G3764" s="1495" t="s">
        <v>3580</v>
      </c>
      <c r="H3764" s="1495" t="s">
        <v>3581</v>
      </c>
      <c r="I3764" s="1495" t="s">
        <v>2011</v>
      </c>
      <c r="J3764" s="580"/>
      <c r="K3764" s="719" t="s">
        <v>3582</v>
      </c>
      <c r="L3764" s="719">
        <v>4</v>
      </c>
      <c r="M3764" s="599">
        <f t="shared" si="146"/>
        <v>4800</v>
      </c>
      <c r="N3764" s="1499"/>
      <c r="O3764" s="1499"/>
      <c r="P3764" s="1499"/>
    </row>
    <row r="3765" spans="1:16" ht="13.5" x14ac:dyDescent="0.25">
      <c r="A3765" s="1495" t="s">
        <v>2082</v>
      </c>
      <c r="B3765" s="1495" t="s">
        <v>8675</v>
      </c>
      <c r="C3765" s="1495" t="s">
        <v>97</v>
      </c>
      <c r="D3765" s="580"/>
      <c r="E3765" s="597">
        <v>3500</v>
      </c>
      <c r="F3765" s="1495" t="s">
        <v>3583</v>
      </c>
      <c r="G3765" s="1495" t="s">
        <v>3584</v>
      </c>
      <c r="H3765" s="1495" t="s">
        <v>3585</v>
      </c>
      <c r="I3765" s="1495" t="s">
        <v>2317</v>
      </c>
      <c r="J3765" s="580"/>
      <c r="K3765" s="719" t="s">
        <v>3586</v>
      </c>
      <c r="L3765" s="719">
        <v>1</v>
      </c>
      <c r="M3765" s="599">
        <f t="shared" si="146"/>
        <v>3500</v>
      </c>
      <c r="N3765" s="1499"/>
      <c r="O3765" s="1499"/>
      <c r="P3765" s="1499"/>
    </row>
    <row r="3766" spans="1:16" ht="13.5" x14ac:dyDescent="0.25">
      <c r="A3766" s="1495" t="s">
        <v>2082</v>
      </c>
      <c r="B3766" s="1495" t="s">
        <v>8675</v>
      </c>
      <c r="C3766" s="1495" t="s">
        <v>97</v>
      </c>
      <c r="D3766" s="580"/>
      <c r="E3766" s="597">
        <v>2000</v>
      </c>
      <c r="F3766" s="1495" t="s">
        <v>3587</v>
      </c>
      <c r="G3766" s="1495" t="s">
        <v>3588</v>
      </c>
      <c r="H3766" s="1495" t="s">
        <v>3589</v>
      </c>
      <c r="I3766" s="1495" t="s">
        <v>2317</v>
      </c>
      <c r="J3766" s="580"/>
      <c r="K3766" s="719" t="s">
        <v>3590</v>
      </c>
      <c r="L3766" s="719">
        <v>1</v>
      </c>
      <c r="M3766" s="599">
        <f t="shared" si="146"/>
        <v>2000</v>
      </c>
      <c r="N3766" s="1499"/>
      <c r="O3766" s="1499"/>
      <c r="P3766" s="1499"/>
    </row>
    <row r="3767" spans="1:16" ht="13.5" x14ac:dyDescent="0.25">
      <c r="A3767" s="1495" t="s">
        <v>2082</v>
      </c>
      <c r="B3767" s="1495" t="s">
        <v>8675</v>
      </c>
      <c r="C3767" s="1495" t="s">
        <v>97</v>
      </c>
      <c r="D3767" s="580"/>
      <c r="E3767" s="597">
        <v>1300</v>
      </c>
      <c r="F3767" s="1495" t="s">
        <v>3591</v>
      </c>
      <c r="G3767" s="1495" t="s">
        <v>3592</v>
      </c>
      <c r="H3767" s="1495" t="s">
        <v>3593</v>
      </c>
      <c r="I3767" s="1495" t="s">
        <v>2365</v>
      </c>
      <c r="J3767" s="580"/>
      <c r="K3767" s="719" t="s">
        <v>3594</v>
      </c>
      <c r="L3767" s="719">
        <v>1</v>
      </c>
      <c r="M3767" s="599">
        <f t="shared" si="146"/>
        <v>1300</v>
      </c>
      <c r="N3767" s="1499"/>
      <c r="O3767" s="1499"/>
      <c r="P3767" s="1499"/>
    </row>
    <row r="3768" spans="1:16" ht="13.5" x14ac:dyDescent="0.25">
      <c r="A3768" s="1495" t="s">
        <v>2082</v>
      </c>
      <c r="B3768" s="1495" t="s">
        <v>8675</v>
      </c>
      <c r="C3768" s="1495" t="s">
        <v>97</v>
      </c>
      <c r="D3768" s="580"/>
      <c r="E3768" s="597">
        <v>1200</v>
      </c>
      <c r="F3768" s="1495" t="s">
        <v>3595</v>
      </c>
      <c r="G3768" s="1495" t="s">
        <v>3596</v>
      </c>
      <c r="H3768" s="1495" t="s">
        <v>3597</v>
      </c>
      <c r="I3768" s="1495" t="s">
        <v>2417</v>
      </c>
      <c r="J3768" s="580"/>
      <c r="K3768" s="719" t="s">
        <v>3598</v>
      </c>
      <c r="L3768" s="719">
        <v>1</v>
      </c>
      <c r="M3768" s="599">
        <f t="shared" si="146"/>
        <v>1200</v>
      </c>
      <c r="N3768" s="1499"/>
      <c r="O3768" s="1499"/>
      <c r="P3768" s="1499"/>
    </row>
    <row r="3769" spans="1:16" ht="13.5" x14ac:dyDescent="0.25">
      <c r="A3769" s="1495" t="s">
        <v>2082</v>
      </c>
      <c r="B3769" s="1495" t="s">
        <v>8675</v>
      </c>
      <c r="C3769" s="1495" t="s">
        <v>97</v>
      </c>
      <c r="D3769" s="580"/>
      <c r="E3769" s="597">
        <v>3500</v>
      </c>
      <c r="F3769" s="1495" t="s">
        <v>3599</v>
      </c>
      <c r="G3769" s="1495" t="s">
        <v>3600</v>
      </c>
      <c r="H3769" s="1495" t="s">
        <v>1565</v>
      </c>
      <c r="I3769" s="1495" t="s">
        <v>2317</v>
      </c>
      <c r="J3769" s="580"/>
      <c r="K3769" s="719" t="s">
        <v>3601</v>
      </c>
      <c r="L3769" s="719">
        <v>6</v>
      </c>
      <c r="M3769" s="599">
        <f t="shared" si="146"/>
        <v>21000</v>
      </c>
      <c r="N3769" s="1499"/>
      <c r="O3769" s="1499"/>
      <c r="P3769" s="1499"/>
    </row>
    <row r="3770" spans="1:16" ht="13.5" x14ac:dyDescent="0.25">
      <c r="A3770" s="1495" t="s">
        <v>2082</v>
      </c>
      <c r="B3770" s="1495" t="s">
        <v>8675</v>
      </c>
      <c r="C3770" s="1495" t="s">
        <v>97</v>
      </c>
      <c r="D3770" s="580"/>
      <c r="E3770" s="597">
        <v>1200</v>
      </c>
      <c r="F3770" s="1495" t="s">
        <v>3602</v>
      </c>
      <c r="G3770" s="1495" t="s">
        <v>3603</v>
      </c>
      <c r="H3770" s="1495" t="s">
        <v>2349</v>
      </c>
      <c r="I3770" s="1495" t="s">
        <v>2624</v>
      </c>
      <c r="J3770" s="580"/>
      <c r="K3770" s="719" t="s">
        <v>3604</v>
      </c>
      <c r="L3770" s="719">
        <v>2</v>
      </c>
      <c r="M3770" s="599">
        <f t="shared" si="146"/>
        <v>2400</v>
      </c>
      <c r="N3770" s="1499"/>
      <c r="O3770" s="1499"/>
      <c r="P3770" s="1499"/>
    </row>
    <row r="3771" spans="1:16" ht="13.5" x14ac:dyDescent="0.25">
      <c r="A3771" s="1495" t="s">
        <v>2082</v>
      </c>
      <c r="B3771" s="1495" t="s">
        <v>8675</v>
      </c>
      <c r="C3771" s="1495" t="s">
        <v>97</v>
      </c>
      <c r="D3771" s="580"/>
      <c r="E3771" s="597">
        <v>3500</v>
      </c>
      <c r="F3771" s="1495" t="s">
        <v>3605</v>
      </c>
      <c r="G3771" s="1495" t="s">
        <v>3606</v>
      </c>
      <c r="H3771" s="1495" t="s">
        <v>1568</v>
      </c>
      <c r="I3771" s="1495" t="s">
        <v>2317</v>
      </c>
      <c r="J3771" s="580"/>
      <c r="K3771" s="719" t="s">
        <v>3607</v>
      </c>
      <c r="L3771" s="719">
        <v>5</v>
      </c>
      <c r="M3771" s="599">
        <f t="shared" si="146"/>
        <v>17500</v>
      </c>
      <c r="N3771" s="1499"/>
      <c r="O3771" s="1499"/>
      <c r="P3771" s="1499"/>
    </row>
    <row r="3772" spans="1:16" ht="13.5" x14ac:dyDescent="0.25">
      <c r="A3772" s="1495" t="s">
        <v>2082</v>
      </c>
      <c r="B3772" s="1495" t="s">
        <v>8675</v>
      </c>
      <c r="C3772" s="1495" t="s">
        <v>97</v>
      </c>
      <c r="D3772" s="580"/>
      <c r="E3772" s="597">
        <v>4000</v>
      </c>
      <c r="F3772" s="1495" t="s">
        <v>3608</v>
      </c>
      <c r="G3772" s="1495" t="s">
        <v>3609</v>
      </c>
      <c r="H3772" s="1495" t="s">
        <v>651</v>
      </c>
      <c r="I3772" s="1495" t="s">
        <v>2317</v>
      </c>
      <c r="J3772" s="580"/>
      <c r="K3772" s="719" t="s">
        <v>3610</v>
      </c>
      <c r="L3772" s="719">
        <v>3</v>
      </c>
      <c r="M3772" s="599">
        <f t="shared" si="146"/>
        <v>12000</v>
      </c>
      <c r="N3772" s="1499" t="s">
        <v>3611</v>
      </c>
      <c r="O3772" s="1499">
        <v>10</v>
      </c>
      <c r="P3772" s="1499">
        <v>52000</v>
      </c>
    </row>
    <row r="3773" spans="1:16" ht="13.5" x14ac:dyDescent="0.25">
      <c r="A3773" s="1495" t="s">
        <v>2082</v>
      </c>
      <c r="B3773" s="1495" t="s">
        <v>8675</v>
      </c>
      <c r="C3773" s="1495" t="s">
        <v>97</v>
      </c>
      <c r="D3773" s="580"/>
      <c r="E3773" s="597">
        <v>5500</v>
      </c>
      <c r="F3773" s="1495" t="s">
        <v>3612</v>
      </c>
      <c r="G3773" s="1495" t="s">
        <v>3613</v>
      </c>
      <c r="H3773" s="1495" t="s">
        <v>651</v>
      </c>
      <c r="I3773" s="1495" t="s">
        <v>2317</v>
      </c>
      <c r="J3773" s="580"/>
      <c r="K3773" s="719" t="s">
        <v>3614</v>
      </c>
      <c r="L3773" s="719">
        <v>8</v>
      </c>
      <c r="M3773" s="599">
        <f t="shared" si="146"/>
        <v>44000</v>
      </c>
      <c r="N3773" s="1499"/>
      <c r="O3773" s="1499"/>
      <c r="P3773" s="1499"/>
    </row>
    <row r="3774" spans="1:16" ht="13.5" x14ac:dyDescent="0.25">
      <c r="A3774" s="1495" t="s">
        <v>2082</v>
      </c>
      <c r="B3774" s="1495" t="s">
        <v>8675</v>
      </c>
      <c r="C3774" s="1495" t="s">
        <v>97</v>
      </c>
      <c r="D3774" s="580"/>
      <c r="E3774" s="597">
        <v>2300</v>
      </c>
      <c r="F3774" s="1495" t="s">
        <v>3615</v>
      </c>
      <c r="G3774" s="1495" t="s">
        <v>3616</v>
      </c>
      <c r="H3774" s="1495" t="s">
        <v>3617</v>
      </c>
      <c r="I3774" s="1495" t="s">
        <v>2317</v>
      </c>
      <c r="J3774" s="580"/>
      <c r="K3774" s="719" t="s">
        <v>3618</v>
      </c>
      <c r="L3774" s="719">
        <v>1</v>
      </c>
      <c r="M3774" s="599">
        <f t="shared" si="146"/>
        <v>2300</v>
      </c>
      <c r="N3774" s="1499"/>
      <c r="O3774" s="1499"/>
      <c r="P3774" s="1499"/>
    </row>
    <row r="3775" spans="1:16" ht="13.5" x14ac:dyDescent="0.25">
      <c r="A3775" s="1495" t="s">
        <v>2082</v>
      </c>
      <c r="B3775" s="1495" t="s">
        <v>8675</v>
      </c>
      <c r="C3775" s="1495" t="s">
        <v>97</v>
      </c>
      <c r="D3775" s="580"/>
      <c r="E3775" s="597">
        <v>7500</v>
      </c>
      <c r="F3775" s="1495" t="s">
        <v>3619</v>
      </c>
      <c r="G3775" s="1495" t="s">
        <v>3620</v>
      </c>
      <c r="H3775" s="1495" t="s">
        <v>3621</v>
      </c>
      <c r="I3775" s="1495" t="s">
        <v>2317</v>
      </c>
      <c r="J3775" s="580"/>
      <c r="K3775" s="719" t="s">
        <v>3622</v>
      </c>
      <c r="L3775" s="719">
        <v>1</v>
      </c>
      <c r="M3775" s="599">
        <f t="shared" si="146"/>
        <v>7500</v>
      </c>
      <c r="N3775" s="1499"/>
      <c r="O3775" s="1499"/>
      <c r="P3775" s="1499"/>
    </row>
    <row r="3776" spans="1:16" ht="13.5" x14ac:dyDescent="0.25">
      <c r="A3776" s="1495" t="s">
        <v>2082</v>
      </c>
      <c r="B3776" s="1495" t="s">
        <v>8675</v>
      </c>
      <c r="C3776" s="1495" t="s">
        <v>97</v>
      </c>
      <c r="D3776" s="580"/>
      <c r="E3776" s="597">
        <v>3500</v>
      </c>
      <c r="F3776" s="1495" t="s">
        <v>3623</v>
      </c>
      <c r="G3776" s="1495" t="s">
        <v>3624</v>
      </c>
      <c r="H3776" s="1495" t="s">
        <v>3585</v>
      </c>
      <c r="I3776" s="1495" t="s">
        <v>2317</v>
      </c>
      <c r="J3776" s="580"/>
      <c r="K3776" s="719" t="s">
        <v>3625</v>
      </c>
      <c r="L3776" s="719">
        <v>1</v>
      </c>
      <c r="M3776" s="599">
        <f t="shared" si="146"/>
        <v>3500</v>
      </c>
      <c r="N3776" s="1499"/>
      <c r="O3776" s="1499"/>
      <c r="P3776" s="1499"/>
    </row>
    <row r="3777" spans="1:16" ht="13.5" x14ac:dyDescent="0.25">
      <c r="A3777" s="1495" t="s">
        <v>2082</v>
      </c>
      <c r="B3777" s="1495" t="s">
        <v>8675</v>
      </c>
      <c r="C3777" s="1495" t="s">
        <v>97</v>
      </c>
      <c r="D3777" s="580"/>
      <c r="E3777" s="597">
        <v>7500</v>
      </c>
      <c r="F3777" s="1495" t="s">
        <v>3626</v>
      </c>
      <c r="G3777" s="1495" t="s">
        <v>3627</v>
      </c>
      <c r="H3777" s="1495" t="s">
        <v>792</v>
      </c>
      <c r="I3777" s="1495" t="s">
        <v>2317</v>
      </c>
      <c r="J3777" s="580"/>
      <c r="K3777" s="719" t="s">
        <v>3628</v>
      </c>
      <c r="L3777" s="719">
        <v>1</v>
      </c>
      <c r="M3777" s="599">
        <f t="shared" si="146"/>
        <v>7500</v>
      </c>
      <c r="N3777" s="1499"/>
      <c r="O3777" s="1499"/>
      <c r="P3777" s="1499"/>
    </row>
    <row r="3778" spans="1:16" ht="13.5" x14ac:dyDescent="0.25">
      <c r="A3778" s="1495" t="s">
        <v>2082</v>
      </c>
      <c r="B3778" s="1495" t="s">
        <v>8675</v>
      </c>
      <c r="C3778" s="1495" t="s">
        <v>97</v>
      </c>
      <c r="D3778" s="580"/>
      <c r="E3778" s="597">
        <v>3500</v>
      </c>
      <c r="F3778" s="1495" t="s">
        <v>3629</v>
      </c>
      <c r="G3778" s="1495" t="s">
        <v>3630</v>
      </c>
      <c r="H3778" s="1495" t="s">
        <v>3631</v>
      </c>
      <c r="I3778" s="1495" t="s">
        <v>2317</v>
      </c>
      <c r="J3778" s="580"/>
      <c r="K3778" s="719" t="s">
        <v>3632</v>
      </c>
      <c r="L3778" s="719">
        <v>4</v>
      </c>
      <c r="M3778" s="599">
        <f t="shared" si="146"/>
        <v>14000</v>
      </c>
      <c r="N3778" s="1499"/>
      <c r="O3778" s="1499"/>
      <c r="P3778" s="1499"/>
    </row>
    <row r="3779" spans="1:16" ht="13.5" x14ac:dyDescent="0.25">
      <c r="A3779" s="1495" t="s">
        <v>2082</v>
      </c>
      <c r="B3779" s="1495" t="s">
        <v>8675</v>
      </c>
      <c r="C3779" s="1495" t="s">
        <v>97</v>
      </c>
      <c r="D3779" s="580"/>
      <c r="E3779" s="597">
        <v>3500</v>
      </c>
      <c r="F3779" s="1495" t="s">
        <v>3633</v>
      </c>
      <c r="G3779" s="1495" t="s">
        <v>3634</v>
      </c>
      <c r="H3779" s="1495" t="s">
        <v>3635</v>
      </c>
      <c r="I3779" s="1495" t="s">
        <v>2317</v>
      </c>
      <c r="J3779" s="580"/>
      <c r="K3779" s="719" t="s">
        <v>3636</v>
      </c>
      <c r="L3779" s="719">
        <v>1</v>
      </c>
      <c r="M3779" s="599">
        <f t="shared" si="146"/>
        <v>3500</v>
      </c>
      <c r="N3779" s="1499"/>
      <c r="O3779" s="1499"/>
      <c r="P3779" s="1499"/>
    </row>
    <row r="3780" spans="1:16" ht="13.5" x14ac:dyDescent="0.25">
      <c r="A3780" s="1495" t="s">
        <v>2082</v>
      </c>
      <c r="B3780" s="1495" t="s">
        <v>8675</v>
      </c>
      <c r="C3780" s="1495" t="s">
        <v>97</v>
      </c>
      <c r="D3780" s="580"/>
      <c r="E3780" s="597">
        <v>2300</v>
      </c>
      <c r="F3780" s="1495" t="s">
        <v>3637</v>
      </c>
      <c r="G3780" s="1495" t="s">
        <v>3638</v>
      </c>
      <c r="H3780" s="1495" t="s">
        <v>2469</v>
      </c>
      <c r="I3780" s="1495" t="s">
        <v>2317</v>
      </c>
      <c r="J3780" s="580"/>
      <c r="K3780" s="719" t="s">
        <v>3639</v>
      </c>
      <c r="L3780" s="719">
        <v>1</v>
      </c>
      <c r="M3780" s="599">
        <f t="shared" si="146"/>
        <v>2300</v>
      </c>
      <c r="N3780" s="1499"/>
      <c r="O3780" s="1499"/>
      <c r="P3780" s="1499"/>
    </row>
    <row r="3781" spans="1:16" ht="13.5" x14ac:dyDescent="0.25">
      <c r="A3781" s="1495" t="s">
        <v>2082</v>
      </c>
      <c r="B3781" s="1495" t="s">
        <v>8675</v>
      </c>
      <c r="C3781" s="1495" t="s">
        <v>97</v>
      </c>
      <c r="D3781" s="580"/>
      <c r="E3781" s="597">
        <v>2300</v>
      </c>
      <c r="F3781" s="1495" t="s">
        <v>3640</v>
      </c>
      <c r="G3781" s="1495" t="s">
        <v>3641</v>
      </c>
      <c r="H3781" s="1495" t="s">
        <v>2395</v>
      </c>
      <c r="I3781" s="1495" t="s">
        <v>2317</v>
      </c>
      <c r="J3781" s="580"/>
      <c r="K3781" s="719" t="s">
        <v>3642</v>
      </c>
      <c r="L3781" s="719">
        <v>2</v>
      </c>
      <c r="M3781" s="599">
        <f t="shared" si="146"/>
        <v>4600</v>
      </c>
      <c r="N3781" s="1499"/>
      <c r="O3781" s="1499"/>
      <c r="P3781" s="1499"/>
    </row>
    <row r="3782" spans="1:16" ht="13.5" x14ac:dyDescent="0.25">
      <c r="A3782" s="1495" t="s">
        <v>2082</v>
      </c>
      <c r="B3782" s="1495" t="s">
        <v>8675</v>
      </c>
      <c r="C3782" s="1495" t="s">
        <v>97</v>
      </c>
      <c r="D3782" s="580"/>
      <c r="E3782" s="597">
        <v>2000</v>
      </c>
      <c r="F3782" s="1495" t="s">
        <v>3643</v>
      </c>
      <c r="G3782" s="1495" t="s">
        <v>3644</v>
      </c>
      <c r="H3782" s="1495" t="s">
        <v>3645</v>
      </c>
      <c r="I3782" s="1495" t="s">
        <v>2317</v>
      </c>
      <c r="J3782" s="580"/>
      <c r="K3782" s="719" t="s">
        <v>3646</v>
      </c>
      <c r="L3782" s="719">
        <v>5</v>
      </c>
      <c r="M3782" s="599">
        <f t="shared" si="146"/>
        <v>10000</v>
      </c>
      <c r="N3782" s="1499"/>
      <c r="O3782" s="1499"/>
      <c r="P3782" s="1499"/>
    </row>
    <row r="3783" spans="1:16" ht="13.5" x14ac:dyDescent="0.25">
      <c r="A3783" s="1495" t="s">
        <v>2082</v>
      </c>
      <c r="B3783" s="1495" t="s">
        <v>8675</v>
      </c>
      <c r="C3783" s="1495" t="s">
        <v>97</v>
      </c>
      <c r="D3783" s="580"/>
      <c r="E3783" s="597">
        <v>7000</v>
      </c>
      <c r="F3783" s="1495" t="s">
        <v>3647</v>
      </c>
      <c r="G3783" s="1495" t="s">
        <v>3648</v>
      </c>
      <c r="H3783" s="1495" t="s">
        <v>2701</v>
      </c>
      <c r="I3783" s="1495" t="s">
        <v>2317</v>
      </c>
      <c r="J3783" s="580"/>
      <c r="K3783" s="719" t="s">
        <v>3649</v>
      </c>
      <c r="L3783" s="719">
        <v>1</v>
      </c>
      <c r="M3783" s="599">
        <f t="shared" si="146"/>
        <v>7000</v>
      </c>
      <c r="N3783" s="1499"/>
      <c r="O3783" s="1499"/>
      <c r="P3783" s="1499"/>
    </row>
    <row r="3784" spans="1:16" ht="13.5" x14ac:dyDescent="0.25">
      <c r="A3784" s="1495" t="s">
        <v>2082</v>
      </c>
      <c r="B3784" s="1495" t="s">
        <v>8675</v>
      </c>
      <c r="C3784" s="1495" t="s">
        <v>97</v>
      </c>
      <c r="D3784" s="580"/>
      <c r="E3784" s="597">
        <v>2150</v>
      </c>
      <c r="F3784" s="1495" t="s">
        <v>3650</v>
      </c>
      <c r="G3784" s="1495" t="s">
        <v>3651</v>
      </c>
      <c r="H3784" s="1495" t="s">
        <v>2531</v>
      </c>
      <c r="I3784" s="1495" t="s">
        <v>2313</v>
      </c>
      <c r="J3784" s="580"/>
      <c r="K3784" s="719" t="s">
        <v>3652</v>
      </c>
      <c r="L3784" s="719">
        <v>4</v>
      </c>
      <c r="M3784" s="599">
        <f t="shared" si="146"/>
        <v>8600</v>
      </c>
      <c r="N3784" s="1499"/>
      <c r="O3784" s="1499"/>
      <c r="P3784" s="1499"/>
    </row>
    <row r="3785" spans="1:16" ht="13.5" x14ac:dyDescent="0.25">
      <c r="A3785" s="1495" t="s">
        <v>2082</v>
      </c>
      <c r="B3785" s="1495" t="s">
        <v>8675</v>
      </c>
      <c r="C3785" s="1495" t="s">
        <v>97</v>
      </c>
      <c r="D3785" s="580"/>
      <c r="E3785" s="597">
        <v>5200</v>
      </c>
      <c r="F3785" s="1495" t="s">
        <v>3653</v>
      </c>
      <c r="G3785" s="1495" t="s">
        <v>3654</v>
      </c>
      <c r="H3785" s="1495" t="s">
        <v>651</v>
      </c>
      <c r="I3785" s="1495" t="s">
        <v>2317</v>
      </c>
      <c r="J3785" s="580"/>
      <c r="K3785" s="719" t="s">
        <v>3655</v>
      </c>
      <c r="L3785" s="719">
        <v>8</v>
      </c>
      <c r="M3785" s="599">
        <f t="shared" si="146"/>
        <v>41600</v>
      </c>
      <c r="N3785" s="1499"/>
      <c r="O3785" s="1499"/>
      <c r="P3785" s="1499"/>
    </row>
    <row r="3786" spans="1:16" ht="13.5" x14ac:dyDescent="0.25">
      <c r="A3786" s="1495" t="s">
        <v>2082</v>
      </c>
      <c r="B3786" s="1495" t="s">
        <v>8675</v>
      </c>
      <c r="C3786" s="1495" t="s">
        <v>97</v>
      </c>
      <c r="D3786" s="580"/>
      <c r="E3786" s="597">
        <v>1700</v>
      </c>
      <c r="F3786" s="1495" t="s">
        <v>3656</v>
      </c>
      <c r="G3786" s="1495" t="s">
        <v>3657</v>
      </c>
      <c r="H3786" s="1495" t="s">
        <v>3658</v>
      </c>
      <c r="I3786" s="1495" t="s">
        <v>2378</v>
      </c>
      <c r="J3786" s="580"/>
      <c r="K3786" s="719" t="s">
        <v>3659</v>
      </c>
      <c r="L3786" s="719">
        <v>5</v>
      </c>
      <c r="M3786" s="599">
        <f t="shared" si="146"/>
        <v>8500</v>
      </c>
      <c r="N3786" s="1499"/>
      <c r="O3786" s="1499"/>
      <c r="P3786" s="1499"/>
    </row>
    <row r="3787" spans="1:16" ht="13.5" x14ac:dyDescent="0.25">
      <c r="A3787" s="1495" t="s">
        <v>2082</v>
      </c>
      <c r="B3787" s="1495" t="s">
        <v>8675</v>
      </c>
      <c r="C3787" s="1495" t="s">
        <v>97</v>
      </c>
      <c r="D3787" s="580"/>
      <c r="E3787" s="597">
        <v>1300</v>
      </c>
      <c r="F3787" s="1495" t="s">
        <v>3660</v>
      </c>
      <c r="G3787" s="1495" t="s">
        <v>3661</v>
      </c>
      <c r="H3787" s="1495" t="s">
        <v>959</v>
      </c>
      <c r="I3787" s="1495" t="s">
        <v>2313</v>
      </c>
      <c r="J3787" s="580"/>
      <c r="K3787" s="719"/>
      <c r="L3787" s="719"/>
      <c r="M3787" s="599"/>
      <c r="N3787" s="1499" t="s">
        <v>3662</v>
      </c>
      <c r="O3787" s="1499">
        <v>10</v>
      </c>
      <c r="P3787" s="1499">
        <v>13000</v>
      </c>
    </row>
    <row r="3788" spans="1:16" ht="13.5" x14ac:dyDescent="0.25">
      <c r="A3788" s="1495" t="s">
        <v>2082</v>
      </c>
      <c r="B3788" s="1495" t="s">
        <v>8675</v>
      </c>
      <c r="C3788" s="1495" t="s">
        <v>97</v>
      </c>
      <c r="D3788" s="580"/>
      <c r="E3788" s="597">
        <v>2300</v>
      </c>
      <c r="F3788" s="1495" t="s">
        <v>3663</v>
      </c>
      <c r="G3788" s="1495" t="s">
        <v>3664</v>
      </c>
      <c r="H3788" s="1495" t="s">
        <v>2395</v>
      </c>
      <c r="I3788" s="1495" t="s">
        <v>2317</v>
      </c>
      <c r="J3788" s="580"/>
      <c r="K3788" s="719" t="s">
        <v>3665</v>
      </c>
      <c r="L3788" s="719">
        <v>1</v>
      </c>
      <c r="M3788" s="599">
        <f t="shared" ref="M3788:M3809" si="147">E3788*L3788</f>
        <v>2300</v>
      </c>
      <c r="N3788" s="1499"/>
      <c r="O3788" s="1499"/>
      <c r="P3788" s="1499"/>
    </row>
    <row r="3789" spans="1:16" ht="13.5" x14ac:dyDescent="0.25">
      <c r="A3789" s="1495" t="s">
        <v>2082</v>
      </c>
      <c r="B3789" s="1495" t="s">
        <v>8675</v>
      </c>
      <c r="C3789" s="1495" t="s">
        <v>97</v>
      </c>
      <c r="D3789" s="580"/>
      <c r="E3789" s="597">
        <v>6000</v>
      </c>
      <c r="F3789" s="1495" t="s">
        <v>3666</v>
      </c>
      <c r="G3789" s="1495" t="s">
        <v>3667</v>
      </c>
      <c r="H3789" s="1495" t="s">
        <v>3668</v>
      </c>
      <c r="I3789" s="1495" t="s">
        <v>2317</v>
      </c>
      <c r="J3789" s="580"/>
      <c r="K3789" s="719" t="s">
        <v>3669</v>
      </c>
      <c r="L3789" s="719">
        <v>2</v>
      </c>
      <c r="M3789" s="599">
        <f t="shared" si="147"/>
        <v>12000</v>
      </c>
      <c r="N3789" s="1499"/>
      <c r="O3789" s="1499"/>
      <c r="P3789" s="1499"/>
    </row>
    <row r="3790" spans="1:16" ht="13.5" x14ac:dyDescent="0.25">
      <c r="A3790" s="1495" t="s">
        <v>2082</v>
      </c>
      <c r="B3790" s="1495" t="s">
        <v>8675</v>
      </c>
      <c r="C3790" s="1495" t="s">
        <v>97</v>
      </c>
      <c r="D3790" s="580"/>
      <c r="E3790" s="597">
        <v>3500</v>
      </c>
      <c r="F3790" s="1495" t="s">
        <v>3670</v>
      </c>
      <c r="G3790" s="1495" t="s">
        <v>3671</v>
      </c>
      <c r="H3790" s="1495" t="s">
        <v>3672</v>
      </c>
      <c r="I3790" s="1495" t="s">
        <v>2317</v>
      </c>
      <c r="J3790" s="580"/>
      <c r="K3790" s="719" t="s">
        <v>3673</v>
      </c>
      <c r="L3790" s="719">
        <v>5</v>
      </c>
      <c r="M3790" s="599">
        <f t="shared" si="147"/>
        <v>17500</v>
      </c>
      <c r="N3790" s="1499"/>
      <c r="O3790" s="1499"/>
      <c r="P3790" s="1499"/>
    </row>
    <row r="3791" spans="1:16" ht="13.5" x14ac:dyDescent="0.25">
      <c r="A3791" s="1495" t="s">
        <v>2082</v>
      </c>
      <c r="B3791" s="1495" t="s">
        <v>8675</v>
      </c>
      <c r="C3791" s="1495" t="s">
        <v>97</v>
      </c>
      <c r="D3791" s="580"/>
      <c r="E3791" s="597">
        <v>1600</v>
      </c>
      <c r="F3791" s="1495" t="s">
        <v>3674</v>
      </c>
      <c r="G3791" s="1495" t="s">
        <v>3675</v>
      </c>
      <c r="H3791" s="1495" t="s">
        <v>2425</v>
      </c>
      <c r="I3791" s="1495" t="s">
        <v>2308</v>
      </c>
      <c r="J3791" s="580"/>
      <c r="K3791" s="719" t="s">
        <v>3676</v>
      </c>
      <c r="L3791" s="719">
        <v>4</v>
      </c>
      <c r="M3791" s="599">
        <f t="shared" si="147"/>
        <v>6400</v>
      </c>
      <c r="N3791" s="1499"/>
      <c r="O3791" s="1499"/>
      <c r="P3791" s="1499"/>
    </row>
    <row r="3792" spans="1:16" ht="13.5" x14ac:dyDescent="0.25">
      <c r="A3792" s="1495" t="s">
        <v>2082</v>
      </c>
      <c r="B3792" s="1495" t="s">
        <v>8675</v>
      </c>
      <c r="C3792" s="1495" t="s">
        <v>97</v>
      </c>
      <c r="D3792" s="580"/>
      <c r="E3792" s="597">
        <v>5200</v>
      </c>
      <c r="F3792" s="1495" t="s">
        <v>3677</v>
      </c>
      <c r="G3792" s="1495" t="s">
        <v>3678</v>
      </c>
      <c r="H3792" s="1495" t="s">
        <v>3679</v>
      </c>
      <c r="I3792" s="1495" t="s">
        <v>2317</v>
      </c>
      <c r="J3792" s="580"/>
      <c r="K3792" s="719" t="s">
        <v>3680</v>
      </c>
      <c r="L3792" s="719">
        <v>5</v>
      </c>
      <c r="M3792" s="599">
        <f t="shared" si="147"/>
        <v>26000</v>
      </c>
      <c r="N3792" s="1499"/>
      <c r="O3792" s="1499"/>
      <c r="P3792" s="1499"/>
    </row>
    <row r="3793" spans="1:16" ht="13.5" x14ac:dyDescent="0.25">
      <c r="A3793" s="1495" t="s">
        <v>2082</v>
      </c>
      <c r="B3793" s="1495" t="s">
        <v>8675</v>
      </c>
      <c r="C3793" s="1495" t="s">
        <v>97</v>
      </c>
      <c r="D3793" s="580"/>
      <c r="E3793" s="597">
        <v>2300</v>
      </c>
      <c r="F3793" s="1495" t="s">
        <v>3681</v>
      </c>
      <c r="G3793" s="1495" t="s">
        <v>3682</v>
      </c>
      <c r="H3793" s="1495" t="s">
        <v>2429</v>
      </c>
      <c r="I3793" s="1495" t="s">
        <v>2317</v>
      </c>
      <c r="J3793" s="580"/>
      <c r="K3793" s="719" t="s">
        <v>3683</v>
      </c>
      <c r="L3793" s="719">
        <v>4</v>
      </c>
      <c r="M3793" s="599">
        <f t="shared" si="147"/>
        <v>9200</v>
      </c>
      <c r="N3793" s="1499"/>
      <c r="O3793" s="1499"/>
      <c r="P3793" s="1499"/>
    </row>
    <row r="3794" spans="1:16" ht="13.5" x14ac:dyDescent="0.25">
      <c r="A3794" s="1495" t="s">
        <v>2082</v>
      </c>
      <c r="B3794" s="1495" t="s">
        <v>8675</v>
      </c>
      <c r="C3794" s="1495" t="s">
        <v>97</v>
      </c>
      <c r="D3794" s="580"/>
      <c r="E3794" s="597">
        <v>3500</v>
      </c>
      <c r="F3794" s="1495" t="s">
        <v>3684</v>
      </c>
      <c r="G3794" s="1495" t="s">
        <v>3685</v>
      </c>
      <c r="H3794" s="1495" t="s">
        <v>2384</v>
      </c>
      <c r="I3794" s="1495" t="s">
        <v>2317</v>
      </c>
      <c r="J3794" s="580"/>
      <c r="K3794" s="719" t="s">
        <v>3686</v>
      </c>
      <c r="L3794" s="719">
        <v>6</v>
      </c>
      <c r="M3794" s="599">
        <f t="shared" si="147"/>
        <v>21000</v>
      </c>
      <c r="N3794" s="1499"/>
      <c r="O3794" s="1499"/>
      <c r="P3794" s="1499"/>
    </row>
    <row r="3795" spans="1:16" ht="13.5" x14ac:dyDescent="0.25">
      <c r="A3795" s="1495" t="s">
        <v>2082</v>
      </c>
      <c r="B3795" s="1495" t="s">
        <v>8675</v>
      </c>
      <c r="C3795" s="1495" t="s">
        <v>97</v>
      </c>
      <c r="D3795" s="580"/>
      <c r="E3795" s="597">
        <v>2500</v>
      </c>
      <c r="F3795" s="1495" t="s">
        <v>3687</v>
      </c>
      <c r="G3795" s="1495" t="s">
        <v>3688</v>
      </c>
      <c r="H3795" s="1495" t="s">
        <v>3689</v>
      </c>
      <c r="I3795" s="1495" t="s">
        <v>2412</v>
      </c>
      <c r="J3795" s="580"/>
      <c r="K3795" s="719" t="s">
        <v>3690</v>
      </c>
      <c r="L3795" s="719">
        <v>6</v>
      </c>
      <c r="M3795" s="599">
        <f t="shared" si="147"/>
        <v>15000</v>
      </c>
      <c r="N3795" s="1499"/>
      <c r="O3795" s="1499"/>
      <c r="P3795" s="1499"/>
    </row>
    <row r="3796" spans="1:16" ht="13.5" x14ac:dyDescent="0.25">
      <c r="A3796" s="1495" t="s">
        <v>2082</v>
      </c>
      <c r="B3796" s="1495" t="s">
        <v>8675</v>
      </c>
      <c r="C3796" s="1495" t="s">
        <v>97</v>
      </c>
      <c r="D3796" s="580"/>
      <c r="E3796" s="597">
        <v>3500</v>
      </c>
      <c r="F3796" s="1495" t="s">
        <v>3691</v>
      </c>
      <c r="G3796" s="1495" t="s">
        <v>3692</v>
      </c>
      <c r="H3796" s="1495" t="s">
        <v>2395</v>
      </c>
      <c r="I3796" s="1495" t="s">
        <v>2317</v>
      </c>
      <c r="J3796" s="580"/>
      <c r="K3796" s="719" t="s">
        <v>3693</v>
      </c>
      <c r="L3796" s="719">
        <v>5</v>
      </c>
      <c r="M3796" s="599">
        <f t="shared" si="147"/>
        <v>17500</v>
      </c>
      <c r="N3796" s="1499"/>
      <c r="O3796" s="1499"/>
      <c r="P3796" s="1499"/>
    </row>
    <row r="3797" spans="1:16" ht="13.5" x14ac:dyDescent="0.25">
      <c r="A3797" s="1495" t="s">
        <v>2082</v>
      </c>
      <c r="B3797" s="1495" t="s">
        <v>8675</v>
      </c>
      <c r="C3797" s="1495" t="s">
        <v>97</v>
      </c>
      <c r="D3797" s="580"/>
      <c r="E3797" s="597">
        <v>1800</v>
      </c>
      <c r="F3797" s="1495" t="s">
        <v>3694</v>
      </c>
      <c r="G3797" s="1495" t="s">
        <v>3695</v>
      </c>
      <c r="H3797" s="1495" t="s">
        <v>2308</v>
      </c>
      <c r="I3797" s="1495" t="s">
        <v>2308</v>
      </c>
      <c r="J3797" s="580"/>
      <c r="K3797" s="719" t="s">
        <v>3696</v>
      </c>
      <c r="L3797" s="719">
        <v>6</v>
      </c>
      <c r="M3797" s="599">
        <f t="shared" si="147"/>
        <v>10800</v>
      </c>
      <c r="N3797" s="1499"/>
      <c r="O3797" s="1499"/>
      <c r="P3797" s="1499"/>
    </row>
    <row r="3798" spans="1:16" ht="13.5" x14ac:dyDescent="0.25">
      <c r="A3798" s="1495" t="s">
        <v>2082</v>
      </c>
      <c r="B3798" s="1495" t="s">
        <v>8675</v>
      </c>
      <c r="C3798" s="1495" t="s">
        <v>97</v>
      </c>
      <c r="D3798" s="580"/>
      <c r="E3798" s="597">
        <v>1800</v>
      </c>
      <c r="F3798" s="1495" t="s">
        <v>3697</v>
      </c>
      <c r="G3798" s="1495" t="s">
        <v>3698</v>
      </c>
      <c r="H3798" s="1495" t="s">
        <v>2308</v>
      </c>
      <c r="I3798" s="1495" t="s">
        <v>2308</v>
      </c>
      <c r="J3798" s="580"/>
      <c r="K3798" s="719" t="s">
        <v>3699</v>
      </c>
      <c r="L3798" s="719">
        <v>6</v>
      </c>
      <c r="M3798" s="599">
        <f t="shared" si="147"/>
        <v>10800</v>
      </c>
      <c r="N3798" s="1499"/>
      <c r="O3798" s="1499"/>
      <c r="P3798" s="1499"/>
    </row>
    <row r="3799" spans="1:16" ht="13.5" x14ac:dyDescent="0.25">
      <c r="A3799" s="1495" t="s">
        <v>2082</v>
      </c>
      <c r="B3799" s="1495" t="s">
        <v>8675</v>
      </c>
      <c r="C3799" s="1495" t="s">
        <v>97</v>
      </c>
      <c r="D3799" s="580"/>
      <c r="E3799" s="597">
        <v>4500</v>
      </c>
      <c r="F3799" s="1495" t="s">
        <v>3700</v>
      </c>
      <c r="G3799" s="1495" t="s">
        <v>3701</v>
      </c>
      <c r="H3799" s="1495" t="s">
        <v>792</v>
      </c>
      <c r="I3799" s="1495" t="s">
        <v>2317</v>
      </c>
      <c r="J3799" s="580"/>
      <c r="K3799" s="719" t="s">
        <v>3702</v>
      </c>
      <c r="L3799" s="719">
        <v>9</v>
      </c>
      <c r="M3799" s="599">
        <f t="shared" si="147"/>
        <v>40500</v>
      </c>
      <c r="N3799" s="1499"/>
      <c r="O3799" s="1499"/>
      <c r="P3799" s="1499"/>
    </row>
    <row r="3800" spans="1:16" ht="13.5" x14ac:dyDescent="0.25">
      <c r="A3800" s="1495" t="s">
        <v>2082</v>
      </c>
      <c r="B3800" s="1495" t="s">
        <v>8675</v>
      </c>
      <c r="C3800" s="1495" t="s">
        <v>97</v>
      </c>
      <c r="D3800" s="580"/>
      <c r="E3800" s="597">
        <v>3500</v>
      </c>
      <c r="F3800" s="1495" t="s">
        <v>3703</v>
      </c>
      <c r="G3800" s="1495" t="s">
        <v>3704</v>
      </c>
      <c r="H3800" s="1495" t="s">
        <v>3705</v>
      </c>
      <c r="I3800" s="1495" t="s">
        <v>2317</v>
      </c>
      <c r="J3800" s="580"/>
      <c r="K3800" s="719" t="s">
        <v>3706</v>
      </c>
      <c r="L3800" s="719">
        <v>6</v>
      </c>
      <c r="M3800" s="599">
        <f t="shared" si="147"/>
        <v>21000</v>
      </c>
      <c r="N3800" s="1499"/>
      <c r="O3800" s="1499"/>
      <c r="P3800" s="1499"/>
    </row>
    <row r="3801" spans="1:16" ht="13.5" x14ac:dyDescent="0.25">
      <c r="A3801" s="1495" t="s">
        <v>2082</v>
      </c>
      <c r="B3801" s="1495" t="s">
        <v>8675</v>
      </c>
      <c r="C3801" s="1495" t="s">
        <v>97</v>
      </c>
      <c r="D3801" s="580"/>
      <c r="E3801" s="597">
        <v>1800</v>
      </c>
      <c r="F3801" s="1495" t="s">
        <v>3707</v>
      </c>
      <c r="G3801" s="1495" t="s">
        <v>3708</v>
      </c>
      <c r="H3801" s="1495" t="s">
        <v>3709</v>
      </c>
      <c r="I3801" s="1495" t="s">
        <v>2412</v>
      </c>
      <c r="J3801" s="580"/>
      <c r="K3801" s="719" t="s">
        <v>3710</v>
      </c>
      <c r="L3801" s="719">
        <v>5</v>
      </c>
      <c r="M3801" s="599">
        <f t="shared" si="147"/>
        <v>9000</v>
      </c>
      <c r="N3801" s="1499"/>
      <c r="O3801" s="1499"/>
      <c r="P3801" s="1499"/>
    </row>
    <row r="3802" spans="1:16" ht="13.5" x14ac:dyDescent="0.25">
      <c r="A3802" s="1495" t="s">
        <v>2082</v>
      </c>
      <c r="B3802" s="1495" t="s">
        <v>8675</v>
      </c>
      <c r="C3802" s="1495" t="s">
        <v>97</v>
      </c>
      <c r="D3802" s="580"/>
      <c r="E3802" s="597">
        <v>3500</v>
      </c>
      <c r="F3802" s="1495" t="s">
        <v>3711</v>
      </c>
      <c r="G3802" s="1495" t="s">
        <v>3712</v>
      </c>
      <c r="H3802" s="1495" t="s">
        <v>3713</v>
      </c>
      <c r="I3802" s="1495" t="s">
        <v>2317</v>
      </c>
      <c r="J3802" s="580"/>
      <c r="K3802" s="719" t="s">
        <v>3714</v>
      </c>
      <c r="L3802" s="719">
        <v>1</v>
      </c>
      <c r="M3802" s="599">
        <f t="shared" si="147"/>
        <v>3500</v>
      </c>
      <c r="N3802" s="1499"/>
      <c r="O3802" s="1499"/>
      <c r="P3802" s="1499"/>
    </row>
    <row r="3803" spans="1:16" ht="13.5" x14ac:dyDescent="0.25">
      <c r="A3803" s="1495" t="s">
        <v>2082</v>
      </c>
      <c r="B3803" s="1495" t="s">
        <v>8675</v>
      </c>
      <c r="C3803" s="1495" t="s">
        <v>97</v>
      </c>
      <c r="D3803" s="580"/>
      <c r="E3803" s="597">
        <v>2150</v>
      </c>
      <c r="F3803" s="1495" t="s">
        <v>3715</v>
      </c>
      <c r="G3803" s="1495" t="s">
        <v>3716</v>
      </c>
      <c r="H3803" s="1495" t="s">
        <v>3717</v>
      </c>
      <c r="I3803" s="1495" t="s">
        <v>2313</v>
      </c>
      <c r="J3803" s="580"/>
      <c r="K3803" s="719" t="s">
        <v>3718</v>
      </c>
      <c r="L3803" s="719">
        <v>1</v>
      </c>
      <c r="M3803" s="599">
        <f t="shared" si="147"/>
        <v>2150</v>
      </c>
      <c r="N3803" s="1499"/>
      <c r="O3803" s="1499"/>
      <c r="P3803" s="1499"/>
    </row>
    <row r="3804" spans="1:16" ht="13.5" x14ac:dyDescent="0.25">
      <c r="A3804" s="1495" t="s">
        <v>2082</v>
      </c>
      <c r="B3804" s="1495" t="s">
        <v>8675</v>
      </c>
      <c r="C3804" s="1495" t="s">
        <v>97</v>
      </c>
      <c r="D3804" s="580"/>
      <c r="E3804" s="597">
        <v>2300</v>
      </c>
      <c r="F3804" s="1495" t="s">
        <v>3719</v>
      </c>
      <c r="G3804" s="1495" t="s">
        <v>3720</v>
      </c>
      <c r="H3804" s="1495" t="s">
        <v>2469</v>
      </c>
      <c r="I3804" s="1495" t="s">
        <v>2317</v>
      </c>
      <c r="J3804" s="580"/>
      <c r="K3804" s="719" t="s">
        <v>3721</v>
      </c>
      <c r="L3804" s="719">
        <v>1</v>
      </c>
      <c r="M3804" s="599">
        <f t="shared" si="147"/>
        <v>2300</v>
      </c>
      <c r="N3804" s="1499"/>
      <c r="O3804" s="1499"/>
      <c r="P3804" s="1499"/>
    </row>
    <row r="3805" spans="1:16" ht="13.5" x14ac:dyDescent="0.25">
      <c r="A3805" s="1495" t="s">
        <v>2082</v>
      </c>
      <c r="B3805" s="1495" t="s">
        <v>8675</v>
      </c>
      <c r="C3805" s="1495" t="s">
        <v>97</v>
      </c>
      <c r="D3805" s="580"/>
      <c r="E3805" s="597">
        <v>3500</v>
      </c>
      <c r="F3805" s="1495" t="s">
        <v>3722</v>
      </c>
      <c r="G3805" s="1495" t="s">
        <v>3723</v>
      </c>
      <c r="H3805" s="1495" t="s">
        <v>675</v>
      </c>
      <c r="I3805" s="1495" t="s">
        <v>2317</v>
      </c>
      <c r="J3805" s="580"/>
      <c r="K3805" s="719" t="s">
        <v>3724</v>
      </c>
      <c r="L3805" s="719">
        <v>6</v>
      </c>
      <c r="M3805" s="599">
        <f t="shared" si="147"/>
        <v>21000</v>
      </c>
      <c r="N3805" s="1499"/>
      <c r="O3805" s="1499"/>
      <c r="P3805" s="1499"/>
    </row>
    <row r="3806" spans="1:16" ht="13.5" x14ac:dyDescent="0.25">
      <c r="A3806" s="1495" t="s">
        <v>2082</v>
      </c>
      <c r="B3806" s="1495" t="s">
        <v>8675</v>
      </c>
      <c r="C3806" s="1495" t="s">
        <v>97</v>
      </c>
      <c r="D3806" s="580"/>
      <c r="E3806" s="597">
        <v>2300</v>
      </c>
      <c r="F3806" s="1495" t="s">
        <v>3725</v>
      </c>
      <c r="G3806" s="1495" t="s">
        <v>3726</v>
      </c>
      <c r="H3806" s="1495" t="s">
        <v>3727</v>
      </c>
      <c r="I3806" s="1495" t="s">
        <v>2313</v>
      </c>
      <c r="J3806" s="580"/>
      <c r="K3806" s="719" t="s">
        <v>3728</v>
      </c>
      <c r="L3806" s="719">
        <v>6</v>
      </c>
      <c r="M3806" s="599">
        <f t="shared" si="147"/>
        <v>13800</v>
      </c>
      <c r="N3806" s="1499"/>
      <c r="O3806" s="1499"/>
      <c r="P3806" s="1499"/>
    </row>
    <row r="3807" spans="1:16" ht="13.5" x14ac:dyDescent="0.25">
      <c r="A3807" s="1495" t="s">
        <v>2082</v>
      </c>
      <c r="B3807" s="1495" t="s">
        <v>8675</v>
      </c>
      <c r="C3807" s="1495" t="s">
        <v>97</v>
      </c>
      <c r="D3807" s="580"/>
      <c r="E3807" s="597">
        <v>1200</v>
      </c>
      <c r="F3807" s="1495" t="s">
        <v>3729</v>
      </c>
      <c r="G3807" s="1495" t="s">
        <v>3730</v>
      </c>
      <c r="H3807" s="1495" t="s">
        <v>2388</v>
      </c>
      <c r="I3807" s="1495" t="s">
        <v>2308</v>
      </c>
      <c r="J3807" s="580"/>
      <c r="K3807" s="719" t="s">
        <v>3731</v>
      </c>
      <c r="L3807" s="719">
        <v>1</v>
      </c>
      <c r="M3807" s="599">
        <f t="shared" si="147"/>
        <v>1200</v>
      </c>
      <c r="N3807" s="1499"/>
      <c r="O3807" s="1499"/>
      <c r="P3807" s="1499"/>
    </row>
    <row r="3808" spans="1:16" ht="13.5" x14ac:dyDescent="0.25">
      <c r="A3808" s="1495" t="s">
        <v>2082</v>
      </c>
      <c r="B3808" s="1495" t="s">
        <v>8675</v>
      </c>
      <c r="C3808" s="1495" t="s">
        <v>97</v>
      </c>
      <c r="D3808" s="580"/>
      <c r="E3808" s="597">
        <v>1800</v>
      </c>
      <c r="F3808" s="1495" t="s">
        <v>3732</v>
      </c>
      <c r="G3808" s="1495" t="s">
        <v>3733</v>
      </c>
      <c r="H3808" s="1495" t="s">
        <v>3734</v>
      </c>
      <c r="I3808" s="1495" t="s">
        <v>2714</v>
      </c>
      <c r="J3808" s="580"/>
      <c r="K3808" s="719" t="s">
        <v>3735</v>
      </c>
      <c r="L3808" s="719">
        <v>4</v>
      </c>
      <c r="M3808" s="599">
        <f t="shared" si="147"/>
        <v>7200</v>
      </c>
      <c r="N3808" s="1499"/>
      <c r="O3808" s="1499"/>
      <c r="P3808" s="1499"/>
    </row>
    <row r="3809" spans="1:16" ht="13.5" x14ac:dyDescent="0.25">
      <c r="A3809" s="1495" t="s">
        <v>2082</v>
      </c>
      <c r="B3809" s="1495" t="s">
        <v>8675</v>
      </c>
      <c r="C3809" s="1495" t="s">
        <v>97</v>
      </c>
      <c r="D3809" s="580"/>
      <c r="E3809" s="597">
        <v>1800</v>
      </c>
      <c r="F3809" s="1495" t="s">
        <v>3736</v>
      </c>
      <c r="G3809" s="1495" t="s">
        <v>3737</v>
      </c>
      <c r="H3809" s="1495" t="s">
        <v>3738</v>
      </c>
      <c r="I3809" s="1495" t="s">
        <v>2378</v>
      </c>
      <c r="J3809" s="580"/>
      <c r="K3809" s="719" t="s">
        <v>3739</v>
      </c>
      <c r="L3809" s="719">
        <v>4</v>
      </c>
      <c r="M3809" s="599">
        <f t="shared" si="147"/>
        <v>7200</v>
      </c>
      <c r="N3809" s="1499"/>
      <c r="O3809" s="1499"/>
      <c r="P3809" s="1499"/>
    </row>
    <row r="3810" spans="1:16" ht="13.5" x14ac:dyDescent="0.25">
      <c r="A3810" s="1495" t="s">
        <v>2082</v>
      </c>
      <c r="B3810" s="1495" t="s">
        <v>8675</v>
      </c>
      <c r="C3810" s="1495" t="s">
        <v>97</v>
      </c>
      <c r="D3810" s="580"/>
      <c r="E3810" s="597">
        <v>3500</v>
      </c>
      <c r="F3810" s="1495" t="s">
        <v>3740</v>
      </c>
      <c r="G3810" s="1495" t="s">
        <v>3741</v>
      </c>
      <c r="H3810" s="1495" t="s">
        <v>3742</v>
      </c>
      <c r="I3810" s="1495" t="s">
        <v>2317</v>
      </c>
      <c r="J3810" s="580"/>
      <c r="K3810" s="719"/>
      <c r="L3810" s="719"/>
      <c r="M3810" s="599"/>
      <c r="N3810" s="1499" t="s">
        <v>3743</v>
      </c>
      <c r="O3810" s="1499">
        <v>10</v>
      </c>
      <c r="P3810" s="1499">
        <v>35000</v>
      </c>
    </row>
    <row r="3811" spans="1:16" ht="13.5" x14ac:dyDescent="0.25">
      <c r="A3811" s="1495" t="s">
        <v>2082</v>
      </c>
      <c r="B3811" s="1495" t="s">
        <v>8675</v>
      </c>
      <c r="C3811" s="1495" t="s">
        <v>97</v>
      </c>
      <c r="D3811" s="580"/>
      <c r="E3811" s="597">
        <v>3500</v>
      </c>
      <c r="F3811" s="1495" t="s">
        <v>3744</v>
      </c>
      <c r="G3811" s="1495" t="s">
        <v>3745</v>
      </c>
      <c r="H3811" s="1495" t="s">
        <v>2395</v>
      </c>
      <c r="I3811" s="1495" t="s">
        <v>2317</v>
      </c>
      <c r="J3811" s="580"/>
      <c r="K3811" s="719" t="s">
        <v>3746</v>
      </c>
      <c r="L3811" s="719">
        <v>5</v>
      </c>
      <c r="M3811" s="599">
        <f t="shared" ref="M3811:M3843" si="148">E3811*L3811</f>
        <v>17500</v>
      </c>
      <c r="N3811" s="1499"/>
      <c r="O3811" s="1499"/>
      <c r="P3811" s="1499"/>
    </row>
    <row r="3812" spans="1:16" ht="13.5" x14ac:dyDescent="0.25">
      <c r="A3812" s="1495" t="s">
        <v>2082</v>
      </c>
      <c r="B3812" s="1495" t="s">
        <v>8675</v>
      </c>
      <c r="C3812" s="1495" t="s">
        <v>97</v>
      </c>
      <c r="D3812" s="580"/>
      <c r="E3812" s="597">
        <v>1300</v>
      </c>
      <c r="F3812" s="1495" t="s">
        <v>3747</v>
      </c>
      <c r="G3812" s="1495" t="s">
        <v>3748</v>
      </c>
      <c r="H3812" s="1495" t="s">
        <v>2373</v>
      </c>
      <c r="I3812" s="1495" t="s">
        <v>2313</v>
      </c>
      <c r="J3812" s="580"/>
      <c r="K3812" s="719" t="s">
        <v>3749</v>
      </c>
      <c r="L3812" s="719">
        <v>1</v>
      </c>
      <c r="M3812" s="599">
        <f t="shared" si="148"/>
        <v>1300</v>
      </c>
      <c r="N3812" s="1499"/>
      <c r="O3812" s="1499"/>
      <c r="P3812" s="1499"/>
    </row>
    <row r="3813" spans="1:16" ht="13.5" x14ac:dyDescent="0.25">
      <c r="A3813" s="1495" t="s">
        <v>2082</v>
      </c>
      <c r="B3813" s="1495" t="s">
        <v>8675</v>
      </c>
      <c r="C3813" s="1495" t="s">
        <v>97</v>
      </c>
      <c r="D3813" s="580"/>
      <c r="E3813" s="597">
        <v>1200</v>
      </c>
      <c r="F3813" s="1495" t="s">
        <v>3750</v>
      </c>
      <c r="G3813" s="1495" t="s">
        <v>3751</v>
      </c>
      <c r="H3813" s="1495" t="s">
        <v>3752</v>
      </c>
      <c r="I3813" s="1495" t="s">
        <v>2365</v>
      </c>
      <c r="J3813" s="580"/>
      <c r="K3813" s="719" t="s">
        <v>3753</v>
      </c>
      <c r="L3813" s="719">
        <v>2</v>
      </c>
      <c r="M3813" s="599">
        <f t="shared" si="148"/>
        <v>2400</v>
      </c>
      <c r="N3813" s="1499"/>
      <c r="O3813" s="1499"/>
      <c r="P3813" s="1499"/>
    </row>
    <row r="3814" spans="1:16" ht="13.5" x14ac:dyDescent="0.25">
      <c r="A3814" s="1495" t="s">
        <v>2082</v>
      </c>
      <c r="B3814" s="1495" t="s">
        <v>8675</v>
      </c>
      <c r="C3814" s="1495" t="s">
        <v>97</v>
      </c>
      <c r="D3814" s="580"/>
      <c r="E3814" s="597">
        <v>1200</v>
      </c>
      <c r="F3814" s="1495" t="s">
        <v>3754</v>
      </c>
      <c r="G3814" s="1495" t="s">
        <v>3755</v>
      </c>
      <c r="H3814" s="1495" t="s">
        <v>2490</v>
      </c>
      <c r="I3814" s="1495" t="s">
        <v>2378</v>
      </c>
      <c r="J3814" s="580"/>
      <c r="K3814" s="719" t="s">
        <v>3756</v>
      </c>
      <c r="L3814" s="719">
        <v>1</v>
      </c>
      <c r="M3814" s="599">
        <f t="shared" si="148"/>
        <v>1200</v>
      </c>
      <c r="N3814" s="1499"/>
      <c r="O3814" s="1499"/>
      <c r="P3814" s="1499"/>
    </row>
    <row r="3815" spans="1:16" ht="13.5" x14ac:dyDescent="0.25">
      <c r="A3815" s="1495" t="s">
        <v>2082</v>
      </c>
      <c r="B3815" s="1495" t="s">
        <v>8675</v>
      </c>
      <c r="C3815" s="1495" t="s">
        <v>97</v>
      </c>
      <c r="D3815" s="580"/>
      <c r="E3815" s="597">
        <v>2150</v>
      </c>
      <c r="F3815" s="1495" t="s">
        <v>3757</v>
      </c>
      <c r="G3815" s="1495" t="s">
        <v>3758</v>
      </c>
      <c r="H3815" s="1495" t="s">
        <v>2421</v>
      </c>
      <c r="I3815" s="1495" t="s">
        <v>2313</v>
      </c>
      <c r="J3815" s="580"/>
      <c r="K3815" s="719" t="s">
        <v>3759</v>
      </c>
      <c r="L3815" s="719">
        <v>6</v>
      </c>
      <c r="M3815" s="599">
        <f t="shared" si="148"/>
        <v>12900</v>
      </c>
      <c r="N3815" s="1499"/>
      <c r="O3815" s="1499"/>
      <c r="P3815" s="1499"/>
    </row>
    <row r="3816" spans="1:16" ht="13.5" x14ac:dyDescent="0.25">
      <c r="A3816" s="1495" t="s">
        <v>2082</v>
      </c>
      <c r="B3816" s="1495" t="s">
        <v>8675</v>
      </c>
      <c r="C3816" s="1495" t="s">
        <v>97</v>
      </c>
      <c r="D3816" s="580"/>
      <c r="E3816" s="597">
        <v>3500</v>
      </c>
      <c r="F3816" s="1495" t="s">
        <v>3760</v>
      </c>
      <c r="G3816" s="1495" t="s">
        <v>3761</v>
      </c>
      <c r="H3816" s="1495" t="s">
        <v>2340</v>
      </c>
      <c r="I3816" s="1495" t="s">
        <v>2317</v>
      </c>
      <c r="J3816" s="580"/>
      <c r="K3816" s="719" t="s">
        <v>3762</v>
      </c>
      <c r="L3816" s="719">
        <v>6</v>
      </c>
      <c r="M3816" s="599">
        <f t="shared" si="148"/>
        <v>21000</v>
      </c>
      <c r="N3816" s="1499"/>
      <c r="O3816" s="1499"/>
      <c r="P3816" s="1499"/>
    </row>
    <row r="3817" spans="1:16" ht="13.5" x14ac:dyDescent="0.25">
      <c r="A3817" s="1495" t="s">
        <v>2082</v>
      </c>
      <c r="B3817" s="1495" t="s">
        <v>8675</v>
      </c>
      <c r="C3817" s="1495" t="s">
        <v>97</v>
      </c>
      <c r="D3817" s="580"/>
      <c r="E3817" s="597">
        <v>7000</v>
      </c>
      <c r="F3817" s="1495" t="s">
        <v>3763</v>
      </c>
      <c r="G3817" s="1495" t="s">
        <v>3764</v>
      </c>
      <c r="H3817" s="1495" t="s">
        <v>792</v>
      </c>
      <c r="I3817" s="1495" t="s">
        <v>2317</v>
      </c>
      <c r="J3817" s="580"/>
      <c r="K3817" s="719" t="s">
        <v>3765</v>
      </c>
      <c r="L3817" s="719">
        <v>6</v>
      </c>
      <c r="M3817" s="599">
        <f t="shared" si="148"/>
        <v>42000</v>
      </c>
      <c r="N3817" s="1499"/>
      <c r="O3817" s="1499"/>
      <c r="P3817" s="1499"/>
    </row>
    <row r="3818" spans="1:16" ht="13.5" x14ac:dyDescent="0.25">
      <c r="A3818" s="1495" t="s">
        <v>2082</v>
      </c>
      <c r="B3818" s="1495" t="s">
        <v>8675</v>
      </c>
      <c r="C3818" s="1495" t="s">
        <v>97</v>
      </c>
      <c r="D3818" s="580"/>
      <c r="E3818" s="597">
        <v>2300</v>
      </c>
      <c r="F3818" s="1495" t="s">
        <v>3766</v>
      </c>
      <c r="G3818" s="1495" t="s">
        <v>3767</v>
      </c>
      <c r="H3818" s="1495" t="s">
        <v>3131</v>
      </c>
      <c r="I3818" s="1495" t="s">
        <v>2317</v>
      </c>
      <c r="J3818" s="580"/>
      <c r="K3818" s="719" t="s">
        <v>3768</v>
      </c>
      <c r="L3818" s="719">
        <v>1</v>
      </c>
      <c r="M3818" s="599">
        <f t="shared" si="148"/>
        <v>2300</v>
      </c>
      <c r="N3818" s="1499"/>
      <c r="O3818" s="1499"/>
      <c r="P3818" s="1499"/>
    </row>
    <row r="3819" spans="1:16" ht="13.5" x14ac:dyDescent="0.25">
      <c r="A3819" s="1495" t="s">
        <v>2082</v>
      </c>
      <c r="B3819" s="1495" t="s">
        <v>8675</v>
      </c>
      <c r="C3819" s="1495" t="s">
        <v>97</v>
      </c>
      <c r="D3819" s="580"/>
      <c r="E3819" s="597">
        <v>4500</v>
      </c>
      <c r="F3819" s="1495" t="s">
        <v>3769</v>
      </c>
      <c r="G3819" s="1495" t="s">
        <v>3770</v>
      </c>
      <c r="H3819" s="1495" t="s">
        <v>3771</v>
      </c>
      <c r="I3819" s="1495" t="s">
        <v>2317</v>
      </c>
      <c r="J3819" s="580"/>
      <c r="K3819" s="719" t="s">
        <v>3772</v>
      </c>
      <c r="L3819" s="719">
        <v>1</v>
      </c>
      <c r="M3819" s="599">
        <f t="shared" si="148"/>
        <v>4500</v>
      </c>
      <c r="N3819" s="1499"/>
      <c r="O3819" s="1499"/>
      <c r="P3819" s="1499"/>
    </row>
    <row r="3820" spans="1:16" ht="13.5" x14ac:dyDescent="0.25">
      <c r="A3820" s="1495" t="s">
        <v>2082</v>
      </c>
      <c r="B3820" s="1495" t="s">
        <v>8675</v>
      </c>
      <c r="C3820" s="1495" t="s">
        <v>97</v>
      </c>
      <c r="D3820" s="580"/>
      <c r="E3820" s="597">
        <v>2500</v>
      </c>
      <c r="F3820" s="1495" t="s">
        <v>3773</v>
      </c>
      <c r="G3820" s="1495" t="s">
        <v>3774</v>
      </c>
      <c r="H3820" s="1495" t="s">
        <v>3775</v>
      </c>
      <c r="I3820" s="1495" t="s">
        <v>2345</v>
      </c>
      <c r="J3820" s="580"/>
      <c r="K3820" s="719" t="s">
        <v>3776</v>
      </c>
      <c r="L3820" s="719">
        <v>6</v>
      </c>
      <c r="M3820" s="599">
        <f t="shared" si="148"/>
        <v>15000</v>
      </c>
      <c r="N3820" s="1499"/>
      <c r="O3820" s="1499"/>
      <c r="P3820" s="1499"/>
    </row>
    <row r="3821" spans="1:16" ht="13.5" x14ac:dyDescent="0.25">
      <c r="A3821" s="1495" t="s">
        <v>2082</v>
      </c>
      <c r="B3821" s="1495" t="s">
        <v>8675</v>
      </c>
      <c r="C3821" s="1495" t="s">
        <v>97</v>
      </c>
      <c r="D3821" s="580"/>
      <c r="E3821" s="597">
        <v>1200</v>
      </c>
      <c r="F3821" s="1495" t="s">
        <v>3777</v>
      </c>
      <c r="G3821" s="1495" t="s">
        <v>3778</v>
      </c>
      <c r="H3821" s="1495" t="s">
        <v>3455</v>
      </c>
      <c r="I3821" s="1495" t="s">
        <v>2308</v>
      </c>
      <c r="J3821" s="580"/>
      <c r="K3821" s="719" t="s">
        <v>3779</v>
      </c>
      <c r="L3821" s="719">
        <v>6</v>
      </c>
      <c r="M3821" s="599">
        <f t="shared" si="148"/>
        <v>7200</v>
      </c>
      <c r="N3821" s="1499"/>
      <c r="O3821" s="1499"/>
      <c r="P3821" s="1499"/>
    </row>
    <row r="3822" spans="1:16" ht="13.5" x14ac:dyDescent="0.25">
      <c r="A3822" s="1495" t="s">
        <v>2082</v>
      </c>
      <c r="B3822" s="1495" t="s">
        <v>8675</v>
      </c>
      <c r="C3822" s="1495" t="s">
        <v>97</v>
      </c>
      <c r="D3822" s="580"/>
      <c r="E3822" s="597">
        <v>1800</v>
      </c>
      <c r="F3822" s="1495" t="s">
        <v>3780</v>
      </c>
      <c r="G3822" s="1495" t="s">
        <v>3781</v>
      </c>
      <c r="H3822" s="1495" t="s">
        <v>2879</v>
      </c>
      <c r="I3822" s="1495" t="s">
        <v>2365</v>
      </c>
      <c r="J3822" s="580"/>
      <c r="K3822" s="719" t="s">
        <v>3782</v>
      </c>
      <c r="L3822" s="719">
        <v>3</v>
      </c>
      <c r="M3822" s="599">
        <f t="shared" si="148"/>
        <v>5400</v>
      </c>
      <c r="N3822" s="1499"/>
      <c r="O3822" s="1499"/>
      <c r="P3822" s="1499"/>
    </row>
    <row r="3823" spans="1:16" ht="13.5" x14ac:dyDescent="0.25">
      <c r="A3823" s="1495" t="s">
        <v>2082</v>
      </c>
      <c r="B3823" s="1495" t="s">
        <v>8675</v>
      </c>
      <c r="C3823" s="1495" t="s">
        <v>97</v>
      </c>
      <c r="D3823" s="580"/>
      <c r="E3823" s="597">
        <v>3500</v>
      </c>
      <c r="F3823" s="1495" t="s">
        <v>3783</v>
      </c>
      <c r="G3823" s="1495" t="s">
        <v>3784</v>
      </c>
      <c r="H3823" s="1495" t="s">
        <v>3785</v>
      </c>
      <c r="I3823" s="1495" t="s">
        <v>2317</v>
      </c>
      <c r="J3823" s="580"/>
      <c r="K3823" s="719" t="s">
        <v>3786</v>
      </c>
      <c r="L3823" s="719">
        <v>6</v>
      </c>
      <c r="M3823" s="599">
        <f t="shared" si="148"/>
        <v>21000</v>
      </c>
      <c r="N3823" s="1499"/>
      <c r="O3823" s="1499"/>
      <c r="P3823" s="1499"/>
    </row>
    <row r="3824" spans="1:16" ht="13.5" x14ac:dyDescent="0.25">
      <c r="A3824" s="1495" t="s">
        <v>2082</v>
      </c>
      <c r="B3824" s="1495" t="s">
        <v>8675</v>
      </c>
      <c r="C3824" s="1495" t="s">
        <v>97</v>
      </c>
      <c r="D3824" s="580"/>
      <c r="E3824" s="597">
        <v>1800</v>
      </c>
      <c r="F3824" s="1495" t="s">
        <v>3787</v>
      </c>
      <c r="G3824" s="1495" t="s">
        <v>3788</v>
      </c>
      <c r="H3824" s="1495" t="s">
        <v>3789</v>
      </c>
      <c r="I3824" s="1495" t="s">
        <v>2378</v>
      </c>
      <c r="J3824" s="580"/>
      <c r="K3824" s="719" t="s">
        <v>3790</v>
      </c>
      <c r="L3824" s="719">
        <v>5</v>
      </c>
      <c r="M3824" s="599">
        <f t="shared" si="148"/>
        <v>9000</v>
      </c>
      <c r="N3824" s="1499"/>
      <c r="O3824" s="1499"/>
      <c r="P3824" s="1499"/>
    </row>
    <row r="3825" spans="1:16" ht="13.5" x14ac:dyDescent="0.25">
      <c r="A3825" s="1495" t="s">
        <v>2082</v>
      </c>
      <c r="B3825" s="1495" t="s">
        <v>8675</v>
      </c>
      <c r="C3825" s="1495" t="s">
        <v>97</v>
      </c>
      <c r="D3825" s="580"/>
      <c r="E3825" s="597">
        <v>3500</v>
      </c>
      <c r="F3825" s="1495" t="s">
        <v>3791</v>
      </c>
      <c r="G3825" s="1495" t="s">
        <v>3792</v>
      </c>
      <c r="H3825" s="1495" t="s">
        <v>2395</v>
      </c>
      <c r="I3825" s="1495" t="s">
        <v>2317</v>
      </c>
      <c r="J3825" s="580"/>
      <c r="K3825" s="719" t="s">
        <v>3793</v>
      </c>
      <c r="L3825" s="719">
        <v>5</v>
      </c>
      <c r="M3825" s="599">
        <f t="shared" si="148"/>
        <v>17500</v>
      </c>
      <c r="N3825" s="1499"/>
      <c r="O3825" s="1499"/>
      <c r="P3825" s="1499"/>
    </row>
    <row r="3826" spans="1:16" ht="13.5" x14ac:dyDescent="0.25">
      <c r="A3826" s="1495" t="s">
        <v>2082</v>
      </c>
      <c r="B3826" s="1495" t="s">
        <v>8675</v>
      </c>
      <c r="C3826" s="1495" t="s">
        <v>97</v>
      </c>
      <c r="D3826" s="580"/>
      <c r="E3826" s="597">
        <v>3500</v>
      </c>
      <c r="F3826" s="1495" t="s">
        <v>3794</v>
      </c>
      <c r="G3826" s="1495" t="s">
        <v>3795</v>
      </c>
      <c r="H3826" s="1495" t="s">
        <v>3796</v>
      </c>
      <c r="I3826" s="1495" t="s">
        <v>2317</v>
      </c>
      <c r="J3826" s="580"/>
      <c r="K3826" s="719" t="s">
        <v>3797</v>
      </c>
      <c r="L3826" s="719">
        <v>1</v>
      </c>
      <c r="M3826" s="599">
        <f t="shared" si="148"/>
        <v>3500</v>
      </c>
      <c r="N3826" s="1499"/>
      <c r="O3826" s="1499"/>
      <c r="P3826" s="1499"/>
    </row>
    <row r="3827" spans="1:16" ht="13.5" x14ac:dyDescent="0.25">
      <c r="A3827" s="1495" t="s">
        <v>2082</v>
      </c>
      <c r="B3827" s="1495" t="s">
        <v>8675</v>
      </c>
      <c r="C3827" s="1495" t="s">
        <v>97</v>
      </c>
      <c r="D3827" s="580"/>
      <c r="E3827" s="597">
        <v>3800</v>
      </c>
      <c r="F3827" s="1495" t="s">
        <v>3798</v>
      </c>
      <c r="G3827" s="1495" t="s">
        <v>3799</v>
      </c>
      <c r="H3827" s="1495" t="s">
        <v>3800</v>
      </c>
      <c r="I3827" s="1495" t="s">
        <v>2317</v>
      </c>
      <c r="J3827" s="580"/>
      <c r="K3827" s="719" t="s">
        <v>3801</v>
      </c>
      <c r="L3827" s="719">
        <v>1</v>
      </c>
      <c r="M3827" s="599">
        <f t="shared" si="148"/>
        <v>3800</v>
      </c>
      <c r="N3827" s="1499"/>
      <c r="O3827" s="1499"/>
      <c r="P3827" s="1499"/>
    </row>
    <row r="3828" spans="1:16" ht="13.5" x14ac:dyDescent="0.25">
      <c r="A3828" s="1495" t="s">
        <v>2082</v>
      </c>
      <c r="B3828" s="1495" t="s">
        <v>8675</v>
      </c>
      <c r="C3828" s="1495" t="s">
        <v>97</v>
      </c>
      <c r="D3828" s="580"/>
      <c r="E3828" s="597">
        <v>3500</v>
      </c>
      <c r="F3828" s="1495" t="s">
        <v>3802</v>
      </c>
      <c r="G3828" s="1495" t="s">
        <v>3803</v>
      </c>
      <c r="H3828" s="1495" t="s">
        <v>3804</v>
      </c>
      <c r="I3828" s="1495" t="s">
        <v>2317</v>
      </c>
      <c r="J3828" s="580"/>
      <c r="K3828" s="719" t="s">
        <v>3805</v>
      </c>
      <c r="L3828" s="719">
        <v>4</v>
      </c>
      <c r="M3828" s="599">
        <f t="shared" si="148"/>
        <v>14000</v>
      </c>
      <c r="N3828" s="1499"/>
      <c r="O3828" s="1499"/>
      <c r="P3828" s="1499"/>
    </row>
    <row r="3829" spans="1:16" ht="13.5" x14ac:dyDescent="0.25">
      <c r="A3829" s="1495" t="s">
        <v>2082</v>
      </c>
      <c r="B3829" s="1495" t="s">
        <v>8675</v>
      </c>
      <c r="C3829" s="1495" t="s">
        <v>97</v>
      </c>
      <c r="D3829" s="580"/>
      <c r="E3829" s="597">
        <v>1200</v>
      </c>
      <c r="F3829" s="1495" t="s">
        <v>3806</v>
      </c>
      <c r="G3829" s="1495" t="s">
        <v>3807</v>
      </c>
      <c r="H3829" s="1495" t="s">
        <v>3808</v>
      </c>
      <c r="I3829" s="1495" t="s">
        <v>2308</v>
      </c>
      <c r="J3829" s="580"/>
      <c r="K3829" s="719" t="s">
        <v>3809</v>
      </c>
      <c r="L3829" s="719">
        <v>4</v>
      </c>
      <c r="M3829" s="599">
        <f t="shared" si="148"/>
        <v>4800</v>
      </c>
      <c r="N3829" s="1499"/>
      <c r="O3829" s="1499"/>
      <c r="P3829" s="1499"/>
    </row>
    <row r="3830" spans="1:16" ht="13.5" x14ac:dyDescent="0.25">
      <c r="A3830" s="1495" t="s">
        <v>2082</v>
      </c>
      <c r="B3830" s="1495" t="s">
        <v>8675</v>
      </c>
      <c r="C3830" s="1495" t="s">
        <v>97</v>
      </c>
      <c r="D3830" s="580"/>
      <c r="E3830" s="597">
        <v>5200</v>
      </c>
      <c r="F3830" s="1495" t="s">
        <v>3810</v>
      </c>
      <c r="G3830" s="1495" t="s">
        <v>3811</v>
      </c>
      <c r="H3830" s="1495" t="s">
        <v>651</v>
      </c>
      <c r="I3830" s="1495" t="s">
        <v>2317</v>
      </c>
      <c r="J3830" s="580"/>
      <c r="K3830" s="719" t="s">
        <v>3812</v>
      </c>
      <c r="L3830" s="719">
        <v>1</v>
      </c>
      <c r="M3830" s="599">
        <f t="shared" si="148"/>
        <v>5200</v>
      </c>
      <c r="N3830" s="1499"/>
      <c r="O3830" s="1499"/>
      <c r="P3830" s="1499"/>
    </row>
    <row r="3831" spans="1:16" ht="13.5" x14ac:dyDescent="0.25">
      <c r="A3831" s="1495" t="s">
        <v>2082</v>
      </c>
      <c r="B3831" s="1495" t="s">
        <v>8675</v>
      </c>
      <c r="C3831" s="1495" t="s">
        <v>97</v>
      </c>
      <c r="D3831" s="580"/>
      <c r="E3831" s="597">
        <v>2500</v>
      </c>
      <c r="F3831" s="1495" t="s">
        <v>3813</v>
      </c>
      <c r="G3831" s="1495" t="s">
        <v>3814</v>
      </c>
      <c r="H3831" s="1495" t="s">
        <v>2752</v>
      </c>
      <c r="I3831" s="1495" t="s">
        <v>2317</v>
      </c>
      <c r="J3831" s="580"/>
      <c r="K3831" s="719" t="s">
        <v>3815</v>
      </c>
      <c r="L3831" s="719">
        <v>6</v>
      </c>
      <c r="M3831" s="599">
        <f t="shared" si="148"/>
        <v>15000</v>
      </c>
      <c r="N3831" s="1499"/>
      <c r="O3831" s="1499"/>
      <c r="P3831" s="1499"/>
    </row>
    <row r="3832" spans="1:16" ht="13.5" x14ac:dyDescent="0.25">
      <c r="A3832" s="1495" t="s">
        <v>2082</v>
      </c>
      <c r="B3832" s="1495" t="s">
        <v>8675</v>
      </c>
      <c r="C3832" s="1495" t="s">
        <v>97</v>
      </c>
      <c r="D3832" s="580"/>
      <c r="E3832" s="597">
        <v>1200</v>
      </c>
      <c r="F3832" s="1495" t="s">
        <v>3816</v>
      </c>
      <c r="G3832" s="1495" t="s">
        <v>3817</v>
      </c>
      <c r="H3832" s="1495" t="s">
        <v>2308</v>
      </c>
      <c r="I3832" s="1495" t="s">
        <v>2308</v>
      </c>
      <c r="J3832" s="580"/>
      <c r="K3832" s="719" t="s">
        <v>3818</v>
      </c>
      <c r="L3832" s="719">
        <v>1</v>
      </c>
      <c r="M3832" s="599">
        <f t="shared" si="148"/>
        <v>1200</v>
      </c>
      <c r="N3832" s="1499"/>
      <c r="O3832" s="1499"/>
      <c r="P3832" s="1499"/>
    </row>
    <row r="3833" spans="1:16" ht="13.5" x14ac:dyDescent="0.25">
      <c r="A3833" s="1495" t="s">
        <v>2082</v>
      </c>
      <c r="B3833" s="1495" t="s">
        <v>8675</v>
      </c>
      <c r="C3833" s="1495" t="s">
        <v>97</v>
      </c>
      <c r="D3833" s="580"/>
      <c r="E3833" s="597">
        <v>1800</v>
      </c>
      <c r="F3833" s="1495" t="s">
        <v>3819</v>
      </c>
      <c r="G3833" s="1495" t="s">
        <v>3820</v>
      </c>
      <c r="H3833" s="1495" t="s">
        <v>3821</v>
      </c>
      <c r="I3833" s="1495" t="s">
        <v>2378</v>
      </c>
      <c r="J3833" s="580"/>
      <c r="K3833" s="719" t="s">
        <v>3822</v>
      </c>
      <c r="L3833" s="719">
        <v>4</v>
      </c>
      <c r="M3833" s="599">
        <f t="shared" si="148"/>
        <v>7200</v>
      </c>
      <c r="N3833" s="1499"/>
      <c r="O3833" s="1499"/>
      <c r="P3833" s="1499"/>
    </row>
    <row r="3834" spans="1:16" ht="13.5" x14ac:dyDescent="0.25">
      <c r="A3834" s="1495" t="s">
        <v>2082</v>
      </c>
      <c r="B3834" s="1495" t="s">
        <v>8675</v>
      </c>
      <c r="C3834" s="1495" t="s">
        <v>97</v>
      </c>
      <c r="D3834" s="580"/>
      <c r="E3834" s="597">
        <v>5200</v>
      </c>
      <c r="F3834" s="1495" t="s">
        <v>3823</v>
      </c>
      <c r="G3834" s="1495" t="s">
        <v>3824</v>
      </c>
      <c r="H3834" s="1495" t="s">
        <v>651</v>
      </c>
      <c r="I3834" s="1495" t="s">
        <v>2317</v>
      </c>
      <c r="J3834" s="580"/>
      <c r="K3834" s="719" t="s">
        <v>3825</v>
      </c>
      <c r="L3834" s="719">
        <v>1</v>
      </c>
      <c r="M3834" s="599">
        <f t="shared" si="148"/>
        <v>5200</v>
      </c>
      <c r="N3834" s="1499"/>
      <c r="O3834" s="1499"/>
      <c r="P3834" s="1499"/>
    </row>
    <row r="3835" spans="1:16" ht="13.5" x14ac:dyDescent="0.25">
      <c r="A3835" s="1495" t="s">
        <v>2082</v>
      </c>
      <c r="B3835" s="1495" t="s">
        <v>8675</v>
      </c>
      <c r="C3835" s="1495" t="s">
        <v>97</v>
      </c>
      <c r="D3835" s="580"/>
      <c r="E3835" s="597">
        <v>2300</v>
      </c>
      <c r="F3835" s="1495" t="s">
        <v>3826</v>
      </c>
      <c r="G3835" s="1495" t="s">
        <v>3827</v>
      </c>
      <c r="H3835" s="1495" t="s">
        <v>3828</v>
      </c>
      <c r="I3835" s="1495" t="s">
        <v>2313</v>
      </c>
      <c r="J3835" s="580"/>
      <c r="K3835" s="719" t="s">
        <v>3829</v>
      </c>
      <c r="L3835" s="719">
        <v>6</v>
      </c>
      <c r="M3835" s="599">
        <f t="shared" si="148"/>
        <v>13800</v>
      </c>
      <c r="N3835" s="1499"/>
      <c r="O3835" s="1499"/>
      <c r="P3835" s="1499"/>
    </row>
    <row r="3836" spans="1:16" ht="13.5" x14ac:dyDescent="0.25">
      <c r="A3836" s="1495" t="s">
        <v>2082</v>
      </c>
      <c r="B3836" s="1495" t="s">
        <v>8675</v>
      </c>
      <c r="C3836" s="1495" t="s">
        <v>97</v>
      </c>
      <c r="D3836" s="580"/>
      <c r="E3836" s="597">
        <v>1200</v>
      </c>
      <c r="F3836" s="1495" t="s">
        <v>3830</v>
      </c>
      <c r="G3836" s="1495" t="s">
        <v>3831</v>
      </c>
      <c r="H3836" s="1495" t="s">
        <v>3832</v>
      </c>
      <c r="I3836" s="1495" t="s">
        <v>2313</v>
      </c>
      <c r="J3836" s="580"/>
      <c r="K3836" s="719" t="s">
        <v>3833</v>
      </c>
      <c r="L3836" s="719">
        <v>2</v>
      </c>
      <c r="M3836" s="599">
        <f t="shared" si="148"/>
        <v>2400</v>
      </c>
      <c r="N3836" s="1499"/>
      <c r="O3836" s="1499"/>
      <c r="P3836" s="1499"/>
    </row>
    <row r="3837" spans="1:16" ht="13.5" x14ac:dyDescent="0.25">
      <c r="A3837" s="1495" t="s">
        <v>2082</v>
      </c>
      <c r="B3837" s="1495" t="s">
        <v>8675</v>
      </c>
      <c r="C3837" s="1495" t="s">
        <v>97</v>
      </c>
      <c r="D3837" s="580"/>
      <c r="E3837" s="597">
        <v>2500</v>
      </c>
      <c r="F3837" s="1495" t="s">
        <v>3834</v>
      </c>
      <c r="G3837" s="1495" t="s">
        <v>3835</v>
      </c>
      <c r="H3837" s="1495" t="s">
        <v>3775</v>
      </c>
      <c r="I3837" s="1495" t="s">
        <v>2345</v>
      </c>
      <c r="J3837" s="580"/>
      <c r="K3837" s="719" t="s">
        <v>3836</v>
      </c>
      <c r="L3837" s="719">
        <v>6</v>
      </c>
      <c r="M3837" s="599">
        <f t="shared" si="148"/>
        <v>15000</v>
      </c>
      <c r="N3837" s="1499"/>
      <c r="O3837" s="1499"/>
      <c r="P3837" s="1499"/>
    </row>
    <row r="3838" spans="1:16" ht="13.5" x14ac:dyDescent="0.25">
      <c r="A3838" s="1495" t="s">
        <v>2082</v>
      </c>
      <c r="B3838" s="1495" t="s">
        <v>8675</v>
      </c>
      <c r="C3838" s="1495" t="s">
        <v>97</v>
      </c>
      <c r="D3838" s="580"/>
      <c r="E3838" s="597">
        <v>3500</v>
      </c>
      <c r="F3838" s="1495" t="s">
        <v>3837</v>
      </c>
      <c r="G3838" s="1495" t="s">
        <v>3838</v>
      </c>
      <c r="H3838" s="1495" t="s">
        <v>1568</v>
      </c>
      <c r="I3838" s="1495" t="s">
        <v>2317</v>
      </c>
      <c r="J3838" s="580"/>
      <c r="K3838" s="719" t="s">
        <v>3839</v>
      </c>
      <c r="L3838" s="719">
        <v>5</v>
      </c>
      <c r="M3838" s="599">
        <f t="shared" si="148"/>
        <v>17500</v>
      </c>
      <c r="N3838" s="1499"/>
      <c r="O3838" s="1499"/>
      <c r="P3838" s="1499"/>
    </row>
    <row r="3839" spans="1:16" ht="13.5" x14ac:dyDescent="0.25">
      <c r="A3839" s="1495" t="s">
        <v>2082</v>
      </c>
      <c r="B3839" s="1495" t="s">
        <v>8675</v>
      </c>
      <c r="C3839" s="1495" t="s">
        <v>97</v>
      </c>
      <c r="D3839" s="580"/>
      <c r="E3839" s="597">
        <v>2300</v>
      </c>
      <c r="F3839" s="1495" t="s">
        <v>3840</v>
      </c>
      <c r="G3839" s="1495" t="s">
        <v>3841</v>
      </c>
      <c r="H3839" s="1495" t="s">
        <v>3842</v>
      </c>
      <c r="I3839" s="1495" t="s">
        <v>2313</v>
      </c>
      <c r="J3839" s="580"/>
      <c r="K3839" s="719" t="s">
        <v>3843</v>
      </c>
      <c r="L3839" s="719">
        <v>5</v>
      </c>
      <c r="M3839" s="599">
        <f t="shared" si="148"/>
        <v>11500</v>
      </c>
      <c r="N3839" s="1499"/>
      <c r="O3839" s="1499"/>
      <c r="P3839" s="1499"/>
    </row>
    <row r="3840" spans="1:16" ht="13.5" x14ac:dyDescent="0.25">
      <c r="A3840" s="1495" t="s">
        <v>2082</v>
      </c>
      <c r="B3840" s="1495" t="s">
        <v>8675</v>
      </c>
      <c r="C3840" s="1495" t="s">
        <v>97</v>
      </c>
      <c r="D3840" s="580"/>
      <c r="E3840" s="597">
        <v>5200</v>
      </c>
      <c r="F3840" s="1495" t="s">
        <v>3844</v>
      </c>
      <c r="G3840" s="1495" t="s">
        <v>3845</v>
      </c>
      <c r="H3840" s="1495" t="s">
        <v>3846</v>
      </c>
      <c r="I3840" s="1495" t="s">
        <v>2317</v>
      </c>
      <c r="J3840" s="580"/>
      <c r="K3840" s="719" t="s">
        <v>3847</v>
      </c>
      <c r="L3840" s="719">
        <v>1</v>
      </c>
      <c r="M3840" s="599">
        <f t="shared" si="148"/>
        <v>5200</v>
      </c>
      <c r="N3840" s="1499"/>
      <c r="O3840" s="1499"/>
      <c r="P3840" s="1499"/>
    </row>
    <row r="3841" spans="1:16" ht="13.5" x14ac:dyDescent="0.25">
      <c r="A3841" s="1495" t="s">
        <v>2082</v>
      </c>
      <c r="B3841" s="1495" t="s">
        <v>8675</v>
      </c>
      <c r="C3841" s="1495" t="s">
        <v>97</v>
      </c>
      <c r="D3841" s="580"/>
      <c r="E3841" s="597">
        <v>3500</v>
      </c>
      <c r="F3841" s="1495" t="s">
        <v>3848</v>
      </c>
      <c r="G3841" s="1495" t="s">
        <v>3849</v>
      </c>
      <c r="H3841" s="1495" t="s">
        <v>2547</v>
      </c>
      <c r="I3841" s="1495" t="s">
        <v>2317</v>
      </c>
      <c r="J3841" s="580"/>
      <c r="K3841" s="719" t="s">
        <v>3850</v>
      </c>
      <c r="L3841" s="719">
        <v>6</v>
      </c>
      <c r="M3841" s="599">
        <f t="shared" si="148"/>
        <v>21000</v>
      </c>
      <c r="N3841" s="1499"/>
      <c r="O3841" s="1499"/>
      <c r="P3841" s="1499"/>
    </row>
    <row r="3842" spans="1:16" ht="13.5" x14ac:dyDescent="0.25">
      <c r="A3842" s="1495" t="s">
        <v>2082</v>
      </c>
      <c r="B3842" s="1495" t="s">
        <v>8675</v>
      </c>
      <c r="C3842" s="1495" t="s">
        <v>97</v>
      </c>
      <c r="D3842" s="580"/>
      <c r="E3842" s="597">
        <v>3500</v>
      </c>
      <c r="F3842" s="1495" t="s">
        <v>3851</v>
      </c>
      <c r="G3842" s="1495" t="s">
        <v>3852</v>
      </c>
      <c r="H3842" s="1495" t="s">
        <v>1565</v>
      </c>
      <c r="I3842" s="1495" t="s">
        <v>2317</v>
      </c>
      <c r="J3842" s="580"/>
      <c r="K3842" s="719" t="s">
        <v>3853</v>
      </c>
      <c r="L3842" s="719">
        <v>5</v>
      </c>
      <c r="M3842" s="599">
        <f t="shared" si="148"/>
        <v>17500</v>
      </c>
      <c r="N3842" s="1499"/>
      <c r="O3842" s="1499"/>
      <c r="P3842" s="1499"/>
    </row>
    <row r="3843" spans="1:16" ht="13.5" x14ac:dyDescent="0.25">
      <c r="A3843" s="1495" t="s">
        <v>2082</v>
      </c>
      <c r="B3843" s="1495" t="s">
        <v>8675</v>
      </c>
      <c r="C3843" s="1495" t="s">
        <v>97</v>
      </c>
      <c r="D3843" s="580"/>
      <c r="E3843" s="597">
        <v>2300</v>
      </c>
      <c r="F3843" s="1495" t="s">
        <v>3854</v>
      </c>
      <c r="G3843" s="1495" t="s">
        <v>3855</v>
      </c>
      <c r="H3843" s="1495" t="s">
        <v>3856</v>
      </c>
      <c r="I3843" s="1495" t="s">
        <v>3857</v>
      </c>
      <c r="J3843" s="580"/>
      <c r="K3843" s="719" t="s">
        <v>3858</v>
      </c>
      <c r="L3843" s="719">
        <v>1</v>
      </c>
      <c r="M3843" s="599">
        <f t="shared" si="148"/>
        <v>2300</v>
      </c>
      <c r="N3843" s="1499"/>
      <c r="O3843" s="1499"/>
      <c r="P3843" s="1499"/>
    </row>
    <row r="3844" spans="1:16" ht="13.5" x14ac:dyDescent="0.25">
      <c r="A3844" s="1495" t="s">
        <v>2082</v>
      </c>
      <c r="B3844" s="1495" t="s">
        <v>8675</v>
      </c>
      <c r="C3844" s="1495" t="s">
        <v>97</v>
      </c>
      <c r="D3844" s="580"/>
      <c r="E3844" s="597">
        <v>1200</v>
      </c>
      <c r="F3844" s="1495" t="s">
        <v>3859</v>
      </c>
      <c r="G3844" s="1495" t="s">
        <v>3860</v>
      </c>
      <c r="H3844" s="1495"/>
      <c r="I3844" s="1495"/>
      <c r="J3844" s="580"/>
      <c r="K3844" s="719"/>
      <c r="L3844" s="719"/>
      <c r="M3844" s="599"/>
      <c r="N3844" s="1499" t="s">
        <v>3861</v>
      </c>
      <c r="O3844" s="1499">
        <v>9</v>
      </c>
      <c r="P3844" s="1499">
        <v>10800</v>
      </c>
    </row>
    <row r="3845" spans="1:16" ht="13.5" x14ac:dyDescent="0.25">
      <c r="A3845" s="1495" t="s">
        <v>2082</v>
      </c>
      <c r="B3845" s="1495" t="s">
        <v>8675</v>
      </c>
      <c r="C3845" s="1495" t="s">
        <v>97</v>
      </c>
      <c r="D3845" s="580"/>
      <c r="E3845" s="597">
        <v>3500</v>
      </c>
      <c r="F3845" s="1495" t="s">
        <v>3862</v>
      </c>
      <c r="G3845" s="1495" t="s">
        <v>3863</v>
      </c>
      <c r="H3845" s="1495" t="s">
        <v>3864</v>
      </c>
      <c r="I3845" s="1495" t="s">
        <v>2317</v>
      </c>
      <c r="J3845" s="580"/>
      <c r="K3845" s="719" t="s">
        <v>3865</v>
      </c>
      <c r="L3845" s="719">
        <v>1</v>
      </c>
      <c r="M3845" s="599">
        <f>E3845*L3845</f>
        <v>3500</v>
      </c>
      <c r="N3845" s="1499"/>
      <c r="O3845" s="1499"/>
      <c r="P3845" s="1499"/>
    </row>
    <row r="3846" spans="1:16" ht="13.5" x14ac:dyDescent="0.25">
      <c r="A3846" s="1495" t="s">
        <v>2082</v>
      </c>
      <c r="B3846" s="1495" t="s">
        <v>8675</v>
      </c>
      <c r="C3846" s="1495" t="s">
        <v>97</v>
      </c>
      <c r="D3846" s="580"/>
      <c r="E3846" s="597">
        <v>2150</v>
      </c>
      <c r="F3846" s="1495" t="s">
        <v>3866</v>
      </c>
      <c r="G3846" s="1495" t="s">
        <v>3867</v>
      </c>
      <c r="H3846" s="1495" t="s">
        <v>2421</v>
      </c>
      <c r="I3846" s="1495" t="s">
        <v>2313</v>
      </c>
      <c r="J3846" s="580"/>
      <c r="K3846" s="719" t="s">
        <v>3868</v>
      </c>
      <c r="L3846" s="719">
        <v>6</v>
      </c>
      <c r="M3846" s="599">
        <f>E3846*L3846</f>
        <v>12900</v>
      </c>
      <c r="N3846" s="1499"/>
      <c r="O3846" s="1499"/>
      <c r="P3846" s="1499"/>
    </row>
    <row r="3847" spans="1:16" ht="13.5" x14ac:dyDescent="0.25">
      <c r="A3847" s="1495" t="s">
        <v>2082</v>
      </c>
      <c r="B3847" s="1495" t="s">
        <v>8675</v>
      </c>
      <c r="C3847" s="1495" t="s">
        <v>97</v>
      </c>
      <c r="D3847" s="580"/>
      <c r="E3847" s="597">
        <v>4000</v>
      </c>
      <c r="F3847" s="1495" t="s">
        <v>3869</v>
      </c>
      <c r="G3847" s="1495" t="s">
        <v>3870</v>
      </c>
      <c r="H3847" s="1495" t="s">
        <v>2395</v>
      </c>
      <c r="I3847" s="1495" t="s">
        <v>2317</v>
      </c>
      <c r="J3847" s="580"/>
      <c r="K3847" s="719" t="s">
        <v>3871</v>
      </c>
      <c r="L3847" s="719">
        <v>5</v>
      </c>
      <c r="M3847" s="599">
        <f>E3847*L3847</f>
        <v>20000</v>
      </c>
      <c r="N3847" s="1499"/>
      <c r="O3847" s="1499"/>
      <c r="P3847" s="1499"/>
    </row>
    <row r="3848" spans="1:16" ht="13.5" x14ac:dyDescent="0.25">
      <c r="A3848" s="1495" t="s">
        <v>2082</v>
      </c>
      <c r="B3848" s="1495" t="s">
        <v>8675</v>
      </c>
      <c r="C3848" s="1495" t="s">
        <v>97</v>
      </c>
      <c r="D3848" s="580"/>
      <c r="E3848" s="597">
        <v>2150</v>
      </c>
      <c r="F3848" s="1495" t="s">
        <v>3872</v>
      </c>
      <c r="G3848" s="1495" t="s">
        <v>3873</v>
      </c>
      <c r="H3848" s="1495" t="s">
        <v>3874</v>
      </c>
      <c r="I3848" s="1495" t="s">
        <v>2313</v>
      </c>
      <c r="J3848" s="580"/>
      <c r="K3848" s="719"/>
      <c r="L3848" s="719"/>
      <c r="M3848" s="599"/>
      <c r="N3848" s="1499" t="s">
        <v>3875</v>
      </c>
      <c r="O3848" s="1499">
        <v>9</v>
      </c>
      <c r="P3848" s="1499">
        <v>19350</v>
      </c>
    </row>
    <row r="3849" spans="1:16" ht="13.5" x14ac:dyDescent="0.25">
      <c r="A3849" s="1495" t="s">
        <v>2082</v>
      </c>
      <c r="B3849" s="1495" t="s">
        <v>8675</v>
      </c>
      <c r="C3849" s="1495" t="s">
        <v>97</v>
      </c>
      <c r="D3849" s="580"/>
      <c r="E3849" s="597">
        <v>2300</v>
      </c>
      <c r="F3849" s="1495" t="s">
        <v>3876</v>
      </c>
      <c r="G3849" s="1495" t="s">
        <v>3877</v>
      </c>
      <c r="H3849" s="1495" t="s">
        <v>2469</v>
      </c>
      <c r="I3849" s="1495" t="s">
        <v>2317</v>
      </c>
      <c r="J3849" s="580"/>
      <c r="K3849" s="719" t="s">
        <v>3878</v>
      </c>
      <c r="L3849" s="719">
        <v>1</v>
      </c>
      <c r="M3849" s="599">
        <f t="shared" ref="M3849:M3856" si="149">E3849*L3849</f>
        <v>2300</v>
      </c>
      <c r="N3849" s="1499"/>
      <c r="O3849" s="1499"/>
      <c r="P3849" s="1499"/>
    </row>
    <row r="3850" spans="1:16" ht="13.5" x14ac:dyDescent="0.25">
      <c r="A3850" s="1495" t="s">
        <v>2082</v>
      </c>
      <c r="B3850" s="1495" t="s">
        <v>8675</v>
      </c>
      <c r="C3850" s="1495" t="s">
        <v>97</v>
      </c>
      <c r="D3850" s="580"/>
      <c r="E3850" s="597">
        <v>1800</v>
      </c>
      <c r="F3850" s="1495" t="s">
        <v>3879</v>
      </c>
      <c r="G3850" s="1495" t="s">
        <v>3880</v>
      </c>
      <c r="H3850" s="1495" t="s">
        <v>3881</v>
      </c>
      <c r="I3850" s="1495" t="s">
        <v>2345</v>
      </c>
      <c r="J3850" s="580"/>
      <c r="K3850" s="719" t="s">
        <v>3882</v>
      </c>
      <c r="L3850" s="719">
        <v>2</v>
      </c>
      <c r="M3850" s="599">
        <f t="shared" si="149"/>
        <v>3600</v>
      </c>
      <c r="N3850" s="1499"/>
      <c r="O3850" s="1499"/>
      <c r="P3850" s="1499"/>
    </row>
    <row r="3851" spans="1:16" ht="13.5" x14ac:dyDescent="0.25">
      <c r="A3851" s="1495" t="s">
        <v>2082</v>
      </c>
      <c r="B3851" s="1495" t="s">
        <v>8675</v>
      </c>
      <c r="C3851" s="1495" t="s">
        <v>97</v>
      </c>
      <c r="D3851" s="580"/>
      <c r="E3851" s="597">
        <v>1800</v>
      </c>
      <c r="F3851" s="1495" t="s">
        <v>3883</v>
      </c>
      <c r="G3851" s="1495" t="s">
        <v>3884</v>
      </c>
      <c r="H3851" s="1495" t="s">
        <v>3885</v>
      </c>
      <c r="I3851" s="1495" t="s">
        <v>2714</v>
      </c>
      <c r="J3851" s="580"/>
      <c r="K3851" s="719" t="s">
        <v>3886</v>
      </c>
      <c r="L3851" s="719">
        <v>2</v>
      </c>
      <c r="M3851" s="599">
        <f t="shared" si="149"/>
        <v>3600</v>
      </c>
      <c r="N3851" s="1499"/>
      <c r="O3851" s="1499"/>
      <c r="P3851" s="1499"/>
    </row>
    <row r="3852" spans="1:16" ht="13.5" x14ac:dyDescent="0.25">
      <c r="A3852" s="1495" t="s">
        <v>2082</v>
      </c>
      <c r="B3852" s="1495" t="s">
        <v>8675</v>
      </c>
      <c r="C3852" s="1495" t="s">
        <v>97</v>
      </c>
      <c r="D3852" s="580"/>
      <c r="E3852" s="597">
        <v>6000</v>
      </c>
      <c r="F3852" s="1495" t="s">
        <v>3887</v>
      </c>
      <c r="G3852" s="1495" t="s">
        <v>3888</v>
      </c>
      <c r="H3852" s="1495" t="s">
        <v>3889</v>
      </c>
      <c r="I3852" s="1495" t="s">
        <v>2317</v>
      </c>
      <c r="J3852" s="580"/>
      <c r="K3852" s="719" t="s">
        <v>3890</v>
      </c>
      <c r="L3852" s="719">
        <v>4</v>
      </c>
      <c r="M3852" s="599">
        <f t="shared" si="149"/>
        <v>24000</v>
      </c>
      <c r="N3852" s="1499"/>
      <c r="O3852" s="1499"/>
      <c r="P3852" s="1499"/>
    </row>
    <row r="3853" spans="1:16" ht="13.5" x14ac:dyDescent="0.25">
      <c r="A3853" s="1495" t="s">
        <v>2082</v>
      </c>
      <c r="B3853" s="1495" t="s">
        <v>8675</v>
      </c>
      <c r="C3853" s="1495" t="s">
        <v>97</v>
      </c>
      <c r="D3853" s="580"/>
      <c r="E3853" s="597">
        <v>1800</v>
      </c>
      <c r="F3853" s="1495" t="s">
        <v>3891</v>
      </c>
      <c r="G3853" s="1495" t="s">
        <v>3892</v>
      </c>
      <c r="H3853" s="1495" t="s">
        <v>3893</v>
      </c>
      <c r="I3853" s="1495" t="s">
        <v>2378</v>
      </c>
      <c r="J3853" s="580"/>
      <c r="K3853" s="719" t="s">
        <v>3894</v>
      </c>
      <c r="L3853" s="719">
        <v>3</v>
      </c>
      <c r="M3853" s="599">
        <f t="shared" si="149"/>
        <v>5400</v>
      </c>
      <c r="N3853" s="1499"/>
      <c r="O3853" s="1499"/>
      <c r="P3853" s="1499"/>
    </row>
    <row r="3854" spans="1:16" ht="13.5" x14ac:dyDescent="0.25">
      <c r="A3854" s="1495" t="s">
        <v>2082</v>
      </c>
      <c r="B3854" s="1495" t="s">
        <v>8675</v>
      </c>
      <c r="C3854" s="1495" t="s">
        <v>97</v>
      </c>
      <c r="D3854" s="580"/>
      <c r="E3854" s="597">
        <v>1600</v>
      </c>
      <c r="F3854" s="1495" t="s">
        <v>3895</v>
      </c>
      <c r="G3854" s="1495" t="s">
        <v>3896</v>
      </c>
      <c r="H3854" s="1495" t="s">
        <v>3897</v>
      </c>
      <c r="I3854" s="1495" t="s">
        <v>2313</v>
      </c>
      <c r="J3854" s="580"/>
      <c r="K3854" s="719" t="s">
        <v>3898</v>
      </c>
      <c r="L3854" s="719">
        <v>1</v>
      </c>
      <c r="M3854" s="599">
        <f t="shared" si="149"/>
        <v>1600</v>
      </c>
      <c r="N3854" s="1499"/>
      <c r="O3854" s="1499"/>
      <c r="P3854" s="1499"/>
    </row>
    <row r="3855" spans="1:16" ht="13.5" x14ac:dyDescent="0.25">
      <c r="A3855" s="1495" t="s">
        <v>2082</v>
      </c>
      <c r="B3855" s="1495" t="s">
        <v>8675</v>
      </c>
      <c r="C3855" s="1495" t="s">
        <v>97</v>
      </c>
      <c r="D3855" s="580"/>
      <c r="E3855" s="597">
        <v>1200</v>
      </c>
      <c r="F3855" s="1495" t="s">
        <v>3899</v>
      </c>
      <c r="G3855" s="1495" t="s">
        <v>3900</v>
      </c>
      <c r="H3855" s="1495"/>
      <c r="I3855" s="1495"/>
      <c r="J3855" s="580"/>
      <c r="K3855" s="719" t="s">
        <v>3901</v>
      </c>
      <c r="L3855" s="719">
        <v>8</v>
      </c>
      <c r="M3855" s="599">
        <f t="shared" si="149"/>
        <v>9600</v>
      </c>
      <c r="N3855" s="1499"/>
      <c r="O3855" s="1499"/>
      <c r="P3855" s="1499"/>
    </row>
    <row r="3856" spans="1:16" ht="13.5" x14ac:dyDescent="0.25">
      <c r="A3856" s="1495" t="s">
        <v>2082</v>
      </c>
      <c r="B3856" s="1495" t="s">
        <v>8675</v>
      </c>
      <c r="C3856" s="1495" t="s">
        <v>97</v>
      </c>
      <c r="D3856" s="580"/>
      <c r="E3856" s="597">
        <v>2300</v>
      </c>
      <c r="F3856" s="1495" t="s">
        <v>3902</v>
      </c>
      <c r="G3856" s="1495" t="s">
        <v>3903</v>
      </c>
      <c r="H3856" s="1495" t="s">
        <v>2547</v>
      </c>
      <c r="I3856" s="1495" t="s">
        <v>2317</v>
      </c>
      <c r="J3856" s="580"/>
      <c r="K3856" s="719" t="s">
        <v>3904</v>
      </c>
      <c r="L3856" s="719">
        <v>2</v>
      </c>
      <c r="M3856" s="599">
        <f t="shared" si="149"/>
        <v>4600</v>
      </c>
      <c r="N3856" s="1499"/>
      <c r="O3856" s="1499"/>
      <c r="P3856" s="1499"/>
    </row>
    <row r="3857" spans="1:16" ht="13.5" x14ac:dyDescent="0.25">
      <c r="A3857" s="1495" t="s">
        <v>2082</v>
      </c>
      <c r="B3857" s="1495" t="s">
        <v>8675</v>
      </c>
      <c r="C3857" s="1495" t="s">
        <v>97</v>
      </c>
      <c r="D3857" s="580"/>
      <c r="E3857" s="597">
        <v>2000</v>
      </c>
      <c r="F3857" s="1495" t="s">
        <v>3905</v>
      </c>
      <c r="G3857" s="1495" t="s">
        <v>3906</v>
      </c>
      <c r="H3857" s="1495" t="s">
        <v>3907</v>
      </c>
      <c r="I3857" s="1495" t="s">
        <v>2412</v>
      </c>
      <c r="J3857" s="580"/>
      <c r="K3857" s="719" t="s">
        <v>3908</v>
      </c>
      <c r="L3857" s="719">
        <v>1</v>
      </c>
      <c r="M3857" s="599">
        <v>2000</v>
      </c>
      <c r="N3857" s="1499"/>
      <c r="O3857" s="1499"/>
      <c r="P3857" s="1499"/>
    </row>
    <row r="3858" spans="1:16" ht="13.5" x14ac:dyDescent="0.25">
      <c r="A3858" s="1495" t="s">
        <v>2082</v>
      </c>
      <c r="B3858" s="1495" t="s">
        <v>8675</v>
      </c>
      <c r="C3858" s="1495" t="s">
        <v>97</v>
      </c>
      <c r="D3858" s="580"/>
      <c r="E3858" s="597">
        <v>2300</v>
      </c>
      <c r="F3858" s="1495" t="s">
        <v>3909</v>
      </c>
      <c r="G3858" s="1495" t="s">
        <v>3910</v>
      </c>
      <c r="H3858" s="1495" t="s">
        <v>3911</v>
      </c>
      <c r="I3858" s="1495" t="s">
        <v>2317</v>
      </c>
      <c r="J3858" s="580"/>
      <c r="K3858" s="719" t="s">
        <v>3912</v>
      </c>
      <c r="L3858" s="719">
        <v>1</v>
      </c>
      <c r="M3858" s="599">
        <f>E3858*L3858</f>
        <v>2300</v>
      </c>
      <c r="N3858" s="1499"/>
      <c r="O3858" s="1499"/>
      <c r="P3858" s="1499"/>
    </row>
    <row r="3859" spans="1:16" ht="13.5" x14ac:dyDescent="0.25">
      <c r="A3859" s="1495" t="s">
        <v>2082</v>
      </c>
      <c r="B3859" s="1495" t="s">
        <v>8675</v>
      </c>
      <c r="C3859" s="1495" t="s">
        <v>97</v>
      </c>
      <c r="D3859" s="580"/>
      <c r="E3859" s="597">
        <v>1300</v>
      </c>
      <c r="F3859" s="1495" t="s">
        <v>3913</v>
      </c>
      <c r="G3859" s="1495" t="s">
        <v>3914</v>
      </c>
      <c r="H3859" s="1495" t="s">
        <v>3915</v>
      </c>
      <c r="I3859" s="1495" t="s">
        <v>2313</v>
      </c>
      <c r="J3859" s="580"/>
      <c r="K3859" s="719" t="s">
        <v>3916</v>
      </c>
      <c r="L3859" s="719">
        <v>1</v>
      </c>
      <c r="M3859" s="599">
        <f>E3859*L3859</f>
        <v>1300</v>
      </c>
      <c r="N3859" s="1499"/>
      <c r="O3859" s="1499"/>
      <c r="P3859" s="1499"/>
    </row>
    <row r="3860" spans="1:16" ht="13.5" x14ac:dyDescent="0.25">
      <c r="A3860" s="1495" t="s">
        <v>2082</v>
      </c>
      <c r="B3860" s="1495" t="s">
        <v>8675</v>
      </c>
      <c r="C3860" s="1495" t="s">
        <v>97</v>
      </c>
      <c r="D3860" s="580"/>
      <c r="E3860" s="597">
        <v>9000</v>
      </c>
      <c r="F3860" s="1495" t="s">
        <v>3917</v>
      </c>
      <c r="G3860" s="1495" t="s">
        <v>3918</v>
      </c>
      <c r="H3860" s="1495" t="s">
        <v>792</v>
      </c>
      <c r="I3860" s="1495" t="s">
        <v>2317</v>
      </c>
      <c r="J3860" s="580"/>
      <c r="K3860" s="719" t="s">
        <v>3919</v>
      </c>
      <c r="L3860" s="719">
        <v>11</v>
      </c>
      <c r="M3860" s="599">
        <f>E3860*L3860</f>
        <v>99000</v>
      </c>
      <c r="N3860" s="1499" t="s">
        <v>3920</v>
      </c>
      <c r="O3860" s="1499">
        <v>12</v>
      </c>
      <c r="P3860" s="1499">
        <v>132000</v>
      </c>
    </row>
    <row r="3861" spans="1:16" ht="13.5" x14ac:dyDescent="0.25">
      <c r="A3861" s="1495" t="s">
        <v>2082</v>
      </c>
      <c r="B3861" s="1495" t="s">
        <v>8675</v>
      </c>
      <c r="C3861" s="1495" t="s">
        <v>97</v>
      </c>
      <c r="D3861" s="580"/>
      <c r="E3861" s="597">
        <v>8000</v>
      </c>
      <c r="F3861" s="1495" t="s">
        <v>3921</v>
      </c>
      <c r="G3861" s="1495" t="s">
        <v>3922</v>
      </c>
      <c r="H3861" s="1495"/>
      <c r="I3861" s="1495"/>
      <c r="J3861" s="580"/>
      <c r="K3861" s="719"/>
      <c r="L3861" s="719"/>
      <c r="M3861" s="599"/>
      <c r="N3861" s="1499" t="s">
        <v>3923</v>
      </c>
      <c r="O3861" s="1499">
        <v>10</v>
      </c>
      <c r="P3861" s="1499">
        <v>80000</v>
      </c>
    </row>
    <row r="3862" spans="1:16" ht="13.5" x14ac:dyDescent="0.25">
      <c r="A3862" s="1495" t="s">
        <v>2082</v>
      </c>
      <c r="B3862" s="1495" t="s">
        <v>8675</v>
      </c>
      <c r="C3862" s="1495" t="s">
        <v>97</v>
      </c>
      <c r="D3862" s="580"/>
      <c r="E3862" s="597">
        <v>1300</v>
      </c>
      <c r="F3862" s="1495" t="s">
        <v>3924</v>
      </c>
      <c r="G3862" s="1495" t="s">
        <v>3925</v>
      </c>
      <c r="H3862" s="1495" t="s">
        <v>2373</v>
      </c>
      <c r="I3862" s="1495" t="s">
        <v>2313</v>
      </c>
      <c r="J3862" s="580"/>
      <c r="K3862" s="719" t="s">
        <v>3926</v>
      </c>
      <c r="L3862" s="719">
        <v>4</v>
      </c>
      <c r="M3862" s="599">
        <f t="shared" ref="M3862:M3868" si="150">E3862*L3862</f>
        <v>5200</v>
      </c>
      <c r="N3862" s="1499"/>
      <c r="O3862" s="1499"/>
      <c r="P3862" s="1499"/>
    </row>
    <row r="3863" spans="1:16" ht="13.5" x14ac:dyDescent="0.25">
      <c r="A3863" s="1495" t="s">
        <v>2082</v>
      </c>
      <c r="B3863" s="1495" t="s">
        <v>8675</v>
      </c>
      <c r="C3863" s="1495" t="s">
        <v>97</v>
      </c>
      <c r="D3863" s="580"/>
      <c r="E3863" s="597">
        <v>1800</v>
      </c>
      <c r="F3863" s="1495" t="s">
        <v>3927</v>
      </c>
      <c r="G3863" s="1495" t="s">
        <v>3928</v>
      </c>
      <c r="H3863" s="1495" t="s">
        <v>3929</v>
      </c>
      <c r="I3863" s="1495" t="s">
        <v>2714</v>
      </c>
      <c r="J3863" s="580"/>
      <c r="K3863" s="719" t="s">
        <v>3930</v>
      </c>
      <c r="L3863" s="719">
        <v>5</v>
      </c>
      <c r="M3863" s="599">
        <f t="shared" si="150"/>
        <v>9000</v>
      </c>
      <c r="N3863" s="1499"/>
      <c r="O3863" s="1499"/>
      <c r="P3863" s="1499"/>
    </row>
    <row r="3864" spans="1:16" ht="13.5" x14ac:dyDescent="0.25">
      <c r="A3864" s="1495" t="s">
        <v>2082</v>
      </c>
      <c r="B3864" s="1495" t="s">
        <v>8675</v>
      </c>
      <c r="C3864" s="1495" t="s">
        <v>97</v>
      </c>
      <c r="D3864" s="580"/>
      <c r="E3864" s="597">
        <v>1800</v>
      </c>
      <c r="F3864" s="1495" t="s">
        <v>3931</v>
      </c>
      <c r="G3864" s="1495" t="s">
        <v>3932</v>
      </c>
      <c r="H3864" s="1495" t="s">
        <v>3933</v>
      </c>
      <c r="I3864" s="1495" t="s">
        <v>2714</v>
      </c>
      <c r="J3864" s="580"/>
      <c r="K3864" s="719" t="s">
        <v>3934</v>
      </c>
      <c r="L3864" s="719">
        <v>6</v>
      </c>
      <c r="M3864" s="599">
        <f t="shared" si="150"/>
        <v>10800</v>
      </c>
      <c r="N3864" s="1499"/>
      <c r="O3864" s="1499"/>
      <c r="P3864" s="1499"/>
    </row>
    <row r="3865" spans="1:16" ht="13.5" x14ac:dyDescent="0.25">
      <c r="A3865" s="1495" t="s">
        <v>2082</v>
      </c>
      <c r="B3865" s="1495" t="s">
        <v>8675</v>
      </c>
      <c r="C3865" s="1495" t="s">
        <v>97</v>
      </c>
      <c r="D3865" s="580"/>
      <c r="E3865" s="597">
        <v>1800</v>
      </c>
      <c r="F3865" s="1495" t="s">
        <v>3935</v>
      </c>
      <c r="G3865" s="1495" t="s">
        <v>3936</v>
      </c>
      <c r="H3865" s="1495" t="s">
        <v>3937</v>
      </c>
      <c r="I3865" s="1495" t="s">
        <v>2313</v>
      </c>
      <c r="J3865" s="580"/>
      <c r="K3865" s="719" t="s">
        <v>3938</v>
      </c>
      <c r="L3865" s="719">
        <v>6</v>
      </c>
      <c r="M3865" s="599">
        <f t="shared" si="150"/>
        <v>10800</v>
      </c>
      <c r="N3865" s="1499"/>
      <c r="O3865" s="1499"/>
      <c r="P3865" s="1499"/>
    </row>
    <row r="3866" spans="1:16" ht="13.5" x14ac:dyDescent="0.25">
      <c r="A3866" s="1495" t="s">
        <v>2082</v>
      </c>
      <c r="B3866" s="1495" t="s">
        <v>8675</v>
      </c>
      <c r="C3866" s="1495" t="s">
        <v>97</v>
      </c>
      <c r="D3866" s="580"/>
      <c r="E3866" s="597">
        <v>2300</v>
      </c>
      <c r="F3866" s="1495" t="s">
        <v>3939</v>
      </c>
      <c r="G3866" s="1495" t="s">
        <v>3940</v>
      </c>
      <c r="H3866" s="1495" t="s">
        <v>2340</v>
      </c>
      <c r="I3866" s="1495" t="s">
        <v>2317</v>
      </c>
      <c r="J3866" s="580"/>
      <c r="K3866" s="719" t="s">
        <v>3941</v>
      </c>
      <c r="L3866" s="719">
        <v>1</v>
      </c>
      <c r="M3866" s="599">
        <f t="shared" si="150"/>
        <v>2300</v>
      </c>
      <c r="N3866" s="1499"/>
      <c r="O3866" s="1499"/>
      <c r="P3866" s="1499"/>
    </row>
    <row r="3867" spans="1:16" ht="13.5" x14ac:dyDescent="0.25">
      <c r="A3867" s="1495" t="s">
        <v>2082</v>
      </c>
      <c r="B3867" s="1495" t="s">
        <v>8675</v>
      </c>
      <c r="C3867" s="1495" t="s">
        <v>97</v>
      </c>
      <c r="D3867" s="580"/>
      <c r="E3867" s="597">
        <v>1300</v>
      </c>
      <c r="F3867" s="1495" t="s">
        <v>3942</v>
      </c>
      <c r="G3867" s="1495" t="s">
        <v>3943</v>
      </c>
      <c r="H3867" s="1495" t="s">
        <v>2950</v>
      </c>
      <c r="I3867" s="1495" t="s">
        <v>2313</v>
      </c>
      <c r="J3867" s="580"/>
      <c r="K3867" s="719" t="s">
        <v>3944</v>
      </c>
      <c r="L3867" s="719">
        <v>1</v>
      </c>
      <c r="M3867" s="599">
        <f t="shared" si="150"/>
        <v>1300</v>
      </c>
      <c r="N3867" s="1499"/>
      <c r="O3867" s="1499"/>
      <c r="P3867" s="1499"/>
    </row>
    <row r="3868" spans="1:16" ht="13.5" x14ac:dyDescent="0.25">
      <c r="A3868" s="1495" t="s">
        <v>2082</v>
      </c>
      <c r="B3868" s="1495" t="s">
        <v>8675</v>
      </c>
      <c r="C3868" s="1495" t="s">
        <v>97</v>
      </c>
      <c r="D3868" s="580"/>
      <c r="E3868" s="597">
        <v>5200</v>
      </c>
      <c r="F3868" s="1495" t="s">
        <v>3945</v>
      </c>
      <c r="G3868" s="1495" t="s">
        <v>3946</v>
      </c>
      <c r="H3868" s="1495" t="s">
        <v>651</v>
      </c>
      <c r="I3868" s="1495" t="s">
        <v>2317</v>
      </c>
      <c r="J3868" s="580"/>
      <c r="K3868" s="719" t="s">
        <v>3947</v>
      </c>
      <c r="L3868" s="719">
        <v>1</v>
      </c>
      <c r="M3868" s="599">
        <f t="shared" si="150"/>
        <v>5200</v>
      </c>
      <c r="N3868" s="1499"/>
      <c r="O3868" s="1499"/>
      <c r="P3868" s="1499"/>
    </row>
    <row r="3869" spans="1:16" ht="13.5" x14ac:dyDescent="0.25">
      <c r="A3869" s="1495" t="s">
        <v>2082</v>
      </c>
      <c r="B3869" s="1495" t="s">
        <v>8675</v>
      </c>
      <c r="C3869" s="1495" t="s">
        <v>97</v>
      </c>
      <c r="D3869" s="580"/>
      <c r="E3869" s="597">
        <v>5500</v>
      </c>
      <c r="F3869" s="1495" t="s">
        <v>3948</v>
      </c>
      <c r="G3869" s="1495" t="s">
        <v>3949</v>
      </c>
      <c r="H3869" s="1495" t="s">
        <v>2469</v>
      </c>
      <c r="I3869" s="1495" t="s">
        <v>2317</v>
      </c>
      <c r="J3869" s="580"/>
      <c r="K3869" s="719"/>
      <c r="L3869" s="719"/>
      <c r="M3869" s="599"/>
      <c r="N3869" s="1499"/>
      <c r="O3869" s="1499"/>
      <c r="P3869" s="1499"/>
    </row>
    <row r="3870" spans="1:16" ht="13.5" x14ac:dyDescent="0.25">
      <c r="A3870" s="1495" t="s">
        <v>2082</v>
      </c>
      <c r="B3870" s="1495" t="s">
        <v>8675</v>
      </c>
      <c r="C3870" s="1495" t="s">
        <v>97</v>
      </c>
      <c r="D3870" s="580"/>
      <c r="E3870" s="597">
        <v>2300</v>
      </c>
      <c r="F3870" s="1495" t="s">
        <v>3950</v>
      </c>
      <c r="G3870" s="1495" t="s">
        <v>3951</v>
      </c>
      <c r="H3870" s="1495" t="s">
        <v>2395</v>
      </c>
      <c r="I3870" s="1495" t="s">
        <v>2317</v>
      </c>
      <c r="J3870" s="580"/>
      <c r="K3870" s="719" t="s">
        <v>3952</v>
      </c>
      <c r="L3870" s="719">
        <v>8</v>
      </c>
      <c r="M3870" s="599">
        <f t="shared" ref="M3870:M3892" si="151">E3870*L3870</f>
        <v>18400</v>
      </c>
      <c r="N3870" s="1499"/>
      <c r="O3870" s="1499"/>
      <c r="P3870" s="1499"/>
    </row>
    <row r="3871" spans="1:16" ht="13.5" x14ac:dyDescent="0.25">
      <c r="A3871" s="1495" t="s">
        <v>2082</v>
      </c>
      <c r="B3871" s="1495" t="s">
        <v>8675</v>
      </c>
      <c r="C3871" s="1495" t="s">
        <v>97</v>
      </c>
      <c r="D3871" s="580"/>
      <c r="E3871" s="597">
        <v>2000</v>
      </c>
      <c r="F3871" s="1495" t="s">
        <v>3953</v>
      </c>
      <c r="G3871" s="1495" t="s">
        <v>3954</v>
      </c>
      <c r="H3871" s="1495" t="s">
        <v>3955</v>
      </c>
      <c r="I3871" s="1495" t="s">
        <v>2345</v>
      </c>
      <c r="J3871" s="580"/>
      <c r="K3871" s="719" t="s">
        <v>3956</v>
      </c>
      <c r="L3871" s="719">
        <v>4</v>
      </c>
      <c r="M3871" s="599">
        <f t="shared" si="151"/>
        <v>8000</v>
      </c>
      <c r="N3871" s="1499"/>
      <c r="O3871" s="1499"/>
      <c r="P3871" s="1499"/>
    </row>
    <row r="3872" spans="1:16" ht="13.5" x14ac:dyDescent="0.25">
      <c r="A3872" s="1495" t="s">
        <v>2082</v>
      </c>
      <c r="B3872" s="1495" t="s">
        <v>8675</v>
      </c>
      <c r="C3872" s="1495" t="s">
        <v>97</v>
      </c>
      <c r="D3872" s="580"/>
      <c r="E3872" s="597">
        <v>1800</v>
      </c>
      <c r="F3872" s="1495" t="s">
        <v>3957</v>
      </c>
      <c r="G3872" s="1495" t="s">
        <v>3958</v>
      </c>
      <c r="H3872" s="1495" t="s">
        <v>3959</v>
      </c>
      <c r="I3872" s="1495" t="s">
        <v>2313</v>
      </c>
      <c r="J3872" s="580"/>
      <c r="K3872" s="719" t="s">
        <v>3960</v>
      </c>
      <c r="L3872" s="719">
        <v>4</v>
      </c>
      <c r="M3872" s="599">
        <f t="shared" si="151"/>
        <v>7200</v>
      </c>
      <c r="N3872" s="1499"/>
      <c r="O3872" s="1499"/>
      <c r="P3872" s="1499"/>
    </row>
    <row r="3873" spans="1:16" ht="13.5" x14ac:dyDescent="0.25">
      <c r="A3873" s="1495" t="s">
        <v>2082</v>
      </c>
      <c r="B3873" s="1495" t="s">
        <v>8675</v>
      </c>
      <c r="C3873" s="1495" t="s">
        <v>97</v>
      </c>
      <c r="D3873" s="580"/>
      <c r="E3873" s="597">
        <v>2300</v>
      </c>
      <c r="F3873" s="1495" t="s">
        <v>3961</v>
      </c>
      <c r="G3873" s="1495" t="s">
        <v>3962</v>
      </c>
      <c r="H3873" s="1495" t="s">
        <v>2547</v>
      </c>
      <c r="I3873" s="1495" t="s">
        <v>2317</v>
      </c>
      <c r="J3873" s="580"/>
      <c r="K3873" s="719" t="s">
        <v>3963</v>
      </c>
      <c r="L3873" s="719">
        <v>4</v>
      </c>
      <c r="M3873" s="599">
        <f t="shared" si="151"/>
        <v>9200</v>
      </c>
      <c r="N3873" s="1499"/>
      <c r="O3873" s="1499"/>
      <c r="P3873" s="1499"/>
    </row>
    <row r="3874" spans="1:16" ht="13.5" x14ac:dyDescent="0.25">
      <c r="A3874" s="1495" t="s">
        <v>2082</v>
      </c>
      <c r="B3874" s="1495" t="s">
        <v>8675</v>
      </c>
      <c r="C3874" s="1495" t="s">
        <v>97</v>
      </c>
      <c r="D3874" s="580"/>
      <c r="E3874" s="597">
        <v>1800</v>
      </c>
      <c r="F3874" s="1495" t="s">
        <v>3964</v>
      </c>
      <c r="G3874" s="1495" t="s">
        <v>3965</v>
      </c>
      <c r="H3874" s="1495" t="s">
        <v>3966</v>
      </c>
      <c r="I3874" s="1495" t="s">
        <v>2313</v>
      </c>
      <c r="J3874" s="580"/>
      <c r="K3874" s="719" t="s">
        <v>3967</v>
      </c>
      <c r="L3874" s="719">
        <v>5</v>
      </c>
      <c r="M3874" s="599">
        <f t="shared" si="151"/>
        <v>9000</v>
      </c>
      <c r="N3874" s="1499"/>
      <c r="O3874" s="1499"/>
      <c r="P3874" s="1499"/>
    </row>
    <row r="3875" spans="1:16" ht="13.5" x14ac:dyDescent="0.25">
      <c r="A3875" s="1495" t="s">
        <v>2082</v>
      </c>
      <c r="B3875" s="1495" t="s">
        <v>8675</v>
      </c>
      <c r="C3875" s="1495" t="s">
        <v>97</v>
      </c>
      <c r="D3875" s="580"/>
      <c r="E3875" s="597">
        <v>3800</v>
      </c>
      <c r="F3875" s="1495" t="s">
        <v>3968</v>
      </c>
      <c r="G3875" s="1495" t="s">
        <v>3969</v>
      </c>
      <c r="H3875" s="1495" t="s">
        <v>3970</v>
      </c>
      <c r="I3875" s="1495" t="s">
        <v>2317</v>
      </c>
      <c r="J3875" s="580"/>
      <c r="K3875" s="719" t="s">
        <v>3971</v>
      </c>
      <c r="L3875" s="719">
        <v>6</v>
      </c>
      <c r="M3875" s="599">
        <f t="shared" si="151"/>
        <v>22800</v>
      </c>
      <c r="N3875" s="1499"/>
      <c r="O3875" s="1499"/>
      <c r="P3875" s="1499"/>
    </row>
    <row r="3876" spans="1:16" ht="13.5" x14ac:dyDescent="0.25">
      <c r="A3876" s="1495" t="s">
        <v>2082</v>
      </c>
      <c r="B3876" s="1495" t="s">
        <v>8675</v>
      </c>
      <c r="C3876" s="1495" t="s">
        <v>97</v>
      </c>
      <c r="D3876" s="580"/>
      <c r="E3876" s="597">
        <v>3800</v>
      </c>
      <c r="F3876" s="1495" t="s">
        <v>3972</v>
      </c>
      <c r="G3876" s="1495" t="s">
        <v>3973</v>
      </c>
      <c r="H3876" s="1495" t="s">
        <v>3974</v>
      </c>
      <c r="I3876" s="1495" t="s">
        <v>2317</v>
      </c>
      <c r="J3876" s="580"/>
      <c r="K3876" s="719" t="s">
        <v>3975</v>
      </c>
      <c r="L3876" s="719">
        <v>2</v>
      </c>
      <c r="M3876" s="599">
        <f t="shared" si="151"/>
        <v>7600</v>
      </c>
      <c r="N3876" s="1499"/>
      <c r="O3876" s="1499"/>
      <c r="P3876" s="1499"/>
    </row>
    <row r="3877" spans="1:16" ht="13.5" x14ac:dyDescent="0.25">
      <c r="A3877" s="1495" t="s">
        <v>2082</v>
      </c>
      <c r="B3877" s="1495" t="s">
        <v>8675</v>
      </c>
      <c r="C3877" s="1495" t="s">
        <v>97</v>
      </c>
      <c r="D3877" s="580"/>
      <c r="E3877" s="597">
        <v>6000</v>
      </c>
      <c r="F3877" s="1495" t="s">
        <v>3976</v>
      </c>
      <c r="G3877" s="1495" t="s">
        <v>3977</v>
      </c>
      <c r="H3877" s="1495" t="s">
        <v>3978</v>
      </c>
      <c r="I3877" s="1495" t="s">
        <v>2345</v>
      </c>
      <c r="J3877" s="580"/>
      <c r="K3877" s="719" t="s">
        <v>3979</v>
      </c>
      <c r="L3877" s="719">
        <v>2</v>
      </c>
      <c r="M3877" s="599">
        <f t="shared" si="151"/>
        <v>12000</v>
      </c>
      <c r="N3877" s="1499"/>
      <c r="O3877" s="1499"/>
      <c r="P3877" s="1499"/>
    </row>
    <row r="3878" spans="1:16" ht="13.5" x14ac:dyDescent="0.25">
      <c r="A3878" s="1495" t="s">
        <v>2082</v>
      </c>
      <c r="B3878" s="1495" t="s">
        <v>8675</v>
      </c>
      <c r="C3878" s="1495" t="s">
        <v>97</v>
      </c>
      <c r="D3878" s="580"/>
      <c r="E3878" s="597">
        <v>1800</v>
      </c>
      <c r="F3878" s="1495" t="s">
        <v>3980</v>
      </c>
      <c r="G3878" s="1495" t="s">
        <v>3981</v>
      </c>
      <c r="H3878" s="1495" t="s">
        <v>3982</v>
      </c>
      <c r="I3878" s="1495" t="s">
        <v>2412</v>
      </c>
      <c r="J3878" s="580"/>
      <c r="K3878" s="719" t="s">
        <v>3983</v>
      </c>
      <c r="L3878" s="719">
        <v>1</v>
      </c>
      <c r="M3878" s="599">
        <f t="shared" si="151"/>
        <v>1800</v>
      </c>
      <c r="N3878" s="1499"/>
      <c r="O3878" s="1499"/>
      <c r="P3878" s="1499"/>
    </row>
    <row r="3879" spans="1:16" ht="13.5" x14ac:dyDescent="0.25">
      <c r="A3879" s="1495" t="s">
        <v>2082</v>
      </c>
      <c r="B3879" s="1495" t="s">
        <v>8675</v>
      </c>
      <c r="C3879" s="1495" t="s">
        <v>97</v>
      </c>
      <c r="D3879" s="580"/>
      <c r="E3879" s="597">
        <v>2300</v>
      </c>
      <c r="F3879" s="1495" t="s">
        <v>3984</v>
      </c>
      <c r="G3879" s="1495" t="s">
        <v>3985</v>
      </c>
      <c r="H3879" s="1495" t="s">
        <v>2469</v>
      </c>
      <c r="I3879" s="1495" t="s">
        <v>2317</v>
      </c>
      <c r="J3879" s="580"/>
      <c r="K3879" s="719" t="s">
        <v>3986</v>
      </c>
      <c r="L3879" s="719">
        <v>1</v>
      </c>
      <c r="M3879" s="599">
        <f t="shared" si="151"/>
        <v>2300</v>
      </c>
      <c r="N3879" s="1499"/>
      <c r="O3879" s="1499"/>
      <c r="P3879" s="1499"/>
    </row>
    <row r="3880" spans="1:16" ht="13.5" x14ac:dyDescent="0.25">
      <c r="A3880" s="1495" t="s">
        <v>2082</v>
      </c>
      <c r="B3880" s="1495" t="s">
        <v>8675</v>
      </c>
      <c r="C3880" s="1495" t="s">
        <v>97</v>
      </c>
      <c r="D3880" s="580"/>
      <c r="E3880" s="597">
        <v>2150</v>
      </c>
      <c r="F3880" s="1495" t="s">
        <v>3987</v>
      </c>
      <c r="G3880" s="1495" t="s">
        <v>3988</v>
      </c>
      <c r="H3880" s="1495"/>
      <c r="I3880" s="1495" t="s">
        <v>2313</v>
      </c>
      <c r="J3880" s="580"/>
      <c r="K3880" s="719" t="s">
        <v>3989</v>
      </c>
      <c r="L3880" s="719">
        <v>1</v>
      </c>
      <c r="M3880" s="599">
        <f t="shared" si="151"/>
        <v>2150</v>
      </c>
      <c r="N3880" s="1499"/>
      <c r="O3880" s="1499"/>
      <c r="P3880" s="1499"/>
    </row>
    <row r="3881" spans="1:16" ht="13.5" x14ac:dyDescent="0.25">
      <c r="A3881" s="1495" t="s">
        <v>2082</v>
      </c>
      <c r="B3881" s="1495" t="s">
        <v>8675</v>
      </c>
      <c r="C3881" s="1495" t="s">
        <v>97</v>
      </c>
      <c r="D3881" s="580"/>
      <c r="E3881" s="597">
        <v>3500</v>
      </c>
      <c r="F3881" s="1495" t="s">
        <v>3990</v>
      </c>
      <c r="G3881" s="1495" t="s">
        <v>3991</v>
      </c>
      <c r="H3881" s="1495" t="s">
        <v>3992</v>
      </c>
      <c r="I3881" s="1495" t="s">
        <v>2317</v>
      </c>
      <c r="J3881" s="580"/>
      <c r="K3881" s="719" t="s">
        <v>3993</v>
      </c>
      <c r="L3881" s="719">
        <v>6</v>
      </c>
      <c r="M3881" s="599">
        <f t="shared" si="151"/>
        <v>21000</v>
      </c>
      <c r="N3881" s="1499"/>
      <c r="O3881" s="1499"/>
      <c r="P3881" s="1499"/>
    </row>
    <row r="3882" spans="1:16" ht="13.5" x14ac:dyDescent="0.25">
      <c r="A3882" s="1495" t="s">
        <v>2082</v>
      </c>
      <c r="B3882" s="1495" t="s">
        <v>8675</v>
      </c>
      <c r="C3882" s="1495" t="s">
        <v>97</v>
      </c>
      <c r="D3882" s="580"/>
      <c r="E3882" s="597">
        <v>3500</v>
      </c>
      <c r="F3882" s="1495" t="s">
        <v>3994</v>
      </c>
      <c r="G3882" s="1495" t="s">
        <v>3995</v>
      </c>
      <c r="H3882" s="1495" t="s">
        <v>3996</v>
      </c>
      <c r="I3882" s="1495" t="s">
        <v>2317</v>
      </c>
      <c r="J3882" s="580"/>
      <c r="K3882" s="719" t="s">
        <v>3997</v>
      </c>
      <c r="L3882" s="719">
        <v>1</v>
      </c>
      <c r="M3882" s="599">
        <f t="shared" si="151"/>
        <v>3500</v>
      </c>
      <c r="N3882" s="1499"/>
      <c r="O3882" s="1499"/>
      <c r="P3882" s="1499"/>
    </row>
    <row r="3883" spans="1:16" ht="13.5" x14ac:dyDescent="0.25">
      <c r="A3883" s="1495" t="s">
        <v>2082</v>
      </c>
      <c r="B3883" s="1495" t="s">
        <v>8675</v>
      </c>
      <c r="C3883" s="1495" t="s">
        <v>97</v>
      </c>
      <c r="D3883" s="580"/>
      <c r="E3883" s="597">
        <v>2000</v>
      </c>
      <c r="F3883" s="1495" t="s">
        <v>3998</v>
      </c>
      <c r="G3883" s="1495" t="s">
        <v>3999</v>
      </c>
      <c r="H3883" s="1495" t="s">
        <v>2349</v>
      </c>
      <c r="I3883" s="1495" t="s">
        <v>2313</v>
      </c>
      <c r="J3883" s="580"/>
      <c r="K3883" s="719" t="s">
        <v>4000</v>
      </c>
      <c r="L3883" s="719">
        <v>1</v>
      </c>
      <c r="M3883" s="599">
        <f t="shared" si="151"/>
        <v>2000</v>
      </c>
      <c r="N3883" s="1499"/>
      <c r="O3883" s="1499"/>
      <c r="P3883" s="1499"/>
    </row>
    <row r="3884" spans="1:16" ht="13.5" x14ac:dyDescent="0.25">
      <c r="A3884" s="1495" t="s">
        <v>2082</v>
      </c>
      <c r="B3884" s="1495" t="s">
        <v>8675</v>
      </c>
      <c r="C3884" s="1495" t="s">
        <v>97</v>
      </c>
      <c r="D3884" s="580"/>
      <c r="E3884" s="597">
        <v>2300</v>
      </c>
      <c r="F3884" s="1495" t="s">
        <v>4001</v>
      </c>
      <c r="G3884" s="1495" t="s">
        <v>4002</v>
      </c>
      <c r="H3884" s="1495" t="s">
        <v>4003</v>
      </c>
      <c r="I3884" s="1495" t="s">
        <v>2313</v>
      </c>
      <c r="J3884" s="580"/>
      <c r="K3884" s="719" t="s">
        <v>4004</v>
      </c>
      <c r="L3884" s="719">
        <v>2</v>
      </c>
      <c r="M3884" s="599">
        <f t="shared" si="151"/>
        <v>4600</v>
      </c>
      <c r="N3884" s="1499"/>
      <c r="O3884" s="1499"/>
      <c r="P3884" s="1499"/>
    </row>
    <row r="3885" spans="1:16" ht="13.5" x14ac:dyDescent="0.25">
      <c r="A3885" s="1495" t="s">
        <v>2082</v>
      </c>
      <c r="B3885" s="1495" t="s">
        <v>8675</v>
      </c>
      <c r="C3885" s="1495" t="s">
        <v>97</v>
      </c>
      <c r="D3885" s="580"/>
      <c r="E3885" s="597">
        <v>2000</v>
      </c>
      <c r="F3885" s="1495" t="s">
        <v>4005</v>
      </c>
      <c r="G3885" s="1495" t="s">
        <v>4006</v>
      </c>
      <c r="H3885" s="1495" t="s">
        <v>1568</v>
      </c>
      <c r="I3885" s="1495" t="s">
        <v>2317</v>
      </c>
      <c r="J3885" s="580"/>
      <c r="K3885" s="719" t="s">
        <v>4007</v>
      </c>
      <c r="L3885" s="719">
        <v>2</v>
      </c>
      <c r="M3885" s="599">
        <f t="shared" si="151"/>
        <v>4000</v>
      </c>
      <c r="N3885" s="1499"/>
      <c r="O3885" s="1499"/>
      <c r="P3885" s="1499"/>
    </row>
    <row r="3886" spans="1:16" ht="13.5" x14ac:dyDescent="0.25">
      <c r="A3886" s="1495" t="s">
        <v>2082</v>
      </c>
      <c r="B3886" s="1495" t="s">
        <v>8675</v>
      </c>
      <c r="C3886" s="1495" t="s">
        <v>97</v>
      </c>
      <c r="D3886" s="580"/>
      <c r="E3886" s="597">
        <v>3500</v>
      </c>
      <c r="F3886" s="1495" t="s">
        <v>4008</v>
      </c>
      <c r="G3886" s="1495" t="s">
        <v>4009</v>
      </c>
      <c r="H3886" s="1495" t="s">
        <v>2395</v>
      </c>
      <c r="I3886" s="1495" t="s">
        <v>2317</v>
      </c>
      <c r="J3886" s="580"/>
      <c r="K3886" s="719" t="s">
        <v>4010</v>
      </c>
      <c r="L3886" s="719">
        <v>5</v>
      </c>
      <c r="M3886" s="599">
        <f t="shared" si="151"/>
        <v>17500</v>
      </c>
      <c r="N3886" s="1499"/>
      <c r="O3886" s="1499"/>
      <c r="P3886" s="1499"/>
    </row>
    <row r="3887" spans="1:16" ht="13.5" x14ac:dyDescent="0.25">
      <c r="A3887" s="1495" t="s">
        <v>2082</v>
      </c>
      <c r="B3887" s="1495" t="s">
        <v>8675</v>
      </c>
      <c r="C3887" s="1495" t="s">
        <v>97</v>
      </c>
      <c r="D3887" s="580"/>
      <c r="E3887" s="597">
        <v>5200</v>
      </c>
      <c r="F3887" s="1495" t="s">
        <v>4011</v>
      </c>
      <c r="G3887" s="1495" t="s">
        <v>4012</v>
      </c>
      <c r="H3887" s="1495" t="s">
        <v>651</v>
      </c>
      <c r="I3887" s="1495" t="s">
        <v>2317</v>
      </c>
      <c r="J3887" s="580"/>
      <c r="K3887" s="719" t="s">
        <v>4013</v>
      </c>
      <c r="L3887" s="719">
        <v>6</v>
      </c>
      <c r="M3887" s="599">
        <f t="shared" si="151"/>
        <v>31200</v>
      </c>
      <c r="N3887" s="1499"/>
      <c r="O3887" s="1499"/>
      <c r="P3887" s="1499"/>
    </row>
    <row r="3888" spans="1:16" ht="13.5" x14ac:dyDescent="0.25">
      <c r="A3888" s="1495" t="s">
        <v>2082</v>
      </c>
      <c r="B3888" s="1495" t="s">
        <v>8675</v>
      </c>
      <c r="C3888" s="1495" t="s">
        <v>97</v>
      </c>
      <c r="D3888" s="580"/>
      <c r="E3888" s="597">
        <v>1800</v>
      </c>
      <c r="F3888" s="1495" t="s">
        <v>4014</v>
      </c>
      <c r="G3888" s="1495" t="s">
        <v>4015</v>
      </c>
      <c r="H3888" s="1495" t="s">
        <v>4016</v>
      </c>
      <c r="I3888" s="1495" t="s">
        <v>2313</v>
      </c>
      <c r="J3888" s="580"/>
      <c r="K3888" s="719" t="s">
        <v>4017</v>
      </c>
      <c r="L3888" s="719">
        <v>6</v>
      </c>
      <c r="M3888" s="599">
        <f t="shared" si="151"/>
        <v>10800</v>
      </c>
      <c r="N3888" s="1499"/>
      <c r="O3888" s="1499"/>
      <c r="P3888" s="1499"/>
    </row>
    <row r="3889" spans="1:16" ht="13.5" x14ac:dyDescent="0.25">
      <c r="A3889" s="1495" t="s">
        <v>2082</v>
      </c>
      <c r="B3889" s="1495" t="s">
        <v>8675</v>
      </c>
      <c r="C3889" s="1495" t="s">
        <v>97</v>
      </c>
      <c r="D3889" s="580"/>
      <c r="E3889" s="597">
        <v>2300</v>
      </c>
      <c r="F3889" s="1495" t="s">
        <v>4018</v>
      </c>
      <c r="G3889" s="1495" t="s">
        <v>4019</v>
      </c>
      <c r="H3889" s="1495" t="s">
        <v>2395</v>
      </c>
      <c r="I3889" s="1495" t="s">
        <v>2317</v>
      </c>
      <c r="J3889" s="580"/>
      <c r="K3889" s="719" t="s">
        <v>4020</v>
      </c>
      <c r="L3889" s="719">
        <v>4</v>
      </c>
      <c r="M3889" s="599">
        <f t="shared" si="151"/>
        <v>9200</v>
      </c>
      <c r="N3889" s="1499"/>
      <c r="O3889" s="1499"/>
      <c r="P3889" s="1499"/>
    </row>
    <row r="3890" spans="1:16" ht="13.5" x14ac:dyDescent="0.25">
      <c r="A3890" s="1495" t="s">
        <v>2082</v>
      </c>
      <c r="B3890" s="1495" t="s">
        <v>8675</v>
      </c>
      <c r="C3890" s="1495" t="s">
        <v>97</v>
      </c>
      <c r="D3890" s="580"/>
      <c r="E3890" s="597">
        <v>5200</v>
      </c>
      <c r="F3890" s="1495" t="s">
        <v>4021</v>
      </c>
      <c r="G3890" s="1495" t="s">
        <v>4022</v>
      </c>
      <c r="H3890" s="1495" t="s">
        <v>4023</v>
      </c>
      <c r="I3890" s="1495" t="s">
        <v>2317</v>
      </c>
      <c r="J3890" s="580"/>
      <c r="K3890" s="719" t="s">
        <v>4024</v>
      </c>
      <c r="L3890" s="719">
        <v>1</v>
      </c>
      <c r="M3890" s="599">
        <f t="shared" si="151"/>
        <v>5200</v>
      </c>
      <c r="N3890" s="1499"/>
      <c r="O3890" s="1499"/>
      <c r="P3890" s="1499"/>
    </row>
    <row r="3891" spans="1:16" ht="13.5" x14ac:dyDescent="0.25">
      <c r="A3891" s="1495" t="s">
        <v>2082</v>
      </c>
      <c r="B3891" s="1495" t="s">
        <v>8675</v>
      </c>
      <c r="C3891" s="1495" t="s">
        <v>97</v>
      </c>
      <c r="D3891" s="580"/>
      <c r="E3891" s="597">
        <v>2150</v>
      </c>
      <c r="F3891" s="1495" t="s">
        <v>4025</v>
      </c>
      <c r="G3891" s="1495" t="s">
        <v>4026</v>
      </c>
      <c r="H3891" s="1495" t="s">
        <v>4027</v>
      </c>
      <c r="I3891" s="1495" t="s">
        <v>2313</v>
      </c>
      <c r="J3891" s="580"/>
      <c r="K3891" s="719" t="s">
        <v>4028</v>
      </c>
      <c r="L3891" s="719">
        <v>5</v>
      </c>
      <c r="M3891" s="599">
        <f t="shared" si="151"/>
        <v>10750</v>
      </c>
      <c r="N3891" s="1499"/>
      <c r="O3891" s="1499"/>
      <c r="P3891" s="1499"/>
    </row>
    <row r="3892" spans="1:16" ht="13.5" x14ac:dyDescent="0.25">
      <c r="A3892" s="1495" t="s">
        <v>2082</v>
      </c>
      <c r="B3892" s="1495" t="s">
        <v>8675</v>
      </c>
      <c r="C3892" s="1495" t="s">
        <v>97</v>
      </c>
      <c r="D3892" s="580"/>
      <c r="E3892" s="597">
        <v>2150</v>
      </c>
      <c r="F3892" s="1495" t="s">
        <v>4029</v>
      </c>
      <c r="G3892" s="1495" t="s">
        <v>4030</v>
      </c>
      <c r="H3892" s="1495" t="s">
        <v>2531</v>
      </c>
      <c r="I3892" s="1495" t="s">
        <v>2313</v>
      </c>
      <c r="J3892" s="580"/>
      <c r="K3892" s="719" t="s">
        <v>4031</v>
      </c>
      <c r="L3892" s="719">
        <v>5</v>
      </c>
      <c r="M3892" s="599">
        <f t="shared" si="151"/>
        <v>10750</v>
      </c>
      <c r="N3892" s="1499"/>
      <c r="O3892" s="1499"/>
      <c r="P3892" s="1499"/>
    </row>
    <row r="3893" spans="1:16" ht="13.5" x14ac:dyDescent="0.25">
      <c r="A3893" s="1495" t="s">
        <v>2082</v>
      </c>
      <c r="B3893" s="1495" t="s">
        <v>8675</v>
      </c>
      <c r="C3893" s="1495" t="s">
        <v>97</v>
      </c>
      <c r="D3893" s="580"/>
      <c r="E3893" s="597">
        <v>11000</v>
      </c>
      <c r="F3893" s="1495" t="s">
        <v>4032</v>
      </c>
      <c r="G3893" s="1495" t="s">
        <v>4033</v>
      </c>
      <c r="H3893" s="1495" t="s">
        <v>4034</v>
      </c>
      <c r="I3893" s="1495" t="s">
        <v>2317</v>
      </c>
      <c r="J3893" s="580"/>
      <c r="K3893" s="719"/>
      <c r="L3893" s="719"/>
      <c r="M3893" s="599"/>
      <c r="N3893" s="1499" t="s">
        <v>4035</v>
      </c>
      <c r="O3893" s="1499">
        <v>12</v>
      </c>
      <c r="P3893" s="1499">
        <v>132000</v>
      </c>
    </row>
    <row r="3894" spans="1:16" ht="13.5" x14ac:dyDescent="0.25">
      <c r="A3894" s="1495" t="s">
        <v>2082</v>
      </c>
      <c r="B3894" s="1495" t="s">
        <v>8675</v>
      </c>
      <c r="C3894" s="1495" t="s">
        <v>97</v>
      </c>
      <c r="D3894" s="580"/>
      <c r="E3894" s="597">
        <v>3500</v>
      </c>
      <c r="F3894" s="1495" t="s">
        <v>4036</v>
      </c>
      <c r="G3894" s="1495" t="s">
        <v>4037</v>
      </c>
      <c r="H3894" s="1495" t="s">
        <v>2395</v>
      </c>
      <c r="I3894" s="1495" t="s">
        <v>2317</v>
      </c>
      <c r="J3894" s="580"/>
      <c r="K3894" s="719" t="s">
        <v>4038</v>
      </c>
      <c r="L3894" s="719">
        <v>5</v>
      </c>
      <c r="M3894" s="599">
        <f>E3894*L3894</f>
        <v>17500</v>
      </c>
      <c r="N3894" s="1499"/>
      <c r="O3894" s="1499"/>
      <c r="P3894" s="1499"/>
    </row>
    <row r="3895" spans="1:16" ht="13.5" x14ac:dyDescent="0.25">
      <c r="A3895" s="1495" t="s">
        <v>2082</v>
      </c>
      <c r="B3895" s="1495" t="s">
        <v>8675</v>
      </c>
      <c r="C3895" s="1495" t="s">
        <v>97</v>
      </c>
      <c r="D3895" s="580"/>
      <c r="E3895" s="597">
        <v>2500</v>
      </c>
      <c r="F3895" s="1495" t="s">
        <v>4039</v>
      </c>
      <c r="G3895" s="1495" t="s">
        <v>4040</v>
      </c>
      <c r="H3895" s="1495" t="s">
        <v>3775</v>
      </c>
      <c r="I3895" s="1495" t="s">
        <v>2345</v>
      </c>
      <c r="J3895" s="580"/>
      <c r="K3895" s="719" t="s">
        <v>4041</v>
      </c>
      <c r="L3895" s="719">
        <v>6</v>
      </c>
      <c r="M3895" s="599">
        <f>E3895*L3895</f>
        <v>15000</v>
      </c>
      <c r="N3895" s="1499"/>
      <c r="O3895" s="1499"/>
      <c r="P3895" s="1499"/>
    </row>
    <row r="3896" spans="1:16" ht="13.5" x14ac:dyDescent="0.25">
      <c r="A3896" s="1495" t="s">
        <v>2082</v>
      </c>
      <c r="B3896" s="1495" t="s">
        <v>8675</v>
      </c>
      <c r="C3896" s="1495" t="s">
        <v>97</v>
      </c>
      <c r="D3896" s="580"/>
      <c r="E3896" s="597">
        <v>2400</v>
      </c>
      <c r="F3896" s="1495" t="s">
        <v>4042</v>
      </c>
      <c r="G3896" s="1495" t="s">
        <v>4043</v>
      </c>
      <c r="H3896" s="1495" t="s">
        <v>4044</v>
      </c>
      <c r="I3896" s="1495" t="s">
        <v>3308</v>
      </c>
      <c r="J3896" s="580"/>
      <c r="K3896" s="719" t="s">
        <v>4045</v>
      </c>
      <c r="L3896" s="719">
        <v>1</v>
      </c>
      <c r="M3896" s="599">
        <f>E3896*L3896</f>
        <v>2400</v>
      </c>
      <c r="N3896" s="1499"/>
      <c r="O3896" s="1499"/>
      <c r="P3896" s="1499"/>
    </row>
    <row r="3897" spans="1:16" ht="13.5" x14ac:dyDescent="0.25">
      <c r="A3897" s="1495" t="s">
        <v>2082</v>
      </c>
      <c r="B3897" s="1495" t="s">
        <v>8675</v>
      </c>
      <c r="C3897" s="1495" t="s">
        <v>97</v>
      </c>
      <c r="D3897" s="580"/>
      <c r="E3897" s="597">
        <v>2300</v>
      </c>
      <c r="F3897" s="1495" t="s">
        <v>4046</v>
      </c>
      <c r="G3897" s="1495" t="s">
        <v>4047</v>
      </c>
      <c r="H3897" s="1495" t="s">
        <v>2490</v>
      </c>
      <c r="I3897" s="1495" t="s">
        <v>2313</v>
      </c>
      <c r="J3897" s="580"/>
      <c r="K3897" s="719"/>
      <c r="L3897" s="719"/>
      <c r="M3897" s="599"/>
      <c r="N3897" s="1499" t="s">
        <v>4048</v>
      </c>
      <c r="O3897" s="1499">
        <v>10</v>
      </c>
      <c r="P3897" s="1499">
        <v>23000</v>
      </c>
    </row>
    <row r="3898" spans="1:16" ht="13.5" x14ac:dyDescent="0.25">
      <c r="A3898" s="1495" t="s">
        <v>2082</v>
      </c>
      <c r="B3898" s="1495" t="s">
        <v>8675</v>
      </c>
      <c r="C3898" s="1495" t="s">
        <v>97</v>
      </c>
      <c r="D3898" s="580"/>
      <c r="E3898" s="597">
        <v>5200</v>
      </c>
      <c r="F3898" s="1495" t="s">
        <v>4049</v>
      </c>
      <c r="G3898" s="1495" t="s">
        <v>4050</v>
      </c>
      <c r="H3898" s="1495" t="s">
        <v>2571</v>
      </c>
      <c r="I3898" s="1495" t="s">
        <v>2317</v>
      </c>
      <c r="J3898" s="580"/>
      <c r="K3898" s="719" t="s">
        <v>4051</v>
      </c>
      <c r="L3898" s="719">
        <v>1</v>
      </c>
      <c r="M3898" s="599">
        <f>E3898*L3898</f>
        <v>5200</v>
      </c>
      <c r="N3898" s="1499"/>
      <c r="O3898" s="1499"/>
      <c r="P3898" s="1499"/>
    </row>
    <row r="3899" spans="1:16" ht="13.5" x14ac:dyDescent="0.25">
      <c r="A3899" s="1495" t="s">
        <v>2082</v>
      </c>
      <c r="B3899" s="1495" t="s">
        <v>8675</v>
      </c>
      <c r="C3899" s="1495" t="s">
        <v>97</v>
      </c>
      <c r="D3899" s="580"/>
      <c r="E3899" s="597">
        <v>1800</v>
      </c>
      <c r="F3899" s="1495" t="s">
        <v>4052</v>
      </c>
      <c r="G3899" s="1495" t="s">
        <v>4053</v>
      </c>
      <c r="H3899" s="1495" t="s">
        <v>4054</v>
      </c>
      <c r="I3899" s="1495" t="s">
        <v>2378</v>
      </c>
      <c r="J3899" s="580"/>
      <c r="K3899" s="719" t="s">
        <v>4055</v>
      </c>
      <c r="L3899" s="719">
        <v>6</v>
      </c>
      <c r="M3899" s="599">
        <f>E3899*L3899</f>
        <v>10800</v>
      </c>
      <c r="N3899" s="1499"/>
      <c r="O3899" s="1499"/>
      <c r="P3899" s="1499"/>
    </row>
    <row r="3900" spans="1:16" ht="13.5" x14ac:dyDescent="0.25">
      <c r="A3900" s="1495" t="s">
        <v>2082</v>
      </c>
      <c r="B3900" s="1495" t="s">
        <v>8675</v>
      </c>
      <c r="C3900" s="1495" t="s">
        <v>97</v>
      </c>
      <c r="D3900" s="580"/>
      <c r="E3900" s="597">
        <v>1700</v>
      </c>
      <c r="F3900" s="1495" t="s">
        <v>4056</v>
      </c>
      <c r="G3900" s="1495" t="s">
        <v>4057</v>
      </c>
      <c r="H3900" s="1495" t="s">
        <v>4058</v>
      </c>
      <c r="I3900" s="1495" t="s">
        <v>2190</v>
      </c>
      <c r="J3900" s="580"/>
      <c r="K3900" s="719" t="s">
        <v>4059</v>
      </c>
      <c r="L3900" s="719">
        <v>5</v>
      </c>
      <c r="M3900" s="599">
        <f>E3900*L3900</f>
        <v>8500</v>
      </c>
      <c r="N3900" s="1499"/>
      <c r="O3900" s="1499"/>
      <c r="P3900" s="1499"/>
    </row>
    <row r="3901" spans="1:16" ht="13.5" x14ac:dyDescent="0.25">
      <c r="A3901" s="1495" t="s">
        <v>2082</v>
      </c>
      <c r="B3901" s="1495" t="s">
        <v>8675</v>
      </c>
      <c r="C3901" s="1495" t="s">
        <v>97</v>
      </c>
      <c r="D3901" s="580"/>
      <c r="E3901" s="597">
        <v>2300</v>
      </c>
      <c r="F3901" s="1495" t="s">
        <v>4060</v>
      </c>
      <c r="G3901" s="1495" t="s">
        <v>4061</v>
      </c>
      <c r="H3901" s="1495" t="s">
        <v>1565</v>
      </c>
      <c r="I3901" s="1495" t="s">
        <v>2317</v>
      </c>
      <c r="J3901" s="580"/>
      <c r="K3901" s="719" t="s">
        <v>4062</v>
      </c>
      <c r="L3901" s="719">
        <v>4</v>
      </c>
      <c r="M3901" s="599">
        <f>E3901*L3901</f>
        <v>9200</v>
      </c>
      <c r="N3901" s="1499"/>
      <c r="O3901" s="1499"/>
      <c r="P3901" s="1499"/>
    </row>
    <row r="3902" spans="1:16" ht="13.5" x14ac:dyDescent="0.25">
      <c r="A3902" s="1495" t="s">
        <v>2082</v>
      </c>
      <c r="B3902" s="1495" t="s">
        <v>8675</v>
      </c>
      <c r="C3902" s="1495" t="s">
        <v>97</v>
      </c>
      <c r="D3902" s="580"/>
      <c r="E3902" s="597">
        <v>1300</v>
      </c>
      <c r="F3902" s="1495" t="s">
        <v>4063</v>
      </c>
      <c r="G3902" s="1495" t="s">
        <v>4064</v>
      </c>
      <c r="H3902" s="1495" t="s">
        <v>4065</v>
      </c>
      <c r="I3902" s="1495" t="s">
        <v>2313</v>
      </c>
      <c r="J3902" s="580"/>
      <c r="K3902" s="719" t="s">
        <v>4066</v>
      </c>
      <c r="L3902" s="719">
        <v>1</v>
      </c>
      <c r="M3902" s="599">
        <f>E3902*L3902</f>
        <v>1300</v>
      </c>
      <c r="N3902" s="1499"/>
      <c r="O3902" s="1499"/>
      <c r="P3902" s="1499"/>
    </row>
    <row r="3903" spans="1:16" ht="13.5" x14ac:dyDescent="0.25">
      <c r="A3903" s="1495" t="s">
        <v>2082</v>
      </c>
      <c r="B3903" s="1495" t="s">
        <v>8675</v>
      </c>
      <c r="C3903" s="1495" t="s">
        <v>97</v>
      </c>
      <c r="D3903" s="580"/>
      <c r="E3903" s="597">
        <v>3500</v>
      </c>
      <c r="F3903" s="1495" t="s">
        <v>4067</v>
      </c>
      <c r="G3903" s="1495" t="s">
        <v>4068</v>
      </c>
      <c r="H3903" s="1495" t="s">
        <v>1565</v>
      </c>
      <c r="I3903" s="1495" t="s">
        <v>2317</v>
      </c>
      <c r="J3903" s="580"/>
      <c r="K3903" s="719"/>
      <c r="L3903" s="719"/>
      <c r="M3903" s="599"/>
      <c r="N3903" s="1499" t="s">
        <v>4069</v>
      </c>
      <c r="O3903" s="1499">
        <v>10</v>
      </c>
      <c r="P3903" s="1499">
        <v>35000</v>
      </c>
    </row>
    <row r="3904" spans="1:16" ht="13.5" x14ac:dyDescent="0.25">
      <c r="A3904" s="1495" t="s">
        <v>2082</v>
      </c>
      <c r="B3904" s="1495" t="s">
        <v>8675</v>
      </c>
      <c r="C3904" s="1495" t="s">
        <v>97</v>
      </c>
      <c r="D3904" s="580"/>
      <c r="E3904" s="597">
        <v>9000</v>
      </c>
      <c r="F3904" s="1495" t="s">
        <v>4070</v>
      </c>
      <c r="G3904" s="1495" t="s">
        <v>4071</v>
      </c>
      <c r="H3904" s="1495" t="s">
        <v>4072</v>
      </c>
      <c r="I3904" s="1495" t="s">
        <v>2317</v>
      </c>
      <c r="J3904" s="580"/>
      <c r="K3904" s="719" t="s">
        <v>4073</v>
      </c>
      <c r="L3904" s="719">
        <v>1</v>
      </c>
      <c r="M3904" s="599">
        <f t="shared" ref="M3904:M3923" si="152">E3904*L3904</f>
        <v>9000</v>
      </c>
      <c r="N3904" s="1499" t="s">
        <v>4074</v>
      </c>
      <c r="O3904" s="1499">
        <v>12</v>
      </c>
      <c r="P3904" s="1499">
        <v>132000</v>
      </c>
    </row>
    <row r="3905" spans="1:16" ht="13.5" x14ac:dyDescent="0.25">
      <c r="A3905" s="1495" t="s">
        <v>2082</v>
      </c>
      <c r="B3905" s="1495" t="s">
        <v>8675</v>
      </c>
      <c r="C3905" s="1495" t="s">
        <v>97</v>
      </c>
      <c r="D3905" s="580"/>
      <c r="E3905" s="597">
        <v>5000</v>
      </c>
      <c r="F3905" s="1495" t="s">
        <v>4075</v>
      </c>
      <c r="G3905" s="1495" t="s">
        <v>4076</v>
      </c>
      <c r="H3905" s="1495" t="s">
        <v>792</v>
      </c>
      <c r="I3905" s="1495" t="s">
        <v>2317</v>
      </c>
      <c r="J3905" s="580"/>
      <c r="K3905" s="719" t="s">
        <v>4077</v>
      </c>
      <c r="L3905" s="719">
        <v>2</v>
      </c>
      <c r="M3905" s="599">
        <f t="shared" si="152"/>
        <v>10000</v>
      </c>
      <c r="N3905" s="1499"/>
      <c r="O3905" s="1499"/>
      <c r="P3905" s="1499"/>
    </row>
    <row r="3906" spans="1:16" ht="13.5" x14ac:dyDescent="0.25">
      <c r="A3906" s="1495" t="s">
        <v>2082</v>
      </c>
      <c r="B3906" s="1495" t="s">
        <v>8675</v>
      </c>
      <c r="C3906" s="1495" t="s">
        <v>97</v>
      </c>
      <c r="D3906" s="580"/>
      <c r="E3906" s="597">
        <v>2150</v>
      </c>
      <c r="F3906" s="1495" t="s">
        <v>4078</v>
      </c>
      <c r="G3906" s="1495" t="s">
        <v>4079</v>
      </c>
      <c r="H3906" s="1495" t="s">
        <v>4080</v>
      </c>
      <c r="I3906" s="1495" t="s">
        <v>2313</v>
      </c>
      <c r="J3906" s="580"/>
      <c r="K3906" s="719" t="s">
        <v>4081</v>
      </c>
      <c r="L3906" s="719">
        <v>6</v>
      </c>
      <c r="M3906" s="599">
        <f t="shared" si="152"/>
        <v>12900</v>
      </c>
      <c r="N3906" s="1499"/>
      <c r="O3906" s="1499"/>
      <c r="P3906" s="1499"/>
    </row>
    <row r="3907" spans="1:16" ht="13.5" x14ac:dyDescent="0.25">
      <c r="A3907" s="1495" t="s">
        <v>2082</v>
      </c>
      <c r="B3907" s="1495" t="s">
        <v>8675</v>
      </c>
      <c r="C3907" s="1495" t="s">
        <v>97</v>
      </c>
      <c r="D3907" s="580"/>
      <c r="E3907" s="597">
        <v>6000</v>
      </c>
      <c r="F3907" s="1495" t="s">
        <v>4082</v>
      </c>
      <c r="G3907" s="1495" t="s">
        <v>4083</v>
      </c>
      <c r="H3907" s="1495" t="s">
        <v>4084</v>
      </c>
      <c r="I3907" s="1495" t="s">
        <v>2317</v>
      </c>
      <c r="J3907" s="580"/>
      <c r="K3907" s="719" t="s">
        <v>4085</v>
      </c>
      <c r="L3907" s="719">
        <v>1</v>
      </c>
      <c r="M3907" s="599">
        <f t="shared" si="152"/>
        <v>6000</v>
      </c>
      <c r="N3907" s="1499"/>
      <c r="O3907" s="1499"/>
      <c r="P3907" s="1499"/>
    </row>
    <row r="3908" spans="1:16" ht="13.5" x14ac:dyDescent="0.25">
      <c r="A3908" s="1495" t="s">
        <v>2082</v>
      </c>
      <c r="B3908" s="1495" t="s">
        <v>8675</v>
      </c>
      <c r="C3908" s="1495" t="s">
        <v>97</v>
      </c>
      <c r="D3908" s="580"/>
      <c r="E3908" s="597">
        <v>9000</v>
      </c>
      <c r="F3908" s="1495" t="s">
        <v>4086</v>
      </c>
      <c r="G3908" s="1495" t="s">
        <v>4087</v>
      </c>
      <c r="H3908" s="1495" t="s">
        <v>2701</v>
      </c>
      <c r="I3908" s="1495" t="s">
        <v>2317</v>
      </c>
      <c r="J3908" s="580"/>
      <c r="K3908" s="719" t="s">
        <v>4088</v>
      </c>
      <c r="L3908" s="719">
        <v>4</v>
      </c>
      <c r="M3908" s="599">
        <f t="shared" si="152"/>
        <v>36000</v>
      </c>
      <c r="N3908" s="1499" t="s">
        <v>4089</v>
      </c>
      <c r="O3908" s="1499">
        <v>12</v>
      </c>
      <c r="P3908" s="1499">
        <v>132000</v>
      </c>
    </row>
    <row r="3909" spans="1:16" ht="13.5" x14ac:dyDescent="0.25">
      <c r="A3909" s="1495" t="s">
        <v>2082</v>
      </c>
      <c r="B3909" s="1495" t="s">
        <v>8675</v>
      </c>
      <c r="C3909" s="1495" t="s">
        <v>97</v>
      </c>
      <c r="D3909" s="580"/>
      <c r="E3909" s="597">
        <v>3500</v>
      </c>
      <c r="F3909" s="1495" t="s">
        <v>4090</v>
      </c>
      <c r="G3909" s="1495" t="s">
        <v>4091</v>
      </c>
      <c r="H3909" s="1495" t="s">
        <v>2395</v>
      </c>
      <c r="I3909" s="1495" t="s">
        <v>2317</v>
      </c>
      <c r="J3909" s="580"/>
      <c r="K3909" s="719" t="s">
        <v>4092</v>
      </c>
      <c r="L3909" s="719">
        <v>5</v>
      </c>
      <c r="M3909" s="599">
        <f t="shared" si="152"/>
        <v>17500</v>
      </c>
      <c r="N3909" s="1499"/>
      <c r="O3909" s="1499"/>
      <c r="P3909" s="1499"/>
    </row>
    <row r="3910" spans="1:16" ht="13.5" x14ac:dyDescent="0.25">
      <c r="A3910" s="1495" t="s">
        <v>2082</v>
      </c>
      <c r="B3910" s="1495" t="s">
        <v>8675</v>
      </c>
      <c r="C3910" s="1495" t="s">
        <v>97</v>
      </c>
      <c r="D3910" s="580"/>
      <c r="E3910" s="597">
        <v>5200</v>
      </c>
      <c r="F3910" s="1495" t="s">
        <v>4093</v>
      </c>
      <c r="G3910" s="1495" t="s">
        <v>4094</v>
      </c>
      <c r="H3910" s="1495" t="s">
        <v>651</v>
      </c>
      <c r="I3910" s="1495" t="s">
        <v>2317</v>
      </c>
      <c r="J3910" s="580"/>
      <c r="K3910" s="719" t="s">
        <v>4095</v>
      </c>
      <c r="L3910" s="719">
        <v>1</v>
      </c>
      <c r="M3910" s="599">
        <f t="shared" si="152"/>
        <v>5200</v>
      </c>
      <c r="N3910" s="1499"/>
      <c r="O3910" s="1499"/>
      <c r="P3910" s="1499"/>
    </row>
    <row r="3911" spans="1:16" ht="13.5" x14ac:dyDescent="0.25">
      <c r="A3911" s="1495" t="s">
        <v>2082</v>
      </c>
      <c r="B3911" s="1495" t="s">
        <v>8675</v>
      </c>
      <c r="C3911" s="1495" t="s">
        <v>97</v>
      </c>
      <c r="D3911" s="580"/>
      <c r="E3911" s="597">
        <v>3500</v>
      </c>
      <c r="F3911" s="1495" t="s">
        <v>4096</v>
      </c>
      <c r="G3911" s="1495" t="s">
        <v>4097</v>
      </c>
      <c r="H3911" s="1495" t="s">
        <v>4098</v>
      </c>
      <c r="I3911" s="1495" t="s">
        <v>2317</v>
      </c>
      <c r="J3911" s="580"/>
      <c r="K3911" s="719" t="s">
        <v>4099</v>
      </c>
      <c r="L3911" s="719">
        <v>6</v>
      </c>
      <c r="M3911" s="599">
        <f t="shared" si="152"/>
        <v>21000</v>
      </c>
      <c r="N3911" s="1499"/>
      <c r="O3911" s="1499"/>
      <c r="P3911" s="1499"/>
    </row>
    <row r="3912" spans="1:16" ht="13.5" x14ac:dyDescent="0.25">
      <c r="A3912" s="1495" t="s">
        <v>2082</v>
      </c>
      <c r="B3912" s="1495" t="s">
        <v>8675</v>
      </c>
      <c r="C3912" s="1495" t="s">
        <v>97</v>
      </c>
      <c r="D3912" s="580"/>
      <c r="E3912" s="597">
        <v>1200</v>
      </c>
      <c r="F3912" s="1495" t="s">
        <v>4100</v>
      </c>
      <c r="G3912" s="1495" t="s">
        <v>4101</v>
      </c>
      <c r="H3912" s="1495" t="s">
        <v>2307</v>
      </c>
      <c r="I3912" s="1495" t="s">
        <v>2308</v>
      </c>
      <c r="J3912" s="580"/>
      <c r="K3912" s="719" t="s">
        <v>4102</v>
      </c>
      <c r="L3912" s="719">
        <v>6</v>
      </c>
      <c r="M3912" s="599">
        <f t="shared" si="152"/>
        <v>7200</v>
      </c>
      <c r="N3912" s="1499"/>
      <c r="O3912" s="1499"/>
      <c r="P3912" s="1499"/>
    </row>
    <row r="3913" spans="1:16" ht="13.5" x14ac:dyDescent="0.25">
      <c r="A3913" s="1495" t="s">
        <v>2082</v>
      </c>
      <c r="B3913" s="1495" t="s">
        <v>8675</v>
      </c>
      <c r="C3913" s="1495" t="s">
        <v>97</v>
      </c>
      <c r="D3913" s="580"/>
      <c r="E3913" s="597">
        <v>3500</v>
      </c>
      <c r="F3913" s="1495" t="s">
        <v>4103</v>
      </c>
      <c r="G3913" s="1495" t="s">
        <v>4104</v>
      </c>
      <c r="H3913" s="1495" t="s">
        <v>4105</v>
      </c>
      <c r="I3913" s="1495" t="s">
        <v>2317</v>
      </c>
      <c r="J3913" s="580"/>
      <c r="K3913" s="719" t="s">
        <v>4106</v>
      </c>
      <c r="L3913" s="719">
        <v>1</v>
      </c>
      <c r="M3913" s="599">
        <f t="shared" si="152"/>
        <v>3500</v>
      </c>
      <c r="N3913" s="1499"/>
      <c r="O3913" s="1499"/>
      <c r="P3913" s="1499"/>
    </row>
    <row r="3914" spans="1:16" ht="13.5" x14ac:dyDescent="0.25">
      <c r="A3914" s="1495" t="s">
        <v>2082</v>
      </c>
      <c r="B3914" s="1495" t="s">
        <v>8675</v>
      </c>
      <c r="C3914" s="1495" t="s">
        <v>97</v>
      </c>
      <c r="D3914" s="580"/>
      <c r="E3914" s="597">
        <v>5200</v>
      </c>
      <c r="F3914" s="1495" t="s">
        <v>4107</v>
      </c>
      <c r="G3914" s="1495" t="s">
        <v>4108</v>
      </c>
      <c r="H3914" s="1495" t="s">
        <v>651</v>
      </c>
      <c r="I3914" s="1495" t="s">
        <v>2317</v>
      </c>
      <c r="J3914" s="580"/>
      <c r="K3914" s="719" t="s">
        <v>4109</v>
      </c>
      <c r="L3914" s="719">
        <v>9</v>
      </c>
      <c r="M3914" s="599">
        <f t="shared" si="152"/>
        <v>46800</v>
      </c>
      <c r="N3914" s="1499"/>
      <c r="O3914" s="1499"/>
      <c r="P3914" s="1499"/>
    </row>
    <row r="3915" spans="1:16" ht="13.5" x14ac:dyDescent="0.25">
      <c r="A3915" s="1495" t="s">
        <v>2082</v>
      </c>
      <c r="B3915" s="1495" t="s">
        <v>8675</v>
      </c>
      <c r="C3915" s="1495" t="s">
        <v>97</v>
      </c>
      <c r="D3915" s="580"/>
      <c r="E3915" s="597">
        <v>3500</v>
      </c>
      <c r="F3915" s="1495" t="s">
        <v>4110</v>
      </c>
      <c r="G3915" s="1495" t="s">
        <v>4111</v>
      </c>
      <c r="H3915" s="1495" t="s">
        <v>4112</v>
      </c>
      <c r="I3915" s="1495" t="s">
        <v>2317</v>
      </c>
      <c r="J3915" s="580"/>
      <c r="K3915" s="719" t="s">
        <v>4113</v>
      </c>
      <c r="L3915" s="719">
        <v>4</v>
      </c>
      <c r="M3915" s="599">
        <f t="shared" si="152"/>
        <v>14000</v>
      </c>
      <c r="N3915" s="1499"/>
      <c r="O3915" s="1499"/>
      <c r="P3915" s="1499"/>
    </row>
    <row r="3916" spans="1:16" ht="13.5" x14ac:dyDescent="0.25">
      <c r="A3916" s="1495" t="s">
        <v>2082</v>
      </c>
      <c r="B3916" s="1495" t="s">
        <v>8675</v>
      </c>
      <c r="C3916" s="1495" t="s">
        <v>97</v>
      </c>
      <c r="D3916" s="580"/>
      <c r="E3916" s="597">
        <v>1800</v>
      </c>
      <c r="F3916" s="1495" t="s">
        <v>4114</v>
      </c>
      <c r="G3916" s="1495" t="s">
        <v>4115</v>
      </c>
      <c r="H3916" s="1495" t="s">
        <v>2308</v>
      </c>
      <c r="I3916" s="1495" t="s">
        <v>2308</v>
      </c>
      <c r="J3916" s="580"/>
      <c r="K3916" s="719" t="s">
        <v>4116</v>
      </c>
      <c r="L3916" s="719">
        <v>4</v>
      </c>
      <c r="M3916" s="599">
        <f t="shared" si="152"/>
        <v>7200</v>
      </c>
      <c r="N3916" s="1499"/>
      <c r="O3916" s="1499"/>
      <c r="P3916" s="1499"/>
    </row>
    <row r="3917" spans="1:16" ht="13.5" x14ac:dyDescent="0.25">
      <c r="A3917" s="1495" t="s">
        <v>2082</v>
      </c>
      <c r="B3917" s="1495" t="s">
        <v>8675</v>
      </c>
      <c r="C3917" s="1495" t="s">
        <v>97</v>
      </c>
      <c r="D3917" s="580"/>
      <c r="E3917" s="597">
        <v>2150</v>
      </c>
      <c r="F3917" s="1495" t="s">
        <v>4117</v>
      </c>
      <c r="G3917" s="1495" t="s">
        <v>4118</v>
      </c>
      <c r="H3917" s="1495" t="s">
        <v>2844</v>
      </c>
      <c r="I3917" s="1495" t="s">
        <v>2313</v>
      </c>
      <c r="J3917" s="580"/>
      <c r="K3917" s="719" t="s">
        <v>4119</v>
      </c>
      <c r="L3917" s="719">
        <v>6</v>
      </c>
      <c r="M3917" s="599">
        <f t="shared" si="152"/>
        <v>12900</v>
      </c>
      <c r="N3917" s="1499"/>
      <c r="O3917" s="1499"/>
      <c r="P3917" s="1499"/>
    </row>
    <row r="3918" spans="1:16" ht="13.5" x14ac:dyDescent="0.25">
      <c r="A3918" s="1495" t="s">
        <v>2082</v>
      </c>
      <c r="B3918" s="1495" t="s">
        <v>8675</v>
      </c>
      <c r="C3918" s="1495" t="s">
        <v>97</v>
      </c>
      <c r="D3918" s="580"/>
      <c r="E3918" s="597">
        <v>2500</v>
      </c>
      <c r="F3918" s="1495" t="s">
        <v>4120</v>
      </c>
      <c r="G3918" s="1495" t="s">
        <v>4121</v>
      </c>
      <c r="H3918" s="1495" t="s">
        <v>4122</v>
      </c>
      <c r="I3918" s="1495" t="s">
        <v>2317</v>
      </c>
      <c r="J3918" s="580"/>
      <c r="K3918" s="719" t="s">
        <v>4123</v>
      </c>
      <c r="L3918" s="719">
        <v>6</v>
      </c>
      <c r="M3918" s="599">
        <f t="shared" si="152"/>
        <v>15000</v>
      </c>
      <c r="N3918" s="1499"/>
      <c r="O3918" s="1499"/>
      <c r="P3918" s="1499"/>
    </row>
    <row r="3919" spans="1:16" ht="13.5" x14ac:dyDescent="0.25">
      <c r="A3919" s="1495" t="s">
        <v>2082</v>
      </c>
      <c r="B3919" s="1495" t="s">
        <v>8675</v>
      </c>
      <c r="C3919" s="1495" t="s">
        <v>97</v>
      </c>
      <c r="D3919" s="580"/>
      <c r="E3919" s="597">
        <v>3500</v>
      </c>
      <c r="F3919" s="1495" t="s">
        <v>4124</v>
      </c>
      <c r="G3919" s="1495" t="s">
        <v>4125</v>
      </c>
      <c r="H3919" s="1495" t="s">
        <v>4126</v>
      </c>
      <c r="I3919" s="1495" t="s">
        <v>2317</v>
      </c>
      <c r="J3919" s="580"/>
      <c r="K3919" s="719" t="s">
        <v>4127</v>
      </c>
      <c r="L3919" s="719">
        <v>6</v>
      </c>
      <c r="M3919" s="599">
        <f t="shared" si="152"/>
        <v>21000</v>
      </c>
      <c r="N3919" s="1499"/>
      <c r="O3919" s="1499"/>
      <c r="P3919" s="1499"/>
    </row>
    <row r="3920" spans="1:16" ht="13.5" x14ac:dyDescent="0.25">
      <c r="A3920" s="1495" t="s">
        <v>2082</v>
      </c>
      <c r="B3920" s="1495" t="s">
        <v>8675</v>
      </c>
      <c r="C3920" s="1495" t="s">
        <v>97</v>
      </c>
      <c r="D3920" s="580"/>
      <c r="E3920" s="597">
        <v>6000</v>
      </c>
      <c r="F3920" s="1495" t="s">
        <v>4128</v>
      </c>
      <c r="G3920" s="1495" t="s">
        <v>4129</v>
      </c>
      <c r="H3920" s="1495" t="s">
        <v>4130</v>
      </c>
      <c r="I3920" s="1495" t="s">
        <v>2317</v>
      </c>
      <c r="J3920" s="580"/>
      <c r="K3920" s="719" t="s">
        <v>4131</v>
      </c>
      <c r="L3920" s="719">
        <v>2</v>
      </c>
      <c r="M3920" s="599">
        <f t="shared" si="152"/>
        <v>12000</v>
      </c>
      <c r="N3920" s="1499"/>
      <c r="O3920" s="1499"/>
      <c r="P3920" s="1499"/>
    </row>
    <row r="3921" spans="1:16" ht="13.5" x14ac:dyDescent="0.25">
      <c r="A3921" s="1495" t="s">
        <v>2082</v>
      </c>
      <c r="B3921" s="1495" t="s">
        <v>8675</v>
      </c>
      <c r="C3921" s="1495" t="s">
        <v>97</v>
      </c>
      <c r="D3921" s="580"/>
      <c r="E3921" s="597">
        <v>3500</v>
      </c>
      <c r="F3921" s="1495" t="s">
        <v>4132</v>
      </c>
      <c r="G3921" s="1495" t="s">
        <v>4133</v>
      </c>
      <c r="H3921" s="1495" t="s">
        <v>4134</v>
      </c>
      <c r="I3921" s="1495" t="s">
        <v>2317</v>
      </c>
      <c r="J3921" s="580"/>
      <c r="K3921" s="719" t="s">
        <v>4135</v>
      </c>
      <c r="L3921" s="719">
        <v>1</v>
      </c>
      <c r="M3921" s="599">
        <f t="shared" si="152"/>
        <v>3500</v>
      </c>
      <c r="N3921" s="1499"/>
      <c r="O3921" s="1499"/>
      <c r="P3921" s="1499"/>
    </row>
    <row r="3922" spans="1:16" ht="13.5" x14ac:dyDescent="0.25">
      <c r="A3922" s="1495" t="s">
        <v>2082</v>
      </c>
      <c r="B3922" s="1495" t="s">
        <v>8675</v>
      </c>
      <c r="C3922" s="1495" t="s">
        <v>97</v>
      </c>
      <c r="D3922" s="580"/>
      <c r="E3922" s="597">
        <v>3500</v>
      </c>
      <c r="F3922" s="1495" t="s">
        <v>4136</v>
      </c>
      <c r="G3922" s="1495" t="s">
        <v>4137</v>
      </c>
      <c r="H3922" s="1495" t="s">
        <v>4138</v>
      </c>
      <c r="I3922" s="1495" t="s">
        <v>2317</v>
      </c>
      <c r="J3922" s="580"/>
      <c r="K3922" s="719" t="s">
        <v>4139</v>
      </c>
      <c r="L3922" s="719">
        <v>1</v>
      </c>
      <c r="M3922" s="599">
        <f t="shared" si="152"/>
        <v>3500</v>
      </c>
      <c r="N3922" s="1499"/>
      <c r="O3922" s="1499"/>
      <c r="P3922" s="1499"/>
    </row>
    <row r="3923" spans="1:16" ht="13.5" x14ac:dyDescent="0.25">
      <c r="A3923" s="1495" t="s">
        <v>2082</v>
      </c>
      <c r="B3923" s="1495" t="s">
        <v>8675</v>
      </c>
      <c r="C3923" s="1495" t="s">
        <v>97</v>
      </c>
      <c r="D3923" s="580"/>
      <c r="E3923" s="597">
        <v>2150</v>
      </c>
      <c r="F3923" s="1495" t="s">
        <v>4140</v>
      </c>
      <c r="G3923" s="1495" t="s">
        <v>4141</v>
      </c>
      <c r="H3923" s="1495" t="s">
        <v>4142</v>
      </c>
      <c r="I3923" s="1495" t="s">
        <v>2313</v>
      </c>
      <c r="J3923" s="580"/>
      <c r="K3923" s="719" t="s">
        <v>4143</v>
      </c>
      <c r="L3923" s="719">
        <v>1</v>
      </c>
      <c r="M3923" s="599">
        <f t="shared" si="152"/>
        <v>2150</v>
      </c>
      <c r="N3923" s="1499"/>
      <c r="O3923" s="1499"/>
      <c r="P3923" s="1499"/>
    </row>
    <row r="3924" spans="1:16" ht="13.5" x14ac:dyDescent="0.25">
      <c r="A3924" s="1495" t="s">
        <v>2082</v>
      </c>
      <c r="B3924" s="1495" t="s">
        <v>8675</v>
      </c>
      <c r="C3924" s="1495" t="s">
        <v>97</v>
      </c>
      <c r="D3924" s="580"/>
      <c r="E3924" s="597">
        <v>1600</v>
      </c>
      <c r="F3924" s="1495" t="s">
        <v>4144</v>
      </c>
      <c r="G3924" s="1495" t="s">
        <v>4145</v>
      </c>
      <c r="H3924" s="1495" t="s">
        <v>4146</v>
      </c>
      <c r="I3924" s="1495" t="s">
        <v>2308</v>
      </c>
      <c r="J3924" s="580"/>
      <c r="K3924" s="719"/>
      <c r="L3924" s="719"/>
      <c r="M3924" s="599"/>
      <c r="N3924" s="1499" t="s">
        <v>4147</v>
      </c>
      <c r="O3924" s="1499">
        <v>10</v>
      </c>
      <c r="P3924" s="1499">
        <v>16000</v>
      </c>
    </row>
    <row r="3925" spans="1:16" ht="13.5" x14ac:dyDescent="0.25">
      <c r="A3925" s="1495" t="s">
        <v>2082</v>
      </c>
      <c r="B3925" s="1495" t="s">
        <v>8675</v>
      </c>
      <c r="C3925" s="1495" t="s">
        <v>97</v>
      </c>
      <c r="D3925" s="580"/>
      <c r="E3925" s="597">
        <v>2300</v>
      </c>
      <c r="F3925" s="1495" t="s">
        <v>4148</v>
      </c>
      <c r="G3925" s="1495" t="s">
        <v>4149</v>
      </c>
      <c r="H3925" s="1495" t="s">
        <v>3078</v>
      </c>
      <c r="I3925" s="1495" t="s">
        <v>2317</v>
      </c>
      <c r="J3925" s="580"/>
      <c r="K3925" s="719" t="s">
        <v>4150</v>
      </c>
      <c r="L3925" s="719">
        <v>1</v>
      </c>
      <c r="M3925" s="599">
        <f>E3925*L3925</f>
        <v>2300</v>
      </c>
      <c r="N3925" s="1499"/>
      <c r="O3925" s="1499"/>
      <c r="P3925" s="1499"/>
    </row>
    <row r="3926" spans="1:16" ht="13.5" x14ac:dyDescent="0.25">
      <c r="A3926" s="1495" t="s">
        <v>2082</v>
      </c>
      <c r="B3926" s="1495" t="s">
        <v>8675</v>
      </c>
      <c r="C3926" s="1495" t="s">
        <v>97</v>
      </c>
      <c r="D3926" s="580"/>
      <c r="E3926" s="597">
        <v>5500</v>
      </c>
      <c r="F3926" s="1495" t="s">
        <v>4151</v>
      </c>
      <c r="G3926" s="1495" t="s">
        <v>4152</v>
      </c>
      <c r="H3926" s="1495" t="s">
        <v>651</v>
      </c>
      <c r="I3926" s="1495" t="s">
        <v>2317</v>
      </c>
      <c r="J3926" s="580"/>
      <c r="K3926" s="719" t="s">
        <v>4153</v>
      </c>
      <c r="L3926" s="719">
        <v>8</v>
      </c>
      <c r="M3926" s="599">
        <f>E3926*L3926</f>
        <v>44000</v>
      </c>
      <c r="N3926" s="1499"/>
      <c r="O3926" s="1499"/>
      <c r="P3926" s="1499"/>
    </row>
    <row r="3927" spans="1:16" ht="13.5" x14ac:dyDescent="0.25">
      <c r="A3927" s="1495" t="s">
        <v>2082</v>
      </c>
      <c r="B3927" s="1495" t="s">
        <v>8675</v>
      </c>
      <c r="C3927" s="1495" t="s">
        <v>97</v>
      </c>
      <c r="D3927" s="580"/>
      <c r="E3927" s="597">
        <v>1300</v>
      </c>
      <c r="F3927" s="1495" t="s">
        <v>4154</v>
      </c>
      <c r="G3927" s="1495" t="s">
        <v>4155</v>
      </c>
      <c r="H3927" s="1495" t="s">
        <v>4156</v>
      </c>
      <c r="I3927" s="1495" t="s">
        <v>2313</v>
      </c>
      <c r="J3927" s="580"/>
      <c r="K3927" s="719" t="s">
        <v>4157</v>
      </c>
      <c r="L3927" s="719">
        <v>5</v>
      </c>
      <c r="M3927" s="599">
        <f>E3927*L3927</f>
        <v>6500</v>
      </c>
      <c r="N3927" s="1499"/>
      <c r="O3927" s="1499"/>
      <c r="P3927" s="1499"/>
    </row>
    <row r="3928" spans="1:16" ht="13.5" x14ac:dyDescent="0.25">
      <c r="A3928" s="1495" t="s">
        <v>2082</v>
      </c>
      <c r="B3928" s="1495" t="s">
        <v>8675</v>
      </c>
      <c r="C3928" s="1495" t="s">
        <v>97</v>
      </c>
      <c r="D3928" s="580"/>
      <c r="E3928" s="597">
        <v>2300</v>
      </c>
      <c r="F3928" s="1495" t="s">
        <v>4158</v>
      </c>
      <c r="G3928" s="1495" t="s">
        <v>4159</v>
      </c>
      <c r="H3928" s="1495" t="s">
        <v>2469</v>
      </c>
      <c r="I3928" s="1495" t="s">
        <v>2317</v>
      </c>
      <c r="J3928" s="580"/>
      <c r="K3928" s="719"/>
      <c r="L3928" s="719"/>
      <c r="M3928" s="599"/>
      <c r="N3928" s="1499" t="s">
        <v>4160</v>
      </c>
      <c r="O3928" s="1499">
        <v>10</v>
      </c>
      <c r="P3928" s="1499">
        <v>23000</v>
      </c>
    </row>
    <row r="3929" spans="1:16" ht="13.5" x14ac:dyDescent="0.25">
      <c r="A3929" s="1495" t="s">
        <v>2082</v>
      </c>
      <c r="B3929" s="1495" t="s">
        <v>8675</v>
      </c>
      <c r="C3929" s="1495" t="s">
        <v>97</v>
      </c>
      <c r="D3929" s="580"/>
      <c r="E3929" s="597">
        <v>2150</v>
      </c>
      <c r="F3929" s="1495" t="s">
        <v>4161</v>
      </c>
      <c r="G3929" s="1495" t="s">
        <v>4162</v>
      </c>
      <c r="H3929" s="1495" t="s">
        <v>4163</v>
      </c>
      <c r="I3929" s="1495" t="s">
        <v>2313</v>
      </c>
      <c r="J3929" s="580"/>
      <c r="K3929" s="719" t="s">
        <v>4164</v>
      </c>
      <c r="L3929" s="719">
        <v>5</v>
      </c>
      <c r="M3929" s="599">
        <f t="shared" ref="M3929:M3945" si="153">E3929*L3929</f>
        <v>10750</v>
      </c>
      <c r="N3929" s="1499"/>
      <c r="O3929" s="1499"/>
      <c r="P3929" s="1499"/>
    </row>
    <row r="3930" spans="1:16" ht="13.5" x14ac:dyDescent="0.25">
      <c r="A3930" s="1495" t="s">
        <v>2082</v>
      </c>
      <c r="B3930" s="1495" t="s">
        <v>8675</v>
      </c>
      <c r="C3930" s="1495" t="s">
        <v>97</v>
      </c>
      <c r="D3930" s="580"/>
      <c r="E3930" s="597">
        <v>3500</v>
      </c>
      <c r="F3930" s="1495" t="s">
        <v>4165</v>
      </c>
      <c r="G3930" s="1495" t="s">
        <v>4166</v>
      </c>
      <c r="H3930" s="1495" t="s">
        <v>4167</v>
      </c>
      <c r="I3930" s="1495" t="s">
        <v>2317</v>
      </c>
      <c r="J3930" s="580"/>
      <c r="K3930" s="719" t="s">
        <v>4168</v>
      </c>
      <c r="L3930" s="719">
        <v>1</v>
      </c>
      <c r="M3930" s="599">
        <f t="shared" si="153"/>
        <v>3500</v>
      </c>
      <c r="N3930" s="1499"/>
      <c r="O3930" s="1499"/>
      <c r="P3930" s="1499"/>
    </row>
    <row r="3931" spans="1:16" ht="13.5" x14ac:dyDescent="0.25">
      <c r="A3931" s="1495" t="s">
        <v>2082</v>
      </c>
      <c r="B3931" s="1495" t="s">
        <v>8675</v>
      </c>
      <c r="C3931" s="1495" t="s">
        <v>97</v>
      </c>
      <c r="D3931" s="580"/>
      <c r="E3931" s="597">
        <v>1200</v>
      </c>
      <c r="F3931" s="1495" t="s">
        <v>4169</v>
      </c>
      <c r="G3931" s="1495" t="s">
        <v>4170</v>
      </c>
      <c r="H3931" s="1495" t="s">
        <v>2308</v>
      </c>
      <c r="I3931" s="1495" t="s">
        <v>2308</v>
      </c>
      <c r="J3931" s="580"/>
      <c r="K3931" s="719" t="s">
        <v>4171</v>
      </c>
      <c r="L3931" s="719">
        <v>8</v>
      </c>
      <c r="M3931" s="599">
        <f t="shared" si="153"/>
        <v>9600</v>
      </c>
      <c r="N3931" s="1499"/>
      <c r="O3931" s="1499"/>
      <c r="P3931" s="1499"/>
    </row>
    <row r="3932" spans="1:16" ht="13.5" x14ac:dyDescent="0.25">
      <c r="A3932" s="1495" t="s">
        <v>2082</v>
      </c>
      <c r="B3932" s="1495" t="s">
        <v>8675</v>
      </c>
      <c r="C3932" s="1495" t="s">
        <v>97</v>
      </c>
      <c r="D3932" s="580"/>
      <c r="E3932" s="597">
        <v>4000</v>
      </c>
      <c r="F3932" s="1495" t="s">
        <v>4172</v>
      </c>
      <c r="G3932" s="1495" t="s">
        <v>4173</v>
      </c>
      <c r="H3932" s="1495" t="s">
        <v>4174</v>
      </c>
      <c r="I3932" s="1495" t="s">
        <v>2313</v>
      </c>
      <c r="J3932" s="580"/>
      <c r="K3932" s="719" t="s">
        <v>4175</v>
      </c>
      <c r="L3932" s="719">
        <v>2</v>
      </c>
      <c r="M3932" s="599">
        <f t="shared" si="153"/>
        <v>8000</v>
      </c>
      <c r="N3932" s="1499"/>
      <c r="O3932" s="1499"/>
      <c r="P3932" s="1499"/>
    </row>
    <row r="3933" spans="1:16" ht="13.5" x14ac:dyDescent="0.25">
      <c r="A3933" s="1495" t="s">
        <v>2082</v>
      </c>
      <c r="B3933" s="1495" t="s">
        <v>8675</v>
      </c>
      <c r="C3933" s="1495" t="s">
        <v>97</v>
      </c>
      <c r="D3933" s="580"/>
      <c r="E3933" s="597">
        <v>3500</v>
      </c>
      <c r="F3933" s="1495" t="s">
        <v>4176</v>
      </c>
      <c r="G3933" s="1495" t="s">
        <v>4177</v>
      </c>
      <c r="H3933" s="1495" t="s">
        <v>2429</v>
      </c>
      <c r="I3933" s="1495" t="s">
        <v>2317</v>
      </c>
      <c r="J3933" s="580"/>
      <c r="K3933" s="719" t="s">
        <v>4178</v>
      </c>
      <c r="L3933" s="719">
        <v>1</v>
      </c>
      <c r="M3933" s="599">
        <f t="shared" si="153"/>
        <v>3500</v>
      </c>
      <c r="N3933" s="1499"/>
      <c r="O3933" s="1499"/>
      <c r="P3933" s="1499"/>
    </row>
    <row r="3934" spans="1:16" ht="13.5" x14ac:dyDescent="0.25">
      <c r="A3934" s="1495" t="s">
        <v>2082</v>
      </c>
      <c r="B3934" s="1495" t="s">
        <v>8675</v>
      </c>
      <c r="C3934" s="1495" t="s">
        <v>97</v>
      </c>
      <c r="D3934" s="580"/>
      <c r="E3934" s="597">
        <v>1200</v>
      </c>
      <c r="F3934" s="1495" t="s">
        <v>4179</v>
      </c>
      <c r="G3934" s="1495" t="s">
        <v>4180</v>
      </c>
      <c r="H3934" s="1495" t="s">
        <v>4181</v>
      </c>
      <c r="I3934" s="1495" t="s">
        <v>2365</v>
      </c>
      <c r="J3934" s="580"/>
      <c r="K3934" s="719" t="s">
        <v>4182</v>
      </c>
      <c r="L3934" s="719">
        <v>9</v>
      </c>
      <c r="M3934" s="599">
        <f t="shared" si="153"/>
        <v>10800</v>
      </c>
      <c r="N3934" s="1499"/>
      <c r="O3934" s="1499"/>
      <c r="P3934" s="1499"/>
    </row>
    <row r="3935" spans="1:16" ht="13.5" x14ac:dyDescent="0.25">
      <c r="A3935" s="1495" t="s">
        <v>2082</v>
      </c>
      <c r="B3935" s="1495" t="s">
        <v>8675</v>
      </c>
      <c r="C3935" s="1495" t="s">
        <v>97</v>
      </c>
      <c r="D3935" s="580"/>
      <c r="E3935" s="597">
        <v>3500</v>
      </c>
      <c r="F3935" s="1495" t="s">
        <v>4183</v>
      </c>
      <c r="G3935" s="1495" t="s">
        <v>4184</v>
      </c>
      <c r="H3935" s="1495" t="s">
        <v>1565</v>
      </c>
      <c r="I3935" s="1495" t="s">
        <v>2317</v>
      </c>
      <c r="J3935" s="580"/>
      <c r="K3935" s="719" t="s">
        <v>4185</v>
      </c>
      <c r="L3935" s="719">
        <v>5</v>
      </c>
      <c r="M3935" s="599">
        <f t="shared" si="153"/>
        <v>17500</v>
      </c>
      <c r="N3935" s="1499"/>
      <c r="O3935" s="1499"/>
      <c r="P3935" s="1499"/>
    </row>
    <row r="3936" spans="1:16" ht="13.5" x14ac:dyDescent="0.25">
      <c r="A3936" s="1495" t="s">
        <v>2082</v>
      </c>
      <c r="B3936" s="1495" t="s">
        <v>8675</v>
      </c>
      <c r="C3936" s="1495" t="s">
        <v>97</v>
      </c>
      <c r="D3936" s="580"/>
      <c r="E3936" s="597">
        <v>5200</v>
      </c>
      <c r="F3936" s="1495" t="s">
        <v>4186</v>
      </c>
      <c r="G3936" s="1495" t="s">
        <v>4187</v>
      </c>
      <c r="H3936" s="1495" t="s">
        <v>4188</v>
      </c>
      <c r="I3936" s="1495" t="s">
        <v>2317</v>
      </c>
      <c r="J3936" s="580"/>
      <c r="K3936" s="719" t="s">
        <v>4189</v>
      </c>
      <c r="L3936" s="719">
        <v>3</v>
      </c>
      <c r="M3936" s="599">
        <f t="shared" si="153"/>
        <v>15600</v>
      </c>
      <c r="N3936" s="1499"/>
      <c r="O3936" s="1499"/>
      <c r="P3936" s="1499"/>
    </row>
    <row r="3937" spans="1:16" ht="13.5" x14ac:dyDescent="0.25">
      <c r="A3937" s="1495" t="s">
        <v>2082</v>
      </c>
      <c r="B3937" s="1495" t="s">
        <v>8675</v>
      </c>
      <c r="C3937" s="1495" t="s">
        <v>97</v>
      </c>
      <c r="D3937" s="580"/>
      <c r="E3937" s="597">
        <v>3500</v>
      </c>
      <c r="F3937" s="1495" t="s">
        <v>4190</v>
      </c>
      <c r="G3937" s="1495" t="s">
        <v>4191</v>
      </c>
      <c r="H3937" s="1495" t="s">
        <v>4192</v>
      </c>
      <c r="I3937" s="1495" t="s">
        <v>2317</v>
      </c>
      <c r="J3937" s="580"/>
      <c r="K3937" s="719" t="s">
        <v>4193</v>
      </c>
      <c r="L3937" s="719">
        <v>1</v>
      </c>
      <c r="M3937" s="599">
        <f t="shared" si="153"/>
        <v>3500</v>
      </c>
      <c r="N3937" s="1499"/>
      <c r="O3937" s="1499"/>
      <c r="P3937" s="1499"/>
    </row>
    <row r="3938" spans="1:16" ht="13.5" x14ac:dyDescent="0.25">
      <c r="A3938" s="1495" t="s">
        <v>2082</v>
      </c>
      <c r="B3938" s="1495" t="s">
        <v>8675</v>
      </c>
      <c r="C3938" s="1495" t="s">
        <v>97</v>
      </c>
      <c r="D3938" s="580"/>
      <c r="E3938" s="597">
        <v>2500</v>
      </c>
      <c r="F3938" s="1495" t="s">
        <v>4194</v>
      </c>
      <c r="G3938" s="1495" t="s">
        <v>4195</v>
      </c>
      <c r="H3938" s="1495" t="s">
        <v>2752</v>
      </c>
      <c r="I3938" s="1495" t="s">
        <v>2317</v>
      </c>
      <c r="J3938" s="580"/>
      <c r="K3938" s="719" t="s">
        <v>4196</v>
      </c>
      <c r="L3938" s="719">
        <v>1</v>
      </c>
      <c r="M3938" s="599">
        <f t="shared" si="153"/>
        <v>2500</v>
      </c>
      <c r="N3938" s="1499"/>
      <c r="O3938" s="1499"/>
      <c r="P3938" s="1499"/>
    </row>
    <row r="3939" spans="1:16" ht="13.5" x14ac:dyDescent="0.25">
      <c r="A3939" s="1495" t="s">
        <v>2082</v>
      </c>
      <c r="B3939" s="1495" t="s">
        <v>8675</v>
      </c>
      <c r="C3939" s="1495" t="s">
        <v>97</v>
      </c>
      <c r="D3939" s="580"/>
      <c r="E3939" s="597">
        <v>8000</v>
      </c>
      <c r="F3939" s="1495" t="s">
        <v>4197</v>
      </c>
      <c r="G3939" s="1495" t="s">
        <v>4198</v>
      </c>
      <c r="H3939" s="1495" t="s">
        <v>4112</v>
      </c>
      <c r="I3939" s="1495" t="s">
        <v>2317</v>
      </c>
      <c r="J3939" s="580"/>
      <c r="K3939" s="719" t="s">
        <v>4199</v>
      </c>
      <c r="L3939" s="719">
        <v>2</v>
      </c>
      <c r="M3939" s="599">
        <f t="shared" si="153"/>
        <v>16000</v>
      </c>
      <c r="N3939" s="1499"/>
      <c r="O3939" s="1499"/>
      <c r="P3939" s="1499"/>
    </row>
    <row r="3940" spans="1:16" ht="13.5" x14ac:dyDescent="0.25">
      <c r="A3940" s="1495" t="s">
        <v>2082</v>
      </c>
      <c r="B3940" s="1495" t="s">
        <v>8675</v>
      </c>
      <c r="C3940" s="1495" t="s">
        <v>97</v>
      </c>
      <c r="D3940" s="580"/>
      <c r="E3940" s="597">
        <v>3500</v>
      </c>
      <c r="F3940" s="1495" t="s">
        <v>4200</v>
      </c>
      <c r="G3940" s="1495" t="s">
        <v>4201</v>
      </c>
      <c r="H3940" s="1495" t="s">
        <v>4202</v>
      </c>
      <c r="I3940" s="1495" t="s">
        <v>2317</v>
      </c>
      <c r="J3940" s="580"/>
      <c r="K3940" s="719" t="s">
        <v>4203</v>
      </c>
      <c r="L3940" s="719">
        <v>1</v>
      </c>
      <c r="M3940" s="599">
        <f t="shared" si="153"/>
        <v>3500</v>
      </c>
      <c r="N3940" s="1499"/>
      <c r="O3940" s="1499"/>
      <c r="P3940" s="1499"/>
    </row>
    <row r="3941" spans="1:16" ht="13.5" x14ac:dyDescent="0.25">
      <c r="A3941" s="1495" t="s">
        <v>2082</v>
      </c>
      <c r="B3941" s="1495" t="s">
        <v>8675</v>
      </c>
      <c r="C3941" s="1495" t="s">
        <v>97</v>
      </c>
      <c r="D3941" s="580"/>
      <c r="E3941" s="597">
        <v>5200</v>
      </c>
      <c r="F3941" s="1495" t="s">
        <v>4204</v>
      </c>
      <c r="G3941" s="1495" t="s">
        <v>4205</v>
      </c>
      <c r="H3941" s="1495" t="s">
        <v>651</v>
      </c>
      <c r="I3941" s="1495" t="s">
        <v>2317</v>
      </c>
      <c r="J3941" s="580"/>
      <c r="K3941" s="719" t="s">
        <v>4206</v>
      </c>
      <c r="L3941" s="719">
        <v>4</v>
      </c>
      <c r="M3941" s="599">
        <f t="shared" si="153"/>
        <v>20800</v>
      </c>
      <c r="N3941" s="1499"/>
      <c r="O3941" s="1499"/>
      <c r="P3941" s="1499"/>
    </row>
    <row r="3942" spans="1:16" ht="13.5" x14ac:dyDescent="0.25">
      <c r="A3942" s="1495" t="s">
        <v>2082</v>
      </c>
      <c r="B3942" s="1495" t="s">
        <v>8675</v>
      </c>
      <c r="C3942" s="1495" t="s">
        <v>97</v>
      </c>
      <c r="D3942" s="580"/>
      <c r="E3942" s="597">
        <v>4000</v>
      </c>
      <c r="F3942" s="1495" t="s">
        <v>4207</v>
      </c>
      <c r="G3942" s="1495" t="s">
        <v>4208</v>
      </c>
      <c r="H3942" s="1495" t="s">
        <v>4209</v>
      </c>
      <c r="I3942" s="1495" t="s">
        <v>2313</v>
      </c>
      <c r="J3942" s="580"/>
      <c r="K3942" s="719" t="s">
        <v>4210</v>
      </c>
      <c r="L3942" s="719">
        <v>1</v>
      </c>
      <c r="M3942" s="599">
        <f t="shared" si="153"/>
        <v>4000</v>
      </c>
      <c r="N3942" s="1499"/>
      <c r="O3942" s="1499"/>
      <c r="P3942" s="1499"/>
    </row>
    <row r="3943" spans="1:16" ht="13.5" x14ac:dyDescent="0.25">
      <c r="A3943" s="1495" t="s">
        <v>2082</v>
      </c>
      <c r="B3943" s="1495" t="s">
        <v>8675</v>
      </c>
      <c r="C3943" s="1495" t="s">
        <v>97</v>
      </c>
      <c r="D3943" s="580"/>
      <c r="E3943" s="597">
        <v>1300</v>
      </c>
      <c r="F3943" s="1495" t="s">
        <v>4211</v>
      </c>
      <c r="G3943" s="1495" t="s">
        <v>4212</v>
      </c>
      <c r="H3943" s="1495" t="s">
        <v>2929</v>
      </c>
      <c r="I3943" s="1495" t="s">
        <v>2313</v>
      </c>
      <c r="J3943" s="580"/>
      <c r="K3943" s="719" t="s">
        <v>4213</v>
      </c>
      <c r="L3943" s="719">
        <v>2</v>
      </c>
      <c r="M3943" s="599">
        <f t="shared" si="153"/>
        <v>2600</v>
      </c>
      <c r="N3943" s="1499"/>
      <c r="O3943" s="1499"/>
      <c r="P3943" s="1499"/>
    </row>
    <row r="3944" spans="1:16" ht="13.5" x14ac:dyDescent="0.25">
      <c r="A3944" s="1495" t="s">
        <v>2082</v>
      </c>
      <c r="B3944" s="1495" t="s">
        <v>8675</v>
      </c>
      <c r="C3944" s="1495" t="s">
        <v>97</v>
      </c>
      <c r="D3944" s="580"/>
      <c r="E3944" s="597">
        <v>1600</v>
      </c>
      <c r="F3944" s="1495" t="s">
        <v>4214</v>
      </c>
      <c r="G3944" s="1495" t="s">
        <v>4215</v>
      </c>
      <c r="H3944" s="1495" t="s">
        <v>2308</v>
      </c>
      <c r="I3944" s="1495" t="s">
        <v>2308</v>
      </c>
      <c r="J3944" s="580"/>
      <c r="K3944" s="719" t="s">
        <v>4216</v>
      </c>
      <c r="L3944" s="719">
        <v>7</v>
      </c>
      <c r="M3944" s="599">
        <f t="shared" si="153"/>
        <v>11200</v>
      </c>
      <c r="N3944" s="1499"/>
      <c r="O3944" s="1499"/>
      <c r="P3944" s="1499"/>
    </row>
    <row r="3945" spans="1:16" ht="13.5" x14ac:dyDescent="0.25">
      <c r="A3945" s="1495" t="s">
        <v>2082</v>
      </c>
      <c r="B3945" s="1495" t="s">
        <v>8675</v>
      </c>
      <c r="C3945" s="1495" t="s">
        <v>97</v>
      </c>
      <c r="D3945" s="580"/>
      <c r="E3945" s="597">
        <v>3500</v>
      </c>
      <c r="F3945" s="1495" t="s">
        <v>4217</v>
      </c>
      <c r="G3945" s="1495" t="s">
        <v>4218</v>
      </c>
      <c r="H3945" s="1495" t="s">
        <v>1565</v>
      </c>
      <c r="I3945" s="1495" t="s">
        <v>2317</v>
      </c>
      <c r="J3945" s="580"/>
      <c r="K3945" s="719" t="s">
        <v>4219</v>
      </c>
      <c r="L3945" s="719">
        <v>5</v>
      </c>
      <c r="M3945" s="599">
        <f t="shared" si="153"/>
        <v>17500</v>
      </c>
      <c r="N3945" s="1499"/>
      <c r="O3945" s="1499"/>
      <c r="P3945" s="1499"/>
    </row>
    <row r="3946" spans="1:16" ht="13.5" x14ac:dyDescent="0.25">
      <c r="A3946" s="1495" t="s">
        <v>2082</v>
      </c>
      <c r="B3946" s="1495" t="s">
        <v>8675</v>
      </c>
      <c r="C3946" s="1495" t="s">
        <v>97</v>
      </c>
      <c r="D3946" s="580"/>
      <c r="E3946" s="597">
        <v>1200</v>
      </c>
      <c r="F3946" s="1495" t="s">
        <v>4220</v>
      </c>
      <c r="G3946" s="1495" t="s">
        <v>4221</v>
      </c>
      <c r="H3946" s="1495" t="s">
        <v>4222</v>
      </c>
      <c r="I3946" s="1495" t="s">
        <v>2378</v>
      </c>
      <c r="J3946" s="580"/>
      <c r="K3946" s="719"/>
      <c r="L3946" s="719"/>
      <c r="M3946" s="599"/>
      <c r="N3946" s="1499" t="s">
        <v>4223</v>
      </c>
      <c r="O3946" s="1499">
        <v>10</v>
      </c>
      <c r="P3946" s="1499">
        <v>12000</v>
      </c>
    </row>
    <row r="3947" spans="1:16" ht="13.5" x14ac:dyDescent="0.25">
      <c r="A3947" s="1495" t="s">
        <v>2082</v>
      </c>
      <c r="B3947" s="1495" t="s">
        <v>8675</v>
      </c>
      <c r="C3947" s="1495" t="s">
        <v>97</v>
      </c>
      <c r="D3947" s="580"/>
      <c r="E3947" s="597">
        <v>3500</v>
      </c>
      <c r="F3947" s="1495" t="s">
        <v>4224</v>
      </c>
      <c r="G3947" s="1495" t="s">
        <v>4225</v>
      </c>
      <c r="H3947" s="1495" t="s">
        <v>4226</v>
      </c>
      <c r="I3947" s="1495" t="s">
        <v>2317</v>
      </c>
      <c r="J3947" s="580"/>
      <c r="K3947" s="719" t="s">
        <v>4227</v>
      </c>
      <c r="L3947" s="719">
        <v>5</v>
      </c>
      <c r="M3947" s="599">
        <f>E3947*L3947</f>
        <v>17500</v>
      </c>
      <c r="N3947" s="1499"/>
      <c r="O3947" s="1499"/>
      <c r="P3947" s="1499"/>
    </row>
    <row r="3948" spans="1:16" ht="13.5" x14ac:dyDescent="0.25">
      <c r="A3948" s="1495" t="s">
        <v>2082</v>
      </c>
      <c r="B3948" s="1495" t="s">
        <v>8675</v>
      </c>
      <c r="C3948" s="1495" t="s">
        <v>97</v>
      </c>
      <c r="D3948" s="580"/>
      <c r="E3948" s="597">
        <v>5200</v>
      </c>
      <c r="F3948" s="1495" t="s">
        <v>4228</v>
      </c>
      <c r="G3948" s="1495" t="s">
        <v>4229</v>
      </c>
      <c r="H3948" s="1495" t="s">
        <v>651</v>
      </c>
      <c r="I3948" s="1495" t="s">
        <v>2317</v>
      </c>
      <c r="J3948" s="580"/>
      <c r="K3948" s="719" t="s">
        <v>4230</v>
      </c>
      <c r="L3948" s="719">
        <v>1</v>
      </c>
      <c r="M3948" s="599">
        <f>E3948*L3948</f>
        <v>5200</v>
      </c>
      <c r="N3948" s="1499"/>
      <c r="O3948" s="1499"/>
      <c r="P3948" s="1499"/>
    </row>
    <row r="3949" spans="1:16" ht="13.5" x14ac:dyDescent="0.25">
      <c r="A3949" s="1495" t="s">
        <v>2082</v>
      </c>
      <c r="B3949" s="1495" t="s">
        <v>8675</v>
      </c>
      <c r="C3949" s="1495" t="s">
        <v>97</v>
      </c>
      <c r="D3949" s="580"/>
      <c r="E3949" s="597">
        <v>3500</v>
      </c>
      <c r="F3949" s="1495" t="s">
        <v>4231</v>
      </c>
      <c r="G3949" s="1495" t="s">
        <v>4232</v>
      </c>
      <c r="H3949" s="1495" t="s">
        <v>4233</v>
      </c>
      <c r="I3949" s="1495" t="s">
        <v>2317</v>
      </c>
      <c r="J3949" s="580"/>
      <c r="K3949" s="719" t="s">
        <v>4234</v>
      </c>
      <c r="L3949" s="719">
        <v>1</v>
      </c>
      <c r="M3949" s="599">
        <f>E3949*L3949</f>
        <v>3500</v>
      </c>
      <c r="N3949" s="1499"/>
      <c r="O3949" s="1499"/>
      <c r="P3949" s="1499"/>
    </row>
    <row r="3950" spans="1:16" ht="13.5" x14ac:dyDescent="0.25">
      <c r="A3950" s="1495" t="s">
        <v>2082</v>
      </c>
      <c r="B3950" s="1495" t="s">
        <v>8675</v>
      </c>
      <c r="C3950" s="1495" t="s">
        <v>97</v>
      </c>
      <c r="D3950" s="580"/>
      <c r="E3950" s="597">
        <v>11000</v>
      </c>
      <c r="F3950" s="1495" t="s">
        <v>4235</v>
      </c>
      <c r="G3950" s="1495" t="s">
        <v>4236</v>
      </c>
      <c r="H3950" s="1495" t="s">
        <v>4237</v>
      </c>
      <c r="I3950" s="1495" t="s">
        <v>2317</v>
      </c>
      <c r="J3950" s="580"/>
      <c r="K3950" s="719"/>
      <c r="L3950" s="719"/>
      <c r="M3950" s="599"/>
      <c r="N3950" s="1499" t="s">
        <v>4238</v>
      </c>
      <c r="O3950" s="1499">
        <v>12</v>
      </c>
      <c r="P3950" s="1499">
        <v>132000</v>
      </c>
    </row>
    <row r="3951" spans="1:16" ht="13.5" x14ac:dyDescent="0.25">
      <c r="A3951" s="1495" t="s">
        <v>2082</v>
      </c>
      <c r="B3951" s="1495" t="s">
        <v>8675</v>
      </c>
      <c r="C3951" s="1495" t="s">
        <v>97</v>
      </c>
      <c r="D3951" s="580"/>
      <c r="E3951" s="597">
        <v>2300</v>
      </c>
      <c r="F3951" s="1495" t="s">
        <v>4239</v>
      </c>
      <c r="G3951" s="1495" t="s">
        <v>4240</v>
      </c>
      <c r="H3951" s="1495" t="s">
        <v>2395</v>
      </c>
      <c r="I3951" s="1495" t="s">
        <v>2317</v>
      </c>
      <c r="J3951" s="580"/>
      <c r="K3951" s="719"/>
      <c r="L3951" s="719"/>
      <c r="M3951" s="599"/>
      <c r="N3951" s="1499" t="s">
        <v>4241</v>
      </c>
      <c r="O3951" s="1499">
        <v>10</v>
      </c>
      <c r="P3951" s="1499">
        <v>23000</v>
      </c>
    </row>
    <row r="3952" spans="1:16" ht="13.5" x14ac:dyDescent="0.25">
      <c r="A3952" s="1495" t="s">
        <v>2082</v>
      </c>
      <c r="B3952" s="1495" t="s">
        <v>8675</v>
      </c>
      <c r="C3952" s="1495" t="s">
        <v>97</v>
      </c>
      <c r="D3952" s="580"/>
      <c r="E3952" s="597">
        <v>4000</v>
      </c>
      <c r="F3952" s="1495" t="s">
        <v>4242</v>
      </c>
      <c r="G3952" s="1495" t="s">
        <v>4243</v>
      </c>
      <c r="H3952" s="1495" t="s">
        <v>4112</v>
      </c>
      <c r="I3952" s="1495" t="s">
        <v>2317</v>
      </c>
      <c r="J3952" s="580"/>
      <c r="K3952" s="719" t="s">
        <v>4244</v>
      </c>
      <c r="L3952" s="719">
        <v>5</v>
      </c>
      <c r="M3952" s="599">
        <f t="shared" ref="M3952:M3959" si="154">E3952*L3952</f>
        <v>20000</v>
      </c>
      <c r="N3952" s="1499"/>
      <c r="O3952" s="1499"/>
      <c r="P3952" s="1499"/>
    </row>
    <row r="3953" spans="1:16" ht="13.5" x14ac:dyDescent="0.25">
      <c r="A3953" s="1495" t="s">
        <v>2082</v>
      </c>
      <c r="B3953" s="1495" t="s">
        <v>8675</v>
      </c>
      <c r="C3953" s="1495" t="s">
        <v>97</v>
      </c>
      <c r="D3953" s="580"/>
      <c r="E3953" s="597">
        <v>1300</v>
      </c>
      <c r="F3953" s="1495" t="s">
        <v>4245</v>
      </c>
      <c r="G3953" s="1495" t="s">
        <v>4246</v>
      </c>
      <c r="H3953" s="1495" t="s">
        <v>3138</v>
      </c>
      <c r="I3953" s="1495" t="s">
        <v>2313</v>
      </c>
      <c r="J3953" s="580"/>
      <c r="K3953" s="719" t="s">
        <v>4247</v>
      </c>
      <c r="L3953" s="719">
        <v>1</v>
      </c>
      <c r="M3953" s="599">
        <f t="shared" si="154"/>
        <v>1300</v>
      </c>
      <c r="N3953" s="1499"/>
      <c r="O3953" s="1499"/>
      <c r="P3953" s="1499"/>
    </row>
    <row r="3954" spans="1:16" ht="13.5" x14ac:dyDescent="0.25">
      <c r="A3954" s="1495" t="s">
        <v>2082</v>
      </c>
      <c r="B3954" s="1495" t="s">
        <v>8675</v>
      </c>
      <c r="C3954" s="1495" t="s">
        <v>97</v>
      </c>
      <c r="D3954" s="580"/>
      <c r="E3954" s="597">
        <v>2150</v>
      </c>
      <c r="F3954" s="1495" t="s">
        <v>4248</v>
      </c>
      <c r="G3954" s="1495" t="s">
        <v>4249</v>
      </c>
      <c r="H3954" s="1495" t="s">
        <v>959</v>
      </c>
      <c r="I3954" s="1495" t="s">
        <v>2313</v>
      </c>
      <c r="J3954" s="580"/>
      <c r="K3954" s="719" t="s">
        <v>4250</v>
      </c>
      <c r="L3954" s="719">
        <v>5</v>
      </c>
      <c r="M3954" s="599">
        <f t="shared" si="154"/>
        <v>10750</v>
      </c>
      <c r="N3954" s="1499"/>
      <c r="O3954" s="1499"/>
      <c r="P3954" s="1499"/>
    </row>
    <row r="3955" spans="1:16" ht="13.5" x14ac:dyDescent="0.25">
      <c r="A3955" s="1495" t="s">
        <v>2082</v>
      </c>
      <c r="B3955" s="1495" t="s">
        <v>8675</v>
      </c>
      <c r="C3955" s="1495" t="s">
        <v>97</v>
      </c>
      <c r="D3955" s="580"/>
      <c r="E3955" s="597">
        <v>2300</v>
      </c>
      <c r="F3955" s="1495" t="s">
        <v>4251</v>
      </c>
      <c r="G3955" s="1495" t="s">
        <v>4252</v>
      </c>
      <c r="H3955" s="1495" t="s">
        <v>4253</v>
      </c>
      <c r="I3955" s="1495" t="s">
        <v>2317</v>
      </c>
      <c r="J3955" s="580"/>
      <c r="K3955" s="719" t="s">
        <v>4254</v>
      </c>
      <c r="L3955" s="719">
        <v>1</v>
      </c>
      <c r="M3955" s="599">
        <f t="shared" si="154"/>
        <v>2300</v>
      </c>
      <c r="N3955" s="1499"/>
      <c r="O3955" s="1499"/>
      <c r="P3955" s="1499"/>
    </row>
    <row r="3956" spans="1:16" ht="13.5" x14ac:dyDescent="0.25">
      <c r="A3956" s="1495" t="s">
        <v>2082</v>
      </c>
      <c r="B3956" s="1495" t="s">
        <v>8675</v>
      </c>
      <c r="C3956" s="1495" t="s">
        <v>97</v>
      </c>
      <c r="D3956" s="580"/>
      <c r="E3956" s="597">
        <v>1200</v>
      </c>
      <c r="F3956" s="1495" t="s">
        <v>4255</v>
      </c>
      <c r="G3956" s="1495" t="s">
        <v>4256</v>
      </c>
      <c r="H3956" s="1495" t="s">
        <v>3005</v>
      </c>
      <c r="I3956" s="1495" t="s">
        <v>2308</v>
      </c>
      <c r="J3956" s="580"/>
      <c r="K3956" s="719" t="s">
        <v>4257</v>
      </c>
      <c r="L3956" s="719">
        <v>1</v>
      </c>
      <c r="M3956" s="599">
        <f t="shared" si="154"/>
        <v>1200</v>
      </c>
      <c r="N3956" s="1499"/>
      <c r="O3956" s="1499"/>
      <c r="P3956" s="1499"/>
    </row>
    <row r="3957" spans="1:16" ht="13.5" x14ac:dyDescent="0.25">
      <c r="A3957" s="1495" t="s">
        <v>2082</v>
      </c>
      <c r="B3957" s="1495" t="s">
        <v>8675</v>
      </c>
      <c r="C3957" s="1495" t="s">
        <v>97</v>
      </c>
      <c r="D3957" s="580"/>
      <c r="E3957" s="597">
        <v>3500</v>
      </c>
      <c r="F3957" s="1495" t="s">
        <v>4258</v>
      </c>
      <c r="G3957" s="1495" t="s">
        <v>4259</v>
      </c>
      <c r="H3957" s="1495" t="s">
        <v>1565</v>
      </c>
      <c r="I3957" s="1495" t="s">
        <v>2317</v>
      </c>
      <c r="J3957" s="580"/>
      <c r="K3957" s="719" t="s">
        <v>4260</v>
      </c>
      <c r="L3957" s="719">
        <v>5</v>
      </c>
      <c r="M3957" s="599">
        <f t="shared" si="154"/>
        <v>17500</v>
      </c>
      <c r="N3957" s="1499"/>
      <c r="O3957" s="1499"/>
      <c r="P3957" s="1499"/>
    </row>
    <row r="3958" spans="1:16" ht="13.5" x14ac:dyDescent="0.25">
      <c r="A3958" s="1495" t="s">
        <v>2082</v>
      </c>
      <c r="B3958" s="1495" t="s">
        <v>8675</v>
      </c>
      <c r="C3958" s="1495" t="s">
        <v>97</v>
      </c>
      <c r="D3958" s="580"/>
      <c r="E3958" s="597">
        <v>1200</v>
      </c>
      <c r="F3958" s="1495" t="s">
        <v>4261</v>
      </c>
      <c r="G3958" s="1495" t="s">
        <v>4262</v>
      </c>
      <c r="H3958" s="1495" t="s">
        <v>2308</v>
      </c>
      <c r="I3958" s="1495" t="s">
        <v>2308</v>
      </c>
      <c r="J3958" s="580"/>
      <c r="K3958" s="719" t="s">
        <v>4263</v>
      </c>
      <c r="L3958" s="719">
        <v>8</v>
      </c>
      <c r="M3958" s="599">
        <f t="shared" si="154"/>
        <v>9600</v>
      </c>
      <c r="N3958" s="1499"/>
      <c r="O3958" s="1499"/>
      <c r="P3958" s="1499"/>
    </row>
    <row r="3959" spans="1:16" ht="13.5" x14ac:dyDescent="0.25">
      <c r="A3959" s="1495" t="s">
        <v>2082</v>
      </c>
      <c r="B3959" s="1495" t="s">
        <v>8675</v>
      </c>
      <c r="C3959" s="1495" t="s">
        <v>97</v>
      </c>
      <c r="D3959" s="580"/>
      <c r="E3959" s="597">
        <v>2500</v>
      </c>
      <c r="F3959" s="1495" t="s">
        <v>4264</v>
      </c>
      <c r="G3959" s="1495" t="s">
        <v>4265</v>
      </c>
      <c r="H3959" s="1495" t="s">
        <v>4266</v>
      </c>
      <c r="I3959" s="1495" t="s">
        <v>2317</v>
      </c>
      <c r="J3959" s="580"/>
      <c r="K3959" s="719" t="s">
        <v>4267</v>
      </c>
      <c r="L3959" s="719">
        <v>6</v>
      </c>
      <c r="M3959" s="599">
        <f t="shared" si="154"/>
        <v>15000</v>
      </c>
      <c r="N3959" s="1499"/>
      <c r="O3959" s="1499"/>
      <c r="P3959" s="1499"/>
    </row>
    <row r="3960" spans="1:16" ht="13.5" x14ac:dyDescent="0.25">
      <c r="A3960" s="1495" t="s">
        <v>2082</v>
      </c>
      <c r="B3960" s="1495" t="s">
        <v>8675</v>
      </c>
      <c r="C3960" s="1495" t="s">
        <v>97</v>
      </c>
      <c r="D3960" s="580"/>
      <c r="E3960" s="597">
        <v>3500</v>
      </c>
      <c r="F3960" s="1495" t="s">
        <v>4268</v>
      </c>
      <c r="G3960" s="1495" t="s">
        <v>4269</v>
      </c>
      <c r="H3960" s="1495"/>
      <c r="I3960" s="1495"/>
      <c r="J3960" s="580"/>
      <c r="K3960" s="719"/>
      <c r="L3960" s="719"/>
      <c r="M3960" s="599"/>
      <c r="N3960" s="1499" t="s">
        <v>4270</v>
      </c>
      <c r="O3960" s="1499">
        <v>10</v>
      </c>
      <c r="P3960" s="1499">
        <v>35000</v>
      </c>
    </row>
    <row r="3961" spans="1:16" ht="13.5" x14ac:dyDescent="0.25">
      <c r="A3961" s="1495" t="s">
        <v>2082</v>
      </c>
      <c r="B3961" s="1495" t="s">
        <v>8675</v>
      </c>
      <c r="C3961" s="1495" t="s">
        <v>97</v>
      </c>
      <c r="D3961" s="580"/>
      <c r="E3961" s="597">
        <v>3500</v>
      </c>
      <c r="F3961" s="1495" t="s">
        <v>4271</v>
      </c>
      <c r="G3961" s="1495" t="s">
        <v>4272</v>
      </c>
      <c r="H3961" s="1495" t="s">
        <v>4273</v>
      </c>
      <c r="I3961" s="1495" t="s">
        <v>2317</v>
      </c>
      <c r="J3961" s="580"/>
      <c r="K3961" s="719" t="s">
        <v>4274</v>
      </c>
      <c r="L3961" s="719">
        <v>6</v>
      </c>
      <c r="M3961" s="599">
        <f t="shared" ref="M3961:M3973" si="155">E3961*L3961</f>
        <v>21000</v>
      </c>
      <c r="N3961" s="1499"/>
      <c r="O3961" s="1499"/>
      <c r="P3961" s="1499"/>
    </row>
    <row r="3962" spans="1:16" ht="13.5" x14ac:dyDescent="0.25">
      <c r="A3962" s="1495" t="s">
        <v>2082</v>
      </c>
      <c r="B3962" s="1495" t="s">
        <v>8675</v>
      </c>
      <c r="C3962" s="1495" t="s">
        <v>97</v>
      </c>
      <c r="D3962" s="580"/>
      <c r="E3962" s="597">
        <v>4500</v>
      </c>
      <c r="F3962" s="1495" t="s">
        <v>4275</v>
      </c>
      <c r="G3962" s="1495" t="s">
        <v>4276</v>
      </c>
      <c r="H3962" s="1495" t="s">
        <v>2701</v>
      </c>
      <c r="I3962" s="1495" t="s">
        <v>2317</v>
      </c>
      <c r="J3962" s="580"/>
      <c r="K3962" s="719" t="s">
        <v>4277</v>
      </c>
      <c r="L3962" s="719">
        <v>1</v>
      </c>
      <c r="M3962" s="599">
        <f t="shared" si="155"/>
        <v>4500</v>
      </c>
      <c r="N3962" s="1499"/>
      <c r="O3962" s="1499"/>
      <c r="P3962" s="1499"/>
    </row>
    <row r="3963" spans="1:16" ht="13.5" x14ac:dyDescent="0.25">
      <c r="A3963" s="1495" t="s">
        <v>2082</v>
      </c>
      <c r="B3963" s="1495" t="s">
        <v>8675</v>
      </c>
      <c r="C3963" s="1495" t="s">
        <v>97</v>
      </c>
      <c r="D3963" s="580"/>
      <c r="E3963" s="597">
        <v>3500</v>
      </c>
      <c r="F3963" s="1495" t="s">
        <v>4278</v>
      </c>
      <c r="G3963" s="1495" t="s">
        <v>4279</v>
      </c>
      <c r="H3963" s="1495" t="s">
        <v>4280</v>
      </c>
      <c r="I3963" s="1495" t="s">
        <v>2317</v>
      </c>
      <c r="J3963" s="580"/>
      <c r="K3963" s="719" t="s">
        <v>4281</v>
      </c>
      <c r="L3963" s="719">
        <v>6</v>
      </c>
      <c r="M3963" s="599">
        <f t="shared" si="155"/>
        <v>21000</v>
      </c>
      <c r="N3963" s="1499"/>
      <c r="O3963" s="1499"/>
      <c r="P3963" s="1499"/>
    </row>
    <row r="3964" spans="1:16" ht="13.5" x14ac:dyDescent="0.25">
      <c r="A3964" s="1495" t="s">
        <v>2082</v>
      </c>
      <c r="B3964" s="1495" t="s">
        <v>8675</v>
      </c>
      <c r="C3964" s="1495" t="s">
        <v>97</v>
      </c>
      <c r="D3964" s="580"/>
      <c r="E3964" s="597">
        <v>3500</v>
      </c>
      <c r="F3964" s="1495" t="s">
        <v>4282</v>
      </c>
      <c r="G3964" s="1495" t="s">
        <v>4283</v>
      </c>
      <c r="H3964" s="1495" t="s">
        <v>4284</v>
      </c>
      <c r="I3964" s="1495" t="s">
        <v>2317</v>
      </c>
      <c r="J3964" s="580"/>
      <c r="K3964" s="719" t="s">
        <v>4285</v>
      </c>
      <c r="L3964" s="719">
        <v>1</v>
      </c>
      <c r="M3964" s="599">
        <f t="shared" si="155"/>
        <v>3500</v>
      </c>
      <c r="N3964" s="1499"/>
      <c r="O3964" s="1499"/>
      <c r="P3964" s="1499"/>
    </row>
    <row r="3965" spans="1:16" ht="13.5" x14ac:dyDescent="0.25">
      <c r="A3965" s="1495" t="s">
        <v>2082</v>
      </c>
      <c r="B3965" s="1495" t="s">
        <v>8675</v>
      </c>
      <c r="C3965" s="1495" t="s">
        <v>97</v>
      </c>
      <c r="D3965" s="580"/>
      <c r="E3965" s="597">
        <v>2150</v>
      </c>
      <c r="F3965" s="1495" t="s">
        <v>4286</v>
      </c>
      <c r="G3965" s="1495" t="s">
        <v>4287</v>
      </c>
      <c r="H3965" s="1495" t="s">
        <v>2965</v>
      </c>
      <c r="I3965" s="1495" t="s">
        <v>2313</v>
      </c>
      <c r="J3965" s="580"/>
      <c r="K3965" s="719" t="s">
        <v>4288</v>
      </c>
      <c r="L3965" s="719">
        <v>1</v>
      </c>
      <c r="M3965" s="599">
        <f t="shared" si="155"/>
        <v>2150</v>
      </c>
      <c r="N3965" s="1499"/>
      <c r="O3965" s="1499"/>
      <c r="P3965" s="1499"/>
    </row>
    <row r="3966" spans="1:16" ht="13.5" x14ac:dyDescent="0.25">
      <c r="A3966" s="1495" t="s">
        <v>2082</v>
      </c>
      <c r="B3966" s="1495" t="s">
        <v>8675</v>
      </c>
      <c r="C3966" s="1495" t="s">
        <v>97</v>
      </c>
      <c r="D3966" s="580"/>
      <c r="E3966" s="597">
        <v>2500</v>
      </c>
      <c r="F3966" s="1495" t="s">
        <v>4289</v>
      </c>
      <c r="G3966" s="1495" t="s">
        <v>4290</v>
      </c>
      <c r="H3966" s="1495" t="s">
        <v>4291</v>
      </c>
      <c r="I3966" s="1495" t="s">
        <v>2345</v>
      </c>
      <c r="J3966" s="580"/>
      <c r="K3966" s="719" t="s">
        <v>4292</v>
      </c>
      <c r="L3966" s="719">
        <v>1</v>
      </c>
      <c r="M3966" s="599">
        <f t="shared" si="155"/>
        <v>2500</v>
      </c>
      <c r="N3966" s="1499"/>
      <c r="O3966" s="1499"/>
      <c r="P3966" s="1499"/>
    </row>
    <row r="3967" spans="1:16" ht="13.5" x14ac:dyDescent="0.25">
      <c r="A3967" s="1495" t="s">
        <v>2082</v>
      </c>
      <c r="B3967" s="1495" t="s">
        <v>8675</v>
      </c>
      <c r="C3967" s="1495" t="s">
        <v>97</v>
      </c>
      <c r="D3967" s="580"/>
      <c r="E3967" s="597">
        <v>2300</v>
      </c>
      <c r="F3967" s="1495" t="s">
        <v>4293</v>
      </c>
      <c r="G3967" s="1495" t="s">
        <v>4294</v>
      </c>
      <c r="H3967" s="1495" t="s">
        <v>4295</v>
      </c>
      <c r="I3967" s="1495" t="s">
        <v>2317</v>
      </c>
      <c r="J3967" s="580"/>
      <c r="K3967" s="719" t="s">
        <v>4296</v>
      </c>
      <c r="L3967" s="719">
        <v>1</v>
      </c>
      <c r="M3967" s="599">
        <f t="shared" si="155"/>
        <v>2300</v>
      </c>
      <c r="N3967" s="1499"/>
      <c r="O3967" s="1499"/>
      <c r="P3967" s="1499"/>
    </row>
    <row r="3968" spans="1:16" ht="13.5" x14ac:dyDescent="0.25">
      <c r="A3968" s="1495" t="s">
        <v>2082</v>
      </c>
      <c r="B3968" s="1495" t="s">
        <v>8675</v>
      </c>
      <c r="C3968" s="1495" t="s">
        <v>97</v>
      </c>
      <c r="D3968" s="580"/>
      <c r="E3968" s="597">
        <v>4000</v>
      </c>
      <c r="F3968" s="1495" t="s">
        <v>4297</v>
      </c>
      <c r="G3968" s="1495" t="s">
        <v>4298</v>
      </c>
      <c r="H3968" s="1495" t="s">
        <v>4299</v>
      </c>
      <c r="I3968" s="1495" t="s">
        <v>2317</v>
      </c>
      <c r="J3968" s="580"/>
      <c r="K3968" s="719" t="s">
        <v>4300</v>
      </c>
      <c r="L3968" s="719">
        <v>1</v>
      </c>
      <c r="M3968" s="599">
        <f t="shared" si="155"/>
        <v>4000</v>
      </c>
      <c r="N3968" s="1499"/>
      <c r="O3968" s="1499"/>
      <c r="P3968" s="1499"/>
    </row>
    <row r="3969" spans="1:16" ht="13.5" x14ac:dyDescent="0.25">
      <c r="A3969" s="1495" t="s">
        <v>2082</v>
      </c>
      <c r="B3969" s="1495" t="s">
        <v>8675</v>
      </c>
      <c r="C3969" s="1495" t="s">
        <v>97</v>
      </c>
      <c r="D3969" s="580"/>
      <c r="E3969" s="597">
        <v>3500</v>
      </c>
      <c r="F3969" s="1495" t="s">
        <v>4301</v>
      </c>
      <c r="G3969" s="1495" t="s">
        <v>4302</v>
      </c>
      <c r="H3969" s="1495" t="s">
        <v>4303</v>
      </c>
      <c r="I3969" s="1495" t="s">
        <v>2317</v>
      </c>
      <c r="J3969" s="580"/>
      <c r="K3969" s="719" t="s">
        <v>4304</v>
      </c>
      <c r="L3969" s="719">
        <v>1</v>
      </c>
      <c r="M3969" s="599">
        <f t="shared" si="155"/>
        <v>3500</v>
      </c>
      <c r="N3969" s="1499"/>
      <c r="O3969" s="1499"/>
      <c r="P3969" s="1499"/>
    </row>
    <row r="3970" spans="1:16" ht="13.5" x14ac:dyDescent="0.25">
      <c r="A3970" s="1495" t="s">
        <v>2082</v>
      </c>
      <c r="B3970" s="1495" t="s">
        <v>8675</v>
      </c>
      <c r="C3970" s="1495" t="s">
        <v>97</v>
      </c>
      <c r="D3970" s="580"/>
      <c r="E3970" s="597">
        <v>5200</v>
      </c>
      <c r="F3970" s="1495" t="s">
        <v>4305</v>
      </c>
      <c r="G3970" s="1495" t="s">
        <v>4306</v>
      </c>
      <c r="H3970" s="1495" t="s">
        <v>651</v>
      </c>
      <c r="I3970" s="1495" t="s">
        <v>2317</v>
      </c>
      <c r="J3970" s="580"/>
      <c r="K3970" s="719" t="s">
        <v>4307</v>
      </c>
      <c r="L3970" s="719">
        <v>1</v>
      </c>
      <c r="M3970" s="599">
        <f t="shared" si="155"/>
        <v>5200</v>
      </c>
      <c r="N3970" s="1499"/>
      <c r="O3970" s="1499"/>
      <c r="P3970" s="1499"/>
    </row>
    <row r="3971" spans="1:16" ht="13.5" x14ac:dyDescent="0.25">
      <c r="A3971" s="1495" t="s">
        <v>2082</v>
      </c>
      <c r="B3971" s="1495" t="s">
        <v>8675</v>
      </c>
      <c r="C3971" s="1495" t="s">
        <v>97</v>
      </c>
      <c r="D3971" s="580"/>
      <c r="E3971" s="597">
        <v>6000</v>
      </c>
      <c r="F3971" s="1495" t="s">
        <v>4308</v>
      </c>
      <c r="G3971" s="1495" t="s">
        <v>4309</v>
      </c>
      <c r="H3971" s="1495" t="s">
        <v>792</v>
      </c>
      <c r="I3971" s="1495" t="s">
        <v>2317</v>
      </c>
      <c r="J3971" s="580"/>
      <c r="K3971" s="719" t="s">
        <v>4310</v>
      </c>
      <c r="L3971" s="719">
        <v>1</v>
      </c>
      <c r="M3971" s="599">
        <f t="shared" si="155"/>
        <v>6000</v>
      </c>
      <c r="N3971" s="1499"/>
      <c r="O3971" s="1499"/>
      <c r="P3971" s="1499"/>
    </row>
    <row r="3972" spans="1:16" ht="13.5" x14ac:dyDescent="0.25">
      <c r="A3972" s="1495" t="s">
        <v>2082</v>
      </c>
      <c r="B3972" s="1495" t="s">
        <v>8675</v>
      </c>
      <c r="C3972" s="1495" t="s">
        <v>97</v>
      </c>
      <c r="D3972" s="580"/>
      <c r="E3972" s="597">
        <v>2300</v>
      </c>
      <c r="F3972" s="1495" t="s">
        <v>4311</v>
      </c>
      <c r="G3972" s="1495" t="s">
        <v>4312</v>
      </c>
      <c r="H3972" s="1495" t="s">
        <v>2547</v>
      </c>
      <c r="I3972" s="1495" t="s">
        <v>2317</v>
      </c>
      <c r="J3972" s="580"/>
      <c r="K3972" s="719" t="s">
        <v>4313</v>
      </c>
      <c r="L3972" s="719">
        <v>2</v>
      </c>
      <c r="M3972" s="599">
        <f t="shared" si="155"/>
        <v>4600</v>
      </c>
      <c r="N3972" s="1499"/>
      <c r="O3972" s="1499"/>
      <c r="P3972" s="1499"/>
    </row>
    <row r="3973" spans="1:16" ht="13.5" x14ac:dyDescent="0.25">
      <c r="A3973" s="1495" t="s">
        <v>2082</v>
      </c>
      <c r="B3973" s="1495" t="s">
        <v>8675</v>
      </c>
      <c r="C3973" s="1495" t="s">
        <v>97</v>
      </c>
      <c r="D3973" s="580"/>
      <c r="E3973" s="597">
        <v>2000</v>
      </c>
      <c r="F3973" s="1495" t="s">
        <v>4314</v>
      </c>
      <c r="G3973" s="1495" t="s">
        <v>4315</v>
      </c>
      <c r="H3973" s="1495" t="s">
        <v>4316</v>
      </c>
      <c r="I3973" s="1495" t="s">
        <v>2313</v>
      </c>
      <c r="J3973" s="580"/>
      <c r="K3973" s="719" t="s">
        <v>4317</v>
      </c>
      <c r="L3973" s="719">
        <v>1</v>
      </c>
      <c r="M3973" s="599">
        <f t="shared" si="155"/>
        <v>2000</v>
      </c>
      <c r="N3973" s="1499"/>
      <c r="O3973" s="1499"/>
      <c r="P3973" s="1499"/>
    </row>
    <row r="3974" spans="1:16" ht="13.5" x14ac:dyDescent="0.25">
      <c r="A3974" s="1495" t="s">
        <v>2082</v>
      </c>
      <c r="B3974" s="1495" t="s">
        <v>8675</v>
      </c>
      <c r="C3974" s="1495" t="s">
        <v>97</v>
      </c>
      <c r="D3974" s="580"/>
      <c r="E3974" s="597">
        <v>11000</v>
      </c>
      <c r="F3974" s="1495" t="s">
        <v>4318</v>
      </c>
      <c r="G3974" s="1495" t="s">
        <v>4319</v>
      </c>
      <c r="H3974" s="1495" t="s">
        <v>756</v>
      </c>
      <c r="I3974" s="1495" t="s">
        <v>2317</v>
      </c>
      <c r="J3974" s="580"/>
      <c r="K3974" s="719"/>
      <c r="L3974" s="719"/>
      <c r="M3974" s="599"/>
      <c r="N3974" s="1499" t="s">
        <v>4320</v>
      </c>
      <c r="O3974" s="1499">
        <v>12</v>
      </c>
      <c r="P3974" s="1499">
        <v>132000</v>
      </c>
    </row>
    <row r="3975" spans="1:16" ht="13.5" x14ac:dyDescent="0.25">
      <c r="A3975" s="1495" t="s">
        <v>2082</v>
      </c>
      <c r="B3975" s="1495" t="s">
        <v>8675</v>
      </c>
      <c r="C3975" s="1495" t="s">
        <v>97</v>
      </c>
      <c r="D3975" s="580"/>
      <c r="E3975" s="597">
        <v>1800</v>
      </c>
      <c r="F3975" s="1495" t="s">
        <v>4321</v>
      </c>
      <c r="G3975" s="1495" t="s">
        <v>4322</v>
      </c>
      <c r="H3975" s="1495" t="s">
        <v>3307</v>
      </c>
      <c r="I3975" s="1495" t="s">
        <v>2313</v>
      </c>
      <c r="J3975" s="580"/>
      <c r="K3975" s="719" t="s">
        <v>4323</v>
      </c>
      <c r="L3975" s="719">
        <v>1</v>
      </c>
      <c r="M3975" s="599">
        <f t="shared" ref="M3975:M3992" si="156">E3975*L3975</f>
        <v>1800</v>
      </c>
      <c r="N3975" s="1499"/>
      <c r="O3975" s="1499"/>
      <c r="P3975" s="1499"/>
    </row>
    <row r="3976" spans="1:16" ht="13.5" x14ac:dyDescent="0.25">
      <c r="A3976" s="1495" t="s">
        <v>2082</v>
      </c>
      <c r="B3976" s="1495" t="s">
        <v>8675</v>
      </c>
      <c r="C3976" s="1495" t="s">
        <v>97</v>
      </c>
      <c r="D3976" s="580"/>
      <c r="E3976" s="597">
        <v>3500</v>
      </c>
      <c r="F3976" s="1495" t="s">
        <v>4324</v>
      </c>
      <c r="G3976" s="1495" t="s">
        <v>4325</v>
      </c>
      <c r="H3976" s="1495" t="s">
        <v>1565</v>
      </c>
      <c r="I3976" s="1495" t="s">
        <v>2317</v>
      </c>
      <c r="J3976" s="580"/>
      <c r="K3976" s="719" t="s">
        <v>4326</v>
      </c>
      <c r="L3976" s="719">
        <v>5</v>
      </c>
      <c r="M3976" s="599">
        <f t="shared" si="156"/>
        <v>17500</v>
      </c>
      <c r="N3976" s="1499"/>
      <c r="O3976" s="1499"/>
      <c r="P3976" s="1499"/>
    </row>
    <row r="3977" spans="1:16" ht="13.5" x14ac:dyDescent="0.25">
      <c r="A3977" s="1495" t="s">
        <v>2082</v>
      </c>
      <c r="B3977" s="1495" t="s">
        <v>8675</v>
      </c>
      <c r="C3977" s="1495" t="s">
        <v>97</v>
      </c>
      <c r="D3977" s="580"/>
      <c r="E3977" s="597">
        <v>2300</v>
      </c>
      <c r="F3977" s="1495" t="s">
        <v>4327</v>
      </c>
      <c r="G3977" s="1495" t="s">
        <v>4328</v>
      </c>
      <c r="H3977" s="1495" t="s">
        <v>2395</v>
      </c>
      <c r="I3977" s="1495" t="s">
        <v>2317</v>
      </c>
      <c r="J3977" s="580"/>
      <c r="K3977" s="719" t="s">
        <v>4329</v>
      </c>
      <c r="L3977" s="719">
        <v>8</v>
      </c>
      <c r="M3977" s="599">
        <f t="shared" si="156"/>
        <v>18400</v>
      </c>
      <c r="N3977" s="1499"/>
      <c r="O3977" s="1499"/>
      <c r="P3977" s="1499"/>
    </row>
    <row r="3978" spans="1:16" ht="13.5" x14ac:dyDescent="0.25">
      <c r="A3978" s="1495" t="s">
        <v>2082</v>
      </c>
      <c r="B3978" s="1495" t="s">
        <v>8675</v>
      </c>
      <c r="C3978" s="1495" t="s">
        <v>97</v>
      </c>
      <c r="D3978" s="580"/>
      <c r="E3978" s="597">
        <v>1200</v>
      </c>
      <c r="F3978" s="1495" t="s">
        <v>4330</v>
      </c>
      <c r="G3978" s="1495" t="s">
        <v>4331</v>
      </c>
      <c r="H3978" s="1495" t="s">
        <v>2307</v>
      </c>
      <c r="I3978" s="1495" t="s">
        <v>2308</v>
      </c>
      <c r="J3978" s="580"/>
      <c r="K3978" s="719" t="s">
        <v>4332</v>
      </c>
      <c r="L3978" s="719">
        <v>6</v>
      </c>
      <c r="M3978" s="599">
        <f t="shared" si="156"/>
        <v>7200</v>
      </c>
      <c r="N3978" s="1499"/>
      <c r="O3978" s="1499"/>
      <c r="P3978" s="1499"/>
    </row>
    <row r="3979" spans="1:16" ht="13.5" x14ac:dyDescent="0.25">
      <c r="A3979" s="1495" t="s">
        <v>2082</v>
      </c>
      <c r="B3979" s="1495" t="s">
        <v>8675</v>
      </c>
      <c r="C3979" s="1495" t="s">
        <v>97</v>
      </c>
      <c r="D3979" s="580"/>
      <c r="E3979" s="597">
        <v>3500</v>
      </c>
      <c r="F3979" s="1495" t="s">
        <v>4333</v>
      </c>
      <c r="G3979" s="1495" t="s">
        <v>4334</v>
      </c>
      <c r="H3979" s="1495" t="s">
        <v>2395</v>
      </c>
      <c r="I3979" s="1495" t="s">
        <v>2317</v>
      </c>
      <c r="J3979" s="580"/>
      <c r="K3979" s="719" t="s">
        <v>4335</v>
      </c>
      <c r="L3979" s="719">
        <v>5</v>
      </c>
      <c r="M3979" s="599">
        <f t="shared" si="156"/>
        <v>17500</v>
      </c>
      <c r="N3979" s="1499"/>
      <c r="O3979" s="1499"/>
      <c r="P3979" s="1499"/>
    </row>
    <row r="3980" spans="1:16" ht="13.5" x14ac:dyDescent="0.25">
      <c r="A3980" s="1495" t="s">
        <v>2082</v>
      </c>
      <c r="B3980" s="1495" t="s">
        <v>8675</v>
      </c>
      <c r="C3980" s="1495" t="s">
        <v>97</v>
      </c>
      <c r="D3980" s="580"/>
      <c r="E3980" s="597">
        <v>3500</v>
      </c>
      <c r="F3980" s="1495" t="s">
        <v>4336</v>
      </c>
      <c r="G3980" s="1495" t="s">
        <v>4337</v>
      </c>
      <c r="H3980" s="1495" t="s">
        <v>3131</v>
      </c>
      <c r="I3980" s="1495" t="s">
        <v>2317</v>
      </c>
      <c r="J3980" s="580"/>
      <c r="K3980" s="719" t="s">
        <v>4338</v>
      </c>
      <c r="L3980" s="719">
        <v>6</v>
      </c>
      <c r="M3980" s="599">
        <f t="shared" si="156"/>
        <v>21000</v>
      </c>
      <c r="N3980" s="1499"/>
      <c r="O3980" s="1499"/>
      <c r="P3980" s="1499"/>
    </row>
    <row r="3981" spans="1:16" ht="13.5" x14ac:dyDescent="0.25">
      <c r="A3981" s="1495" t="s">
        <v>2082</v>
      </c>
      <c r="B3981" s="1495" t="s">
        <v>8675</v>
      </c>
      <c r="C3981" s="1495" t="s">
        <v>97</v>
      </c>
      <c r="D3981" s="580"/>
      <c r="E3981" s="597">
        <v>2300</v>
      </c>
      <c r="F3981" s="1495" t="s">
        <v>4339</v>
      </c>
      <c r="G3981" s="1495" t="s">
        <v>4340</v>
      </c>
      <c r="H3981" s="1495" t="s">
        <v>4341</v>
      </c>
      <c r="I3981" s="1495" t="s">
        <v>2317</v>
      </c>
      <c r="J3981" s="580"/>
      <c r="K3981" s="719" t="s">
        <v>4342</v>
      </c>
      <c r="L3981" s="719">
        <v>8</v>
      </c>
      <c r="M3981" s="599">
        <f t="shared" si="156"/>
        <v>18400</v>
      </c>
      <c r="N3981" s="1499"/>
      <c r="O3981" s="1499"/>
      <c r="P3981" s="1499"/>
    </row>
    <row r="3982" spans="1:16" ht="13.5" x14ac:dyDescent="0.25">
      <c r="A3982" s="1495" t="s">
        <v>2082</v>
      </c>
      <c r="B3982" s="1495" t="s">
        <v>8675</v>
      </c>
      <c r="C3982" s="1495" t="s">
        <v>97</v>
      </c>
      <c r="D3982" s="580"/>
      <c r="E3982" s="597">
        <v>1200</v>
      </c>
      <c r="F3982" s="1495" t="s">
        <v>4343</v>
      </c>
      <c r="G3982" s="1495" t="s">
        <v>4344</v>
      </c>
      <c r="H3982" s="1495" t="s">
        <v>2490</v>
      </c>
      <c r="I3982" s="1495" t="s">
        <v>2365</v>
      </c>
      <c r="J3982" s="580"/>
      <c r="K3982" s="719" t="s">
        <v>4345</v>
      </c>
      <c r="L3982" s="719">
        <v>3</v>
      </c>
      <c r="M3982" s="599">
        <f t="shared" si="156"/>
        <v>3600</v>
      </c>
      <c r="N3982" s="1499"/>
      <c r="O3982" s="1499"/>
      <c r="P3982" s="1499"/>
    </row>
    <row r="3983" spans="1:16" ht="13.5" x14ac:dyDescent="0.25">
      <c r="A3983" s="1495" t="s">
        <v>2082</v>
      </c>
      <c r="B3983" s="1495" t="s">
        <v>8675</v>
      </c>
      <c r="C3983" s="1495" t="s">
        <v>97</v>
      </c>
      <c r="D3983" s="580"/>
      <c r="E3983" s="597">
        <v>2150</v>
      </c>
      <c r="F3983" s="1495" t="s">
        <v>4346</v>
      </c>
      <c r="G3983" s="1495" t="s">
        <v>4347</v>
      </c>
      <c r="H3983" s="1495" t="s">
        <v>4348</v>
      </c>
      <c r="I3983" s="1495" t="s">
        <v>2378</v>
      </c>
      <c r="J3983" s="580"/>
      <c r="K3983" s="719" t="s">
        <v>4349</v>
      </c>
      <c r="L3983" s="719">
        <v>6</v>
      </c>
      <c r="M3983" s="599">
        <f t="shared" si="156"/>
        <v>12900</v>
      </c>
      <c r="N3983" s="1499"/>
      <c r="O3983" s="1499"/>
      <c r="P3983" s="1499"/>
    </row>
    <row r="3984" spans="1:16" ht="13.5" x14ac:dyDescent="0.25">
      <c r="A3984" s="1495" t="s">
        <v>2082</v>
      </c>
      <c r="B3984" s="1495" t="s">
        <v>8675</v>
      </c>
      <c r="C3984" s="1495" t="s">
        <v>97</v>
      </c>
      <c r="D3984" s="580"/>
      <c r="E3984" s="597">
        <v>1800</v>
      </c>
      <c r="F3984" s="1495" t="s">
        <v>4350</v>
      </c>
      <c r="G3984" s="1495" t="s">
        <v>4351</v>
      </c>
      <c r="H3984" s="1495" t="s">
        <v>2332</v>
      </c>
      <c r="I3984" s="1495" t="s">
        <v>2308</v>
      </c>
      <c r="J3984" s="580"/>
      <c r="K3984" s="719" t="s">
        <v>4352</v>
      </c>
      <c r="L3984" s="719">
        <v>1</v>
      </c>
      <c r="M3984" s="599">
        <f t="shared" si="156"/>
        <v>1800</v>
      </c>
      <c r="N3984" s="1499"/>
      <c r="O3984" s="1499"/>
      <c r="P3984" s="1499"/>
    </row>
    <row r="3985" spans="1:16" ht="13.5" x14ac:dyDescent="0.25">
      <c r="A3985" s="1495" t="s">
        <v>2082</v>
      </c>
      <c r="B3985" s="1495" t="s">
        <v>8675</v>
      </c>
      <c r="C3985" s="1495" t="s">
        <v>97</v>
      </c>
      <c r="D3985" s="580"/>
      <c r="E3985" s="597">
        <v>3500</v>
      </c>
      <c r="F3985" s="1495" t="s">
        <v>4353</v>
      </c>
      <c r="G3985" s="1495" t="s">
        <v>4354</v>
      </c>
      <c r="H3985" s="1495" t="s">
        <v>2340</v>
      </c>
      <c r="I3985" s="1495" t="s">
        <v>2317</v>
      </c>
      <c r="J3985" s="580"/>
      <c r="K3985" s="719" t="s">
        <v>4355</v>
      </c>
      <c r="L3985" s="719">
        <v>6</v>
      </c>
      <c r="M3985" s="599">
        <f t="shared" si="156"/>
        <v>21000</v>
      </c>
      <c r="N3985" s="1499"/>
      <c r="O3985" s="1499"/>
      <c r="P3985" s="1499"/>
    </row>
    <row r="3986" spans="1:16" ht="13.5" x14ac:dyDescent="0.25">
      <c r="A3986" s="1495" t="s">
        <v>2082</v>
      </c>
      <c r="B3986" s="1495" t="s">
        <v>8675</v>
      </c>
      <c r="C3986" s="1495" t="s">
        <v>97</v>
      </c>
      <c r="D3986" s="580"/>
      <c r="E3986" s="597">
        <v>5500</v>
      </c>
      <c r="F3986" s="1495" t="s">
        <v>4356</v>
      </c>
      <c r="G3986" s="1495" t="s">
        <v>4357</v>
      </c>
      <c r="H3986" s="1495" t="s">
        <v>756</v>
      </c>
      <c r="I3986" s="1495" t="s">
        <v>2317</v>
      </c>
      <c r="J3986" s="580"/>
      <c r="K3986" s="719" t="s">
        <v>4358</v>
      </c>
      <c r="L3986" s="719">
        <v>2</v>
      </c>
      <c r="M3986" s="599">
        <f t="shared" si="156"/>
        <v>11000</v>
      </c>
      <c r="N3986" s="1499"/>
      <c r="O3986" s="1499"/>
      <c r="P3986" s="1499"/>
    </row>
    <row r="3987" spans="1:16" ht="13.5" x14ac:dyDescent="0.25">
      <c r="A3987" s="1495" t="s">
        <v>2082</v>
      </c>
      <c r="B3987" s="1495" t="s">
        <v>8675</v>
      </c>
      <c r="C3987" s="1495" t="s">
        <v>97</v>
      </c>
      <c r="D3987" s="580"/>
      <c r="E3987" s="597">
        <v>2300</v>
      </c>
      <c r="F3987" s="1495" t="s">
        <v>4359</v>
      </c>
      <c r="G3987" s="1495" t="s">
        <v>4360</v>
      </c>
      <c r="H3987" s="1495" t="s">
        <v>1565</v>
      </c>
      <c r="I3987" s="1495" t="s">
        <v>2317</v>
      </c>
      <c r="J3987" s="580"/>
      <c r="K3987" s="719" t="s">
        <v>4361</v>
      </c>
      <c r="L3987" s="719">
        <v>1</v>
      </c>
      <c r="M3987" s="599">
        <f t="shared" si="156"/>
        <v>2300</v>
      </c>
      <c r="N3987" s="1499"/>
      <c r="O3987" s="1499"/>
      <c r="P3987" s="1499"/>
    </row>
    <row r="3988" spans="1:16" ht="13.5" x14ac:dyDescent="0.25">
      <c r="A3988" s="1495" t="s">
        <v>2082</v>
      </c>
      <c r="B3988" s="1495" t="s">
        <v>8675</v>
      </c>
      <c r="C3988" s="1495" t="s">
        <v>97</v>
      </c>
      <c r="D3988" s="580"/>
      <c r="E3988" s="597">
        <v>2500</v>
      </c>
      <c r="F3988" s="1495" t="s">
        <v>4362</v>
      </c>
      <c r="G3988" s="1495" t="s">
        <v>4363</v>
      </c>
      <c r="H3988" s="1495" t="s">
        <v>3775</v>
      </c>
      <c r="I3988" s="1495" t="s">
        <v>2345</v>
      </c>
      <c r="J3988" s="580"/>
      <c r="K3988" s="719" t="s">
        <v>4364</v>
      </c>
      <c r="L3988" s="719">
        <v>6</v>
      </c>
      <c r="M3988" s="599">
        <f t="shared" si="156"/>
        <v>15000</v>
      </c>
      <c r="N3988" s="1499"/>
      <c r="O3988" s="1499"/>
      <c r="P3988" s="1499"/>
    </row>
    <row r="3989" spans="1:16" ht="13.5" x14ac:dyDescent="0.25">
      <c r="A3989" s="1495" t="s">
        <v>2082</v>
      </c>
      <c r="B3989" s="1495" t="s">
        <v>8675</v>
      </c>
      <c r="C3989" s="1495" t="s">
        <v>97</v>
      </c>
      <c r="D3989" s="580"/>
      <c r="E3989" s="597">
        <v>2300</v>
      </c>
      <c r="F3989" s="1495" t="s">
        <v>4365</v>
      </c>
      <c r="G3989" s="1495" t="s">
        <v>4366</v>
      </c>
      <c r="H3989" s="1495" t="s">
        <v>4367</v>
      </c>
      <c r="I3989" s="1495" t="s">
        <v>2317</v>
      </c>
      <c r="J3989" s="580"/>
      <c r="K3989" s="719" t="s">
        <v>4368</v>
      </c>
      <c r="L3989" s="719">
        <v>2</v>
      </c>
      <c r="M3989" s="599">
        <f t="shared" si="156"/>
        <v>4600</v>
      </c>
      <c r="N3989" s="1499"/>
      <c r="O3989" s="1499"/>
      <c r="P3989" s="1499"/>
    </row>
    <row r="3990" spans="1:16" ht="13.5" x14ac:dyDescent="0.25">
      <c r="A3990" s="1495" t="s">
        <v>2082</v>
      </c>
      <c r="B3990" s="1495" t="s">
        <v>8675</v>
      </c>
      <c r="C3990" s="1495" t="s">
        <v>97</v>
      </c>
      <c r="D3990" s="580"/>
      <c r="E3990" s="597">
        <v>5500</v>
      </c>
      <c r="F3990" s="1495" t="s">
        <v>4369</v>
      </c>
      <c r="G3990" s="1495" t="s">
        <v>4370</v>
      </c>
      <c r="H3990" s="1495" t="s">
        <v>4371</v>
      </c>
      <c r="I3990" s="1495" t="s">
        <v>2317</v>
      </c>
      <c r="J3990" s="580"/>
      <c r="K3990" s="719" t="s">
        <v>4372</v>
      </c>
      <c r="L3990" s="719">
        <v>1</v>
      </c>
      <c r="M3990" s="599">
        <f t="shared" si="156"/>
        <v>5500</v>
      </c>
      <c r="N3990" s="1499"/>
      <c r="O3990" s="1499"/>
      <c r="P3990" s="1499"/>
    </row>
    <row r="3991" spans="1:16" ht="13.5" x14ac:dyDescent="0.25">
      <c r="A3991" s="1495" t="s">
        <v>2082</v>
      </c>
      <c r="B3991" s="1495" t="s">
        <v>8675</v>
      </c>
      <c r="C3991" s="1495" t="s">
        <v>97</v>
      </c>
      <c r="D3991" s="580"/>
      <c r="E3991" s="597">
        <v>12500</v>
      </c>
      <c r="F3991" s="1495" t="s">
        <v>4373</v>
      </c>
      <c r="G3991" s="1495" t="s">
        <v>4374</v>
      </c>
      <c r="H3991" s="1495" t="s">
        <v>651</v>
      </c>
      <c r="I3991" s="1495" t="s">
        <v>2317</v>
      </c>
      <c r="J3991" s="580"/>
      <c r="K3991" s="719" t="s">
        <v>4375</v>
      </c>
      <c r="L3991" s="719">
        <v>9</v>
      </c>
      <c r="M3991" s="599">
        <f t="shared" si="156"/>
        <v>112500</v>
      </c>
      <c r="N3991" s="1499"/>
      <c r="O3991" s="1499"/>
      <c r="P3991" s="1499"/>
    </row>
    <row r="3992" spans="1:16" ht="13.5" x14ac:dyDescent="0.25">
      <c r="A3992" s="1495" t="s">
        <v>2082</v>
      </c>
      <c r="B3992" s="1495" t="s">
        <v>8675</v>
      </c>
      <c r="C3992" s="1495" t="s">
        <v>97</v>
      </c>
      <c r="D3992" s="580"/>
      <c r="E3992" s="597">
        <v>2500</v>
      </c>
      <c r="F3992" s="1495" t="s">
        <v>4376</v>
      </c>
      <c r="G3992" s="1495" t="s">
        <v>4377</v>
      </c>
      <c r="H3992" s="1495" t="s">
        <v>3775</v>
      </c>
      <c r="I3992" s="1495" t="s">
        <v>2345</v>
      </c>
      <c r="J3992" s="580"/>
      <c r="K3992" s="719" t="s">
        <v>4378</v>
      </c>
      <c r="L3992" s="719">
        <v>1</v>
      </c>
      <c r="M3992" s="599">
        <f t="shared" si="156"/>
        <v>2500</v>
      </c>
      <c r="N3992" s="1499"/>
      <c r="O3992" s="1499"/>
      <c r="P3992" s="1499"/>
    </row>
    <row r="3993" spans="1:16" ht="13.5" x14ac:dyDescent="0.25">
      <c r="A3993" s="1495" t="s">
        <v>2082</v>
      </c>
      <c r="B3993" s="1495" t="s">
        <v>8675</v>
      </c>
      <c r="C3993" s="1495" t="s">
        <v>97</v>
      </c>
      <c r="D3993" s="580"/>
      <c r="E3993" s="597">
        <v>2800</v>
      </c>
      <c r="F3993" s="1495" t="s">
        <v>4379</v>
      </c>
      <c r="G3993" s="1495" t="s">
        <v>4380</v>
      </c>
      <c r="H3993" s="1495" t="s">
        <v>2429</v>
      </c>
      <c r="I3993" s="1495" t="s">
        <v>2317</v>
      </c>
      <c r="J3993" s="580"/>
      <c r="K3993" s="719"/>
      <c r="L3993" s="719"/>
      <c r="M3993" s="599"/>
      <c r="N3993" s="1499" t="s">
        <v>4381</v>
      </c>
      <c r="O3993" s="1499">
        <v>10</v>
      </c>
      <c r="P3993" s="1499">
        <v>28000</v>
      </c>
    </row>
    <row r="3994" spans="1:16" ht="13.5" x14ac:dyDescent="0.25">
      <c r="A3994" s="1495" t="s">
        <v>2082</v>
      </c>
      <c r="B3994" s="1495" t="s">
        <v>8675</v>
      </c>
      <c r="C3994" s="1495" t="s">
        <v>97</v>
      </c>
      <c r="D3994" s="580"/>
      <c r="E3994" s="597">
        <v>2000</v>
      </c>
      <c r="F3994" s="1495" t="s">
        <v>4382</v>
      </c>
      <c r="G3994" s="1495" t="s">
        <v>4383</v>
      </c>
      <c r="H3994" s="1495" t="s">
        <v>4384</v>
      </c>
      <c r="I3994" s="1495" t="s">
        <v>2417</v>
      </c>
      <c r="J3994" s="580"/>
      <c r="K3994" s="719" t="s">
        <v>4385</v>
      </c>
      <c r="L3994" s="719">
        <v>3</v>
      </c>
      <c r="M3994" s="599">
        <f t="shared" ref="M3994:M4004" si="157">E3994*L3994</f>
        <v>6000</v>
      </c>
      <c r="N3994" s="1499"/>
      <c r="O3994" s="1499"/>
      <c r="P3994" s="1499"/>
    </row>
    <row r="3995" spans="1:16" ht="13.5" x14ac:dyDescent="0.25">
      <c r="A3995" s="1495" t="s">
        <v>2082</v>
      </c>
      <c r="B3995" s="1495" t="s">
        <v>8675</v>
      </c>
      <c r="C3995" s="1495" t="s">
        <v>97</v>
      </c>
      <c r="D3995" s="580"/>
      <c r="E3995" s="597">
        <v>3500</v>
      </c>
      <c r="F3995" s="1495" t="s">
        <v>819</v>
      </c>
      <c r="G3995" s="1495" t="s">
        <v>818</v>
      </c>
      <c r="H3995" s="1495" t="s">
        <v>4386</v>
      </c>
      <c r="I3995" s="1495" t="s">
        <v>2317</v>
      </c>
      <c r="J3995" s="580"/>
      <c r="K3995" s="719" t="s">
        <v>4387</v>
      </c>
      <c r="L3995" s="719">
        <v>6</v>
      </c>
      <c r="M3995" s="599">
        <f t="shared" si="157"/>
        <v>21000</v>
      </c>
      <c r="N3995" s="1499"/>
      <c r="O3995" s="1499"/>
      <c r="P3995" s="1499"/>
    </row>
    <row r="3996" spans="1:16" ht="13.5" x14ac:dyDescent="0.25">
      <c r="A3996" s="1495" t="s">
        <v>2082</v>
      </c>
      <c r="B3996" s="1495" t="s">
        <v>8675</v>
      </c>
      <c r="C3996" s="1495" t="s">
        <v>97</v>
      </c>
      <c r="D3996" s="580"/>
      <c r="E3996" s="597">
        <v>1800</v>
      </c>
      <c r="F3996" s="1495" t="s">
        <v>4388</v>
      </c>
      <c r="G3996" s="1495" t="s">
        <v>4389</v>
      </c>
      <c r="H3996" s="1495" t="s">
        <v>4390</v>
      </c>
      <c r="I3996" s="1495" t="s">
        <v>2378</v>
      </c>
      <c r="J3996" s="580"/>
      <c r="K3996" s="719" t="s">
        <v>4391</v>
      </c>
      <c r="L3996" s="719">
        <v>4</v>
      </c>
      <c r="M3996" s="599">
        <f t="shared" si="157"/>
        <v>7200</v>
      </c>
      <c r="N3996" s="1499"/>
      <c r="O3996" s="1499"/>
      <c r="P3996" s="1499"/>
    </row>
    <row r="3997" spans="1:16" ht="13.5" x14ac:dyDescent="0.25">
      <c r="A3997" s="1495" t="s">
        <v>2082</v>
      </c>
      <c r="B3997" s="1495" t="s">
        <v>8675</v>
      </c>
      <c r="C3997" s="1495" t="s">
        <v>97</v>
      </c>
      <c r="D3997" s="580"/>
      <c r="E3997" s="597">
        <v>3500</v>
      </c>
      <c r="F3997" s="1495" t="s">
        <v>4392</v>
      </c>
      <c r="G3997" s="1495" t="s">
        <v>4393</v>
      </c>
      <c r="H3997" s="1495" t="s">
        <v>4394</v>
      </c>
      <c r="I3997" s="1495" t="s">
        <v>2317</v>
      </c>
      <c r="J3997" s="580"/>
      <c r="K3997" s="719" t="s">
        <v>4395</v>
      </c>
      <c r="L3997" s="719">
        <v>6</v>
      </c>
      <c r="M3997" s="599">
        <f t="shared" si="157"/>
        <v>21000</v>
      </c>
      <c r="N3997" s="1499"/>
      <c r="O3997" s="1499"/>
      <c r="P3997" s="1499"/>
    </row>
    <row r="3998" spans="1:16" ht="13.5" x14ac:dyDescent="0.25">
      <c r="A3998" s="1495" t="s">
        <v>2082</v>
      </c>
      <c r="B3998" s="1495" t="s">
        <v>8675</v>
      </c>
      <c r="C3998" s="1495" t="s">
        <v>97</v>
      </c>
      <c r="D3998" s="580"/>
      <c r="E3998" s="597">
        <v>2300</v>
      </c>
      <c r="F3998" s="1495" t="s">
        <v>4396</v>
      </c>
      <c r="G3998" s="1495" t="s">
        <v>4397</v>
      </c>
      <c r="H3998" s="1495" t="s">
        <v>2547</v>
      </c>
      <c r="I3998" s="1495" t="s">
        <v>2317</v>
      </c>
      <c r="J3998" s="580"/>
      <c r="K3998" s="719" t="s">
        <v>4398</v>
      </c>
      <c r="L3998" s="719">
        <v>2</v>
      </c>
      <c r="M3998" s="599">
        <f t="shared" si="157"/>
        <v>4600</v>
      </c>
      <c r="N3998" s="1499"/>
      <c r="O3998" s="1499"/>
      <c r="P3998" s="1499"/>
    </row>
    <row r="3999" spans="1:16" ht="13.5" x14ac:dyDescent="0.25">
      <c r="A3999" s="1495" t="s">
        <v>2082</v>
      </c>
      <c r="B3999" s="1495" t="s">
        <v>8675</v>
      </c>
      <c r="C3999" s="1495" t="s">
        <v>97</v>
      </c>
      <c r="D3999" s="580"/>
      <c r="E3999" s="597">
        <v>1200</v>
      </c>
      <c r="F3999" s="1495" t="s">
        <v>4399</v>
      </c>
      <c r="G3999" s="1495" t="s">
        <v>4400</v>
      </c>
      <c r="H3999" s="1495" t="s">
        <v>2425</v>
      </c>
      <c r="I3999" s="1495" t="s">
        <v>2308</v>
      </c>
      <c r="J3999" s="580"/>
      <c r="K3999" s="719" t="s">
        <v>4401</v>
      </c>
      <c r="L3999" s="719">
        <v>8</v>
      </c>
      <c r="M3999" s="599">
        <f t="shared" si="157"/>
        <v>9600</v>
      </c>
      <c r="N3999" s="1499"/>
      <c r="O3999" s="1499"/>
      <c r="P3999" s="1499"/>
    </row>
    <row r="4000" spans="1:16" ht="13.5" x14ac:dyDescent="0.25">
      <c r="A4000" s="1495" t="s">
        <v>2082</v>
      </c>
      <c r="B4000" s="1495" t="s">
        <v>8675</v>
      </c>
      <c r="C4000" s="1495" t="s">
        <v>97</v>
      </c>
      <c r="D4000" s="580"/>
      <c r="E4000" s="597">
        <v>1800</v>
      </c>
      <c r="F4000" s="1495" t="s">
        <v>4402</v>
      </c>
      <c r="G4000" s="1495" t="s">
        <v>4403</v>
      </c>
      <c r="H4000" s="1495" t="s">
        <v>4404</v>
      </c>
      <c r="I4000" s="1495" t="s">
        <v>2378</v>
      </c>
      <c r="J4000" s="580"/>
      <c r="K4000" s="719" t="s">
        <v>4405</v>
      </c>
      <c r="L4000" s="719">
        <v>4</v>
      </c>
      <c r="M4000" s="599">
        <f t="shared" si="157"/>
        <v>7200</v>
      </c>
      <c r="N4000" s="1499"/>
      <c r="O4000" s="1499"/>
      <c r="P4000" s="1499"/>
    </row>
    <row r="4001" spans="1:16" ht="13.5" x14ac:dyDescent="0.25">
      <c r="A4001" s="1495" t="s">
        <v>2082</v>
      </c>
      <c r="B4001" s="1495" t="s">
        <v>8675</v>
      </c>
      <c r="C4001" s="1495" t="s">
        <v>97</v>
      </c>
      <c r="D4001" s="580"/>
      <c r="E4001" s="597">
        <v>2300</v>
      </c>
      <c r="F4001" s="1495" t="s">
        <v>4406</v>
      </c>
      <c r="G4001" s="1495" t="s">
        <v>4407</v>
      </c>
      <c r="H4001" s="1495" t="s">
        <v>2349</v>
      </c>
      <c r="I4001" s="1495" t="s">
        <v>2313</v>
      </c>
      <c r="J4001" s="580"/>
      <c r="K4001" s="719" t="s">
        <v>4408</v>
      </c>
      <c r="L4001" s="719">
        <v>4</v>
      </c>
      <c r="M4001" s="599">
        <f t="shared" si="157"/>
        <v>9200</v>
      </c>
      <c r="N4001" s="1499"/>
      <c r="O4001" s="1499"/>
      <c r="P4001" s="1499"/>
    </row>
    <row r="4002" spans="1:16" ht="13.5" x14ac:dyDescent="0.25">
      <c r="A4002" s="1495" t="s">
        <v>2082</v>
      </c>
      <c r="B4002" s="1495" t="s">
        <v>8675</v>
      </c>
      <c r="C4002" s="1495" t="s">
        <v>97</v>
      </c>
      <c r="D4002" s="580"/>
      <c r="E4002" s="597">
        <v>1200</v>
      </c>
      <c r="F4002" s="1495" t="s">
        <v>4409</v>
      </c>
      <c r="G4002" s="1495" t="s">
        <v>4410</v>
      </c>
      <c r="H4002" s="1495" t="s">
        <v>2308</v>
      </c>
      <c r="I4002" s="1495" t="s">
        <v>2308</v>
      </c>
      <c r="J4002" s="580"/>
      <c r="K4002" s="719" t="s">
        <v>4411</v>
      </c>
      <c r="L4002" s="719">
        <v>4</v>
      </c>
      <c r="M4002" s="599">
        <f t="shared" si="157"/>
        <v>4800</v>
      </c>
      <c r="N4002" s="1499"/>
      <c r="O4002" s="1499"/>
      <c r="P4002" s="1499"/>
    </row>
    <row r="4003" spans="1:16" ht="13.5" x14ac:dyDescent="0.25">
      <c r="A4003" s="1495" t="s">
        <v>2082</v>
      </c>
      <c r="B4003" s="1495" t="s">
        <v>8675</v>
      </c>
      <c r="C4003" s="1495" t="s">
        <v>97</v>
      </c>
      <c r="D4003" s="580"/>
      <c r="E4003" s="597">
        <v>9000</v>
      </c>
      <c r="F4003" s="1495" t="s">
        <v>4412</v>
      </c>
      <c r="G4003" s="1495" t="s">
        <v>4413</v>
      </c>
      <c r="H4003" s="1495"/>
      <c r="I4003" s="1495"/>
      <c r="J4003" s="580"/>
      <c r="K4003" s="719" t="s">
        <v>4414</v>
      </c>
      <c r="L4003" s="719">
        <v>4</v>
      </c>
      <c r="M4003" s="599">
        <f t="shared" si="157"/>
        <v>36000</v>
      </c>
      <c r="N4003" s="1499" t="s">
        <v>4415</v>
      </c>
      <c r="O4003" s="1499">
        <v>12</v>
      </c>
      <c r="P4003" s="1499">
        <v>132000</v>
      </c>
    </row>
    <row r="4004" spans="1:16" ht="13.5" x14ac:dyDescent="0.25">
      <c r="A4004" s="1495" t="s">
        <v>2082</v>
      </c>
      <c r="B4004" s="1495" t="s">
        <v>8675</v>
      </c>
      <c r="C4004" s="1495" t="s">
        <v>97</v>
      </c>
      <c r="D4004" s="580"/>
      <c r="E4004" s="597">
        <v>5200</v>
      </c>
      <c r="F4004" s="1495" t="s">
        <v>4416</v>
      </c>
      <c r="G4004" s="1495" t="s">
        <v>4417</v>
      </c>
      <c r="H4004" s="1495" t="s">
        <v>651</v>
      </c>
      <c r="I4004" s="1495" t="s">
        <v>2317</v>
      </c>
      <c r="J4004" s="580"/>
      <c r="K4004" s="719" t="s">
        <v>4418</v>
      </c>
      <c r="L4004" s="719">
        <v>1</v>
      </c>
      <c r="M4004" s="599">
        <f t="shared" si="157"/>
        <v>5200</v>
      </c>
      <c r="N4004" s="1499"/>
      <c r="O4004" s="1499"/>
      <c r="P4004" s="1499"/>
    </row>
    <row r="4005" spans="1:16" ht="13.5" x14ac:dyDescent="0.25">
      <c r="A4005" s="1495" t="s">
        <v>2082</v>
      </c>
      <c r="B4005" s="1495" t="s">
        <v>8675</v>
      </c>
      <c r="C4005" s="1495" t="s">
        <v>97</v>
      </c>
      <c r="D4005" s="580"/>
      <c r="E4005" s="597">
        <v>2300</v>
      </c>
      <c r="F4005" s="1495" t="s">
        <v>4419</v>
      </c>
      <c r="G4005" s="1495" t="s">
        <v>4420</v>
      </c>
      <c r="H4005" s="1495" t="s">
        <v>2469</v>
      </c>
      <c r="I4005" s="1495" t="s">
        <v>2317</v>
      </c>
      <c r="J4005" s="580"/>
      <c r="K4005" s="719"/>
      <c r="L4005" s="719"/>
      <c r="M4005" s="599"/>
      <c r="N4005" s="1499" t="s">
        <v>4421</v>
      </c>
      <c r="O4005" s="1499">
        <v>10</v>
      </c>
      <c r="P4005" s="1499">
        <v>23000</v>
      </c>
    </row>
    <row r="4006" spans="1:16" ht="13.5" x14ac:dyDescent="0.25">
      <c r="A4006" s="1495" t="s">
        <v>2082</v>
      </c>
      <c r="B4006" s="1495" t="s">
        <v>8675</v>
      </c>
      <c r="C4006" s="1495" t="s">
        <v>97</v>
      </c>
      <c r="D4006" s="580"/>
      <c r="E4006" s="597">
        <v>5500</v>
      </c>
      <c r="F4006" s="1495" t="s">
        <v>4422</v>
      </c>
      <c r="G4006" s="1495" t="s">
        <v>4423</v>
      </c>
      <c r="H4006" s="1495" t="s">
        <v>2912</v>
      </c>
      <c r="I4006" s="1495" t="s">
        <v>2317</v>
      </c>
      <c r="J4006" s="580"/>
      <c r="K4006" s="719" t="s">
        <v>4424</v>
      </c>
      <c r="L4006" s="719">
        <v>4</v>
      </c>
      <c r="M4006" s="599">
        <f>E4006*L4006</f>
        <v>22000</v>
      </c>
      <c r="N4006" s="1499"/>
      <c r="O4006" s="1499"/>
      <c r="P4006" s="1499"/>
    </row>
    <row r="4007" spans="1:16" ht="13.5" x14ac:dyDescent="0.25">
      <c r="A4007" s="1495" t="s">
        <v>2082</v>
      </c>
      <c r="B4007" s="1495" t="s">
        <v>8675</v>
      </c>
      <c r="C4007" s="1495" t="s">
        <v>97</v>
      </c>
      <c r="D4007" s="580"/>
      <c r="E4007" s="597">
        <v>3500</v>
      </c>
      <c r="F4007" s="1495" t="s">
        <v>4425</v>
      </c>
      <c r="G4007" s="1495" t="s">
        <v>4426</v>
      </c>
      <c r="H4007" s="1495" t="s">
        <v>4427</v>
      </c>
      <c r="I4007" s="1495" t="s">
        <v>2317</v>
      </c>
      <c r="J4007" s="580"/>
      <c r="K4007" s="719" t="s">
        <v>4428</v>
      </c>
      <c r="L4007" s="719">
        <v>6</v>
      </c>
      <c r="M4007" s="599">
        <f>E4007*L4007</f>
        <v>21000</v>
      </c>
      <c r="N4007" s="1499"/>
      <c r="O4007" s="1499"/>
      <c r="P4007" s="1499"/>
    </row>
    <row r="4008" spans="1:16" ht="13.5" x14ac:dyDescent="0.25">
      <c r="A4008" s="1495" t="s">
        <v>2082</v>
      </c>
      <c r="B4008" s="1495" t="s">
        <v>8675</v>
      </c>
      <c r="C4008" s="1495" t="s">
        <v>97</v>
      </c>
      <c r="D4008" s="580"/>
      <c r="E4008" s="597">
        <v>11000</v>
      </c>
      <c r="F4008" s="1495" t="s">
        <v>4429</v>
      </c>
      <c r="G4008" s="1495" t="s">
        <v>4430</v>
      </c>
      <c r="H4008" s="1495" t="s">
        <v>867</v>
      </c>
      <c r="I4008" s="1495" t="s">
        <v>2317</v>
      </c>
      <c r="J4008" s="580"/>
      <c r="K4008" s="719"/>
      <c r="L4008" s="719"/>
      <c r="M4008" s="599"/>
      <c r="N4008" s="1499" t="s">
        <v>4431</v>
      </c>
      <c r="O4008" s="1499">
        <v>12</v>
      </c>
      <c r="P4008" s="1499">
        <v>132000</v>
      </c>
    </row>
    <row r="4009" spans="1:16" ht="13.5" x14ac:dyDescent="0.25">
      <c r="A4009" s="1495" t="s">
        <v>2082</v>
      </c>
      <c r="B4009" s="1495" t="s">
        <v>8675</v>
      </c>
      <c r="C4009" s="1495" t="s">
        <v>97</v>
      </c>
      <c r="D4009" s="580"/>
      <c r="E4009" s="597">
        <v>1800</v>
      </c>
      <c r="F4009" s="1495" t="s">
        <v>4432</v>
      </c>
      <c r="G4009" s="1495" t="s">
        <v>4433</v>
      </c>
      <c r="H4009" s="1495" t="s">
        <v>4434</v>
      </c>
      <c r="I4009" s="1495" t="s">
        <v>2378</v>
      </c>
      <c r="J4009" s="580"/>
      <c r="K4009" s="719" t="s">
        <v>4435</v>
      </c>
      <c r="L4009" s="719">
        <v>1</v>
      </c>
      <c r="M4009" s="599">
        <f t="shared" ref="M4009:M4020" si="158">E4009*L4009</f>
        <v>1800</v>
      </c>
      <c r="N4009" s="1499"/>
      <c r="O4009" s="1499"/>
      <c r="P4009" s="1499"/>
    </row>
    <row r="4010" spans="1:16" ht="13.5" x14ac:dyDescent="0.25">
      <c r="A4010" s="1495" t="s">
        <v>2082</v>
      </c>
      <c r="B4010" s="1495" t="s">
        <v>8675</v>
      </c>
      <c r="C4010" s="1495" t="s">
        <v>97</v>
      </c>
      <c r="D4010" s="580"/>
      <c r="E4010" s="597">
        <v>3500</v>
      </c>
      <c r="F4010" s="1495" t="s">
        <v>4436</v>
      </c>
      <c r="G4010" s="1495" t="s">
        <v>4437</v>
      </c>
      <c r="H4010" s="1495" t="s">
        <v>3437</v>
      </c>
      <c r="I4010" s="1495" t="s">
        <v>2317</v>
      </c>
      <c r="J4010" s="580"/>
      <c r="K4010" s="719" t="s">
        <v>4438</v>
      </c>
      <c r="L4010" s="719">
        <v>1</v>
      </c>
      <c r="M4010" s="599">
        <f t="shared" si="158"/>
        <v>3500</v>
      </c>
      <c r="N4010" s="1499"/>
      <c r="O4010" s="1499"/>
      <c r="P4010" s="1499"/>
    </row>
    <row r="4011" spans="1:16" ht="13.5" x14ac:dyDescent="0.25">
      <c r="A4011" s="1495" t="s">
        <v>2082</v>
      </c>
      <c r="B4011" s="1495" t="s">
        <v>8675</v>
      </c>
      <c r="C4011" s="1495" t="s">
        <v>97</v>
      </c>
      <c r="D4011" s="580"/>
      <c r="E4011" s="597">
        <v>1200</v>
      </c>
      <c r="F4011" s="1495" t="s">
        <v>4439</v>
      </c>
      <c r="G4011" s="1495" t="s">
        <v>4440</v>
      </c>
      <c r="H4011" s="1495" t="s">
        <v>2490</v>
      </c>
      <c r="I4011" s="1495" t="s">
        <v>2378</v>
      </c>
      <c r="J4011" s="580"/>
      <c r="K4011" s="719" t="s">
        <v>4441</v>
      </c>
      <c r="L4011" s="719">
        <v>1</v>
      </c>
      <c r="M4011" s="599">
        <f t="shared" si="158"/>
        <v>1200</v>
      </c>
      <c r="N4011" s="1499"/>
      <c r="O4011" s="1499"/>
      <c r="P4011" s="1499"/>
    </row>
    <row r="4012" spans="1:16" ht="13.5" x14ac:dyDescent="0.25">
      <c r="A4012" s="1495" t="s">
        <v>2082</v>
      </c>
      <c r="B4012" s="1495" t="s">
        <v>8675</v>
      </c>
      <c r="C4012" s="1495" t="s">
        <v>97</v>
      </c>
      <c r="D4012" s="580"/>
      <c r="E4012" s="597">
        <v>2300</v>
      </c>
      <c r="F4012" s="1495" t="s">
        <v>4442</v>
      </c>
      <c r="G4012" s="1495" t="s">
        <v>4443</v>
      </c>
      <c r="H4012" s="1495" t="s">
        <v>4444</v>
      </c>
      <c r="I4012" s="1495" t="s">
        <v>2317</v>
      </c>
      <c r="J4012" s="580"/>
      <c r="K4012" s="719" t="s">
        <v>4445</v>
      </c>
      <c r="L4012" s="719">
        <v>1</v>
      </c>
      <c r="M4012" s="599">
        <f t="shared" si="158"/>
        <v>2300</v>
      </c>
      <c r="N4012" s="1499"/>
      <c r="O4012" s="1499"/>
      <c r="P4012" s="1499"/>
    </row>
    <row r="4013" spans="1:16" ht="13.5" x14ac:dyDescent="0.25">
      <c r="A4013" s="1495" t="s">
        <v>2082</v>
      </c>
      <c r="B4013" s="1495" t="s">
        <v>8675</v>
      </c>
      <c r="C4013" s="1495" t="s">
        <v>97</v>
      </c>
      <c r="D4013" s="580"/>
      <c r="E4013" s="597">
        <v>4000</v>
      </c>
      <c r="F4013" s="1495" t="s">
        <v>4446</v>
      </c>
      <c r="G4013" s="1495" t="s">
        <v>4447</v>
      </c>
      <c r="H4013" s="1495" t="s">
        <v>4448</v>
      </c>
      <c r="I4013" s="1495" t="s">
        <v>2317</v>
      </c>
      <c r="J4013" s="580"/>
      <c r="K4013" s="719" t="s">
        <v>4449</v>
      </c>
      <c r="L4013" s="719">
        <v>1</v>
      </c>
      <c r="M4013" s="599">
        <f t="shared" si="158"/>
        <v>4000</v>
      </c>
      <c r="N4013" s="1499"/>
      <c r="O4013" s="1499"/>
      <c r="P4013" s="1499"/>
    </row>
    <row r="4014" spans="1:16" ht="13.5" x14ac:dyDescent="0.25">
      <c r="A4014" s="1495" t="s">
        <v>2082</v>
      </c>
      <c r="B4014" s="1495" t="s">
        <v>8675</v>
      </c>
      <c r="C4014" s="1495" t="s">
        <v>97</v>
      </c>
      <c r="D4014" s="580"/>
      <c r="E4014" s="597">
        <v>9000</v>
      </c>
      <c r="F4014" s="1495" t="s">
        <v>4450</v>
      </c>
      <c r="G4014" s="1495" t="s">
        <v>4451</v>
      </c>
      <c r="H4014" s="1495" t="s">
        <v>4452</v>
      </c>
      <c r="I4014" s="1495" t="s">
        <v>2317</v>
      </c>
      <c r="J4014" s="580"/>
      <c r="K4014" s="719" t="s">
        <v>4453</v>
      </c>
      <c r="L4014" s="719">
        <v>6</v>
      </c>
      <c r="M4014" s="599">
        <f t="shared" si="158"/>
        <v>54000</v>
      </c>
      <c r="N4014" s="1499"/>
      <c r="O4014" s="1499"/>
      <c r="P4014" s="1499"/>
    </row>
    <row r="4015" spans="1:16" ht="13.5" x14ac:dyDescent="0.25">
      <c r="A4015" s="1495" t="s">
        <v>2082</v>
      </c>
      <c r="B4015" s="1495" t="s">
        <v>8675</v>
      </c>
      <c r="C4015" s="1495" t="s">
        <v>97</v>
      </c>
      <c r="D4015" s="580"/>
      <c r="E4015" s="597">
        <v>1800</v>
      </c>
      <c r="F4015" s="1495" t="s">
        <v>4454</v>
      </c>
      <c r="G4015" s="1495" t="s">
        <v>4455</v>
      </c>
      <c r="H4015" s="1495" t="s">
        <v>4456</v>
      </c>
      <c r="I4015" s="1495" t="s">
        <v>2378</v>
      </c>
      <c r="J4015" s="580"/>
      <c r="K4015" s="719" t="s">
        <v>4457</v>
      </c>
      <c r="L4015" s="719">
        <v>4</v>
      </c>
      <c r="M4015" s="599">
        <f t="shared" si="158"/>
        <v>7200</v>
      </c>
      <c r="N4015" s="1499"/>
      <c r="O4015" s="1499"/>
      <c r="P4015" s="1499"/>
    </row>
    <row r="4016" spans="1:16" ht="13.5" x14ac:dyDescent="0.25">
      <c r="A4016" s="1495" t="s">
        <v>2082</v>
      </c>
      <c r="B4016" s="1495" t="s">
        <v>8675</v>
      </c>
      <c r="C4016" s="1495" t="s">
        <v>97</v>
      </c>
      <c r="D4016" s="580"/>
      <c r="E4016" s="597">
        <v>3500</v>
      </c>
      <c r="F4016" s="1495" t="s">
        <v>4458</v>
      </c>
      <c r="G4016" s="1495" t="s">
        <v>4459</v>
      </c>
      <c r="H4016" s="1495" t="s">
        <v>4460</v>
      </c>
      <c r="I4016" s="1495" t="s">
        <v>2317</v>
      </c>
      <c r="J4016" s="580"/>
      <c r="K4016" s="719" t="s">
        <v>4461</v>
      </c>
      <c r="L4016" s="719">
        <v>6</v>
      </c>
      <c r="M4016" s="599">
        <f t="shared" si="158"/>
        <v>21000</v>
      </c>
      <c r="N4016" s="1499"/>
      <c r="O4016" s="1499"/>
      <c r="P4016" s="1499"/>
    </row>
    <row r="4017" spans="1:16" ht="13.5" x14ac:dyDescent="0.25">
      <c r="A4017" s="1495" t="s">
        <v>2082</v>
      </c>
      <c r="B4017" s="1495" t="s">
        <v>8675</v>
      </c>
      <c r="C4017" s="1495" t="s">
        <v>97</v>
      </c>
      <c r="D4017" s="580"/>
      <c r="E4017" s="597">
        <v>1800</v>
      </c>
      <c r="F4017" s="1495" t="s">
        <v>4462</v>
      </c>
      <c r="G4017" s="1495" t="s">
        <v>4463</v>
      </c>
      <c r="H4017" s="1495" t="s">
        <v>4464</v>
      </c>
      <c r="I4017" s="1495" t="s">
        <v>2313</v>
      </c>
      <c r="J4017" s="580"/>
      <c r="K4017" s="719" t="s">
        <v>4465</v>
      </c>
      <c r="L4017" s="719">
        <v>1</v>
      </c>
      <c r="M4017" s="599">
        <f t="shared" si="158"/>
        <v>1800</v>
      </c>
      <c r="N4017" s="1499"/>
      <c r="O4017" s="1499"/>
      <c r="P4017" s="1499"/>
    </row>
    <row r="4018" spans="1:16" ht="13.5" x14ac:dyDescent="0.25">
      <c r="A4018" s="1495" t="s">
        <v>2082</v>
      </c>
      <c r="B4018" s="1495" t="s">
        <v>8675</v>
      </c>
      <c r="C4018" s="1495" t="s">
        <v>97</v>
      </c>
      <c r="D4018" s="580"/>
      <c r="E4018" s="597">
        <v>5200</v>
      </c>
      <c r="F4018" s="1495" t="s">
        <v>4466</v>
      </c>
      <c r="G4018" s="1495" t="s">
        <v>4467</v>
      </c>
      <c r="H4018" s="1495" t="s">
        <v>2571</v>
      </c>
      <c r="I4018" s="1495" t="s">
        <v>2317</v>
      </c>
      <c r="J4018" s="580"/>
      <c r="K4018" s="719" t="s">
        <v>4468</v>
      </c>
      <c r="L4018" s="719">
        <v>1</v>
      </c>
      <c r="M4018" s="599">
        <f t="shared" si="158"/>
        <v>5200</v>
      </c>
      <c r="N4018" s="1499"/>
      <c r="O4018" s="1499"/>
      <c r="P4018" s="1499"/>
    </row>
    <row r="4019" spans="1:16" ht="13.5" x14ac:dyDescent="0.25">
      <c r="A4019" s="1495" t="s">
        <v>2082</v>
      </c>
      <c r="B4019" s="1495" t="s">
        <v>8675</v>
      </c>
      <c r="C4019" s="1495" t="s">
        <v>97</v>
      </c>
      <c r="D4019" s="580"/>
      <c r="E4019" s="597">
        <v>3500</v>
      </c>
      <c r="F4019" s="1495" t="s">
        <v>4469</v>
      </c>
      <c r="G4019" s="1495" t="s">
        <v>4470</v>
      </c>
      <c r="H4019" s="1495" t="s">
        <v>4471</v>
      </c>
      <c r="I4019" s="1495" t="s">
        <v>2317</v>
      </c>
      <c r="J4019" s="580"/>
      <c r="K4019" s="719" t="s">
        <v>4472</v>
      </c>
      <c r="L4019" s="719">
        <v>1</v>
      </c>
      <c r="M4019" s="599">
        <f t="shared" si="158"/>
        <v>3500</v>
      </c>
      <c r="N4019" s="1499"/>
      <c r="O4019" s="1499"/>
      <c r="P4019" s="1499"/>
    </row>
    <row r="4020" spans="1:16" ht="13.5" x14ac:dyDescent="0.25">
      <c r="A4020" s="1495" t="s">
        <v>2082</v>
      </c>
      <c r="B4020" s="1495" t="s">
        <v>8675</v>
      </c>
      <c r="C4020" s="1495" t="s">
        <v>97</v>
      </c>
      <c r="D4020" s="580"/>
      <c r="E4020" s="597">
        <v>6000</v>
      </c>
      <c r="F4020" s="1495" t="s">
        <v>4473</v>
      </c>
      <c r="G4020" s="1495" t="s">
        <v>4474</v>
      </c>
      <c r="H4020" s="1495" t="s">
        <v>792</v>
      </c>
      <c r="I4020" s="1495" t="s">
        <v>2317</v>
      </c>
      <c r="J4020" s="580"/>
      <c r="K4020" s="719" t="s">
        <v>4475</v>
      </c>
      <c r="L4020" s="719">
        <v>1</v>
      </c>
      <c r="M4020" s="599">
        <f t="shared" si="158"/>
        <v>6000</v>
      </c>
      <c r="N4020" s="1499"/>
      <c r="O4020" s="1499"/>
      <c r="P4020" s="1499"/>
    </row>
    <row r="4021" spans="1:16" ht="13.5" x14ac:dyDescent="0.25">
      <c r="A4021" s="1495" t="s">
        <v>2082</v>
      </c>
      <c r="B4021" s="1495" t="s">
        <v>8675</v>
      </c>
      <c r="C4021" s="1495" t="s">
        <v>97</v>
      </c>
      <c r="D4021" s="580"/>
      <c r="E4021" s="597">
        <v>1300</v>
      </c>
      <c r="F4021" s="1495" t="s">
        <v>4476</v>
      </c>
      <c r="G4021" s="1495" t="s">
        <v>4477</v>
      </c>
      <c r="H4021" s="1495"/>
      <c r="I4021" s="1495"/>
      <c r="J4021" s="580"/>
      <c r="K4021" s="719"/>
      <c r="L4021" s="719"/>
      <c r="M4021" s="599"/>
      <c r="N4021" s="1499" t="s">
        <v>4478</v>
      </c>
      <c r="O4021" s="1499">
        <v>10</v>
      </c>
      <c r="P4021" s="1499">
        <v>13000</v>
      </c>
    </row>
    <row r="4022" spans="1:16" ht="13.5" x14ac:dyDescent="0.25">
      <c r="A4022" s="1495" t="s">
        <v>2082</v>
      </c>
      <c r="B4022" s="1495" t="s">
        <v>8675</v>
      </c>
      <c r="C4022" s="1495" t="s">
        <v>97</v>
      </c>
      <c r="D4022" s="580"/>
      <c r="E4022" s="597">
        <v>3500</v>
      </c>
      <c r="F4022" s="1495" t="s">
        <v>4479</v>
      </c>
      <c r="G4022" s="1495" t="s">
        <v>4480</v>
      </c>
      <c r="H4022" s="1495" t="s">
        <v>2395</v>
      </c>
      <c r="I4022" s="1495" t="s">
        <v>2317</v>
      </c>
      <c r="J4022" s="580"/>
      <c r="K4022" s="719" t="s">
        <v>4481</v>
      </c>
      <c r="L4022" s="719">
        <v>5</v>
      </c>
      <c r="M4022" s="599">
        <f t="shared" ref="M4022:M4049" si="159">E4022*L4022</f>
        <v>17500</v>
      </c>
      <c r="N4022" s="1499"/>
      <c r="O4022" s="1499"/>
      <c r="P4022" s="1499"/>
    </row>
    <row r="4023" spans="1:16" ht="13.5" x14ac:dyDescent="0.25">
      <c r="A4023" s="1495" t="s">
        <v>2082</v>
      </c>
      <c r="B4023" s="1495" t="s">
        <v>8675</v>
      </c>
      <c r="C4023" s="1495" t="s">
        <v>97</v>
      </c>
      <c r="D4023" s="580"/>
      <c r="E4023" s="597">
        <v>1800</v>
      </c>
      <c r="F4023" s="1495" t="s">
        <v>4482</v>
      </c>
      <c r="G4023" s="1495" t="s">
        <v>4483</v>
      </c>
      <c r="H4023" s="1495" t="s">
        <v>3775</v>
      </c>
      <c r="I4023" s="1495" t="s">
        <v>2345</v>
      </c>
      <c r="J4023" s="580"/>
      <c r="K4023" s="719" t="s">
        <v>4484</v>
      </c>
      <c r="L4023" s="719">
        <v>6</v>
      </c>
      <c r="M4023" s="599">
        <f t="shared" si="159"/>
        <v>10800</v>
      </c>
      <c r="N4023" s="1499"/>
      <c r="O4023" s="1499"/>
      <c r="P4023" s="1499"/>
    </row>
    <row r="4024" spans="1:16" ht="13.5" x14ac:dyDescent="0.25">
      <c r="A4024" s="1495" t="s">
        <v>2082</v>
      </c>
      <c r="B4024" s="1495" t="s">
        <v>8675</v>
      </c>
      <c r="C4024" s="1495" t="s">
        <v>97</v>
      </c>
      <c r="D4024" s="580"/>
      <c r="E4024" s="597">
        <v>7000</v>
      </c>
      <c r="F4024" s="1495" t="s">
        <v>4485</v>
      </c>
      <c r="G4024" s="1495" t="s">
        <v>4486</v>
      </c>
      <c r="H4024" s="1495" t="s">
        <v>4487</v>
      </c>
      <c r="I4024" s="1495" t="s">
        <v>2317</v>
      </c>
      <c r="J4024" s="580"/>
      <c r="K4024" s="719" t="s">
        <v>4488</v>
      </c>
      <c r="L4024" s="719">
        <v>6</v>
      </c>
      <c r="M4024" s="599">
        <f t="shared" si="159"/>
        <v>42000</v>
      </c>
      <c r="N4024" s="1499"/>
      <c r="O4024" s="1499"/>
      <c r="P4024" s="1499"/>
    </row>
    <row r="4025" spans="1:16" ht="13.5" x14ac:dyDescent="0.25">
      <c r="A4025" s="1495" t="s">
        <v>2082</v>
      </c>
      <c r="B4025" s="1495" t="s">
        <v>8675</v>
      </c>
      <c r="C4025" s="1495" t="s">
        <v>97</v>
      </c>
      <c r="D4025" s="580"/>
      <c r="E4025" s="597">
        <v>1300</v>
      </c>
      <c r="F4025" s="1495" t="s">
        <v>4489</v>
      </c>
      <c r="G4025" s="1495" t="s">
        <v>4490</v>
      </c>
      <c r="H4025" s="1495" t="s">
        <v>4491</v>
      </c>
      <c r="I4025" s="1495" t="s">
        <v>2313</v>
      </c>
      <c r="J4025" s="580"/>
      <c r="K4025" s="719" t="s">
        <v>4492</v>
      </c>
      <c r="L4025" s="719">
        <v>9</v>
      </c>
      <c r="M4025" s="599">
        <f t="shared" si="159"/>
        <v>11700</v>
      </c>
      <c r="N4025" s="1499"/>
      <c r="O4025" s="1499"/>
      <c r="P4025" s="1499"/>
    </row>
    <row r="4026" spans="1:16" ht="13.5" x14ac:dyDescent="0.25">
      <c r="A4026" s="1495" t="s">
        <v>2082</v>
      </c>
      <c r="B4026" s="1495" t="s">
        <v>8675</v>
      </c>
      <c r="C4026" s="1495" t="s">
        <v>97</v>
      </c>
      <c r="D4026" s="580"/>
      <c r="E4026" s="597">
        <v>1200</v>
      </c>
      <c r="F4026" s="1495" t="s">
        <v>4493</v>
      </c>
      <c r="G4026" s="1495" t="s">
        <v>4494</v>
      </c>
      <c r="H4026" s="1495" t="s">
        <v>2308</v>
      </c>
      <c r="I4026" s="1495" t="s">
        <v>2308</v>
      </c>
      <c r="J4026" s="580"/>
      <c r="K4026" s="719" t="s">
        <v>4495</v>
      </c>
      <c r="L4026" s="719">
        <v>1</v>
      </c>
      <c r="M4026" s="599">
        <f t="shared" si="159"/>
        <v>1200</v>
      </c>
      <c r="N4026" s="1499"/>
      <c r="O4026" s="1499"/>
      <c r="P4026" s="1499"/>
    </row>
    <row r="4027" spans="1:16" ht="13.5" x14ac:dyDescent="0.25">
      <c r="A4027" s="1495" t="s">
        <v>2082</v>
      </c>
      <c r="B4027" s="1495" t="s">
        <v>8675</v>
      </c>
      <c r="C4027" s="1495" t="s">
        <v>97</v>
      </c>
      <c r="D4027" s="580"/>
      <c r="E4027" s="597">
        <v>1800</v>
      </c>
      <c r="F4027" s="1495" t="s">
        <v>4496</v>
      </c>
      <c r="G4027" s="1495" t="s">
        <v>4497</v>
      </c>
      <c r="H4027" s="1495" t="s">
        <v>4498</v>
      </c>
      <c r="I4027" s="1495" t="s">
        <v>2345</v>
      </c>
      <c r="J4027" s="580"/>
      <c r="K4027" s="719" t="s">
        <v>4499</v>
      </c>
      <c r="L4027" s="719">
        <v>2</v>
      </c>
      <c r="M4027" s="599">
        <f t="shared" si="159"/>
        <v>3600</v>
      </c>
      <c r="N4027" s="1499"/>
      <c r="O4027" s="1499"/>
      <c r="P4027" s="1499"/>
    </row>
    <row r="4028" spans="1:16" ht="13.5" x14ac:dyDescent="0.25">
      <c r="A4028" s="1495" t="s">
        <v>2082</v>
      </c>
      <c r="B4028" s="1495" t="s">
        <v>8675</v>
      </c>
      <c r="C4028" s="1495" t="s">
        <v>97</v>
      </c>
      <c r="D4028" s="580"/>
      <c r="E4028" s="597">
        <v>3500</v>
      </c>
      <c r="F4028" s="1495" t="s">
        <v>4500</v>
      </c>
      <c r="G4028" s="1495" t="s">
        <v>4501</v>
      </c>
      <c r="H4028" s="1495" t="s">
        <v>3437</v>
      </c>
      <c r="I4028" s="1495" t="s">
        <v>2317</v>
      </c>
      <c r="J4028" s="580"/>
      <c r="K4028" s="719" t="s">
        <v>4502</v>
      </c>
      <c r="L4028" s="719">
        <v>6</v>
      </c>
      <c r="M4028" s="599">
        <f t="shared" si="159"/>
        <v>21000</v>
      </c>
      <c r="N4028" s="1499"/>
      <c r="O4028" s="1499"/>
      <c r="P4028" s="1499"/>
    </row>
    <row r="4029" spans="1:16" ht="13.5" x14ac:dyDescent="0.25">
      <c r="A4029" s="1495" t="s">
        <v>2082</v>
      </c>
      <c r="B4029" s="1495" t="s">
        <v>8675</v>
      </c>
      <c r="C4029" s="1495" t="s">
        <v>97</v>
      </c>
      <c r="D4029" s="580"/>
      <c r="E4029" s="597">
        <v>1300</v>
      </c>
      <c r="F4029" s="1495" t="s">
        <v>4503</v>
      </c>
      <c r="G4029" s="1495" t="s">
        <v>4504</v>
      </c>
      <c r="H4029" s="1495" t="s">
        <v>2373</v>
      </c>
      <c r="I4029" s="1495" t="s">
        <v>2313</v>
      </c>
      <c r="J4029" s="580"/>
      <c r="K4029" s="719" t="s">
        <v>4505</v>
      </c>
      <c r="L4029" s="719">
        <v>1</v>
      </c>
      <c r="M4029" s="599">
        <f t="shared" si="159"/>
        <v>1300</v>
      </c>
      <c r="N4029" s="1499"/>
      <c r="O4029" s="1499"/>
      <c r="P4029" s="1499"/>
    </row>
    <row r="4030" spans="1:16" ht="13.5" x14ac:dyDescent="0.25">
      <c r="A4030" s="1495" t="s">
        <v>2082</v>
      </c>
      <c r="B4030" s="1495" t="s">
        <v>8675</v>
      </c>
      <c r="C4030" s="1495" t="s">
        <v>97</v>
      </c>
      <c r="D4030" s="580"/>
      <c r="E4030" s="597">
        <v>3500</v>
      </c>
      <c r="F4030" s="1495" t="s">
        <v>4506</v>
      </c>
      <c r="G4030" s="1495" t="s">
        <v>4507</v>
      </c>
      <c r="H4030" s="1495" t="s">
        <v>4508</v>
      </c>
      <c r="I4030" s="1495" t="s">
        <v>2317</v>
      </c>
      <c r="J4030" s="580"/>
      <c r="K4030" s="719" t="s">
        <v>4509</v>
      </c>
      <c r="L4030" s="719">
        <v>1</v>
      </c>
      <c r="M4030" s="599">
        <f t="shared" si="159"/>
        <v>3500</v>
      </c>
      <c r="N4030" s="1499"/>
      <c r="O4030" s="1499"/>
      <c r="P4030" s="1499"/>
    </row>
    <row r="4031" spans="1:16" ht="13.5" x14ac:dyDescent="0.25">
      <c r="A4031" s="1495" t="s">
        <v>2082</v>
      </c>
      <c r="B4031" s="1495" t="s">
        <v>8675</v>
      </c>
      <c r="C4031" s="1495" t="s">
        <v>97</v>
      </c>
      <c r="D4031" s="580"/>
      <c r="E4031" s="597">
        <v>3500</v>
      </c>
      <c r="F4031" s="1495" t="s">
        <v>4510</v>
      </c>
      <c r="G4031" s="1495" t="s">
        <v>4511</v>
      </c>
      <c r="H4031" s="1495" t="s">
        <v>4512</v>
      </c>
      <c r="I4031" s="1495" t="s">
        <v>2317</v>
      </c>
      <c r="J4031" s="580"/>
      <c r="K4031" s="719" t="s">
        <v>4513</v>
      </c>
      <c r="L4031" s="719">
        <v>6</v>
      </c>
      <c r="M4031" s="599">
        <f t="shared" si="159"/>
        <v>21000</v>
      </c>
      <c r="N4031" s="1499"/>
      <c r="O4031" s="1499"/>
      <c r="P4031" s="1499"/>
    </row>
    <row r="4032" spans="1:16" ht="13.5" x14ac:dyDescent="0.25">
      <c r="A4032" s="1495" t="s">
        <v>2082</v>
      </c>
      <c r="B4032" s="1495" t="s">
        <v>8675</v>
      </c>
      <c r="C4032" s="1495" t="s">
        <v>97</v>
      </c>
      <c r="D4032" s="580"/>
      <c r="E4032" s="597">
        <v>5200</v>
      </c>
      <c r="F4032" s="1495" t="s">
        <v>4514</v>
      </c>
      <c r="G4032" s="1495" t="s">
        <v>4515</v>
      </c>
      <c r="H4032" s="1495" t="s">
        <v>651</v>
      </c>
      <c r="I4032" s="1495" t="s">
        <v>2317</v>
      </c>
      <c r="J4032" s="580"/>
      <c r="K4032" s="719" t="s">
        <v>4516</v>
      </c>
      <c r="L4032" s="719">
        <v>10</v>
      </c>
      <c r="M4032" s="599">
        <f t="shared" si="159"/>
        <v>52000</v>
      </c>
      <c r="N4032" s="1499"/>
      <c r="O4032" s="1499"/>
      <c r="P4032" s="1499"/>
    </row>
    <row r="4033" spans="1:16" ht="13.5" x14ac:dyDescent="0.25">
      <c r="A4033" s="1495" t="s">
        <v>2082</v>
      </c>
      <c r="B4033" s="1495" t="s">
        <v>8675</v>
      </c>
      <c r="C4033" s="1495" t="s">
        <v>97</v>
      </c>
      <c r="D4033" s="580"/>
      <c r="E4033" s="597">
        <v>3500</v>
      </c>
      <c r="F4033" s="1495" t="s">
        <v>4517</v>
      </c>
      <c r="G4033" s="1495" t="s">
        <v>4518</v>
      </c>
      <c r="H4033" s="1495" t="s">
        <v>2395</v>
      </c>
      <c r="I4033" s="1495" t="s">
        <v>2317</v>
      </c>
      <c r="J4033" s="580"/>
      <c r="K4033" s="719" t="s">
        <v>4519</v>
      </c>
      <c r="L4033" s="719">
        <v>5</v>
      </c>
      <c r="M4033" s="599">
        <f t="shared" si="159"/>
        <v>17500</v>
      </c>
      <c r="N4033" s="1499"/>
      <c r="O4033" s="1499"/>
      <c r="P4033" s="1499"/>
    </row>
    <row r="4034" spans="1:16" ht="13.5" x14ac:dyDescent="0.25">
      <c r="A4034" s="1495" t="s">
        <v>2082</v>
      </c>
      <c r="B4034" s="1495" t="s">
        <v>8675</v>
      </c>
      <c r="C4034" s="1495" t="s">
        <v>97</v>
      </c>
      <c r="D4034" s="580"/>
      <c r="E4034" s="597">
        <v>1800</v>
      </c>
      <c r="F4034" s="1495" t="s">
        <v>4520</v>
      </c>
      <c r="G4034" s="1495" t="s">
        <v>4521</v>
      </c>
      <c r="H4034" s="1495" t="s">
        <v>2388</v>
      </c>
      <c r="I4034" s="1495" t="s">
        <v>2308</v>
      </c>
      <c r="J4034" s="580"/>
      <c r="K4034" s="719" t="s">
        <v>4522</v>
      </c>
      <c r="L4034" s="719">
        <v>4</v>
      </c>
      <c r="M4034" s="599">
        <f t="shared" si="159"/>
        <v>7200</v>
      </c>
      <c r="N4034" s="1499"/>
      <c r="O4034" s="1499"/>
      <c r="P4034" s="1499"/>
    </row>
    <row r="4035" spans="1:16" ht="13.5" x14ac:dyDescent="0.25">
      <c r="A4035" s="1495" t="s">
        <v>2082</v>
      </c>
      <c r="B4035" s="1495" t="s">
        <v>8675</v>
      </c>
      <c r="C4035" s="1495" t="s">
        <v>97</v>
      </c>
      <c r="D4035" s="580"/>
      <c r="E4035" s="597">
        <v>4000</v>
      </c>
      <c r="F4035" s="1495" t="s">
        <v>4523</v>
      </c>
      <c r="G4035" s="1495" t="s">
        <v>4524</v>
      </c>
      <c r="H4035" s="1495" t="s">
        <v>4525</v>
      </c>
      <c r="I4035" s="1495" t="s">
        <v>2317</v>
      </c>
      <c r="J4035" s="580"/>
      <c r="K4035" s="719" t="s">
        <v>4526</v>
      </c>
      <c r="L4035" s="719">
        <v>2</v>
      </c>
      <c r="M4035" s="599">
        <f t="shared" si="159"/>
        <v>8000</v>
      </c>
      <c r="N4035" s="1499"/>
      <c r="O4035" s="1499"/>
      <c r="P4035" s="1499"/>
    </row>
    <row r="4036" spans="1:16" ht="13.5" x14ac:dyDescent="0.25">
      <c r="A4036" s="1495" t="s">
        <v>2082</v>
      </c>
      <c r="B4036" s="1495" t="s">
        <v>8675</v>
      </c>
      <c r="C4036" s="1495" t="s">
        <v>97</v>
      </c>
      <c r="D4036" s="580"/>
      <c r="E4036" s="597">
        <v>3500</v>
      </c>
      <c r="F4036" s="1495" t="s">
        <v>4527</v>
      </c>
      <c r="G4036" s="1495" t="s">
        <v>4528</v>
      </c>
      <c r="H4036" s="1495" t="s">
        <v>1565</v>
      </c>
      <c r="I4036" s="1495" t="s">
        <v>2317</v>
      </c>
      <c r="J4036" s="580"/>
      <c r="K4036" s="719" t="s">
        <v>4529</v>
      </c>
      <c r="L4036" s="719">
        <v>4</v>
      </c>
      <c r="M4036" s="599">
        <f t="shared" si="159"/>
        <v>14000</v>
      </c>
      <c r="N4036" s="1499"/>
      <c r="O4036" s="1499"/>
      <c r="P4036" s="1499"/>
    </row>
    <row r="4037" spans="1:16" ht="13.5" x14ac:dyDescent="0.25">
      <c r="A4037" s="1495" t="s">
        <v>2082</v>
      </c>
      <c r="B4037" s="1495" t="s">
        <v>8675</v>
      </c>
      <c r="C4037" s="1495" t="s">
        <v>97</v>
      </c>
      <c r="D4037" s="580"/>
      <c r="E4037" s="597">
        <v>3500</v>
      </c>
      <c r="F4037" s="1495" t="s">
        <v>4530</v>
      </c>
      <c r="G4037" s="1495" t="s">
        <v>4531</v>
      </c>
      <c r="H4037" s="1495" t="s">
        <v>3437</v>
      </c>
      <c r="I4037" s="1495" t="s">
        <v>2317</v>
      </c>
      <c r="J4037" s="580"/>
      <c r="K4037" s="719" t="s">
        <v>4532</v>
      </c>
      <c r="L4037" s="719">
        <v>1</v>
      </c>
      <c r="M4037" s="599">
        <f t="shared" si="159"/>
        <v>3500</v>
      </c>
      <c r="N4037" s="1499"/>
      <c r="O4037" s="1499"/>
      <c r="P4037" s="1499"/>
    </row>
    <row r="4038" spans="1:16" ht="13.5" x14ac:dyDescent="0.25">
      <c r="A4038" s="1495" t="s">
        <v>2082</v>
      </c>
      <c r="B4038" s="1495" t="s">
        <v>8675</v>
      </c>
      <c r="C4038" s="1495" t="s">
        <v>97</v>
      </c>
      <c r="D4038" s="580"/>
      <c r="E4038" s="597">
        <v>5000</v>
      </c>
      <c r="F4038" s="1495" t="s">
        <v>4533</v>
      </c>
      <c r="G4038" s="1495" t="s">
        <v>4534</v>
      </c>
      <c r="H4038" s="1495" t="s">
        <v>1657</v>
      </c>
      <c r="I4038" s="1495" t="s">
        <v>2317</v>
      </c>
      <c r="J4038" s="580"/>
      <c r="K4038" s="719" t="s">
        <v>4535</v>
      </c>
      <c r="L4038" s="719">
        <v>1</v>
      </c>
      <c r="M4038" s="599">
        <f t="shared" si="159"/>
        <v>5000</v>
      </c>
      <c r="N4038" s="1499"/>
      <c r="O4038" s="1499"/>
      <c r="P4038" s="1499"/>
    </row>
    <row r="4039" spans="1:16" ht="13.5" x14ac:dyDescent="0.25">
      <c r="A4039" s="1495" t="s">
        <v>2082</v>
      </c>
      <c r="B4039" s="1495" t="s">
        <v>8675</v>
      </c>
      <c r="C4039" s="1495" t="s">
        <v>97</v>
      </c>
      <c r="D4039" s="580"/>
      <c r="E4039" s="597">
        <v>1800</v>
      </c>
      <c r="F4039" s="1495" t="s">
        <v>4536</v>
      </c>
      <c r="G4039" s="1495" t="s">
        <v>4537</v>
      </c>
      <c r="H4039" s="1495" t="s">
        <v>4538</v>
      </c>
      <c r="I4039" s="1495" t="s">
        <v>2378</v>
      </c>
      <c r="J4039" s="580"/>
      <c r="K4039" s="719" t="s">
        <v>4539</v>
      </c>
      <c r="L4039" s="719">
        <v>2</v>
      </c>
      <c r="M4039" s="599">
        <f t="shared" si="159"/>
        <v>3600</v>
      </c>
      <c r="N4039" s="1499"/>
      <c r="O4039" s="1499"/>
      <c r="P4039" s="1499"/>
    </row>
    <row r="4040" spans="1:16" ht="13.5" x14ac:dyDescent="0.25">
      <c r="A4040" s="1495" t="s">
        <v>2082</v>
      </c>
      <c r="B4040" s="1495" t="s">
        <v>8675</v>
      </c>
      <c r="C4040" s="1495" t="s">
        <v>97</v>
      </c>
      <c r="D4040" s="580"/>
      <c r="E4040" s="597">
        <v>1800</v>
      </c>
      <c r="F4040" s="1495" t="s">
        <v>4540</v>
      </c>
      <c r="G4040" s="1495" t="s">
        <v>4541</v>
      </c>
      <c r="H4040" s="1495" t="s">
        <v>4542</v>
      </c>
      <c r="I4040" s="1495" t="s">
        <v>2378</v>
      </c>
      <c r="J4040" s="580"/>
      <c r="K4040" s="719" t="s">
        <v>4543</v>
      </c>
      <c r="L4040" s="719">
        <v>1</v>
      </c>
      <c r="M4040" s="599">
        <f t="shared" si="159"/>
        <v>1800</v>
      </c>
      <c r="N4040" s="1499"/>
      <c r="O4040" s="1499"/>
      <c r="P4040" s="1499"/>
    </row>
    <row r="4041" spans="1:16" ht="13.5" x14ac:dyDescent="0.25">
      <c r="A4041" s="1495" t="s">
        <v>2082</v>
      </c>
      <c r="B4041" s="1495" t="s">
        <v>8675</v>
      </c>
      <c r="C4041" s="1495" t="s">
        <v>97</v>
      </c>
      <c r="D4041" s="580"/>
      <c r="E4041" s="597">
        <v>3500</v>
      </c>
      <c r="F4041" s="1495" t="s">
        <v>4544</v>
      </c>
      <c r="G4041" s="1495" t="s">
        <v>4545</v>
      </c>
      <c r="H4041" s="1495" t="s">
        <v>1459</v>
      </c>
      <c r="I4041" s="1495" t="s">
        <v>2317</v>
      </c>
      <c r="J4041" s="580"/>
      <c r="K4041" s="719" t="s">
        <v>4546</v>
      </c>
      <c r="L4041" s="719">
        <v>5</v>
      </c>
      <c r="M4041" s="599">
        <f t="shared" si="159"/>
        <v>17500</v>
      </c>
      <c r="N4041" s="1499"/>
      <c r="O4041" s="1499"/>
      <c r="P4041" s="1499"/>
    </row>
    <row r="4042" spans="1:16" ht="13.5" x14ac:dyDescent="0.25">
      <c r="A4042" s="1495" t="s">
        <v>2082</v>
      </c>
      <c r="B4042" s="1495" t="s">
        <v>8675</v>
      </c>
      <c r="C4042" s="1495" t="s">
        <v>97</v>
      </c>
      <c r="D4042" s="580"/>
      <c r="E4042" s="597">
        <v>3500</v>
      </c>
      <c r="F4042" s="1495" t="s">
        <v>4547</v>
      </c>
      <c r="G4042" s="1495" t="s">
        <v>4548</v>
      </c>
      <c r="H4042" s="1495" t="s">
        <v>2395</v>
      </c>
      <c r="I4042" s="1495" t="s">
        <v>2317</v>
      </c>
      <c r="J4042" s="580"/>
      <c r="K4042" s="719" t="s">
        <v>4549</v>
      </c>
      <c r="L4042" s="719">
        <v>5</v>
      </c>
      <c r="M4042" s="599">
        <f t="shared" si="159"/>
        <v>17500</v>
      </c>
      <c r="N4042" s="1499"/>
      <c r="O4042" s="1499"/>
      <c r="P4042" s="1499"/>
    </row>
    <row r="4043" spans="1:16" ht="13.5" x14ac:dyDescent="0.25">
      <c r="A4043" s="1495" t="s">
        <v>2082</v>
      </c>
      <c r="B4043" s="1495" t="s">
        <v>8675</v>
      </c>
      <c r="C4043" s="1495" t="s">
        <v>97</v>
      </c>
      <c r="D4043" s="580"/>
      <c r="E4043" s="597">
        <v>2300</v>
      </c>
      <c r="F4043" s="1495" t="s">
        <v>4550</v>
      </c>
      <c r="G4043" s="1495" t="s">
        <v>4551</v>
      </c>
      <c r="H4043" s="1495" t="s">
        <v>2395</v>
      </c>
      <c r="I4043" s="1495" t="s">
        <v>2317</v>
      </c>
      <c r="J4043" s="580"/>
      <c r="K4043" s="719" t="s">
        <v>4552</v>
      </c>
      <c r="L4043" s="719">
        <v>9</v>
      </c>
      <c r="M4043" s="599">
        <f t="shared" si="159"/>
        <v>20700</v>
      </c>
      <c r="N4043" s="1499"/>
      <c r="O4043" s="1499"/>
      <c r="P4043" s="1499"/>
    </row>
    <row r="4044" spans="1:16" ht="13.5" x14ac:dyDescent="0.25">
      <c r="A4044" s="1495" t="s">
        <v>2082</v>
      </c>
      <c r="B4044" s="1495" t="s">
        <v>8675</v>
      </c>
      <c r="C4044" s="1495" t="s">
        <v>97</v>
      </c>
      <c r="D4044" s="580"/>
      <c r="E4044" s="597">
        <v>4000</v>
      </c>
      <c r="F4044" s="1495" t="s">
        <v>4553</v>
      </c>
      <c r="G4044" s="1495" t="s">
        <v>4554</v>
      </c>
      <c r="H4044" s="1495" t="s">
        <v>2615</v>
      </c>
      <c r="I4044" s="1495" t="s">
        <v>2317</v>
      </c>
      <c r="J4044" s="580"/>
      <c r="K4044" s="719" t="s">
        <v>4555</v>
      </c>
      <c r="L4044" s="719">
        <v>4</v>
      </c>
      <c r="M4044" s="599">
        <f t="shared" si="159"/>
        <v>16000</v>
      </c>
      <c r="N4044" s="1499"/>
      <c r="O4044" s="1499"/>
      <c r="P4044" s="1499"/>
    </row>
    <row r="4045" spans="1:16" ht="13.5" x14ac:dyDescent="0.25">
      <c r="A4045" s="1495" t="s">
        <v>2082</v>
      </c>
      <c r="B4045" s="1495" t="s">
        <v>8675</v>
      </c>
      <c r="C4045" s="1495" t="s">
        <v>97</v>
      </c>
      <c r="D4045" s="580"/>
      <c r="E4045" s="597">
        <v>3500</v>
      </c>
      <c r="F4045" s="1495" t="s">
        <v>4556</v>
      </c>
      <c r="G4045" s="1495" t="s">
        <v>4557</v>
      </c>
      <c r="H4045" s="1495" t="s">
        <v>2395</v>
      </c>
      <c r="I4045" s="1495" t="s">
        <v>2317</v>
      </c>
      <c r="J4045" s="580"/>
      <c r="K4045" s="719" t="s">
        <v>4558</v>
      </c>
      <c r="L4045" s="719">
        <v>5</v>
      </c>
      <c r="M4045" s="599">
        <f t="shared" si="159"/>
        <v>17500</v>
      </c>
      <c r="N4045" s="1499"/>
      <c r="O4045" s="1499"/>
      <c r="P4045" s="1499"/>
    </row>
    <row r="4046" spans="1:16" ht="13.5" x14ac:dyDescent="0.25">
      <c r="A4046" s="1495" t="s">
        <v>2082</v>
      </c>
      <c r="B4046" s="1495" t="s">
        <v>8675</v>
      </c>
      <c r="C4046" s="1495" t="s">
        <v>97</v>
      </c>
      <c r="D4046" s="580"/>
      <c r="E4046" s="597">
        <v>3500</v>
      </c>
      <c r="F4046" s="1495" t="s">
        <v>4559</v>
      </c>
      <c r="G4046" s="1495" t="s">
        <v>4560</v>
      </c>
      <c r="H4046" s="1495" t="s">
        <v>1565</v>
      </c>
      <c r="I4046" s="1495" t="s">
        <v>2317</v>
      </c>
      <c r="J4046" s="580"/>
      <c r="K4046" s="719" t="s">
        <v>4561</v>
      </c>
      <c r="L4046" s="719">
        <v>5</v>
      </c>
      <c r="M4046" s="599">
        <f t="shared" si="159"/>
        <v>17500</v>
      </c>
      <c r="N4046" s="1499"/>
      <c r="O4046" s="1499"/>
      <c r="P4046" s="1499"/>
    </row>
    <row r="4047" spans="1:16" ht="13.5" x14ac:dyDescent="0.25">
      <c r="A4047" s="1495" t="s">
        <v>2082</v>
      </c>
      <c r="B4047" s="1495" t="s">
        <v>8675</v>
      </c>
      <c r="C4047" s="1495" t="s">
        <v>97</v>
      </c>
      <c r="D4047" s="580"/>
      <c r="E4047" s="597">
        <v>1200</v>
      </c>
      <c r="F4047" s="1495" t="s">
        <v>4562</v>
      </c>
      <c r="G4047" s="1495" t="s">
        <v>4563</v>
      </c>
      <c r="H4047" s="1495" t="s">
        <v>1382</v>
      </c>
      <c r="I4047" s="1495" t="s">
        <v>2365</v>
      </c>
      <c r="J4047" s="580"/>
      <c r="K4047" s="719" t="s">
        <v>4564</v>
      </c>
      <c r="L4047" s="719">
        <v>1</v>
      </c>
      <c r="M4047" s="599">
        <f t="shared" si="159"/>
        <v>1200</v>
      </c>
      <c r="N4047" s="1499"/>
      <c r="O4047" s="1499"/>
      <c r="P4047" s="1499"/>
    </row>
    <row r="4048" spans="1:16" ht="13.5" x14ac:dyDescent="0.25">
      <c r="A4048" s="1495" t="s">
        <v>2082</v>
      </c>
      <c r="B4048" s="1495" t="s">
        <v>8675</v>
      </c>
      <c r="C4048" s="1495" t="s">
        <v>97</v>
      </c>
      <c r="D4048" s="580"/>
      <c r="E4048" s="597">
        <v>2300</v>
      </c>
      <c r="F4048" s="1495" t="s">
        <v>4565</v>
      </c>
      <c r="G4048" s="1495" t="s">
        <v>4566</v>
      </c>
      <c r="H4048" s="1495" t="s">
        <v>2547</v>
      </c>
      <c r="I4048" s="1495" t="s">
        <v>2317</v>
      </c>
      <c r="J4048" s="580"/>
      <c r="K4048" s="719" t="s">
        <v>4567</v>
      </c>
      <c r="L4048" s="719">
        <v>2</v>
      </c>
      <c r="M4048" s="599">
        <f t="shared" si="159"/>
        <v>4600</v>
      </c>
      <c r="N4048" s="1499"/>
      <c r="O4048" s="1499"/>
      <c r="P4048" s="1499"/>
    </row>
    <row r="4049" spans="1:16" ht="13.5" x14ac:dyDescent="0.25">
      <c r="A4049" s="1495" t="s">
        <v>2082</v>
      </c>
      <c r="B4049" s="1495" t="s">
        <v>8675</v>
      </c>
      <c r="C4049" s="1495" t="s">
        <v>97</v>
      </c>
      <c r="D4049" s="580"/>
      <c r="E4049" s="597">
        <v>3500</v>
      </c>
      <c r="F4049" s="1495" t="s">
        <v>4568</v>
      </c>
      <c r="G4049" s="1495" t="s">
        <v>4569</v>
      </c>
      <c r="H4049" s="1495" t="s">
        <v>4570</v>
      </c>
      <c r="I4049" s="1495" t="s">
        <v>2317</v>
      </c>
      <c r="J4049" s="580"/>
      <c r="K4049" s="719" t="s">
        <v>4571</v>
      </c>
      <c r="L4049" s="719">
        <v>6</v>
      </c>
      <c r="M4049" s="599">
        <f t="shared" si="159"/>
        <v>21000</v>
      </c>
      <c r="N4049" s="1499"/>
      <c r="O4049" s="1499"/>
      <c r="P4049" s="1499"/>
    </row>
    <row r="4050" spans="1:16" ht="13.5" x14ac:dyDescent="0.25">
      <c r="A4050" s="1495" t="s">
        <v>2082</v>
      </c>
      <c r="B4050" s="1495" t="s">
        <v>8675</v>
      </c>
      <c r="C4050" s="1495" t="s">
        <v>97</v>
      </c>
      <c r="D4050" s="580"/>
      <c r="E4050" s="597">
        <v>2150</v>
      </c>
      <c r="F4050" s="1495" t="s">
        <v>4572</v>
      </c>
      <c r="G4050" s="1495" t="s">
        <v>4573</v>
      </c>
      <c r="H4050" s="1495" t="s">
        <v>4574</v>
      </c>
      <c r="I4050" s="1495" t="s">
        <v>2313</v>
      </c>
      <c r="J4050" s="580"/>
      <c r="K4050" s="719"/>
      <c r="L4050" s="719"/>
      <c r="M4050" s="599"/>
      <c r="N4050" s="1499" t="s">
        <v>4575</v>
      </c>
      <c r="O4050" s="1499">
        <v>10</v>
      </c>
      <c r="P4050" s="1499">
        <v>21500</v>
      </c>
    </row>
    <row r="4051" spans="1:16" ht="13.5" x14ac:dyDescent="0.25">
      <c r="A4051" s="1495" t="s">
        <v>2082</v>
      </c>
      <c r="B4051" s="1495" t="s">
        <v>8675</v>
      </c>
      <c r="C4051" s="1495" t="s">
        <v>97</v>
      </c>
      <c r="D4051" s="580"/>
      <c r="E4051" s="597">
        <v>3500</v>
      </c>
      <c r="F4051" s="1495" t="s">
        <v>4576</v>
      </c>
      <c r="G4051" s="1495" t="s">
        <v>4577</v>
      </c>
      <c r="H4051" s="1495" t="s">
        <v>4512</v>
      </c>
      <c r="I4051" s="1495" t="s">
        <v>2317</v>
      </c>
      <c r="J4051" s="580"/>
      <c r="K4051" s="719" t="s">
        <v>4578</v>
      </c>
      <c r="L4051" s="719">
        <v>6</v>
      </c>
      <c r="M4051" s="599">
        <f t="shared" ref="M4051:M4056" si="160">E4051*L4051</f>
        <v>21000</v>
      </c>
      <c r="N4051" s="1499"/>
      <c r="O4051" s="1499"/>
      <c r="P4051" s="1499"/>
    </row>
    <row r="4052" spans="1:16" ht="13.5" x14ac:dyDescent="0.25">
      <c r="A4052" s="1495" t="s">
        <v>2082</v>
      </c>
      <c r="B4052" s="1495" t="s">
        <v>8675</v>
      </c>
      <c r="C4052" s="1495" t="s">
        <v>97</v>
      </c>
      <c r="D4052" s="580"/>
      <c r="E4052" s="597">
        <v>3600</v>
      </c>
      <c r="F4052" s="1495" t="s">
        <v>4579</v>
      </c>
      <c r="G4052" s="1495" t="s">
        <v>4580</v>
      </c>
      <c r="H4052" s="1495" t="s">
        <v>4581</v>
      </c>
      <c r="I4052" s="1495" t="s">
        <v>2317</v>
      </c>
      <c r="J4052" s="580"/>
      <c r="K4052" s="719" t="s">
        <v>4582</v>
      </c>
      <c r="L4052" s="719">
        <v>1</v>
      </c>
      <c r="M4052" s="599">
        <f t="shared" si="160"/>
        <v>3600</v>
      </c>
      <c r="N4052" s="1499"/>
      <c r="O4052" s="1499"/>
      <c r="P4052" s="1499"/>
    </row>
    <row r="4053" spans="1:16" ht="13.5" x14ac:dyDescent="0.25">
      <c r="A4053" s="1495" t="s">
        <v>2082</v>
      </c>
      <c r="B4053" s="1495" t="s">
        <v>8675</v>
      </c>
      <c r="C4053" s="1495" t="s">
        <v>97</v>
      </c>
      <c r="D4053" s="580"/>
      <c r="E4053" s="597">
        <v>1800</v>
      </c>
      <c r="F4053" s="1495" t="s">
        <v>4583</v>
      </c>
      <c r="G4053" s="1495" t="s">
        <v>4584</v>
      </c>
      <c r="H4053" s="1495" t="s">
        <v>2308</v>
      </c>
      <c r="I4053" s="1495" t="s">
        <v>2308</v>
      </c>
      <c r="J4053" s="580"/>
      <c r="K4053" s="719" t="s">
        <v>4585</v>
      </c>
      <c r="L4053" s="719">
        <v>1</v>
      </c>
      <c r="M4053" s="599">
        <f t="shared" si="160"/>
        <v>1800</v>
      </c>
      <c r="N4053" s="1499"/>
      <c r="O4053" s="1499"/>
      <c r="P4053" s="1499"/>
    </row>
    <row r="4054" spans="1:16" ht="13.5" x14ac:dyDescent="0.25">
      <c r="A4054" s="1495" t="s">
        <v>2082</v>
      </c>
      <c r="B4054" s="1495" t="s">
        <v>8675</v>
      </c>
      <c r="C4054" s="1495" t="s">
        <v>97</v>
      </c>
      <c r="D4054" s="580"/>
      <c r="E4054" s="597">
        <v>1800</v>
      </c>
      <c r="F4054" s="1495" t="s">
        <v>4586</v>
      </c>
      <c r="G4054" s="1495" t="s">
        <v>4587</v>
      </c>
      <c r="H4054" s="1495" t="s">
        <v>2490</v>
      </c>
      <c r="I4054" s="1495" t="s">
        <v>2313</v>
      </c>
      <c r="J4054" s="580"/>
      <c r="K4054" s="719" t="s">
        <v>4588</v>
      </c>
      <c r="L4054" s="719">
        <v>5</v>
      </c>
      <c r="M4054" s="599">
        <f t="shared" si="160"/>
        <v>9000</v>
      </c>
      <c r="N4054" s="1499"/>
      <c r="O4054" s="1499"/>
      <c r="P4054" s="1499"/>
    </row>
    <row r="4055" spans="1:16" ht="13.5" x14ac:dyDescent="0.25">
      <c r="A4055" s="1495" t="s">
        <v>2082</v>
      </c>
      <c r="B4055" s="1495" t="s">
        <v>8675</v>
      </c>
      <c r="C4055" s="1495" t="s">
        <v>97</v>
      </c>
      <c r="D4055" s="580"/>
      <c r="E4055" s="597">
        <v>4000</v>
      </c>
      <c r="F4055" s="1495" t="s">
        <v>4589</v>
      </c>
      <c r="G4055" s="1495" t="s">
        <v>4590</v>
      </c>
      <c r="H4055" s="1495" t="s">
        <v>4591</v>
      </c>
      <c r="I4055" s="1495" t="s">
        <v>2317</v>
      </c>
      <c r="J4055" s="580"/>
      <c r="K4055" s="719" t="s">
        <v>4592</v>
      </c>
      <c r="L4055" s="719">
        <v>1</v>
      </c>
      <c r="M4055" s="599">
        <f t="shared" si="160"/>
        <v>4000</v>
      </c>
      <c r="N4055" s="1499"/>
      <c r="O4055" s="1499"/>
      <c r="P4055" s="1499"/>
    </row>
    <row r="4056" spans="1:16" ht="13.5" x14ac:dyDescent="0.25">
      <c r="A4056" s="1495" t="s">
        <v>2082</v>
      </c>
      <c r="B4056" s="1495" t="s">
        <v>8675</v>
      </c>
      <c r="C4056" s="1495" t="s">
        <v>97</v>
      </c>
      <c r="D4056" s="580"/>
      <c r="E4056" s="597">
        <v>1200</v>
      </c>
      <c r="F4056" s="1495" t="s">
        <v>4593</v>
      </c>
      <c r="G4056" s="1495" t="s">
        <v>4594</v>
      </c>
      <c r="H4056" s="1495" t="s">
        <v>3005</v>
      </c>
      <c r="I4056" s="1495" t="s">
        <v>2308</v>
      </c>
      <c r="J4056" s="580"/>
      <c r="K4056" s="719" t="s">
        <v>4595</v>
      </c>
      <c r="L4056" s="719">
        <v>3</v>
      </c>
      <c r="M4056" s="599">
        <f t="shared" si="160"/>
        <v>3600</v>
      </c>
      <c r="N4056" s="1499"/>
      <c r="O4056" s="1499"/>
      <c r="P4056" s="1499"/>
    </row>
    <row r="4057" spans="1:16" ht="13.5" x14ac:dyDescent="0.25">
      <c r="A4057" s="1495" t="s">
        <v>2082</v>
      </c>
      <c r="B4057" s="1495" t="s">
        <v>8675</v>
      </c>
      <c r="C4057" s="1495" t="s">
        <v>97</v>
      </c>
      <c r="D4057" s="580"/>
      <c r="E4057" s="597">
        <v>2300</v>
      </c>
      <c r="F4057" s="1495" t="s">
        <v>4596</v>
      </c>
      <c r="G4057" s="1495" t="s">
        <v>4597</v>
      </c>
      <c r="H4057" s="1495" t="s">
        <v>2469</v>
      </c>
      <c r="I4057" s="1495" t="s">
        <v>2317</v>
      </c>
      <c r="J4057" s="580"/>
      <c r="K4057" s="719"/>
      <c r="L4057" s="719"/>
      <c r="M4057" s="599"/>
      <c r="N4057" s="1499" t="s">
        <v>4598</v>
      </c>
      <c r="O4057" s="1499">
        <v>10</v>
      </c>
      <c r="P4057" s="1499">
        <v>23000</v>
      </c>
    </row>
    <row r="4058" spans="1:16" ht="13.5" x14ac:dyDescent="0.25">
      <c r="A4058" s="1495" t="s">
        <v>2082</v>
      </c>
      <c r="B4058" s="1495" t="s">
        <v>8675</v>
      </c>
      <c r="C4058" s="1495" t="s">
        <v>97</v>
      </c>
      <c r="D4058" s="580"/>
      <c r="E4058" s="597">
        <v>2300</v>
      </c>
      <c r="F4058" s="1495" t="s">
        <v>4599</v>
      </c>
      <c r="G4058" s="1495" t="s">
        <v>4600</v>
      </c>
      <c r="H4058" s="1495" t="s">
        <v>2395</v>
      </c>
      <c r="I4058" s="1495" t="s">
        <v>2317</v>
      </c>
      <c r="J4058" s="580"/>
      <c r="K4058" s="719" t="s">
        <v>4601</v>
      </c>
      <c r="L4058" s="719">
        <v>8</v>
      </c>
      <c r="M4058" s="599">
        <f>E4058*L4058</f>
        <v>18400</v>
      </c>
      <c r="N4058" s="1499"/>
      <c r="O4058" s="1499"/>
      <c r="P4058" s="1499"/>
    </row>
    <row r="4059" spans="1:16" ht="13.5" x14ac:dyDescent="0.25">
      <c r="A4059" s="1495" t="s">
        <v>2082</v>
      </c>
      <c r="B4059" s="1495" t="s">
        <v>8675</v>
      </c>
      <c r="C4059" s="1495" t="s">
        <v>97</v>
      </c>
      <c r="D4059" s="580"/>
      <c r="E4059" s="597">
        <v>7000</v>
      </c>
      <c r="F4059" s="1495">
        <v>46575965</v>
      </c>
      <c r="G4059" s="1495" t="s">
        <v>4602</v>
      </c>
      <c r="H4059" s="1495" t="s">
        <v>756</v>
      </c>
      <c r="I4059" s="1495" t="s">
        <v>2317</v>
      </c>
      <c r="J4059" s="580"/>
      <c r="K4059" s="719"/>
      <c r="L4059" s="719"/>
      <c r="M4059" s="599"/>
      <c r="N4059" s="1499" t="s">
        <v>4603</v>
      </c>
      <c r="O4059" s="1499">
        <v>6</v>
      </c>
      <c r="P4059" s="1499">
        <f t="shared" ref="P4059:P4122" si="161">E4059*O4059</f>
        <v>42000</v>
      </c>
    </row>
    <row r="4060" spans="1:16" ht="13.5" x14ac:dyDescent="0.2">
      <c r="A4060" s="1498" t="s">
        <v>2078</v>
      </c>
      <c r="B4060" s="1497" t="s">
        <v>2003</v>
      </c>
      <c r="C4060" s="1495" t="s">
        <v>97</v>
      </c>
      <c r="D4060" s="1497" t="s">
        <v>4604</v>
      </c>
      <c r="E4060" s="1492">
        <v>3500</v>
      </c>
      <c r="F4060" s="1497" t="s">
        <v>4605</v>
      </c>
      <c r="G4060" s="1497" t="s">
        <v>4606</v>
      </c>
      <c r="H4060" s="1497" t="s">
        <v>1344</v>
      </c>
      <c r="I4060" s="1496" t="s">
        <v>4607</v>
      </c>
      <c r="J4060" s="1495" t="s">
        <v>4608</v>
      </c>
      <c r="K4060" s="719">
        <v>1</v>
      </c>
      <c r="L4060" s="719">
        <v>12</v>
      </c>
      <c r="M4060" s="1491">
        <f t="shared" ref="M4060:M4123" si="162">E4060*L4060</f>
        <v>42000</v>
      </c>
      <c r="N4060" s="719">
        <v>1</v>
      </c>
      <c r="O4060" s="719">
        <v>6</v>
      </c>
      <c r="P4060" s="1491">
        <f t="shared" si="161"/>
        <v>21000</v>
      </c>
    </row>
    <row r="4061" spans="1:16" ht="13.5" x14ac:dyDescent="0.2">
      <c r="A4061" s="1490" t="s">
        <v>2078</v>
      </c>
      <c r="B4061" s="1488" t="s">
        <v>2003</v>
      </c>
      <c r="C4061" s="1486" t="s">
        <v>97</v>
      </c>
      <c r="D4061" s="1488" t="s">
        <v>4609</v>
      </c>
      <c r="E4061" s="1492">
        <v>3500</v>
      </c>
      <c r="F4061" s="1488" t="s">
        <v>4610</v>
      </c>
      <c r="G4061" s="1488" t="s">
        <v>4611</v>
      </c>
      <c r="H4061" s="1488" t="s">
        <v>1344</v>
      </c>
      <c r="I4061" s="1487" t="s">
        <v>4607</v>
      </c>
      <c r="J4061" s="1486" t="s">
        <v>4608</v>
      </c>
      <c r="K4061" s="1485">
        <v>1</v>
      </c>
      <c r="L4061" s="1485">
        <v>12</v>
      </c>
      <c r="M4061" s="1491">
        <f t="shared" si="162"/>
        <v>42000</v>
      </c>
      <c r="N4061" s="1485">
        <v>1</v>
      </c>
      <c r="O4061" s="1485">
        <v>6</v>
      </c>
      <c r="P4061" s="1491">
        <f t="shared" si="161"/>
        <v>21000</v>
      </c>
    </row>
    <row r="4062" spans="1:16" ht="13.5" x14ac:dyDescent="0.2">
      <c r="A4062" s="1490" t="s">
        <v>2078</v>
      </c>
      <c r="B4062" s="1488" t="s">
        <v>2003</v>
      </c>
      <c r="C4062" s="1486" t="s">
        <v>97</v>
      </c>
      <c r="D4062" s="1488" t="s">
        <v>4612</v>
      </c>
      <c r="E4062" s="1492">
        <v>8000</v>
      </c>
      <c r="F4062" s="1488" t="s">
        <v>4613</v>
      </c>
      <c r="G4062" s="1488" t="s">
        <v>4614</v>
      </c>
      <c r="H4062" s="1488" t="s">
        <v>792</v>
      </c>
      <c r="I4062" s="1487" t="s">
        <v>4607</v>
      </c>
      <c r="J4062" s="1486" t="s">
        <v>4608</v>
      </c>
      <c r="K4062" s="1485">
        <v>1</v>
      </c>
      <c r="L4062" s="1485">
        <v>12</v>
      </c>
      <c r="M4062" s="1491">
        <f t="shared" si="162"/>
        <v>96000</v>
      </c>
      <c r="N4062" s="1485">
        <v>1</v>
      </c>
      <c r="O4062" s="1485">
        <v>6</v>
      </c>
      <c r="P4062" s="1491">
        <f t="shared" si="161"/>
        <v>48000</v>
      </c>
    </row>
    <row r="4063" spans="1:16" ht="13.5" x14ac:dyDescent="0.2">
      <c r="A4063" s="1490" t="s">
        <v>2078</v>
      </c>
      <c r="B4063" s="1488" t="s">
        <v>2003</v>
      </c>
      <c r="C4063" s="1486" t="s">
        <v>97</v>
      </c>
      <c r="D4063" s="1488" t="s">
        <v>4615</v>
      </c>
      <c r="E4063" s="1492">
        <v>2800</v>
      </c>
      <c r="F4063" s="1488" t="s">
        <v>4616</v>
      </c>
      <c r="G4063" s="1488" t="s">
        <v>4617</v>
      </c>
      <c r="H4063" s="1488" t="s">
        <v>2349</v>
      </c>
      <c r="I4063" s="1487" t="s">
        <v>4618</v>
      </c>
      <c r="J4063" s="1486" t="s">
        <v>4619</v>
      </c>
      <c r="K4063" s="1485">
        <v>1</v>
      </c>
      <c r="L4063" s="1485">
        <v>12</v>
      </c>
      <c r="M4063" s="1491">
        <f t="shared" si="162"/>
        <v>33600</v>
      </c>
      <c r="N4063" s="1485">
        <v>1</v>
      </c>
      <c r="O4063" s="1485">
        <v>6</v>
      </c>
      <c r="P4063" s="1491">
        <f t="shared" si="161"/>
        <v>16800</v>
      </c>
    </row>
    <row r="4064" spans="1:16" ht="13.5" x14ac:dyDescent="0.2">
      <c r="A4064" s="1490" t="s">
        <v>2078</v>
      </c>
      <c r="B4064" s="1488" t="s">
        <v>2003</v>
      </c>
      <c r="C4064" s="1486" t="s">
        <v>97</v>
      </c>
      <c r="D4064" s="1488" t="s">
        <v>4620</v>
      </c>
      <c r="E4064" s="1492">
        <v>8000</v>
      </c>
      <c r="F4064" s="1488">
        <v>25654251</v>
      </c>
      <c r="G4064" s="1488" t="s">
        <v>4621</v>
      </c>
      <c r="H4064" s="1488" t="s">
        <v>4622</v>
      </c>
      <c r="I4064" s="1487" t="s">
        <v>4607</v>
      </c>
      <c r="J4064" s="1486" t="s">
        <v>4608</v>
      </c>
      <c r="K4064" s="1485">
        <v>1</v>
      </c>
      <c r="L4064" s="1485">
        <v>10</v>
      </c>
      <c r="M4064" s="1491">
        <f t="shared" si="162"/>
        <v>80000</v>
      </c>
      <c r="N4064" s="1485">
        <v>1</v>
      </c>
      <c r="O4064" s="1485">
        <v>6</v>
      </c>
      <c r="P4064" s="1491">
        <f t="shared" si="161"/>
        <v>48000</v>
      </c>
    </row>
    <row r="4065" spans="1:16" ht="13.5" x14ac:dyDescent="0.2">
      <c r="A4065" s="1490" t="s">
        <v>2078</v>
      </c>
      <c r="B4065" s="1488" t="s">
        <v>2003</v>
      </c>
      <c r="C4065" s="1486" t="s">
        <v>97</v>
      </c>
      <c r="D4065" s="1488" t="s">
        <v>4623</v>
      </c>
      <c r="E4065" s="1492">
        <v>3500</v>
      </c>
      <c r="F4065" s="1488" t="s">
        <v>4624</v>
      </c>
      <c r="G4065" s="1488" t="s">
        <v>4625</v>
      </c>
      <c r="H4065" s="1488" t="s">
        <v>1344</v>
      </c>
      <c r="I4065" s="1487" t="s">
        <v>4607</v>
      </c>
      <c r="J4065" s="1486" t="s">
        <v>4608</v>
      </c>
      <c r="K4065" s="1485">
        <v>1</v>
      </c>
      <c r="L4065" s="1485">
        <v>12</v>
      </c>
      <c r="M4065" s="1491">
        <f t="shared" si="162"/>
        <v>42000</v>
      </c>
      <c r="N4065" s="1485">
        <v>1</v>
      </c>
      <c r="O4065" s="1485">
        <v>6</v>
      </c>
      <c r="P4065" s="1491">
        <f t="shared" si="161"/>
        <v>21000</v>
      </c>
    </row>
    <row r="4066" spans="1:16" ht="13.5" x14ac:dyDescent="0.2">
      <c r="A4066" s="1490" t="s">
        <v>2078</v>
      </c>
      <c r="B4066" s="1488" t="s">
        <v>2003</v>
      </c>
      <c r="C4066" s="1486" t="s">
        <v>97</v>
      </c>
      <c r="D4066" s="1488" t="s">
        <v>4626</v>
      </c>
      <c r="E4066" s="1492">
        <v>7000</v>
      </c>
      <c r="F4066" s="1488" t="s">
        <v>4627</v>
      </c>
      <c r="G4066" s="1488" t="s">
        <v>4628</v>
      </c>
      <c r="H4066" s="1488" t="s">
        <v>864</v>
      </c>
      <c r="I4066" s="1487" t="s">
        <v>4607</v>
      </c>
      <c r="J4066" s="1486" t="s">
        <v>4608</v>
      </c>
      <c r="K4066" s="1485">
        <v>1</v>
      </c>
      <c r="L4066" s="1485">
        <v>12</v>
      </c>
      <c r="M4066" s="1491">
        <f t="shared" si="162"/>
        <v>84000</v>
      </c>
      <c r="N4066" s="1485">
        <v>1</v>
      </c>
      <c r="O4066" s="1485">
        <v>1</v>
      </c>
      <c r="P4066" s="1491">
        <f t="shared" si="161"/>
        <v>7000</v>
      </c>
    </row>
    <row r="4067" spans="1:16" ht="13.5" x14ac:dyDescent="0.2">
      <c r="A4067" s="1490" t="s">
        <v>2078</v>
      </c>
      <c r="B4067" s="1488" t="s">
        <v>2003</v>
      </c>
      <c r="C4067" s="1486" t="s">
        <v>97</v>
      </c>
      <c r="D4067" s="1488" t="s">
        <v>4629</v>
      </c>
      <c r="E4067" s="1492">
        <v>7000</v>
      </c>
      <c r="F4067" s="1488" t="s">
        <v>4630</v>
      </c>
      <c r="G4067" s="1488" t="s">
        <v>4631</v>
      </c>
      <c r="H4067" s="1488" t="s">
        <v>792</v>
      </c>
      <c r="I4067" s="1487" t="s">
        <v>4607</v>
      </c>
      <c r="J4067" s="1486" t="s">
        <v>4608</v>
      </c>
      <c r="K4067" s="1485">
        <v>1</v>
      </c>
      <c r="L4067" s="1485">
        <v>12</v>
      </c>
      <c r="M4067" s="1491">
        <f t="shared" si="162"/>
        <v>84000</v>
      </c>
      <c r="N4067" s="1485">
        <v>1</v>
      </c>
      <c r="O4067" s="1485">
        <v>6</v>
      </c>
      <c r="P4067" s="1491">
        <f t="shared" si="161"/>
        <v>42000</v>
      </c>
    </row>
    <row r="4068" spans="1:16" ht="13.5" x14ac:dyDescent="0.2">
      <c r="A4068" s="1490" t="s">
        <v>2078</v>
      </c>
      <c r="B4068" s="1488" t="s">
        <v>2003</v>
      </c>
      <c r="C4068" s="1486" t="s">
        <v>97</v>
      </c>
      <c r="D4068" s="1488" t="s">
        <v>4632</v>
      </c>
      <c r="E4068" s="1492">
        <v>8000</v>
      </c>
      <c r="F4068" s="1488" t="s">
        <v>4633</v>
      </c>
      <c r="G4068" s="1488" t="s">
        <v>4634</v>
      </c>
      <c r="H4068" s="1488" t="s">
        <v>4635</v>
      </c>
      <c r="I4068" s="1487" t="s">
        <v>4607</v>
      </c>
      <c r="J4068" s="1486" t="s">
        <v>4608</v>
      </c>
      <c r="K4068" s="1485">
        <v>1</v>
      </c>
      <c r="L4068" s="1485">
        <v>12</v>
      </c>
      <c r="M4068" s="1491">
        <f t="shared" si="162"/>
        <v>96000</v>
      </c>
      <c r="N4068" s="1485">
        <v>1</v>
      </c>
      <c r="O4068" s="1485">
        <v>2</v>
      </c>
      <c r="P4068" s="1491">
        <f t="shared" si="161"/>
        <v>16000</v>
      </c>
    </row>
    <row r="4069" spans="1:16" ht="13.5" x14ac:dyDescent="0.2">
      <c r="A4069" s="1490" t="s">
        <v>2078</v>
      </c>
      <c r="B4069" s="1488" t="s">
        <v>2003</v>
      </c>
      <c r="C4069" s="1486" t="s">
        <v>97</v>
      </c>
      <c r="D4069" s="1488" t="s">
        <v>4636</v>
      </c>
      <c r="E4069" s="1492">
        <v>3500</v>
      </c>
      <c r="F4069" s="1488">
        <v>70390850</v>
      </c>
      <c r="G4069" s="1488" t="s">
        <v>4637</v>
      </c>
      <c r="H4069" s="1488" t="s">
        <v>1494</v>
      </c>
      <c r="I4069" s="1487" t="s">
        <v>4607</v>
      </c>
      <c r="J4069" s="1486" t="s">
        <v>4608</v>
      </c>
      <c r="K4069" s="1485">
        <v>1</v>
      </c>
      <c r="L4069" s="1485">
        <v>1</v>
      </c>
      <c r="M4069" s="1491">
        <f t="shared" si="162"/>
        <v>3500</v>
      </c>
      <c r="N4069" s="1485">
        <v>1</v>
      </c>
      <c r="O4069" s="1485">
        <v>6</v>
      </c>
      <c r="P4069" s="1491">
        <f t="shared" si="161"/>
        <v>21000</v>
      </c>
    </row>
    <row r="4070" spans="1:16" ht="13.5" x14ac:dyDescent="0.2">
      <c r="A4070" s="1490" t="s">
        <v>2078</v>
      </c>
      <c r="B4070" s="1488" t="s">
        <v>2003</v>
      </c>
      <c r="C4070" s="1486" t="s">
        <v>97</v>
      </c>
      <c r="D4070" s="1488" t="s">
        <v>4638</v>
      </c>
      <c r="E4070" s="1492">
        <v>9000</v>
      </c>
      <c r="F4070" s="1488" t="s">
        <v>4639</v>
      </c>
      <c r="G4070" s="1488" t="s">
        <v>4640</v>
      </c>
      <c r="H4070" s="1488" t="s">
        <v>792</v>
      </c>
      <c r="I4070" s="1487" t="s">
        <v>4607</v>
      </c>
      <c r="J4070" s="1486" t="s">
        <v>4608</v>
      </c>
      <c r="K4070" s="1485">
        <v>1</v>
      </c>
      <c r="L4070" s="1485">
        <v>12</v>
      </c>
      <c r="M4070" s="1491">
        <f t="shared" si="162"/>
        <v>108000</v>
      </c>
      <c r="N4070" s="1485">
        <v>1</v>
      </c>
      <c r="O4070" s="1485">
        <v>6</v>
      </c>
      <c r="P4070" s="1491">
        <f t="shared" si="161"/>
        <v>54000</v>
      </c>
    </row>
    <row r="4071" spans="1:16" ht="13.5" x14ac:dyDescent="0.2">
      <c r="A4071" s="1490" t="s">
        <v>2078</v>
      </c>
      <c r="B4071" s="1488" t="s">
        <v>2003</v>
      </c>
      <c r="C4071" s="1486" t="s">
        <v>97</v>
      </c>
      <c r="D4071" s="1488" t="s">
        <v>4641</v>
      </c>
      <c r="E4071" s="1492">
        <v>8000</v>
      </c>
      <c r="F4071" s="1488" t="s">
        <v>4642</v>
      </c>
      <c r="G4071" s="1488" t="s">
        <v>4643</v>
      </c>
      <c r="H4071" s="1488" t="s">
        <v>776</v>
      </c>
      <c r="I4071" s="1487" t="s">
        <v>4607</v>
      </c>
      <c r="J4071" s="1486" t="s">
        <v>4608</v>
      </c>
      <c r="K4071" s="1485">
        <v>1</v>
      </c>
      <c r="L4071" s="1485">
        <v>12</v>
      </c>
      <c r="M4071" s="1491">
        <f t="shared" si="162"/>
        <v>96000</v>
      </c>
      <c r="N4071" s="1485">
        <v>0</v>
      </c>
      <c r="O4071" s="1485">
        <v>0</v>
      </c>
      <c r="P4071" s="1491">
        <f t="shared" si="161"/>
        <v>0</v>
      </c>
    </row>
    <row r="4072" spans="1:16" ht="13.5" x14ac:dyDescent="0.2">
      <c r="A4072" s="1490" t="s">
        <v>2078</v>
      </c>
      <c r="B4072" s="1488" t="s">
        <v>2003</v>
      </c>
      <c r="C4072" s="1486" t="s">
        <v>97</v>
      </c>
      <c r="D4072" s="1488" t="s">
        <v>4612</v>
      </c>
      <c r="E4072" s="1492">
        <v>8500</v>
      </c>
      <c r="F4072" s="1488" t="s">
        <v>4644</v>
      </c>
      <c r="G4072" s="1488" t="s">
        <v>4645</v>
      </c>
      <c r="H4072" s="1488" t="s">
        <v>792</v>
      </c>
      <c r="I4072" s="1487" t="s">
        <v>4607</v>
      </c>
      <c r="J4072" s="1486" t="s">
        <v>4608</v>
      </c>
      <c r="K4072" s="1485">
        <v>1</v>
      </c>
      <c r="L4072" s="1485">
        <v>3</v>
      </c>
      <c r="M4072" s="1491">
        <f t="shared" si="162"/>
        <v>25500</v>
      </c>
      <c r="N4072" s="1485">
        <v>0</v>
      </c>
      <c r="O4072" s="1485">
        <v>0</v>
      </c>
      <c r="P4072" s="1491">
        <f t="shared" si="161"/>
        <v>0</v>
      </c>
    </row>
    <row r="4073" spans="1:16" ht="13.5" x14ac:dyDescent="0.2">
      <c r="A4073" s="1490" t="s">
        <v>2078</v>
      </c>
      <c r="B4073" s="1488" t="s">
        <v>2003</v>
      </c>
      <c r="C4073" s="1486" t="s">
        <v>97</v>
      </c>
      <c r="D4073" s="1488" t="s">
        <v>4646</v>
      </c>
      <c r="E4073" s="1492">
        <v>8000</v>
      </c>
      <c r="F4073" s="1488" t="s">
        <v>4647</v>
      </c>
      <c r="G4073" s="1488" t="s">
        <v>4648</v>
      </c>
      <c r="H4073" s="1488" t="s">
        <v>4649</v>
      </c>
      <c r="I4073" s="1487" t="s">
        <v>4607</v>
      </c>
      <c r="J4073" s="1486" t="s">
        <v>4608</v>
      </c>
      <c r="K4073" s="1485">
        <v>1</v>
      </c>
      <c r="L4073" s="1485">
        <v>12</v>
      </c>
      <c r="M4073" s="1491">
        <f t="shared" si="162"/>
        <v>96000</v>
      </c>
      <c r="N4073" s="1485">
        <v>1</v>
      </c>
      <c r="O4073" s="1485">
        <v>6</v>
      </c>
      <c r="P4073" s="1491">
        <f t="shared" si="161"/>
        <v>48000</v>
      </c>
    </row>
    <row r="4074" spans="1:16" ht="13.5" x14ac:dyDescent="0.2">
      <c r="A4074" s="1490" t="s">
        <v>2078</v>
      </c>
      <c r="B4074" s="1488" t="s">
        <v>2003</v>
      </c>
      <c r="C4074" s="1486" t="s">
        <v>97</v>
      </c>
      <c r="D4074" s="1488" t="s">
        <v>4650</v>
      </c>
      <c r="E4074" s="1492">
        <v>9000</v>
      </c>
      <c r="F4074" s="1488">
        <v>41696949</v>
      </c>
      <c r="G4074" s="1488" t="s">
        <v>4651</v>
      </c>
      <c r="H4074" s="1488" t="s">
        <v>792</v>
      </c>
      <c r="I4074" s="1487" t="s">
        <v>4607</v>
      </c>
      <c r="J4074" s="1486" t="s">
        <v>4608</v>
      </c>
      <c r="K4074" s="1485">
        <v>1</v>
      </c>
      <c r="L4074" s="1485">
        <v>12</v>
      </c>
      <c r="M4074" s="1491">
        <f t="shared" si="162"/>
        <v>108000</v>
      </c>
      <c r="N4074" s="1485">
        <v>1</v>
      </c>
      <c r="O4074" s="1485">
        <v>5</v>
      </c>
      <c r="P4074" s="1491">
        <f t="shared" si="161"/>
        <v>45000</v>
      </c>
    </row>
    <row r="4075" spans="1:16" ht="13.5" x14ac:dyDescent="0.2">
      <c r="A4075" s="1490" t="s">
        <v>2078</v>
      </c>
      <c r="B4075" s="1488" t="s">
        <v>2003</v>
      </c>
      <c r="C4075" s="1486" t="s">
        <v>97</v>
      </c>
      <c r="D4075" s="1488" t="s">
        <v>4646</v>
      </c>
      <c r="E4075" s="1492">
        <v>8000</v>
      </c>
      <c r="F4075" s="1488" t="s">
        <v>4652</v>
      </c>
      <c r="G4075" s="1488" t="s">
        <v>4653</v>
      </c>
      <c r="H4075" s="1488" t="s">
        <v>4649</v>
      </c>
      <c r="I4075" s="1487" t="s">
        <v>4607</v>
      </c>
      <c r="J4075" s="1486" t="s">
        <v>4608</v>
      </c>
      <c r="K4075" s="1485">
        <v>1</v>
      </c>
      <c r="L4075" s="1485">
        <v>12</v>
      </c>
      <c r="M4075" s="1491">
        <f t="shared" si="162"/>
        <v>96000</v>
      </c>
      <c r="N4075" s="1485">
        <v>1</v>
      </c>
      <c r="O4075" s="1485">
        <v>6</v>
      </c>
      <c r="P4075" s="1491">
        <f t="shared" si="161"/>
        <v>48000</v>
      </c>
    </row>
    <row r="4076" spans="1:16" ht="13.5" x14ac:dyDescent="0.2">
      <c r="A4076" s="1490" t="s">
        <v>2078</v>
      </c>
      <c r="B4076" s="1488" t="s">
        <v>2003</v>
      </c>
      <c r="C4076" s="1486" t="s">
        <v>97</v>
      </c>
      <c r="D4076" s="1488" t="s">
        <v>4636</v>
      </c>
      <c r="E4076" s="1492">
        <v>3500</v>
      </c>
      <c r="F4076" s="1488">
        <v>43565541</v>
      </c>
      <c r="G4076" s="1488" t="s">
        <v>4654</v>
      </c>
      <c r="H4076" s="1488" t="s">
        <v>4655</v>
      </c>
      <c r="I4076" s="1487" t="s">
        <v>4607</v>
      </c>
      <c r="J4076" s="1486" t="s">
        <v>4608</v>
      </c>
      <c r="K4076" s="1485">
        <v>1</v>
      </c>
      <c r="L4076" s="1485">
        <v>2</v>
      </c>
      <c r="M4076" s="1491">
        <f t="shared" si="162"/>
        <v>7000</v>
      </c>
      <c r="N4076" s="1485">
        <v>1</v>
      </c>
      <c r="O4076" s="1485">
        <v>6</v>
      </c>
      <c r="P4076" s="1491">
        <f t="shared" si="161"/>
        <v>21000</v>
      </c>
    </row>
    <row r="4077" spans="1:16" ht="13.5" x14ac:dyDescent="0.2">
      <c r="A4077" s="1490" t="s">
        <v>2078</v>
      </c>
      <c r="B4077" s="1488" t="s">
        <v>2003</v>
      </c>
      <c r="C4077" s="1486" t="s">
        <v>97</v>
      </c>
      <c r="D4077" s="1488" t="s">
        <v>4636</v>
      </c>
      <c r="E4077" s="1492">
        <v>3500</v>
      </c>
      <c r="F4077" s="1488">
        <v>42682343</v>
      </c>
      <c r="G4077" s="1488" t="s">
        <v>4656</v>
      </c>
      <c r="H4077" s="1488" t="s">
        <v>834</v>
      </c>
      <c r="I4077" s="1487" t="s">
        <v>4607</v>
      </c>
      <c r="J4077" s="1486" t="s">
        <v>4608</v>
      </c>
      <c r="K4077" s="1485">
        <v>1</v>
      </c>
      <c r="L4077" s="1485">
        <v>1</v>
      </c>
      <c r="M4077" s="1491">
        <f t="shared" si="162"/>
        <v>3500</v>
      </c>
      <c r="N4077" s="1485">
        <v>1</v>
      </c>
      <c r="O4077" s="1485">
        <v>6</v>
      </c>
      <c r="P4077" s="1491">
        <f t="shared" si="161"/>
        <v>21000</v>
      </c>
    </row>
    <row r="4078" spans="1:16" ht="13.5" x14ac:dyDescent="0.2">
      <c r="A4078" s="1490" t="s">
        <v>2078</v>
      </c>
      <c r="B4078" s="1488" t="s">
        <v>2003</v>
      </c>
      <c r="C4078" s="1486" t="s">
        <v>97</v>
      </c>
      <c r="D4078" s="1488" t="s">
        <v>4636</v>
      </c>
      <c r="E4078" s="1492">
        <v>3500</v>
      </c>
      <c r="F4078" s="1488">
        <v>46879551</v>
      </c>
      <c r="G4078" s="1488" t="s">
        <v>4657</v>
      </c>
      <c r="H4078" s="1488" t="s">
        <v>1494</v>
      </c>
      <c r="I4078" s="1487" t="s">
        <v>4607</v>
      </c>
      <c r="J4078" s="1486" t="s">
        <v>4608</v>
      </c>
      <c r="K4078" s="1485">
        <v>1</v>
      </c>
      <c r="L4078" s="1485">
        <v>1</v>
      </c>
      <c r="M4078" s="1491">
        <f t="shared" si="162"/>
        <v>3500</v>
      </c>
      <c r="N4078" s="1485">
        <v>1</v>
      </c>
      <c r="O4078" s="1485">
        <v>6</v>
      </c>
      <c r="P4078" s="1491">
        <f t="shared" si="161"/>
        <v>21000</v>
      </c>
    </row>
    <row r="4079" spans="1:16" ht="13.5" x14ac:dyDescent="0.2">
      <c r="A4079" s="1490" t="s">
        <v>2078</v>
      </c>
      <c r="B4079" s="1488" t="s">
        <v>2003</v>
      </c>
      <c r="C4079" s="1486" t="s">
        <v>97</v>
      </c>
      <c r="D4079" s="1488" t="s">
        <v>4658</v>
      </c>
      <c r="E4079" s="1492">
        <v>2000</v>
      </c>
      <c r="F4079" s="1488">
        <v>71429161</v>
      </c>
      <c r="G4079" s="1488" t="s">
        <v>4659</v>
      </c>
      <c r="H4079" s="1488" t="s">
        <v>3589</v>
      </c>
      <c r="I4079" s="1487" t="s">
        <v>4607</v>
      </c>
      <c r="J4079" s="1486" t="s">
        <v>4608</v>
      </c>
      <c r="K4079" s="1485">
        <v>1</v>
      </c>
      <c r="L4079" s="1485">
        <v>5</v>
      </c>
      <c r="M4079" s="1491">
        <f t="shared" si="162"/>
        <v>10000</v>
      </c>
      <c r="N4079" s="1485">
        <v>0</v>
      </c>
      <c r="O4079" s="1485">
        <v>0</v>
      </c>
      <c r="P4079" s="1491">
        <f t="shared" si="161"/>
        <v>0</v>
      </c>
    </row>
    <row r="4080" spans="1:16" ht="13.5" x14ac:dyDescent="0.2">
      <c r="A4080" s="1490" t="s">
        <v>2078</v>
      </c>
      <c r="B4080" s="1488" t="s">
        <v>2003</v>
      </c>
      <c r="C4080" s="1486" t="s">
        <v>97</v>
      </c>
      <c r="D4080" s="1488" t="s">
        <v>4660</v>
      </c>
      <c r="E4080" s="1492">
        <v>3500</v>
      </c>
      <c r="F4080" s="1494">
        <v>71429161</v>
      </c>
      <c r="G4080" s="1488" t="s">
        <v>4659</v>
      </c>
      <c r="H4080" s="1488" t="s">
        <v>3589</v>
      </c>
      <c r="I4080" s="1487" t="s">
        <v>4607</v>
      </c>
      <c r="J4080" s="1486" t="s">
        <v>4608</v>
      </c>
      <c r="K4080" s="1485">
        <v>0</v>
      </c>
      <c r="L4080" s="1485">
        <v>0</v>
      </c>
      <c r="M4080" s="1491">
        <f t="shared" si="162"/>
        <v>0</v>
      </c>
      <c r="N4080" s="1493">
        <v>1</v>
      </c>
      <c r="O4080" s="1493">
        <v>4</v>
      </c>
      <c r="P4080" s="1491">
        <f t="shared" si="161"/>
        <v>14000</v>
      </c>
    </row>
    <row r="4081" spans="1:16" ht="13.5" x14ac:dyDescent="0.2">
      <c r="A4081" s="1490" t="s">
        <v>2078</v>
      </c>
      <c r="B4081" s="1488" t="s">
        <v>2003</v>
      </c>
      <c r="C4081" s="1486" t="s">
        <v>97</v>
      </c>
      <c r="D4081" s="1488" t="s">
        <v>4661</v>
      </c>
      <c r="E4081" s="1492">
        <v>2500</v>
      </c>
      <c r="F4081" s="1488">
        <v>45936949</v>
      </c>
      <c r="G4081" s="1488" t="s">
        <v>4662</v>
      </c>
      <c r="H4081" s="1488" t="s">
        <v>4663</v>
      </c>
      <c r="I4081" s="1487" t="s">
        <v>4607</v>
      </c>
      <c r="J4081" s="1486" t="s">
        <v>4608</v>
      </c>
      <c r="K4081" s="1485">
        <v>1</v>
      </c>
      <c r="L4081" s="1485">
        <v>8</v>
      </c>
      <c r="M4081" s="1491">
        <f t="shared" si="162"/>
        <v>20000</v>
      </c>
      <c r="N4081" s="1485">
        <v>1</v>
      </c>
      <c r="O4081" s="1485">
        <v>6</v>
      </c>
      <c r="P4081" s="1491">
        <f t="shared" si="161"/>
        <v>15000</v>
      </c>
    </row>
    <row r="4082" spans="1:16" ht="13.5" x14ac:dyDescent="0.2">
      <c r="A4082" s="1490" t="s">
        <v>2078</v>
      </c>
      <c r="B4082" s="1488" t="s">
        <v>2003</v>
      </c>
      <c r="C4082" s="1486" t="s">
        <v>97</v>
      </c>
      <c r="D4082" s="1488" t="s">
        <v>4664</v>
      </c>
      <c r="E4082" s="1492">
        <v>8000</v>
      </c>
      <c r="F4082" s="1488" t="s">
        <v>4665</v>
      </c>
      <c r="G4082" s="1488" t="s">
        <v>4666</v>
      </c>
      <c r="H4082" s="1488" t="s">
        <v>792</v>
      </c>
      <c r="I4082" s="1487" t="s">
        <v>4607</v>
      </c>
      <c r="J4082" s="1486" t="s">
        <v>4608</v>
      </c>
      <c r="K4082" s="1485">
        <v>1</v>
      </c>
      <c r="L4082" s="1485">
        <v>12</v>
      </c>
      <c r="M4082" s="1491">
        <f t="shared" si="162"/>
        <v>96000</v>
      </c>
      <c r="N4082" s="1485">
        <v>1</v>
      </c>
      <c r="O4082" s="1485">
        <v>6</v>
      </c>
      <c r="P4082" s="1491">
        <f t="shared" si="161"/>
        <v>48000</v>
      </c>
    </row>
    <row r="4083" spans="1:16" ht="13.5" x14ac:dyDescent="0.2">
      <c r="A4083" s="1490" t="s">
        <v>2078</v>
      </c>
      <c r="B4083" s="1488" t="s">
        <v>2003</v>
      </c>
      <c r="C4083" s="1486" t="s">
        <v>97</v>
      </c>
      <c r="D4083" s="1488" t="s">
        <v>1025</v>
      </c>
      <c r="E4083" s="1492">
        <v>3000</v>
      </c>
      <c r="F4083" s="1488" t="s">
        <v>4667</v>
      </c>
      <c r="G4083" s="1488" t="s">
        <v>4668</v>
      </c>
      <c r="H4083" s="1488" t="s">
        <v>2388</v>
      </c>
      <c r="I4083" s="1487" t="s">
        <v>4618</v>
      </c>
      <c r="J4083" s="1486" t="s">
        <v>4618</v>
      </c>
      <c r="K4083" s="1485">
        <v>1</v>
      </c>
      <c r="L4083" s="1485">
        <v>1</v>
      </c>
      <c r="M4083" s="1491">
        <f t="shared" si="162"/>
        <v>3000</v>
      </c>
      <c r="N4083" s="1485">
        <v>1</v>
      </c>
      <c r="O4083" s="1485">
        <v>6</v>
      </c>
      <c r="P4083" s="1491">
        <f t="shared" si="161"/>
        <v>18000</v>
      </c>
    </row>
    <row r="4084" spans="1:16" ht="13.5" x14ac:dyDescent="0.2">
      <c r="A4084" s="1490" t="s">
        <v>2078</v>
      </c>
      <c r="B4084" s="1488" t="s">
        <v>2003</v>
      </c>
      <c r="C4084" s="1486" t="s">
        <v>97</v>
      </c>
      <c r="D4084" s="1488" t="s">
        <v>783</v>
      </c>
      <c r="E4084" s="1492">
        <v>6500</v>
      </c>
      <c r="F4084" s="1488" t="s">
        <v>4669</v>
      </c>
      <c r="G4084" s="1488" t="s">
        <v>4670</v>
      </c>
      <c r="H4084" s="1488" t="s">
        <v>867</v>
      </c>
      <c r="I4084" s="1487" t="s">
        <v>4607</v>
      </c>
      <c r="J4084" s="1486" t="s">
        <v>4608</v>
      </c>
      <c r="K4084" s="1485">
        <v>1</v>
      </c>
      <c r="L4084" s="1485">
        <v>12</v>
      </c>
      <c r="M4084" s="1491">
        <f t="shared" si="162"/>
        <v>78000</v>
      </c>
      <c r="N4084" s="1485">
        <v>1</v>
      </c>
      <c r="O4084" s="1485">
        <v>6</v>
      </c>
      <c r="P4084" s="1491">
        <f t="shared" si="161"/>
        <v>39000</v>
      </c>
    </row>
    <row r="4085" spans="1:16" ht="13.5" x14ac:dyDescent="0.2">
      <c r="A4085" s="1490" t="s">
        <v>2078</v>
      </c>
      <c r="B4085" s="1488" t="s">
        <v>2003</v>
      </c>
      <c r="C4085" s="1486" t="s">
        <v>97</v>
      </c>
      <c r="D4085" s="1488" t="s">
        <v>4609</v>
      </c>
      <c r="E4085" s="1492">
        <v>3500</v>
      </c>
      <c r="F4085" s="1488" t="s">
        <v>4671</v>
      </c>
      <c r="G4085" s="1488" t="s">
        <v>4672</v>
      </c>
      <c r="H4085" s="1488" t="s">
        <v>1344</v>
      </c>
      <c r="I4085" s="1487" t="s">
        <v>4607</v>
      </c>
      <c r="J4085" s="1486" t="s">
        <v>4608</v>
      </c>
      <c r="K4085" s="1485">
        <v>1</v>
      </c>
      <c r="L4085" s="1485">
        <v>12</v>
      </c>
      <c r="M4085" s="1491">
        <f t="shared" si="162"/>
        <v>42000</v>
      </c>
      <c r="N4085" s="1485">
        <v>1</v>
      </c>
      <c r="O4085" s="1485">
        <v>6</v>
      </c>
      <c r="P4085" s="1491">
        <f t="shared" si="161"/>
        <v>21000</v>
      </c>
    </row>
    <row r="4086" spans="1:16" ht="13.5" x14ac:dyDescent="0.2">
      <c r="A4086" s="1490" t="s">
        <v>2078</v>
      </c>
      <c r="B4086" s="1488" t="s">
        <v>2003</v>
      </c>
      <c r="C4086" s="1486" t="s">
        <v>97</v>
      </c>
      <c r="D4086" s="1488" t="s">
        <v>1025</v>
      </c>
      <c r="E4086" s="1492">
        <v>3000</v>
      </c>
      <c r="F4086" s="1488" t="s">
        <v>4673</v>
      </c>
      <c r="G4086" s="1488" t="s">
        <v>4674</v>
      </c>
      <c r="H4086" s="1488" t="s">
        <v>2388</v>
      </c>
      <c r="I4086" s="1487" t="s">
        <v>4618</v>
      </c>
      <c r="J4086" s="1486" t="s">
        <v>4618</v>
      </c>
      <c r="K4086" s="1485">
        <v>1</v>
      </c>
      <c r="L4086" s="1485">
        <v>12</v>
      </c>
      <c r="M4086" s="1491">
        <f t="shared" si="162"/>
        <v>36000</v>
      </c>
      <c r="N4086" s="1485">
        <v>1</v>
      </c>
      <c r="O4086" s="1485">
        <v>6</v>
      </c>
      <c r="P4086" s="1491">
        <f t="shared" si="161"/>
        <v>18000</v>
      </c>
    </row>
    <row r="4087" spans="1:16" ht="13.5" x14ac:dyDescent="0.2">
      <c r="A4087" s="1490" t="s">
        <v>2078</v>
      </c>
      <c r="B4087" s="1488" t="s">
        <v>2003</v>
      </c>
      <c r="C4087" s="1486" t="s">
        <v>97</v>
      </c>
      <c r="D4087" s="1488" t="s">
        <v>4615</v>
      </c>
      <c r="E4087" s="1492">
        <v>2800</v>
      </c>
      <c r="F4087" s="1488" t="s">
        <v>4675</v>
      </c>
      <c r="G4087" s="1488" t="s">
        <v>4676</v>
      </c>
      <c r="H4087" s="1488" t="s">
        <v>2349</v>
      </c>
      <c r="I4087" s="1487" t="s">
        <v>4618</v>
      </c>
      <c r="J4087" s="1486" t="s">
        <v>4619</v>
      </c>
      <c r="K4087" s="1485">
        <v>1</v>
      </c>
      <c r="L4087" s="1485">
        <v>5</v>
      </c>
      <c r="M4087" s="1491">
        <f t="shared" si="162"/>
        <v>14000</v>
      </c>
      <c r="N4087" s="1485">
        <v>0</v>
      </c>
      <c r="O4087" s="1485">
        <v>0</v>
      </c>
      <c r="P4087" s="1491">
        <f t="shared" si="161"/>
        <v>0</v>
      </c>
    </row>
    <row r="4088" spans="1:16" ht="13.5" x14ac:dyDescent="0.2">
      <c r="A4088" s="1490" t="s">
        <v>2078</v>
      </c>
      <c r="B4088" s="1488" t="s">
        <v>2003</v>
      </c>
      <c r="C4088" s="1486" t="s">
        <v>97</v>
      </c>
      <c r="D4088" s="1488" t="s">
        <v>4615</v>
      </c>
      <c r="E4088" s="1492">
        <v>3000</v>
      </c>
      <c r="F4088" s="1488" t="s">
        <v>4677</v>
      </c>
      <c r="G4088" s="1488" t="s">
        <v>4678</v>
      </c>
      <c r="H4088" s="1488" t="s">
        <v>4679</v>
      </c>
      <c r="I4088" s="1487" t="s">
        <v>4618</v>
      </c>
      <c r="J4088" s="1486" t="s">
        <v>4619</v>
      </c>
      <c r="K4088" s="1485">
        <v>1</v>
      </c>
      <c r="L4088" s="1485">
        <v>12</v>
      </c>
      <c r="M4088" s="1491">
        <f t="shared" si="162"/>
        <v>36000</v>
      </c>
      <c r="N4088" s="1485">
        <v>1</v>
      </c>
      <c r="O4088" s="1485">
        <v>6</v>
      </c>
      <c r="P4088" s="1491">
        <f t="shared" si="161"/>
        <v>18000</v>
      </c>
    </row>
    <row r="4089" spans="1:16" ht="13.5" x14ac:dyDescent="0.2">
      <c r="A4089" s="1490" t="s">
        <v>2078</v>
      </c>
      <c r="B4089" s="1488" t="s">
        <v>2003</v>
      </c>
      <c r="C4089" s="1486" t="s">
        <v>97</v>
      </c>
      <c r="D4089" s="1488" t="s">
        <v>4680</v>
      </c>
      <c r="E4089" s="1492">
        <v>6000</v>
      </c>
      <c r="F4089" s="1488">
        <v>46278894</v>
      </c>
      <c r="G4089" s="1488" t="s">
        <v>4681</v>
      </c>
      <c r="H4089" s="1488" t="s">
        <v>4649</v>
      </c>
      <c r="I4089" s="1487" t="s">
        <v>4607</v>
      </c>
      <c r="J4089" s="1486" t="s">
        <v>4608</v>
      </c>
      <c r="K4089" s="1485">
        <v>1</v>
      </c>
      <c r="L4089" s="1485">
        <v>8</v>
      </c>
      <c r="M4089" s="1491">
        <f t="shared" si="162"/>
        <v>48000</v>
      </c>
      <c r="N4089" s="1485">
        <v>1</v>
      </c>
      <c r="O4089" s="1485">
        <v>6</v>
      </c>
      <c r="P4089" s="1491">
        <f t="shared" si="161"/>
        <v>36000</v>
      </c>
    </row>
    <row r="4090" spans="1:16" ht="13.5" x14ac:dyDescent="0.2">
      <c r="A4090" s="1490" t="s">
        <v>2078</v>
      </c>
      <c r="B4090" s="1488" t="s">
        <v>2003</v>
      </c>
      <c r="C4090" s="1486" t="s">
        <v>97</v>
      </c>
      <c r="D4090" s="1488" t="s">
        <v>4623</v>
      </c>
      <c r="E4090" s="1492">
        <v>3500</v>
      </c>
      <c r="F4090" s="1488" t="s">
        <v>4682</v>
      </c>
      <c r="G4090" s="1488" t="s">
        <v>4683</v>
      </c>
      <c r="H4090" s="1488" t="s">
        <v>1344</v>
      </c>
      <c r="I4090" s="1487" t="s">
        <v>4607</v>
      </c>
      <c r="J4090" s="1486" t="s">
        <v>4608</v>
      </c>
      <c r="K4090" s="1485">
        <v>2</v>
      </c>
      <c r="L4090" s="1485">
        <v>7</v>
      </c>
      <c r="M4090" s="1491">
        <f t="shared" si="162"/>
        <v>24500</v>
      </c>
      <c r="N4090" s="1485">
        <v>0</v>
      </c>
      <c r="O4090" s="1485">
        <v>0</v>
      </c>
      <c r="P4090" s="1491">
        <f t="shared" si="161"/>
        <v>0</v>
      </c>
    </row>
    <row r="4091" spans="1:16" ht="13.5" x14ac:dyDescent="0.2">
      <c r="A4091" s="1490" t="s">
        <v>2078</v>
      </c>
      <c r="B4091" s="1488" t="s">
        <v>2003</v>
      </c>
      <c r="C4091" s="1486" t="s">
        <v>97</v>
      </c>
      <c r="D4091" s="1488" t="s">
        <v>4684</v>
      </c>
      <c r="E4091" s="1492">
        <v>8000</v>
      </c>
      <c r="F4091" s="1488">
        <v>43688542</v>
      </c>
      <c r="G4091" s="1488" t="s">
        <v>4683</v>
      </c>
      <c r="H4091" s="1488" t="s">
        <v>3589</v>
      </c>
      <c r="I4091" s="1487" t="s">
        <v>4607</v>
      </c>
      <c r="J4091" s="1486" t="s">
        <v>4608</v>
      </c>
      <c r="K4091" s="1485">
        <v>2</v>
      </c>
      <c r="L4091" s="1485">
        <v>1</v>
      </c>
      <c r="M4091" s="1491">
        <f t="shared" si="162"/>
        <v>8000</v>
      </c>
      <c r="N4091" s="1485">
        <v>1</v>
      </c>
      <c r="O4091" s="1485">
        <v>6</v>
      </c>
      <c r="P4091" s="1491">
        <f t="shared" si="161"/>
        <v>48000</v>
      </c>
    </row>
    <row r="4092" spans="1:16" ht="13.5" x14ac:dyDescent="0.2">
      <c r="A4092" s="1490" t="s">
        <v>2078</v>
      </c>
      <c r="B4092" s="1488" t="s">
        <v>2003</v>
      </c>
      <c r="C4092" s="1486" t="s">
        <v>97</v>
      </c>
      <c r="D4092" s="1488" t="s">
        <v>4660</v>
      </c>
      <c r="E4092" s="1492">
        <v>3500</v>
      </c>
      <c r="F4092" s="1488">
        <v>28297897</v>
      </c>
      <c r="G4092" s="1488" t="s">
        <v>4685</v>
      </c>
      <c r="H4092" s="1488" t="s">
        <v>834</v>
      </c>
      <c r="I4092" s="1487" t="s">
        <v>4607</v>
      </c>
      <c r="J4092" s="1486" t="s">
        <v>4608</v>
      </c>
      <c r="K4092" s="1485">
        <v>1</v>
      </c>
      <c r="L4092" s="1485">
        <v>1</v>
      </c>
      <c r="M4092" s="1491">
        <f t="shared" si="162"/>
        <v>3500</v>
      </c>
      <c r="N4092" s="1485">
        <v>1</v>
      </c>
      <c r="O4092" s="1485">
        <v>6</v>
      </c>
      <c r="P4092" s="1491">
        <f t="shared" si="161"/>
        <v>21000</v>
      </c>
    </row>
    <row r="4093" spans="1:16" ht="13.5" x14ac:dyDescent="0.2">
      <c r="A4093" s="1490" t="s">
        <v>2078</v>
      </c>
      <c r="B4093" s="1488" t="s">
        <v>2003</v>
      </c>
      <c r="C4093" s="1486" t="s">
        <v>97</v>
      </c>
      <c r="D4093" s="1488" t="s">
        <v>4609</v>
      </c>
      <c r="E4093" s="1492">
        <v>3500</v>
      </c>
      <c r="F4093" s="1488" t="s">
        <v>4686</v>
      </c>
      <c r="G4093" s="1488" t="s">
        <v>4687</v>
      </c>
      <c r="H4093" s="1488" t="s">
        <v>1344</v>
      </c>
      <c r="I4093" s="1487" t="s">
        <v>4607</v>
      </c>
      <c r="J4093" s="1486" t="s">
        <v>4608</v>
      </c>
      <c r="K4093" s="1485">
        <v>1</v>
      </c>
      <c r="L4093" s="1485">
        <v>12</v>
      </c>
      <c r="M4093" s="1491">
        <f t="shared" si="162"/>
        <v>42000</v>
      </c>
      <c r="N4093" s="1485">
        <v>1</v>
      </c>
      <c r="O4093" s="1485">
        <v>1</v>
      </c>
      <c r="P4093" s="1491">
        <f t="shared" si="161"/>
        <v>3500</v>
      </c>
    </row>
    <row r="4094" spans="1:16" ht="13.5" x14ac:dyDescent="0.2">
      <c r="A4094" s="1490" t="s">
        <v>2078</v>
      </c>
      <c r="B4094" s="1488" t="s">
        <v>2003</v>
      </c>
      <c r="C4094" s="1486" t="s">
        <v>97</v>
      </c>
      <c r="D4094" s="1488" t="s">
        <v>4632</v>
      </c>
      <c r="E4094" s="1492">
        <v>5000</v>
      </c>
      <c r="F4094" s="1488" t="s">
        <v>4688</v>
      </c>
      <c r="G4094" s="1488" t="s">
        <v>4689</v>
      </c>
      <c r="H4094" s="1488" t="s">
        <v>4655</v>
      </c>
      <c r="I4094" s="1487" t="s">
        <v>4607</v>
      </c>
      <c r="J4094" s="1486" t="s">
        <v>4608</v>
      </c>
      <c r="K4094" s="1485">
        <v>1</v>
      </c>
      <c r="L4094" s="1485">
        <v>1</v>
      </c>
      <c r="M4094" s="1491">
        <f t="shared" si="162"/>
        <v>5000</v>
      </c>
      <c r="N4094" s="1485">
        <v>0</v>
      </c>
      <c r="O4094" s="1485">
        <v>0</v>
      </c>
      <c r="P4094" s="1491">
        <f t="shared" si="161"/>
        <v>0</v>
      </c>
    </row>
    <row r="4095" spans="1:16" ht="13.5" x14ac:dyDescent="0.2">
      <c r="A4095" s="1490" t="s">
        <v>2078</v>
      </c>
      <c r="B4095" s="1488" t="s">
        <v>2003</v>
      </c>
      <c r="C4095" s="1486" t="s">
        <v>97</v>
      </c>
      <c r="D4095" s="1488" t="s">
        <v>4636</v>
      </c>
      <c r="E4095" s="1492">
        <v>3500</v>
      </c>
      <c r="F4095" s="1488">
        <v>71121914</v>
      </c>
      <c r="G4095" s="1488" t="s">
        <v>4690</v>
      </c>
      <c r="H4095" s="1488" t="s">
        <v>4691</v>
      </c>
      <c r="I4095" s="1487" t="s">
        <v>4607</v>
      </c>
      <c r="J4095" s="1486" t="s">
        <v>4608</v>
      </c>
      <c r="K4095" s="1485">
        <v>1</v>
      </c>
      <c r="L4095" s="1485">
        <v>1</v>
      </c>
      <c r="M4095" s="1491">
        <f t="shared" si="162"/>
        <v>3500</v>
      </c>
      <c r="N4095" s="1485">
        <v>1</v>
      </c>
      <c r="O4095" s="1485">
        <v>6</v>
      </c>
      <c r="P4095" s="1491">
        <f t="shared" si="161"/>
        <v>21000</v>
      </c>
    </row>
    <row r="4096" spans="1:16" ht="13.5" x14ac:dyDescent="0.2">
      <c r="A4096" s="1490" t="s">
        <v>2078</v>
      </c>
      <c r="B4096" s="1488" t="s">
        <v>2003</v>
      </c>
      <c r="C4096" s="1486" t="s">
        <v>97</v>
      </c>
      <c r="D4096" s="1488" t="s">
        <v>4636</v>
      </c>
      <c r="E4096" s="1492">
        <v>3500</v>
      </c>
      <c r="F4096" s="1488">
        <v>41056265</v>
      </c>
      <c r="G4096" s="1488" t="s">
        <v>4692</v>
      </c>
      <c r="H4096" s="1488" t="s">
        <v>4691</v>
      </c>
      <c r="I4096" s="1487" t="s">
        <v>4607</v>
      </c>
      <c r="J4096" s="1486" t="s">
        <v>4608</v>
      </c>
      <c r="K4096" s="1485">
        <v>1</v>
      </c>
      <c r="L4096" s="1485">
        <v>5</v>
      </c>
      <c r="M4096" s="1491">
        <f t="shared" si="162"/>
        <v>17500</v>
      </c>
      <c r="N4096" s="1485">
        <v>1</v>
      </c>
      <c r="O4096" s="1485">
        <v>6</v>
      </c>
      <c r="P4096" s="1491">
        <f t="shared" si="161"/>
        <v>21000</v>
      </c>
    </row>
    <row r="4097" spans="1:16" ht="13.5" x14ac:dyDescent="0.2">
      <c r="A4097" s="1490" t="s">
        <v>2078</v>
      </c>
      <c r="B4097" s="1488" t="s">
        <v>2003</v>
      </c>
      <c r="C4097" s="1486" t="s">
        <v>97</v>
      </c>
      <c r="D4097" s="1488" t="s">
        <v>4693</v>
      </c>
      <c r="E4097" s="1492">
        <v>5000</v>
      </c>
      <c r="F4097" s="1488" t="s">
        <v>4694</v>
      </c>
      <c r="G4097" s="1488" t="s">
        <v>4695</v>
      </c>
      <c r="H4097" s="1488" t="s">
        <v>4696</v>
      </c>
      <c r="I4097" s="1487" t="s">
        <v>4607</v>
      </c>
      <c r="J4097" s="1486" t="s">
        <v>4608</v>
      </c>
      <c r="K4097" s="1485">
        <v>1</v>
      </c>
      <c r="L4097" s="1485">
        <v>12</v>
      </c>
      <c r="M4097" s="1491">
        <f t="shared" si="162"/>
        <v>60000</v>
      </c>
      <c r="N4097" s="1485">
        <v>1</v>
      </c>
      <c r="O4097" s="1485">
        <v>6</v>
      </c>
      <c r="P4097" s="1491">
        <f t="shared" si="161"/>
        <v>30000</v>
      </c>
    </row>
    <row r="4098" spans="1:16" ht="13.5" x14ac:dyDescent="0.2">
      <c r="A4098" s="1490" t="s">
        <v>2078</v>
      </c>
      <c r="B4098" s="1488" t="s">
        <v>2003</v>
      </c>
      <c r="C4098" s="1486" t="s">
        <v>97</v>
      </c>
      <c r="D4098" s="1488" t="s">
        <v>4609</v>
      </c>
      <c r="E4098" s="1492">
        <v>3500</v>
      </c>
      <c r="F4098" s="1488">
        <v>45813978</v>
      </c>
      <c r="G4098" s="1488" t="s">
        <v>4697</v>
      </c>
      <c r="H4098" s="1488" t="s">
        <v>4691</v>
      </c>
      <c r="I4098" s="1487" t="s">
        <v>4607</v>
      </c>
      <c r="J4098" s="1486" t="s">
        <v>4608</v>
      </c>
      <c r="K4098" s="1485">
        <v>1</v>
      </c>
      <c r="L4098" s="1485">
        <v>12</v>
      </c>
      <c r="M4098" s="1491">
        <f t="shared" si="162"/>
        <v>42000</v>
      </c>
      <c r="N4098" s="1485">
        <v>1</v>
      </c>
      <c r="O4098" s="1485">
        <v>6</v>
      </c>
      <c r="P4098" s="1491">
        <f t="shared" si="161"/>
        <v>21000</v>
      </c>
    </row>
    <row r="4099" spans="1:16" ht="13.5" x14ac:dyDescent="0.2">
      <c r="A4099" s="1490" t="s">
        <v>2078</v>
      </c>
      <c r="B4099" s="1488" t="s">
        <v>2003</v>
      </c>
      <c r="C4099" s="1486" t="s">
        <v>97</v>
      </c>
      <c r="D4099" s="1488" t="s">
        <v>4698</v>
      </c>
      <c r="E4099" s="1492">
        <v>2300</v>
      </c>
      <c r="F4099" s="1488">
        <v>46637738</v>
      </c>
      <c r="G4099" s="1488" t="s">
        <v>4699</v>
      </c>
      <c r="H4099" s="1488" t="s">
        <v>2349</v>
      </c>
      <c r="I4099" s="1487" t="s">
        <v>4618</v>
      </c>
      <c r="J4099" s="1486" t="s">
        <v>4619</v>
      </c>
      <c r="K4099" s="1485">
        <v>1</v>
      </c>
      <c r="L4099" s="1485">
        <v>12</v>
      </c>
      <c r="M4099" s="1491">
        <f t="shared" si="162"/>
        <v>27600</v>
      </c>
      <c r="N4099" s="1485">
        <v>1</v>
      </c>
      <c r="O4099" s="1485">
        <v>6</v>
      </c>
      <c r="P4099" s="1491">
        <f t="shared" si="161"/>
        <v>13800</v>
      </c>
    </row>
    <row r="4100" spans="1:16" ht="13.5" x14ac:dyDescent="0.2">
      <c r="A4100" s="1490" t="s">
        <v>2078</v>
      </c>
      <c r="B4100" s="1488" t="s">
        <v>2003</v>
      </c>
      <c r="C4100" s="1486" t="s">
        <v>97</v>
      </c>
      <c r="D4100" s="1488" t="s">
        <v>4660</v>
      </c>
      <c r="E4100" s="1492">
        <v>3500</v>
      </c>
      <c r="F4100" s="1488">
        <v>42327229</v>
      </c>
      <c r="G4100" s="1488" t="s">
        <v>4700</v>
      </c>
      <c r="H4100" s="1488" t="s">
        <v>1494</v>
      </c>
      <c r="I4100" s="1487" t="s">
        <v>4607</v>
      </c>
      <c r="J4100" s="1486" t="s">
        <v>4608</v>
      </c>
      <c r="K4100" s="1485">
        <v>1</v>
      </c>
      <c r="L4100" s="1485">
        <v>12</v>
      </c>
      <c r="M4100" s="1491">
        <f t="shared" si="162"/>
        <v>42000</v>
      </c>
      <c r="N4100" s="1485">
        <v>1</v>
      </c>
      <c r="O4100" s="1485">
        <v>6</v>
      </c>
      <c r="P4100" s="1491">
        <f t="shared" si="161"/>
        <v>21000</v>
      </c>
    </row>
    <row r="4101" spans="1:16" ht="13.5" x14ac:dyDescent="0.2">
      <c r="A4101" s="1490" t="s">
        <v>2078</v>
      </c>
      <c r="B4101" s="1488" t="s">
        <v>2003</v>
      </c>
      <c r="C4101" s="1486" t="s">
        <v>97</v>
      </c>
      <c r="D4101" s="1488" t="s">
        <v>4638</v>
      </c>
      <c r="E4101" s="1492">
        <v>10000</v>
      </c>
      <c r="F4101" s="1488" t="s">
        <v>4701</v>
      </c>
      <c r="G4101" s="1488" t="s">
        <v>4702</v>
      </c>
      <c r="H4101" s="1488" t="s">
        <v>792</v>
      </c>
      <c r="I4101" s="1487" t="s">
        <v>4607</v>
      </c>
      <c r="J4101" s="1486" t="s">
        <v>4608</v>
      </c>
      <c r="K4101" s="1485">
        <v>1</v>
      </c>
      <c r="L4101" s="1485">
        <v>1</v>
      </c>
      <c r="M4101" s="1491">
        <f t="shared" si="162"/>
        <v>10000</v>
      </c>
      <c r="N4101" s="1485">
        <v>0</v>
      </c>
      <c r="O4101" s="1485">
        <v>0</v>
      </c>
      <c r="P4101" s="1491">
        <f t="shared" si="161"/>
        <v>0</v>
      </c>
    </row>
    <row r="4102" spans="1:16" ht="13.5" x14ac:dyDescent="0.2">
      <c r="A4102" s="1490" t="s">
        <v>2078</v>
      </c>
      <c r="B4102" s="1488" t="s">
        <v>2003</v>
      </c>
      <c r="C4102" s="1486" t="s">
        <v>97</v>
      </c>
      <c r="D4102" s="1488" t="s">
        <v>4703</v>
      </c>
      <c r="E4102" s="1492">
        <v>2500</v>
      </c>
      <c r="F4102" s="1488">
        <v>43838786</v>
      </c>
      <c r="G4102" s="1488" t="s">
        <v>4704</v>
      </c>
      <c r="H4102" s="1488" t="s">
        <v>4705</v>
      </c>
      <c r="I4102" s="1487" t="s">
        <v>4607</v>
      </c>
      <c r="J4102" s="1486" t="s">
        <v>4618</v>
      </c>
      <c r="K4102" s="1485">
        <v>1</v>
      </c>
      <c r="L4102" s="1485">
        <v>3</v>
      </c>
      <c r="M4102" s="1491">
        <f t="shared" si="162"/>
        <v>7500</v>
      </c>
      <c r="N4102" s="1485">
        <v>1</v>
      </c>
      <c r="O4102" s="1485">
        <v>6</v>
      </c>
      <c r="P4102" s="1491">
        <f t="shared" si="161"/>
        <v>15000</v>
      </c>
    </row>
    <row r="4103" spans="1:16" ht="13.5" x14ac:dyDescent="0.2">
      <c r="A4103" s="1490" t="s">
        <v>2078</v>
      </c>
      <c r="B4103" s="1488" t="s">
        <v>2003</v>
      </c>
      <c r="C4103" s="1486" t="s">
        <v>97</v>
      </c>
      <c r="D4103" s="1488" t="s">
        <v>4660</v>
      </c>
      <c r="E4103" s="1492">
        <v>3500</v>
      </c>
      <c r="F4103" s="1488">
        <v>43247919</v>
      </c>
      <c r="G4103" s="1488" t="s">
        <v>4706</v>
      </c>
      <c r="H4103" s="1488" t="s">
        <v>3589</v>
      </c>
      <c r="I4103" s="1487" t="s">
        <v>4607</v>
      </c>
      <c r="J4103" s="1486" t="s">
        <v>4608</v>
      </c>
      <c r="K4103" s="1485">
        <v>1</v>
      </c>
      <c r="L4103" s="1485">
        <v>6</v>
      </c>
      <c r="M4103" s="1491">
        <f t="shared" si="162"/>
        <v>21000</v>
      </c>
      <c r="N4103" s="1485">
        <v>0</v>
      </c>
      <c r="O4103" s="1485">
        <v>0</v>
      </c>
      <c r="P4103" s="1491">
        <f t="shared" si="161"/>
        <v>0</v>
      </c>
    </row>
    <row r="4104" spans="1:16" ht="13.5" x14ac:dyDescent="0.2">
      <c r="A4104" s="1490" t="s">
        <v>2078</v>
      </c>
      <c r="B4104" s="1488" t="s">
        <v>2003</v>
      </c>
      <c r="C4104" s="1486" t="s">
        <v>97</v>
      </c>
      <c r="D4104" s="1488" t="s">
        <v>4615</v>
      </c>
      <c r="E4104" s="1492">
        <v>2800</v>
      </c>
      <c r="F4104" s="1488">
        <v>48384077</v>
      </c>
      <c r="G4104" s="1488" t="s">
        <v>4707</v>
      </c>
      <c r="H4104" s="1488" t="s">
        <v>4708</v>
      </c>
      <c r="I4104" s="1487" t="s">
        <v>4607</v>
      </c>
      <c r="J4104" s="1486" t="s">
        <v>4608</v>
      </c>
      <c r="K4104" s="1485">
        <v>1</v>
      </c>
      <c r="L4104" s="1485">
        <v>6</v>
      </c>
      <c r="M4104" s="1491">
        <f t="shared" si="162"/>
        <v>16800</v>
      </c>
      <c r="N4104" s="1485">
        <v>0</v>
      </c>
      <c r="O4104" s="1485">
        <v>0</v>
      </c>
      <c r="P4104" s="1491">
        <f t="shared" si="161"/>
        <v>0</v>
      </c>
    </row>
    <row r="4105" spans="1:16" ht="13.5" x14ac:dyDescent="0.2">
      <c r="A4105" s="1490" t="s">
        <v>2078</v>
      </c>
      <c r="B4105" s="1488" t="s">
        <v>2003</v>
      </c>
      <c r="C4105" s="1486" t="s">
        <v>97</v>
      </c>
      <c r="D4105" s="1488" t="s">
        <v>4709</v>
      </c>
      <c r="E4105" s="1492">
        <v>4500</v>
      </c>
      <c r="F4105" s="1488" t="s">
        <v>4710</v>
      </c>
      <c r="G4105" s="1488" t="s">
        <v>4711</v>
      </c>
      <c r="H4105" s="1488" t="s">
        <v>4712</v>
      </c>
      <c r="I4105" s="1487" t="s">
        <v>4618</v>
      </c>
      <c r="J4105" s="1486" t="s">
        <v>4619</v>
      </c>
      <c r="K4105" s="1485">
        <v>1</v>
      </c>
      <c r="L4105" s="1485">
        <v>12</v>
      </c>
      <c r="M4105" s="1491">
        <f t="shared" si="162"/>
        <v>54000</v>
      </c>
      <c r="N4105" s="1485">
        <v>1</v>
      </c>
      <c r="O4105" s="1485">
        <v>6</v>
      </c>
      <c r="P4105" s="1491">
        <f t="shared" si="161"/>
        <v>27000</v>
      </c>
    </row>
    <row r="4106" spans="1:16" ht="13.5" x14ac:dyDescent="0.2">
      <c r="A4106" s="1490" t="s">
        <v>2078</v>
      </c>
      <c r="B4106" s="1488" t="s">
        <v>2003</v>
      </c>
      <c r="C4106" s="1486" t="s">
        <v>97</v>
      </c>
      <c r="D4106" s="1488" t="s">
        <v>4632</v>
      </c>
      <c r="E4106" s="1492">
        <v>5000</v>
      </c>
      <c r="F4106" s="1488" t="s">
        <v>4713</v>
      </c>
      <c r="G4106" s="1488" t="s">
        <v>4714</v>
      </c>
      <c r="H4106" s="1488" t="s">
        <v>4655</v>
      </c>
      <c r="I4106" s="1487" t="s">
        <v>4607</v>
      </c>
      <c r="J4106" s="1486" t="s">
        <v>4608</v>
      </c>
      <c r="K4106" s="1485">
        <v>1</v>
      </c>
      <c r="L4106" s="1485">
        <v>6</v>
      </c>
      <c r="M4106" s="1491">
        <f t="shared" si="162"/>
        <v>30000</v>
      </c>
      <c r="N4106" s="1485">
        <v>0</v>
      </c>
      <c r="O4106" s="1485">
        <v>0</v>
      </c>
      <c r="P4106" s="1491">
        <f t="shared" si="161"/>
        <v>0</v>
      </c>
    </row>
    <row r="4107" spans="1:16" ht="13.5" x14ac:dyDescent="0.2">
      <c r="A4107" s="1490" t="s">
        <v>2078</v>
      </c>
      <c r="B4107" s="1488" t="s">
        <v>2003</v>
      </c>
      <c r="C4107" s="1486" t="s">
        <v>97</v>
      </c>
      <c r="D4107" s="1488" t="s">
        <v>4715</v>
      </c>
      <c r="E4107" s="1492">
        <v>6500</v>
      </c>
      <c r="F4107" s="1488" t="s">
        <v>4716</v>
      </c>
      <c r="G4107" s="1488" t="s">
        <v>4717</v>
      </c>
      <c r="H4107" s="1488" t="s">
        <v>4718</v>
      </c>
      <c r="I4107" s="1487" t="s">
        <v>4607</v>
      </c>
      <c r="J4107" s="1486" t="s">
        <v>4608</v>
      </c>
      <c r="K4107" s="1485">
        <v>1</v>
      </c>
      <c r="L4107" s="1485">
        <v>12</v>
      </c>
      <c r="M4107" s="1491">
        <f t="shared" si="162"/>
        <v>78000</v>
      </c>
      <c r="N4107" s="1485">
        <v>1</v>
      </c>
      <c r="O4107" s="1485">
        <v>6</v>
      </c>
      <c r="P4107" s="1491">
        <f t="shared" si="161"/>
        <v>39000</v>
      </c>
    </row>
    <row r="4108" spans="1:16" ht="13.5" x14ac:dyDescent="0.2">
      <c r="A4108" s="1490" t="s">
        <v>2078</v>
      </c>
      <c r="B4108" s="1488" t="s">
        <v>2003</v>
      </c>
      <c r="C4108" s="1486" t="s">
        <v>97</v>
      </c>
      <c r="D4108" s="1488" t="s">
        <v>4615</v>
      </c>
      <c r="E4108" s="1492">
        <v>2800</v>
      </c>
      <c r="F4108" s="1488" t="s">
        <v>4719</v>
      </c>
      <c r="G4108" s="1488" t="s">
        <v>4720</v>
      </c>
      <c r="H4108" s="1488" t="s">
        <v>2349</v>
      </c>
      <c r="I4108" s="1487" t="s">
        <v>4618</v>
      </c>
      <c r="J4108" s="1486" t="s">
        <v>4619</v>
      </c>
      <c r="K4108" s="1485">
        <v>1</v>
      </c>
      <c r="L4108" s="1485">
        <v>12</v>
      </c>
      <c r="M4108" s="1491">
        <f t="shared" si="162"/>
        <v>33600</v>
      </c>
      <c r="N4108" s="1485">
        <v>1</v>
      </c>
      <c r="O4108" s="1485">
        <v>6</v>
      </c>
      <c r="P4108" s="1491">
        <f t="shared" si="161"/>
        <v>16800</v>
      </c>
    </row>
    <row r="4109" spans="1:16" ht="13.5" x14ac:dyDescent="0.2">
      <c r="A4109" s="1490" t="s">
        <v>2078</v>
      </c>
      <c r="B4109" s="1488" t="s">
        <v>2003</v>
      </c>
      <c r="C4109" s="1486" t="s">
        <v>97</v>
      </c>
      <c r="D4109" s="1488" t="s">
        <v>4609</v>
      </c>
      <c r="E4109" s="1492">
        <v>3500</v>
      </c>
      <c r="F4109" s="1488">
        <v>42988357</v>
      </c>
      <c r="G4109" s="1488" t="s">
        <v>4721</v>
      </c>
      <c r="H4109" s="1488" t="s">
        <v>834</v>
      </c>
      <c r="I4109" s="1487" t="s">
        <v>4607</v>
      </c>
      <c r="J4109" s="1486" t="s">
        <v>4608</v>
      </c>
      <c r="K4109" s="1485">
        <v>1</v>
      </c>
      <c r="L4109" s="1485">
        <v>7</v>
      </c>
      <c r="M4109" s="1491">
        <f t="shared" si="162"/>
        <v>24500</v>
      </c>
      <c r="N4109" s="1485">
        <v>1</v>
      </c>
      <c r="O4109" s="1485">
        <v>6</v>
      </c>
      <c r="P4109" s="1491">
        <f t="shared" si="161"/>
        <v>21000</v>
      </c>
    </row>
    <row r="4110" spans="1:16" ht="13.5" x14ac:dyDescent="0.2">
      <c r="A4110" s="1490" t="s">
        <v>2078</v>
      </c>
      <c r="B4110" s="1488" t="s">
        <v>2003</v>
      </c>
      <c r="C4110" s="1486" t="s">
        <v>97</v>
      </c>
      <c r="D4110" s="1488" t="s">
        <v>4722</v>
      </c>
      <c r="E4110" s="1492">
        <v>5000</v>
      </c>
      <c r="F4110" s="1494">
        <v>46841229</v>
      </c>
      <c r="G4110" s="1488" t="s">
        <v>4723</v>
      </c>
      <c r="H4110" s="1488" t="s">
        <v>4724</v>
      </c>
      <c r="I4110" s="1488" t="s">
        <v>4607</v>
      </c>
      <c r="J4110" s="1486" t="s">
        <v>4618</v>
      </c>
      <c r="K4110" s="1485">
        <v>0</v>
      </c>
      <c r="L4110" s="1485">
        <v>0</v>
      </c>
      <c r="M4110" s="1491">
        <f t="shared" si="162"/>
        <v>0</v>
      </c>
      <c r="N4110" s="1493">
        <v>1</v>
      </c>
      <c r="O4110" s="1493">
        <v>5</v>
      </c>
      <c r="P4110" s="1491">
        <f t="shared" si="161"/>
        <v>25000</v>
      </c>
    </row>
    <row r="4111" spans="1:16" ht="13.5" x14ac:dyDescent="0.2">
      <c r="A4111" s="1490" t="s">
        <v>2078</v>
      </c>
      <c r="B4111" s="1488" t="s">
        <v>2003</v>
      </c>
      <c r="C4111" s="1486" t="s">
        <v>97</v>
      </c>
      <c r="D4111" s="1488" t="s">
        <v>4725</v>
      </c>
      <c r="E4111" s="1492">
        <v>9000</v>
      </c>
      <c r="F4111" s="1488" t="s">
        <v>4726</v>
      </c>
      <c r="G4111" s="1488" t="s">
        <v>4727</v>
      </c>
      <c r="H4111" s="1488" t="s">
        <v>792</v>
      </c>
      <c r="I4111" s="1487" t="s">
        <v>4607</v>
      </c>
      <c r="J4111" s="1486" t="s">
        <v>4608</v>
      </c>
      <c r="K4111" s="1485">
        <v>1</v>
      </c>
      <c r="L4111" s="1485">
        <v>12</v>
      </c>
      <c r="M4111" s="1491">
        <f t="shared" si="162"/>
        <v>108000</v>
      </c>
      <c r="N4111" s="1485">
        <v>1</v>
      </c>
      <c r="O4111" s="1485">
        <v>6</v>
      </c>
      <c r="P4111" s="1491">
        <f t="shared" si="161"/>
        <v>54000</v>
      </c>
    </row>
    <row r="4112" spans="1:16" ht="13.5" x14ac:dyDescent="0.2">
      <c r="A4112" s="1490" t="s">
        <v>2078</v>
      </c>
      <c r="B4112" s="1488" t="s">
        <v>2003</v>
      </c>
      <c r="C4112" s="1486" t="s">
        <v>97</v>
      </c>
      <c r="D4112" s="1488" t="s">
        <v>4728</v>
      </c>
      <c r="E4112" s="1492">
        <v>8000</v>
      </c>
      <c r="F4112" s="1488">
        <v>44201329</v>
      </c>
      <c r="G4112" s="1488" t="s">
        <v>4729</v>
      </c>
      <c r="H4112" s="1488" t="s">
        <v>4730</v>
      </c>
      <c r="I4112" s="1487" t="s">
        <v>4607</v>
      </c>
      <c r="J4112" s="1486" t="s">
        <v>4608</v>
      </c>
      <c r="K4112" s="1485">
        <v>1</v>
      </c>
      <c r="L4112" s="1485">
        <v>4</v>
      </c>
      <c r="M4112" s="1491">
        <f t="shared" si="162"/>
        <v>32000</v>
      </c>
      <c r="N4112" s="1485">
        <v>0</v>
      </c>
      <c r="O4112" s="1485">
        <v>0</v>
      </c>
      <c r="P4112" s="1491">
        <f t="shared" si="161"/>
        <v>0</v>
      </c>
    </row>
    <row r="4113" spans="1:16" ht="13.5" x14ac:dyDescent="0.2">
      <c r="A4113" s="1490" t="s">
        <v>2078</v>
      </c>
      <c r="B4113" s="1488" t="s">
        <v>2003</v>
      </c>
      <c r="C4113" s="1486" t="s">
        <v>97</v>
      </c>
      <c r="D4113" s="1488" t="s">
        <v>4731</v>
      </c>
      <c r="E4113" s="1492">
        <v>3000</v>
      </c>
      <c r="F4113" s="1488">
        <v>46982643</v>
      </c>
      <c r="G4113" s="1488" t="s">
        <v>4732</v>
      </c>
      <c r="H4113" s="1488" t="s">
        <v>792</v>
      </c>
      <c r="I4113" s="1487" t="s">
        <v>4607</v>
      </c>
      <c r="J4113" s="1486" t="s">
        <v>4608</v>
      </c>
      <c r="K4113" s="1485">
        <v>2</v>
      </c>
      <c r="L4113" s="1485">
        <v>7</v>
      </c>
      <c r="M4113" s="1491">
        <f t="shared" si="162"/>
        <v>21000</v>
      </c>
      <c r="N4113" s="1485">
        <v>0</v>
      </c>
      <c r="O4113" s="1485">
        <v>0</v>
      </c>
      <c r="P4113" s="1491">
        <f t="shared" si="161"/>
        <v>0</v>
      </c>
    </row>
    <row r="4114" spans="1:16" ht="13.5" x14ac:dyDescent="0.2">
      <c r="A4114" s="1490" t="s">
        <v>2078</v>
      </c>
      <c r="B4114" s="1488" t="s">
        <v>2003</v>
      </c>
      <c r="C4114" s="1486" t="s">
        <v>97</v>
      </c>
      <c r="D4114" s="1488" t="s">
        <v>4612</v>
      </c>
      <c r="E4114" s="1492">
        <v>7500</v>
      </c>
      <c r="F4114" s="1488">
        <v>46982643</v>
      </c>
      <c r="G4114" s="1488" t="s">
        <v>4732</v>
      </c>
      <c r="H4114" s="1488" t="s">
        <v>792</v>
      </c>
      <c r="I4114" s="1487" t="s">
        <v>4607</v>
      </c>
      <c r="J4114" s="1486" t="s">
        <v>4608</v>
      </c>
      <c r="K4114" s="1485">
        <v>2</v>
      </c>
      <c r="L4114" s="1485">
        <v>4</v>
      </c>
      <c r="M4114" s="1491">
        <f t="shared" si="162"/>
        <v>30000</v>
      </c>
      <c r="N4114" s="1485">
        <v>1</v>
      </c>
      <c r="O4114" s="1485">
        <v>3</v>
      </c>
      <c r="P4114" s="1491">
        <f t="shared" si="161"/>
        <v>22500</v>
      </c>
    </row>
    <row r="4115" spans="1:16" ht="13.5" x14ac:dyDescent="0.2">
      <c r="A4115" s="1490" t="s">
        <v>2078</v>
      </c>
      <c r="B4115" s="1488" t="s">
        <v>2003</v>
      </c>
      <c r="C4115" s="1486" t="s">
        <v>97</v>
      </c>
      <c r="D4115" s="1488" t="s">
        <v>4733</v>
      </c>
      <c r="E4115" s="1492">
        <v>5000</v>
      </c>
      <c r="F4115" s="1488">
        <v>41875459</v>
      </c>
      <c r="G4115" s="1488" t="s">
        <v>4734</v>
      </c>
      <c r="H4115" s="1488" t="s">
        <v>792</v>
      </c>
      <c r="I4115" s="1487" t="s">
        <v>4607</v>
      </c>
      <c r="J4115" s="1486" t="s">
        <v>4608</v>
      </c>
      <c r="K4115" s="1485">
        <v>1</v>
      </c>
      <c r="L4115" s="1485">
        <v>2</v>
      </c>
      <c r="M4115" s="1491">
        <f t="shared" si="162"/>
        <v>10000</v>
      </c>
      <c r="N4115" s="1485">
        <v>1</v>
      </c>
      <c r="O4115" s="1485">
        <v>6</v>
      </c>
      <c r="P4115" s="1491">
        <f t="shared" si="161"/>
        <v>30000</v>
      </c>
    </row>
    <row r="4116" spans="1:16" ht="13.5" x14ac:dyDescent="0.2">
      <c r="A4116" s="1490" t="s">
        <v>2078</v>
      </c>
      <c r="B4116" s="1488" t="s">
        <v>2003</v>
      </c>
      <c r="C4116" s="1486" t="s">
        <v>97</v>
      </c>
      <c r="D4116" s="1488" t="s">
        <v>698</v>
      </c>
      <c r="E4116" s="1492">
        <v>1500</v>
      </c>
      <c r="F4116" s="1488">
        <v>40305843</v>
      </c>
      <c r="G4116" s="1488" t="s">
        <v>4735</v>
      </c>
      <c r="H4116" s="1488" t="s">
        <v>4736</v>
      </c>
      <c r="I4116" s="1487" t="s">
        <v>4618</v>
      </c>
      <c r="J4116" s="1486" t="s">
        <v>4619</v>
      </c>
      <c r="K4116" s="1485">
        <v>1</v>
      </c>
      <c r="L4116" s="1485">
        <v>9</v>
      </c>
      <c r="M4116" s="1491">
        <f t="shared" si="162"/>
        <v>13500</v>
      </c>
      <c r="N4116" s="1485">
        <v>0</v>
      </c>
      <c r="O4116" s="1485">
        <v>0</v>
      </c>
      <c r="P4116" s="1491">
        <f t="shared" si="161"/>
        <v>0</v>
      </c>
    </row>
    <row r="4117" spans="1:16" ht="13.5" x14ac:dyDescent="0.2">
      <c r="A4117" s="1490" t="s">
        <v>2078</v>
      </c>
      <c r="B4117" s="1488" t="s">
        <v>2003</v>
      </c>
      <c r="C4117" s="1486" t="s">
        <v>97</v>
      </c>
      <c r="D4117" s="1488" t="s">
        <v>4737</v>
      </c>
      <c r="E4117" s="1492">
        <v>6000</v>
      </c>
      <c r="F4117" s="1494">
        <v>47802647</v>
      </c>
      <c r="G4117" s="1488" t="s">
        <v>4738</v>
      </c>
      <c r="H4117" s="1488" t="s">
        <v>776</v>
      </c>
      <c r="I4117" s="1487" t="s">
        <v>4607</v>
      </c>
      <c r="J4117" s="1486" t="s">
        <v>4608</v>
      </c>
      <c r="K4117" s="1485">
        <v>0</v>
      </c>
      <c r="L4117" s="1485">
        <v>0</v>
      </c>
      <c r="M4117" s="1491">
        <f t="shared" si="162"/>
        <v>0</v>
      </c>
      <c r="N4117" s="1493">
        <v>1</v>
      </c>
      <c r="O4117" s="1493">
        <v>6</v>
      </c>
      <c r="P4117" s="1491">
        <f t="shared" si="161"/>
        <v>36000</v>
      </c>
    </row>
    <row r="4118" spans="1:16" ht="13.5" x14ac:dyDescent="0.2">
      <c r="A4118" s="1490" t="s">
        <v>2078</v>
      </c>
      <c r="B4118" s="1488" t="s">
        <v>2003</v>
      </c>
      <c r="C4118" s="1486" t="s">
        <v>97</v>
      </c>
      <c r="D4118" s="1488" t="s">
        <v>4739</v>
      </c>
      <c r="E4118" s="1492">
        <v>10000</v>
      </c>
      <c r="F4118" s="1488" t="s">
        <v>4740</v>
      </c>
      <c r="G4118" s="1488" t="s">
        <v>4741</v>
      </c>
      <c r="H4118" s="1488" t="s">
        <v>4635</v>
      </c>
      <c r="I4118" s="1487" t="s">
        <v>4607</v>
      </c>
      <c r="J4118" s="1486" t="s">
        <v>4608</v>
      </c>
      <c r="K4118" s="1485">
        <v>1</v>
      </c>
      <c r="L4118" s="1485">
        <v>3</v>
      </c>
      <c r="M4118" s="1491">
        <f t="shared" si="162"/>
        <v>30000</v>
      </c>
      <c r="N4118" s="1485">
        <v>1</v>
      </c>
      <c r="O4118" s="1485">
        <v>6</v>
      </c>
      <c r="P4118" s="1491">
        <f t="shared" si="161"/>
        <v>60000</v>
      </c>
    </row>
    <row r="4119" spans="1:16" ht="13.5" x14ac:dyDescent="0.2">
      <c r="A4119" s="1490" t="s">
        <v>2078</v>
      </c>
      <c r="B4119" s="1488" t="s">
        <v>2003</v>
      </c>
      <c r="C4119" s="1486" t="s">
        <v>97</v>
      </c>
      <c r="D4119" s="1488" t="s">
        <v>4636</v>
      </c>
      <c r="E4119" s="1492">
        <v>3500</v>
      </c>
      <c r="F4119" s="1488" t="s">
        <v>4742</v>
      </c>
      <c r="G4119" s="1488" t="s">
        <v>4743</v>
      </c>
      <c r="H4119" s="1488" t="s">
        <v>3589</v>
      </c>
      <c r="I4119" s="1487" t="s">
        <v>4607</v>
      </c>
      <c r="J4119" s="1486" t="s">
        <v>4608</v>
      </c>
      <c r="K4119" s="1485">
        <v>1</v>
      </c>
      <c r="L4119" s="1485">
        <v>1</v>
      </c>
      <c r="M4119" s="1491">
        <f t="shared" si="162"/>
        <v>3500</v>
      </c>
      <c r="N4119" s="1485">
        <v>1</v>
      </c>
      <c r="O4119" s="1485">
        <v>6</v>
      </c>
      <c r="P4119" s="1491">
        <f t="shared" si="161"/>
        <v>21000</v>
      </c>
    </row>
    <row r="4120" spans="1:16" ht="13.5" x14ac:dyDescent="0.2">
      <c r="A4120" s="1490" t="s">
        <v>2078</v>
      </c>
      <c r="B4120" s="1488" t="s">
        <v>2003</v>
      </c>
      <c r="C4120" s="1486" t="s">
        <v>97</v>
      </c>
      <c r="D4120" s="1488" t="s">
        <v>4744</v>
      </c>
      <c r="E4120" s="1492">
        <v>8000</v>
      </c>
      <c r="F4120" s="1488" t="s">
        <v>4745</v>
      </c>
      <c r="G4120" s="1488" t="s">
        <v>4746</v>
      </c>
      <c r="H4120" s="1488" t="s">
        <v>4635</v>
      </c>
      <c r="I4120" s="1487" t="s">
        <v>4607</v>
      </c>
      <c r="J4120" s="1486" t="s">
        <v>4608</v>
      </c>
      <c r="K4120" s="1485">
        <v>1</v>
      </c>
      <c r="L4120" s="1485">
        <v>8</v>
      </c>
      <c r="M4120" s="1491">
        <f t="shared" si="162"/>
        <v>64000</v>
      </c>
      <c r="N4120" s="1485">
        <v>0</v>
      </c>
      <c r="O4120" s="1485">
        <v>0</v>
      </c>
      <c r="P4120" s="1491">
        <f t="shared" si="161"/>
        <v>0</v>
      </c>
    </row>
    <row r="4121" spans="1:16" ht="13.5" x14ac:dyDescent="0.2">
      <c r="A4121" s="1490" t="s">
        <v>2078</v>
      </c>
      <c r="B4121" s="1488" t="s">
        <v>2003</v>
      </c>
      <c r="C4121" s="1486" t="s">
        <v>97</v>
      </c>
      <c r="D4121" s="1488" t="s">
        <v>4636</v>
      </c>
      <c r="E4121" s="1492">
        <v>3500</v>
      </c>
      <c r="F4121" s="1488">
        <v>42223289</v>
      </c>
      <c r="G4121" s="1488" t="s">
        <v>4747</v>
      </c>
      <c r="H4121" s="1488" t="s">
        <v>1494</v>
      </c>
      <c r="I4121" s="1487" t="s">
        <v>4607</v>
      </c>
      <c r="J4121" s="1486" t="s">
        <v>4608</v>
      </c>
      <c r="K4121" s="1485">
        <v>1</v>
      </c>
      <c r="L4121" s="1485">
        <v>1</v>
      </c>
      <c r="M4121" s="1491">
        <f t="shared" si="162"/>
        <v>3500</v>
      </c>
      <c r="N4121" s="1485">
        <v>1</v>
      </c>
      <c r="O4121" s="1485">
        <v>6</v>
      </c>
      <c r="P4121" s="1491">
        <f t="shared" si="161"/>
        <v>21000</v>
      </c>
    </row>
    <row r="4122" spans="1:16" ht="13.5" x14ac:dyDescent="0.2">
      <c r="A4122" s="1490" t="s">
        <v>2078</v>
      </c>
      <c r="B4122" s="1488" t="s">
        <v>2003</v>
      </c>
      <c r="C4122" s="1486" t="s">
        <v>97</v>
      </c>
      <c r="D4122" s="1488" t="s">
        <v>4748</v>
      </c>
      <c r="E4122" s="1492">
        <v>7500</v>
      </c>
      <c r="F4122" s="1494">
        <v>10476790</v>
      </c>
      <c r="G4122" s="1488" t="s">
        <v>4749</v>
      </c>
      <c r="H4122" s="1488" t="s">
        <v>4750</v>
      </c>
      <c r="I4122" s="1488" t="s">
        <v>4607</v>
      </c>
      <c r="J4122" s="1486" t="s">
        <v>4618</v>
      </c>
      <c r="K4122" s="1485">
        <v>0</v>
      </c>
      <c r="L4122" s="1485">
        <v>0</v>
      </c>
      <c r="M4122" s="1491">
        <f t="shared" si="162"/>
        <v>0</v>
      </c>
      <c r="N4122" s="1493">
        <v>1</v>
      </c>
      <c r="O4122" s="1493">
        <v>6</v>
      </c>
      <c r="P4122" s="1491">
        <f t="shared" si="161"/>
        <v>45000</v>
      </c>
    </row>
    <row r="4123" spans="1:16" ht="13.5" x14ac:dyDescent="0.2">
      <c r="A4123" s="1490" t="s">
        <v>2078</v>
      </c>
      <c r="B4123" s="1488" t="s">
        <v>2003</v>
      </c>
      <c r="C4123" s="1486" t="s">
        <v>97</v>
      </c>
      <c r="D4123" s="1488" t="s">
        <v>4751</v>
      </c>
      <c r="E4123" s="1492">
        <v>8000</v>
      </c>
      <c r="F4123" s="1488">
        <v>43189514</v>
      </c>
      <c r="G4123" s="1488" t="s">
        <v>4752</v>
      </c>
      <c r="H4123" s="1488" t="s">
        <v>792</v>
      </c>
      <c r="I4123" s="1487" t="s">
        <v>4607</v>
      </c>
      <c r="J4123" s="1486" t="s">
        <v>4608</v>
      </c>
      <c r="K4123" s="1485">
        <v>1</v>
      </c>
      <c r="L4123" s="1485">
        <v>2</v>
      </c>
      <c r="M4123" s="1491">
        <f t="shared" si="162"/>
        <v>16000</v>
      </c>
      <c r="N4123" s="1485">
        <v>0</v>
      </c>
      <c r="O4123" s="1485">
        <v>0</v>
      </c>
      <c r="P4123" s="1491">
        <f t="shared" ref="P4123:P4186" si="163">E4123*O4123</f>
        <v>0</v>
      </c>
    </row>
    <row r="4124" spans="1:16" ht="13.5" x14ac:dyDescent="0.2">
      <c r="A4124" s="1490" t="s">
        <v>2078</v>
      </c>
      <c r="B4124" s="1488" t="s">
        <v>2003</v>
      </c>
      <c r="C4124" s="1486" t="s">
        <v>97</v>
      </c>
      <c r="D4124" s="1488" t="s">
        <v>4753</v>
      </c>
      <c r="E4124" s="1492">
        <v>6500</v>
      </c>
      <c r="F4124" s="1488">
        <v>41795011</v>
      </c>
      <c r="G4124" s="1488" t="s">
        <v>4754</v>
      </c>
      <c r="H4124" s="1488" t="s">
        <v>792</v>
      </c>
      <c r="I4124" s="1487" t="s">
        <v>4607</v>
      </c>
      <c r="J4124" s="1486" t="s">
        <v>4608</v>
      </c>
      <c r="K4124" s="1485">
        <v>1</v>
      </c>
      <c r="L4124" s="1485">
        <v>9</v>
      </c>
      <c r="M4124" s="1491">
        <f t="shared" ref="M4124:M4187" si="164">E4124*L4124</f>
        <v>58500</v>
      </c>
      <c r="N4124" s="1485">
        <v>1</v>
      </c>
      <c r="O4124" s="1485">
        <v>6</v>
      </c>
      <c r="P4124" s="1491">
        <f t="shared" si="163"/>
        <v>39000</v>
      </c>
    </row>
    <row r="4125" spans="1:16" ht="13.5" x14ac:dyDescent="0.2">
      <c r="A4125" s="1490" t="s">
        <v>2078</v>
      </c>
      <c r="B4125" s="1488" t="s">
        <v>2003</v>
      </c>
      <c r="C4125" s="1486" t="s">
        <v>97</v>
      </c>
      <c r="D4125" s="1488" t="s">
        <v>4755</v>
      </c>
      <c r="E4125" s="1492">
        <v>7500</v>
      </c>
      <c r="F4125" s="1488" t="s">
        <v>4756</v>
      </c>
      <c r="G4125" s="1488" t="s">
        <v>4757</v>
      </c>
      <c r="H4125" s="1488" t="s">
        <v>4758</v>
      </c>
      <c r="I4125" s="1487" t="s">
        <v>4607</v>
      </c>
      <c r="J4125" s="1486" t="s">
        <v>4608</v>
      </c>
      <c r="K4125" s="1485">
        <v>1</v>
      </c>
      <c r="L4125" s="1485">
        <v>1</v>
      </c>
      <c r="M4125" s="1491">
        <f t="shared" si="164"/>
        <v>7500</v>
      </c>
      <c r="N4125" s="1485">
        <v>0</v>
      </c>
      <c r="O4125" s="1485">
        <v>0</v>
      </c>
      <c r="P4125" s="1491">
        <f t="shared" si="163"/>
        <v>0</v>
      </c>
    </row>
    <row r="4126" spans="1:16" ht="13.5" x14ac:dyDescent="0.2">
      <c r="A4126" s="1490" t="s">
        <v>2078</v>
      </c>
      <c r="B4126" s="1488" t="s">
        <v>2003</v>
      </c>
      <c r="C4126" s="1486" t="s">
        <v>97</v>
      </c>
      <c r="D4126" s="1488" t="s">
        <v>4636</v>
      </c>
      <c r="E4126" s="1492">
        <v>3500</v>
      </c>
      <c r="F4126" s="1488">
        <v>41885296</v>
      </c>
      <c r="G4126" s="1488" t="s">
        <v>4759</v>
      </c>
      <c r="H4126" s="1488" t="s">
        <v>1494</v>
      </c>
      <c r="I4126" s="1487" t="s">
        <v>4607</v>
      </c>
      <c r="J4126" s="1486" t="s">
        <v>4608</v>
      </c>
      <c r="K4126" s="1485">
        <v>1</v>
      </c>
      <c r="L4126" s="1485">
        <v>1</v>
      </c>
      <c r="M4126" s="1491">
        <f t="shared" si="164"/>
        <v>3500</v>
      </c>
      <c r="N4126" s="1485">
        <v>1</v>
      </c>
      <c r="O4126" s="1485">
        <v>6</v>
      </c>
      <c r="P4126" s="1491">
        <f t="shared" si="163"/>
        <v>21000</v>
      </c>
    </row>
    <row r="4127" spans="1:16" ht="13.5" x14ac:dyDescent="0.2">
      <c r="A4127" s="1490" t="s">
        <v>2078</v>
      </c>
      <c r="B4127" s="1488" t="s">
        <v>2003</v>
      </c>
      <c r="C4127" s="1486" t="s">
        <v>97</v>
      </c>
      <c r="D4127" s="1488" t="s">
        <v>4636</v>
      </c>
      <c r="E4127" s="1492">
        <v>3500</v>
      </c>
      <c r="F4127" s="1488">
        <v>45860616</v>
      </c>
      <c r="G4127" s="1488" t="s">
        <v>4760</v>
      </c>
      <c r="H4127" s="1488" t="s">
        <v>4691</v>
      </c>
      <c r="I4127" s="1487" t="s">
        <v>4607</v>
      </c>
      <c r="J4127" s="1486" t="s">
        <v>4608</v>
      </c>
      <c r="K4127" s="1485">
        <v>1</v>
      </c>
      <c r="L4127" s="1485">
        <v>1</v>
      </c>
      <c r="M4127" s="1491">
        <f t="shared" si="164"/>
        <v>3500</v>
      </c>
      <c r="N4127" s="1485">
        <v>1</v>
      </c>
      <c r="O4127" s="1485">
        <v>6</v>
      </c>
      <c r="P4127" s="1491">
        <f t="shared" si="163"/>
        <v>21000</v>
      </c>
    </row>
    <row r="4128" spans="1:16" ht="13.5" x14ac:dyDescent="0.2">
      <c r="A4128" s="1490" t="s">
        <v>2078</v>
      </c>
      <c r="B4128" s="1488" t="s">
        <v>2003</v>
      </c>
      <c r="C4128" s="1486" t="s">
        <v>97</v>
      </c>
      <c r="D4128" s="1488" t="s">
        <v>4636</v>
      </c>
      <c r="E4128" s="1492">
        <v>3500</v>
      </c>
      <c r="F4128" s="1488">
        <v>42067262</v>
      </c>
      <c r="G4128" s="1488" t="s">
        <v>4761</v>
      </c>
      <c r="H4128" s="1488" t="s">
        <v>4762</v>
      </c>
      <c r="I4128" s="1487" t="s">
        <v>4607</v>
      </c>
      <c r="J4128" s="1486" t="s">
        <v>4608</v>
      </c>
      <c r="K4128" s="1485">
        <v>1</v>
      </c>
      <c r="L4128" s="1485">
        <v>1</v>
      </c>
      <c r="M4128" s="1491">
        <f t="shared" si="164"/>
        <v>3500</v>
      </c>
      <c r="N4128" s="1485">
        <v>0</v>
      </c>
      <c r="O4128" s="1485">
        <v>0</v>
      </c>
      <c r="P4128" s="1491">
        <f t="shared" si="163"/>
        <v>0</v>
      </c>
    </row>
    <row r="4129" spans="1:16" ht="13.5" x14ac:dyDescent="0.2">
      <c r="A4129" s="1490" t="s">
        <v>2078</v>
      </c>
      <c r="B4129" s="1488" t="s">
        <v>2003</v>
      </c>
      <c r="C4129" s="1486" t="s">
        <v>97</v>
      </c>
      <c r="D4129" s="1488" t="s">
        <v>4636</v>
      </c>
      <c r="E4129" s="1492">
        <v>3500</v>
      </c>
      <c r="F4129" s="1488">
        <v>43666442</v>
      </c>
      <c r="G4129" s="1488" t="s">
        <v>4763</v>
      </c>
      <c r="H4129" s="1488" t="s">
        <v>834</v>
      </c>
      <c r="I4129" s="1487" t="s">
        <v>4607</v>
      </c>
      <c r="J4129" s="1486" t="s">
        <v>4608</v>
      </c>
      <c r="K4129" s="1485">
        <v>1</v>
      </c>
      <c r="L4129" s="1485">
        <v>5</v>
      </c>
      <c r="M4129" s="1491">
        <f t="shared" si="164"/>
        <v>17500</v>
      </c>
      <c r="N4129" s="1485">
        <v>1</v>
      </c>
      <c r="O4129" s="1485">
        <v>6</v>
      </c>
      <c r="P4129" s="1491">
        <f t="shared" si="163"/>
        <v>21000</v>
      </c>
    </row>
    <row r="4130" spans="1:16" ht="13.5" x14ac:dyDescent="0.2">
      <c r="A4130" s="1490" t="s">
        <v>2078</v>
      </c>
      <c r="B4130" s="1488" t="s">
        <v>2003</v>
      </c>
      <c r="C4130" s="1486" t="s">
        <v>97</v>
      </c>
      <c r="D4130" s="1488" t="s">
        <v>4764</v>
      </c>
      <c r="E4130" s="1492">
        <v>4500</v>
      </c>
      <c r="F4130" s="1488">
        <v>44593898</v>
      </c>
      <c r="G4130" s="1488" t="s">
        <v>4765</v>
      </c>
      <c r="H4130" s="1488" t="s">
        <v>4766</v>
      </c>
      <c r="I4130" s="1487" t="s">
        <v>4607</v>
      </c>
      <c r="J4130" s="1486" t="s">
        <v>4608</v>
      </c>
      <c r="K4130" s="1485">
        <v>1</v>
      </c>
      <c r="L4130" s="1485">
        <v>12</v>
      </c>
      <c r="M4130" s="1491">
        <f t="shared" si="164"/>
        <v>54000</v>
      </c>
      <c r="N4130" s="1485">
        <v>1</v>
      </c>
      <c r="O4130" s="1485">
        <v>6</v>
      </c>
      <c r="P4130" s="1491">
        <f t="shared" si="163"/>
        <v>27000</v>
      </c>
    </row>
    <row r="4131" spans="1:16" ht="13.5" x14ac:dyDescent="0.2">
      <c r="A4131" s="1490" t="s">
        <v>2078</v>
      </c>
      <c r="B4131" s="1488" t="s">
        <v>2003</v>
      </c>
      <c r="C4131" s="1486" t="s">
        <v>97</v>
      </c>
      <c r="D4131" s="1488" t="s">
        <v>4767</v>
      </c>
      <c r="E4131" s="1492">
        <v>6000</v>
      </c>
      <c r="F4131" s="1488">
        <v>45319502</v>
      </c>
      <c r="G4131" s="1488" t="s">
        <v>4768</v>
      </c>
      <c r="H4131" s="1488" t="s">
        <v>792</v>
      </c>
      <c r="I4131" s="1487" t="s">
        <v>4607</v>
      </c>
      <c r="J4131" s="1486" t="s">
        <v>4608</v>
      </c>
      <c r="K4131" s="1485">
        <v>1</v>
      </c>
      <c r="L4131" s="1485">
        <v>5</v>
      </c>
      <c r="M4131" s="1491">
        <f t="shared" si="164"/>
        <v>30000</v>
      </c>
      <c r="N4131" s="1485">
        <v>0</v>
      </c>
      <c r="O4131" s="1485">
        <v>0</v>
      </c>
      <c r="P4131" s="1491">
        <f t="shared" si="163"/>
        <v>0</v>
      </c>
    </row>
    <row r="4132" spans="1:16" ht="13.5" x14ac:dyDescent="0.2">
      <c r="A4132" s="1490" t="s">
        <v>2078</v>
      </c>
      <c r="B4132" s="1488" t="s">
        <v>2003</v>
      </c>
      <c r="C4132" s="1486" t="s">
        <v>97</v>
      </c>
      <c r="D4132" s="1488" t="s">
        <v>4769</v>
      </c>
      <c r="E4132" s="1492">
        <v>3500</v>
      </c>
      <c r="F4132" s="1488" t="s">
        <v>4770</v>
      </c>
      <c r="G4132" s="1488" t="s">
        <v>4771</v>
      </c>
      <c r="H4132" s="1488" t="s">
        <v>3589</v>
      </c>
      <c r="I4132" s="1487" t="s">
        <v>4607</v>
      </c>
      <c r="J4132" s="1486" t="s">
        <v>4608</v>
      </c>
      <c r="K4132" s="1485">
        <v>2</v>
      </c>
      <c r="L4132" s="1485">
        <v>8</v>
      </c>
      <c r="M4132" s="1491">
        <f t="shared" si="164"/>
        <v>28000</v>
      </c>
      <c r="N4132" s="1485">
        <v>0</v>
      </c>
      <c r="O4132" s="1485">
        <v>0</v>
      </c>
      <c r="P4132" s="1491">
        <f t="shared" si="163"/>
        <v>0</v>
      </c>
    </row>
    <row r="4133" spans="1:16" ht="13.5" x14ac:dyDescent="0.2">
      <c r="A4133" s="1490" t="s">
        <v>2078</v>
      </c>
      <c r="B4133" s="1488" t="s">
        <v>2003</v>
      </c>
      <c r="C4133" s="1486" t="s">
        <v>97</v>
      </c>
      <c r="D4133" s="1488" t="s">
        <v>4632</v>
      </c>
      <c r="E4133" s="1492">
        <v>5000</v>
      </c>
      <c r="F4133" s="1488" t="s">
        <v>4770</v>
      </c>
      <c r="G4133" s="1488" t="s">
        <v>4771</v>
      </c>
      <c r="H4133" s="1488" t="s">
        <v>3589</v>
      </c>
      <c r="I4133" s="1487" t="s">
        <v>4607</v>
      </c>
      <c r="J4133" s="1486" t="s">
        <v>4608</v>
      </c>
      <c r="K4133" s="1485">
        <v>2</v>
      </c>
      <c r="L4133" s="1485">
        <v>3</v>
      </c>
      <c r="M4133" s="1491">
        <f t="shared" si="164"/>
        <v>15000</v>
      </c>
      <c r="N4133" s="1485">
        <v>1</v>
      </c>
      <c r="O4133" s="1485">
        <v>6</v>
      </c>
      <c r="P4133" s="1491">
        <f t="shared" si="163"/>
        <v>30000</v>
      </c>
    </row>
    <row r="4134" spans="1:16" ht="13.5" x14ac:dyDescent="0.2">
      <c r="A4134" s="1490" t="s">
        <v>2078</v>
      </c>
      <c r="B4134" s="1488" t="s">
        <v>2003</v>
      </c>
      <c r="C4134" s="1486" t="s">
        <v>97</v>
      </c>
      <c r="D4134" s="1488" t="s">
        <v>4772</v>
      </c>
      <c r="E4134" s="1492">
        <v>6500</v>
      </c>
      <c r="F4134" s="1488">
        <v>47520793</v>
      </c>
      <c r="G4134" s="1488" t="s">
        <v>4773</v>
      </c>
      <c r="H4134" s="1488" t="s">
        <v>4691</v>
      </c>
      <c r="I4134" s="1487" t="s">
        <v>4607</v>
      </c>
      <c r="J4134" s="1486" t="s">
        <v>4608</v>
      </c>
      <c r="K4134" s="1485">
        <v>1</v>
      </c>
      <c r="L4134" s="1485">
        <v>5</v>
      </c>
      <c r="M4134" s="1491">
        <f t="shared" si="164"/>
        <v>32500</v>
      </c>
      <c r="N4134" s="1485">
        <v>1</v>
      </c>
      <c r="O4134" s="1485">
        <v>6</v>
      </c>
      <c r="P4134" s="1491">
        <f t="shared" si="163"/>
        <v>39000</v>
      </c>
    </row>
    <row r="4135" spans="1:16" ht="13.5" x14ac:dyDescent="0.2">
      <c r="A4135" s="1490" t="s">
        <v>2078</v>
      </c>
      <c r="B4135" s="1488" t="s">
        <v>2003</v>
      </c>
      <c r="C4135" s="1486" t="s">
        <v>97</v>
      </c>
      <c r="D4135" s="1488" t="s">
        <v>4774</v>
      </c>
      <c r="E4135" s="1492">
        <v>6500</v>
      </c>
      <c r="F4135" s="1488">
        <v>44494351</v>
      </c>
      <c r="G4135" s="1488" t="s">
        <v>4775</v>
      </c>
      <c r="H4135" s="1488" t="s">
        <v>4649</v>
      </c>
      <c r="I4135" s="1487" t="s">
        <v>4607</v>
      </c>
      <c r="J4135" s="1486" t="s">
        <v>4608</v>
      </c>
      <c r="K4135" s="1485">
        <v>1</v>
      </c>
      <c r="L4135" s="1485">
        <v>5</v>
      </c>
      <c r="M4135" s="1491">
        <f t="shared" si="164"/>
        <v>32500</v>
      </c>
      <c r="N4135" s="1485">
        <v>1</v>
      </c>
      <c r="O4135" s="1485">
        <v>6</v>
      </c>
      <c r="P4135" s="1491">
        <f t="shared" si="163"/>
        <v>39000</v>
      </c>
    </row>
    <row r="4136" spans="1:16" ht="13.5" x14ac:dyDescent="0.2">
      <c r="A4136" s="1490" t="s">
        <v>2078</v>
      </c>
      <c r="B4136" s="1488" t="s">
        <v>2003</v>
      </c>
      <c r="C4136" s="1486" t="s">
        <v>97</v>
      </c>
      <c r="D4136" s="1488" t="s">
        <v>4776</v>
      </c>
      <c r="E4136" s="1492">
        <v>8000</v>
      </c>
      <c r="F4136" s="1488" t="s">
        <v>4777</v>
      </c>
      <c r="G4136" s="1488" t="s">
        <v>4778</v>
      </c>
      <c r="H4136" s="1488" t="s">
        <v>4779</v>
      </c>
      <c r="I4136" s="1487" t="s">
        <v>4607</v>
      </c>
      <c r="J4136" s="1486" t="s">
        <v>4608</v>
      </c>
      <c r="K4136" s="1485">
        <v>1</v>
      </c>
      <c r="L4136" s="1485">
        <v>12</v>
      </c>
      <c r="M4136" s="1491">
        <f t="shared" si="164"/>
        <v>96000</v>
      </c>
      <c r="N4136" s="1485">
        <v>1</v>
      </c>
      <c r="O4136" s="1485">
        <v>2</v>
      </c>
      <c r="P4136" s="1491">
        <f t="shared" si="163"/>
        <v>16000</v>
      </c>
    </row>
    <row r="4137" spans="1:16" ht="13.5" x14ac:dyDescent="0.2">
      <c r="A4137" s="1490" t="s">
        <v>2078</v>
      </c>
      <c r="B4137" s="1488" t="s">
        <v>2003</v>
      </c>
      <c r="C4137" s="1486" t="s">
        <v>97</v>
      </c>
      <c r="D4137" s="1488" t="s">
        <v>4615</v>
      </c>
      <c r="E4137" s="1492">
        <v>3250</v>
      </c>
      <c r="F4137" s="1488" t="s">
        <v>4780</v>
      </c>
      <c r="G4137" s="1488" t="s">
        <v>4781</v>
      </c>
      <c r="H4137" s="1488" t="s">
        <v>4649</v>
      </c>
      <c r="I4137" s="1487" t="s">
        <v>4607</v>
      </c>
      <c r="J4137" s="1486" t="s">
        <v>4608</v>
      </c>
      <c r="K4137" s="1485">
        <v>1</v>
      </c>
      <c r="L4137" s="1485">
        <v>12</v>
      </c>
      <c r="M4137" s="1491">
        <f t="shared" si="164"/>
        <v>39000</v>
      </c>
      <c r="N4137" s="1485">
        <v>1</v>
      </c>
      <c r="O4137" s="1485">
        <v>6</v>
      </c>
      <c r="P4137" s="1491">
        <f t="shared" si="163"/>
        <v>19500</v>
      </c>
    </row>
    <row r="4138" spans="1:16" ht="13.5" x14ac:dyDescent="0.2">
      <c r="A4138" s="1490" t="s">
        <v>2078</v>
      </c>
      <c r="B4138" s="1488" t="s">
        <v>2003</v>
      </c>
      <c r="C4138" s="1486" t="s">
        <v>97</v>
      </c>
      <c r="D4138" s="1488" t="s">
        <v>4782</v>
      </c>
      <c r="E4138" s="1492">
        <v>6000</v>
      </c>
      <c r="F4138" s="1488" t="s">
        <v>4783</v>
      </c>
      <c r="G4138" s="1488" t="s">
        <v>4784</v>
      </c>
      <c r="H4138" s="1488" t="s">
        <v>4766</v>
      </c>
      <c r="I4138" s="1487" t="s">
        <v>4607</v>
      </c>
      <c r="J4138" s="1486" t="s">
        <v>4608</v>
      </c>
      <c r="K4138" s="1485">
        <v>2</v>
      </c>
      <c r="L4138" s="1485">
        <v>9</v>
      </c>
      <c r="M4138" s="1491">
        <f t="shared" si="164"/>
        <v>54000</v>
      </c>
      <c r="N4138" s="1485">
        <v>0</v>
      </c>
      <c r="O4138" s="1485">
        <v>0</v>
      </c>
      <c r="P4138" s="1491">
        <f t="shared" si="163"/>
        <v>0</v>
      </c>
    </row>
    <row r="4139" spans="1:16" ht="13.5" x14ac:dyDescent="0.2">
      <c r="A4139" s="1490" t="s">
        <v>2078</v>
      </c>
      <c r="B4139" s="1488" t="s">
        <v>2003</v>
      </c>
      <c r="C4139" s="1486" t="s">
        <v>97</v>
      </c>
      <c r="D4139" s="1488" t="s">
        <v>4785</v>
      </c>
      <c r="E4139" s="1492">
        <v>8000</v>
      </c>
      <c r="F4139" s="1488" t="s">
        <v>4783</v>
      </c>
      <c r="G4139" s="1488" t="s">
        <v>4784</v>
      </c>
      <c r="H4139" s="1488" t="s">
        <v>4766</v>
      </c>
      <c r="I4139" s="1487" t="s">
        <v>4607</v>
      </c>
      <c r="J4139" s="1486" t="s">
        <v>4608</v>
      </c>
      <c r="K4139" s="1485">
        <v>2</v>
      </c>
      <c r="L4139" s="1485">
        <v>2</v>
      </c>
      <c r="M4139" s="1491">
        <f t="shared" si="164"/>
        <v>16000</v>
      </c>
      <c r="N4139" s="1485">
        <v>1</v>
      </c>
      <c r="O4139" s="1485">
        <v>6</v>
      </c>
      <c r="P4139" s="1491">
        <f t="shared" si="163"/>
        <v>48000</v>
      </c>
    </row>
    <row r="4140" spans="1:16" ht="13.5" x14ac:dyDescent="0.2">
      <c r="A4140" s="1490" t="s">
        <v>2078</v>
      </c>
      <c r="B4140" s="1488" t="s">
        <v>2003</v>
      </c>
      <c r="C4140" s="1486" t="s">
        <v>97</v>
      </c>
      <c r="D4140" s="1488" t="s">
        <v>4786</v>
      </c>
      <c r="E4140" s="1492">
        <v>1000</v>
      </c>
      <c r="F4140" s="1494">
        <v>45404210</v>
      </c>
      <c r="G4140" s="1488" t="s">
        <v>4787</v>
      </c>
      <c r="H4140" s="1488" t="s">
        <v>2388</v>
      </c>
      <c r="I4140" s="1488" t="s">
        <v>4618</v>
      </c>
      <c r="J4140" s="1486" t="s">
        <v>4618</v>
      </c>
      <c r="K4140" s="1485">
        <v>0</v>
      </c>
      <c r="L4140" s="1485">
        <v>0</v>
      </c>
      <c r="M4140" s="1491">
        <f t="shared" si="164"/>
        <v>0</v>
      </c>
      <c r="N4140" s="1493">
        <v>1</v>
      </c>
      <c r="O4140" s="1493">
        <v>4</v>
      </c>
      <c r="P4140" s="1491">
        <f t="shared" si="163"/>
        <v>4000</v>
      </c>
    </row>
    <row r="4141" spans="1:16" ht="13.5" x14ac:dyDescent="0.2">
      <c r="A4141" s="1490" t="s">
        <v>2078</v>
      </c>
      <c r="B4141" s="1488" t="s">
        <v>2003</v>
      </c>
      <c r="C4141" s="1486" t="s">
        <v>97</v>
      </c>
      <c r="D4141" s="1488" t="s">
        <v>4788</v>
      </c>
      <c r="E4141" s="1492">
        <v>5500</v>
      </c>
      <c r="F4141" s="1488">
        <v>45455192</v>
      </c>
      <c r="G4141" s="1488" t="s">
        <v>4789</v>
      </c>
      <c r="H4141" s="1488" t="s">
        <v>864</v>
      </c>
      <c r="I4141" s="1487" t="s">
        <v>4607</v>
      </c>
      <c r="J4141" s="1486" t="s">
        <v>4608</v>
      </c>
      <c r="K4141" s="1485">
        <v>1</v>
      </c>
      <c r="L4141" s="1485">
        <v>5</v>
      </c>
      <c r="M4141" s="1491">
        <f t="shared" si="164"/>
        <v>27500</v>
      </c>
      <c r="N4141" s="1485">
        <v>1</v>
      </c>
      <c r="O4141" s="1485">
        <v>6</v>
      </c>
      <c r="P4141" s="1491">
        <f t="shared" si="163"/>
        <v>33000</v>
      </c>
    </row>
    <row r="4142" spans="1:16" ht="13.5" x14ac:dyDescent="0.2">
      <c r="A4142" s="1490" t="s">
        <v>2078</v>
      </c>
      <c r="B4142" s="1488" t="s">
        <v>2003</v>
      </c>
      <c r="C4142" s="1486" t="s">
        <v>97</v>
      </c>
      <c r="D4142" s="1488" t="s">
        <v>4728</v>
      </c>
      <c r="E4142" s="1492">
        <v>8000</v>
      </c>
      <c r="F4142" s="1488" t="s">
        <v>4790</v>
      </c>
      <c r="G4142" s="1488" t="s">
        <v>4791</v>
      </c>
      <c r="H4142" s="1488" t="s">
        <v>4635</v>
      </c>
      <c r="I4142" s="1487" t="s">
        <v>4607</v>
      </c>
      <c r="J4142" s="1486" t="s">
        <v>4608</v>
      </c>
      <c r="K4142" s="1485">
        <v>1</v>
      </c>
      <c r="L4142" s="1485">
        <v>12</v>
      </c>
      <c r="M4142" s="1491">
        <f t="shared" si="164"/>
        <v>96000</v>
      </c>
      <c r="N4142" s="1485">
        <v>1</v>
      </c>
      <c r="O4142" s="1485">
        <v>6</v>
      </c>
      <c r="P4142" s="1491">
        <f t="shared" si="163"/>
        <v>48000</v>
      </c>
    </row>
    <row r="4143" spans="1:16" ht="13.5" x14ac:dyDescent="0.2">
      <c r="A4143" s="1490" t="s">
        <v>2078</v>
      </c>
      <c r="B4143" s="1488" t="s">
        <v>2003</v>
      </c>
      <c r="C4143" s="1486" t="s">
        <v>97</v>
      </c>
      <c r="D4143" s="1488" t="s">
        <v>4612</v>
      </c>
      <c r="E4143" s="1492">
        <v>7000</v>
      </c>
      <c r="F4143" s="1488">
        <v>44030499</v>
      </c>
      <c r="G4143" s="1488" t="s">
        <v>4792</v>
      </c>
      <c r="H4143" s="1488" t="s">
        <v>792</v>
      </c>
      <c r="I4143" s="1487" t="s">
        <v>4607</v>
      </c>
      <c r="J4143" s="1486" t="s">
        <v>4608</v>
      </c>
      <c r="K4143" s="1485">
        <v>1</v>
      </c>
      <c r="L4143" s="1485">
        <v>5</v>
      </c>
      <c r="M4143" s="1491">
        <f t="shared" si="164"/>
        <v>35000</v>
      </c>
      <c r="N4143" s="1485">
        <v>0</v>
      </c>
      <c r="O4143" s="1485">
        <v>0</v>
      </c>
      <c r="P4143" s="1491">
        <f t="shared" si="163"/>
        <v>0</v>
      </c>
    </row>
    <row r="4144" spans="1:16" ht="13.5" x14ac:dyDescent="0.2">
      <c r="A4144" s="1490" t="s">
        <v>2078</v>
      </c>
      <c r="B4144" s="1488" t="s">
        <v>2003</v>
      </c>
      <c r="C4144" s="1486" t="s">
        <v>97</v>
      </c>
      <c r="D4144" s="1488" t="s">
        <v>4793</v>
      </c>
      <c r="E4144" s="1492">
        <v>7500</v>
      </c>
      <c r="F4144" s="1488" t="s">
        <v>4794</v>
      </c>
      <c r="G4144" s="1488" t="s">
        <v>4795</v>
      </c>
      <c r="H4144" s="1488" t="s">
        <v>4796</v>
      </c>
      <c r="I4144" s="1487" t="s">
        <v>4607</v>
      </c>
      <c r="J4144" s="1486" t="s">
        <v>4608</v>
      </c>
      <c r="K4144" s="1485">
        <v>1</v>
      </c>
      <c r="L4144" s="1485">
        <v>1</v>
      </c>
      <c r="M4144" s="1491">
        <f t="shared" si="164"/>
        <v>7500</v>
      </c>
      <c r="N4144" s="1485">
        <v>0</v>
      </c>
      <c r="O4144" s="1485">
        <v>0</v>
      </c>
      <c r="P4144" s="1491">
        <f t="shared" si="163"/>
        <v>0</v>
      </c>
    </row>
    <row r="4145" spans="1:16" ht="13.5" x14ac:dyDescent="0.2">
      <c r="A4145" s="1490" t="s">
        <v>2078</v>
      </c>
      <c r="B4145" s="1488" t="s">
        <v>2003</v>
      </c>
      <c r="C4145" s="1486" t="s">
        <v>97</v>
      </c>
      <c r="D4145" s="1488" t="s">
        <v>4797</v>
      </c>
      <c r="E4145" s="1492">
        <v>7500</v>
      </c>
      <c r="F4145" s="1488" t="s">
        <v>4798</v>
      </c>
      <c r="G4145" s="1488" t="s">
        <v>4799</v>
      </c>
      <c r="H4145" s="1488" t="s">
        <v>1494</v>
      </c>
      <c r="I4145" s="1487" t="s">
        <v>4607</v>
      </c>
      <c r="J4145" s="1486" t="s">
        <v>4608</v>
      </c>
      <c r="K4145" s="1485">
        <v>1</v>
      </c>
      <c r="L4145" s="1485">
        <v>1</v>
      </c>
      <c r="M4145" s="1491">
        <f t="shared" si="164"/>
        <v>7500</v>
      </c>
      <c r="N4145" s="1485">
        <v>0</v>
      </c>
      <c r="O4145" s="1485">
        <v>0</v>
      </c>
      <c r="P4145" s="1491">
        <f t="shared" si="163"/>
        <v>0</v>
      </c>
    </row>
    <row r="4146" spans="1:16" ht="13.5" x14ac:dyDescent="0.2">
      <c r="A4146" s="1490" t="s">
        <v>2078</v>
      </c>
      <c r="B4146" s="1488" t="s">
        <v>2003</v>
      </c>
      <c r="C4146" s="1486" t="s">
        <v>97</v>
      </c>
      <c r="D4146" s="1488" t="s">
        <v>4800</v>
      </c>
      <c r="E4146" s="1492">
        <v>7500</v>
      </c>
      <c r="F4146" s="1488" t="s">
        <v>4801</v>
      </c>
      <c r="G4146" s="1488" t="s">
        <v>4802</v>
      </c>
      <c r="H4146" s="1488" t="s">
        <v>4803</v>
      </c>
      <c r="I4146" s="1487" t="s">
        <v>4607</v>
      </c>
      <c r="J4146" s="1486" t="s">
        <v>4608</v>
      </c>
      <c r="K4146" s="1485">
        <v>1</v>
      </c>
      <c r="L4146" s="1485">
        <v>12</v>
      </c>
      <c r="M4146" s="1491">
        <f t="shared" si="164"/>
        <v>90000</v>
      </c>
      <c r="N4146" s="1485">
        <v>0</v>
      </c>
      <c r="O4146" s="1485">
        <v>0</v>
      </c>
      <c r="P4146" s="1491">
        <f t="shared" si="163"/>
        <v>0</v>
      </c>
    </row>
    <row r="4147" spans="1:16" ht="13.5" x14ac:dyDescent="0.2">
      <c r="A4147" s="1490" t="s">
        <v>2078</v>
      </c>
      <c r="B4147" s="1488" t="s">
        <v>2003</v>
      </c>
      <c r="C4147" s="1486" t="s">
        <v>97</v>
      </c>
      <c r="D4147" s="1488" t="s">
        <v>1952</v>
      </c>
      <c r="E4147" s="1492">
        <v>4000</v>
      </c>
      <c r="F4147" s="1488" t="s">
        <v>4804</v>
      </c>
      <c r="G4147" s="1488" t="s">
        <v>4805</v>
      </c>
      <c r="H4147" s="1488" t="s">
        <v>792</v>
      </c>
      <c r="I4147" s="1487" t="s">
        <v>4607</v>
      </c>
      <c r="J4147" s="1486" t="s">
        <v>4608</v>
      </c>
      <c r="K4147" s="1485">
        <v>1</v>
      </c>
      <c r="L4147" s="1485">
        <v>12</v>
      </c>
      <c r="M4147" s="1491">
        <f t="shared" si="164"/>
        <v>48000</v>
      </c>
      <c r="N4147" s="1485">
        <v>1</v>
      </c>
      <c r="O4147" s="1485">
        <v>6</v>
      </c>
      <c r="P4147" s="1491">
        <f t="shared" si="163"/>
        <v>24000</v>
      </c>
    </row>
    <row r="4148" spans="1:16" ht="13.5" x14ac:dyDescent="0.2">
      <c r="A4148" s="1490" t="s">
        <v>2078</v>
      </c>
      <c r="B4148" s="1488" t="s">
        <v>2003</v>
      </c>
      <c r="C4148" s="1486" t="s">
        <v>97</v>
      </c>
      <c r="D4148" s="1488" t="s">
        <v>4806</v>
      </c>
      <c r="E4148" s="1492">
        <v>4500</v>
      </c>
      <c r="F4148" s="1488">
        <v>46073656</v>
      </c>
      <c r="G4148" s="1488" t="s">
        <v>4807</v>
      </c>
      <c r="H4148" s="1488" t="s">
        <v>4808</v>
      </c>
      <c r="I4148" s="1487" t="s">
        <v>4607</v>
      </c>
      <c r="J4148" s="1486" t="s">
        <v>4618</v>
      </c>
      <c r="K4148" s="1485">
        <v>1</v>
      </c>
      <c r="L4148" s="1485">
        <v>3</v>
      </c>
      <c r="M4148" s="1491">
        <f t="shared" si="164"/>
        <v>13500</v>
      </c>
      <c r="N4148" s="1485">
        <v>1</v>
      </c>
      <c r="O4148" s="1485">
        <v>6</v>
      </c>
      <c r="P4148" s="1491">
        <f t="shared" si="163"/>
        <v>27000</v>
      </c>
    </row>
    <row r="4149" spans="1:16" ht="13.5" x14ac:dyDescent="0.2">
      <c r="A4149" s="1490" t="s">
        <v>2078</v>
      </c>
      <c r="B4149" s="1488" t="s">
        <v>2003</v>
      </c>
      <c r="C4149" s="1486" t="s">
        <v>97</v>
      </c>
      <c r="D4149" s="1488" t="s">
        <v>4809</v>
      </c>
      <c r="E4149" s="1492">
        <v>3000</v>
      </c>
      <c r="F4149" s="1488">
        <v>41798892</v>
      </c>
      <c r="G4149" s="1488" t="s">
        <v>4810</v>
      </c>
      <c r="H4149" s="1488" t="s">
        <v>4498</v>
      </c>
      <c r="I4149" s="1487" t="s">
        <v>4607</v>
      </c>
      <c r="J4149" s="1486" t="s">
        <v>4618</v>
      </c>
      <c r="K4149" s="1485">
        <v>1</v>
      </c>
      <c r="L4149" s="1485">
        <v>2</v>
      </c>
      <c r="M4149" s="1491">
        <f t="shared" si="164"/>
        <v>6000</v>
      </c>
      <c r="N4149" s="1485">
        <v>0</v>
      </c>
      <c r="O4149" s="1485">
        <v>0</v>
      </c>
      <c r="P4149" s="1491">
        <f t="shared" si="163"/>
        <v>0</v>
      </c>
    </row>
    <row r="4150" spans="1:16" ht="13.5" x14ac:dyDescent="0.2">
      <c r="A4150" s="1490" t="s">
        <v>2078</v>
      </c>
      <c r="B4150" s="1488" t="s">
        <v>2003</v>
      </c>
      <c r="C4150" s="1486" t="s">
        <v>97</v>
      </c>
      <c r="D4150" s="1488" t="s">
        <v>4811</v>
      </c>
      <c r="E4150" s="1492">
        <v>6500</v>
      </c>
      <c r="F4150" s="1488">
        <v>42797915</v>
      </c>
      <c r="G4150" s="1488" t="s">
        <v>4812</v>
      </c>
      <c r="H4150" s="1488" t="s">
        <v>4813</v>
      </c>
      <c r="I4150" s="1487" t="s">
        <v>4607</v>
      </c>
      <c r="J4150" s="1486" t="s">
        <v>4608</v>
      </c>
      <c r="K4150" s="1485">
        <v>1</v>
      </c>
      <c r="L4150" s="1485">
        <v>1</v>
      </c>
      <c r="M4150" s="1491">
        <f t="shared" si="164"/>
        <v>6500</v>
      </c>
      <c r="N4150" s="1485">
        <v>0</v>
      </c>
      <c r="O4150" s="1485">
        <v>0</v>
      </c>
      <c r="P4150" s="1491">
        <f t="shared" si="163"/>
        <v>0</v>
      </c>
    </row>
    <row r="4151" spans="1:16" ht="13.5" x14ac:dyDescent="0.2">
      <c r="A4151" s="1490" t="s">
        <v>2078</v>
      </c>
      <c r="B4151" s="1488" t="s">
        <v>2003</v>
      </c>
      <c r="C4151" s="1486" t="s">
        <v>97</v>
      </c>
      <c r="D4151" s="1488" t="s">
        <v>4646</v>
      </c>
      <c r="E4151" s="1492">
        <v>8000</v>
      </c>
      <c r="F4151" s="1488" t="s">
        <v>4814</v>
      </c>
      <c r="G4151" s="1488" t="s">
        <v>4815</v>
      </c>
      <c r="H4151" s="1488" t="s">
        <v>4649</v>
      </c>
      <c r="I4151" s="1487" t="s">
        <v>4607</v>
      </c>
      <c r="J4151" s="1486" t="s">
        <v>4608</v>
      </c>
      <c r="K4151" s="1485">
        <v>1</v>
      </c>
      <c r="L4151" s="1485">
        <v>12</v>
      </c>
      <c r="M4151" s="1491">
        <f t="shared" si="164"/>
        <v>96000</v>
      </c>
      <c r="N4151" s="1485">
        <v>1</v>
      </c>
      <c r="O4151" s="1485">
        <v>6</v>
      </c>
      <c r="P4151" s="1491">
        <f t="shared" si="163"/>
        <v>48000</v>
      </c>
    </row>
    <row r="4152" spans="1:16" ht="13.5" x14ac:dyDescent="0.2">
      <c r="A4152" s="1490" t="s">
        <v>2078</v>
      </c>
      <c r="B4152" s="1488" t="s">
        <v>2003</v>
      </c>
      <c r="C4152" s="1486" t="s">
        <v>97</v>
      </c>
      <c r="D4152" s="1488" t="s">
        <v>4809</v>
      </c>
      <c r="E4152" s="1492">
        <v>3000</v>
      </c>
      <c r="F4152" s="1488">
        <v>45075957</v>
      </c>
      <c r="G4152" s="1488" t="s">
        <v>4816</v>
      </c>
      <c r="H4152" s="1488" t="s">
        <v>792</v>
      </c>
      <c r="I4152" s="1487" t="s">
        <v>4607</v>
      </c>
      <c r="J4152" s="1486" t="s">
        <v>4608</v>
      </c>
      <c r="K4152" s="1485">
        <v>1</v>
      </c>
      <c r="L4152" s="1485">
        <v>3</v>
      </c>
      <c r="M4152" s="1491">
        <f t="shared" si="164"/>
        <v>9000</v>
      </c>
      <c r="N4152" s="1485">
        <v>0</v>
      </c>
      <c r="O4152" s="1485">
        <v>0</v>
      </c>
      <c r="P4152" s="1491">
        <f t="shared" si="163"/>
        <v>0</v>
      </c>
    </row>
    <row r="4153" spans="1:16" ht="13.5" x14ac:dyDescent="0.2">
      <c r="A4153" s="1490" t="s">
        <v>2078</v>
      </c>
      <c r="B4153" s="1488" t="s">
        <v>2003</v>
      </c>
      <c r="C4153" s="1486" t="s">
        <v>97</v>
      </c>
      <c r="D4153" s="1488" t="s">
        <v>739</v>
      </c>
      <c r="E4153" s="1492">
        <v>3500</v>
      </c>
      <c r="F4153" s="1488" t="s">
        <v>4817</v>
      </c>
      <c r="G4153" s="1488" t="s">
        <v>4818</v>
      </c>
      <c r="H4153" s="1488" t="s">
        <v>4819</v>
      </c>
      <c r="I4153" s="1487" t="s">
        <v>4607</v>
      </c>
      <c r="J4153" s="1486" t="s">
        <v>4618</v>
      </c>
      <c r="K4153" s="1485">
        <v>1</v>
      </c>
      <c r="L4153" s="1485">
        <v>12</v>
      </c>
      <c r="M4153" s="1491">
        <f t="shared" si="164"/>
        <v>42000</v>
      </c>
      <c r="N4153" s="1485">
        <v>1</v>
      </c>
      <c r="O4153" s="1485">
        <v>6</v>
      </c>
      <c r="P4153" s="1491">
        <f t="shared" si="163"/>
        <v>21000</v>
      </c>
    </row>
    <row r="4154" spans="1:16" ht="13.5" x14ac:dyDescent="0.2">
      <c r="A4154" s="1490" t="s">
        <v>2078</v>
      </c>
      <c r="B4154" s="1488" t="s">
        <v>2003</v>
      </c>
      <c r="C4154" s="1486" t="s">
        <v>97</v>
      </c>
      <c r="D4154" s="1488" t="s">
        <v>4609</v>
      </c>
      <c r="E4154" s="1492">
        <v>3500</v>
      </c>
      <c r="F4154" s="1488" t="s">
        <v>4820</v>
      </c>
      <c r="G4154" s="1488" t="s">
        <v>4821</v>
      </c>
      <c r="H4154" s="1488" t="s">
        <v>4691</v>
      </c>
      <c r="I4154" s="1487" t="s">
        <v>4607</v>
      </c>
      <c r="J4154" s="1486" t="s">
        <v>4608</v>
      </c>
      <c r="K4154" s="1485">
        <v>1</v>
      </c>
      <c r="L4154" s="1485">
        <v>3</v>
      </c>
      <c r="M4154" s="1491">
        <f t="shared" si="164"/>
        <v>10500</v>
      </c>
      <c r="N4154" s="1485">
        <v>0</v>
      </c>
      <c r="O4154" s="1485">
        <v>0</v>
      </c>
      <c r="P4154" s="1491">
        <f t="shared" si="163"/>
        <v>0</v>
      </c>
    </row>
    <row r="4155" spans="1:16" ht="13.5" x14ac:dyDescent="0.2">
      <c r="A4155" s="1490" t="s">
        <v>2078</v>
      </c>
      <c r="B4155" s="1488" t="s">
        <v>2003</v>
      </c>
      <c r="C4155" s="1486" t="s">
        <v>97</v>
      </c>
      <c r="D4155" s="1488" t="s">
        <v>4744</v>
      </c>
      <c r="E4155" s="1492">
        <v>8000</v>
      </c>
      <c r="F4155" s="1488" t="s">
        <v>4822</v>
      </c>
      <c r="G4155" s="1488" t="s">
        <v>4823</v>
      </c>
      <c r="H4155" s="1488" t="s">
        <v>4635</v>
      </c>
      <c r="I4155" s="1487" t="s">
        <v>4607</v>
      </c>
      <c r="J4155" s="1486" t="s">
        <v>4608</v>
      </c>
      <c r="K4155" s="1485">
        <v>1</v>
      </c>
      <c r="L4155" s="1485">
        <v>12</v>
      </c>
      <c r="M4155" s="1491">
        <f t="shared" si="164"/>
        <v>96000</v>
      </c>
      <c r="N4155" s="1485">
        <v>1</v>
      </c>
      <c r="O4155" s="1485">
        <v>6</v>
      </c>
      <c r="P4155" s="1491">
        <f t="shared" si="163"/>
        <v>48000</v>
      </c>
    </row>
    <row r="4156" spans="1:16" ht="13.5" x14ac:dyDescent="0.2">
      <c r="A4156" s="1490" t="s">
        <v>2078</v>
      </c>
      <c r="B4156" s="1488" t="s">
        <v>2003</v>
      </c>
      <c r="C4156" s="1486" t="s">
        <v>97</v>
      </c>
      <c r="D4156" s="1488" t="s">
        <v>4636</v>
      </c>
      <c r="E4156" s="1492">
        <v>3500</v>
      </c>
      <c r="F4156" s="1488" t="s">
        <v>4824</v>
      </c>
      <c r="G4156" s="1488" t="s">
        <v>4825</v>
      </c>
      <c r="H4156" s="1488" t="s">
        <v>3589</v>
      </c>
      <c r="I4156" s="1487" t="s">
        <v>4607</v>
      </c>
      <c r="J4156" s="1486" t="s">
        <v>4608</v>
      </c>
      <c r="K4156" s="1485">
        <v>1</v>
      </c>
      <c r="L4156" s="1485">
        <v>2</v>
      </c>
      <c r="M4156" s="1491">
        <f t="shared" si="164"/>
        <v>7000</v>
      </c>
      <c r="N4156" s="1485">
        <v>1</v>
      </c>
      <c r="O4156" s="1485">
        <v>6</v>
      </c>
      <c r="P4156" s="1491">
        <f t="shared" si="163"/>
        <v>21000</v>
      </c>
    </row>
    <row r="4157" spans="1:16" ht="13.5" x14ac:dyDescent="0.2">
      <c r="A4157" s="1490" t="s">
        <v>2078</v>
      </c>
      <c r="B4157" s="1488" t="s">
        <v>2003</v>
      </c>
      <c r="C4157" s="1486" t="s">
        <v>97</v>
      </c>
      <c r="D4157" s="1488" t="s">
        <v>4632</v>
      </c>
      <c r="E4157" s="1492">
        <v>5000</v>
      </c>
      <c r="F4157" s="1488" t="s">
        <v>4826</v>
      </c>
      <c r="G4157" s="1488" t="s">
        <v>4827</v>
      </c>
      <c r="H4157" s="1488" t="s">
        <v>1344</v>
      </c>
      <c r="I4157" s="1487" t="s">
        <v>4607</v>
      </c>
      <c r="J4157" s="1486" t="s">
        <v>4608</v>
      </c>
      <c r="K4157" s="1485">
        <v>1</v>
      </c>
      <c r="L4157" s="1485">
        <v>12</v>
      </c>
      <c r="M4157" s="1491">
        <f t="shared" si="164"/>
        <v>60000</v>
      </c>
      <c r="N4157" s="1485">
        <v>1</v>
      </c>
      <c r="O4157" s="1485">
        <v>6</v>
      </c>
      <c r="P4157" s="1491">
        <f t="shared" si="163"/>
        <v>30000</v>
      </c>
    </row>
    <row r="4158" spans="1:16" ht="13.5" x14ac:dyDescent="0.2">
      <c r="A4158" s="1490" t="s">
        <v>2078</v>
      </c>
      <c r="B4158" s="1488" t="s">
        <v>2003</v>
      </c>
      <c r="C4158" s="1486" t="s">
        <v>97</v>
      </c>
      <c r="D4158" s="1488" t="s">
        <v>4636</v>
      </c>
      <c r="E4158" s="1492">
        <v>3500</v>
      </c>
      <c r="F4158" s="1488">
        <v>45245311</v>
      </c>
      <c r="G4158" s="1488" t="s">
        <v>4828</v>
      </c>
      <c r="H4158" s="1488" t="s">
        <v>4829</v>
      </c>
      <c r="I4158" s="1487" t="s">
        <v>4607</v>
      </c>
      <c r="J4158" s="1486" t="s">
        <v>4608</v>
      </c>
      <c r="K4158" s="1485">
        <v>1</v>
      </c>
      <c r="L4158" s="1485">
        <v>1</v>
      </c>
      <c r="M4158" s="1491">
        <f t="shared" si="164"/>
        <v>3500</v>
      </c>
      <c r="N4158" s="1485">
        <v>1</v>
      </c>
      <c r="O4158" s="1485">
        <v>6</v>
      </c>
      <c r="P4158" s="1491">
        <f t="shared" si="163"/>
        <v>21000</v>
      </c>
    </row>
    <row r="4159" spans="1:16" ht="13.5" x14ac:dyDescent="0.2">
      <c r="A4159" s="1490" t="s">
        <v>2078</v>
      </c>
      <c r="B4159" s="1488" t="s">
        <v>2003</v>
      </c>
      <c r="C4159" s="1486" t="s">
        <v>97</v>
      </c>
      <c r="D4159" s="1488" t="s">
        <v>4786</v>
      </c>
      <c r="E4159" s="1492">
        <v>1000</v>
      </c>
      <c r="F4159" s="1488" t="s">
        <v>4830</v>
      </c>
      <c r="G4159" s="1488" t="s">
        <v>4831</v>
      </c>
      <c r="H4159" s="1488" t="s">
        <v>2349</v>
      </c>
      <c r="I4159" s="1487" t="s">
        <v>4618</v>
      </c>
      <c r="J4159" s="1486" t="s">
        <v>4619</v>
      </c>
      <c r="K4159" s="1485">
        <v>1</v>
      </c>
      <c r="L4159" s="1485">
        <v>3</v>
      </c>
      <c r="M4159" s="1491">
        <f t="shared" si="164"/>
        <v>3000</v>
      </c>
      <c r="N4159" s="1485">
        <v>1</v>
      </c>
      <c r="O4159" s="1485">
        <v>1</v>
      </c>
      <c r="P4159" s="1491">
        <f t="shared" si="163"/>
        <v>1000</v>
      </c>
    </row>
    <row r="4160" spans="1:16" ht="13.5" x14ac:dyDescent="0.2">
      <c r="A4160" s="1490" t="s">
        <v>2078</v>
      </c>
      <c r="B4160" s="1488" t="s">
        <v>2003</v>
      </c>
      <c r="C4160" s="1486" t="s">
        <v>97</v>
      </c>
      <c r="D4160" s="1488" t="s">
        <v>4636</v>
      </c>
      <c r="E4160" s="1492">
        <v>3500</v>
      </c>
      <c r="F4160" s="1488">
        <v>43826617</v>
      </c>
      <c r="G4160" s="1488" t="s">
        <v>4832</v>
      </c>
      <c r="H4160" s="1488" t="s">
        <v>3589</v>
      </c>
      <c r="I4160" s="1487" t="s">
        <v>4607</v>
      </c>
      <c r="J4160" s="1486" t="s">
        <v>4608</v>
      </c>
      <c r="K4160" s="1485">
        <v>1</v>
      </c>
      <c r="L4160" s="1485">
        <v>5</v>
      </c>
      <c r="M4160" s="1491">
        <f t="shared" si="164"/>
        <v>17500</v>
      </c>
      <c r="N4160" s="1485">
        <v>1</v>
      </c>
      <c r="O4160" s="1485">
        <v>6</v>
      </c>
      <c r="P4160" s="1491">
        <f t="shared" si="163"/>
        <v>21000</v>
      </c>
    </row>
    <row r="4161" spans="1:16" ht="13.5" x14ac:dyDescent="0.2">
      <c r="A4161" s="1490" t="s">
        <v>2078</v>
      </c>
      <c r="B4161" s="1488" t="s">
        <v>2003</v>
      </c>
      <c r="C4161" s="1486" t="s">
        <v>97</v>
      </c>
      <c r="D4161" s="1488" t="s">
        <v>4833</v>
      </c>
      <c r="E4161" s="1492">
        <v>9000</v>
      </c>
      <c r="F4161" s="1488" t="s">
        <v>4834</v>
      </c>
      <c r="G4161" s="1488" t="s">
        <v>4835</v>
      </c>
      <c r="H4161" s="1488" t="s">
        <v>4663</v>
      </c>
      <c r="I4161" s="1487" t="s">
        <v>4607</v>
      </c>
      <c r="J4161" s="1486" t="s">
        <v>4608</v>
      </c>
      <c r="K4161" s="1485">
        <v>1</v>
      </c>
      <c r="L4161" s="1485">
        <v>12</v>
      </c>
      <c r="M4161" s="1491">
        <f t="shared" si="164"/>
        <v>108000</v>
      </c>
      <c r="N4161" s="1485">
        <v>0</v>
      </c>
      <c r="O4161" s="1485">
        <v>0</v>
      </c>
      <c r="P4161" s="1491">
        <f t="shared" si="163"/>
        <v>0</v>
      </c>
    </row>
    <row r="4162" spans="1:16" ht="13.5" x14ac:dyDescent="0.2">
      <c r="A4162" s="1490" t="s">
        <v>2078</v>
      </c>
      <c r="B4162" s="1488" t="s">
        <v>2003</v>
      </c>
      <c r="C4162" s="1486" t="s">
        <v>97</v>
      </c>
      <c r="D4162" s="1488" t="s">
        <v>4809</v>
      </c>
      <c r="E4162" s="1492">
        <v>3500</v>
      </c>
      <c r="F4162" s="1488">
        <v>46301311</v>
      </c>
      <c r="G4162" s="1488" t="s">
        <v>4836</v>
      </c>
      <c r="H4162" s="1488" t="s">
        <v>792</v>
      </c>
      <c r="I4162" s="1487" t="s">
        <v>4607</v>
      </c>
      <c r="J4162" s="1486" t="s">
        <v>4608</v>
      </c>
      <c r="K4162" s="1485">
        <v>1</v>
      </c>
      <c r="L4162" s="1485">
        <v>1</v>
      </c>
      <c r="M4162" s="1491">
        <f t="shared" si="164"/>
        <v>3500</v>
      </c>
      <c r="N4162" s="1485">
        <v>0</v>
      </c>
      <c r="O4162" s="1485">
        <v>0</v>
      </c>
      <c r="P4162" s="1491">
        <f t="shared" si="163"/>
        <v>0</v>
      </c>
    </row>
    <row r="4163" spans="1:16" ht="13.5" x14ac:dyDescent="0.2">
      <c r="A4163" s="1490" t="s">
        <v>2078</v>
      </c>
      <c r="B4163" s="1488" t="s">
        <v>2003</v>
      </c>
      <c r="C4163" s="1486" t="s">
        <v>97</v>
      </c>
      <c r="D4163" s="1488" t="s">
        <v>4623</v>
      </c>
      <c r="E4163" s="1492">
        <v>3500</v>
      </c>
      <c r="F4163" s="1488" t="s">
        <v>4837</v>
      </c>
      <c r="G4163" s="1488" t="s">
        <v>4838</v>
      </c>
      <c r="H4163" s="1488" t="s">
        <v>1344</v>
      </c>
      <c r="I4163" s="1487" t="s">
        <v>4607</v>
      </c>
      <c r="J4163" s="1486" t="s">
        <v>4608</v>
      </c>
      <c r="K4163" s="1485">
        <v>1</v>
      </c>
      <c r="L4163" s="1485">
        <v>12</v>
      </c>
      <c r="M4163" s="1491">
        <f t="shared" si="164"/>
        <v>42000</v>
      </c>
      <c r="N4163" s="1485">
        <v>1</v>
      </c>
      <c r="O4163" s="1485">
        <v>6</v>
      </c>
      <c r="P4163" s="1491">
        <f t="shared" si="163"/>
        <v>21000</v>
      </c>
    </row>
    <row r="4164" spans="1:16" ht="13.5" x14ac:dyDescent="0.2">
      <c r="A4164" s="1490" t="s">
        <v>2078</v>
      </c>
      <c r="B4164" s="1488" t="s">
        <v>2003</v>
      </c>
      <c r="C4164" s="1486" t="s">
        <v>97</v>
      </c>
      <c r="D4164" s="1488" t="s">
        <v>4615</v>
      </c>
      <c r="E4164" s="1492">
        <v>2800</v>
      </c>
      <c r="F4164" s="1488" t="s">
        <v>4839</v>
      </c>
      <c r="G4164" s="1488" t="s">
        <v>4840</v>
      </c>
      <c r="H4164" s="1488" t="s">
        <v>2349</v>
      </c>
      <c r="I4164" s="1487" t="s">
        <v>4618</v>
      </c>
      <c r="J4164" s="1486" t="s">
        <v>4619</v>
      </c>
      <c r="K4164" s="1485">
        <v>1</v>
      </c>
      <c r="L4164" s="1485">
        <v>12</v>
      </c>
      <c r="M4164" s="1491">
        <f t="shared" si="164"/>
        <v>33600</v>
      </c>
      <c r="N4164" s="1485">
        <v>1</v>
      </c>
      <c r="O4164" s="1485">
        <v>6</v>
      </c>
      <c r="P4164" s="1491">
        <f t="shared" si="163"/>
        <v>16800</v>
      </c>
    </row>
    <row r="4165" spans="1:16" ht="13.5" x14ac:dyDescent="0.2">
      <c r="A4165" s="1490" t="s">
        <v>2078</v>
      </c>
      <c r="B4165" s="1488" t="s">
        <v>2003</v>
      </c>
      <c r="C4165" s="1486" t="s">
        <v>97</v>
      </c>
      <c r="D4165" s="1488" t="s">
        <v>4632</v>
      </c>
      <c r="E4165" s="1492">
        <v>8000</v>
      </c>
      <c r="F4165" s="1488" t="s">
        <v>4841</v>
      </c>
      <c r="G4165" s="1488" t="s">
        <v>4842</v>
      </c>
      <c r="H4165" s="1488" t="s">
        <v>4635</v>
      </c>
      <c r="I4165" s="1487" t="s">
        <v>4607</v>
      </c>
      <c r="J4165" s="1486" t="s">
        <v>4608</v>
      </c>
      <c r="K4165" s="1485">
        <v>1</v>
      </c>
      <c r="L4165" s="1485">
        <v>12</v>
      </c>
      <c r="M4165" s="1491">
        <f t="shared" si="164"/>
        <v>96000</v>
      </c>
      <c r="N4165" s="1485">
        <v>1</v>
      </c>
      <c r="O4165" s="1485">
        <v>6</v>
      </c>
      <c r="P4165" s="1491">
        <f t="shared" si="163"/>
        <v>48000</v>
      </c>
    </row>
    <row r="4166" spans="1:16" ht="13.5" x14ac:dyDescent="0.2">
      <c r="A4166" s="1490" t="s">
        <v>2078</v>
      </c>
      <c r="B4166" s="1488" t="s">
        <v>2003</v>
      </c>
      <c r="C4166" s="1486" t="s">
        <v>97</v>
      </c>
      <c r="D4166" s="1488" t="s">
        <v>4843</v>
      </c>
      <c r="E4166" s="1492">
        <v>6500</v>
      </c>
      <c r="F4166" s="1488" t="s">
        <v>4844</v>
      </c>
      <c r="G4166" s="1488" t="s">
        <v>4845</v>
      </c>
      <c r="H4166" s="1488" t="s">
        <v>4649</v>
      </c>
      <c r="I4166" s="1487" t="s">
        <v>4607</v>
      </c>
      <c r="J4166" s="1486" t="s">
        <v>4608</v>
      </c>
      <c r="K4166" s="1485">
        <v>1</v>
      </c>
      <c r="L4166" s="1485">
        <v>12</v>
      </c>
      <c r="M4166" s="1491">
        <f t="shared" si="164"/>
        <v>78000</v>
      </c>
      <c r="N4166" s="1485">
        <v>0</v>
      </c>
      <c r="O4166" s="1485">
        <v>0</v>
      </c>
      <c r="P4166" s="1491">
        <f t="shared" si="163"/>
        <v>0</v>
      </c>
    </row>
    <row r="4167" spans="1:16" ht="13.5" x14ac:dyDescent="0.2">
      <c r="A4167" s="1490" t="s">
        <v>2078</v>
      </c>
      <c r="B4167" s="1488" t="s">
        <v>2003</v>
      </c>
      <c r="C4167" s="1486" t="s">
        <v>97</v>
      </c>
      <c r="D4167" s="1488" t="s">
        <v>4612</v>
      </c>
      <c r="E4167" s="1492">
        <v>7000</v>
      </c>
      <c r="F4167" s="1488">
        <v>70448536</v>
      </c>
      <c r="G4167" s="1488" t="s">
        <v>4846</v>
      </c>
      <c r="H4167" s="1488" t="s">
        <v>792</v>
      </c>
      <c r="I4167" s="1487" t="s">
        <v>4607</v>
      </c>
      <c r="J4167" s="1486" t="s">
        <v>4608</v>
      </c>
      <c r="K4167" s="1485">
        <v>1</v>
      </c>
      <c r="L4167" s="1485">
        <v>1</v>
      </c>
      <c r="M4167" s="1491">
        <f t="shared" si="164"/>
        <v>7000</v>
      </c>
      <c r="N4167" s="1485">
        <v>0</v>
      </c>
      <c r="O4167" s="1485">
        <v>0</v>
      </c>
      <c r="P4167" s="1491">
        <f t="shared" si="163"/>
        <v>0</v>
      </c>
    </row>
    <row r="4168" spans="1:16" ht="13.5" x14ac:dyDescent="0.2">
      <c r="A4168" s="1490" t="s">
        <v>2078</v>
      </c>
      <c r="B4168" s="1488" t="s">
        <v>2003</v>
      </c>
      <c r="C4168" s="1486" t="s">
        <v>97</v>
      </c>
      <c r="D4168" s="1488" t="s">
        <v>4847</v>
      </c>
      <c r="E4168" s="1492">
        <v>3000</v>
      </c>
      <c r="F4168" s="1488" t="s">
        <v>4848</v>
      </c>
      <c r="G4168" s="1488" t="s">
        <v>4849</v>
      </c>
      <c r="H4168" s="1488" t="s">
        <v>4696</v>
      </c>
      <c r="I4168" s="1487" t="s">
        <v>4607</v>
      </c>
      <c r="J4168" s="1486" t="s">
        <v>4608</v>
      </c>
      <c r="K4168" s="1485">
        <v>1</v>
      </c>
      <c r="L4168" s="1485">
        <v>12</v>
      </c>
      <c r="M4168" s="1491">
        <f t="shared" si="164"/>
        <v>36000</v>
      </c>
      <c r="N4168" s="1485">
        <v>1</v>
      </c>
      <c r="O4168" s="1485">
        <v>6</v>
      </c>
      <c r="P4168" s="1491">
        <f t="shared" si="163"/>
        <v>18000</v>
      </c>
    </row>
    <row r="4169" spans="1:16" ht="13.5" x14ac:dyDescent="0.2">
      <c r="A4169" s="1490" t="s">
        <v>2078</v>
      </c>
      <c r="B4169" s="1488" t="s">
        <v>2003</v>
      </c>
      <c r="C4169" s="1486" t="s">
        <v>97</v>
      </c>
      <c r="D4169" s="1488" t="s">
        <v>4850</v>
      </c>
      <c r="E4169" s="1492">
        <v>5000</v>
      </c>
      <c r="F4169" s="1488">
        <v>10874938</v>
      </c>
      <c r="G4169" s="1488" t="s">
        <v>4851</v>
      </c>
      <c r="H4169" s="1488" t="s">
        <v>4852</v>
      </c>
      <c r="I4169" s="1487" t="s">
        <v>4607</v>
      </c>
      <c r="J4169" s="1486" t="s">
        <v>4608</v>
      </c>
      <c r="K4169" s="1485">
        <v>1</v>
      </c>
      <c r="L4169" s="1485">
        <v>4</v>
      </c>
      <c r="M4169" s="1491">
        <f t="shared" si="164"/>
        <v>20000</v>
      </c>
      <c r="N4169" s="1485">
        <v>0</v>
      </c>
      <c r="O4169" s="1485">
        <v>0</v>
      </c>
      <c r="P4169" s="1491">
        <f t="shared" si="163"/>
        <v>0</v>
      </c>
    </row>
    <row r="4170" spans="1:16" ht="13.5" x14ac:dyDescent="0.2">
      <c r="A4170" s="1490" t="s">
        <v>2078</v>
      </c>
      <c r="B4170" s="1488" t="s">
        <v>2003</v>
      </c>
      <c r="C4170" s="1486" t="s">
        <v>97</v>
      </c>
      <c r="D4170" s="1488" t="s">
        <v>4853</v>
      </c>
      <c r="E4170" s="1492">
        <v>2500</v>
      </c>
      <c r="F4170" s="1488" t="s">
        <v>4854</v>
      </c>
      <c r="G4170" s="1488" t="s">
        <v>4855</v>
      </c>
      <c r="H4170" s="1488" t="s">
        <v>2349</v>
      </c>
      <c r="I4170" s="1487" t="s">
        <v>4618</v>
      </c>
      <c r="J4170" s="1486" t="s">
        <v>4619</v>
      </c>
      <c r="K4170" s="1485">
        <v>1</v>
      </c>
      <c r="L4170" s="1485">
        <v>12</v>
      </c>
      <c r="M4170" s="1491">
        <f t="shared" si="164"/>
        <v>30000</v>
      </c>
      <c r="N4170" s="1485">
        <v>1</v>
      </c>
      <c r="O4170" s="1485">
        <v>6</v>
      </c>
      <c r="P4170" s="1491">
        <f t="shared" si="163"/>
        <v>15000</v>
      </c>
    </row>
    <row r="4171" spans="1:16" ht="13.5" x14ac:dyDescent="0.2">
      <c r="A4171" s="1490" t="s">
        <v>2078</v>
      </c>
      <c r="B4171" s="1488" t="s">
        <v>2003</v>
      </c>
      <c r="C4171" s="1486" t="s">
        <v>97</v>
      </c>
      <c r="D4171" s="1488" t="s">
        <v>4772</v>
      </c>
      <c r="E4171" s="1492">
        <v>6500</v>
      </c>
      <c r="F4171" s="1488" t="s">
        <v>4856</v>
      </c>
      <c r="G4171" s="1488" t="s">
        <v>4857</v>
      </c>
      <c r="H4171" s="1488" t="s">
        <v>4691</v>
      </c>
      <c r="I4171" s="1487" t="s">
        <v>4607</v>
      </c>
      <c r="J4171" s="1486" t="s">
        <v>4608</v>
      </c>
      <c r="K4171" s="1485">
        <v>1</v>
      </c>
      <c r="L4171" s="1485">
        <v>2</v>
      </c>
      <c r="M4171" s="1491">
        <f t="shared" si="164"/>
        <v>13000</v>
      </c>
      <c r="N4171" s="1485">
        <v>0</v>
      </c>
      <c r="O4171" s="1485">
        <v>0</v>
      </c>
      <c r="P4171" s="1491">
        <f t="shared" si="163"/>
        <v>0</v>
      </c>
    </row>
    <row r="4172" spans="1:16" ht="13.5" x14ac:dyDescent="0.2">
      <c r="A4172" s="1490" t="s">
        <v>2078</v>
      </c>
      <c r="B4172" s="1488" t="s">
        <v>2003</v>
      </c>
      <c r="C4172" s="1486" t="s">
        <v>97</v>
      </c>
      <c r="D4172" s="1488" t="s">
        <v>4858</v>
      </c>
      <c r="E4172" s="1492">
        <v>6000</v>
      </c>
      <c r="F4172" s="1488" t="s">
        <v>4859</v>
      </c>
      <c r="G4172" s="1488" t="s">
        <v>4860</v>
      </c>
      <c r="H4172" s="1488" t="s">
        <v>776</v>
      </c>
      <c r="I4172" s="1487" t="s">
        <v>4607</v>
      </c>
      <c r="J4172" s="1486" t="s">
        <v>4608</v>
      </c>
      <c r="K4172" s="1485">
        <v>1</v>
      </c>
      <c r="L4172" s="1485">
        <v>12</v>
      </c>
      <c r="M4172" s="1491">
        <f t="shared" si="164"/>
        <v>72000</v>
      </c>
      <c r="N4172" s="1485">
        <v>1</v>
      </c>
      <c r="O4172" s="1485">
        <v>6</v>
      </c>
      <c r="P4172" s="1491">
        <f t="shared" si="163"/>
        <v>36000</v>
      </c>
    </row>
    <row r="4173" spans="1:16" ht="13.5" x14ac:dyDescent="0.2">
      <c r="A4173" s="1490" t="s">
        <v>2078</v>
      </c>
      <c r="B4173" s="1488" t="s">
        <v>2003</v>
      </c>
      <c r="C4173" s="1486" t="s">
        <v>97</v>
      </c>
      <c r="D4173" s="1488" t="s">
        <v>4609</v>
      </c>
      <c r="E4173" s="1492">
        <v>3500</v>
      </c>
      <c r="F4173" s="1488" t="s">
        <v>4861</v>
      </c>
      <c r="G4173" s="1488" t="s">
        <v>4862</v>
      </c>
      <c r="H4173" s="1488" t="s">
        <v>1494</v>
      </c>
      <c r="I4173" s="1487" t="s">
        <v>4607</v>
      </c>
      <c r="J4173" s="1486" t="s">
        <v>4608</v>
      </c>
      <c r="K4173" s="1485">
        <v>1</v>
      </c>
      <c r="L4173" s="1485">
        <v>12</v>
      </c>
      <c r="M4173" s="1491">
        <f t="shared" si="164"/>
        <v>42000</v>
      </c>
      <c r="N4173" s="1485">
        <v>1</v>
      </c>
      <c r="O4173" s="1485">
        <v>6</v>
      </c>
      <c r="P4173" s="1491">
        <f t="shared" si="163"/>
        <v>21000</v>
      </c>
    </row>
    <row r="4174" spans="1:16" ht="13.5" x14ac:dyDescent="0.2">
      <c r="A4174" s="1490" t="s">
        <v>2078</v>
      </c>
      <c r="B4174" s="1488" t="s">
        <v>2003</v>
      </c>
      <c r="C4174" s="1486" t="s">
        <v>97</v>
      </c>
      <c r="D4174" s="1488" t="s">
        <v>4632</v>
      </c>
      <c r="E4174" s="1492">
        <v>5000</v>
      </c>
      <c r="F4174" s="1488" t="s">
        <v>4863</v>
      </c>
      <c r="G4174" s="1488" t="s">
        <v>4864</v>
      </c>
      <c r="H4174" s="1488" t="s">
        <v>1344</v>
      </c>
      <c r="I4174" s="1487" t="s">
        <v>4607</v>
      </c>
      <c r="J4174" s="1486" t="s">
        <v>4608</v>
      </c>
      <c r="K4174" s="1485">
        <v>1</v>
      </c>
      <c r="L4174" s="1485">
        <v>12</v>
      </c>
      <c r="M4174" s="1491">
        <f t="shared" si="164"/>
        <v>60000</v>
      </c>
      <c r="N4174" s="1485">
        <v>1</v>
      </c>
      <c r="O4174" s="1485">
        <v>3</v>
      </c>
      <c r="P4174" s="1491">
        <f t="shared" si="163"/>
        <v>15000</v>
      </c>
    </row>
    <row r="4175" spans="1:16" ht="13.5" x14ac:dyDescent="0.2">
      <c r="A4175" s="1490" t="s">
        <v>2078</v>
      </c>
      <c r="B4175" s="1488" t="s">
        <v>2003</v>
      </c>
      <c r="C4175" s="1486" t="s">
        <v>97</v>
      </c>
      <c r="D4175" s="1488" t="s">
        <v>4850</v>
      </c>
      <c r="E4175" s="1492">
        <v>5000</v>
      </c>
      <c r="F4175" s="1488">
        <v>10155503</v>
      </c>
      <c r="G4175" s="1488" t="s">
        <v>4865</v>
      </c>
      <c r="H4175" s="1488" t="s">
        <v>4866</v>
      </c>
      <c r="I4175" s="1487" t="s">
        <v>4607</v>
      </c>
      <c r="J4175" s="1486" t="s">
        <v>4608</v>
      </c>
      <c r="K4175" s="1485">
        <v>1</v>
      </c>
      <c r="L4175" s="1485">
        <v>2</v>
      </c>
      <c r="M4175" s="1491">
        <f t="shared" si="164"/>
        <v>10000</v>
      </c>
      <c r="N4175" s="1485">
        <v>1</v>
      </c>
      <c r="O4175" s="1485">
        <v>6</v>
      </c>
      <c r="P4175" s="1491">
        <f t="shared" si="163"/>
        <v>30000</v>
      </c>
    </row>
    <row r="4176" spans="1:16" ht="13.5" x14ac:dyDescent="0.2">
      <c r="A4176" s="1490" t="s">
        <v>2078</v>
      </c>
      <c r="B4176" s="1488" t="s">
        <v>2003</v>
      </c>
      <c r="C4176" s="1486" t="s">
        <v>97</v>
      </c>
      <c r="D4176" s="1488" t="s">
        <v>4623</v>
      </c>
      <c r="E4176" s="1492">
        <v>3500</v>
      </c>
      <c r="F4176" s="1488" t="s">
        <v>4867</v>
      </c>
      <c r="G4176" s="1488" t="s">
        <v>4868</v>
      </c>
      <c r="H4176" s="1488" t="s">
        <v>1494</v>
      </c>
      <c r="I4176" s="1487" t="s">
        <v>4607</v>
      </c>
      <c r="J4176" s="1486" t="s">
        <v>4608</v>
      </c>
      <c r="K4176" s="1485">
        <v>2</v>
      </c>
      <c r="L4176" s="1485">
        <v>8</v>
      </c>
      <c r="M4176" s="1491">
        <f t="shared" si="164"/>
        <v>28000</v>
      </c>
      <c r="N4176" s="1485">
        <v>0</v>
      </c>
      <c r="O4176" s="1485">
        <v>0</v>
      </c>
      <c r="P4176" s="1491">
        <f t="shared" si="163"/>
        <v>0</v>
      </c>
    </row>
    <row r="4177" spans="1:16" ht="13.5" x14ac:dyDescent="0.2">
      <c r="A4177" s="1490" t="s">
        <v>2078</v>
      </c>
      <c r="B4177" s="1488" t="s">
        <v>2003</v>
      </c>
      <c r="C4177" s="1486" t="s">
        <v>97</v>
      </c>
      <c r="D4177" s="1488" t="s">
        <v>4632</v>
      </c>
      <c r="E4177" s="1492">
        <v>5000</v>
      </c>
      <c r="F4177" s="1488">
        <v>42326534</v>
      </c>
      <c r="G4177" s="1488" t="s">
        <v>4868</v>
      </c>
      <c r="H4177" s="1488" t="s">
        <v>1494</v>
      </c>
      <c r="I4177" s="1487" t="s">
        <v>4607</v>
      </c>
      <c r="J4177" s="1486" t="s">
        <v>4608</v>
      </c>
      <c r="K4177" s="1485">
        <v>2</v>
      </c>
      <c r="L4177" s="1485">
        <v>3</v>
      </c>
      <c r="M4177" s="1491">
        <f t="shared" si="164"/>
        <v>15000</v>
      </c>
      <c r="N4177" s="1485">
        <v>1</v>
      </c>
      <c r="O4177" s="1485">
        <v>6</v>
      </c>
      <c r="P4177" s="1491">
        <f t="shared" si="163"/>
        <v>30000</v>
      </c>
    </row>
    <row r="4178" spans="1:16" ht="13.5" x14ac:dyDescent="0.2">
      <c r="A4178" s="1490" t="s">
        <v>2078</v>
      </c>
      <c r="B4178" s="1488" t="s">
        <v>2003</v>
      </c>
      <c r="C4178" s="1486" t="s">
        <v>97</v>
      </c>
      <c r="D4178" s="1488" t="s">
        <v>4636</v>
      </c>
      <c r="E4178" s="1492">
        <v>3500</v>
      </c>
      <c r="F4178" s="1488">
        <v>46492227</v>
      </c>
      <c r="G4178" s="1488" t="s">
        <v>4869</v>
      </c>
      <c r="H4178" s="1488" t="s">
        <v>1344</v>
      </c>
      <c r="I4178" s="1487" t="s">
        <v>4607</v>
      </c>
      <c r="J4178" s="1486" t="s">
        <v>4608</v>
      </c>
      <c r="K4178" s="1485">
        <v>1</v>
      </c>
      <c r="L4178" s="1485">
        <v>3</v>
      </c>
      <c r="M4178" s="1491">
        <f t="shared" si="164"/>
        <v>10500</v>
      </c>
      <c r="N4178" s="1485">
        <v>1</v>
      </c>
      <c r="O4178" s="1485">
        <v>6</v>
      </c>
      <c r="P4178" s="1491">
        <f t="shared" si="163"/>
        <v>21000</v>
      </c>
    </row>
    <row r="4179" spans="1:16" ht="13.5" x14ac:dyDescent="0.2">
      <c r="A4179" s="1490" t="s">
        <v>2078</v>
      </c>
      <c r="B4179" s="1488" t="s">
        <v>2003</v>
      </c>
      <c r="C4179" s="1486" t="s">
        <v>97</v>
      </c>
      <c r="D4179" s="1488" t="s">
        <v>4870</v>
      </c>
      <c r="E4179" s="1492">
        <v>6000</v>
      </c>
      <c r="F4179" s="1488">
        <v>44079800</v>
      </c>
      <c r="G4179" s="1488" t="s">
        <v>4871</v>
      </c>
      <c r="H4179" s="1488" t="s">
        <v>4649</v>
      </c>
      <c r="I4179" s="1487" t="s">
        <v>4607</v>
      </c>
      <c r="J4179" s="1486" t="s">
        <v>4608</v>
      </c>
      <c r="K4179" s="1485">
        <v>1</v>
      </c>
      <c r="L4179" s="1485">
        <v>8</v>
      </c>
      <c r="M4179" s="1491">
        <f t="shared" si="164"/>
        <v>48000</v>
      </c>
      <c r="N4179" s="1485">
        <v>1</v>
      </c>
      <c r="O4179" s="1485">
        <v>6</v>
      </c>
      <c r="P4179" s="1491">
        <f t="shared" si="163"/>
        <v>36000</v>
      </c>
    </row>
    <row r="4180" spans="1:16" ht="13.5" x14ac:dyDescent="0.2">
      <c r="A4180" s="1490" t="s">
        <v>2078</v>
      </c>
      <c r="B4180" s="1488" t="s">
        <v>2003</v>
      </c>
      <c r="C4180" s="1486" t="s">
        <v>97</v>
      </c>
      <c r="D4180" s="1488" t="s">
        <v>4872</v>
      </c>
      <c r="E4180" s="1492">
        <v>12800</v>
      </c>
      <c r="F4180" s="1488" t="s">
        <v>4873</v>
      </c>
      <c r="G4180" s="1488" t="s">
        <v>4874</v>
      </c>
      <c r="H4180" s="1488" t="s">
        <v>792</v>
      </c>
      <c r="I4180" s="1487" t="s">
        <v>4607</v>
      </c>
      <c r="J4180" s="1486" t="s">
        <v>4608</v>
      </c>
      <c r="K4180" s="1485">
        <v>1</v>
      </c>
      <c r="L4180" s="1485">
        <v>12</v>
      </c>
      <c r="M4180" s="1491">
        <f t="shared" si="164"/>
        <v>153600</v>
      </c>
      <c r="N4180" s="1485">
        <v>1</v>
      </c>
      <c r="O4180" s="1485">
        <v>6</v>
      </c>
      <c r="P4180" s="1491">
        <f t="shared" si="163"/>
        <v>76800</v>
      </c>
    </row>
    <row r="4181" spans="1:16" ht="13.5" x14ac:dyDescent="0.2">
      <c r="A4181" s="1490" t="s">
        <v>2078</v>
      </c>
      <c r="B4181" s="1488" t="s">
        <v>2003</v>
      </c>
      <c r="C4181" s="1486" t="s">
        <v>97</v>
      </c>
      <c r="D4181" s="1488" t="s">
        <v>4875</v>
      </c>
      <c r="E4181" s="1492">
        <v>6500</v>
      </c>
      <c r="F4181" s="1488">
        <v>10793210</v>
      </c>
      <c r="G4181" s="1488" t="s">
        <v>4876</v>
      </c>
      <c r="H4181" s="1488" t="s">
        <v>4663</v>
      </c>
      <c r="I4181" s="1487" t="s">
        <v>4607</v>
      </c>
      <c r="J4181" s="1486" t="s">
        <v>4608</v>
      </c>
      <c r="K4181" s="1485">
        <v>1</v>
      </c>
      <c r="L4181" s="1485">
        <v>2</v>
      </c>
      <c r="M4181" s="1491">
        <f t="shared" si="164"/>
        <v>13000</v>
      </c>
      <c r="N4181" s="1485">
        <v>0</v>
      </c>
      <c r="O4181" s="1485">
        <v>0</v>
      </c>
      <c r="P4181" s="1491">
        <f t="shared" si="163"/>
        <v>0</v>
      </c>
    </row>
    <row r="4182" spans="1:16" ht="13.5" x14ac:dyDescent="0.2">
      <c r="A4182" s="1490" t="s">
        <v>2078</v>
      </c>
      <c r="B4182" s="1488" t="s">
        <v>2003</v>
      </c>
      <c r="C4182" s="1486" t="s">
        <v>97</v>
      </c>
      <c r="D4182" s="1488" t="s">
        <v>4877</v>
      </c>
      <c r="E4182" s="1492">
        <v>10000</v>
      </c>
      <c r="F4182" s="1488">
        <v>41064061</v>
      </c>
      <c r="G4182" s="1488" t="s">
        <v>4878</v>
      </c>
      <c r="H4182" s="1488" t="s">
        <v>792</v>
      </c>
      <c r="I4182" s="1487" t="s">
        <v>4607</v>
      </c>
      <c r="J4182" s="1486" t="s">
        <v>4608</v>
      </c>
      <c r="K4182" s="1485">
        <v>1</v>
      </c>
      <c r="L4182" s="1485">
        <v>12</v>
      </c>
      <c r="M4182" s="1491">
        <f t="shared" si="164"/>
        <v>120000</v>
      </c>
      <c r="N4182" s="1485">
        <v>1</v>
      </c>
      <c r="O4182" s="1485">
        <v>6</v>
      </c>
      <c r="P4182" s="1491">
        <f t="shared" si="163"/>
        <v>60000</v>
      </c>
    </row>
    <row r="4183" spans="1:16" ht="13.5" x14ac:dyDescent="0.2">
      <c r="A4183" s="1490" t="s">
        <v>2078</v>
      </c>
      <c r="B4183" s="1488" t="s">
        <v>2003</v>
      </c>
      <c r="C4183" s="1486" t="s">
        <v>97</v>
      </c>
      <c r="D4183" s="1488" t="s">
        <v>4879</v>
      </c>
      <c r="E4183" s="1492">
        <v>4000</v>
      </c>
      <c r="F4183" s="1488">
        <v>43628139</v>
      </c>
      <c r="G4183" s="1488" t="s">
        <v>4880</v>
      </c>
      <c r="H4183" s="1488" t="s">
        <v>4803</v>
      </c>
      <c r="I4183" s="1487" t="s">
        <v>4607</v>
      </c>
      <c r="J4183" s="1486" t="s">
        <v>4608</v>
      </c>
      <c r="K4183" s="1485">
        <v>1</v>
      </c>
      <c r="L4183" s="1485">
        <v>4</v>
      </c>
      <c r="M4183" s="1491">
        <f t="shared" si="164"/>
        <v>16000</v>
      </c>
      <c r="N4183" s="1485">
        <v>1</v>
      </c>
      <c r="O4183" s="1485">
        <v>6</v>
      </c>
      <c r="P4183" s="1491">
        <f t="shared" si="163"/>
        <v>24000</v>
      </c>
    </row>
    <row r="4184" spans="1:16" ht="13.5" x14ac:dyDescent="0.2">
      <c r="A4184" s="1490" t="s">
        <v>2078</v>
      </c>
      <c r="B4184" s="1488" t="s">
        <v>2003</v>
      </c>
      <c r="C4184" s="1486" t="s">
        <v>97</v>
      </c>
      <c r="D4184" s="1488" t="s">
        <v>4881</v>
      </c>
      <c r="E4184" s="1492">
        <v>3000</v>
      </c>
      <c r="F4184" s="1488">
        <v>72150681</v>
      </c>
      <c r="G4184" s="1488" t="s">
        <v>4882</v>
      </c>
      <c r="H4184" s="1488" t="s">
        <v>4883</v>
      </c>
      <c r="I4184" s="1487" t="s">
        <v>4607</v>
      </c>
      <c r="J4184" s="1486" t="s">
        <v>4618</v>
      </c>
      <c r="K4184" s="1485">
        <v>1</v>
      </c>
      <c r="L4184" s="1485">
        <v>2</v>
      </c>
      <c r="M4184" s="1491">
        <f t="shared" si="164"/>
        <v>6000</v>
      </c>
      <c r="N4184" s="1485">
        <v>1</v>
      </c>
      <c r="O4184" s="1485">
        <v>6</v>
      </c>
      <c r="P4184" s="1491">
        <f t="shared" si="163"/>
        <v>18000</v>
      </c>
    </row>
    <row r="4185" spans="1:16" ht="13.5" x14ac:dyDescent="0.2">
      <c r="A4185" s="1490" t="s">
        <v>2078</v>
      </c>
      <c r="B4185" s="1488" t="s">
        <v>2003</v>
      </c>
      <c r="C4185" s="1486" t="s">
        <v>97</v>
      </c>
      <c r="D4185" s="1488" t="s">
        <v>4744</v>
      </c>
      <c r="E4185" s="1492">
        <v>8000</v>
      </c>
      <c r="F4185" s="1488" t="s">
        <v>4884</v>
      </c>
      <c r="G4185" s="1488" t="s">
        <v>4885</v>
      </c>
      <c r="H4185" s="1488" t="s">
        <v>1494</v>
      </c>
      <c r="I4185" s="1487" t="s">
        <v>4607</v>
      </c>
      <c r="J4185" s="1486" t="s">
        <v>4608</v>
      </c>
      <c r="K4185" s="1485">
        <v>1</v>
      </c>
      <c r="L4185" s="1485">
        <v>12</v>
      </c>
      <c r="M4185" s="1491">
        <f t="shared" si="164"/>
        <v>96000</v>
      </c>
      <c r="N4185" s="1485">
        <v>1</v>
      </c>
      <c r="O4185" s="1485">
        <v>6</v>
      </c>
      <c r="P4185" s="1491">
        <f t="shared" si="163"/>
        <v>48000</v>
      </c>
    </row>
    <row r="4186" spans="1:16" ht="13.5" x14ac:dyDescent="0.2">
      <c r="A4186" s="1490" t="s">
        <v>2078</v>
      </c>
      <c r="B4186" s="1488" t="s">
        <v>2003</v>
      </c>
      <c r="C4186" s="1486" t="s">
        <v>97</v>
      </c>
      <c r="D4186" s="1488" t="s">
        <v>4809</v>
      </c>
      <c r="E4186" s="1492">
        <v>3500</v>
      </c>
      <c r="F4186" s="1488">
        <v>46627001</v>
      </c>
      <c r="G4186" s="1488" t="s">
        <v>4886</v>
      </c>
      <c r="H4186" s="1488" t="s">
        <v>4498</v>
      </c>
      <c r="I4186" s="1487" t="s">
        <v>4607</v>
      </c>
      <c r="J4186" s="1486" t="s">
        <v>4618</v>
      </c>
      <c r="K4186" s="1485">
        <v>1</v>
      </c>
      <c r="L4186" s="1485">
        <v>2</v>
      </c>
      <c r="M4186" s="1491">
        <f t="shared" si="164"/>
        <v>7000</v>
      </c>
      <c r="N4186" s="1485">
        <v>1</v>
      </c>
      <c r="O4186" s="1485">
        <v>6</v>
      </c>
      <c r="P4186" s="1491">
        <f t="shared" si="163"/>
        <v>21000</v>
      </c>
    </row>
    <row r="4187" spans="1:16" ht="13.5" x14ac:dyDescent="0.2">
      <c r="A4187" s="1490" t="s">
        <v>2078</v>
      </c>
      <c r="B4187" s="1488" t="s">
        <v>2003</v>
      </c>
      <c r="C4187" s="1486" t="s">
        <v>97</v>
      </c>
      <c r="D4187" s="1488" t="s">
        <v>4887</v>
      </c>
      <c r="E4187" s="1492">
        <v>6000</v>
      </c>
      <c r="F4187" s="1488">
        <v>43809073</v>
      </c>
      <c r="G4187" s="1488" t="s">
        <v>4888</v>
      </c>
      <c r="H4187" s="1488" t="s">
        <v>792</v>
      </c>
      <c r="I4187" s="1487" t="s">
        <v>4607</v>
      </c>
      <c r="J4187" s="1486" t="s">
        <v>4608</v>
      </c>
      <c r="K4187" s="1485">
        <v>1</v>
      </c>
      <c r="L4187" s="1485">
        <v>9</v>
      </c>
      <c r="M4187" s="1491">
        <f t="shared" si="164"/>
        <v>54000</v>
      </c>
      <c r="N4187" s="1485">
        <v>1</v>
      </c>
      <c r="O4187" s="1485">
        <v>6</v>
      </c>
      <c r="P4187" s="1491">
        <f t="shared" ref="P4187:P4250" si="165">E4187*O4187</f>
        <v>36000</v>
      </c>
    </row>
    <row r="4188" spans="1:16" ht="13.5" x14ac:dyDescent="0.2">
      <c r="A4188" s="1490" t="s">
        <v>2078</v>
      </c>
      <c r="B4188" s="1488" t="s">
        <v>2003</v>
      </c>
      <c r="C4188" s="1486" t="s">
        <v>97</v>
      </c>
      <c r="D4188" s="1488" t="s">
        <v>4751</v>
      </c>
      <c r="E4188" s="1492">
        <v>8000</v>
      </c>
      <c r="F4188" s="1494">
        <v>44125419</v>
      </c>
      <c r="G4188" s="1488" t="s">
        <v>4889</v>
      </c>
      <c r="H4188" s="1488" t="s">
        <v>4635</v>
      </c>
      <c r="I4188" s="1487" t="s">
        <v>4607</v>
      </c>
      <c r="J4188" s="1486" t="s">
        <v>4608</v>
      </c>
      <c r="K4188" s="1485">
        <v>0</v>
      </c>
      <c r="L4188" s="1485">
        <v>0</v>
      </c>
      <c r="M4188" s="1491">
        <f t="shared" ref="M4188:M4251" si="166">E4188*L4188</f>
        <v>0</v>
      </c>
      <c r="N4188" s="1493">
        <v>1</v>
      </c>
      <c r="O4188" s="1493">
        <v>6</v>
      </c>
      <c r="P4188" s="1491">
        <f t="shared" si="165"/>
        <v>48000</v>
      </c>
    </row>
    <row r="4189" spans="1:16" ht="13.5" x14ac:dyDescent="0.2">
      <c r="A4189" s="1490" t="s">
        <v>2078</v>
      </c>
      <c r="B4189" s="1488" t="s">
        <v>2003</v>
      </c>
      <c r="C4189" s="1486" t="s">
        <v>97</v>
      </c>
      <c r="D4189" s="1488" t="s">
        <v>4890</v>
      </c>
      <c r="E4189" s="1492">
        <v>4000</v>
      </c>
      <c r="F4189" s="1488">
        <v>46573180</v>
      </c>
      <c r="G4189" s="1488" t="s">
        <v>4891</v>
      </c>
      <c r="H4189" s="1488" t="s">
        <v>1344</v>
      </c>
      <c r="I4189" s="1487" t="s">
        <v>4607</v>
      </c>
      <c r="J4189" s="1486" t="s">
        <v>4608</v>
      </c>
      <c r="K4189" s="1485">
        <v>1</v>
      </c>
      <c r="L4189" s="1485">
        <v>12</v>
      </c>
      <c r="M4189" s="1491">
        <f t="shared" si="166"/>
        <v>48000</v>
      </c>
      <c r="N4189" s="1485">
        <v>1</v>
      </c>
      <c r="O4189" s="1485">
        <v>6</v>
      </c>
      <c r="P4189" s="1491">
        <f t="shared" si="165"/>
        <v>24000</v>
      </c>
    </row>
    <row r="4190" spans="1:16" ht="13.5" x14ac:dyDescent="0.2">
      <c r="A4190" s="1490" t="s">
        <v>2078</v>
      </c>
      <c r="B4190" s="1488" t="s">
        <v>2003</v>
      </c>
      <c r="C4190" s="1486" t="s">
        <v>97</v>
      </c>
      <c r="D4190" s="1488" t="s">
        <v>4615</v>
      </c>
      <c r="E4190" s="1492">
        <v>2800</v>
      </c>
      <c r="F4190" s="1488" t="s">
        <v>4892</v>
      </c>
      <c r="G4190" s="1488" t="s">
        <v>4893</v>
      </c>
      <c r="H4190" s="1488" t="s">
        <v>2349</v>
      </c>
      <c r="I4190" s="1487" t="s">
        <v>4618</v>
      </c>
      <c r="J4190" s="1486" t="s">
        <v>4619</v>
      </c>
      <c r="K4190" s="1485">
        <v>1</v>
      </c>
      <c r="L4190" s="1485">
        <v>12</v>
      </c>
      <c r="M4190" s="1491">
        <f t="shared" si="166"/>
        <v>33600</v>
      </c>
      <c r="N4190" s="1485">
        <v>1</v>
      </c>
      <c r="O4190" s="1485">
        <v>6</v>
      </c>
      <c r="P4190" s="1491">
        <f t="shared" si="165"/>
        <v>16800</v>
      </c>
    </row>
    <row r="4191" spans="1:16" ht="13.5" x14ac:dyDescent="0.2">
      <c r="A4191" s="1490" t="s">
        <v>2078</v>
      </c>
      <c r="B4191" s="1488" t="s">
        <v>2003</v>
      </c>
      <c r="C4191" s="1486" t="s">
        <v>97</v>
      </c>
      <c r="D4191" s="1488" t="s">
        <v>739</v>
      </c>
      <c r="E4191" s="1492">
        <v>3000</v>
      </c>
      <c r="F4191" s="1488" t="s">
        <v>4894</v>
      </c>
      <c r="G4191" s="1488" t="s">
        <v>4895</v>
      </c>
      <c r="H4191" s="1488" t="s">
        <v>4896</v>
      </c>
      <c r="I4191" s="1487" t="s">
        <v>4618</v>
      </c>
      <c r="J4191" s="1486" t="s">
        <v>4619</v>
      </c>
      <c r="K4191" s="1485">
        <v>1</v>
      </c>
      <c r="L4191" s="1485">
        <v>1</v>
      </c>
      <c r="M4191" s="1491">
        <f t="shared" si="166"/>
        <v>3000</v>
      </c>
      <c r="N4191" s="1485">
        <v>1</v>
      </c>
      <c r="O4191" s="1485">
        <v>6</v>
      </c>
      <c r="P4191" s="1491">
        <f t="shared" si="165"/>
        <v>18000</v>
      </c>
    </row>
    <row r="4192" spans="1:16" ht="13.5" x14ac:dyDescent="0.2">
      <c r="A4192" s="1490" t="s">
        <v>2078</v>
      </c>
      <c r="B4192" s="1488" t="s">
        <v>2003</v>
      </c>
      <c r="C4192" s="1486" t="s">
        <v>97</v>
      </c>
      <c r="D4192" s="1488" t="s">
        <v>4897</v>
      </c>
      <c r="E4192" s="1492">
        <v>5000</v>
      </c>
      <c r="F4192" s="1488">
        <v>41889316</v>
      </c>
      <c r="G4192" s="1488" t="s">
        <v>2836</v>
      </c>
      <c r="H4192" s="1488" t="s">
        <v>4663</v>
      </c>
      <c r="I4192" s="1487" t="s">
        <v>4607</v>
      </c>
      <c r="J4192" s="1486" t="s">
        <v>4608</v>
      </c>
      <c r="K4192" s="1485">
        <v>1</v>
      </c>
      <c r="L4192" s="1485">
        <v>8</v>
      </c>
      <c r="M4192" s="1491">
        <f t="shared" si="166"/>
        <v>40000</v>
      </c>
      <c r="N4192" s="1485">
        <v>0</v>
      </c>
      <c r="O4192" s="1485">
        <v>0</v>
      </c>
      <c r="P4192" s="1491">
        <f t="shared" si="165"/>
        <v>0</v>
      </c>
    </row>
    <row r="4193" spans="1:16" ht="13.5" x14ac:dyDescent="0.2">
      <c r="A4193" s="1490" t="s">
        <v>2078</v>
      </c>
      <c r="B4193" s="1488" t="s">
        <v>2003</v>
      </c>
      <c r="C4193" s="1486" t="s">
        <v>97</v>
      </c>
      <c r="D4193" s="1488" t="s">
        <v>4898</v>
      </c>
      <c r="E4193" s="1492">
        <v>10000</v>
      </c>
      <c r="F4193" s="1488">
        <v>40993479</v>
      </c>
      <c r="G4193" s="1488" t="s">
        <v>4899</v>
      </c>
      <c r="H4193" s="1488" t="s">
        <v>792</v>
      </c>
      <c r="I4193" s="1487" t="s">
        <v>4607</v>
      </c>
      <c r="J4193" s="1486" t="s">
        <v>4608</v>
      </c>
      <c r="K4193" s="1485">
        <v>1</v>
      </c>
      <c r="L4193" s="1485">
        <v>12</v>
      </c>
      <c r="M4193" s="1491">
        <f t="shared" si="166"/>
        <v>120000</v>
      </c>
      <c r="N4193" s="1485">
        <v>1</v>
      </c>
      <c r="O4193" s="1485">
        <v>6</v>
      </c>
      <c r="P4193" s="1491">
        <f t="shared" si="165"/>
        <v>60000</v>
      </c>
    </row>
    <row r="4194" spans="1:16" ht="13.5" x14ac:dyDescent="0.2">
      <c r="A4194" s="1490" t="s">
        <v>2078</v>
      </c>
      <c r="B4194" s="1488" t="s">
        <v>2003</v>
      </c>
      <c r="C4194" s="1486" t="s">
        <v>97</v>
      </c>
      <c r="D4194" s="1488" t="s">
        <v>4612</v>
      </c>
      <c r="E4194" s="1492">
        <v>8000</v>
      </c>
      <c r="F4194" s="1488">
        <v>40280384</v>
      </c>
      <c r="G4194" s="1488" t="s">
        <v>4900</v>
      </c>
      <c r="H4194" s="1488" t="s">
        <v>792</v>
      </c>
      <c r="I4194" s="1487" t="s">
        <v>4607</v>
      </c>
      <c r="J4194" s="1486" t="s">
        <v>4608</v>
      </c>
      <c r="K4194" s="1485">
        <v>2</v>
      </c>
      <c r="L4194" s="1485">
        <v>6</v>
      </c>
      <c r="M4194" s="1491">
        <f t="shared" si="166"/>
        <v>48000</v>
      </c>
      <c r="N4194" s="1485">
        <v>0</v>
      </c>
      <c r="O4194" s="1485">
        <v>0</v>
      </c>
      <c r="P4194" s="1491">
        <f t="shared" si="165"/>
        <v>0</v>
      </c>
    </row>
    <row r="4195" spans="1:16" ht="13.5" x14ac:dyDescent="0.2">
      <c r="A4195" s="1490" t="s">
        <v>2078</v>
      </c>
      <c r="B4195" s="1488" t="s">
        <v>2003</v>
      </c>
      <c r="C4195" s="1486" t="s">
        <v>97</v>
      </c>
      <c r="D4195" s="1488" t="s">
        <v>4612</v>
      </c>
      <c r="E4195" s="1492">
        <v>8000</v>
      </c>
      <c r="F4195" s="1488">
        <v>40280384</v>
      </c>
      <c r="G4195" s="1488" t="s">
        <v>4900</v>
      </c>
      <c r="H4195" s="1488" t="s">
        <v>792</v>
      </c>
      <c r="I4195" s="1487" t="s">
        <v>4607</v>
      </c>
      <c r="J4195" s="1486" t="s">
        <v>4608</v>
      </c>
      <c r="K4195" s="1485">
        <v>2</v>
      </c>
      <c r="L4195" s="1485">
        <v>3</v>
      </c>
      <c r="M4195" s="1491">
        <f t="shared" si="166"/>
        <v>24000</v>
      </c>
      <c r="N4195" s="1485">
        <v>1</v>
      </c>
      <c r="O4195" s="1485">
        <v>6</v>
      </c>
      <c r="P4195" s="1491">
        <f t="shared" si="165"/>
        <v>48000</v>
      </c>
    </row>
    <row r="4196" spans="1:16" ht="13.5" x14ac:dyDescent="0.2">
      <c r="A4196" s="1490" t="s">
        <v>2078</v>
      </c>
      <c r="B4196" s="1488" t="s">
        <v>2003</v>
      </c>
      <c r="C4196" s="1486" t="s">
        <v>97</v>
      </c>
      <c r="D4196" s="1488" t="s">
        <v>4809</v>
      </c>
      <c r="E4196" s="1492">
        <v>4500</v>
      </c>
      <c r="F4196" s="1488">
        <v>45229108</v>
      </c>
      <c r="G4196" s="1488" t="s">
        <v>4901</v>
      </c>
      <c r="H4196" s="1488" t="s">
        <v>792</v>
      </c>
      <c r="I4196" s="1487" t="s">
        <v>4607</v>
      </c>
      <c r="J4196" s="1486" t="s">
        <v>4608</v>
      </c>
      <c r="K4196" s="1485">
        <v>1</v>
      </c>
      <c r="L4196" s="1485">
        <v>7</v>
      </c>
      <c r="M4196" s="1491">
        <f t="shared" si="166"/>
        <v>31500</v>
      </c>
      <c r="N4196" s="1485">
        <v>1</v>
      </c>
      <c r="O4196" s="1485">
        <v>6</v>
      </c>
      <c r="P4196" s="1491">
        <f t="shared" si="165"/>
        <v>27000</v>
      </c>
    </row>
    <row r="4197" spans="1:16" ht="13.5" x14ac:dyDescent="0.2">
      <c r="A4197" s="1490" t="s">
        <v>2078</v>
      </c>
      <c r="B4197" s="1488" t="s">
        <v>2003</v>
      </c>
      <c r="C4197" s="1486" t="s">
        <v>97</v>
      </c>
      <c r="D4197" s="1488" t="s">
        <v>4744</v>
      </c>
      <c r="E4197" s="1492">
        <v>8000</v>
      </c>
      <c r="F4197" s="1488" t="s">
        <v>4902</v>
      </c>
      <c r="G4197" s="1488" t="s">
        <v>4903</v>
      </c>
      <c r="H4197" s="1488" t="s">
        <v>4904</v>
      </c>
      <c r="I4197" s="1487" t="s">
        <v>4607</v>
      </c>
      <c r="J4197" s="1486" t="s">
        <v>4608</v>
      </c>
      <c r="K4197" s="1485">
        <v>2</v>
      </c>
      <c r="L4197" s="1485">
        <v>8</v>
      </c>
      <c r="M4197" s="1491">
        <f t="shared" si="166"/>
        <v>64000</v>
      </c>
      <c r="N4197" s="1485">
        <v>0</v>
      </c>
      <c r="O4197" s="1485">
        <v>0</v>
      </c>
      <c r="P4197" s="1491">
        <f t="shared" si="165"/>
        <v>0</v>
      </c>
    </row>
    <row r="4198" spans="1:16" ht="13.5" x14ac:dyDescent="0.2">
      <c r="A4198" s="1490" t="s">
        <v>2078</v>
      </c>
      <c r="B4198" s="1488" t="s">
        <v>2003</v>
      </c>
      <c r="C4198" s="1486" t="s">
        <v>97</v>
      </c>
      <c r="D4198" s="1488" t="s">
        <v>4905</v>
      </c>
      <c r="E4198" s="1492">
        <v>10000</v>
      </c>
      <c r="F4198" s="1488" t="s">
        <v>4902</v>
      </c>
      <c r="G4198" s="1488" t="s">
        <v>4903</v>
      </c>
      <c r="H4198" s="1488" t="s">
        <v>4904</v>
      </c>
      <c r="I4198" s="1487" t="s">
        <v>4607</v>
      </c>
      <c r="J4198" s="1486" t="s">
        <v>4608</v>
      </c>
      <c r="K4198" s="1485">
        <v>2</v>
      </c>
      <c r="L4198" s="1485">
        <v>3</v>
      </c>
      <c r="M4198" s="1491">
        <f t="shared" si="166"/>
        <v>30000</v>
      </c>
      <c r="N4198" s="1485">
        <v>1</v>
      </c>
      <c r="O4198" s="1485">
        <v>6</v>
      </c>
      <c r="P4198" s="1491">
        <f t="shared" si="165"/>
        <v>60000</v>
      </c>
    </row>
    <row r="4199" spans="1:16" ht="13.5" x14ac:dyDescent="0.2">
      <c r="A4199" s="1490" t="s">
        <v>2078</v>
      </c>
      <c r="B4199" s="1488" t="s">
        <v>2003</v>
      </c>
      <c r="C4199" s="1486" t="s">
        <v>97</v>
      </c>
      <c r="D4199" s="1488" t="s">
        <v>4906</v>
      </c>
      <c r="E4199" s="1492">
        <v>4000</v>
      </c>
      <c r="F4199" s="1488" t="s">
        <v>4907</v>
      </c>
      <c r="G4199" s="1488" t="s">
        <v>4908</v>
      </c>
      <c r="H4199" s="1488" t="s">
        <v>4649</v>
      </c>
      <c r="I4199" s="1487" t="s">
        <v>4607</v>
      </c>
      <c r="J4199" s="1486" t="s">
        <v>4608</v>
      </c>
      <c r="K4199" s="1485">
        <v>1</v>
      </c>
      <c r="L4199" s="1485">
        <v>1</v>
      </c>
      <c r="M4199" s="1491">
        <f t="shared" si="166"/>
        <v>4000</v>
      </c>
      <c r="N4199" s="1485">
        <v>0</v>
      </c>
      <c r="O4199" s="1485">
        <v>0</v>
      </c>
      <c r="P4199" s="1491">
        <f t="shared" si="165"/>
        <v>0</v>
      </c>
    </row>
    <row r="4200" spans="1:16" ht="13.5" x14ac:dyDescent="0.2">
      <c r="A4200" s="1490" t="s">
        <v>2078</v>
      </c>
      <c r="B4200" s="1488" t="s">
        <v>2003</v>
      </c>
      <c r="C4200" s="1486" t="s">
        <v>97</v>
      </c>
      <c r="D4200" s="1488" t="s">
        <v>4909</v>
      </c>
      <c r="E4200" s="1492">
        <v>6500</v>
      </c>
      <c r="F4200" s="1488" t="s">
        <v>4910</v>
      </c>
      <c r="G4200" s="1488" t="s">
        <v>4911</v>
      </c>
      <c r="H4200" s="1488" t="s">
        <v>4655</v>
      </c>
      <c r="I4200" s="1487" t="s">
        <v>4607</v>
      </c>
      <c r="J4200" s="1486" t="s">
        <v>4608</v>
      </c>
      <c r="K4200" s="1485">
        <v>1</v>
      </c>
      <c r="L4200" s="1485">
        <v>8</v>
      </c>
      <c r="M4200" s="1491">
        <f t="shared" si="166"/>
        <v>52000</v>
      </c>
      <c r="N4200" s="1485">
        <v>0</v>
      </c>
      <c r="O4200" s="1485">
        <v>0</v>
      </c>
      <c r="P4200" s="1491">
        <f t="shared" si="165"/>
        <v>0</v>
      </c>
    </row>
    <row r="4201" spans="1:16" ht="13.5" x14ac:dyDescent="0.2">
      <c r="A4201" s="1490" t="s">
        <v>2078</v>
      </c>
      <c r="B4201" s="1488" t="s">
        <v>2003</v>
      </c>
      <c r="C4201" s="1486" t="s">
        <v>97</v>
      </c>
      <c r="D4201" s="1488" t="s">
        <v>4912</v>
      </c>
      <c r="E4201" s="1492">
        <v>10000</v>
      </c>
      <c r="F4201" s="1488" t="s">
        <v>4913</v>
      </c>
      <c r="G4201" s="1488" t="s">
        <v>4914</v>
      </c>
      <c r="H4201" s="1488" t="s">
        <v>864</v>
      </c>
      <c r="I4201" s="1487" t="s">
        <v>4607</v>
      </c>
      <c r="J4201" s="1486" t="s">
        <v>4608</v>
      </c>
      <c r="K4201" s="1485">
        <v>1</v>
      </c>
      <c r="L4201" s="1485">
        <v>12</v>
      </c>
      <c r="M4201" s="1491">
        <f t="shared" si="166"/>
        <v>120000</v>
      </c>
      <c r="N4201" s="1485">
        <v>1</v>
      </c>
      <c r="O4201" s="1485">
        <v>6</v>
      </c>
      <c r="P4201" s="1491">
        <f t="shared" si="165"/>
        <v>60000</v>
      </c>
    </row>
    <row r="4202" spans="1:16" ht="13.5" x14ac:dyDescent="0.2">
      <c r="A4202" s="1490" t="s">
        <v>2078</v>
      </c>
      <c r="B4202" s="1488" t="s">
        <v>2003</v>
      </c>
      <c r="C4202" s="1486" t="s">
        <v>97</v>
      </c>
      <c r="D4202" s="1488" t="s">
        <v>4915</v>
      </c>
      <c r="E4202" s="1492">
        <v>5000</v>
      </c>
      <c r="F4202" s="1488">
        <v>40492481</v>
      </c>
      <c r="G4202" s="1488" t="s">
        <v>4916</v>
      </c>
      <c r="H4202" s="1488" t="s">
        <v>4917</v>
      </c>
      <c r="I4202" s="1487" t="s">
        <v>4607</v>
      </c>
      <c r="J4202" s="1486" t="s">
        <v>4608</v>
      </c>
      <c r="K4202" s="1485">
        <v>1</v>
      </c>
      <c r="L4202" s="1485">
        <v>12</v>
      </c>
      <c r="M4202" s="1491">
        <f t="shared" si="166"/>
        <v>60000</v>
      </c>
      <c r="N4202" s="1485">
        <v>1</v>
      </c>
      <c r="O4202" s="1485">
        <v>6</v>
      </c>
      <c r="P4202" s="1491">
        <f t="shared" si="165"/>
        <v>30000</v>
      </c>
    </row>
    <row r="4203" spans="1:16" ht="13.5" x14ac:dyDescent="0.2">
      <c r="A4203" s="1490" t="s">
        <v>2078</v>
      </c>
      <c r="B4203" s="1488" t="s">
        <v>2003</v>
      </c>
      <c r="C4203" s="1486" t="s">
        <v>97</v>
      </c>
      <c r="D4203" s="1488" t="s">
        <v>4612</v>
      </c>
      <c r="E4203" s="1492">
        <v>8000</v>
      </c>
      <c r="F4203" s="1488">
        <v>41637369</v>
      </c>
      <c r="G4203" s="1488" t="s">
        <v>4918</v>
      </c>
      <c r="H4203" s="1488" t="s">
        <v>792</v>
      </c>
      <c r="I4203" s="1487" t="s">
        <v>4607</v>
      </c>
      <c r="J4203" s="1486" t="s">
        <v>4608</v>
      </c>
      <c r="K4203" s="1485">
        <v>1</v>
      </c>
      <c r="L4203" s="1485">
        <v>12</v>
      </c>
      <c r="M4203" s="1491">
        <f t="shared" si="166"/>
        <v>96000</v>
      </c>
      <c r="N4203" s="1485">
        <v>1</v>
      </c>
      <c r="O4203" s="1485">
        <v>6</v>
      </c>
      <c r="P4203" s="1491">
        <f t="shared" si="165"/>
        <v>48000</v>
      </c>
    </row>
    <row r="4204" spans="1:16" ht="13.5" x14ac:dyDescent="0.2">
      <c r="A4204" s="1490" t="s">
        <v>2078</v>
      </c>
      <c r="B4204" s="1488" t="s">
        <v>2003</v>
      </c>
      <c r="C4204" s="1486" t="s">
        <v>97</v>
      </c>
      <c r="D4204" s="1488" t="s">
        <v>4684</v>
      </c>
      <c r="E4204" s="1492">
        <v>8000</v>
      </c>
      <c r="F4204" s="1488">
        <v>41628251</v>
      </c>
      <c r="G4204" s="1488" t="s">
        <v>4919</v>
      </c>
      <c r="H4204" s="1488" t="s">
        <v>4635</v>
      </c>
      <c r="I4204" s="1487" t="s">
        <v>4607</v>
      </c>
      <c r="J4204" s="1486" t="s">
        <v>4608</v>
      </c>
      <c r="K4204" s="1485">
        <v>1</v>
      </c>
      <c r="L4204" s="1485">
        <v>12</v>
      </c>
      <c r="M4204" s="1491">
        <f t="shared" si="166"/>
        <v>96000</v>
      </c>
      <c r="N4204" s="1485">
        <v>1</v>
      </c>
      <c r="O4204" s="1485">
        <v>6</v>
      </c>
      <c r="P4204" s="1491">
        <f t="shared" si="165"/>
        <v>48000</v>
      </c>
    </row>
    <row r="4205" spans="1:16" ht="13.5" x14ac:dyDescent="0.2">
      <c r="A4205" s="1490" t="s">
        <v>2078</v>
      </c>
      <c r="B4205" s="1488" t="s">
        <v>2003</v>
      </c>
      <c r="C4205" s="1486" t="s">
        <v>97</v>
      </c>
      <c r="D4205" s="1488" t="s">
        <v>4632</v>
      </c>
      <c r="E4205" s="1492">
        <v>5000</v>
      </c>
      <c r="F4205" s="1488">
        <v>43356723</v>
      </c>
      <c r="G4205" s="1488" t="s">
        <v>4920</v>
      </c>
      <c r="H4205" s="1488" t="s">
        <v>3589</v>
      </c>
      <c r="I4205" s="1487" t="s">
        <v>4607</v>
      </c>
      <c r="J4205" s="1486" t="s">
        <v>4608</v>
      </c>
      <c r="K4205" s="1485">
        <v>1</v>
      </c>
      <c r="L4205" s="1485">
        <v>10</v>
      </c>
      <c r="M4205" s="1491">
        <f t="shared" si="166"/>
        <v>50000</v>
      </c>
      <c r="N4205" s="1485">
        <v>0</v>
      </c>
      <c r="O4205" s="1485">
        <v>0</v>
      </c>
      <c r="P4205" s="1491">
        <f t="shared" si="165"/>
        <v>0</v>
      </c>
    </row>
    <row r="4206" spans="1:16" ht="13.5" x14ac:dyDescent="0.2">
      <c r="A4206" s="1490" t="s">
        <v>2078</v>
      </c>
      <c r="B4206" s="1488" t="s">
        <v>2003</v>
      </c>
      <c r="C4206" s="1486" t="s">
        <v>97</v>
      </c>
      <c r="D4206" s="1488" t="s">
        <v>4877</v>
      </c>
      <c r="E4206" s="1492">
        <v>10000</v>
      </c>
      <c r="F4206" s="1488">
        <v>44604442</v>
      </c>
      <c r="G4206" s="1488" t="s">
        <v>4921</v>
      </c>
      <c r="H4206" s="1488" t="s">
        <v>792</v>
      </c>
      <c r="I4206" s="1487" t="s">
        <v>4607</v>
      </c>
      <c r="J4206" s="1486" t="s">
        <v>4608</v>
      </c>
      <c r="K4206" s="1485">
        <v>1</v>
      </c>
      <c r="L4206" s="1485">
        <v>12</v>
      </c>
      <c r="M4206" s="1491">
        <f t="shared" si="166"/>
        <v>120000</v>
      </c>
      <c r="N4206" s="1485">
        <v>1</v>
      </c>
      <c r="O4206" s="1485">
        <v>6</v>
      </c>
      <c r="P4206" s="1491">
        <f t="shared" si="165"/>
        <v>60000</v>
      </c>
    </row>
    <row r="4207" spans="1:16" ht="13.5" x14ac:dyDescent="0.2">
      <c r="A4207" s="1490" t="s">
        <v>2078</v>
      </c>
      <c r="B4207" s="1488" t="s">
        <v>2003</v>
      </c>
      <c r="C4207" s="1486" t="s">
        <v>97</v>
      </c>
      <c r="D4207" s="1488" t="s">
        <v>4922</v>
      </c>
      <c r="E4207" s="1492">
        <v>2500</v>
      </c>
      <c r="F4207" s="1488">
        <v>46952169</v>
      </c>
      <c r="G4207" s="1488" t="s">
        <v>4923</v>
      </c>
      <c r="H4207" s="1488" t="s">
        <v>4852</v>
      </c>
      <c r="I4207" s="1487" t="s">
        <v>4607</v>
      </c>
      <c r="J4207" s="1486" t="s">
        <v>4608</v>
      </c>
      <c r="K4207" s="1485">
        <v>1</v>
      </c>
      <c r="L4207" s="1485">
        <v>5</v>
      </c>
      <c r="M4207" s="1491">
        <f t="shared" si="166"/>
        <v>12500</v>
      </c>
      <c r="N4207" s="1485">
        <v>1</v>
      </c>
      <c r="O4207" s="1485">
        <v>6</v>
      </c>
      <c r="P4207" s="1491">
        <f t="shared" si="165"/>
        <v>15000</v>
      </c>
    </row>
    <row r="4208" spans="1:16" ht="13.5" x14ac:dyDescent="0.2">
      <c r="A4208" s="1490" t="s">
        <v>2078</v>
      </c>
      <c r="B4208" s="1488" t="s">
        <v>2003</v>
      </c>
      <c r="C4208" s="1486" t="s">
        <v>97</v>
      </c>
      <c r="D4208" s="1488" t="s">
        <v>4660</v>
      </c>
      <c r="E4208" s="1492">
        <v>3500</v>
      </c>
      <c r="F4208" s="1488">
        <v>44812201</v>
      </c>
      <c r="G4208" s="1488" t="s">
        <v>4924</v>
      </c>
      <c r="H4208" s="1488" t="s">
        <v>3589</v>
      </c>
      <c r="I4208" s="1487" t="s">
        <v>4607</v>
      </c>
      <c r="J4208" s="1486" t="s">
        <v>4608</v>
      </c>
      <c r="K4208" s="1485">
        <v>1</v>
      </c>
      <c r="L4208" s="1485">
        <v>2</v>
      </c>
      <c r="M4208" s="1491">
        <f t="shared" si="166"/>
        <v>7000</v>
      </c>
      <c r="N4208" s="1485">
        <v>1</v>
      </c>
      <c r="O4208" s="1485">
        <v>6</v>
      </c>
      <c r="P4208" s="1491">
        <f t="shared" si="165"/>
        <v>21000</v>
      </c>
    </row>
    <row r="4209" spans="1:16" ht="13.5" x14ac:dyDescent="0.2">
      <c r="A4209" s="1490" t="s">
        <v>2078</v>
      </c>
      <c r="B4209" s="1488" t="s">
        <v>2003</v>
      </c>
      <c r="C4209" s="1486" t="s">
        <v>97</v>
      </c>
      <c r="D4209" s="1488" t="s">
        <v>1025</v>
      </c>
      <c r="E4209" s="1492">
        <v>3000</v>
      </c>
      <c r="F4209" s="1488" t="s">
        <v>4925</v>
      </c>
      <c r="G4209" s="1488" t="s">
        <v>4926</v>
      </c>
      <c r="H4209" s="1488" t="s">
        <v>2388</v>
      </c>
      <c r="I4209" s="1487" t="s">
        <v>4618</v>
      </c>
      <c r="J4209" s="1486" t="s">
        <v>4618</v>
      </c>
      <c r="K4209" s="1485">
        <v>1</v>
      </c>
      <c r="L4209" s="1485">
        <v>10</v>
      </c>
      <c r="M4209" s="1491">
        <f t="shared" si="166"/>
        <v>30000</v>
      </c>
      <c r="N4209" s="1485">
        <v>0</v>
      </c>
      <c r="O4209" s="1485">
        <v>0</v>
      </c>
      <c r="P4209" s="1491">
        <f t="shared" si="165"/>
        <v>0</v>
      </c>
    </row>
    <row r="4210" spans="1:16" ht="13.5" x14ac:dyDescent="0.2">
      <c r="A4210" s="1490" t="s">
        <v>2078</v>
      </c>
      <c r="B4210" s="1488" t="s">
        <v>2003</v>
      </c>
      <c r="C4210" s="1486" t="s">
        <v>97</v>
      </c>
      <c r="D4210" s="1488" t="s">
        <v>4927</v>
      </c>
      <c r="E4210" s="1492">
        <v>6500</v>
      </c>
      <c r="F4210" s="1488" t="s">
        <v>4928</v>
      </c>
      <c r="G4210" s="1488" t="s">
        <v>4929</v>
      </c>
      <c r="H4210" s="1488" t="s">
        <v>1064</v>
      </c>
      <c r="I4210" s="1487" t="s">
        <v>4607</v>
      </c>
      <c r="J4210" s="1486" t="s">
        <v>4608</v>
      </c>
      <c r="K4210" s="1485">
        <v>1</v>
      </c>
      <c r="L4210" s="1485">
        <v>9</v>
      </c>
      <c r="M4210" s="1491">
        <f t="shared" si="166"/>
        <v>58500</v>
      </c>
      <c r="N4210" s="1485">
        <v>0</v>
      </c>
      <c r="O4210" s="1485">
        <v>0</v>
      </c>
      <c r="P4210" s="1491">
        <f t="shared" si="165"/>
        <v>0</v>
      </c>
    </row>
    <row r="4211" spans="1:16" ht="13.5" x14ac:dyDescent="0.2">
      <c r="A4211" s="1490" t="s">
        <v>2078</v>
      </c>
      <c r="B4211" s="1488" t="s">
        <v>2003</v>
      </c>
      <c r="C4211" s="1486" t="s">
        <v>97</v>
      </c>
      <c r="D4211" s="1488" t="s">
        <v>4684</v>
      </c>
      <c r="E4211" s="1492">
        <v>8000</v>
      </c>
      <c r="F4211" s="1488" t="s">
        <v>4930</v>
      </c>
      <c r="G4211" s="1488" t="s">
        <v>4931</v>
      </c>
      <c r="H4211" s="1488" t="s">
        <v>4635</v>
      </c>
      <c r="I4211" s="1487" t="s">
        <v>4607</v>
      </c>
      <c r="J4211" s="1486" t="s">
        <v>4608</v>
      </c>
      <c r="K4211" s="1485">
        <v>1</v>
      </c>
      <c r="L4211" s="1485">
        <v>5</v>
      </c>
      <c r="M4211" s="1491">
        <f t="shared" si="166"/>
        <v>40000</v>
      </c>
      <c r="N4211" s="1485">
        <v>0</v>
      </c>
      <c r="O4211" s="1485">
        <v>0</v>
      </c>
      <c r="P4211" s="1491">
        <f t="shared" si="165"/>
        <v>0</v>
      </c>
    </row>
    <row r="4212" spans="1:16" ht="13.5" x14ac:dyDescent="0.2">
      <c r="A4212" s="1490" t="s">
        <v>2078</v>
      </c>
      <c r="B4212" s="1488" t="s">
        <v>2003</v>
      </c>
      <c r="C4212" s="1486" t="s">
        <v>97</v>
      </c>
      <c r="D4212" s="1488" t="s">
        <v>4744</v>
      </c>
      <c r="E4212" s="1492">
        <v>8000</v>
      </c>
      <c r="F4212" s="1488" t="s">
        <v>4932</v>
      </c>
      <c r="G4212" s="1488" t="s">
        <v>4933</v>
      </c>
      <c r="H4212" s="1488" t="s">
        <v>1344</v>
      </c>
      <c r="I4212" s="1487" t="s">
        <v>4607</v>
      </c>
      <c r="J4212" s="1486" t="s">
        <v>4608</v>
      </c>
      <c r="K4212" s="1485">
        <v>1</v>
      </c>
      <c r="L4212" s="1485">
        <v>12</v>
      </c>
      <c r="M4212" s="1491">
        <f t="shared" si="166"/>
        <v>96000</v>
      </c>
      <c r="N4212" s="1485">
        <v>1</v>
      </c>
      <c r="O4212" s="1485">
        <v>6</v>
      </c>
      <c r="P4212" s="1491">
        <f t="shared" si="165"/>
        <v>48000</v>
      </c>
    </row>
    <row r="4213" spans="1:16" ht="13.5" x14ac:dyDescent="0.2">
      <c r="A4213" s="1490" t="s">
        <v>2078</v>
      </c>
      <c r="B4213" s="1488" t="s">
        <v>2003</v>
      </c>
      <c r="C4213" s="1486" t="s">
        <v>97</v>
      </c>
      <c r="D4213" s="1488" t="s">
        <v>4934</v>
      </c>
      <c r="E4213" s="1492">
        <v>2500</v>
      </c>
      <c r="F4213" s="1488" t="s">
        <v>4935</v>
      </c>
      <c r="G4213" s="1488" t="s">
        <v>4936</v>
      </c>
      <c r="H4213" s="1488" t="s">
        <v>4937</v>
      </c>
      <c r="I4213" s="1487" t="s">
        <v>4618</v>
      </c>
      <c r="J4213" s="1486" t="s">
        <v>4619</v>
      </c>
      <c r="K4213" s="1485">
        <v>1</v>
      </c>
      <c r="L4213" s="1485">
        <v>7</v>
      </c>
      <c r="M4213" s="1491">
        <f t="shared" si="166"/>
        <v>17500</v>
      </c>
      <c r="N4213" s="1485">
        <v>0</v>
      </c>
      <c r="O4213" s="1485">
        <v>0</v>
      </c>
      <c r="P4213" s="1491">
        <f t="shared" si="165"/>
        <v>0</v>
      </c>
    </row>
    <row r="4214" spans="1:16" ht="13.5" x14ac:dyDescent="0.2">
      <c r="A4214" s="1490" t="s">
        <v>2078</v>
      </c>
      <c r="B4214" s="1488" t="s">
        <v>2003</v>
      </c>
      <c r="C4214" s="1486" t="s">
        <v>97</v>
      </c>
      <c r="D4214" s="1488" t="s">
        <v>698</v>
      </c>
      <c r="E4214" s="1492">
        <v>2000</v>
      </c>
      <c r="F4214" s="1488">
        <v>70299079</v>
      </c>
      <c r="G4214" s="1488" t="s">
        <v>4938</v>
      </c>
      <c r="H4214" s="1488" t="s">
        <v>4939</v>
      </c>
      <c r="I4214" s="1487" t="s">
        <v>4618</v>
      </c>
      <c r="J4214" s="1486" t="s">
        <v>4619</v>
      </c>
      <c r="K4214" s="1485">
        <v>1</v>
      </c>
      <c r="L4214" s="1485">
        <v>4</v>
      </c>
      <c r="M4214" s="1491">
        <f t="shared" si="166"/>
        <v>8000</v>
      </c>
      <c r="N4214" s="1485">
        <v>1</v>
      </c>
      <c r="O4214" s="1485">
        <v>6</v>
      </c>
      <c r="P4214" s="1491">
        <f t="shared" si="165"/>
        <v>12000</v>
      </c>
    </row>
    <row r="4215" spans="1:16" ht="13.5" x14ac:dyDescent="0.2">
      <c r="A4215" s="1490" t="s">
        <v>2078</v>
      </c>
      <c r="B4215" s="1488" t="s">
        <v>2003</v>
      </c>
      <c r="C4215" s="1486" t="s">
        <v>97</v>
      </c>
      <c r="D4215" s="1488" t="s">
        <v>4809</v>
      </c>
      <c r="E4215" s="1492">
        <v>3500</v>
      </c>
      <c r="F4215" s="1488">
        <v>46722784</v>
      </c>
      <c r="G4215" s="1488" t="s">
        <v>4940</v>
      </c>
      <c r="H4215" s="1488" t="s">
        <v>792</v>
      </c>
      <c r="I4215" s="1487" t="s">
        <v>4607</v>
      </c>
      <c r="J4215" s="1486" t="s">
        <v>4608</v>
      </c>
      <c r="K4215" s="1485">
        <v>1</v>
      </c>
      <c r="L4215" s="1485">
        <v>12</v>
      </c>
      <c r="M4215" s="1491">
        <f t="shared" si="166"/>
        <v>42000</v>
      </c>
      <c r="N4215" s="1485">
        <v>1</v>
      </c>
      <c r="O4215" s="1485">
        <v>6</v>
      </c>
      <c r="P4215" s="1491">
        <f t="shared" si="165"/>
        <v>21000</v>
      </c>
    </row>
    <row r="4216" spans="1:16" ht="13.5" x14ac:dyDescent="0.2">
      <c r="A4216" s="1490" t="s">
        <v>2078</v>
      </c>
      <c r="B4216" s="1488" t="s">
        <v>2003</v>
      </c>
      <c r="C4216" s="1486" t="s">
        <v>97</v>
      </c>
      <c r="D4216" s="1488" t="s">
        <v>4809</v>
      </c>
      <c r="E4216" s="1492">
        <v>3000</v>
      </c>
      <c r="F4216" s="1488">
        <v>46280101</v>
      </c>
      <c r="G4216" s="1488" t="s">
        <v>4941</v>
      </c>
      <c r="H4216" s="1488" t="s">
        <v>4942</v>
      </c>
      <c r="I4216" s="1487" t="s">
        <v>4607</v>
      </c>
      <c r="J4216" s="1486" t="s">
        <v>4618</v>
      </c>
      <c r="K4216" s="1485">
        <v>1</v>
      </c>
      <c r="L4216" s="1485">
        <v>2</v>
      </c>
      <c r="M4216" s="1491">
        <f t="shared" si="166"/>
        <v>6000</v>
      </c>
      <c r="N4216" s="1485">
        <v>1</v>
      </c>
      <c r="O4216" s="1485">
        <v>6</v>
      </c>
      <c r="P4216" s="1491">
        <f t="shared" si="165"/>
        <v>18000</v>
      </c>
    </row>
    <row r="4217" spans="1:16" ht="13.5" x14ac:dyDescent="0.2">
      <c r="A4217" s="1490" t="s">
        <v>2078</v>
      </c>
      <c r="B4217" s="1488" t="s">
        <v>2003</v>
      </c>
      <c r="C4217" s="1486" t="s">
        <v>97</v>
      </c>
      <c r="D4217" s="1488" t="s">
        <v>4623</v>
      </c>
      <c r="E4217" s="1492">
        <v>3500</v>
      </c>
      <c r="F4217" s="1488" t="s">
        <v>4943</v>
      </c>
      <c r="G4217" s="1488" t="s">
        <v>4944</v>
      </c>
      <c r="H4217" s="1488" t="s">
        <v>1344</v>
      </c>
      <c r="I4217" s="1487" t="s">
        <v>4607</v>
      </c>
      <c r="J4217" s="1486" t="s">
        <v>4608</v>
      </c>
      <c r="K4217" s="1485">
        <v>1</v>
      </c>
      <c r="L4217" s="1485">
        <v>12</v>
      </c>
      <c r="M4217" s="1491">
        <f t="shared" si="166"/>
        <v>42000</v>
      </c>
      <c r="N4217" s="1485">
        <v>1</v>
      </c>
      <c r="O4217" s="1485">
        <v>1</v>
      </c>
      <c r="P4217" s="1491">
        <f t="shared" si="165"/>
        <v>3500</v>
      </c>
    </row>
    <row r="4218" spans="1:16" ht="13.5" x14ac:dyDescent="0.2">
      <c r="A4218" s="1490" t="s">
        <v>2078</v>
      </c>
      <c r="B4218" s="1488" t="s">
        <v>2003</v>
      </c>
      <c r="C4218" s="1486" t="s">
        <v>97</v>
      </c>
      <c r="D4218" s="1488" t="s">
        <v>4809</v>
      </c>
      <c r="E4218" s="1492">
        <v>3500</v>
      </c>
      <c r="F4218" s="1488">
        <v>46880032</v>
      </c>
      <c r="G4218" s="1488" t="s">
        <v>4945</v>
      </c>
      <c r="H4218" s="1488" t="s">
        <v>792</v>
      </c>
      <c r="I4218" s="1487" t="s">
        <v>4607</v>
      </c>
      <c r="J4218" s="1486" t="s">
        <v>4608</v>
      </c>
      <c r="K4218" s="1485">
        <v>1</v>
      </c>
      <c r="L4218" s="1485">
        <v>6</v>
      </c>
      <c r="M4218" s="1491">
        <f t="shared" si="166"/>
        <v>21000</v>
      </c>
      <c r="N4218" s="1485">
        <v>0</v>
      </c>
      <c r="O4218" s="1485">
        <v>0</v>
      </c>
      <c r="P4218" s="1491">
        <f t="shared" si="165"/>
        <v>0</v>
      </c>
    </row>
    <row r="4219" spans="1:16" ht="13.5" x14ac:dyDescent="0.2">
      <c r="A4219" s="1490" t="s">
        <v>2078</v>
      </c>
      <c r="B4219" s="1488" t="s">
        <v>2003</v>
      </c>
      <c r="C4219" s="1486" t="s">
        <v>97</v>
      </c>
      <c r="D4219" s="1488" t="s">
        <v>4636</v>
      </c>
      <c r="E4219" s="1492">
        <v>3500</v>
      </c>
      <c r="F4219" s="1488">
        <v>42844946</v>
      </c>
      <c r="G4219" s="1488" t="s">
        <v>4946</v>
      </c>
      <c r="H4219" s="1488" t="s">
        <v>3589</v>
      </c>
      <c r="I4219" s="1487" t="s">
        <v>4607</v>
      </c>
      <c r="J4219" s="1486" t="s">
        <v>4608</v>
      </c>
      <c r="K4219" s="1485">
        <v>1</v>
      </c>
      <c r="L4219" s="1485">
        <v>1</v>
      </c>
      <c r="M4219" s="1491">
        <f t="shared" si="166"/>
        <v>3500</v>
      </c>
      <c r="N4219" s="1485">
        <v>1</v>
      </c>
      <c r="O4219" s="1485">
        <v>6</v>
      </c>
      <c r="P4219" s="1491">
        <f t="shared" si="165"/>
        <v>21000</v>
      </c>
    </row>
    <row r="4220" spans="1:16" ht="13.5" x14ac:dyDescent="0.2">
      <c r="A4220" s="1490" t="s">
        <v>2078</v>
      </c>
      <c r="B4220" s="1488" t="s">
        <v>2003</v>
      </c>
      <c r="C4220" s="1486" t="s">
        <v>97</v>
      </c>
      <c r="D4220" s="1488" t="s">
        <v>698</v>
      </c>
      <c r="E4220" s="1492">
        <v>2500</v>
      </c>
      <c r="F4220" s="1488" t="s">
        <v>4947</v>
      </c>
      <c r="G4220" s="1488" t="s">
        <v>4948</v>
      </c>
      <c r="H4220" s="1488" t="s">
        <v>2349</v>
      </c>
      <c r="I4220" s="1487" t="s">
        <v>4618</v>
      </c>
      <c r="J4220" s="1486" t="s">
        <v>4619</v>
      </c>
      <c r="K4220" s="1485">
        <v>1</v>
      </c>
      <c r="L4220" s="1485">
        <v>12</v>
      </c>
      <c r="M4220" s="1491">
        <f t="shared" si="166"/>
        <v>30000</v>
      </c>
      <c r="N4220" s="1485">
        <v>1</v>
      </c>
      <c r="O4220" s="1485">
        <v>6</v>
      </c>
      <c r="P4220" s="1491">
        <f t="shared" si="165"/>
        <v>15000</v>
      </c>
    </row>
    <row r="4221" spans="1:16" ht="13.5" x14ac:dyDescent="0.2">
      <c r="A4221" s="1490" t="s">
        <v>2078</v>
      </c>
      <c r="B4221" s="1488" t="s">
        <v>2003</v>
      </c>
      <c r="C4221" s="1486" t="s">
        <v>97</v>
      </c>
      <c r="D4221" s="1488" t="s">
        <v>4632</v>
      </c>
      <c r="E4221" s="1492">
        <v>8000</v>
      </c>
      <c r="F4221" s="1488" t="s">
        <v>4949</v>
      </c>
      <c r="G4221" s="1488" t="s">
        <v>4950</v>
      </c>
      <c r="H4221" s="1488" t="s">
        <v>4635</v>
      </c>
      <c r="I4221" s="1487" t="s">
        <v>4607</v>
      </c>
      <c r="J4221" s="1486" t="s">
        <v>4608</v>
      </c>
      <c r="K4221" s="1485">
        <v>1</v>
      </c>
      <c r="L4221" s="1485">
        <v>9</v>
      </c>
      <c r="M4221" s="1491">
        <f t="shared" si="166"/>
        <v>72000</v>
      </c>
      <c r="N4221" s="1485">
        <v>0</v>
      </c>
      <c r="O4221" s="1485">
        <v>0</v>
      </c>
      <c r="P4221" s="1491">
        <f t="shared" si="165"/>
        <v>0</v>
      </c>
    </row>
    <row r="4222" spans="1:16" ht="13.5" x14ac:dyDescent="0.2">
      <c r="A4222" s="1490" t="s">
        <v>2078</v>
      </c>
      <c r="B4222" s="1488" t="s">
        <v>2003</v>
      </c>
      <c r="C4222" s="1486" t="s">
        <v>97</v>
      </c>
      <c r="D4222" s="1488" t="s">
        <v>698</v>
      </c>
      <c r="E4222" s="1492">
        <v>1500</v>
      </c>
      <c r="F4222" s="1488">
        <v>71291456</v>
      </c>
      <c r="G4222" s="1488" t="s">
        <v>4951</v>
      </c>
      <c r="H4222" s="1488" t="s">
        <v>4883</v>
      </c>
      <c r="I4222" s="1487" t="s">
        <v>4607</v>
      </c>
      <c r="J4222" s="1486" t="s">
        <v>4618</v>
      </c>
      <c r="K4222" s="1485">
        <v>1</v>
      </c>
      <c r="L4222" s="1485">
        <v>5</v>
      </c>
      <c r="M4222" s="1491">
        <f t="shared" si="166"/>
        <v>7500</v>
      </c>
      <c r="N4222" s="1485">
        <v>0</v>
      </c>
      <c r="O4222" s="1485">
        <v>0</v>
      </c>
      <c r="P4222" s="1491">
        <f t="shared" si="165"/>
        <v>0</v>
      </c>
    </row>
    <row r="4223" spans="1:16" ht="13.5" x14ac:dyDescent="0.2">
      <c r="A4223" s="1490" t="s">
        <v>2078</v>
      </c>
      <c r="B4223" s="1488" t="s">
        <v>2003</v>
      </c>
      <c r="C4223" s="1486" t="s">
        <v>97</v>
      </c>
      <c r="D4223" s="1488" t="s">
        <v>4612</v>
      </c>
      <c r="E4223" s="1492">
        <v>6500</v>
      </c>
      <c r="F4223" s="1488">
        <v>46695832</v>
      </c>
      <c r="G4223" s="1488" t="s">
        <v>4952</v>
      </c>
      <c r="H4223" s="1488" t="s">
        <v>792</v>
      </c>
      <c r="I4223" s="1487" t="s">
        <v>4607</v>
      </c>
      <c r="J4223" s="1486" t="s">
        <v>4608</v>
      </c>
      <c r="K4223" s="1485">
        <v>2</v>
      </c>
      <c r="L4223" s="1485">
        <v>4</v>
      </c>
      <c r="M4223" s="1491">
        <f t="shared" si="166"/>
        <v>26000</v>
      </c>
      <c r="N4223" s="1485">
        <v>0</v>
      </c>
      <c r="O4223" s="1485">
        <v>0</v>
      </c>
      <c r="P4223" s="1491">
        <f t="shared" si="165"/>
        <v>0</v>
      </c>
    </row>
    <row r="4224" spans="1:16" ht="13.5" x14ac:dyDescent="0.2">
      <c r="A4224" s="1490" t="s">
        <v>2078</v>
      </c>
      <c r="B4224" s="1488" t="s">
        <v>2003</v>
      </c>
      <c r="C4224" s="1486" t="s">
        <v>97</v>
      </c>
      <c r="D4224" s="1488" t="s">
        <v>4612</v>
      </c>
      <c r="E4224" s="1492">
        <v>8000</v>
      </c>
      <c r="F4224" s="1488">
        <v>46695832</v>
      </c>
      <c r="G4224" s="1488" t="s">
        <v>4952</v>
      </c>
      <c r="H4224" s="1488" t="s">
        <v>792</v>
      </c>
      <c r="I4224" s="1487" t="s">
        <v>4607</v>
      </c>
      <c r="J4224" s="1486" t="s">
        <v>4608</v>
      </c>
      <c r="K4224" s="1485">
        <v>2</v>
      </c>
      <c r="L4224" s="1485">
        <v>4</v>
      </c>
      <c r="M4224" s="1491">
        <f t="shared" si="166"/>
        <v>32000</v>
      </c>
      <c r="N4224" s="1485">
        <v>0</v>
      </c>
      <c r="O4224" s="1485">
        <v>0</v>
      </c>
      <c r="P4224" s="1491">
        <f t="shared" si="165"/>
        <v>0</v>
      </c>
    </row>
    <row r="4225" spans="1:16" ht="13.5" x14ac:dyDescent="0.2">
      <c r="A4225" s="1490" t="s">
        <v>2078</v>
      </c>
      <c r="B4225" s="1488" t="s">
        <v>2003</v>
      </c>
      <c r="C4225" s="1486" t="s">
        <v>97</v>
      </c>
      <c r="D4225" s="1488" t="s">
        <v>4922</v>
      </c>
      <c r="E4225" s="1492">
        <v>2500</v>
      </c>
      <c r="F4225" s="1488">
        <v>44229475</v>
      </c>
      <c r="G4225" s="1488" t="s">
        <v>4953</v>
      </c>
      <c r="H4225" s="1488" t="s">
        <v>4954</v>
      </c>
      <c r="I4225" s="1487" t="s">
        <v>4607</v>
      </c>
      <c r="J4225" s="1486" t="s">
        <v>4608</v>
      </c>
      <c r="K4225" s="1485">
        <v>1</v>
      </c>
      <c r="L4225" s="1485">
        <v>5</v>
      </c>
      <c r="M4225" s="1491">
        <f t="shared" si="166"/>
        <v>12500</v>
      </c>
      <c r="N4225" s="1485">
        <v>1</v>
      </c>
      <c r="O4225" s="1485">
        <v>6</v>
      </c>
      <c r="P4225" s="1491">
        <f t="shared" si="165"/>
        <v>15000</v>
      </c>
    </row>
    <row r="4226" spans="1:16" ht="13.5" x14ac:dyDescent="0.2">
      <c r="A4226" s="1490" t="s">
        <v>2078</v>
      </c>
      <c r="B4226" s="1488" t="s">
        <v>2003</v>
      </c>
      <c r="C4226" s="1486" t="s">
        <v>97</v>
      </c>
      <c r="D4226" s="1488" t="s">
        <v>4955</v>
      </c>
      <c r="E4226" s="1492">
        <v>2800</v>
      </c>
      <c r="F4226" s="1488" t="s">
        <v>4956</v>
      </c>
      <c r="G4226" s="1488" t="s">
        <v>4957</v>
      </c>
      <c r="H4226" s="1488" t="s">
        <v>4958</v>
      </c>
      <c r="I4226" s="1487" t="s">
        <v>4618</v>
      </c>
      <c r="J4226" s="1486" t="s">
        <v>4619</v>
      </c>
      <c r="K4226" s="1485">
        <v>1</v>
      </c>
      <c r="L4226" s="1485">
        <v>12</v>
      </c>
      <c r="M4226" s="1491">
        <f t="shared" si="166"/>
        <v>33600</v>
      </c>
      <c r="N4226" s="1485">
        <v>1</v>
      </c>
      <c r="O4226" s="1485">
        <v>6</v>
      </c>
      <c r="P4226" s="1491">
        <f t="shared" si="165"/>
        <v>16800</v>
      </c>
    </row>
    <row r="4227" spans="1:16" ht="13.5" x14ac:dyDescent="0.2">
      <c r="A4227" s="1490" t="s">
        <v>2078</v>
      </c>
      <c r="B4227" s="1488" t="s">
        <v>2003</v>
      </c>
      <c r="C4227" s="1486" t="s">
        <v>97</v>
      </c>
      <c r="D4227" s="1488" t="s">
        <v>4897</v>
      </c>
      <c r="E4227" s="1492">
        <v>5000</v>
      </c>
      <c r="F4227" s="1488" t="s">
        <v>4959</v>
      </c>
      <c r="G4227" s="1488" t="s">
        <v>4960</v>
      </c>
      <c r="H4227" s="1488" t="s">
        <v>4663</v>
      </c>
      <c r="I4227" s="1487" t="s">
        <v>4607</v>
      </c>
      <c r="J4227" s="1486" t="s">
        <v>4608</v>
      </c>
      <c r="K4227" s="1485">
        <v>2</v>
      </c>
      <c r="L4227" s="1485">
        <v>1</v>
      </c>
      <c r="M4227" s="1491">
        <f t="shared" si="166"/>
        <v>5000</v>
      </c>
      <c r="N4227" s="1485">
        <v>0</v>
      </c>
      <c r="O4227" s="1485">
        <v>0</v>
      </c>
      <c r="P4227" s="1491">
        <f t="shared" si="165"/>
        <v>0</v>
      </c>
    </row>
    <row r="4228" spans="1:16" ht="13.5" x14ac:dyDescent="0.2">
      <c r="A4228" s="1490" t="s">
        <v>2078</v>
      </c>
      <c r="B4228" s="1488" t="s">
        <v>2003</v>
      </c>
      <c r="C4228" s="1486" t="s">
        <v>97</v>
      </c>
      <c r="D4228" s="1488" t="s">
        <v>4961</v>
      </c>
      <c r="E4228" s="1492">
        <v>6500</v>
      </c>
      <c r="F4228" s="1488" t="s">
        <v>4959</v>
      </c>
      <c r="G4228" s="1488" t="s">
        <v>4960</v>
      </c>
      <c r="H4228" s="1488" t="s">
        <v>4663</v>
      </c>
      <c r="I4228" s="1487" t="s">
        <v>4607</v>
      </c>
      <c r="J4228" s="1486" t="s">
        <v>4608</v>
      </c>
      <c r="K4228" s="1485">
        <v>2</v>
      </c>
      <c r="L4228" s="1485">
        <v>10</v>
      </c>
      <c r="M4228" s="1491">
        <f t="shared" si="166"/>
        <v>65000</v>
      </c>
      <c r="N4228" s="1485">
        <v>1</v>
      </c>
      <c r="O4228" s="1485">
        <v>6</v>
      </c>
      <c r="P4228" s="1491">
        <f t="shared" si="165"/>
        <v>39000</v>
      </c>
    </row>
    <row r="4229" spans="1:16" ht="13.5" x14ac:dyDescent="0.2">
      <c r="A4229" s="1490" t="s">
        <v>2078</v>
      </c>
      <c r="B4229" s="1488" t="s">
        <v>2003</v>
      </c>
      <c r="C4229" s="1486" t="s">
        <v>97</v>
      </c>
      <c r="D4229" s="1488" t="s">
        <v>4623</v>
      </c>
      <c r="E4229" s="1492">
        <v>3500</v>
      </c>
      <c r="F4229" s="1488" t="s">
        <v>4962</v>
      </c>
      <c r="G4229" s="1488" t="s">
        <v>4963</v>
      </c>
      <c r="H4229" s="1488" t="s">
        <v>1344</v>
      </c>
      <c r="I4229" s="1487" t="s">
        <v>4607</v>
      </c>
      <c r="J4229" s="1486" t="s">
        <v>4608</v>
      </c>
      <c r="K4229" s="1485">
        <v>1</v>
      </c>
      <c r="L4229" s="1485">
        <v>12</v>
      </c>
      <c r="M4229" s="1491">
        <f t="shared" si="166"/>
        <v>42000</v>
      </c>
      <c r="N4229" s="1485">
        <v>1</v>
      </c>
      <c r="O4229" s="1485">
        <v>6</v>
      </c>
      <c r="P4229" s="1491">
        <f t="shared" si="165"/>
        <v>21000</v>
      </c>
    </row>
    <row r="4230" spans="1:16" ht="13.5" x14ac:dyDescent="0.2">
      <c r="A4230" s="1490" t="s">
        <v>2078</v>
      </c>
      <c r="B4230" s="1488" t="s">
        <v>2003</v>
      </c>
      <c r="C4230" s="1486" t="s">
        <v>97</v>
      </c>
      <c r="D4230" s="1488" t="s">
        <v>4964</v>
      </c>
      <c r="E4230" s="1492">
        <v>8000</v>
      </c>
      <c r="F4230" s="1488" t="s">
        <v>4965</v>
      </c>
      <c r="G4230" s="1488" t="s">
        <v>4966</v>
      </c>
      <c r="H4230" s="1488" t="s">
        <v>4649</v>
      </c>
      <c r="I4230" s="1487" t="s">
        <v>4607</v>
      </c>
      <c r="J4230" s="1486" t="s">
        <v>4608</v>
      </c>
      <c r="K4230" s="1485">
        <v>1</v>
      </c>
      <c r="L4230" s="1485">
        <v>12</v>
      </c>
      <c r="M4230" s="1491">
        <f t="shared" si="166"/>
        <v>96000</v>
      </c>
      <c r="N4230" s="1485">
        <v>1</v>
      </c>
      <c r="O4230" s="1485">
        <v>6</v>
      </c>
      <c r="P4230" s="1491">
        <f t="shared" si="165"/>
        <v>48000</v>
      </c>
    </row>
    <row r="4231" spans="1:16" ht="13.5" x14ac:dyDescent="0.2">
      <c r="A4231" s="1490" t="s">
        <v>2078</v>
      </c>
      <c r="B4231" s="1488" t="s">
        <v>2003</v>
      </c>
      <c r="C4231" s="1486" t="s">
        <v>97</v>
      </c>
      <c r="D4231" s="1488" t="s">
        <v>4632</v>
      </c>
      <c r="E4231" s="1492">
        <v>8000</v>
      </c>
      <c r="F4231" s="1488">
        <v>25001980</v>
      </c>
      <c r="G4231" s="1488" t="s">
        <v>4967</v>
      </c>
      <c r="H4231" s="1488" t="s">
        <v>4635</v>
      </c>
      <c r="I4231" s="1487" t="s">
        <v>4607</v>
      </c>
      <c r="J4231" s="1486" t="s">
        <v>4608</v>
      </c>
      <c r="K4231" s="1485">
        <v>1</v>
      </c>
      <c r="L4231" s="1485">
        <v>7</v>
      </c>
      <c r="M4231" s="1491">
        <f t="shared" si="166"/>
        <v>56000</v>
      </c>
      <c r="N4231" s="1485">
        <v>1</v>
      </c>
      <c r="O4231" s="1485">
        <v>6</v>
      </c>
      <c r="P4231" s="1491">
        <f t="shared" si="165"/>
        <v>48000</v>
      </c>
    </row>
    <row r="4232" spans="1:16" ht="13.5" x14ac:dyDescent="0.2">
      <c r="A4232" s="1490" t="s">
        <v>2078</v>
      </c>
      <c r="B4232" s="1488" t="s">
        <v>2003</v>
      </c>
      <c r="C4232" s="1486" t="s">
        <v>97</v>
      </c>
      <c r="D4232" s="1488" t="s">
        <v>4744</v>
      </c>
      <c r="E4232" s="1492">
        <v>8000</v>
      </c>
      <c r="F4232" s="1488" t="s">
        <v>4968</v>
      </c>
      <c r="G4232" s="1488" t="s">
        <v>4969</v>
      </c>
      <c r="H4232" s="1488" t="s">
        <v>1344</v>
      </c>
      <c r="I4232" s="1487" t="s">
        <v>4607</v>
      </c>
      <c r="J4232" s="1486" t="s">
        <v>4608</v>
      </c>
      <c r="K4232" s="1485">
        <v>1</v>
      </c>
      <c r="L4232" s="1485">
        <v>12</v>
      </c>
      <c r="M4232" s="1491">
        <f t="shared" si="166"/>
        <v>96000</v>
      </c>
      <c r="N4232" s="1485">
        <v>1</v>
      </c>
      <c r="O4232" s="1485">
        <v>6</v>
      </c>
      <c r="P4232" s="1491">
        <f t="shared" si="165"/>
        <v>48000</v>
      </c>
    </row>
    <row r="4233" spans="1:16" ht="13.5" x14ac:dyDescent="0.2">
      <c r="A4233" s="1490" t="s">
        <v>2078</v>
      </c>
      <c r="B4233" s="1488" t="s">
        <v>2003</v>
      </c>
      <c r="C4233" s="1486" t="s">
        <v>97</v>
      </c>
      <c r="D4233" s="1488" t="s">
        <v>4970</v>
      </c>
      <c r="E4233" s="1492">
        <v>9000</v>
      </c>
      <c r="F4233" s="1488">
        <v>28603768</v>
      </c>
      <c r="G4233" s="1488" t="s">
        <v>4971</v>
      </c>
      <c r="H4233" s="1488" t="s">
        <v>867</v>
      </c>
      <c r="I4233" s="1487" t="s">
        <v>4607</v>
      </c>
      <c r="J4233" s="1486" t="s">
        <v>4608</v>
      </c>
      <c r="K4233" s="1485">
        <v>1</v>
      </c>
      <c r="L4233" s="1485">
        <v>1</v>
      </c>
      <c r="M4233" s="1491">
        <f t="shared" si="166"/>
        <v>9000</v>
      </c>
      <c r="N4233" s="1485">
        <v>1</v>
      </c>
      <c r="O4233" s="1485">
        <v>6</v>
      </c>
      <c r="P4233" s="1491">
        <f t="shared" si="165"/>
        <v>54000</v>
      </c>
    </row>
    <row r="4234" spans="1:16" ht="13.5" x14ac:dyDescent="0.2">
      <c r="A4234" s="1490" t="s">
        <v>2078</v>
      </c>
      <c r="B4234" s="1488" t="s">
        <v>2003</v>
      </c>
      <c r="C4234" s="1486" t="s">
        <v>97</v>
      </c>
      <c r="D4234" s="1488" t="s">
        <v>4972</v>
      </c>
      <c r="E4234" s="1492">
        <v>8000</v>
      </c>
      <c r="F4234" s="1488">
        <v>46331295</v>
      </c>
      <c r="G4234" s="1488" t="s">
        <v>4973</v>
      </c>
      <c r="H4234" s="1488" t="s">
        <v>4974</v>
      </c>
      <c r="I4234" s="1487" t="s">
        <v>4607</v>
      </c>
      <c r="J4234" s="1486" t="s">
        <v>4608</v>
      </c>
      <c r="K4234" s="1485">
        <v>1</v>
      </c>
      <c r="L4234" s="1485">
        <v>4</v>
      </c>
      <c r="M4234" s="1491">
        <f t="shared" si="166"/>
        <v>32000</v>
      </c>
      <c r="N4234" s="1485">
        <v>0</v>
      </c>
      <c r="O4234" s="1485">
        <v>0</v>
      </c>
      <c r="P4234" s="1491">
        <f t="shared" si="165"/>
        <v>0</v>
      </c>
    </row>
    <row r="4235" spans="1:16" ht="13.5" x14ac:dyDescent="0.2">
      <c r="A4235" s="1490" t="s">
        <v>2078</v>
      </c>
      <c r="B4235" s="1488" t="s">
        <v>2003</v>
      </c>
      <c r="C4235" s="1486" t="s">
        <v>97</v>
      </c>
      <c r="D4235" s="1488" t="s">
        <v>4890</v>
      </c>
      <c r="E4235" s="1492">
        <v>5000</v>
      </c>
      <c r="F4235" s="1488" t="s">
        <v>4975</v>
      </c>
      <c r="G4235" s="1488" t="s">
        <v>4976</v>
      </c>
      <c r="H4235" s="1488" t="s">
        <v>4977</v>
      </c>
      <c r="I4235" s="1487" t="s">
        <v>4607</v>
      </c>
      <c r="J4235" s="1486" t="s">
        <v>4608</v>
      </c>
      <c r="K4235" s="1485">
        <v>1</v>
      </c>
      <c r="L4235" s="1485">
        <v>12</v>
      </c>
      <c r="M4235" s="1491">
        <f t="shared" si="166"/>
        <v>60000</v>
      </c>
      <c r="N4235" s="1485">
        <v>1</v>
      </c>
      <c r="O4235" s="1485">
        <v>6</v>
      </c>
      <c r="P4235" s="1491">
        <f t="shared" si="165"/>
        <v>30000</v>
      </c>
    </row>
    <row r="4236" spans="1:16" ht="13.5" x14ac:dyDescent="0.2">
      <c r="A4236" s="1490" t="s">
        <v>2078</v>
      </c>
      <c r="B4236" s="1488" t="s">
        <v>2003</v>
      </c>
      <c r="C4236" s="1486" t="s">
        <v>97</v>
      </c>
      <c r="D4236" s="1488" t="s">
        <v>4978</v>
      </c>
      <c r="E4236" s="1492">
        <v>2000</v>
      </c>
      <c r="F4236" s="1488" t="s">
        <v>4979</v>
      </c>
      <c r="G4236" s="1488" t="s">
        <v>4980</v>
      </c>
      <c r="H4236" s="1488" t="s">
        <v>4981</v>
      </c>
      <c r="I4236" s="1487" t="s">
        <v>4618</v>
      </c>
      <c r="J4236" s="1486" t="s">
        <v>4619</v>
      </c>
      <c r="K4236" s="1485">
        <v>1</v>
      </c>
      <c r="L4236" s="1485">
        <v>12</v>
      </c>
      <c r="M4236" s="1491">
        <f t="shared" si="166"/>
        <v>24000</v>
      </c>
      <c r="N4236" s="1485">
        <v>1</v>
      </c>
      <c r="O4236" s="1485">
        <v>6</v>
      </c>
      <c r="P4236" s="1491">
        <f t="shared" si="165"/>
        <v>12000</v>
      </c>
    </row>
    <row r="4237" spans="1:16" ht="13.5" x14ac:dyDescent="0.2">
      <c r="A4237" s="1490" t="s">
        <v>2078</v>
      </c>
      <c r="B4237" s="1488" t="s">
        <v>2003</v>
      </c>
      <c r="C4237" s="1486" t="s">
        <v>97</v>
      </c>
      <c r="D4237" s="1488" t="s">
        <v>4982</v>
      </c>
      <c r="E4237" s="1492">
        <v>2500</v>
      </c>
      <c r="F4237" s="1488" t="s">
        <v>4983</v>
      </c>
      <c r="G4237" s="1488" t="s">
        <v>4984</v>
      </c>
      <c r="H4237" s="1488" t="s">
        <v>792</v>
      </c>
      <c r="I4237" s="1487" t="s">
        <v>4607</v>
      </c>
      <c r="J4237" s="1486" t="s">
        <v>4608</v>
      </c>
      <c r="K4237" s="1485">
        <v>1</v>
      </c>
      <c r="L4237" s="1485">
        <v>12</v>
      </c>
      <c r="M4237" s="1491">
        <f t="shared" si="166"/>
        <v>30000</v>
      </c>
      <c r="N4237" s="1485">
        <v>1</v>
      </c>
      <c r="O4237" s="1485">
        <v>6</v>
      </c>
      <c r="P4237" s="1491">
        <f t="shared" si="165"/>
        <v>15000</v>
      </c>
    </row>
    <row r="4238" spans="1:16" ht="13.5" x14ac:dyDescent="0.2">
      <c r="A4238" s="1490" t="s">
        <v>2078</v>
      </c>
      <c r="B4238" s="1488" t="s">
        <v>2003</v>
      </c>
      <c r="C4238" s="1486" t="s">
        <v>97</v>
      </c>
      <c r="D4238" s="1488" t="s">
        <v>4636</v>
      </c>
      <c r="E4238" s="1492">
        <v>3500</v>
      </c>
      <c r="F4238" s="1488">
        <v>43259112</v>
      </c>
      <c r="G4238" s="1488" t="s">
        <v>4985</v>
      </c>
      <c r="H4238" s="1488" t="s">
        <v>4986</v>
      </c>
      <c r="I4238" s="1487" t="s">
        <v>4607</v>
      </c>
      <c r="J4238" s="1486" t="s">
        <v>4608</v>
      </c>
      <c r="K4238" s="1485">
        <v>1</v>
      </c>
      <c r="L4238" s="1485">
        <v>9</v>
      </c>
      <c r="M4238" s="1491">
        <f t="shared" si="166"/>
        <v>31500</v>
      </c>
      <c r="N4238" s="1485">
        <v>1</v>
      </c>
      <c r="O4238" s="1485">
        <v>6</v>
      </c>
      <c r="P4238" s="1491">
        <f t="shared" si="165"/>
        <v>21000</v>
      </c>
    </row>
    <row r="4239" spans="1:16" ht="13.5" x14ac:dyDescent="0.2">
      <c r="A4239" s="1490" t="s">
        <v>2078</v>
      </c>
      <c r="B4239" s="1488" t="s">
        <v>2003</v>
      </c>
      <c r="C4239" s="1486" t="s">
        <v>97</v>
      </c>
      <c r="D4239" s="1488" t="s">
        <v>4612</v>
      </c>
      <c r="E4239" s="1492">
        <v>8000</v>
      </c>
      <c r="F4239" s="1488" t="s">
        <v>4987</v>
      </c>
      <c r="G4239" s="1488" t="s">
        <v>4988</v>
      </c>
      <c r="H4239" s="1488" t="s">
        <v>792</v>
      </c>
      <c r="I4239" s="1487" t="s">
        <v>4607</v>
      </c>
      <c r="J4239" s="1486" t="s">
        <v>4608</v>
      </c>
      <c r="K4239" s="1485">
        <v>1</v>
      </c>
      <c r="L4239" s="1485">
        <v>2</v>
      </c>
      <c r="M4239" s="1491">
        <f t="shared" si="166"/>
        <v>16000</v>
      </c>
      <c r="N4239" s="1485">
        <v>0</v>
      </c>
      <c r="O4239" s="1485">
        <v>0</v>
      </c>
      <c r="P4239" s="1491">
        <f t="shared" si="165"/>
        <v>0</v>
      </c>
    </row>
    <row r="4240" spans="1:16" ht="13.5" x14ac:dyDescent="0.2">
      <c r="A4240" s="1490" t="s">
        <v>2078</v>
      </c>
      <c r="B4240" s="1488" t="s">
        <v>2003</v>
      </c>
      <c r="C4240" s="1486" t="s">
        <v>97</v>
      </c>
      <c r="D4240" s="1488" t="s">
        <v>4664</v>
      </c>
      <c r="E4240" s="1492">
        <v>8000</v>
      </c>
      <c r="F4240" s="1488" t="s">
        <v>4989</v>
      </c>
      <c r="G4240" s="1488" t="s">
        <v>4990</v>
      </c>
      <c r="H4240" s="1488" t="s">
        <v>4649</v>
      </c>
      <c r="I4240" s="1487" t="s">
        <v>4607</v>
      </c>
      <c r="J4240" s="1486" t="s">
        <v>4608</v>
      </c>
      <c r="K4240" s="1485">
        <v>1</v>
      </c>
      <c r="L4240" s="1485">
        <v>6</v>
      </c>
      <c r="M4240" s="1491">
        <f t="shared" si="166"/>
        <v>48000</v>
      </c>
      <c r="N4240" s="1485">
        <v>0</v>
      </c>
      <c r="O4240" s="1485">
        <v>0</v>
      </c>
      <c r="P4240" s="1491">
        <f t="shared" si="165"/>
        <v>0</v>
      </c>
    </row>
    <row r="4241" spans="1:16" ht="13.5" x14ac:dyDescent="0.2">
      <c r="A4241" s="1490" t="s">
        <v>2078</v>
      </c>
      <c r="B4241" s="1488" t="s">
        <v>2003</v>
      </c>
      <c r="C4241" s="1486" t="s">
        <v>97</v>
      </c>
      <c r="D4241" s="1488" t="s">
        <v>4782</v>
      </c>
      <c r="E4241" s="1492">
        <v>6000</v>
      </c>
      <c r="F4241" s="1488">
        <v>45946591</v>
      </c>
      <c r="G4241" s="1488" t="s">
        <v>4991</v>
      </c>
      <c r="H4241" s="1488" t="s">
        <v>776</v>
      </c>
      <c r="I4241" s="1487" t="s">
        <v>4607</v>
      </c>
      <c r="J4241" s="1486" t="s">
        <v>4608</v>
      </c>
      <c r="K4241" s="1485">
        <v>1</v>
      </c>
      <c r="L4241" s="1485">
        <v>1</v>
      </c>
      <c r="M4241" s="1491">
        <f t="shared" si="166"/>
        <v>6000</v>
      </c>
      <c r="N4241" s="1485">
        <v>1</v>
      </c>
      <c r="O4241" s="1485">
        <v>6</v>
      </c>
      <c r="P4241" s="1491">
        <f t="shared" si="165"/>
        <v>36000</v>
      </c>
    </row>
    <row r="4242" spans="1:16" ht="13.5" x14ac:dyDescent="0.2">
      <c r="A4242" s="1490" t="s">
        <v>2078</v>
      </c>
      <c r="B4242" s="1488" t="s">
        <v>2003</v>
      </c>
      <c r="C4242" s="1486" t="s">
        <v>97</v>
      </c>
      <c r="D4242" s="1488" t="s">
        <v>4615</v>
      </c>
      <c r="E4242" s="1492">
        <v>2800</v>
      </c>
      <c r="F4242" s="1488">
        <v>42188736</v>
      </c>
      <c r="G4242" s="1488" t="s">
        <v>4992</v>
      </c>
      <c r="H4242" s="1488" t="s">
        <v>2349</v>
      </c>
      <c r="I4242" s="1487" t="s">
        <v>4618</v>
      </c>
      <c r="J4242" s="1486" t="s">
        <v>4619</v>
      </c>
      <c r="K4242" s="1485">
        <v>1</v>
      </c>
      <c r="L4242" s="1485">
        <v>2</v>
      </c>
      <c r="M4242" s="1491">
        <f t="shared" si="166"/>
        <v>5600</v>
      </c>
      <c r="N4242" s="1485">
        <v>1</v>
      </c>
      <c r="O4242" s="1485">
        <v>6</v>
      </c>
      <c r="P4242" s="1491">
        <f t="shared" si="165"/>
        <v>16800</v>
      </c>
    </row>
    <row r="4243" spans="1:16" ht="13.5" x14ac:dyDescent="0.2">
      <c r="A4243" s="1490" t="s">
        <v>2078</v>
      </c>
      <c r="B4243" s="1488" t="s">
        <v>2003</v>
      </c>
      <c r="C4243" s="1486" t="s">
        <v>97</v>
      </c>
      <c r="D4243" s="1488" t="s">
        <v>4993</v>
      </c>
      <c r="E4243" s="1492">
        <v>6000</v>
      </c>
      <c r="F4243" s="1488">
        <v>42880716</v>
      </c>
      <c r="G4243" s="1488" t="s">
        <v>4994</v>
      </c>
      <c r="H4243" s="1488" t="s">
        <v>792</v>
      </c>
      <c r="I4243" s="1487" t="s">
        <v>4607</v>
      </c>
      <c r="J4243" s="1486" t="s">
        <v>4608</v>
      </c>
      <c r="K4243" s="1485">
        <v>1</v>
      </c>
      <c r="L4243" s="1485">
        <v>12</v>
      </c>
      <c r="M4243" s="1491">
        <f t="shared" si="166"/>
        <v>72000</v>
      </c>
      <c r="N4243" s="1485">
        <v>1</v>
      </c>
      <c r="O4243" s="1485">
        <v>6</v>
      </c>
      <c r="P4243" s="1491">
        <f t="shared" si="165"/>
        <v>36000</v>
      </c>
    </row>
    <row r="4244" spans="1:16" ht="13.5" x14ac:dyDescent="0.2">
      <c r="A4244" s="1490" t="s">
        <v>2078</v>
      </c>
      <c r="B4244" s="1488" t="s">
        <v>2003</v>
      </c>
      <c r="C4244" s="1486" t="s">
        <v>97</v>
      </c>
      <c r="D4244" s="1488" t="s">
        <v>4612</v>
      </c>
      <c r="E4244" s="1492">
        <v>8000</v>
      </c>
      <c r="F4244" s="1488">
        <v>40000261</v>
      </c>
      <c r="G4244" s="1488" t="s">
        <v>4995</v>
      </c>
      <c r="H4244" s="1488" t="s">
        <v>792</v>
      </c>
      <c r="I4244" s="1487" t="s">
        <v>4607</v>
      </c>
      <c r="J4244" s="1486" t="s">
        <v>4608</v>
      </c>
      <c r="K4244" s="1485">
        <v>1</v>
      </c>
      <c r="L4244" s="1485">
        <v>4</v>
      </c>
      <c r="M4244" s="1491">
        <f t="shared" si="166"/>
        <v>32000</v>
      </c>
      <c r="N4244" s="1485">
        <v>1</v>
      </c>
      <c r="O4244" s="1485">
        <v>6</v>
      </c>
      <c r="P4244" s="1491">
        <f t="shared" si="165"/>
        <v>48000</v>
      </c>
    </row>
    <row r="4245" spans="1:16" ht="13.5" x14ac:dyDescent="0.2">
      <c r="A4245" s="1490" t="s">
        <v>2078</v>
      </c>
      <c r="B4245" s="1488" t="s">
        <v>2003</v>
      </c>
      <c r="C4245" s="1486" t="s">
        <v>97</v>
      </c>
      <c r="D4245" s="1488" t="s">
        <v>4753</v>
      </c>
      <c r="E4245" s="1492">
        <v>6500</v>
      </c>
      <c r="F4245" s="1488" t="s">
        <v>4996</v>
      </c>
      <c r="G4245" s="1488" t="s">
        <v>4997</v>
      </c>
      <c r="H4245" s="1488" t="s">
        <v>792</v>
      </c>
      <c r="I4245" s="1487" t="s">
        <v>4607</v>
      </c>
      <c r="J4245" s="1486" t="s">
        <v>4608</v>
      </c>
      <c r="K4245" s="1485">
        <v>1</v>
      </c>
      <c r="L4245" s="1485">
        <v>1</v>
      </c>
      <c r="M4245" s="1491">
        <f t="shared" si="166"/>
        <v>6500</v>
      </c>
      <c r="N4245" s="1485">
        <v>0</v>
      </c>
      <c r="O4245" s="1485">
        <v>0</v>
      </c>
      <c r="P4245" s="1491">
        <f t="shared" si="165"/>
        <v>0</v>
      </c>
    </row>
    <row r="4246" spans="1:16" ht="13.5" x14ac:dyDescent="0.2">
      <c r="A4246" s="1490" t="s">
        <v>2078</v>
      </c>
      <c r="B4246" s="1488" t="s">
        <v>2003</v>
      </c>
      <c r="C4246" s="1486" t="s">
        <v>97</v>
      </c>
      <c r="D4246" s="1488" t="s">
        <v>4612</v>
      </c>
      <c r="E4246" s="1492">
        <v>7000</v>
      </c>
      <c r="F4246" s="1488" t="s">
        <v>4998</v>
      </c>
      <c r="G4246" s="1488" t="s">
        <v>4999</v>
      </c>
      <c r="H4246" s="1488" t="s">
        <v>792</v>
      </c>
      <c r="I4246" s="1487" t="s">
        <v>4607</v>
      </c>
      <c r="J4246" s="1486" t="s">
        <v>4608</v>
      </c>
      <c r="K4246" s="1485">
        <v>1</v>
      </c>
      <c r="L4246" s="1485">
        <v>12</v>
      </c>
      <c r="M4246" s="1491">
        <f t="shared" si="166"/>
        <v>84000</v>
      </c>
      <c r="N4246" s="1485">
        <v>1</v>
      </c>
      <c r="O4246" s="1485">
        <v>6</v>
      </c>
      <c r="P4246" s="1491">
        <f t="shared" si="165"/>
        <v>42000</v>
      </c>
    </row>
    <row r="4247" spans="1:16" ht="13.5" x14ac:dyDescent="0.2">
      <c r="A4247" s="1490" t="s">
        <v>2078</v>
      </c>
      <c r="B4247" s="1488" t="s">
        <v>2003</v>
      </c>
      <c r="C4247" s="1486" t="s">
        <v>97</v>
      </c>
      <c r="D4247" s="1488" t="s">
        <v>4887</v>
      </c>
      <c r="E4247" s="1492">
        <v>6000</v>
      </c>
      <c r="F4247" s="1494">
        <v>45448915</v>
      </c>
      <c r="G4247" s="1488" t="s">
        <v>5000</v>
      </c>
      <c r="H4247" s="1488" t="s">
        <v>792</v>
      </c>
      <c r="I4247" s="1487" t="s">
        <v>4607</v>
      </c>
      <c r="J4247" s="1486" t="s">
        <v>4608</v>
      </c>
      <c r="K4247" s="1485">
        <v>0</v>
      </c>
      <c r="L4247" s="1485">
        <v>0</v>
      </c>
      <c r="M4247" s="1491">
        <f t="shared" si="166"/>
        <v>0</v>
      </c>
      <c r="N4247" s="1493">
        <v>1</v>
      </c>
      <c r="O4247" s="1493">
        <v>4</v>
      </c>
      <c r="P4247" s="1491">
        <f t="shared" si="165"/>
        <v>24000</v>
      </c>
    </row>
    <row r="4248" spans="1:16" ht="13.5" x14ac:dyDescent="0.2">
      <c r="A4248" s="1490" t="s">
        <v>2078</v>
      </c>
      <c r="B4248" s="1488" t="s">
        <v>2003</v>
      </c>
      <c r="C4248" s="1486" t="s">
        <v>97</v>
      </c>
      <c r="D4248" s="1488" t="s">
        <v>5001</v>
      </c>
      <c r="E4248" s="1492">
        <v>6500</v>
      </c>
      <c r="F4248" s="1488">
        <v>41531610</v>
      </c>
      <c r="G4248" s="1488" t="s">
        <v>5002</v>
      </c>
      <c r="H4248" s="1488" t="s">
        <v>5003</v>
      </c>
      <c r="I4248" s="1487" t="s">
        <v>4607</v>
      </c>
      <c r="J4248" s="1486" t="s">
        <v>4608</v>
      </c>
      <c r="K4248" s="1485">
        <v>1</v>
      </c>
      <c r="L4248" s="1485">
        <v>8</v>
      </c>
      <c r="M4248" s="1491">
        <f t="shared" si="166"/>
        <v>52000</v>
      </c>
      <c r="N4248" s="1485">
        <v>0</v>
      </c>
      <c r="O4248" s="1485">
        <v>0</v>
      </c>
      <c r="P4248" s="1491">
        <f t="shared" si="165"/>
        <v>0</v>
      </c>
    </row>
    <row r="4249" spans="1:16" ht="13.5" x14ac:dyDescent="0.2">
      <c r="A4249" s="1490" t="s">
        <v>2078</v>
      </c>
      <c r="B4249" s="1488" t="s">
        <v>2003</v>
      </c>
      <c r="C4249" s="1486" t="s">
        <v>97</v>
      </c>
      <c r="D4249" s="1488" t="s">
        <v>4636</v>
      </c>
      <c r="E4249" s="1492">
        <v>3500</v>
      </c>
      <c r="F4249" s="1488">
        <v>71889819</v>
      </c>
      <c r="G4249" s="1488" t="s">
        <v>5004</v>
      </c>
      <c r="H4249" s="1488" t="s">
        <v>4691</v>
      </c>
      <c r="I4249" s="1487" t="s">
        <v>4607</v>
      </c>
      <c r="J4249" s="1486" t="s">
        <v>4608</v>
      </c>
      <c r="K4249" s="1485">
        <v>1</v>
      </c>
      <c r="L4249" s="1485">
        <v>1</v>
      </c>
      <c r="M4249" s="1491">
        <f t="shared" si="166"/>
        <v>3500</v>
      </c>
      <c r="N4249" s="1485">
        <v>1</v>
      </c>
      <c r="O4249" s="1485">
        <v>6</v>
      </c>
      <c r="P4249" s="1491">
        <f t="shared" si="165"/>
        <v>21000</v>
      </c>
    </row>
    <row r="4250" spans="1:16" ht="13.5" x14ac:dyDescent="0.2">
      <c r="A4250" s="1490" t="s">
        <v>2078</v>
      </c>
      <c r="B4250" s="1488" t="s">
        <v>2003</v>
      </c>
      <c r="C4250" s="1486" t="s">
        <v>97</v>
      </c>
      <c r="D4250" s="1488" t="s">
        <v>5005</v>
      </c>
      <c r="E4250" s="1492">
        <v>6000</v>
      </c>
      <c r="F4250" s="1488" t="s">
        <v>5006</v>
      </c>
      <c r="G4250" s="1488" t="s">
        <v>5007</v>
      </c>
      <c r="H4250" s="1488" t="s">
        <v>792</v>
      </c>
      <c r="I4250" s="1487" t="s">
        <v>4607</v>
      </c>
      <c r="J4250" s="1486" t="s">
        <v>4608</v>
      </c>
      <c r="K4250" s="1485">
        <v>1</v>
      </c>
      <c r="L4250" s="1485">
        <v>4</v>
      </c>
      <c r="M4250" s="1491">
        <f t="shared" si="166"/>
        <v>24000</v>
      </c>
      <c r="N4250" s="1485">
        <v>0</v>
      </c>
      <c r="O4250" s="1485">
        <v>0</v>
      </c>
      <c r="P4250" s="1491">
        <f t="shared" si="165"/>
        <v>0</v>
      </c>
    </row>
    <row r="4251" spans="1:16" ht="13.5" x14ac:dyDescent="0.2">
      <c r="A4251" s="1490" t="s">
        <v>2078</v>
      </c>
      <c r="B4251" s="1488" t="s">
        <v>2003</v>
      </c>
      <c r="C4251" s="1486" t="s">
        <v>97</v>
      </c>
      <c r="D4251" s="1488" t="s">
        <v>4744</v>
      </c>
      <c r="E4251" s="1492">
        <v>8000</v>
      </c>
      <c r="F4251" s="1488" t="s">
        <v>5008</v>
      </c>
      <c r="G4251" s="1488" t="s">
        <v>5009</v>
      </c>
      <c r="H4251" s="1488" t="s">
        <v>4635</v>
      </c>
      <c r="I4251" s="1487" t="s">
        <v>4607</v>
      </c>
      <c r="J4251" s="1486" t="s">
        <v>4608</v>
      </c>
      <c r="K4251" s="1485">
        <v>1</v>
      </c>
      <c r="L4251" s="1485">
        <v>12</v>
      </c>
      <c r="M4251" s="1491">
        <f t="shared" si="166"/>
        <v>96000</v>
      </c>
      <c r="N4251" s="1485">
        <v>1</v>
      </c>
      <c r="O4251" s="1485">
        <v>6</v>
      </c>
      <c r="P4251" s="1491">
        <f t="shared" ref="P4251:P4314" si="167">E4251*O4251</f>
        <v>48000</v>
      </c>
    </row>
    <row r="4252" spans="1:16" ht="13.5" x14ac:dyDescent="0.2">
      <c r="A4252" s="1490" t="s">
        <v>2078</v>
      </c>
      <c r="B4252" s="1488" t="s">
        <v>2003</v>
      </c>
      <c r="C4252" s="1486" t="s">
        <v>97</v>
      </c>
      <c r="D4252" s="1488" t="s">
        <v>4632</v>
      </c>
      <c r="E4252" s="1492">
        <v>5000</v>
      </c>
      <c r="F4252" s="1488" t="s">
        <v>5010</v>
      </c>
      <c r="G4252" s="1488" t="s">
        <v>5011</v>
      </c>
      <c r="H4252" s="1488" t="s">
        <v>1344</v>
      </c>
      <c r="I4252" s="1487" t="s">
        <v>4607</v>
      </c>
      <c r="J4252" s="1486" t="s">
        <v>4608</v>
      </c>
      <c r="K4252" s="1485">
        <v>1</v>
      </c>
      <c r="L4252" s="1485">
        <v>12</v>
      </c>
      <c r="M4252" s="1491">
        <f t="shared" ref="M4252:M4315" si="168">E4252*L4252</f>
        <v>60000</v>
      </c>
      <c r="N4252" s="1485">
        <v>1</v>
      </c>
      <c r="O4252" s="1485">
        <v>6</v>
      </c>
      <c r="P4252" s="1491">
        <f t="shared" si="167"/>
        <v>30000</v>
      </c>
    </row>
    <row r="4253" spans="1:16" ht="13.5" x14ac:dyDescent="0.2">
      <c r="A4253" s="1490" t="s">
        <v>2078</v>
      </c>
      <c r="B4253" s="1488" t="s">
        <v>2003</v>
      </c>
      <c r="C4253" s="1486" t="s">
        <v>97</v>
      </c>
      <c r="D4253" s="1488" t="s">
        <v>5012</v>
      </c>
      <c r="E4253" s="1492">
        <v>12000</v>
      </c>
      <c r="F4253" s="1488" t="s">
        <v>5013</v>
      </c>
      <c r="G4253" s="1488" t="s">
        <v>5014</v>
      </c>
      <c r="H4253" s="1488" t="s">
        <v>792</v>
      </c>
      <c r="I4253" s="1487" t="s">
        <v>4607</v>
      </c>
      <c r="J4253" s="1486" t="s">
        <v>4608</v>
      </c>
      <c r="K4253" s="1485">
        <v>1</v>
      </c>
      <c r="L4253" s="1485">
        <v>3</v>
      </c>
      <c r="M4253" s="1491">
        <f t="shared" si="168"/>
        <v>36000</v>
      </c>
      <c r="N4253" s="1485">
        <v>0</v>
      </c>
      <c r="O4253" s="1485">
        <v>0</v>
      </c>
      <c r="P4253" s="1491">
        <f t="shared" si="167"/>
        <v>0</v>
      </c>
    </row>
    <row r="4254" spans="1:16" ht="13.5" x14ac:dyDescent="0.2">
      <c r="A4254" s="1490" t="s">
        <v>2078</v>
      </c>
      <c r="B4254" s="1488" t="s">
        <v>2003</v>
      </c>
      <c r="C4254" s="1486" t="s">
        <v>97</v>
      </c>
      <c r="D4254" s="1488" t="s">
        <v>4623</v>
      </c>
      <c r="E4254" s="1492">
        <v>3500</v>
      </c>
      <c r="F4254" s="1488" t="s">
        <v>5015</v>
      </c>
      <c r="G4254" s="1488" t="s">
        <v>5016</v>
      </c>
      <c r="H4254" s="1488" t="s">
        <v>1344</v>
      </c>
      <c r="I4254" s="1487" t="s">
        <v>4607</v>
      </c>
      <c r="J4254" s="1486" t="s">
        <v>4608</v>
      </c>
      <c r="K4254" s="1485">
        <v>1</v>
      </c>
      <c r="L4254" s="1485">
        <v>12</v>
      </c>
      <c r="M4254" s="1491">
        <f t="shared" si="168"/>
        <v>42000</v>
      </c>
      <c r="N4254" s="1485">
        <v>1</v>
      </c>
      <c r="O4254" s="1485">
        <v>6</v>
      </c>
      <c r="P4254" s="1491">
        <f t="shared" si="167"/>
        <v>21000</v>
      </c>
    </row>
    <row r="4255" spans="1:16" ht="13.5" x14ac:dyDescent="0.2">
      <c r="A4255" s="1490" t="s">
        <v>2078</v>
      </c>
      <c r="B4255" s="1488" t="s">
        <v>2003</v>
      </c>
      <c r="C4255" s="1486" t="s">
        <v>97</v>
      </c>
      <c r="D4255" s="1488" t="s">
        <v>4737</v>
      </c>
      <c r="E4255" s="1492">
        <v>6000</v>
      </c>
      <c r="F4255" s="1488">
        <v>71538266</v>
      </c>
      <c r="G4255" s="1488" t="s">
        <v>5017</v>
      </c>
      <c r="H4255" s="1488" t="s">
        <v>776</v>
      </c>
      <c r="I4255" s="1487" t="s">
        <v>4607</v>
      </c>
      <c r="J4255" s="1486" t="s">
        <v>4608</v>
      </c>
      <c r="K4255" s="1485">
        <v>1</v>
      </c>
      <c r="L4255" s="1485">
        <v>8</v>
      </c>
      <c r="M4255" s="1491">
        <f t="shared" si="168"/>
        <v>48000</v>
      </c>
      <c r="N4255" s="1485">
        <v>0</v>
      </c>
      <c r="O4255" s="1485">
        <v>0</v>
      </c>
      <c r="P4255" s="1491">
        <f t="shared" si="167"/>
        <v>0</v>
      </c>
    </row>
    <row r="4256" spans="1:16" ht="13.5" x14ac:dyDescent="0.2">
      <c r="A4256" s="1490" t="s">
        <v>2078</v>
      </c>
      <c r="B4256" s="1488" t="s">
        <v>2003</v>
      </c>
      <c r="C4256" s="1486" t="s">
        <v>97</v>
      </c>
      <c r="D4256" s="1488" t="s">
        <v>4615</v>
      </c>
      <c r="E4256" s="1492">
        <v>2800</v>
      </c>
      <c r="F4256" s="1488" t="s">
        <v>5018</v>
      </c>
      <c r="G4256" s="1488" t="s">
        <v>5019</v>
      </c>
      <c r="H4256" s="1488" t="s">
        <v>2349</v>
      </c>
      <c r="I4256" s="1487" t="s">
        <v>4618</v>
      </c>
      <c r="J4256" s="1486" t="s">
        <v>4619</v>
      </c>
      <c r="K4256" s="1485">
        <v>1</v>
      </c>
      <c r="L4256" s="1485">
        <v>12</v>
      </c>
      <c r="M4256" s="1491">
        <f t="shared" si="168"/>
        <v>33600</v>
      </c>
      <c r="N4256" s="1485">
        <v>1</v>
      </c>
      <c r="O4256" s="1485">
        <v>6</v>
      </c>
      <c r="P4256" s="1491">
        <f t="shared" si="167"/>
        <v>16800</v>
      </c>
    </row>
    <row r="4257" spans="1:16" ht="13.5" x14ac:dyDescent="0.2">
      <c r="A4257" s="1490" t="s">
        <v>2078</v>
      </c>
      <c r="B4257" s="1488" t="s">
        <v>2003</v>
      </c>
      <c r="C4257" s="1486" t="s">
        <v>97</v>
      </c>
      <c r="D4257" s="1488" t="s">
        <v>4978</v>
      </c>
      <c r="E4257" s="1492">
        <v>2000</v>
      </c>
      <c r="F4257" s="1488">
        <v>44041836</v>
      </c>
      <c r="G4257" s="1488" t="s">
        <v>5020</v>
      </c>
      <c r="H4257" s="1488" t="s">
        <v>5021</v>
      </c>
      <c r="I4257" s="1487" t="s">
        <v>4618</v>
      </c>
      <c r="J4257" s="1486" t="s">
        <v>4619</v>
      </c>
      <c r="K4257" s="1485">
        <v>1</v>
      </c>
      <c r="L4257" s="1485">
        <v>12</v>
      </c>
      <c r="M4257" s="1491">
        <f t="shared" si="168"/>
        <v>24000</v>
      </c>
      <c r="N4257" s="1485">
        <v>1</v>
      </c>
      <c r="O4257" s="1485">
        <v>6</v>
      </c>
      <c r="P4257" s="1491">
        <f t="shared" si="167"/>
        <v>12000</v>
      </c>
    </row>
    <row r="4258" spans="1:16" ht="13.5" x14ac:dyDescent="0.2">
      <c r="A4258" s="1490" t="s">
        <v>2078</v>
      </c>
      <c r="B4258" s="1488" t="s">
        <v>2003</v>
      </c>
      <c r="C4258" s="1486" t="s">
        <v>97</v>
      </c>
      <c r="D4258" s="1488" t="s">
        <v>4684</v>
      </c>
      <c r="E4258" s="1492">
        <v>8000</v>
      </c>
      <c r="F4258" s="1488">
        <v>40644093</v>
      </c>
      <c r="G4258" s="1488" t="s">
        <v>5022</v>
      </c>
      <c r="H4258" s="1488" t="s">
        <v>4635</v>
      </c>
      <c r="I4258" s="1487" t="s">
        <v>4607</v>
      </c>
      <c r="J4258" s="1486" t="s">
        <v>4608</v>
      </c>
      <c r="K4258" s="1485">
        <v>1</v>
      </c>
      <c r="L4258" s="1485">
        <v>12</v>
      </c>
      <c r="M4258" s="1491">
        <f t="shared" si="168"/>
        <v>96000</v>
      </c>
      <c r="N4258" s="1485">
        <v>1</v>
      </c>
      <c r="O4258" s="1485">
        <v>2</v>
      </c>
      <c r="P4258" s="1491">
        <f t="shared" si="167"/>
        <v>16000</v>
      </c>
    </row>
    <row r="4259" spans="1:16" ht="13.5" x14ac:dyDescent="0.2">
      <c r="A4259" s="1490" t="s">
        <v>2078</v>
      </c>
      <c r="B4259" s="1488" t="s">
        <v>2003</v>
      </c>
      <c r="C4259" s="1486" t="s">
        <v>97</v>
      </c>
      <c r="D4259" s="1488" t="s">
        <v>4636</v>
      </c>
      <c r="E4259" s="1492">
        <v>3500</v>
      </c>
      <c r="F4259" s="1488">
        <v>29565162</v>
      </c>
      <c r="G4259" s="1488" t="s">
        <v>5023</v>
      </c>
      <c r="H4259" s="1488" t="s">
        <v>4904</v>
      </c>
      <c r="I4259" s="1487" t="s">
        <v>4607</v>
      </c>
      <c r="J4259" s="1486" t="s">
        <v>4608</v>
      </c>
      <c r="K4259" s="1485">
        <v>1</v>
      </c>
      <c r="L4259" s="1485">
        <v>1</v>
      </c>
      <c r="M4259" s="1491">
        <f t="shared" si="168"/>
        <v>3500</v>
      </c>
      <c r="N4259" s="1485">
        <v>1</v>
      </c>
      <c r="O4259" s="1485">
        <v>2</v>
      </c>
      <c r="P4259" s="1491">
        <f t="shared" si="167"/>
        <v>7000</v>
      </c>
    </row>
    <row r="4260" spans="1:16" ht="13.5" x14ac:dyDescent="0.2">
      <c r="A4260" s="1490" t="s">
        <v>2078</v>
      </c>
      <c r="B4260" s="1488" t="s">
        <v>2003</v>
      </c>
      <c r="C4260" s="1486" t="s">
        <v>97</v>
      </c>
      <c r="D4260" s="1488" t="s">
        <v>4922</v>
      </c>
      <c r="E4260" s="1492">
        <v>2500</v>
      </c>
      <c r="F4260" s="1488">
        <v>47731267</v>
      </c>
      <c r="G4260" s="1488" t="s">
        <v>5024</v>
      </c>
      <c r="H4260" s="1488" t="s">
        <v>4655</v>
      </c>
      <c r="I4260" s="1487" t="s">
        <v>4607</v>
      </c>
      <c r="J4260" s="1486" t="s">
        <v>4608</v>
      </c>
      <c r="K4260" s="1485">
        <v>1</v>
      </c>
      <c r="L4260" s="1485">
        <v>5</v>
      </c>
      <c r="M4260" s="1491">
        <f t="shared" si="168"/>
        <v>12500</v>
      </c>
      <c r="N4260" s="1485">
        <v>1</v>
      </c>
      <c r="O4260" s="1485">
        <v>6</v>
      </c>
      <c r="P4260" s="1491">
        <f t="shared" si="167"/>
        <v>15000</v>
      </c>
    </row>
    <row r="4261" spans="1:16" ht="13.5" x14ac:dyDescent="0.2">
      <c r="A4261" s="1490" t="s">
        <v>2078</v>
      </c>
      <c r="B4261" s="1488" t="s">
        <v>2003</v>
      </c>
      <c r="C4261" s="1486" t="s">
        <v>97</v>
      </c>
      <c r="D4261" s="1488" t="s">
        <v>4744</v>
      </c>
      <c r="E4261" s="1492">
        <v>8000</v>
      </c>
      <c r="F4261" s="1488" t="s">
        <v>5025</v>
      </c>
      <c r="G4261" s="1488" t="s">
        <v>5026</v>
      </c>
      <c r="H4261" s="1488" t="s">
        <v>1344</v>
      </c>
      <c r="I4261" s="1487" t="s">
        <v>4607</v>
      </c>
      <c r="J4261" s="1486" t="s">
        <v>4608</v>
      </c>
      <c r="K4261" s="1485">
        <v>1</v>
      </c>
      <c r="L4261" s="1485">
        <v>12</v>
      </c>
      <c r="M4261" s="1491">
        <f t="shared" si="168"/>
        <v>96000</v>
      </c>
      <c r="N4261" s="1485">
        <v>1</v>
      </c>
      <c r="O4261" s="1485">
        <v>6</v>
      </c>
      <c r="P4261" s="1491">
        <f t="shared" si="167"/>
        <v>48000</v>
      </c>
    </row>
    <row r="4262" spans="1:16" ht="13.5" x14ac:dyDescent="0.2">
      <c r="A4262" s="1490" t="s">
        <v>2078</v>
      </c>
      <c r="B4262" s="1488" t="s">
        <v>2003</v>
      </c>
      <c r="C4262" s="1486" t="s">
        <v>97</v>
      </c>
      <c r="D4262" s="1488" t="s">
        <v>4636</v>
      </c>
      <c r="E4262" s="1492">
        <v>3500</v>
      </c>
      <c r="F4262" s="1488">
        <v>41553737</v>
      </c>
      <c r="G4262" s="1488" t="s">
        <v>5027</v>
      </c>
      <c r="H4262" s="1488" t="s">
        <v>1494</v>
      </c>
      <c r="I4262" s="1487" t="s">
        <v>4607</v>
      </c>
      <c r="J4262" s="1486" t="s">
        <v>4608</v>
      </c>
      <c r="K4262" s="1485">
        <v>1</v>
      </c>
      <c r="L4262" s="1485">
        <v>1</v>
      </c>
      <c r="M4262" s="1491">
        <f t="shared" si="168"/>
        <v>3500</v>
      </c>
      <c r="N4262" s="1485">
        <v>1</v>
      </c>
      <c r="O4262" s="1485">
        <v>6</v>
      </c>
      <c r="P4262" s="1491">
        <f t="shared" si="167"/>
        <v>21000</v>
      </c>
    </row>
    <row r="4263" spans="1:16" ht="13.5" x14ac:dyDescent="0.2">
      <c r="A4263" s="1490" t="s">
        <v>2078</v>
      </c>
      <c r="B4263" s="1488" t="s">
        <v>2003</v>
      </c>
      <c r="C4263" s="1486" t="s">
        <v>97</v>
      </c>
      <c r="D4263" s="1488" t="s">
        <v>4632</v>
      </c>
      <c r="E4263" s="1492">
        <v>8000</v>
      </c>
      <c r="F4263" s="1488">
        <v>40616190</v>
      </c>
      <c r="G4263" s="1488" t="s">
        <v>5028</v>
      </c>
      <c r="H4263" s="1488" t="s">
        <v>4635</v>
      </c>
      <c r="I4263" s="1487" t="s">
        <v>4607</v>
      </c>
      <c r="J4263" s="1486" t="s">
        <v>4608</v>
      </c>
      <c r="K4263" s="1485">
        <v>1</v>
      </c>
      <c r="L4263" s="1485">
        <v>9</v>
      </c>
      <c r="M4263" s="1491">
        <f t="shared" si="168"/>
        <v>72000</v>
      </c>
      <c r="N4263" s="1485">
        <v>1</v>
      </c>
      <c r="O4263" s="1485">
        <v>2</v>
      </c>
      <c r="P4263" s="1491">
        <f t="shared" si="167"/>
        <v>16000</v>
      </c>
    </row>
    <row r="4264" spans="1:16" ht="13.5" x14ac:dyDescent="0.2">
      <c r="A4264" s="1490" t="s">
        <v>2078</v>
      </c>
      <c r="B4264" s="1488" t="s">
        <v>2003</v>
      </c>
      <c r="C4264" s="1486" t="s">
        <v>97</v>
      </c>
      <c r="D4264" s="1488" t="s">
        <v>5029</v>
      </c>
      <c r="E4264" s="1492">
        <v>6500</v>
      </c>
      <c r="F4264" s="1488">
        <v>42205679</v>
      </c>
      <c r="G4264" s="1488" t="s">
        <v>5030</v>
      </c>
      <c r="H4264" s="1488" t="s">
        <v>5031</v>
      </c>
      <c r="I4264" s="1487" t="s">
        <v>4607</v>
      </c>
      <c r="J4264" s="1486" t="s">
        <v>4618</v>
      </c>
      <c r="K4264" s="1485">
        <v>1</v>
      </c>
      <c r="L4264" s="1485">
        <v>12</v>
      </c>
      <c r="M4264" s="1491">
        <f t="shared" si="168"/>
        <v>78000</v>
      </c>
      <c r="N4264" s="1485">
        <v>1</v>
      </c>
      <c r="O4264" s="1485">
        <v>6</v>
      </c>
      <c r="P4264" s="1491">
        <f t="shared" si="167"/>
        <v>39000</v>
      </c>
    </row>
    <row r="4265" spans="1:16" ht="13.5" x14ac:dyDescent="0.2">
      <c r="A4265" s="1490" t="s">
        <v>2078</v>
      </c>
      <c r="B4265" s="1488" t="s">
        <v>2003</v>
      </c>
      <c r="C4265" s="1486" t="s">
        <v>97</v>
      </c>
      <c r="D4265" s="1488" t="s">
        <v>4636</v>
      </c>
      <c r="E4265" s="1492">
        <v>3500</v>
      </c>
      <c r="F4265" s="1488">
        <v>44201993</v>
      </c>
      <c r="G4265" s="1488" t="s">
        <v>5032</v>
      </c>
      <c r="H4265" s="1488" t="s">
        <v>1344</v>
      </c>
      <c r="I4265" s="1487" t="s">
        <v>4607</v>
      </c>
      <c r="J4265" s="1486" t="s">
        <v>4608</v>
      </c>
      <c r="K4265" s="1485">
        <v>1</v>
      </c>
      <c r="L4265" s="1485">
        <v>1</v>
      </c>
      <c r="M4265" s="1491">
        <f t="shared" si="168"/>
        <v>3500</v>
      </c>
      <c r="N4265" s="1485">
        <v>1</v>
      </c>
      <c r="O4265" s="1485">
        <v>6</v>
      </c>
      <c r="P4265" s="1491">
        <f t="shared" si="167"/>
        <v>21000</v>
      </c>
    </row>
    <row r="4266" spans="1:16" ht="13.5" x14ac:dyDescent="0.2">
      <c r="A4266" s="1490" t="s">
        <v>2078</v>
      </c>
      <c r="B4266" s="1488" t="s">
        <v>2003</v>
      </c>
      <c r="C4266" s="1486" t="s">
        <v>97</v>
      </c>
      <c r="D4266" s="1488" t="s">
        <v>5033</v>
      </c>
      <c r="E4266" s="1492">
        <v>8000</v>
      </c>
      <c r="F4266" s="1488">
        <v>40382584</v>
      </c>
      <c r="G4266" s="1488" t="s">
        <v>5034</v>
      </c>
      <c r="H4266" s="1488" t="s">
        <v>5035</v>
      </c>
      <c r="I4266" s="1487" t="s">
        <v>4607</v>
      </c>
      <c r="J4266" s="1486" t="s">
        <v>4608</v>
      </c>
      <c r="K4266" s="1485">
        <v>1</v>
      </c>
      <c r="L4266" s="1485">
        <v>5</v>
      </c>
      <c r="M4266" s="1491">
        <f t="shared" si="168"/>
        <v>40000</v>
      </c>
      <c r="N4266" s="1485">
        <v>1</v>
      </c>
      <c r="O4266" s="1485">
        <v>6</v>
      </c>
      <c r="P4266" s="1491">
        <f t="shared" si="167"/>
        <v>48000</v>
      </c>
    </row>
    <row r="4267" spans="1:16" ht="13.5" x14ac:dyDescent="0.2">
      <c r="A4267" s="1490" t="s">
        <v>2078</v>
      </c>
      <c r="B4267" s="1488" t="s">
        <v>2003</v>
      </c>
      <c r="C4267" s="1486" t="s">
        <v>97</v>
      </c>
      <c r="D4267" s="1488" t="s">
        <v>4660</v>
      </c>
      <c r="E4267" s="1492">
        <v>3500</v>
      </c>
      <c r="F4267" s="1488">
        <v>42077263</v>
      </c>
      <c r="G4267" s="1488" t="s">
        <v>5036</v>
      </c>
      <c r="H4267" s="1488" t="s">
        <v>1494</v>
      </c>
      <c r="I4267" s="1487" t="s">
        <v>4607</v>
      </c>
      <c r="J4267" s="1486" t="s">
        <v>4608</v>
      </c>
      <c r="K4267" s="1485">
        <v>1</v>
      </c>
      <c r="L4267" s="1485">
        <v>3</v>
      </c>
      <c r="M4267" s="1491">
        <f t="shared" si="168"/>
        <v>10500</v>
      </c>
      <c r="N4267" s="1485">
        <v>1</v>
      </c>
      <c r="O4267" s="1485">
        <v>6</v>
      </c>
      <c r="P4267" s="1491">
        <f t="shared" si="167"/>
        <v>21000</v>
      </c>
    </row>
    <row r="4268" spans="1:16" ht="13.5" x14ac:dyDescent="0.2">
      <c r="A4268" s="1490" t="s">
        <v>2078</v>
      </c>
      <c r="B4268" s="1488" t="s">
        <v>2003</v>
      </c>
      <c r="C4268" s="1486" t="s">
        <v>97</v>
      </c>
      <c r="D4268" s="1488" t="s">
        <v>4632</v>
      </c>
      <c r="E4268" s="1492">
        <v>8000</v>
      </c>
      <c r="F4268" s="1488">
        <v>40238481</v>
      </c>
      <c r="G4268" s="1488" t="s">
        <v>5037</v>
      </c>
      <c r="H4268" s="1488" t="s">
        <v>4635</v>
      </c>
      <c r="I4268" s="1487" t="s">
        <v>4607</v>
      </c>
      <c r="J4268" s="1486" t="s">
        <v>4608</v>
      </c>
      <c r="K4268" s="1485">
        <v>1</v>
      </c>
      <c r="L4268" s="1485">
        <v>3</v>
      </c>
      <c r="M4268" s="1491">
        <f t="shared" si="168"/>
        <v>24000</v>
      </c>
      <c r="N4268" s="1485">
        <v>0</v>
      </c>
      <c r="O4268" s="1485">
        <v>0</v>
      </c>
      <c r="P4268" s="1491">
        <f t="shared" si="167"/>
        <v>0</v>
      </c>
    </row>
    <row r="4269" spans="1:16" ht="13.5" x14ac:dyDescent="0.2">
      <c r="A4269" s="1490" t="s">
        <v>2078</v>
      </c>
      <c r="B4269" s="1488" t="s">
        <v>2003</v>
      </c>
      <c r="C4269" s="1486" t="s">
        <v>97</v>
      </c>
      <c r="D4269" s="1488" t="s">
        <v>4632</v>
      </c>
      <c r="E4269" s="1492">
        <v>5000</v>
      </c>
      <c r="F4269" s="1488" t="s">
        <v>5038</v>
      </c>
      <c r="G4269" s="1488" t="s">
        <v>5039</v>
      </c>
      <c r="H4269" s="1488" t="s">
        <v>1344</v>
      </c>
      <c r="I4269" s="1487" t="s">
        <v>4607</v>
      </c>
      <c r="J4269" s="1486" t="s">
        <v>4608</v>
      </c>
      <c r="K4269" s="1485">
        <v>1</v>
      </c>
      <c r="L4269" s="1485">
        <v>12</v>
      </c>
      <c r="M4269" s="1491">
        <f t="shared" si="168"/>
        <v>60000</v>
      </c>
      <c r="N4269" s="1485">
        <v>1</v>
      </c>
      <c r="O4269" s="1485">
        <v>6</v>
      </c>
      <c r="P4269" s="1491">
        <f t="shared" si="167"/>
        <v>30000</v>
      </c>
    </row>
    <row r="4270" spans="1:16" ht="13.5" x14ac:dyDescent="0.2">
      <c r="A4270" s="1490" t="s">
        <v>2078</v>
      </c>
      <c r="B4270" s="1488" t="s">
        <v>2003</v>
      </c>
      <c r="C4270" s="1486" t="s">
        <v>97</v>
      </c>
      <c r="D4270" s="1488" t="s">
        <v>5040</v>
      </c>
      <c r="E4270" s="1492">
        <v>8000</v>
      </c>
      <c r="F4270" s="1488">
        <v>40847100</v>
      </c>
      <c r="G4270" s="1488" t="s">
        <v>5041</v>
      </c>
      <c r="H4270" s="1488" t="s">
        <v>4691</v>
      </c>
      <c r="I4270" s="1487" t="s">
        <v>4607</v>
      </c>
      <c r="J4270" s="1486" t="s">
        <v>4608</v>
      </c>
      <c r="K4270" s="1485">
        <v>1</v>
      </c>
      <c r="L4270" s="1485">
        <v>12</v>
      </c>
      <c r="M4270" s="1491">
        <f t="shared" si="168"/>
        <v>96000</v>
      </c>
      <c r="N4270" s="1485">
        <v>1</v>
      </c>
      <c r="O4270" s="1485">
        <v>6</v>
      </c>
      <c r="P4270" s="1491">
        <f t="shared" si="167"/>
        <v>48000</v>
      </c>
    </row>
    <row r="4271" spans="1:16" ht="13.5" x14ac:dyDescent="0.2">
      <c r="A4271" s="1490" t="s">
        <v>2078</v>
      </c>
      <c r="B4271" s="1488" t="s">
        <v>2003</v>
      </c>
      <c r="C4271" s="1486" t="s">
        <v>97</v>
      </c>
      <c r="D4271" s="1488" t="s">
        <v>4632</v>
      </c>
      <c r="E4271" s="1492">
        <v>8000</v>
      </c>
      <c r="F4271" s="1488">
        <v>40385360</v>
      </c>
      <c r="G4271" s="1488" t="s">
        <v>5042</v>
      </c>
      <c r="H4271" s="1488" t="s">
        <v>4635</v>
      </c>
      <c r="I4271" s="1487" t="s">
        <v>4607</v>
      </c>
      <c r="J4271" s="1486" t="s">
        <v>4608</v>
      </c>
      <c r="K4271" s="1485">
        <v>1</v>
      </c>
      <c r="L4271" s="1485">
        <v>12</v>
      </c>
      <c r="M4271" s="1491">
        <f t="shared" si="168"/>
        <v>96000</v>
      </c>
      <c r="N4271" s="1485">
        <v>1</v>
      </c>
      <c r="O4271" s="1485">
        <v>3</v>
      </c>
      <c r="P4271" s="1491">
        <f t="shared" si="167"/>
        <v>24000</v>
      </c>
    </row>
    <row r="4272" spans="1:16" ht="13.5" x14ac:dyDescent="0.2">
      <c r="A4272" s="1490" t="s">
        <v>2078</v>
      </c>
      <c r="B4272" s="1488" t="s">
        <v>2003</v>
      </c>
      <c r="C4272" s="1486" t="s">
        <v>97</v>
      </c>
      <c r="D4272" s="1488" t="s">
        <v>4632</v>
      </c>
      <c r="E4272" s="1492">
        <v>8000</v>
      </c>
      <c r="F4272" s="1488">
        <v>41558261</v>
      </c>
      <c r="G4272" s="1488" t="s">
        <v>5043</v>
      </c>
      <c r="H4272" s="1488" t="s">
        <v>4635</v>
      </c>
      <c r="I4272" s="1487" t="s">
        <v>4607</v>
      </c>
      <c r="J4272" s="1486" t="s">
        <v>4608</v>
      </c>
      <c r="K4272" s="1485">
        <v>2</v>
      </c>
      <c r="L4272" s="1485">
        <v>3</v>
      </c>
      <c r="M4272" s="1491">
        <f t="shared" si="168"/>
        <v>24000</v>
      </c>
      <c r="N4272" s="1485">
        <v>0</v>
      </c>
      <c r="O4272" s="1485">
        <v>0</v>
      </c>
      <c r="P4272" s="1491">
        <f t="shared" si="167"/>
        <v>0</v>
      </c>
    </row>
    <row r="4273" spans="1:16" ht="13.5" x14ac:dyDescent="0.2">
      <c r="A4273" s="1490" t="s">
        <v>2078</v>
      </c>
      <c r="B4273" s="1488" t="s">
        <v>2003</v>
      </c>
      <c r="C4273" s="1486" t="s">
        <v>97</v>
      </c>
      <c r="D4273" s="1488" t="s">
        <v>4632</v>
      </c>
      <c r="E4273" s="1492">
        <v>8000</v>
      </c>
      <c r="F4273" s="1488">
        <v>41558261</v>
      </c>
      <c r="G4273" s="1488" t="s">
        <v>5043</v>
      </c>
      <c r="H4273" s="1488" t="s">
        <v>4188</v>
      </c>
      <c r="I4273" s="1487" t="s">
        <v>4607</v>
      </c>
      <c r="J4273" s="1486" t="s">
        <v>4608</v>
      </c>
      <c r="K4273" s="1485">
        <v>2</v>
      </c>
      <c r="L4273" s="1485">
        <v>1</v>
      </c>
      <c r="M4273" s="1491">
        <f t="shared" si="168"/>
        <v>8000</v>
      </c>
      <c r="N4273" s="1485">
        <v>1</v>
      </c>
      <c r="O4273" s="1485">
        <v>6</v>
      </c>
      <c r="P4273" s="1491">
        <f t="shared" si="167"/>
        <v>48000</v>
      </c>
    </row>
    <row r="4274" spans="1:16" ht="13.5" x14ac:dyDescent="0.2">
      <c r="A4274" s="1490" t="s">
        <v>2078</v>
      </c>
      <c r="B4274" s="1488" t="s">
        <v>2003</v>
      </c>
      <c r="C4274" s="1486" t="s">
        <v>97</v>
      </c>
      <c r="D4274" s="1488" t="s">
        <v>5044</v>
      </c>
      <c r="E4274" s="1492">
        <v>6500</v>
      </c>
      <c r="F4274" s="1488" t="s">
        <v>5045</v>
      </c>
      <c r="G4274" s="1488" t="s">
        <v>5046</v>
      </c>
      <c r="H4274" s="1488" t="s">
        <v>5047</v>
      </c>
      <c r="I4274" s="1487" t="s">
        <v>4607</v>
      </c>
      <c r="J4274" s="1486" t="s">
        <v>4608</v>
      </c>
      <c r="K4274" s="1485">
        <v>1</v>
      </c>
      <c r="L4274" s="1485">
        <v>3</v>
      </c>
      <c r="M4274" s="1491">
        <f t="shared" si="168"/>
        <v>19500</v>
      </c>
      <c r="N4274" s="1485">
        <v>0</v>
      </c>
      <c r="O4274" s="1485">
        <v>0</v>
      </c>
      <c r="P4274" s="1491">
        <f t="shared" si="167"/>
        <v>0</v>
      </c>
    </row>
    <row r="4275" spans="1:16" ht="13.5" x14ac:dyDescent="0.2">
      <c r="A4275" s="1490" t="s">
        <v>2078</v>
      </c>
      <c r="B4275" s="1488" t="s">
        <v>2003</v>
      </c>
      <c r="C4275" s="1486" t="s">
        <v>97</v>
      </c>
      <c r="D4275" s="1488" t="s">
        <v>5048</v>
      </c>
      <c r="E4275" s="1492">
        <v>2800</v>
      </c>
      <c r="F4275" s="1488">
        <v>44937927</v>
      </c>
      <c r="G4275" s="1488" t="s">
        <v>5049</v>
      </c>
      <c r="H4275" s="1488" t="s">
        <v>4958</v>
      </c>
      <c r="I4275" s="1487" t="s">
        <v>4618</v>
      </c>
      <c r="J4275" s="1486" t="s">
        <v>4619</v>
      </c>
      <c r="K4275" s="1485">
        <v>1</v>
      </c>
      <c r="L4275" s="1485">
        <v>12</v>
      </c>
      <c r="M4275" s="1491">
        <f t="shared" si="168"/>
        <v>33600</v>
      </c>
      <c r="N4275" s="1485">
        <v>1</v>
      </c>
      <c r="O4275" s="1485">
        <v>6</v>
      </c>
      <c r="P4275" s="1491">
        <f t="shared" si="167"/>
        <v>16800</v>
      </c>
    </row>
    <row r="4276" spans="1:16" ht="13.5" x14ac:dyDescent="0.2">
      <c r="A4276" s="1490" t="s">
        <v>2078</v>
      </c>
      <c r="B4276" s="1488" t="s">
        <v>2003</v>
      </c>
      <c r="C4276" s="1486" t="s">
        <v>97</v>
      </c>
      <c r="D4276" s="1488" t="s">
        <v>686</v>
      </c>
      <c r="E4276" s="1492">
        <v>6500</v>
      </c>
      <c r="F4276" s="1488" t="s">
        <v>5050</v>
      </c>
      <c r="G4276" s="1488" t="s">
        <v>5051</v>
      </c>
      <c r="H4276" s="1488" t="s">
        <v>5052</v>
      </c>
      <c r="I4276" s="1487" t="s">
        <v>4607</v>
      </c>
      <c r="J4276" s="1486" t="s">
        <v>4608</v>
      </c>
      <c r="K4276" s="1485">
        <v>1</v>
      </c>
      <c r="L4276" s="1485">
        <v>12</v>
      </c>
      <c r="M4276" s="1491">
        <f t="shared" si="168"/>
        <v>78000</v>
      </c>
      <c r="N4276" s="1485">
        <v>1</v>
      </c>
      <c r="O4276" s="1485">
        <v>6</v>
      </c>
      <c r="P4276" s="1491">
        <f t="shared" si="167"/>
        <v>39000</v>
      </c>
    </row>
    <row r="4277" spans="1:16" ht="13.5" x14ac:dyDescent="0.2">
      <c r="A4277" s="1490" t="s">
        <v>2078</v>
      </c>
      <c r="B4277" s="1488" t="s">
        <v>2003</v>
      </c>
      <c r="C4277" s="1486" t="s">
        <v>97</v>
      </c>
      <c r="D4277" s="1488" t="s">
        <v>4684</v>
      </c>
      <c r="E4277" s="1492">
        <v>8000</v>
      </c>
      <c r="F4277" s="1488">
        <v>40056844</v>
      </c>
      <c r="G4277" s="1488" t="s">
        <v>5053</v>
      </c>
      <c r="H4277" s="1488" t="s">
        <v>1494</v>
      </c>
      <c r="I4277" s="1487" t="s">
        <v>4607</v>
      </c>
      <c r="J4277" s="1486" t="s">
        <v>4608</v>
      </c>
      <c r="K4277" s="1485">
        <v>1</v>
      </c>
      <c r="L4277" s="1485">
        <v>12</v>
      </c>
      <c r="M4277" s="1491">
        <f t="shared" si="168"/>
        <v>96000</v>
      </c>
      <c r="N4277" s="1485">
        <v>1</v>
      </c>
      <c r="O4277" s="1485">
        <v>6</v>
      </c>
      <c r="P4277" s="1491">
        <f t="shared" si="167"/>
        <v>48000</v>
      </c>
    </row>
    <row r="4278" spans="1:16" ht="13.5" x14ac:dyDescent="0.2">
      <c r="A4278" s="1490" t="s">
        <v>2078</v>
      </c>
      <c r="B4278" s="1488" t="s">
        <v>2003</v>
      </c>
      <c r="C4278" s="1486" t="s">
        <v>97</v>
      </c>
      <c r="D4278" s="1488" t="s">
        <v>4809</v>
      </c>
      <c r="E4278" s="1492">
        <v>3500</v>
      </c>
      <c r="F4278" s="1488">
        <v>46377221</v>
      </c>
      <c r="G4278" s="1488" t="s">
        <v>5054</v>
      </c>
      <c r="H4278" s="1488" t="s">
        <v>4498</v>
      </c>
      <c r="I4278" s="1487" t="s">
        <v>4607</v>
      </c>
      <c r="J4278" s="1486" t="s">
        <v>4618</v>
      </c>
      <c r="K4278" s="1485">
        <v>1</v>
      </c>
      <c r="L4278" s="1485">
        <v>12</v>
      </c>
      <c r="M4278" s="1491">
        <f t="shared" si="168"/>
        <v>42000</v>
      </c>
      <c r="N4278" s="1485">
        <v>1</v>
      </c>
      <c r="O4278" s="1485">
        <v>6</v>
      </c>
      <c r="P4278" s="1491">
        <f t="shared" si="167"/>
        <v>21000</v>
      </c>
    </row>
    <row r="4279" spans="1:16" ht="13.5" x14ac:dyDescent="0.2">
      <c r="A4279" s="1490" t="s">
        <v>2078</v>
      </c>
      <c r="B4279" s="1488" t="s">
        <v>2003</v>
      </c>
      <c r="C4279" s="1486" t="s">
        <v>97</v>
      </c>
      <c r="D4279" s="1488" t="s">
        <v>4623</v>
      </c>
      <c r="E4279" s="1492">
        <v>3500</v>
      </c>
      <c r="F4279" s="1488" t="s">
        <v>5055</v>
      </c>
      <c r="G4279" s="1488" t="s">
        <v>5056</v>
      </c>
      <c r="H4279" s="1488" t="s">
        <v>1494</v>
      </c>
      <c r="I4279" s="1487" t="s">
        <v>4607</v>
      </c>
      <c r="J4279" s="1486" t="s">
        <v>4608</v>
      </c>
      <c r="K4279" s="1485">
        <v>1</v>
      </c>
      <c r="L4279" s="1485">
        <v>12</v>
      </c>
      <c r="M4279" s="1491">
        <f t="shared" si="168"/>
        <v>42000</v>
      </c>
      <c r="N4279" s="1485">
        <v>1</v>
      </c>
      <c r="O4279" s="1485">
        <v>6</v>
      </c>
      <c r="P4279" s="1491">
        <f t="shared" si="167"/>
        <v>21000</v>
      </c>
    </row>
    <row r="4280" spans="1:16" ht="13.5" x14ac:dyDescent="0.2">
      <c r="A4280" s="1490" t="s">
        <v>2078</v>
      </c>
      <c r="B4280" s="1488" t="s">
        <v>2003</v>
      </c>
      <c r="C4280" s="1486" t="s">
        <v>97</v>
      </c>
      <c r="D4280" s="1488" t="s">
        <v>4786</v>
      </c>
      <c r="E4280" s="1492">
        <v>1000</v>
      </c>
      <c r="F4280" s="1488">
        <v>46346697</v>
      </c>
      <c r="G4280" s="1488" t="s">
        <v>5057</v>
      </c>
      <c r="H4280" s="1488" t="s">
        <v>4981</v>
      </c>
      <c r="I4280" s="1487" t="s">
        <v>4618</v>
      </c>
      <c r="J4280" s="1486" t="s">
        <v>4619</v>
      </c>
      <c r="K4280" s="1485">
        <v>2</v>
      </c>
      <c r="L4280" s="1485">
        <v>2</v>
      </c>
      <c r="M4280" s="1491">
        <f t="shared" si="168"/>
        <v>2000</v>
      </c>
      <c r="N4280" s="1485">
        <v>0</v>
      </c>
      <c r="O4280" s="1485">
        <v>0</v>
      </c>
      <c r="P4280" s="1491">
        <f t="shared" si="167"/>
        <v>0</v>
      </c>
    </row>
    <row r="4281" spans="1:16" ht="13.5" x14ac:dyDescent="0.2">
      <c r="A4281" s="1490" t="s">
        <v>2078</v>
      </c>
      <c r="B4281" s="1488" t="s">
        <v>2003</v>
      </c>
      <c r="C4281" s="1486" t="s">
        <v>97</v>
      </c>
      <c r="D4281" s="1488" t="s">
        <v>4658</v>
      </c>
      <c r="E4281" s="1492">
        <v>2000</v>
      </c>
      <c r="F4281" s="1488">
        <v>46346697</v>
      </c>
      <c r="G4281" s="1488" t="s">
        <v>5057</v>
      </c>
      <c r="H4281" s="1488" t="s">
        <v>4981</v>
      </c>
      <c r="I4281" s="1487" t="s">
        <v>4618</v>
      </c>
      <c r="J4281" s="1486" t="s">
        <v>4619</v>
      </c>
      <c r="K4281" s="1485">
        <v>2</v>
      </c>
      <c r="L4281" s="1485">
        <v>5</v>
      </c>
      <c r="M4281" s="1491">
        <f t="shared" si="168"/>
        <v>10000</v>
      </c>
      <c r="N4281" s="1485">
        <v>1</v>
      </c>
      <c r="O4281" s="1485">
        <v>6</v>
      </c>
      <c r="P4281" s="1491">
        <f t="shared" si="167"/>
        <v>12000</v>
      </c>
    </row>
    <row r="4282" spans="1:16" ht="13.5" x14ac:dyDescent="0.2">
      <c r="A4282" s="1490" t="s">
        <v>2078</v>
      </c>
      <c r="B4282" s="1488" t="s">
        <v>2003</v>
      </c>
      <c r="C4282" s="1486" t="s">
        <v>97</v>
      </c>
      <c r="D4282" s="1488" t="s">
        <v>4612</v>
      </c>
      <c r="E4282" s="1492">
        <v>7000</v>
      </c>
      <c r="F4282" s="1488">
        <v>46257945</v>
      </c>
      <c r="G4282" s="1488" t="s">
        <v>5058</v>
      </c>
      <c r="H4282" s="1488" t="s">
        <v>792</v>
      </c>
      <c r="I4282" s="1487" t="s">
        <v>4607</v>
      </c>
      <c r="J4282" s="1486" t="s">
        <v>4608</v>
      </c>
      <c r="K4282" s="1485">
        <v>1</v>
      </c>
      <c r="L4282" s="1485">
        <v>12</v>
      </c>
      <c r="M4282" s="1491">
        <f t="shared" si="168"/>
        <v>84000</v>
      </c>
      <c r="N4282" s="1485">
        <v>1</v>
      </c>
      <c r="O4282" s="1485">
        <v>6</v>
      </c>
      <c r="P4282" s="1491">
        <f t="shared" si="167"/>
        <v>42000</v>
      </c>
    </row>
    <row r="4283" spans="1:16" ht="13.5" x14ac:dyDescent="0.2">
      <c r="A4283" s="1490" t="s">
        <v>2078</v>
      </c>
      <c r="B4283" s="1488" t="s">
        <v>2003</v>
      </c>
      <c r="C4283" s="1486" t="s">
        <v>97</v>
      </c>
      <c r="D4283" s="1488" t="s">
        <v>5059</v>
      </c>
      <c r="E4283" s="1492">
        <v>4000</v>
      </c>
      <c r="F4283" s="1488" t="s">
        <v>5060</v>
      </c>
      <c r="G4283" s="1488" t="s">
        <v>5061</v>
      </c>
      <c r="H4283" s="1488" t="s">
        <v>1920</v>
      </c>
      <c r="I4283" s="1487" t="s">
        <v>4607</v>
      </c>
      <c r="J4283" s="1486" t="s">
        <v>4608</v>
      </c>
      <c r="K4283" s="1485">
        <v>1</v>
      </c>
      <c r="L4283" s="1485">
        <v>1</v>
      </c>
      <c r="M4283" s="1491">
        <f t="shared" si="168"/>
        <v>4000</v>
      </c>
      <c r="N4283" s="1485">
        <v>0</v>
      </c>
      <c r="O4283" s="1485">
        <v>0</v>
      </c>
      <c r="P4283" s="1491">
        <f t="shared" si="167"/>
        <v>0</v>
      </c>
    </row>
    <row r="4284" spans="1:16" ht="13.5" x14ac:dyDescent="0.2">
      <c r="A4284" s="1490" t="s">
        <v>2078</v>
      </c>
      <c r="B4284" s="1488" t="s">
        <v>2003</v>
      </c>
      <c r="C4284" s="1486" t="s">
        <v>97</v>
      </c>
      <c r="D4284" s="1488" t="s">
        <v>5062</v>
      </c>
      <c r="E4284" s="1492">
        <v>6500</v>
      </c>
      <c r="F4284" s="1488">
        <v>44238630</v>
      </c>
      <c r="G4284" s="1488" t="s">
        <v>5063</v>
      </c>
      <c r="H4284" s="1488" t="s">
        <v>4635</v>
      </c>
      <c r="I4284" s="1487" t="s">
        <v>4607</v>
      </c>
      <c r="J4284" s="1486" t="s">
        <v>4608</v>
      </c>
      <c r="K4284" s="1485">
        <v>1</v>
      </c>
      <c r="L4284" s="1485">
        <v>12</v>
      </c>
      <c r="M4284" s="1491">
        <f t="shared" si="168"/>
        <v>78000</v>
      </c>
      <c r="N4284" s="1485">
        <v>1</v>
      </c>
      <c r="O4284" s="1485">
        <v>6</v>
      </c>
      <c r="P4284" s="1491">
        <f t="shared" si="167"/>
        <v>39000</v>
      </c>
    </row>
    <row r="4285" spans="1:16" ht="13.5" x14ac:dyDescent="0.2">
      <c r="A4285" s="1490" t="s">
        <v>2078</v>
      </c>
      <c r="B4285" s="1488" t="s">
        <v>2003</v>
      </c>
      <c r="C4285" s="1486" t="s">
        <v>97</v>
      </c>
      <c r="D4285" s="1488" t="s">
        <v>5064</v>
      </c>
      <c r="E4285" s="1492">
        <v>15600</v>
      </c>
      <c r="F4285" s="1488" t="s">
        <v>5065</v>
      </c>
      <c r="G4285" s="1488" t="s">
        <v>5066</v>
      </c>
      <c r="H4285" s="1488" t="s">
        <v>4635</v>
      </c>
      <c r="I4285" s="1487" t="s">
        <v>4607</v>
      </c>
      <c r="J4285" s="1486" t="s">
        <v>4608</v>
      </c>
      <c r="K4285" s="1485">
        <v>1</v>
      </c>
      <c r="L4285" s="1485">
        <v>1</v>
      </c>
      <c r="M4285" s="1491">
        <f t="shared" si="168"/>
        <v>15600</v>
      </c>
      <c r="N4285" s="1485">
        <v>1</v>
      </c>
      <c r="O4285" s="1485">
        <v>6</v>
      </c>
      <c r="P4285" s="1491">
        <f t="shared" si="167"/>
        <v>93600</v>
      </c>
    </row>
    <row r="4286" spans="1:16" ht="13.5" x14ac:dyDescent="0.2">
      <c r="A4286" s="1490" t="s">
        <v>2078</v>
      </c>
      <c r="B4286" s="1488" t="s">
        <v>2003</v>
      </c>
      <c r="C4286" s="1486" t="s">
        <v>97</v>
      </c>
      <c r="D4286" s="1488" t="s">
        <v>4632</v>
      </c>
      <c r="E4286" s="1492">
        <v>8000</v>
      </c>
      <c r="F4286" s="1488" t="s">
        <v>5067</v>
      </c>
      <c r="G4286" s="1488" t="s">
        <v>5068</v>
      </c>
      <c r="H4286" s="1488" t="s">
        <v>4635</v>
      </c>
      <c r="I4286" s="1487" t="s">
        <v>4607</v>
      </c>
      <c r="J4286" s="1486" t="s">
        <v>4608</v>
      </c>
      <c r="K4286" s="1485">
        <v>1</v>
      </c>
      <c r="L4286" s="1485">
        <v>7</v>
      </c>
      <c r="M4286" s="1491">
        <f t="shared" si="168"/>
        <v>56000</v>
      </c>
      <c r="N4286" s="1485">
        <v>0</v>
      </c>
      <c r="O4286" s="1485">
        <v>0</v>
      </c>
      <c r="P4286" s="1491">
        <f t="shared" si="167"/>
        <v>0</v>
      </c>
    </row>
    <row r="4287" spans="1:16" ht="13.5" x14ac:dyDescent="0.2">
      <c r="A4287" s="1490" t="s">
        <v>2078</v>
      </c>
      <c r="B4287" s="1488" t="s">
        <v>2003</v>
      </c>
      <c r="C4287" s="1486" t="s">
        <v>97</v>
      </c>
      <c r="D4287" s="1488" t="s">
        <v>4993</v>
      </c>
      <c r="E4287" s="1492">
        <v>6000</v>
      </c>
      <c r="F4287" s="1488" t="s">
        <v>5069</v>
      </c>
      <c r="G4287" s="1488" t="s">
        <v>5070</v>
      </c>
      <c r="H4287" s="1488" t="s">
        <v>792</v>
      </c>
      <c r="I4287" s="1487" t="s">
        <v>4607</v>
      </c>
      <c r="J4287" s="1486" t="s">
        <v>4608</v>
      </c>
      <c r="K4287" s="1485">
        <v>1</v>
      </c>
      <c r="L4287" s="1485">
        <v>12</v>
      </c>
      <c r="M4287" s="1491">
        <f t="shared" si="168"/>
        <v>72000</v>
      </c>
      <c r="N4287" s="1485">
        <v>1</v>
      </c>
      <c r="O4287" s="1485">
        <v>1</v>
      </c>
      <c r="P4287" s="1491">
        <f t="shared" si="167"/>
        <v>6000</v>
      </c>
    </row>
    <row r="4288" spans="1:16" ht="13.5" x14ac:dyDescent="0.2">
      <c r="A4288" s="1490" t="s">
        <v>2078</v>
      </c>
      <c r="B4288" s="1488" t="s">
        <v>2003</v>
      </c>
      <c r="C4288" s="1486" t="s">
        <v>97</v>
      </c>
      <c r="D4288" s="1488" t="s">
        <v>1952</v>
      </c>
      <c r="E4288" s="1492">
        <v>6500</v>
      </c>
      <c r="F4288" s="1488" t="s">
        <v>5071</v>
      </c>
      <c r="G4288" s="1488" t="s">
        <v>5072</v>
      </c>
      <c r="H4288" s="1488" t="s">
        <v>5073</v>
      </c>
      <c r="I4288" s="1487" t="s">
        <v>4607</v>
      </c>
      <c r="J4288" s="1486" t="s">
        <v>4608</v>
      </c>
      <c r="K4288" s="1485">
        <v>1</v>
      </c>
      <c r="L4288" s="1485">
        <v>12</v>
      </c>
      <c r="M4288" s="1491">
        <f t="shared" si="168"/>
        <v>78000</v>
      </c>
      <c r="N4288" s="1485">
        <v>1</v>
      </c>
      <c r="O4288" s="1485">
        <v>6</v>
      </c>
      <c r="P4288" s="1491">
        <f t="shared" si="167"/>
        <v>39000</v>
      </c>
    </row>
    <row r="4289" spans="1:16" ht="13.5" x14ac:dyDescent="0.2">
      <c r="A4289" s="1490" t="s">
        <v>2078</v>
      </c>
      <c r="B4289" s="1488" t="s">
        <v>2003</v>
      </c>
      <c r="C4289" s="1486" t="s">
        <v>97</v>
      </c>
      <c r="D4289" s="1488" t="s">
        <v>5074</v>
      </c>
      <c r="E4289" s="1492">
        <v>3000</v>
      </c>
      <c r="F4289" s="1488" t="s">
        <v>5075</v>
      </c>
      <c r="G4289" s="1488" t="s">
        <v>5076</v>
      </c>
      <c r="H4289" s="1488" t="s">
        <v>5077</v>
      </c>
      <c r="I4289" s="1487" t="s">
        <v>4618</v>
      </c>
      <c r="J4289" s="1486" t="s">
        <v>4619</v>
      </c>
      <c r="K4289" s="1485">
        <v>1</v>
      </c>
      <c r="L4289" s="1485">
        <v>12</v>
      </c>
      <c r="M4289" s="1491">
        <f t="shared" si="168"/>
        <v>36000</v>
      </c>
      <c r="N4289" s="1485">
        <v>1</v>
      </c>
      <c r="O4289" s="1485">
        <v>6</v>
      </c>
      <c r="P4289" s="1491">
        <f t="shared" si="167"/>
        <v>18000</v>
      </c>
    </row>
    <row r="4290" spans="1:16" ht="13.5" x14ac:dyDescent="0.2">
      <c r="A4290" s="1490" t="s">
        <v>2078</v>
      </c>
      <c r="B4290" s="1488" t="s">
        <v>2003</v>
      </c>
      <c r="C4290" s="1486" t="s">
        <v>97</v>
      </c>
      <c r="D4290" s="1488" t="s">
        <v>5078</v>
      </c>
      <c r="E4290" s="1492">
        <v>4500</v>
      </c>
      <c r="F4290" s="1488" t="s">
        <v>5079</v>
      </c>
      <c r="G4290" s="1488" t="s">
        <v>5080</v>
      </c>
      <c r="H4290" s="1488" t="s">
        <v>4958</v>
      </c>
      <c r="I4290" s="1487" t="s">
        <v>4618</v>
      </c>
      <c r="J4290" s="1486" t="s">
        <v>4619</v>
      </c>
      <c r="K4290" s="1485">
        <v>1</v>
      </c>
      <c r="L4290" s="1485">
        <v>12</v>
      </c>
      <c r="M4290" s="1491">
        <f t="shared" si="168"/>
        <v>54000</v>
      </c>
      <c r="N4290" s="1485">
        <v>1</v>
      </c>
      <c r="O4290" s="1485">
        <v>6</v>
      </c>
      <c r="P4290" s="1491">
        <f t="shared" si="167"/>
        <v>27000</v>
      </c>
    </row>
    <row r="4291" spans="1:16" ht="13.5" x14ac:dyDescent="0.2">
      <c r="A4291" s="1490" t="s">
        <v>2078</v>
      </c>
      <c r="B4291" s="1488" t="s">
        <v>2003</v>
      </c>
      <c r="C4291" s="1486" t="s">
        <v>97</v>
      </c>
      <c r="D4291" s="1488" t="s">
        <v>4612</v>
      </c>
      <c r="E4291" s="1492">
        <v>8000</v>
      </c>
      <c r="F4291" s="1488" t="s">
        <v>5081</v>
      </c>
      <c r="G4291" s="1488" t="s">
        <v>5082</v>
      </c>
      <c r="H4291" s="1488" t="s">
        <v>792</v>
      </c>
      <c r="I4291" s="1487" t="s">
        <v>4607</v>
      </c>
      <c r="J4291" s="1486" t="s">
        <v>4608</v>
      </c>
      <c r="K4291" s="1485">
        <v>2</v>
      </c>
      <c r="L4291" s="1485">
        <v>3</v>
      </c>
      <c r="M4291" s="1491">
        <f t="shared" si="168"/>
        <v>24000</v>
      </c>
      <c r="N4291" s="1485">
        <v>0</v>
      </c>
      <c r="O4291" s="1485">
        <v>0</v>
      </c>
      <c r="P4291" s="1491">
        <f t="shared" si="167"/>
        <v>0</v>
      </c>
    </row>
    <row r="4292" spans="1:16" ht="13.5" x14ac:dyDescent="0.2">
      <c r="A4292" s="1490" t="s">
        <v>2078</v>
      </c>
      <c r="B4292" s="1488" t="s">
        <v>2003</v>
      </c>
      <c r="C4292" s="1486" t="s">
        <v>97</v>
      </c>
      <c r="D4292" s="1488" t="s">
        <v>4612</v>
      </c>
      <c r="E4292" s="1492">
        <v>7000</v>
      </c>
      <c r="F4292" s="1488" t="s">
        <v>5081</v>
      </c>
      <c r="G4292" s="1488" t="s">
        <v>5082</v>
      </c>
      <c r="H4292" s="1488" t="s">
        <v>792</v>
      </c>
      <c r="I4292" s="1487" t="s">
        <v>4607</v>
      </c>
      <c r="J4292" s="1486" t="s">
        <v>4608</v>
      </c>
      <c r="K4292" s="1485">
        <v>2</v>
      </c>
      <c r="L4292" s="1485">
        <v>4</v>
      </c>
      <c r="M4292" s="1491">
        <f t="shared" si="168"/>
        <v>28000</v>
      </c>
      <c r="N4292" s="1485">
        <v>1</v>
      </c>
      <c r="O4292" s="1485">
        <v>6</v>
      </c>
      <c r="P4292" s="1491">
        <f t="shared" si="167"/>
        <v>42000</v>
      </c>
    </row>
    <row r="4293" spans="1:16" ht="13.5" x14ac:dyDescent="0.2">
      <c r="A4293" s="1490" t="s">
        <v>2078</v>
      </c>
      <c r="B4293" s="1488" t="s">
        <v>2003</v>
      </c>
      <c r="C4293" s="1486" t="s">
        <v>97</v>
      </c>
      <c r="D4293" s="1488" t="s">
        <v>5083</v>
      </c>
      <c r="E4293" s="1492">
        <v>5500</v>
      </c>
      <c r="F4293" s="1488" t="s">
        <v>5084</v>
      </c>
      <c r="G4293" s="1488" t="s">
        <v>5085</v>
      </c>
      <c r="H4293" s="1488" t="s">
        <v>5086</v>
      </c>
      <c r="I4293" s="1487" t="s">
        <v>4618</v>
      </c>
      <c r="J4293" s="1486" t="s">
        <v>4619</v>
      </c>
      <c r="K4293" s="1485">
        <v>1</v>
      </c>
      <c r="L4293" s="1485">
        <v>12</v>
      </c>
      <c r="M4293" s="1491">
        <f t="shared" si="168"/>
        <v>66000</v>
      </c>
      <c r="N4293" s="1485">
        <v>1</v>
      </c>
      <c r="O4293" s="1485">
        <v>6</v>
      </c>
      <c r="P4293" s="1491">
        <f t="shared" si="167"/>
        <v>33000</v>
      </c>
    </row>
    <row r="4294" spans="1:16" ht="13.5" x14ac:dyDescent="0.2">
      <c r="A4294" s="1490" t="s">
        <v>2078</v>
      </c>
      <c r="B4294" s="1488" t="s">
        <v>2003</v>
      </c>
      <c r="C4294" s="1486" t="s">
        <v>97</v>
      </c>
      <c r="D4294" s="1488" t="s">
        <v>4632</v>
      </c>
      <c r="E4294" s="1492">
        <v>8000</v>
      </c>
      <c r="F4294" s="1488">
        <v>25839469</v>
      </c>
      <c r="G4294" s="1488" t="s">
        <v>5087</v>
      </c>
      <c r="H4294" s="1488" t="s">
        <v>4635</v>
      </c>
      <c r="I4294" s="1487" t="s">
        <v>4607</v>
      </c>
      <c r="J4294" s="1486" t="s">
        <v>4608</v>
      </c>
      <c r="K4294" s="1485">
        <v>1</v>
      </c>
      <c r="L4294" s="1485">
        <v>3</v>
      </c>
      <c r="M4294" s="1491">
        <f t="shared" si="168"/>
        <v>24000</v>
      </c>
      <c r="N4294" s="1485">
        <v>1</v>
      </c>
      <c r="O4294" s="1485">
        <v>6</v>
      </c>
      <c r="P4294" s="1491">
        <f t="shared" si="167"/>
        <v>48000</v>
      </c>
    </row>
    <row r="4295" spans="1:16" ht="13.5" x14ac:dyDescent="0.2">
      <c r="A4295" s="1490" t="s">
        <v>2078</v>
      </c>
      <c r="B4295" s="1488" t="s">
        <v>2003</v>
      </c>
      <c r="C4295" s="1486" t="s">
        <v>97</v>
      </c>
      <c r="D4295" s="1488" t="s">
        <v>4609</v>
      </c>
      <c r="E4295" s="1492">
        <v>3500</v>
      </c>
      <c r="F4295" s="1488" t="s">
        <v>5088</v>
      </c>
      <c r="G4295" s="1488" t="s">
        <v>5089</v>
      </c>
      <c r="H4295" s="1488" t="s">
        <v>1344</v>
      </c>
      <c r="I4295" s="1487" t="s">
        <v>4607</v>
      </c>
      <c r="J4295" s="1486" t="s">
        <v>4608</v>
      </c>
      <c r="K4295" s="1485">
        <v>1</v>
      </c>
      <c r="L4295" s="1485">
        <v>12</v>
      </c>
      <c r="M4295" s="1491">
        <f t="shared" si="168"/>
        <v>42000</v>
      </c>
      <c r="N4295" s="1485">
        <v>1</v>
      </c>
      <c r="O4295" s="1485">
        <v>6</v>
      </c>
      <c r="P4295" s="1491">
        <f t="shared" si="167"/>
        <v>21000</v>
      </c>
    </row>
    <row r="4296" spans="1:16" ht="13.5" x14ac:dyDescent="0.2">
      <c r="A4296" s="1490" t="s">
        <v>2078</v>
      </c>
      <c r="B4296" s="1488" t="s">
        <v>2003</v>
      </c>
      <c r="C4296" s="1486" t="s">
        <v>97</v>
      </c>
      <c r="D4296" s="1488" t="s">
        <v>4626</v>
      </c>
      <c r="E4296" s="1492">
        <v>7000</v>
      </c>
      <c r="F4296" s="1494">
        <v>44132762</v>
      </c>
      <c r="G4296" s="1488" t="s">
        <v>5090</v>
      </c>
      <c r="H4296" s="1488" t="s">
        <v>5091</v>
      </c>
      <c r="I4296" s="1487" t="s">
        <v>4607</v>
      </c>
      <c r="J4296" s="1486" t="s">
        <v>4608</v>
      </c>
      <c r="K4296" s="1485">
        <v>0</v>
      </c>
      <c r="L4296" s="1485">
        <v>0</v>
      </c>
      <c r="M4296" s="1491">
        <f t="shared" si="168"/>
        <v>0</v>
      </c>
      <c r="N4296" s="1493">
        <v>1</v>
      </c>
      <c r="O4296" s="1493">
        <v>5</v>
      </c>
      <c r="P4296" s="1491">
        <f t="shared" si="167"/>
        <v>35000</v>
      </c>
    </row>
    <row r="4297" spans="1:16" ht="13.5" x14ac:dyDescent="0.2">
      <c r="A4297" s="1490" t="s">
        <v>2078</v>
      </c>
      <c r="B4297" s="1488" t="s">
        <v>2003</v>
      </c>
      <c r="C4297" s="1486" t="s">
        <v>97</v>
      </c>
      <c r="D4297" s="1488" t="s">
        <v>5092</v>
      </c>
      <c r="E4297" s="1492">
        <v>5000</v>
      </c>
      <c r="F4297" s="1488">
        <v>10262364</v>
      </c>
      <c r="G4297" s="1488" t="s">
        <v>5093</v>
      </c>
      <c r="H4297" s="1488" t="s">
        <v>792</v>
      </c>
      <c r="I4297" s="1487" t="s">
        <v>4607</v>
      </c>
      <c r="J4297" s="1486" t="s">
        <v>4608</v>
      </c>
      <c r="K4297" s="1485">
        <v>1</v>
      </c>
      <c r="L4297" s="1485">
        <v>12</v>
      </c>
      <c r="M4297" s="1491">
        <f t="shared" si="168"/>
        <v>60000</v>
      </c>
      <c r="N4297" s="1485">
        <v>1</v>
      </c>
      <c r="O4297" s="1485">
        <v>6</v>
      </c>
      <c r="P4297" s="1491">
        <f t="shared" si="167"/>
        <v>30000</v>
      </c>
    </row>
    <row r="4298" spans="1:16" ht="13.5" x14ac:dyDescent="0.2">
      <c r="A4298" s="1490" t="s">
        <v>2078</v>
      </c>
      <c r="B4298" s="1488" t="s">
        <v>2003</v>
      </c>
      <c r="C4298" s="1486" t="s">
        <v>97</v>
      </c>
      <c r="D4298" s="1488" t="s">
        <v>4636</v>
      </c>
      <c r="E4298" s="1492">
        <v>3500</v>
      </c>
      <c r="F4298" s="1488" t="s">
        <v>5094</v>
      </c>
      <c r="G4298" s="1488" t="s">
        <v>5095</v>
      </c>
      <c r="H4298" s="1488" t="s">
        <v>4829</v>
      </c>
      <c r="I4298" s="1487" t="s">
        <v>4607</v>
      </c>
      <c r="J4298" s="1486" t="s">
        <v>4608</v>
      </c>
      <c r="K4298" s="1485">
        <v>1</v>
      </c>
      <c r="L4298" s="1485">
        <v>1</v>
      </c>
      <c r="M4298" s="1491">
        <f t="shared" si="168"/>
        <v>3500</v>
      </c>
      <c r="N4298" s="1485">
        <v>1</v>
      </c>
      <c r="O4298" s="1485">
        <v>6</v>
      </c>
      <c r="P4298" s="1491">
        <f t="shared" si="167"/>
        <v>21000</v>
      </c>
    </row>
    <row r="4299" spans="1:16" ht="13.5" x14ac:dyDescent="0.2">
      <c r="A4299" s="1490" t="s">
        <v>2078</v>
      </c>
      <c r="B4299" s="1488" t="s">
        <v>2003</v>
      </c>
      <c r="C4299" s="1486" t="s">
        <v>97</v>
      </c>
      <c r="D4299" s="1488" t="s">
        <v>4809</v>
      </c>
      <c r="E4299" s="1492">
        <v>6000</v>
      </c>
      <c r="F4299" s="1488">
        <v>42223925</v>
      </c>
      <c r="G4299" s="1488" t="s">
        <v>5096</v>
      </c>
      <c r="H4299" s="1488" t="s">
        <v>792</v>
      </c>
      <c r="I4299" s="1487" t="s">
        <v>4607</v>
      </c>
      <c r="J4299" s="1486" t="s">
        <v>4608</v>
      </c>
      <c r="K4299" s="1485">
        <v>1</v>
      </c>
      <c r="L4299" s="1485">
        <v>4</v>
      </c>
      <c r="M4299" s="1491">
        <f t="shared" si="168"/>
        <v>24000</v>
      </c>
      <c r="N4299" s="1485">
        <v>1</v>
      </c>
      <c r="O4299" s="1485">
        <v>6</v>
      </c>
      <c r="P4299" s="1491">
        <f t="shared" si="167"/>
        <v>36000</v>
      </c>
    </row>
    <row r="4300" spans="1:16" ht="13.5" x14ac:dyDescent="0.2">
      <c r="A4300" s="1490" t="s">
        <v>2078</v>
      </c>
      <c r="B4300" s="1488" t="s">
        <v>2003</v>
      </c>
      <c r="C4300" s="1486" t="s">
        <v>97</v>
      </c>
      <c r="D4300" s="1488" t="s">
        <v>4636</v>
      </c>
      <c r="E4300" s="1492">
        <v>3500</v>
      </c>
      <c r="F4300" s="1488">
        <v>45827324</v>
      </c>
      <c r="G4300" s="1488" t="s">
        <v>5097</v>
      </c>
      <c r="H4300" s="1488" t="s">
        <v>4635</v>
      </c>
      <c r="I4300" s="1487" t="s">
        <v>4607</v>
      </c>
      <c r="J4300" s="1486" t="s">
        <v>4608</v>
      </c>
      <c r="K4300" s="1485">
        <v>1</v>
      </c>
      <c r="L4300" s="1485">
        <v>1</v>
      </c>
      <c r="M4300" s="1491">
        <f t="shared" si="168"/>
        <v>3500</v>
      </c>
      <c r="N4300" s="1485">
        <v>1</v>
      </c>
      <c r="O4300" s="1485">
        <v>3</v>
      </c>
      <c r="P4300" s="1491">
        <f t="shared" si="167"/>
        <v>10500</v>
      </c>
    </row>
    <row r="4301" spans="1:16" ht="13.5" x14ac:dyDescent="0.2">
      <c r="A4301" s="1490" t="s">
        <v>2078</v>
      </c>
      <c r="B4301" s="1488" t="s">
        <v>2003</v>
      </c>
      <c r="C4301" s="1486" t="s">
        <v>97</v>
      </c>
      <c r="D4301" s="1488" t="s">
        <v>4612</v>
      </c>
      <c r="E4301" s="1492">
        <v>7000</v>
      </c>
      <c r="F4301" s="1488" t="s">
        <v>5098</v>
      </c>
      <c r="G4301" s="1488" t="s">
        <v>5099</v>
      </c>
      <c r="H4301" s="1488" t="s">
        <v>792</v>
      </c>
      <c r="I4301" s="1487" t="s">
        <v>4607</v>
      </c>
      <c r="J4301" s="1486" t="s">
        <v>4608</v>
      </c>
      <c r="K4301" s="1485">
        <v>2</v>
      </c>
      <c r="L4301" s="1485">
        <v>6</v>
      </c>
      <c r="M4301" s="1491">
        <f t="shared" si="168"/>
        <v>42000</v>
      </c>
      <c r="N4301" s="1485">
        <v>1</v>
      </c>
      <c r="O4301" s="1485">
        <v>6</v>
      </c>
      <c r="P4301" s="1491">
        <f t="shared" si="167"/>
        <v>42000</v>
      </c>
    </row>
    <row r="4302" spans="1:16" ht="13.5" x14ac:dyDescent="0.2">
      <c r="A4302" s="1490" t="s">
        <v>2078</v>
      </c>
      <c r="B4302" s="1488" t="s">
        <v>2003</v>
      </c>
      <c r="C4302" s="1486" t="s">
        <v>97</v>
      </c>
      <c r="D4302" s="1488" t="s">
        <v>4612</v>
      </c>
      <c r="E4302" s="1492">
        <v>8500</v>
      </c>
      <c r="F4302" s="1488">
        <v>10010216</v>
      </c>
      <c r="G4302" s="1488" t="s">
        <v>5099</v>
      </c>
      <c r="H4302" s="1488" t="s">
        <v>792</v>
      </c>
      <c r="I4302" s="1487" t="s">
        <v>4607</v>
      </c>
      <c r="J4302" s="1486" t="s">
        <v>4608</v>
      </c>
      <c r="K4302" s="1485">
        <v>2</v>
      </c>
      <c r="L4302" s="1485">
        <v>6</v>
      </c>
      <c r="M4302" s="1491">
        <f t="shared" si="168"/>
        <v>51000</v>
      </c>
      <c r="N4302" s="1485">
        <v>1</v>
      </c>
      <c r="O4302" s="1485">
        <v>6</v>
      </c>
      <c r="P4302" s="1491">
        <f t="shared" si="167"/>
        <v>51000</v>
      </c>
    </row>
    <row r="4303" spans="1:16" ht="13.5" x14ac:dyDescent="0.2">
      <c r="A4303" s="1490" t="s">
        <v>2078</v>
      </c>
      <c r="B4303" s="1488" t="s">
        <v>2003</v>
      </c>
      <c r="C4303" s="1486" t="s">
        <v>97</v>
      </c>
      <c r="D4303" s="1488" t="s">
        <v>4636</v>
      </c>
      <c r="E4303" s="1492">
        <v>3500</v>
      </c>
      <c r="F4303" s="1488">
        <v>40332746</v>
      </c>
      <c r="G4303" s="1488" t="s">
        <v>5100</v>
      </c>
      <c r="H4303" s="1488" t="s">
        <v>1494</v>
      </c>
      <c r="I4303" s="1487" t="s">
        <v>4607</v>
      </c>
      <c r="J4303" s="1486" t="s">
        <v>4608</v>
      </c>
      <c r="K4303" s="1485">
        <v>1</v>
      </c>
      <c r="L4303" s="1485">
        <v>1</v>
      </c>
      <c r="M4303" s="1491">
        <f t="shared" si="168"/>
        <v>3500</v>
      </c>
      <c r="N4303" s="1485">
        <v>1</v>
      </c>
      <c r="O4303" s="1485">
        <v>6</v>
      </c>
      <c r="P4303" s="1491">
        <f t="shared" si="167"/>
        <v>21000</v>
      </c>
    </row>
    <row r="4304" spans="1:16" ht="13.5" x14ac:dyDescent="0.2">
      <c r="A4304" s="1490" t="s">
        <v>2078</v>
      </c>
      <c r="B4304" s="1488" t="s">
        <v>2003</v>
      </c>
      <c r="C4304" s="1486" t="s">
        <v>97</v>
      </c>
      <c r="D4304" s="1488" t="s">
        <v>5101</v>
      </c>
      <c r="E4304" s="1492">
        <v>2500</v>
      </c>
      <c r="F4304" s="1488">
        <v>42323654</v>
      </c>
      <c r="G4304" s="1488" t="s">
        <v>5102</v>
      </c>
      <c r="H4304" s="1488" t="s">
        <v>4852</v>
      </c>
      <c r="I4304" s="1487" t="s">
        <v>4607</v>
      </c>
      <c r="J4304" s="1486" t="s">
        <v>4608</v>
      </c>
      <c r="K4304" s="1485">
        <v>1</v>
      </c>
      <c r="L4304" s="1485">
        <v>1</v>
      </c>
      <c r="M4304" s="1491">
        <f t="shared" si="168"/>
        <v>2500</v>
      </c>
      <c r="N4304" s="1485">
        <v>0</v>
      </c>
      <c r="O4304" s="1485">
        <v>0</v>
      </c>
      <c r="P4304" s="1491">
        <f t="shared" si="167"/>
        <v>0</v>
      </c>
    </row>
    <row r="4305" spans="1:16" ht="13.5" x14ac:dyDescent="0.2">
      <c r="A4305" s="1490" t="s">
        <v>2078</v>
      </c>
      <c r="B4305" s="1488" t="s">
        <v>2003</v>
      </c>
      <c r="C4305" s="1486" t="s">
        <v>97</v>
      </c>
      <c r="D4305" s="1488" t="s">
        <v>5103</v>
      </c>
      <c r="E4305" s="1492">
        <v>6500</v>
      </c>
      <c r="F4305" s="1488" t="s">
        <v>5104</v>
      </c>
      <c r="G4305" s="1488" t="s">
        <v>5105</v>
      </c>
      <c r="H4305" s="1488" t="s">
        <v>1064</v>
      </c>
      <c r="I4305" s="1487" t="s">
        <v>4607</v>
      </c>
      <c r="J4305" s="1486" t="s">
        <v>4608</v>
      </c>
      <c r="K4305" s="1485">
        <v>2</v>
      </c>
      <c r="L4305" s="1485">
        <v>6</v>
      </c>
      <c r="M4305" s="1491">
        <f t="shared" si="168"/>
        <v>39000</v>
      </c>
      <c r="N4305" s="1485">
        <v>0</v>
      </c>
      <c r="O4305" s="1485">
        <v>0</v>
      </c>
      <c r="P4305" s="1491">
        <f t="shared" si="167"/>
        <v>0</v>
      </c>
    </row>
    <row r="4306" spans="1:16" ht="13.5" x14ac:dyDescent="0.2">
      <c r="A4306" s="1490" t="s">
        <v>2078</v>
      </c>
      <c r="B4306" s="1488" t="s">
        <v>2003</v>
      </c>
      <c r="C4306" s="1486" t="s">
        <v>97</v>
      </c>
      <c r="D4306" s="1488" t="s">
        <v>5103</v>
      </c>
      <c r="E4306" s="1492">
        <v>7500</v>
      </c>
      <c r="F4306" s="1488">
        <v>25740532</v>
      </c>
      <c r="G4306" s="1488" t="s">
        <v>5105</v>
      </c>
      <c r="H4306" s="1488" t="s">
        <v>1064</v>
      </c>
      <c r="I4306" s="1487" t="s">
        <v>4607</v>
      </c>
      <c r="J4306" s="1486" t="s">
        <v>4608</v>
      </c>
      <c r="K4306" s="1485">
        <v>2</v>
      </c>
      <c r="L4306" s="1485">
        <v>1</v>
      </c>
      <c r="M4306" s="1491">
        <f t="shared" si="168"/>
        <v>7500</v>
      </c>
      <c r="N4306" s="1485">
        <v>0</v>
      </c>
      <c r="O4306" s="1485">
        <v>0</v>
      </c>
      <c r="P4306" s="1491">
        <f t="shared" si="167"/>
        <v>0</v>
      </c>
    </row>
    <row r="4307" spans="1:16" ht="13.5" x14ac:dyDescent="0.2">
      <c r="A4307" s="1490" t="s">
        <v>2078</v>
      </c>
      <c r="B4307" s="1488" t="s">
        <v>2003</v>
      </c>
      <c r="C4307" s="1486" t="s">
        <v>97</v>
      </c>
      <c r="D4307" s="1488" t="s">
        <v>4632</v>
      </c>
      <c r="E4307" s="1492">
        <v>8000</v>
      </c>
      <c r="F4307" s="1488">
        <v>45830623</v>
      </c>
      <c r="G4307" s="1488" t="s">
        <v>5106</v>
      </c>
      <c r="H4307" s="1488" t="s">
        <v>4813</v>
      </c>
      <c r="I4307" s="1487" t="s">
        <v>4607</v>
      </c>
      <c r="J4307" s="1486" t="s">
        <v>4608</v>
      </c>
      <c r="K4307" s="1485">
        <v>1</v>
      </c>
      <c r="L4307" s="1485">
        <v>3</v>
      </c>
      <c r="M4307" s="1491">
        <f t="shared" si="168"/>
        <v>24000</v>
      </c>
      <c r="N4307" s="1485">
        <v>0</v>
      </c>
      <c r="O4307" s="1485">
        <v>0</v>
      </c>
      <c r="P4307" s="1491">
        <f t="shared" si="167"/>
        <v>0</v>
      </c>
    </row>
    <row r="4308" spans="1:16" ht="13.5" x14ac:dyDescent="0.2">
      <c r="A4308" s="1490" t="s">
        <v>2078</v>
      </c>
      <c r="B4308" s="1488" t="s">
        <v>2003</v>
      </c>
      <c r="C4308" s="1486" t="s">
        <v>97</v>
      </c>
      <c r="D4308" s="1488" t="s">
        <v>4870</v>
      </c>
      <c r="E4308" s="1492">
        <v>6000</v>
      </c>
      <c r="F4308" s="1488">
        <v>40714694</v>
      </c>
      <c r="G4308" s="1488" t="s">
        <v>5107</v>
      </c>
      <c r="H4308" s="1488" t="s">
        <v>5108</v>
      </c>
      <c r="I4308" s="1487" t="s">
        <v>4607</v>
      </c>
      <c r="J4308" s="1486" t="s">
        <v>4618</v>
      </c>
      <c r="K4308" s="1485">
        <v>1</v>
      </c>
      <c r="L4308" s="1485">
        <v>1</v>
      </c>
      <c r="M4308" s="1491">
        <f t="shared" si="168"/>
        <v>6000</v>
      </c>
      <c r="N4308" s="1485">
        <v>0</v>
      </c>
      <c r="O4308" s="1485">
        <v>0</v>
      </c>
      <c r="P4308" s="1491">
        <f t="shared" si="167"/>
        <v>0</v>
      </c>
    </row>
    <row r="4309" spans="1:16" ht="13.5" x14ac:dyDescent="0.2">
      <c r="A4309" s="1490" t="s">
        <v>2078</v>
      </c>
      <c r="B4309" s="1488" t="s">
        <v>2003</v>
      </c>
      <c r="C4309" s="1486" t="s">
        <v>97</v>
      </c>
      <c r="D4309" s="1488" t="s">
        <v>4660</v>
      </c>
      <c r="E4309" s="1492">
        <v>3500</v>
      </c>
      <c r="F4309" s="1488">
        <v>45957957</v>
      </c>
      <c r="G4309" s="1488" t="s">
        <v>5109</v>
      </c>
      <c r="H4309" s="1488" t="s">
        <v>3589</v>
      </c>
      <c r="I4309" s="1487" t="s">
        <v>4607</v>
      </c>
      <c r="J4309" s="1486" t="s">
        <v>4608</v>
      </c>
      <c r="K4309" s="1485">
        <v>1</v>
      </c>
      <c r="L4309" s="1485">
        <v>3</v>
      </c>
      <c r="M4309" s="1491">
        <f t="shared" si="168"/>
        <v>10500</v>
      </c>
      <c r="N4309" s="1485">
        <v>0</v>
      </c>
      <c r="O4309" s="1485">
        <v>0</v>
      </c>
      <c r="P4309" s="1491">
        <f t="shared" si="167"/>
        <v>0</v>
      </c>
    </row>
    <row r="4310" spans="1:16" ht="13.5" x14ac:dyDescent="0.2">
      <c r="A4310" s="1490" t="s">
        <v>2078</v>
      </c>
      <c r="B4310" s="1488" t="s">
        <v>2003</v>
      </c>
      <c r="C4310" s="1486" t="s">
        <v>97</v>
      </c>
      <c r="D4310" s="1488" t="s">
        <v>4636</v>
      </c>
      <c r="E4310" s="1492">
        <v>3500</v>
      </c>
      <c r="F4310" s="1488">
        <v>42480592</v>
      </c>
      <c r="G4310" s="1488" t="s">
        <v>5110</v>
      </c>
      <c r="H4310" s="1488" t="s">
        <v>1494</v>
      </c>
      <c r="I4310" s="1487" t="s">
        <v>4607</v>
      </c>
      <c r="J4310" s="1486" t="s">
        <v>4608</v>
      </c>
      <c r="K4310" s="1485">
        <v>1</v>
      </c>
      <c r="L4310" s="1485">
        <v>1</v>
      </c>
      <c r="M4310" s="1491">
        <f t="shared" si="168"/>
        <v>3500</v>
      </c>
      <c r="N4310" s="1485">
        <v>1</v>
      </c>
      <c r="O4310" s="1485">
        <v>6</v>
      </c>
      <c r="P4310" s="1491">
        <f t="shared" si="167"/>
        <v>21000</v>
      </c>
    </row>
    <row r="4311" spans="1:16" ht="13.5" x14ac:dyDescent="0.2">
      <c r="A4311" s="1490" t="s">
        <v>2078</v>
      </c>
      <c r="B4311" s="1488" t="s">
        <v>2003</v>
      </c>
      <c r="C4311" s="1486" t="s">
        <v>97</v>
      </c>
      <c r="D4311" s="1488" t="s">
        <v>4748</v>
      </c>
      <c r="E4311" s="1492">
        <v>7500</v>
      </c>
      <c r="F4311" s="1488" t="s">
        <v>5111</v>
      </c>
      <c r="G4311" s="1488" t="s">
        <v>5112</v>
      </c>
      <c r="H4311" s="1488" t="s">
        <v>864</v>
      </c>
      <c r="I4311" s="1487" t="s">
        <v>4607</v>
      </c>
      <c r="J4311" s="1486" t="s">
        <v>4608</v>
      </c>
      <c r="K4311" s="1485">
        <v>1</v>
      </c>
      <c r="L4311" s="1485">
        <v>11</v>
      </c>
      <c r="M4311" s="1491">
        <f t="shared" si="168"/>
        <v>82500</v>
      </c>
      <c r="N4311" s="1485">
        <v>0</v>
      </c>
      <c r="O4311" s="1485">
        <v>0</v>
      </c>
      <c r="P4311" s="1491">
        <f t="shared" si="167"/>
        <v>0</v>
      </c>
    </row>
    <row r="4312" spans="1:16" ht="13.5" x14ac:dyDescent="0.2">
      <c r="A4312" s="1490" t="s">
        <v>2078</v>
      </c>
      <c r="B4312" s="1488" t="s">
        <v>2003</v>
      </c>
      <c r="C4312" s="1486" t="s">
        <v>97</v>
      </c>
      <c r="D4312" s="1488" t="s">
        <v>5001</v>
      </c>
      <c r="E4312" s="1492">
        <v>6500</v>
      </c>
      <c r="F4312" s="1494">
        <v>9986789</v>
      </c>
      <c r="G4312" s="1488" t="s">
        <v>5113</v>
      </c>
      <c r="H4312" s="1488" t="s">
        <v>5114</v>
      </c>
      <c r="I4312" s="1487" t="s">
        <v>4607</v>
      </c>
      <c r="J4312" s="1486" t="s">
        <v>4608</v>
      </c>
      <c r="K4312" s="1485">
        <v>0</v>
      </c>
      <c r="L4312" s="1485">
        <v>0</v>
      </c>
      <c r="M4312" s="1491">
        <f t="shared" si="168"/>
        <v>0</v>
      </c>
      <c r="N4312" s="1493">
        <v>1</v>
      </c>
      <c r="O4312" s="1493">
        <v>6</v>
      </c>
      <c r="P4312" s="1491">
        <f t="shared" si="167"/>
        <v>39000</v>
      </c>
    </row>
    <row r="4313" spans="1:16" ht="13.5" x14ac:dyDescent="0.2">
      <c r="A4313" s="1490" t="s">
        <v>2078</v>
      </c>
      <c r="B4313" s="1488" t="s">
        <v>2003</v>
      </c>
      <c r="C4313" s="1486" t="s">
        <v>97</v>
      </c>
      <c r="D4313" s="1488" t="s">
        <v>4636</v>
      </c>
      <c r="E4313" s="1492">
        <v>3500</v>
      </c>
      <c r="F4313" s="1488">
        <v>72810382</v>
      </c>
      <c r="G4313" s="1488" t="s">
        <v>5115</v>
      </c>
      <c r="H4313" s="1488" t="s">
        <v>1494</v>
      </c>
      <c r="I4313" s="1487" t="s">
        <v>4607</v>
      </c>
      <c r="J4313" s="1486" t="s">
        <v>4608</v>
      </c>
      <c r="K4313" s="1485">
        <v>1</v>
      </c>
      <c r="L4313" s="1485">
        <v>1</v>
      </c>
      <c r="M4313" s="1491">
        <f t="shared" si="168"/>
        <v>3500</v>
      </c>
      <c r="N4313" s="1485">
        <v>1</v>
      </c>
      <c r="O4313" s="1485">
        <v>6</v>
      </c>
      <c r="P4313" s="1491">
        <f t="shared" si="167"/>
        <v>21000</v>
      </c>
    </row>
    <row r="4314" spans="1:16" ht="13.5" x14ac:dyDescent="0.2">
      <c r="A4314" s="1490" t="s">
        <v>2078</v>
      </c>
      <c r="B4314" s="1488" t="s">
        <v>2003</v>
      </c>
      <c r="C4314" s="1486" t="s">
        <v>97</v>
      </c>
      <c r="D4314" s="1488" t="s">
        <v>5116</v>
      </c>
      <c r="E4314" s="1492">
        <v>7500</v>
      </c>
      <c r="F4314" s="1488" t="s">
        <v>5117</v>
      </c>
      <c r="G4314" s="1488" t="s">
        <v>5118</v>
      </c>
      <c r="H4314" s="1488" t="s">
        <v>5119</v>
      </c>
      <c r="I4314" s="1487" t="s">
        <v>4607</v>
      </c>
      <c r="J4314" s="1486" t="s">
        <v>4608</v>
      </c>
      <c r="K4314" s="1485">
        <v>1</v>
      </c>
      <c r="L4314" s="1485">
        <v>12</v>
      </c>
      <c r="M4314" s="1491">
        <f t="shared" si="168"/>
        <v>90000</v>
      </c>
      <c r="N4314" s="1485">
        <v>1</v>
      </c>
      <c r="O4314" s="1485">
        <v>6</v>
      </c>
      <c r="P4314" s="1491">
        <f t="shared" si="167"/>
        <v>45000</v>
      </c>
    </row>
    <row r="4315" spans="1:16" ht="13.5" x14ac:dyDescent="0.2">
      <c r="A4315" s="1490" t="s">
        <v>2078</v>
      </c>
      <c r="B4315" s="1488" t="s">
        <v>2003</v>
      </c>
      <c r="C4315" s="1486" t="s">
        <v>97</v>
      </c>
      <c r="D4315" s="1488" t="s">
        <v>5120</v>
      </c>
      <c r="E4315" s="1492">
        <v>7500</v>
      </c>
      <c r="F4315" s="1488" t="s">
        <v>5121</v>
      </c>
      <c r="G4315" s="1488" t="s">
        <v>5122</v>
      </c>
      <c r="H4315" s="1488" t="s">
        <v>5123</v>
      </c>
      <c r="I4315" s="1487" t="s">
        <v>4607</v>
      </c>
      <c r="J4315" s="1486" t="s">
        <v>4608</v>
      </c>
      <c r="K4315" s="1485">
        <v>1</v>
      </c>
      <c r="L4315" s="1485">
        <v>12</v>
      </c>
      <c r="M4315" s="1491">
        <f t="shared" si="168"/>
        <v>90000</v>
      </c>
      <c r="N4315" s="1485">
        <v>1</v>
      </c>
      <c r="O4315" s="1485">
        <v>6</v>
      </c>
      <c r="P4315" s="1491">
        <f t="shared" ref="P4315:P4378" si="169">E4315*O4315</f>
        <v>45000</v>
      </c>
    </row>
    <row r="4316" spans="1:16" ht="13.5" x14ac:dyDescent="0.2">
      <c r="A4316" s="1490" t="s">
        <v>2078</v>
      </c>
      <c r="B4316" s="1488" t="s">
        <v>2003</v>
      </c>
      <c r="C4316" s="1486" t="s">
        <v>97</v>
      </c>
      <c r="D4316" s="1488" t="s">
        <v>5124</v>
      </c>
      <c r="E4316" s="1492">
        <v>8000</v>
      </c>
      <c r="F4316" s="1488">
        <v>45790477</v>
      </c>
      <c r="G4316" s="1488" t="s">
        <v>5125</v>
      </c>
      <c r="H4316" s="1488" t="s">
        <v>4655</v>
      </c>
      <c r="I4316" s="1487" t="s">
        <v>4607</v>
      </c>
      <c r="J4316" s="1486" t="s">
        <v>4608</v>
      </c>
      <c r="K4316" s="1485">
        <v>1</v>
      </c>
      <c r="L4316" s="1485">
        <v>5</v>
      </c>
      <c r="M4316" s="1491">
        <f t="shared" ref="M4316:M4379" si="170">E4316*L4316</f>
        <v>40000</v>
      </c>
      <c r="N4316" s="1485">
        <v>1</v>
      </c>
      <c r="O4316" s="1485">
        <v>6</v>
      </c>
      <c r="P4316" s="1491">
        <f t="shared" si="169"/>
        <v>48000</v>
      </c>
    </row>
    <row r="4317" spans="1:16" ht="13.5" x14ac:dyDescent="0.2">
      <c r="A4317" s="1490" t="s">
        <v>2078</v>
      </c>
      <c r="B4317" s="1488" t="s">
        <v>2003</v>
      </c>
      <c r="C4317" s="1486" t="s">
        <v>97</v>
      </c>
      <c r="D4317" s="1488" t="s">
        <v>4612</v>
      </c>
      <c r="E4317" s="1492">
        <v>8000</v>
      </c>
      <c r="F4317" s="1488" t="s">
        <v>5126</v>
      </c>
      <c r="G4317" s="1488" t="s">
        <v>5127</v>
      </c>
      <c r="H4317" s="1488" t="s">
        <v>792</v>
      </c>
      <c r="I4317" s="1487" t="s">
        <v>4607</v>
      </c>
      <c r="J4317" s="1486" t="s">
        <v>4608</v>
      </c>
      <c r="K4317" s="1485">
        <v>1</v>
      </c>
      <c r="L4317" s="1485">
        <v>1</v>
      </c>
      <c r="M4317" s="1491">
        <f t="shared" si="170"/>
        <v>8000</v>
      </c>
      <c r="N4317" s="1485">
        <v>1</v>
      </c>
      <c r="O4317" s="1485">
        <v>6</v>
      </c>
      <c r="P4317" s="1491">
        <f t="shared" si="169"/>
        <v>48000</v>
      </c>
    </row>
    <row r="4318" spans="1:16" ht="13.5" x14ac:dyDescent="0.2">
      <c r="A4318" s="1490" t="s">
        <v>2078</v>
      </c>
      <c r="B4318" s="1488" t="s">
        <v>2003</v>
      </c>
      <c r="C4318" s="1486" t="s">
        <v>97</v>
      </c>
      <c r="D4318" s="1488" t="s">
        <v>5128</v>
      </c>
      <c r="E4318" s="1492">
        <v>5000</v>
      </c>
      <c r="F4318" s="1488">
        <v>10305824</v>
      </c>
      <c r="G4318" s="1488" t="s">
        <v>5129</v>
      </c>
      <c r="H4318" s="1488" t="s">
        <v>5130</v>
      </c>
      <c r="I4318" s="1487" t="s">
        <v>4607</v>
      </c>
      <c r="J4318" s="1486" t="s">
        <v>4608</v>
      </c>
      <c r="K4318" s="1485">
        <v>1</v>
      </c>
      <c r="L4318" s="1485">
        <v>8</v>
      </c>
      <c r="M4318" s="1491">
        <f t="shared" si="170"/>
        <v>40000</v>
      </c>
      <c r="N4318" s="1485">
        <v>0</v>
      </c>
      <c r="O4318" s="1485">
        <v>0</v>
      </c>
      <c r="P4318" s="1491">
        <f t="shared" si="169"/>
        <v>0</v>
      </c>
    </row>
    <row r="4319" spans="1:16" ht="13.5" x14ac:dyDescent="0.2">
      <c r="A4319" s="1490" t="s">
        <v>2078</v>
      </c>
      <c r="B4319" s="1488" t="s">
        <v>2003</v>
      </c>
      <c r="C4319" s="1486" t="s">
        <v>97</v>
      </c>
      <c r="D4319" s="1488" t="s">
        <v>4636</v>
      </c>
      <c r="E4319" s="1492">
        <v>3500</v>
      </c>
      <c r="F4319" s="1488">
        <v>45504685</v>
      </c>
      <c r="G4319" s="1488" t="s">
        <v>5131</v>
      </c>
      <c r="H4319" s="1488" t="s">
        <v>5132</v>
      </c>
      <c r="I4319" s="1487" t="s">
        <v>4607</v>
      </c>
      <c r="J4319" s="1486" t="s">
        <v>4608</v>
      </c>
      <c r="K4319" s="1485">
        <v>1</v>
      </c>
      <c r="L4319" s="1485">
        <v>2</v>
      </c>
      <c r="M4319" s="1491">
        <f t="shared" si="170"/>
        <v>7000</v>
      </c>
      <c r="N4319" s="1485">
        <v>1</v>
      </c>
      <c r="O4319" s="1485">
        <v>6</v>
      </c>
      <c r="P4319" s="1491">
        <f t="shared" si="169"/>
        <v>21000</v>
      </c>
    </row>
    <row r="4320" spans="1:16" ht="13.5" x14ac:dyDescent="0.2">
      <c r="A4320" s="1490" t="s">
        <v>2078</v>
      </c>
      <c r="B4320" s="1488" t="s">
        <v>2003</v>
      </c>
      <c r="C4320" s="1486" t="s">
        <v>97</v>
      </c>
      <c r="D4320" s="1488" t="s">
        <v>4612</v>
      </c>
      <c r="E4320" s="1492">
        <v>6500</v>
      </c>
      <c r="F4320" s="1488">
        <v>43073304</v>
      </c>
      <c r="G4320" s="1488" t="s">
        <v>5133</v>
      </c>
      <c r="H4320" s="1488" t="s">
        <v>792</v>
      </c>
      <c r="I4320" s="1487" t="s">
        <v>4607</v>
      </c>
      <c r="J4320" s="1486" t="s">
        <v>4608</v>
      </c>
      <c r="K4320" s="1485">
        <v>1</v>
      </c>
      <c r="L4320" s="1485">
        <v>12</v>
      </c>
      <c r="M4320" s="1491">
        <f t="shared" si="170"/>
        <v>78000</v>
      </c>
      <c r="N4320" s="1485">
        <v>1</v>
      </c>
      <c r="O4320" s="1485">
        <v>6</v>
      </c>
      <c r="P4320" s="1491">
        <f t="shared" si="169"/>
        <v>39000</v>
      </c>
    </row>
    <row r="4321" spans="1:16" ht="13.5" x14ac:dyDescent="0.2">
      <c r="A4321" s="1490" t="s">
        <v>2078</v>
      </c>
      <c r="B4321" s="1488" t="s">
        <v>2003</v>
      </c>
      <c r="C4321" s="1486" t="s">
        <v>97</v>
      </c>
      <c r="D4321" s="1488" t="s">
        <v>5062</v>
      </c>
      <c r="E4321" s="1492">
        <v>8000</v>
      </c>
      <c r="F4321" s="1488" t="s">
        <v>5134</v>
      </c>
      <c r="G4321" s="1488" t="s">
        <v>5135</v>
      </c>
      <c r="H4321" s="1488" t="s">
        <v>4635</v>
      </c>
      <c r="I4321" s="1487" t="s">
        <v>4607</v>
      </c>
      <c r="J4321" s="1486" t="s">
        <v>4608</v>
      </c>
      <c r="K4321" s="1485">
        <v>1</v>
      </c>
      <c r="L4321" s="1485">
        <v>12</v>
      </c>
      <c r="M4321" s="1491">
        <f t="shared" si="170"/>
        <v>96000</v>
      </c>
      <c r="N4321" s="1485">
        <v>1</v>
      </c>
      <c r="O4321" s="1485">
        <v>6</v>
      </c>
      <c r="P4321" s="1491">
        <f t="shared" si="169"/>
        <v>48000</v>
      </c>
    </row>
    <row r="4322" spans="1:16" ht="13.5" x14ac:dyDescent="0.2">
      <c r="A4322" s="1490" t="s">
        <v>2078</v>
      </c>
      <c r="B4322" s="1488" t="s">
        <v>2003</v>
      </c>
      <c r="C4322" s="1486" t="s">
        <v>97</v>
      </c>
      <c r="D4322" s="1488" t="s">
        <v>5136</v>
      </c>
      <c r="E4322" s="1492">
        <v>12000</v>
      </c>
      <c r="F4322" s="1488">
        <v>10690102</v>
      </c>
      <c r="G4322" s="1488" t="s">
        <v>5137</v>
      </c>
      <c r="H4322" s="1488" t="s">
        <v>4635</v>
      </c>
      <c r="I4322" s="1487" t="s">
        <v>4607</v>
      </c>
      <c r="J4322" s="1486" t="s">
        <v>4608</v>
      </c>
      <c r="K4322" s="1485">
        <v>1</v>
      </c>
      <c r="L4322" s="1485">
        <v>4</v>
      </c>
      <c r="M4322" s="1491">
        <f t="shared" si="170"/>
        <v>48000</v>
      </c>
      <c r="N4322" s="1485">
        <v>0</v>
      </c>
      <c r="O4322" s="1485">
        <v>0</v>
      </c>
      <c r="P4322" s="1491">
        <f t="shared" si="169"/>
        <v>0</v>
      </c>
    </row>
    <row r="4323" spans="1:16" ht="13.5" x14ac:dyDescent="0.2">
      <c r="A4323" s="1490" t="s">
        <v>2078</v>
      </c>
      <c r="B4323" s="1488" t="s">
        <v>2003</v>
      </c>
      <c r="C4323" s="1486" t="s">
        <v>97</v>
      </c>
      <c r="D4323" s="1488" t="s">
        <v>5138</v>
      </c>
      <c r="E4323" s="1492">
        <v>14000</v>
      </c>
      <c r="F4323" s="1488" t="s">
        <v>5139</v>
      </c>
      <c r="G4323" s="1488" t="s">
        <v>5140</v>
      </c>
      <c r="H4323" s="1488" t="s">
        <v>792</v>
      </c>
      <c r="I4323" s="1487" t="s">
        <v>4607</v>
      </c>
      <c r="J4323" s="1486" t="s">
        <v>4608</v>
      </c>
      <c r="K4323" s="1485">
        <v>1</v>
      </c>
      <c r="L4323" s="1485">
        <v>10</v>
      </c>
      <c r="M4323" s="1491">
        <f t="shared" si="170"/>
        <v>140000</v>
      </c>
      <c r="N4323" s="1485">
        <v>1</v>
      </c>
      <c r="O4323" s="1485">
        <v>6</v>
      </c>
      <c r="P4323" s="1491">
        <f t="shared" si="169"/>
        <v>84000</v>
      </c>
    </row>
    <row r="4324" spans="1:16" ht="13.5" x14ac:dyDescent="0.2">
      <c r="A4324" s="1490" t="s">
        <v>2078</v>
      </c>
      <c r="B4324" s="1488" t="s">
        <v>2003</v>
      </c>
      <c r="C4324" s="1486" t="s">
        <v>97</v>
      </c>
      <c r="D4324" s="1488" t="s">
        <v>4728</v>
      </c>
      <c r="E4324" s="1492">
        <v>8000</v>
      </c>
      <c r="F4324" s="1488">
        <v>44040311</v>
      </c>
      <c r="G4324" s="1488" t="s">
        <v>5141</v>
      </c>
      <c r="H4324" s="1488" t="s">
        <v>4635</v>
      </c>
      <c r="I4324" s="1487" t="s">
        <v>4607</v>
      </c>
      <c r="J4324" s="1486" t="s">
        <v>4608</v>
      </c>
      <c r="K4324" s="1485">
        <v>1</v>
      </c>
      <c r="L4324" s="1485">
        <v>6</v>
      </c>
      <c r="M4324" s="1491">
        <f t="shared" si="170"/>
        <v>48000</v>
      </c>
      <c r="N4324" s="1485">
        <v>1</v>
      </c>
      <c r="O4324" s="1485">
        <v>6</v>
      </c>
      <c r="P4324" s="1491">
        <f t="shared" si="169"/>
        <v>48000</v>
      </c>
    </row>
    <row r="4325" spans="1:16" ht="13.5" x14ac:dyDescent="0.2">
      <c r="A4325" s="1490" t="s">
        <v>2078</v>
      </c>
      <c r="B4325" s="1488" t="s">
        <v>2003</v>
      </c>
      <c r="C4325" s="1486" t="s">
        <v>97</v>
      </c>
      <c r="D4325" s="1488" t="s">
        <v>4636</v>
      </c>
      <c r="E4325" s="1492">
        <v>3500</v>
      </c>
      <c r="F4325" s="1488">
        <v>15864840</v>
      </c>
      <c r="G4325" s="1488" t="s">
        <v>5142</v>
      </c>
      <c r="H4325" s="1488" t="s">
        <v>3589</v>
      </c>
      <c r="I4325" s="1487" t="s">
        <v>4607</v>
      </c>
      <c r="J4325" s="1486" t="s">
        <v>4608</v>
      </c>
      <c r="K4325" s="1485">
        <v>1</v>
      </c>
      <c r="L4325" s="1485">
        <v>1</v>
      </c>
      <c r="M4325" s="1491">
        <f t="shared" si="170"/>
        <v>3500</v>
      </c>
      <c r="N4325" s="1485">
        <v>1</v>
      </c>
      <c r="O4325" s="1485">
        <v>6</v>
      </c>
      <c r="P4325" s="1491">
        <f t="shared" si="169"/>
        <v>21000</v>
      </c>
    </row>
    <row r="4326" spans="1:16" ht="13.5" x14ac:dyDescent="0.2">
      <c r="A4326" s="1490" t="s">
        <v>2078</v>
      </c>
      <c r="B4326" s="1488" t="s">
        <v>2003</v>
      </c>
      <c r="C4326" s="1486" t="s">
        <v>97</v>
      </c>
      <c r="D4326" s="1488" t="s">
        <v>5143</v>
      </c>
      <c r="E4326" s="1492">
        <v>8000</v>
      </c>
      <c r="F4326" s="1488">
        <v>42228601</v>
      </c>
      <c r="G4326" s="1488" t="s">
        <v>5144</v>
      </c>
      <c r="H4326" s="1488" t="s">
        <v>4649</v>
      </c>
      <c r="I4326" s="1487" t="s">
        <v>4607</v>
      </c>
      <c r="J4326" s="1486" t="s">
        <v>4608</v>
      </c>
      <c r="K4326" s="1485">
        <v>1</v>
      </c>
      <c r="L4326" s="1485">
        <v>5</v>
      </c>
      <c r="M4326" s="1491">
        <f t="shared" si="170"/>
        <v>40000</v>
      </c>
      <c r="N4326" s="1485">
        <v>1</v>
      </c>
      <c r="O4326" s="1485">
        <v>6</v>
      </c>
      <c r="P4326" s="1491">
        <f t="shared" si="169"/>
        <v>48000</v>
      </c>
    </row>
    <row r="4327" spans="1:16" ht="13.5" x14ac:dyDescent="0.2">
      <c r="A4327" s="1490" t="s">
        <v>2078</v>
      </c>
      <c r="B4327" s="1488" t="s">
        <v>2003</v>
      </c>
      <c r="C4327" s="1486" t="s">
        <v>97</v>
      </c>
      <c r="D4327" s="1488" t="s">
        <v>4788</v>
      </c>
      <c r="E4327" s="1492">
        <v>5500</v>
      </c>
      <c r="F4327" s="1488">
        <v>42663589</v>
      </c>
      <c r="G4327" s="1488" t="s">
        <v>5145</v>
      </c>
      <c r="H4327" s="1488" t="s">
        <v>867</v>
      </c>
      <c r="I4327" s="1487" t="s">
        <v>4607</v>
      </c>
      <c r="J4327" s="1486" t="s">
        <v>4608</v>
      </c>
      <c r="K4327" s="1485">
        <v>1</v>
      </c>
      <c r="L4327" s="1485">
        <v>2</v>
      </c>
      <c r="M4327" s="1491">
        <f t="shared" si="170"/>
        <v>11000</v>
      </c>
      <c r="N4327" s="1485">
        <v>0</v>
      </c>
      <c r="O4327" s="1485">
        <v>0</v>
      </c>
      <c r="P4327" s="1491">
        <f t="shared" si="169"/>
        <v>0</v>
      </c>
    </row>
    <row r="4328" spans="1:16" ht="13.5" x14ac:dyDescent="0.2">
      <c r="A4328" s="1490" t="s">
        <v>2078</v>
      </c>
      <c r="B4328" s="1488" t="s">
        <v>2003</v>
      </c>
      <c r="C4328" s="1486" t="s">
        <v>97</v>
      </c>
      <c r="D4328" s="1488" t="s">
        <v>5001</v>
      </c>
      <c r="E4328" s="1492">
        <v>6500</v>
      </c>
      <c r="F4328" s="1488" t="s">
        <v>5146</v>
      </c>
      <c r="G4328" s="1488" t="s">
        <v>5147</v>
      </c>
      <c r="H4328" s="1488" t="s">
        <v>5114</v>
      </c>
      <c r="I4328" s="1487" t="s">
        <v>4607</v>
      </c>
      <c r="J4328" s="1486" t="s">
        <v>4608</v>
      </c>
      <c r="K4328" s="1485">
        <v>1</v>
      </c>
      <c r="L4328" s="1485">
        <v>1</v>
      </c>
      <c r="M4328" s="1491">
        <f t="shared" si="170"/>
        <v>6500</v>
      </c>
      <c r="N4328" s="1485">
        <v>0</v>
      </c>
      <c r="O4328" s="1485">
        <v>0</v>
      </c>
      <c r="P4328" s="1491">
        <f t="shared" si="169"/>
        <v>0</v>
      </c>
    </row>
    <row r="4329" spans="1:16" ht="13.5" x14ac:dyDescent="0.2">
      <c r="A4329" s="1490" t="s">
        <v>2078</v>
      </c>
      <c r="B4329" s="1488" t="s">
        <v>2003</v>
      </c>
      <c r="C4329" s="1486" t="s">
        <v>97</v>
      </c>
      <c r="D4329" s="1488" t="s">
        <v>4806</v>
      </c>
      <c r="E4329" s="1492">
        <v>4500</v>
      </c>
      <c r="F4329" s="1488" t="s">
        <v>5148</v>
      </c>
      <c r="G4329" s="1488" t="s">
        <v>5149</v>
      </c>
      <c r="H4329" s="1488" t="s">
        <v>2349</v>
      </c>
      <c r="I4329" s="1487" t="s">
        <v>4618</v>
      </c>
      <c r="J4329" s="1486" t="s">
        <v>4619</v>
      </c>
      <c r="K4329" s="1485">
        <v>1</v>
      </c>
      <c r="L4329" s="1485">
        <v>3</v>
      </c>
      <c r="M4329" s="1491">
        <f t="shared" si="170"/>
        <v>13500</v>
      </c>
      <c r="N4329" s="1485">
        <v>0</v>
      </c>
      <c r="O4329" s="1485">
        <v>0</v>
      </c>
      <c r="P4329" s="1491">
        <f t="shared" si="169"/>
        <v>0</v>
      </c>
    </row>
    <row r="4330" spans="1:16" ht="13.5" x14ac:dyDescent="0.2">
      <c r="A4330" s="1490" t="s">
        <v>2078</v>
      </c>
      <c r="B4330" s="1488" t="s">
        <v>2003</v>
      </c>
      <c r="C4330" s="1486" t="s">
        <v>97</v>
      </c>
      <c r="D4330" s="1488" t="s">
        <v>4636</v>
      </c>
      <c r="E4330" s="1492">
        <v>3500</v>
      </c>
      <c r="F4330" s="1488">
        <v>46820322</v>
      </c>
      <c r="G4330" s="1488" t="s">
        <v>5150</v>
      </c>
      <c r="H4330" s="1488" t="s">
        <v>1494</v>
      </c>
      <c r="I4330" s="1487" t="s">
        <v>4607</v>
      </c>
      <c r="J4330" s="1486" t="s">
        <v>4608</v>
      </c>
      <c r="K4330" s="1485">
        <v>1</v>
      </c>
      <c r="L4330" s="1485">
        <v>1</v>
      </c>
      <c r="M4330" s="1491">
        <f t="shared" si="170"/>
        <v>3500</v>
      </c>
      <c r="N4330" s="1485">
        <v>1</v>
      </c>
      <c r="O4330" s="1485">
        <v>6</v>
      </c>
      <c r="P4330" s="1491">
        <f t="shared" si="169"/>
        <v>21000</v>
      </c>
    </row>
    <row r="4331" spans="1:16" ht="13.5" x14ac:dyDescent="0.2">
      <c r="A4331" s="1490" t="s">
        <v>2078</v>
      </c>
      <c r="B4331" s="1488" t="s">
        <v>2003</v>
      </c>
      <c r="C4331" s="1486" t="s">
        <v>97</v>
      </c>
      <c r="D4331" s="1488" t="s">
        <v>4612</v>
      </c>
      <c r="E4331" s="1492">
        <v>8000</v>
      </c>
      <c r="F4331" s="1488" t="s">
        <v>5151</v>
      </c>
      <c r="G4331" s="1488" t="s">
        <v>5152</v>
      </c>
      <c r="H4331" s="1488" t="s">
        <v>792</v>
      </c>
      <c r="I4331" s="1487" t="s">
        <v>4607</v>
      </c>
      <c r="J4331" s="1486" t="s">
        <v>4608</v>
      </c>
      <c r="K4331" s="1485">
        <v>1</v>
      </c>
      <c r="L4331" s="1485">
        <v>12</v>
      </c>
      <c r="M4331" s="1491">
        <f t="shared" si="170"/>
        <v>96000</v>
      </c>
      <c r="N4331" s="1485">
        <v>0</v>
      </c>
      <c r="O4331" s="1485">
        <v>0</v>
      </c>
      <c r="P4331" s="1491">
        <f t="shared" si="169"/>
        <v>0</v>
      </c>
    </row>
    <row r="4332" spans="1:16" ht="13.5" x14ac:dyDescent="0.2">
      <c r="A4332" s="1490" t="s">
        <v>2078</v>
      </c>
      <c r="B4332" s="1488" t="s">
        <v>2003</v>
      </c>
      <c r="C4332" s="1486" t="s">
        <v>97</v>
      </c>
      <c r="D4332" s="1488" t="s">
        <v>5153</v>
      </c>
      <c r="E4332" s="1492">
        <v>7500</v>
      </c>
      <c r="F4332" s="1488">
        <v>32981073</v>
      </c>
      <c r="G4332" s="1488" t="s">
        <v>5154</v>
      </c>
      <c r="H4332" s="1488" t="s">
        <v>792</v>
      </c>
      <c r="I4332" s="1487" t="s">
        <v>4607</v>
      </c>
      <c r="J4332" s="1486" t="s">
        <v>4608</v>
      </c>
      <c r="K4332" s="1485">
        <v>1</v>
      </c>
      <c r="L4332" s="1485">
        <v>12</v>
      </c>
      <c r="M4332" s="1491">
        <f t="shared" si="170"/>
        <v>90000</v>
      </c>
      <c r="N4332" s="1485">
        <v>1</v>
      </c>
      <c r="O4332" s="1485">
        <v>6</v>
      </c>
      <c r="P4332" s="1491">
        <f t="shared" si="169"/>
        <v>45000</v>
      </c>
    </row>
    <row r="4333" spans="1:16" ht="13.5" x14ac:dyDescent="0.2">
      <c r="A4333" s="1490" t="s">
        <v>2078</v>
      </c>
      <c r="B4333" s="1488" t="s">
        <v>2003</v>
      </c>
      <c r="C4333" s="1486" t="s">
        <v>97</v>
      </c>
      <c r="D4333" s="1488" t="s">
        <v>4744</v>
      </c>
      <c r="E4333" s="1492">
        <v>8000</v>
      </c>
      <c r="F4333" s="1488" t="s">
        <v>5155</v>
      </c>
      <c r="G4333" s="1488" t="s">
        <v>5156</v>
      </c>
      <c r="H4333" s="1488" t="s">
        <v>4635</v>
      </c>
      <c r="I4333" s="1487" t="s">
        <v>4607</v>
      </c>
      <c r="J4333" s="1486" t="s">
        <v>4608</v>
      </c>
      <c r="K4333" s="1485">
        <v>1</v>
      </c>
      <c r="L4333" s="1485">
        <v>12</v>
      </c>
      <c r="M4333" s="1491">
        <f t="shared" si="170"/>
        <v>96000</v>
      </c>
      <c r="N4333" s="1485">
        <v>1</v>
      </c>
      <c r="O4333" s="1485">
        <v>5</v>
      </c>
      <c r="P4333" s="1491">
        <f t="shared" si="169"/>
        <v>40000</v>
      </c>
    </row>
    <row r="4334" spans="1:16" ht="13.5" x14ac:dyDescent="0.2">
      <c r="A4334" s="1490" t="s">
        <v>2078</v>
      </c>
      <c r="B4334" s="1488" t="s">
        <v>2003</v>
      </c>
      <c r="C4334" s="1486" t="s">
        <v>97</v>
      </c>
      <c r="D4334" s="1488" t="s">
        <v>5157</v>
      </c>
      <c r="E4334" s="1492">
        <v>9000</v>
      </c>
      <c r="F4334" s="1488">
        <v>41398788</v>
      </c>
      <c r="G4334" s="1488" t="s">
        <v>5158</v>
      </c>
      <c r="H4334" s="1488" t="s">
        <v>792</v>
      </c>
      <c r="I4334" s="1487" t="s">
        <v>4607</v>
      </c>
      <c r="J4334" s="1486" t="s">
        <v>4608</v>
      </c>
      <c r="K4334" s="1485">
        <v>1</v>
      </c>
      <c r="L4334" s="1485">
        <v>6</v>
      </c>
      <c r="M4334" s="1491">
        <f t="shared" si="170"/>
        <v>54000</v>
      </c>
      <c r="N4334" s="1485">
        <v>1</v>
      </c>
      <c r="O4334" s="1485">
        <v>6</v>
      </c>
      <c r="P4334" s="1491">
        <f t="shared" si="169"/>
        <v>54000</v>
      </c>
    </row>
    <row r="4335" spans="1:16" ht="13.5" x14ac:dyDescent="0.2">
      <c r="A4335" s="1490" t="s">
        <v>2078</v>
      </c>
      <c r="B4335" s="1488" t="s">
        <v>2003</v>
      </c>
      <c r="C4335" s="1486" t="s">
        <v>97</v>
      </c>
      <c r="D4335" s="1488" t="s">
        <v>4744</v>
      </c>
      <c r="E4335" s="1492">
        <v>8000</v>
      </c>
      <c r="F4335" s="1488" t="s">
        <v>5159</v>
      </c>
      <c r="G4335" s="1488" t="s">
        <v>5160</v>
      </c>
      <c r="H4335" s="1488" t="s">
        <v>4691</v>
      </c>
      <c r="I4335" s="1487" t="s">
        <v>4607</v>
      </c>
      <c r="J4335" s="1486" t="s">
        <v>4608</v>
      </c>
      <c r="K4335" s="1485">
        <v>1</v>
      </c>
      <c r="L4335" s="1485">
        <v>12</v>
      </c>
      <c r="M4335" s="1491">
        <f t="shared" si="170"/>
        <v>96000</v>
      </c>
      <c r="N4335" s="1485">
        <v>1</v>
      </c>
      <c r="O4335" s="1485">
        <v>6</v>
      </c>
      <c r="P4335" s="1491">
        <f t="shared" si="169"/>
        <v>48000</v>
      </c>
    </row>
    <row r="4336" spans="1:16" ht="13.5" x14ac:dyDescent="0.2">
      <c r="A4336" s="1490" t="s">
        <v>2078</v>
      </c>
      <c r="B4336" s="1488" t="s">
        <v>2003</v>
      </c>
      <c r="C4336" s="1486" t="s">
        <v>97</v>
      </c>
      <c r="D4336" s="1488" t="s">
        <v>5161</v>
      </c>
      <c r="E4336" s="1492">
        <v>4500</v>
      </c>
      <c r="F4336" s="1488">
        <v>43651001</v>
      </c>
      <c r="G4336" s="1488" t="s">
        <v>5162</v>
      </c>
      <c r="H4336" s="1488" t="s">
        <v>5163</v>
      </c>
      <c r="I4336" s="1487" t="s">
        <v>4607</v>
      </c>
      <c r="J4336" s="1486" t="s">
        <v>4608</v>
      </c>
      <c r="K4336" s="1485">
        <v>1</v>
      </c>
      <c r="L4336" s="1485">
        <v>12</v>
      </c>
      <c r="M4336" s="1491">
        <f t="shared" si="170"/>
        <v>54000</v>
      </c>
      <c r="N4336" s="1485">
        <v>1</v>
      </c>
      <c r="O4336" s="1485">
        <v>6</v>
      </c>
      <c r="P4336" s="1491">
        <f t="shared" si="169"/>
        <v>27000</v>
      </c>
    </row>
    <row r="4337" spans="1:16" ht="13.5" x14ac:dyDescent="0.2">
      <c r="A4337" s="1490" t="s">
        <v>2078</v>
      </c>
      <c r="B4337" s="1488" t="s">
        <v>2003</v>
      </c>
      <c r="C4337" s="1486" t="s">
        <v>97</v>
      </c>
      <c r="D4337" s="1488" t="s">
        <v>5164</v>
      </c>
      <c r="E4337" s="1492">
        <v>8000</v>
      </c>
      <c r="F4337" s="1488">
        <v>42230850</v>
      </c>
      <c r="G4337" s="1488" t="s">
        <v>5165</v>
      </c>
      <c r="H4337" s="1488" t="s">
        <v>4655</v>
      </c>
      <c r="I4337" s="1487" t="s">
        <v>4607</v>
      </c>
      <c r="J4337" s="1486" t="s">
        <v>4608</v>
      </c>
      <c r="K4337" s="1485">
        <v>1</v>
      </c>
      <c r="L4337" s="1485">
        <v>5</v>
      </c>
      <c r="M4337" s="1491">
        <f t="shared" si="170"/>
        <v>40000</v>
      </c>
      <c r="N4337" s="1485">
        <v>0</v>
      </c>
      <c r="O4337" s="1485">
        <v>0</v>
      </c>
      <c r="P4337" s="1491">
        <f t="shared" si="169"/>
        <v>0</v>
      </c>
    </row>
    <row r="4338" spans="1:16" ht="13.5" x14ac:dyDescent="0.2">
      <c r="A4338" s="1490" t="s">
        <v>2078</v>
      </c>
      <c r="B4338" s="1488" t="s">
        <v>2003</v>
      </c>
      <c r="C4338" s="1486" t="s">
        <v>97</v>
      </c>
      <c r="D4338" s="1488" t="s">
        <v>5166</v>
      </c>
      <c r="E4338" s="1492">
        <v>3200</v>
      </c>
      <c r="F4338" s="1488" t="s">
        <v>5167</v>
      </c>
      <c r="G4338" s="1488" t="s">
        <v>5168</v>
      </c>
      <c r="H4338" s="1488" t="s">
        <v>5119</v>
      </c>
      <c r="I4338" s="1487" t="s">
        <v>4607</v>
      </c>
      <c r="J4338" s="1486" t="s">
        <v>4608</v>
      </c>
      <c r="K4338" s="1485">
        <v>2</v>
      </c>
      <c r="L4338" s="1485">
        <v>4</v>
      </c>
      <c r="M4338" s="1491">
        <f t="shared" si="170"/>
        <v>12800</v>
      </c>
      <c r="N4338" s="1485">
        <v>0</v>
      </c>
      <c r="O4338" s="1485">
        <v>0</v>
      </c>
      <c r="P4338" s="1491">
        <f t="shared" si="169"/>
        <v>0</v>
      </c>
    </row>
    <row r="4339" spans="1:16" ht="13.5" x14ac:dyDescent="0.2">
      <c r="A4339" s="1490" t="s">
        <v>2078</v>
      </c>
      <c r="B4339" s="1488" t="s">
        <v>2003</v>
      </c>
      <c r="C4339" s="1486" t="s">
        <v>97</v>
      </c>
      <c r="D4339" s="1488" t="s">
        <v>5169</v>
      </c>
      <c r="E4339" s="1492">
        <v>5500</v>
      </c>
      <c r="F4339" s="1488">
        <v>46421165</v>
      </c>
      <c r="G4339" s="1488" t="s">
        <v>5168</v>
      </c>
      <c r="H4339" s="1488" t="s">
        <v>5119</v>
      </c>
      <c r="I4339" s="1487" t="s">
        <v>4607</v>
      </c>
      <c r="J4339" s="1486" t="s">
        <v>4608</v>
      </c>
      <c r="K4339" s="1485">
        <v>2</v>
      </c>
      <c r="L4339" s="1485">
        <v>7</v>
      </c>
      <c r="M4339" s="1491">
        <f t="shared" si="170"/>
        <v>38500</v>
      </c>
      <c r="N4339" s="1485">
        <v>1</v>
      </c>
      <c r="O4339" s="1485">
        <v>6</v>
      </c>
      <c r="P4339" s="1491">
        <f t="shared" si="169"/>
        <v>33000</v>
      </c>
    </row>
    <row r="4340" spans="1:16" ht="13.5" x14ac:dyDescent="0.2">
      <c r="A4340" s="1490" t="s">
        <v>2078</v>
      </c>
      <c r="B4340" s="1488" t="s">
        <v>2003</v>
      </c>
      <c r="C4340" s="1486" t="s">
        <v>97</v>
      </c>
      <c r="D4340" s="1488" t="s">
        <v>4744</v>
      </c>
      <c r="E4340" s="1492">
        <v>8000</v>
      </c>
      <c r="F4340" s="1488" t="s">
        <v>5170</v>
      </c>
      <c r="G4340" s="1488" t="s">
        <v>5171</v>
      </c>
      <c r="H4340" s="1488" t="s">
        <v>4635</v>
      </c>
      <c r="I4340" s="1487" t="s">
        <v>4607</v>
      </c>
      <c r="J4340" s="1486" t="s">
        <v>4608</v>
      </c>
      <c r="K4340" s="1485">
        <v>1</v>
      </c>
      <c r="L4340" s="1485">
        <v>1</v>
      </c>
      <c r="M4340" s="1491">
        <f t="shared" si="170"/>
        <v>8000</v>
      </c>
      <c r="N4340" s="1485">
        <v>0</v>
      </c>
      <c r="O4340" s="1485">
        <v>0</v>
      </c>
      <c r="P4340" s="1491">
        <f t="shared" si="169"/>
        <v>0</v>
      </c>
    </row>
    <row r="4341" spans="1:16" ht="13.5" x14ac:dyDescent="0.2">
      <c r="A4341" s="1490" t="s">
        <v>2078</v>
      </c>
      <c r="B4341" s="1488" t="s">
        <v>2003</v>
      </c>
      <c r="C4341" s="1486" t="s">
        <v>97</v>
      </c>
      <c r="D4341" s="1488" t="s">
        <v>4660</v>
      </c>
      <c r="E4341" s="1492">
        <v>3500</v>
      </c>
      <c r="F4341" s="1488">
        <v>41298692</v>
      </c>
      <c r="G4341" s="1488" t="s">
        <v>5172</v>
      </c>
      <c r="H4341" s="1488" t="s">
        <v>1344</v>
      </c>
      <c r="I4341" s="1487" t="s">
        <v>4607</v>
      </c>
      <c r="J4341" s="1486" t="s">
        <v>4608</v>
      </c>
      <c r="K4341" s="1485">
        <v>1</v>
      </c>
      <c r="L4341" s="1485">
        <v>12</v>
      </c>
      <c r="M4341" s="1491">
        <f t="shared" si="170"/>
        <v>42000</v>
      </c>
      <c r="N4341" s="1485">
        <v>1</v>
      </c>
      <c r="O4341" s="1485">
        <v>6</v>
      </c>
      <c r="P4341" s="1491">
        <f t="shared" si="169"/>
        <v>21000</v>
      </c>
    </row>
    <row r="4342" spans="1:16" ht="13.5" x14ac:dyDescent="0.2">
      <c r="A4342" s="1490" t="s">
        <v>2078</v>
      </c>
      <c r="B4342" s="1488" t="s">
        <v>2003</v>
      </c>
      <c r="C4342" s="1486" t="s">
        <v>97</v>
      </c>
      <c r="D4342" s="1488" t="s">
        <v>5173</v>
      </c>
      <c r="E4342" s="1492">
        <v>3000</v>
      </c>
      <c r="F4342" s="1488">
        <v>41509789</v>
      </c>
      <c r="G4342" s="1488" t="s">
        <v>5174</v>
      </c>
      <c r="H4342" s="1488" t="s">
        <v>5175</v>
      </c>
      <c r="I4342" s="1487" t="s">
        <v>4607</v>
      </c>
      <c r="J4342" s="1486" t="s">
        <v>4608</v>
      </c>
      <c r="K4342" s="1485">
        <v>1</v>
      </c>
      <c r="L4342" s="1485">
        <v>10</v>
      </c>
      <c r="M4342" s="1491">
        <f t="shared" si="170"/>
        <v>30000</v>
      </c>
      <c r="N4342" s="1485">
        <v>0</v>
      </c>
      <c r="O4342" s="1485">
        <v>0</v>
      </c>
      <c r="P4342" s="1491">
        <f t="shared" si="169"/>
        <v>0</v>
      </c>
    </row>
    <row r="4343" spans="1:16" ht="13.5" x14ac:dyDescent="0.2">
      <c r="A4343" s="1490" t="s">
        <v>2078</v>
      </c>
      <c r="B4343" s="1488" t="s">
        <v>2003</v>
      </c>
      <c r="C4343" s="1486" t="s">
        <v>97</v>
      </c>
      <c r="D4343" s="1488" t="s">
        <v>4684</v>
      </c>
      <c r="E4343" s="1492">
        <v>8000</v>
      </c>
      <c r="F4343" s="1488">
        <v>23959951</v>
      </c>
      <c r="G4343" s="1488" t="s">
        <v>5176</v>
      </c>
      <c r="H4343" s="1488" t="s">
        <v>4635</v>
      </c>
      <c r="I4343" s="1487" t="s">
        <v>4607</v>
      </c>
      <c r="J4343" s="1486" t="s">
        <v>4608</v>
      </c>
      <c r="K4343" s="1485">
        <v>1</v>
      </c>
      <c r="L4343" s="1485">
        <v>6</v>
      </c>
      <c r="M4343" s="1491">
        <f t="shared" si="170"/>
        <v>48000</v>
      </c>
      <c r="N4343" s="1485">
        <v>1</v>
      </c>
      <c r="O4343" s="1485">
        <v>4</v>
      </c>
      <c r="P4343" s="1491">
        <f t="shared" si="169"/>
        <v>32000</v>
      </c>
    </row>
    <row r="4344" spans="1:16" ht="13.5" x14ac:dyDescent="0.2">
      <c r="A4344" s="1490" t="s">
        <v>2078</v>
      </c>
      <c r="B4344" s="1488" t="s">
        <v>2003</v>
      </c>
      <c r="C4344" s="1486" t="s">
        <v>97</v>
      </c>
      <c r="D4344" s="1488" t="s">
        <v>5177</v>
      </c>
      <c r="E4344" s="1492">
        <v>2500</v>
      </c>
      <c r="F4344" s="1488">
        <v>42504731</v>
      </c>
      <c r="G4344" s="1488" t="s">
        <v>5178</v>
      </c>
      <c r="H4344" s="1488" t="s">
        <v>5179</v>
      </c>
      <c r="I4344" s="1487" t="s">
        <v>4607</v>
      </c>
      <c r="J4344" s="1486" t="s">
        <v>4608</v>
      </c>
      <c r="K4344" s="1485">
        <v>1</v>
      </c>
      <c r="L4344" s="1485">
        <v>6</v>
      </c>
      <c r="M4344" s="1491">
        <f t="shared" si="170"/>
        <v>15000</v>
      </c>
      <c r="N4344" s="1485">
        <v>0</v>
      </c>
      <c r="O4344" s="1485">
        <v>0</v>
      </c>
      <c r="P4344" s="1491">
        <f t="shared" si="169"/>
        <v>0</v>
      </c>
    </row>
    <row r="4345" spans="1:16" ht="13.5" x14ac:dyDescent="0.2">
      <c r="A4345" s="1490" t="s">
        <v>2078</v>
      </c>
      <c r="B4345" s="1488" t="s">
        <v>2003</v>
      </c>
      <c r="C4345" s="1486" t="s">
        <v>97</v>
      </c>
      <c r="D4345" s="1488" t="s">
        <v>4612</v>
      </c>
      <c r="E4345" s="1492">
        <v>7000</v>
      </c>
      <c r="F4345" s="1488">
        <v>29517489</v>
      </c>
      <c r="G4345" s="1488" t="s">
        <v>5180</v>
      </c>
      <c r="H4345" s="1488" t="s">
        <v>792</v>
      </c>
      <c r="I4345" s="1487" t="s">
        <v>4607</v>
      </c>
      <c r="J4345" s="1486" t="s">
        <v>4608</v>
      </c>
      <c r="K4345" s="1485">
        <v>1</v>
      </c>
      <c r="L4345" s="1485">
        <v>12</v>
      </c>
      <c r="M4345" s="1491">
        <f t="shared" si="170"/>
        <v>84000</v>
      </c>
      <c r="N4345" s="1485">
        <v>1</v>
      </c>
      <c r="O4345" s="1485">
        <v>6</v>
      </c>
      <c r="P4345" s="1491">
        <f t="shared" si="169"/>
        <v>42000</v>
      </c>
    </row>
    <row r="4346" spans="1:16" ht="13.5" x14ac:dyDescent="0.2">
      <c r="A4346" s="1490" t="s">
        <v>2078</v>
      </c>
      <c r="B4346" s="1488" t="s">
        <v>2003</v>
      </c>
      <c r="C4346" s="1486" t="s">
        <v>97</v>
      </c>
      <c r="D4346" s="1488" t="s">
        <v>5181</v>
      </c>
      <c r="E4346" s="1492">
        <v>10000</v>
      </c>
      <c r="F4346" s="1488">
        <v>46085824</v>
      </c>
      <c r="G4346" s="1488" t="s">
        <v>5182</v>
      </c>
      <c r="H4346" s="1488" t="s">
        <v>867</v>
      </c>
      <c r="I4346" s="1487" t="s">
        <v>4607</v>
      </c>
      <c r="J4346" s="1486" t="s">
        <v>4608</v>
      </c>
      <c r="K4346" s="1485">
        <v>1</v>
      </c>
      <c r="L4346" s="1485">
        <v>2</v>
      </c>
      <c r="M4346" s="1491">
        <f t="shared" si="170"/>
        <v>20000</v>
      </c>
      <c r="N4346" s="1485">
        <v>1</v>
      </c>
      <c r="O4346" s="1485">
        <v>6</v>
      </c>
      <c r="P4346" s="1491">
        <f t="shared" si="169"/>
        <v>60000</v>
      </c>
    </row>
    <row r="4347" spans="1:16" ht="13.5" x14ac:dyDescent="0.2">
      <c r="A4347" s="1490" t="s">
        <v>2078</v>
      </c>
      <c r="B4347" s="1488" t="s">
        <v>2003</v>
      </c>
      <c r="C4347" s="1486" t="s">
        <v>97</v>
      </c>
      <c r="D4347" s="1488" t="s">
        <v>4612</v>
      </c>
      <c r="E4347" s="1492">
        <v>8000</v>
      </c>
      <c r="F4347" s="1488" t="s">
        <v>5183</v>
      </c>
      <c r="G4347" s="1488" t="s">
        <v>5184</v>
      </c>
      <c r="H4347" s="1488" t="s">
        <v>792</v>
      </c>
      <c r="I4347" s="1487" t="s">
        <v>4607</v>
      </c>
      <c r="J4347" s="1486" t="s">
        <v>4608</v>
      </c>
      <c r="K4347" s="1485">
        <v>1</v>
      </c>
      <c r="L4347" s="1485">
        <v>12</v>
      </c>
      <c r="M4347" s="1491">
        <f t="shared" si="170"/>
        <v>96000</v>
      </c>
      <c r="N4347" s="1485">
        <v>1</v>
      </c>
      <c r="O4347" s="1485">
        <v>6</v>
      </c>
      <c r="P4347" s="1491">
        <f t="shared" si="169"/>
        <v>48000</v>
      </c>
    </row>
    <row r="4348" spans="1:16" ht="13.5" x14ac:dyDescent="0.2">
      <c r="A4348" s="1490" t="s">
        <v>2078</v>
      </c>
      <c r="B4348" s="1488" t="s">
        <v>2003</v>
      </c>
      <c r="C4348" s="1486" t="s">
        <v>97</v>
      </c>
      <c r="D4348" s="1488" t="s">
        <v>5185</v>
      </c>
      <c r="E4348" s="1492">
        <v>6000</v>
      </c>
      <c r="F4348" s="1488">
        <v>10874243</v>
      </c>
      <c r="G4348" s="1488" t="s">
        <v>5186</v>
      </c>
      <c r="H4348" s="1488" t="s">
        <v>5187</v>
      </c>
      <c r="I4348" s="1487" t="s">
        <v>4607</v>
      </c>
      <c r="J4348" s="1486" t="s">
        <v>4608</v>
      </c>
      <c r="K4348" s="1485">
        <v>1</v>
      </c>
      <c r="L4348" s="1485">
        <v>10</v>
      </c>
      <c r="M4348" s="1491">
        <f t="shared" si="170"/>
        <v>60000</v>
      </c>
      <c r="N4348" s="1485">
        <v>0</v>
      </c>
      <c r="O4348" s="1485">
        <v>0</v>
      </c>
      <c r="P4348" s="1491">
        <f t="shared" si="169"/>
        <v>0</v>
      </c>
    </row>
    <row r="4349" spans="1:16" ht="13.5" x14ac:dyDescent="0.2">
      <c r="A4349" s="1490" t="s">
        <v>2078</v>
      </c>
      <c r="B4349" s="1488" t="s">
        <v>2003</v>
      </c>
      <c r="C4349" s="1486" t="s">
        <v>97</v>
      </c>
      <c r="D4349" s="1488" t="s">
        <v>5188</v>
      </c>
      <c r="E4349" s="1492">
        <v>3500</v>
      </c>
      <c r="F4349" s="1488" t="s">
        <v>5189</v>
      </c>
      <c r="G4349" s="1488" t="s">
        <v>5190</v>
      </c>
      <c r="H4349" s="1488" t="s">
        <v>4958</v>
      </c>
      <c r="I4349" s="1487" t="s">
        <v>4618</v>
      </c>
      <c r="J4349" s="1486" t="s">
        <v>4619</v>
      </c>
      <c r="K4349" s="1485">
        <v>2</v>
      </c>
      <c r="L4349" s="1485">
        <v>3</v>
      </c>
      <c r="M4349" s="1491">
        <f t="shared" si="170"/>
        <v>10500</v>
      </c>
      <c r="N4349" s="1485">
        <v>0</v>
      </c>
      <c r="O4349" s="1485">
        <v>0</v>
      </c>
      <c r="P4349" s="1491">
        <f t="shared" si="169"/>
        <v>0</v>
      </c>
    </row>
    <row r="4350" spans="1:16" ht="13.5" x14ac:dyDescent="0.2">
      <c r="A4350" s="1490" t="s">
        <v>2078</v>
      </c>
      <c r="B4350" s="1488" t="s">
        <v>2003</v>
      </c>
      <c r="C4350" s="1486" t="s">
        <v>97</v>
      </c>
      <c r="D4350" s="1488" t="s">
        <v>5191</v>
      </c>
      <c r="E4350" s="1492">
        <v>5500</v>
      </c>
      <c r="F4350" s="1488">
        <v>41345235</v>
      </c>
      <c r="G4350" s="1488" t="s">
        <v>5190</v>
      </c>
      <c r="H4350" s="1488" t="s">
        <v>5192</v>
      </c>
      <c r="I4350" s="1487" t="s">
        <v>4618</v>
      </c>
      <c r="J4350" s="1486" t="s">
        <v>4619</v>
      </c>
      <c r="K4350" s="1485">
        <v>2</v>
      </c>
      <c r="L4350" s="1485">
        <v>5</v>
      </c>
      <c r="M4350" s="1491">
        <f t="shared" si="170"/>
        <v>27500</v>
      </c>
      <c r="N4350" s="1485">
        <v>1</v>
      </c>
      <c r="O4350" s="1485">
        <v>6</v>
      </c>
      <c r="P4350" s="1491">
        <f t="shared" si="169"/>
        <v>33000</v>
      </c>
    </row>
    <row r="4351" spans="1:16" ht="13.5" x14ac:dyDescent="0.2">
      <c r="A4351" s="1490" t="s">
        <v>2078</v>
      </c>
      <c r="B4351" s="1488" t="s">
        <v>2003</v>
      </c>
      <c r="C4351" s="1486" t="s">
        <v>97</v>
      </c>
      <c r="D4351" s="1488" t="s">
        <v>4753</v>
      </c>
      <c r="E4351" s="1492">
        <v>6500</v>
      </c>
      <c r="F4351" s="1488" t="s">
        <v>5193</v>
      </c>
      <c r="G4351" s="1488" t="s">
        <v>5194</v>
      </c>
      <c r="H4351" s="1488" t="s">
        <v>1494</v>
      </c>
      <c r="I4351" s="1487" t="s">
        <v>4607</v>
      </c>
      <c r="J4351" s="1486" t="s">
        <v>4608</v>
      </c>
      <c r="K4351" s="1485">
        <v>1</v>
      </c>
      <c r="L4351" s="1485">
        <v>12</v>
      </c>
      <c r="M4351" s="1491">
        <f t="shared" si="170"/>
        <v>78000</v>
      </c>
      <c r="N4351" s="1485">
        <v>1</v>
      </c>
      <c r="O4351" s="1485">
        <v>6</v>
      </c>
      <c r="P4351" s="1491">
        <f t="shared" si="169"/>
        <v>39000</v>
      </c>
    </row>
    <row r="4352" spans="1:16" ht="13.5" x14ac:dyDescent="0.2">
      <c r="A4352" s="1490" t="s">
        <v>2078</v>
      </c>
      <c r="B4352" s="1488" t="s">
        <v>2003</v>
      </c>
      <c r="C4352" s="1486" t="s">
        <v>97</v>
      </c>
      <c r="D4352" s="1488" t="s">
        <v>4809</v>
      </c>
      <c r="E4352" s="1492">
        <v>3000</v>
      </c>
      <c r="F4352" s="1488">
        <v>45153053</v>
      </c>
      <c r="G4352" s="1488" t="s">
        <v>5195</v>
      </c>
      <c r="H4352" s="1488" t="s">
        <v>792</v>
      </c>
      <c r="I4352" s="1487" t="s">
        <v>4607</v>
      </c>
      <c r="J4352" s="1486" t="s">
        <v>4608</v>
      </c>
      <c r="K4352" s="1485">
        <v>1</v>
      </c>
      <c r="L4352" s="1485">
        <v>3</v>
      </c>
      <c r="M4352" s="1491">
        <f t="shared" si="170"/>
        <v>9000</v>
      </c>
      <c r="N4352" s="1485">
        <v>0</v>
      </c>
      <c r="O4352" s="1485">
        <v>0</v>
      </c>
      <c r="P4352" s="1491">
        <f t="shared" si="169"/>
        <v>0</v>
      </c>
    </row>
    <row r="4353" spans="1:16" ht="13.5" x14ac:dyDescent="0.2">
      <c r="A4353" s="1490" t="s">
        <v>2078</v>
      </c>
      <c r="B4353" s="1488" t="s">
        <v>2003</v>
      </c>
      <c r="C4353" s="1486" t="s">
        <v>97</v>
      </c>
      <c r="D4353" s="1488" t="s">
        <v>4612</v>
      </c>
      <c r="E4353" s="1492">
        <v>8000</v>
      </c>
      <c r="F4353" s="1488">
        <v>20117381</v>
      </c>
      <c r="G4353" s="1488" t="s">
        <v>5196</v>
      </c>
      <c r="H4353" s="1488" t="s">
        <v>792</v>
      </c>
      <c r="I4353" s="1487" t="s">
        <v>4607</v>
      </c>
      <c r="J4353" s="1486" t="s">
        <v>4608</v>
      </c>
      <c r="K4353" s="1485">
        <v>1</v>
      </c>
      <c r="L4353" s="1485">
        <v>12</v>
      </c>
      <c r="M4353" s="1491">
        <f t="shared" si="170"/>
        <v>96000</v>
      </c>
      <c r="N4353" s="1485">
        <v>1</v>
      </c>
      <c r="O4353" s="1485">
        <v>6</v>
      </c>
      <c r="P4353" s="1491">
        <f t="shared" si="169"/>
        <v>48000</v>
      </c>
    </row>
    <row r="4354" spans="1:16" ht="13.5" x14ac:dyDescent="0.2">
      <c r="A4354" s="1490" t="s">
        <v>2078</v>
      </c>
      <c r="B4354" s="1488" t="s">
        <v>2003</v>
      </c>
      <c r="C4354" s="1486" t="s">
        <v>97</v>
      </c>
      <c r="D4354" s="1488" t="s">
        <v>4612</v>
      </c>
      <c r="E4354" s="1492">
        <v>8000</v>
      </c>
      <c r="F4354" s="1488">
        <v>24714924</v>
      </c>
      <c r="G4354" s="1488" t="s">
        <v>5197</v>
      </c>
      <c r="H4354" s="1488" t="s">
        <v>792</v>
      </c>
      <c r="I4354" s="1487" t="s">
        <v>4607</v>
      </c>
      <c r="J4354" s="1486" t="s">
        <v>4608</v>
      </c>
      <c r="K4354" s="1485">
        <v>1</v>
      </c>
      <c r="L4354" s="1485">
        <v>1</v>
      </c>
      <c r="M4354" s="1491">
        <f t="shared" si="170"/>
        <v>8000</v>
      </c>
      <c r="N4354" s="1485">
        <v>0</v>
      </c>
      <c r="O4354" s="1485">
        <v>0</v>
      </c>
      <c r="P4354" s="1491">
        <f t="shared" si="169"/>
        <v>0</v>
      </c>
    </row>
    <row r="4355" spans="1:16" ht="13.5" x14ac:dyDescent="0.2">
      <c r="A4355" s="1490" t="s">
        <v>2078</v>
      </c>
      <c r="B4355" s="1488" t="s">
        <v>2003</v>
      </c>
      <c r="C4355" s="1486" t="s">
        <v>97</v>
      </c>
      <c r="D4355" s="1488" t="s">
        <v>4615</v>
      </c>
      <c r="E4355" s="1492">
        <v>2800</v>
      </c>
      <c r="F4355" s="1488" t="s">
        <v>5198</v>
      </c>
      <c r="G4355" s="1488" t="s">
        <v>5199</v>
      </c>
      <c r="H4355" s="1488" t="s">
        <v>2349</v>
      </c>
      <c r="I4355" s="1487" t="s">
        <v>4618</v>
      </c>
      <c r="J4355" s="1486" t="s">
        <v>4619</v>
      </c>
      <c r="K4355" s="1485">
        <v>1</v>
      </c>
      <c r="L4355" s="1485">
        <v>12</v>
      </c>
      <c r="M4355" s="1491">
        <f t="shared" si="170"/>
        <v>33600</v>
      </c>
      <c r="N4355" s="1485">
        <v>1</v>
      </c>
      <c r="O4355" s="1485">
        <v>6</v>
      </c>
      <c r="P4355" s="1491">
        <f t="shared" si="169"/>
        <v>16800</v>
      </c>
    </row>
    <row r="4356" spans="1:16" ht="13.5" x14ac:dyDescent="0.2">
      <c r="A4356" s="1490" t="s">
        <v>2078</v>
      </c>
      <c r="B4356" s="1488" t="s">
        <v>2003</v>
      </c>
      <c r="C4356" s="1486" t="s">
        <v>97</v>
      </c>
      <c r="D4356" s="1488" t="s">
        <v>5200</v>
      </c>
      <c r="E4356" s="1492">
        <v>9000</v>
      </c>
      <c r="F4356" s="1488" t="s">
        <v>5201</v>
      </c>
      <c r="G4356" s="1488" t="s">
        <v>5202</v>
      </c>
      <c r="H4356" s="1488" t="s">
        <v>4635</v>
      </c>
      <c r="I4356" s="1487" t="s">
        <v>4607</v>
      </c>
      <c r="J4356" s="1486" t="s">
        <v>4608</v>
      </c>
      <c r="K4356" s="1485">
        <v>2</v>
      </c>
      <c r="L4356" s="1485">
        <v>8</v>
      </c>
      <c r="M4356" s="1491">
        <f t="shared" si="170"/>
        <v>72000</v>
      </c>
      <c r="N4356" s="1485">
        <v>0</v>
      </c>
      <c r="O4356" s="1485">
        <v>0</v>
      </c>
      <c r="P4356" s="1491">
        <f t="shared" si="169"/>
        <v>0</v>
      </c>
    </row>
    <row r="4357" spans="1:16" ht="13.5" x14ac:dyDescent="0.2">
      <c r="A4357" s="1490" t="s">
        <v>2078</v>
      </c>
      <c r="B4357" s="1488" t="s">
        <v>2003</v>
      </c>
      <c r="C4357" s="1486" t="s">
        <v>97</v>
      </c>
      <c r="D4357" s="1488" t="s">
        <v>5203</v>
      </c>
      <c r="E4357" s="1492">
        <v>10000</v>
      </c>
      <c r="F4357" s="1488" t="s">
        <v>5201</v>
      </c>
      <c r="G4357" s="1488" t="s">
        <v>5202</v>
      </c>
      <c r="H4357" s="1488" t="s">
        <v>4635</v>
      </c>
      <c r="I4357" s="1487" t="s">
        <v>4607</v>
      </c>
      <c r="J4357" s="1486" t="s">
        <v>4608</v>
      </c>
      <c r="K4357" s="1485">
        <v>2</v>
      </c>
      <c r="L4357" s="1485">
        <v>3</v>
      </c>
      <c r="M4357" s="1491">
        <f t="shared" si="170"/>
        <v>30000</v>
      </c>
      <c r="N4357" s="1485">
        <v>1</v>
      </c>
      <c r="O4357" s="1485">
        <v>6</v>
      </c>
      <c r="P4357" s="1491">
        <f t="shared" si="169"/>
        <v>60000</v>
      </c>
    </row>
    <row r="4358" spans="1:16" ht="13.5" x14ac:dyDescent="0.2">
      <c r="A4358" s="1490" t="s">
        <v>2078</v>
      </c>
      <c r="B4358" s="1488" t="s">
        <v>2003</v>
      </c>
      <c r="C4358" s="1486" t="s">
        <v>97</v>
      </c>
      <c r="D4358" s="1488" t="s">
        <v>4620</v>
      </c>
      <c r="E4358" s="1492">
        <v>8000</v>
      </c>
      <c r="F4358" s="1488">
        <v>43264935</v>
      </c>
      <c r="G4358" s="1488" t="s">
        <v>5204</v>
      </c>
      <c r="H4358" s="1488" t="s">
        <v>792</v>
      </c>
      <c r="I4358" s="1487" t="s">
        <v>4607</v>
      </c>
      <c r="J4358" s="1486" t="s">
        <v>4608</v>
      </c>
      <c r="K4358" s="1485">
        <v>1</v>
      </c>
      <c r="L4358" s="1485">
        <v>1</v>
      </c>
      <c r="M4358" s="1491">
        <f t="shared" si="170"/>
        <v>8000</v>
      </c>
      <c r="N4358" s="1485">
        <v>1</v>
      </c>
      <c r="O4358" s="1485">
        <v>1</v>
      </c>
      <c r="P4358" s="1491">
        <f t="shared" si="169"/>
        <v>8000</v>
      </c>
    </row>
    <row r="4359" spans="1:16" ht="13.5" x14ac:dyDescent="0.2">
      <c r="A4359" s="1490" t="s">
        <v>2078</v>
      </c>
      <c r="B4359" s="1488" t="s">
        <v>2003</v>
      </c>
      <c r="C4359" s="1486" t="s">
        <v>97</v>
      </c>
      <c r="D4359" s="1488" t="s">
        <v>5205</v>
      </c>
      <c r="E4359" s="1492">
        <v>6500</v>
      </c>
      <c r="F4359" s="1488" t="s">
        <v>5206</v>
      </c>
      <c r="G4359" s="1488" t="s">
        <v>5207</v>
      </c>
      <c r="H4359" s="1488" t="s">
        <v>5208</v>
      </c>
      <c r="I4359" s="1487" t="s">
        <v>4607</v>
      </c>
      <c r="J4359" s="1486" t="s">
        <v>4608</v>
      </c>
      <c r="K4359" s="1485">
        <v>1</v>
      </c>
      <c r="L4359" s="1485">
        <v>12</v>
      </c>
      <c r="M4359" s="1491">
        <f t="shared" si="170"/>
        <v>78000</v>
      </c>
      <c r="N4359" s="1485">
        <v>1</v>
      </c>
      <c r="O4359" s="1485">
        <v>6</v>
      </c>
      <c r="P4359" s="1491">
        <f t="shared" si="169"/>
        <v>39000</v>
      </c>
    </row>
    <row r="4360" spans="1:16" ht="13.5" x14ac:dyDescent="0.2">
      <c r="A4360" s="1490" t="s">
        <v>2078</v>
      </c>
      <c r="B4360" s="1488" t="s">
        <v>2003</v>
      </c>
      <c r="C4360" s="1486" t="s">
        <v>97</v>
      </c>
      <c r="D4360" s="1488" t="s">
        <v>4623</v>
      </c>
      <c r="E4360" s="1492">
        <v>3500</v>
      </c>
      <c r="F4360" s="1488" t="s">
        <v>5209</v>
      </c>
      <c r="G4360" s="1488" t="s">
        <v>5210</v>
      </c>
      <c r="H4360" s="1488" t="s">
        <v>1344</v>
      </c>
      <c r="I4360" s="1487" t="s">
        <v>4607</v>
      </c>
      <c r="J4360" s="1486" t="s">
        <v>4608</v>
      </c>
      <c r="K4360" s="1485">
        <v>1</v>
      </c>
      <c r="L4360" s="1485">
        <v>12</v>
      </c>
      <c r="M4360" s="1491">
        <f t="shared" si="170"/>
        <v>42000</v>
      </c>
      <c r="N4360" s="1485">
        <v>1</v>
      </c>
      <c r="O4360" s="1485">
        <v>6</v>
      </c>
      <c r="P4360" s="1491">
        <f t="shared" si="169"/>
        <v>21000</v>
      </c>
    </row>
    <row r="4361" spans="1:16" ht="13.5" x14ac:dyDescent="0.2">
      <c r="A4361" s="1490" t="s">
        <v>2078</v>
      </c>
      <c r="B4361" s="1488" t="s">
        <v>2003</v>
      </c>
      <c r="C4361" s="1486" t="s">
        <v>97</v>
      </c>
      <c r="D4361" s="1488" t="s">
        <v>4927</v>
      </c>
      <c r="E4361" s="1492">
        <v>6500</v>
      </c>
      <c r="F4361" s="1488">
        <v>10223732</v>
      </c>
      <c r="G4361" s="1488" t="s">
        <v>5211</v>
      </c>
      <c r="H4361" s="1488" t="s">
        <v>776</v>
      </c>
      <c r="I4361" s="1487" t="s">
        <v>4607</v>
      </c>
      <c r="J4361" s="1486" t="s">
        <v>4608</v>
      </c>
      <c r="K4361" s="1485">
        <v>1</v>
      </c>
      <c r="L4361" s="1485">
        <v>1</v>
      </c>
      <c r="M4361" s="1491">
        <f t="shared" si="170"/>
        <v>6500</v>
      </c>
      <c r="N4361" s="1485">
        <v>0</v>
      </c>
      <c r="O4361" s="1485">
        <v>0</v>
      </c>
      <c r="P4361" s="1491">
        <f t="shared" si="169"/>
        <v>0</v>
      </c>
    </row>
    <row r="4362" spans="1:16" ht="13.5" x14ac:dyDescent="0.2">
      <c r="A4362" s="1490" t="s">
        <v>2078</v>
      </c>
      <c r="B4362" s="1488" t="s">
        <v>2003</v>
      </c>
      <c r="C4362" s="1486" t="s">
        <v>97</v>
      </c>
      <c r="D4362" s="1488" t="s">
        <v>4636</v>
      </c>
      <c r="E4362" s="1492">
        <v>3500</v>
      </c>
      <c r="F4362" s="1488">
        <v>41754943</v>
      </c>
      <c r="G4362" s="1488" t="s">
        <v>5212</v>
      </c>
      <c r="H4362" s="1488" t="s">
        <v>4829</v>
      </c>
      <c r="I4362" s="1487" t="s">
        <v>4607</v>
      </c>
      <c r="J4362" s="1486" t="s">
        <v>4608</v>
      </c>
      <c r="K4362" s="1485">
        <v>1</v>
      </c>
      <c r="L4362" s="1485">
        <v>9</v>
      </c>
      <c r="M4362" s="1491">
        <f t="shared" si="170"/>
        <v>31500</v>
      </c>
      <c r="N4362" s="1485">
        <v>1</v>
      </c>
      <c r="O4362" s="1485">
        <v>6</v>
      </c>
      <c r="P4362" s="1491">
        <f t="shared" si="169"/>
        <v>21000</v>
      </c>
    </row>
    <row r="4363" spans="1:16" ht="13.5" x14ac:dyDescent="0.2">
      <c r="A4363" s="1490" t="s">
        <v>2078</v>
      </c>
      <c r="B4363" s="1488" t="s">
        <v>2003</v>
      </c>
      <c r="C4363" s="1486" t="s">
        <v>97</v>
      </c>
      <c r="D4363" s="1488" t="s">
        <v>4978</v>
      </c>
      <c r="E4363" s="1492">
        <v>2000</v>
      </c>
      <c r="F4363" s="1488" t="s">
        <v>5213</v>
      </c>
      <c r="G4363" s="1488" t="s">
        <v>5214</v>
      </c>
      <c r="H4363" s="1488" t="s">
        <v>5215</v>
      </c>
      <c r="I4363" s="1487" t="s">
        <v>4618</v>
      </c>
      <c r="J4363" s="1486" t="s">
        <v>4619</v>
      </c>
      <c r="K4363" s="1485">
        <v>1</v>
      </c>
      <c r="L4363" s="1485">
        <v>12</v>
      </c>
      <c r="M4363" s="1491">
        <f t="shared" si="170"/>
        <v>24000</v>
      </c>
      <c r="N4363" s="1485">
        <v>1</v>
      </c>
      <c r="O4363" s="1485">
        <v>6</v>
      </c>
      <c r="P4363" s="1491">
        <f t="shared" si="169"/>
        <v>12000</v>
      </c>
    </row>
    <row r="4364" spans="1:16" ht="13.5" x14ac:dyDescent="0.2">
      <c r="A4364" s="1490" t="s">
        <v>2078</v>
      </c>
      <c r="B4364" s="1488" t="s">
        <v>2003</v>
      </c>
      <c r="C4364" s="1486" t="s">
        <v>97</v>
      </c>
      <c r="D4364" s="1488" t="s">
        <v>5216</v>
      </c>
      <c r="E4364" s="1492">
        <v>12000</v>
      </c>
      <c r="F4364" s="1488">
        <v>42079553</v>
      </c>
      <c r="G4364" s="1488" t="s">
        <v>5217</v>
      </c>
      <c r="H4364" s="1488" t="s">
        <v>792</v>
      </c>
      <c r="I4364" s="1487" t="s">
        <v>4607</v>
      </c>
      <c r="J4364" s="1486" t="s">
        <v>4608</v>
      </c>
      <c r="K4364" s="1485">
        <v>1</v>
      </c>
      <c r="L4364" s="1485">
        <v>7</v>
      </c>
      <c r="M4364" s="1491">
        <f t="shared" si="170"/>
        <v>84000</v>
      </c>
      <c r="N4364" s="1485">
        <v>1</v>
      </c>
      <c r="O4364" s="1485">
        <v>6</v>
      </c>
      <c r="P4364" s="1491">
        <f t="shared" si="169"/>
        <v>72000</v>
      </c>
    </row>
    <row r="4365" spans="1:16" ht="13.5" x14ac:dyDescent="0.2">
      <c r="A4365" s="1490" t="s">
        <v>2078</v>
      </c>
      <c r="B4365" s="1488" t="s">
        <v>2003</v>
      </c>
      <c r="C4365" s="1486" t="s">
        <v>97</v>
      </c>
      <c r="D4365" s="1488" t="s">
        <v>4744</v>
      </c>
      <c r="E4365" s="1492">
        <v>8000</v>
      </c>
      <c r="F4365" s="1488" t="s">
        <v>5218</v>
      </c>
      <c r="G4365" s="1488" t="s">
        <v>5219</v>
      </c>
      <c r="H4365" s="1488" t="s">
        <v>4635</v>
      </c>
      <c r="I4365" s="1487" t="s">
        <v>4607</v>
      </c>
      <c r="J4365" s="1486" t="s">
        <v>4608</v>
      </c>
      <c r="K4365" s="1485">
        <v>1</v>
      </c>
      <c r="L4365" s="1485">
        <v>12</v>
      </c>
      <c r="M4365" s="1491">
        <f t="shared" si="170"/>
        <v>96000</v>
      </c>
      <c r="N4365" s="1485">
        <v>1</v>
      </c>
      <c r="O4365" s="1485">
        <v>6</v>
      </c>
      <c r="P4365" s="1491">
        <f t="shared" si="169"/>
        <v>48000</v>
      </c>
    </row>
    <row r="4366" spans="1:16" ht="13.5" x14ac:dyDescent="0.2">
      <c r="A4366" s="1490" t="s">
        <v>2078</v>
      </c>
      <c r="B4366" s="1488" t="s">
        <v>2003</v>
      </c>
      <c r="C4366" s="1486" t="s">
        <v>97</v>
      </c>
      <c r="D4366" s="1488" t="s">
        <v>5220</v>
      </c>
      <c r="E4366" s="1492">
        <v>7500</v>
      </c>
      <c r="F4366" s="1488" t="s">
        <v>5221</v>
      </c>
      <c r="G4366" s="1488" t="s">
        <v>5222</v>
      </c>
      <c r="H4366" s="1488" t="s">
        <v>1344</v>
      </c>
      <c r="I4366" s="1487" t="s">
        <v>4607</v>
      </c>
      <c r="J4366" s="1486" t="s">
        <v>4608</v>
      </c>
      <c r="K4366" s="1485">
        <v>1</v>
      </c>
      <c r="L4366" s="1485">
        <v>12</v>
      </c>
      <c r="M4366" s="1491">
        <f t="shared" si="170"/>
        <v>90000</v>
      </c>
      <c r="N4366" s="1485">
        <v>1</v>
      </c>
      <c r="O4366" s="1485">
        <v>6</v>
      </c>
      <c r="P4366" s="1491">
        <f t="shared" si="169"/>
        <v>45000</v>
      </c>
    </row>
    <row r="4367" spans="1:16" ht="13.5" x14ac:dyDescent="0.2">
      <c r="A4367" s="1490" t="s">
        <v>2078</v>
      </c>
      <c r="B4367" s="1488" t="s">
        <v>2003</v>
      </c>
      <c r="C4367" s="1486" t="s">
        <v>97</v>
      </c>
      <c r="D4367" s="1488" t="s">
        <v>5223</v>
      </c>
      <c r="E4367" s="1492">
        <v>10000</v>
      </c>
      <c r="F4367" s="1488">
        <v>44883048</v>
      </c>
      <c r="G4367" s="1488" t="s">
        <v>5224</v>
      </c>
      <c r="H4367" s="1488" t="s">
        <v>867</v>
      </c>
      <c r="I4367" s="1487" t="s">
        <v>4607</v>
      </c>
      <c r="J4367" s="1486" t="s">
        <v>4608</v>
      </c>
      <c r="K4367" s="1485">
        <v>1</v>
      </c>
      <c r="L4367" s="1485">
        <v>8</v>
      </c>
      <c r="M4367" s="1491">
        <f t="shared" si="170"/>
        <v>80000</v>
      </c>
      <c r="N4367" s="1485">
        <v>0</v>
      </c>
      <c r="O4367" s="1485">
        <v>0</v>
      </c>
      <c r="P4367" s="1491">
        <f t="shared" si="169"/>
        <v>0</v>
      </c>
    </row>
    <row r="4368" spans="1:16" ht="13.5" x14ac:dyDescent="0.2">
      <c r="A4368" s="1490" t="s">
        <v>2078</v>
      </c>
      <c r="B4368" s="1488" t="s">
        <v>2003</v>
      </c>
      <c r="C4368" s="1486" t="s">
        <v>97</v>
      </c>
      <c r="D4368" s="1488" t="s">
        <v>5225</v>
      </c>
      <c r="E4368" s="1492">
        <v>3200</v>
      </c>
      <c r="F4368" s="1488" t="s">
        <v>5226</v>
      </c>
      <c r="G4368" s="1488" t="s">
        <v>5227</v>
      </c>
      <c r="H4368" s="1488" t="s">
        <v>4750</v>
      </c>
      <c r="I4368" s="1487" t="s">
        <v>4607</v>
      </c>
      <c r="J4368" s="1486" t="s">
        <v>4618</v>
      </c>
      <c r="K4368" s="1485">
        <v>2</v>
      </c>
      <c r="L4368" s="1485">
        <v>3</v>
      </c>
      <c r="M4368" s="1491">
        <f t="shared" si="170"/>
        <v>9600</v>
      </c>
      <c r="N4368" s="1485">
        <v>0</v>
      </c>
      <c r="O4368" s="1485">
        <v>0</v>
      </c>
      <c r="P4368" s="1491">
        <f t="shared" si="169"/>
        <v>0</v>
      </c>
    </row>
    <row r="4369" spans="1:16" ht="13.5" x14ac:dyDescent="0.2">
      <c r="A4369" s="1490" t="s">
        <v>2078</v>
      </c>
      <c r="B4369" s="1488" t="s">
        <v>2003</v>
      </c>
      <c r="C4369" s="1486" t="s">
        <v>97</v>
      </c>
      <c r="D4369" s="1488" t="s">
        <v>5228</v>
      </c>
      <c r="E4369" s="1492">
        <v>3200</v>
      </c>
      <c r="F4369" s="1488">
        <v>72251850</v>
      </c>
      <c r="G4369" s="1488" t="s">
        <v>5227</v>
      </c>
      <c r="H4369" s="1488" t="s">
        <v>4750</v>
      </c>
      <c r="I4369" s="1487" t="s">
        <v>4607</v>
      </c>
      <c r="J4369" s="1486" t="s">
        <v>4618</v>
      </c>
      <c r="K4369" s="1485">
        <v>2</v>
      </c>
      <c r="L4369" s="1485">
        <v>6</v>
      </c>
      <c r="M4369" s="1491">
        <f t="shared" si="170"/>
        <v>19200</v>
      </c>
      <c r="N4369" s="1485">
        <v>1</v>
      </c>
      <c r="O4369" s="1485">
        <v>6</v>
      </c>
      <c r="P4369" s="1491">
        <f t="shared" si="169"/>
        <v>19200</v>
      </c>
    </row>
    <row r="4370" spans="1:16" ht="13.5" x14ac:dyDescent="0.2">
      <c r="A4370" s="1490" t="s">
        <v>2078</v>
      </c>
      <c r="B4370" s="1488" t="s">
        <v>2003</v>
      </c>
      <c r="C4370" s="1486" t="s">
        <v>97</v>
      </c>
      <c r="D4370" s="1488" t="s">
        <v>5229</v>
      </c>
      <c r="E4370" s="1492">
        <v>6500</v>
      </c>
      <c r="F4370" s="1488">
        <v>42434267</v>
      </c>
      <c r="G4370" s="1488" t="s">
        <v>5230</v>
      </c>
      <c r="H4370" s="1488" t="s">
        <v>1064</v>
      </c>
      <c r="I4370" s="1487" t="s">
        <v>4607</v>
      </c>
      <c r="J4370" s="1486" t="s">
        <v>4608</v>
      </c>
      <c r="K4370" s="1485">
        <v>1</v>
      </c>
      <c r="L4370" s="1485">
        <v>4</v>
      </c>
      <c r="M4370" s="1491">
        <f t="shared" si="170"/>
        <v>26000</v>
      </c>
      <c r="N4370" s="1485">
        <v>1</v>
      </c>
      <c r="O4370" s="1485">
        <v>6</v>
      </c>
      <c r="P4370" s="1491">
        <f t="shared" si="169"/>
        <v>39000</v>
      </c>
    </row>
    <row r="4371" spans="1:16" ht="13.5" x14ac:dyDescent="0.2">
      <c r="A4371" s="1490" t="s">
        <v>2078</v>
      </c>
      <c r="B4371" s="1488" t="s">
        <v>2003</v>
      </c>
      <c r="C4371" s="1486" t="s">
        <v>97</v>
      </c>
      <c r="D4371" s="1488" t="s">
        <v>4636</v>
      </c>
      <c r="E4371" s="1492">
        <v>3500</v>
      </c>
      <c r="F4371" s="1488">
        <v>45603130</v>
      </c>
      <c r="G4371" s="1488" t="s">
        <v>5231</v>
      </c>
      <c r="H4371" s="1488" t="s">
        <v>4655</v>
      </c>
      <c r="I4371" s="1487" t="s">
        <v>4607</v>
      </c>
      <c r="J4371" s="1486" t="s">
        <v>4608</v>
      </c>
      <c r="K4371" s="1485">
        <v>1</v>
      </c>
      <c r="L4371" s="1485">
        <v>2</v>
      </c>
      <c r="M4371" s="1491">
        <f t="shared" si="170"/>
        <v>7000</v>
      </c>
      <c r="N4371" s="1485">
        <v>1</v>
      </c>
      <c r="O4371" s="1485">
        <v>6</v>
      </c>
      <c r="P4371" s="1491">
        <f t="shared" si="169"/>
        <v>21000</v>
      </c>
    </row>
    <row r="4372" spans="1:16" ht="13.5" x14ac:dyDescent="0.2">
      <c r="A4372" s="1490" t="s">
        <v>2078</v>
      </c>
      <c r="B4372" s="1488" t="s">
        <v>2003</v>
      </c>
      <c r="C4372" s="1486" t="s">
        <v>97</v>
      </c>
      <c r="D4372" s="1488" t="s">
        <v>4612</v>
      </c>
      <c r="E4372" s="1492">
        <v>8000</v>
      </c>
      <c r="F4372" s="1488" t="s">
        <v>5232</v>
      </c>
      <c r="G4372" s="1488" t="s">
        <v>5233</v>
      </c>
      <c r="H4372" s="1488" t="s">
        <v>792</v>
      </c>
      <c r="I4372" s="1487" t="s">
        <v>4607</v>
      </c>
      <c r="J4372" s="1486" t="s">
        <v>4608</v>
      </c>
      <c r="K4372" s="1485">
        <v>1</v>
      </c>
      <c r="L4372" s="1485">
        <v>12</v>
      </c>
      <c r="M4372" s="1491">
        <f t="shared" si="170"/>
        <v>96000</v>
      </c>
      <c r="N4372" s="1485">
        <v>1</v>
      </c>
      <c r="O4372" s="1485">
        <v>6</v>
      </c>
      <c r="P4372" s="1491">
        <f t="shared" si="169"/>
        <v>48000</v>
      </c>
    </row>
    <row r="4373" spans="1:16" ht="13.5" x14ac:dyDescent="0.2">
      <c r="A4373" s="1490" t="s">
        <v>2078</v>
      </c>
      <c r="B4373" s="1488" t="s">
        <v>2003</v>
      </c>
      <c r="C4373" s="1486" t="s">
        <v>97</v>
      </c>
      <c r="D4373" s="1488" t="s">
        <v>4927</v>
      </c>
      <c r="E4373" s="1492">
        <v>6500</v>
      </c>
      <c r="F4373" s="1488">
        <v>42515584</v>
      </c>
      <c r="G4373" s="1488" t="s">
        <v>5234</v>
      </c>
      <c r="H4373" s="1488" t="s">
        <v>5235</v>
      </c>
      <c r="I4373" s="1487" t="s">
        <v>4607</v>
      </c>
      <c r="J4373" s="1486" t="s">
        <v>4608</v>
      </c>
      <c r="K4373" s="1485">
        <v>1</v>
      </c>
      <c r="L4373" s="1485">
        <v>3</v>
      </c>
      <c r="M4373" s="1491">
        <f t="shared" si="170"/>
        <v>19500</v>
      </c>
      <c r="N4373" s="1485">
        <v>1</v>
      </c>
      <c r="O4373" s="1485">
        <v>2</v>
      </c>
      <c r="P4373" s="1491">
        <f t="shared" si="169"/>
        <v>13000</v>
      </c>
    </row>
    <row r="4374" spans="1:16" ht="13.5" x14ac:dyDescent="0.2">
      <c r="A4374" s="1490" t="s">
        <v>2078</v>
      </c>
      <c r="B4374" s="1488" t="s">
        <v>2003</v>
      </c>
      <c r="C4374" s="1486" t="s">
        <v>97</v>
      </c>
      <c r="D4374" s="1488" t="s">
        <v>4793</v>
      </c>
      <c r="E4374" s="1492">
        <v>7500</v>
      </c>
      <c r="F4374" s="1488">
        <v>40058285</v>
      </c>
      <c r="G4374" s="1488" t="s">
        <v>5236</v>
      </c>
      <c r="H4374" s="1488" t="s">
        <v>776</v>
      </c>
      <c r="I4374" s="1487" t="s">
        <v>4607</v>
      </c>
      <c r="J4374" s="1486" t="s">
        <v>4608</v>
      </c>
      <c r="K4374" s="1485">
        <v>1</v>
      </c>
      <c r="L4374" s="1485">
        <v>2</v>
      </c>
      <c r="M4374" s="1491">
        <f t="shared" si="170"/>
        <v>15000</v>
      </c>
      <c r="N4374" s="1485">
        <v>1</v>
      </c>
      <c r="O4374" s="1485">
        <v>6</v>
      </c>
      <c r="P4374" s="1491">
        <f t="shared" si="169"/>
        <v>45000</v>
      </c>
    </row>
    <row r="4375" spans="1:16" ht="13.5" x14ac:dyDescent="0.2">
      <c r="A4375" s="1490" t="s">
        <v>2078</v>
      </c>
      <c r="B4375" s="1488" t="s">
        <v>2003</v>
      </c>
      <c r="C4375" s="1486" t="s">
        <v>97</v>
      </c>
      <c r="D4375" s="1488" t="s">
        <v>4612</v>
      </c>
      <c r="E4375" s="1492">
        <v>7000</v>
      </c>
      <c r="F4375" s="1488" t="s">
        <v>5237</v>
      </c>
      <c r="G4375" s="1488" t="s">
        <v>5238</v>
      </c>
      <c r="H4375" s="1488" t="s">
        <v>792</v>
      </c>
      <c r="I4375" s="1487" t="s">
        <v>4607</v>
      </c>
      <c r="J4375" s="1486" t="s">
        <v>4608</v>
      </c>
      <c r="K4375" s="1485">
        <v>1</v>
      </c>
      <c r="L4375" s="1485">
        <v>12</v>
      </c>
      <c r="M4375" s="1491">
        <f t="shared" si="170"/>
        <v>84000</v>
      </c>
      <c r="N4375" s="1485">
        <v>1</v>
      </c>
      <c r="O4375" s="1485">
        <v>6</v>
      </c>
      <c r="P4375" s="1491">
        <f t="shared" si="169"/>
        <v>42000</v>
      </c>
    </row>
    <row r="4376" spans="1:16" ht="13.5" x14ac:dyDescent="0.2">
      <c r="A4376" s="1490" t="s">
        <v>2078</v>
      </c>
      <c r="B4376" s="1488" t="s">
        <v>2003</v>
      </c>
      <c r="C4376" s="1486" t="s">
        <v>97</v>
      </c>
      <c r="D4376" s="1488" t="s">
        <v>4612</v>
      </c>
      <c r="E4376" s="1492">
        <v>7000</v>
      </c>
      <c r="F4376" s="1488" t="s">
        <v>5239</v>
      </c>
      <c r="G4376" s="1488" t="s">
        <v>5240</v>
      </c>
      <c r="H4376" s="1488" t="s">
        <v>792</v>
      </c>
      <c r="I4376" s="1487" t="s">
        <v>4607</v>
      </c>
      <c r="J4376" s="1486" t="s">
        <v>4608</v>
      </c>
      <c r="K4376" s="1485">
        <v>1</v>
      </c>
      <c r="L4376" s="1485">
        <v>12</v>
      </c>
      <c r="M4376" s="1491">
        <f t="shared" si="170"/>
        <v>84000</v>
      </c>
      <c r="N4376" s="1485">
        <v>1</v>
      </c>
      <c r="O4376" s="1485">
        <v>6</v>
      </c>
      <c r="P4376" s="1491">
        <f t="shared" si="169"/>
        <v>42000</v>
      </c>
    </row>
    <row r="4377" spans="1:16" ht="13.5" x14ac:dyDescent="0.2">
      <c r="A4377" s="1490" t="s">
        <v>2078</v>
      </c>
      <c r="B4377" s="1488" t="s">
        <v>2003</v>
      </c>
      <c r="C4377" s="1486" t="s">
        <v>97</v>
      </c>
      <c r="D4377" s="1488" t="s">
        <v>4615</v>
      </c>
      <c r="E4377" s="1492">
        <v>2800</v>
      </c>
      <c r="F4377" s="1488" t="s">
        <v>5241</v>
      </c>
      <c r="G4377" s="1488" t="s">
        <v>5242</v>
      </c>
      <c r="H4377" s="1488" t="s">
        <v>2349</v>
      </c>
      <c r="I4377" s="1487" t="s">
        <v>4618</v>
      </c>
      <c r="J4377" s="1486" t="s">
        <v>4619</v>
      </c>
      <c r="K4377" s="1485">
        <v>1</v>
      </c>
      <c r="L4377" s="1485">
        <v>12</v>
      </c>
      <c r="M4377" s="1491">
        <f t="shared" si="170"/>
        <v>33600</v>
      </c>
      <c r="N4377" s="1485">
        <v>1</v>
      </c>
      <c r="O4377" s="1485">
        <v>6</v>
      </c>
      <c r="P4377" s="1491">
        <f t="shared" si="169"/>
        <v>16800</v>
      </c>
    </row>
    <row r="4378" spans="1:16" ht="13.5" x14ac:dyDescent="0.2">
      <c r="A4378" s="1490" t="s">
        <v>2078</v>
      </c>
      <c r="B4378" s="1488" t="s">
        <v>2003</v>
      </c>
      <c r="C4378" s="1486" t="s">
        <v>97</v>
      </c>
      <c r="D4378" s="1488" t="s">
        <v>4612</v>
      </c>
      <c r="E4378" s="1492">
        <v>8000</v>
      </c>
      <c r="F4378" s="1488" t="s">
        <v>5243</v>
      </c>
      <c r="G4378" s="1488" t="s">
        <v>5244</v>
      </c>
      <c r="H4378" s="1488" t="s">
        <v>792</v>
      </c>
      <c r="I4378" s="1487" t="s">
        <v>4607</v>
      </c>
      <c r="J4378" s="1486" t="s">
        <v>4608</v>
      </c>
      <c r="K4378" s="1485">
        <v>1</v>
      </c>
      <c r="L4378" s="1485">
        <v>12</v>
      </c>
      <c r="M4378" s="1491">
        <f t="shared" si="170"/>
        <v>96000</v>
      </c>
      <c r="N4378" s="1485">
        <v>1</v>
      </c>
      <c r="O4378" s="1485">
        <v>6</v>
      </c>
      <c r="P4378" s="1491">
        <f t="shared" si="169"/>
        <v>48000</v>
      </c>
    </row>
    <row r="4379" spans="1:16" ht="13.5" x14ac:dyDescent="0.2">
      <c r="A4379" s="1490" t="s">
        <v>2078</v>
      </c>
      <c r="B4379" s="1488" t="s">
        <v>2003</v>
      </c>
      <c r="C4379" s="1486" t="s">
        <v>97</v>
      </c>
      <c r="D4379" s="1488" t="s">
        <v>4612</v>
      </c>
      <c r="E4379" s="1492">
        <v>7000</v>
      </c>
      <c r="F4379" s="1488" t="s">
        <v>5245</v>
      </c>
      <c r="G4379" s="1488" t="s">
        <v>5246</v>
      </c>
      <c r="H4379" s="1488" t="s">
        <v>792</v>
      </c>
      <c r="I4379" s="1487" t="s">
        <v>4607</v>
      </c>
      <c r="J4379" s="1486" t="s">
        <v>4608</v>
      </c>
      <c r="K4379" s="1485">
        <v>1</v>
      </c>
      <c r="L4379" s="1485">
        <v>1</v>
      </c>
      <c r="M4379" s="1491">
        <f t="shared" si="170"/>
        <v>7000</v>
      </c>
      <c r="N4379" s="1485">
        <v>0</v>
      </c>
      <c r="O4379" s="1485">
        <v>0</v>
      </c>
      <c r="P4379" s="1491">
        <f t="shared" ref="P4379:P4442" si="171">E4379*O4379</f>
        <v>0</v>
      </c>
    </row>
    <row r="4380" spans="1:16" ht="13.5" x14ac:dyDescent="0.2">
      <c r="A4380" s="1490" t="s">
        <v>2078</v>
      </c>
      <c r="B4380" s="1488" t="s">
        <v>2003</v>
      </c>
      <c r="C4380" s="1486" t="s">
        <v>97</v>
      </c>
      <c r="D4380" s="1488" t="s">
        <v>783</v>
      </c>
      <c r="E4380" s="1492">
        <v>6500</v>
      </c>
      <c r="F4380" s="1488" t="s">
        <v>5247</v>
      </c>
      <c r="G4380" s="1488" t="s">
        <v>5248</v>
      </c>
      <c r="H4380" s="1488" t="s">
        <v>867</v>
      </c>
      <c r="I4380" s="1487" t="s">
        <v>4607</v>
      </c>
      <c r="J4380" s="1486" t="s">
        <v>4608</v>
      </c>
      <c r="K4380" s="1485">
        <v>1</v>
      </c>
      <c r="L4380" s="1485">
        <v>12</v>
      </c>
      <c r="M4380" s="1491">
        <f t="shared" ref="M4380:M4443" si="172">E4380*L4380</f>
        <v>78000</v>
      </c>
      <c r="N4380" s="1485">
        <v>1</v>
      </c>
      <c r="O4380" s="1485">
        <v>6</v>
      </c>
      <c r="P4380" s="1491">
        <f t="shared" si="171"/>
        <v>39000</v>
      </c>
    </row>
    <row r="4381" spans="1:16" ht="13.5" x14ac:dyDescent="0.2">
      <c r="A4381" s="1490" t="s">
        <v>2078</v>
      </c>
      <c r="B4381" s="1488" t="s">
        <v>2003</v>
      </c>
      <c r="C4381" s="1486" t="s">
        <v>97</v>
      </c>
      <c r="D4381" s="1488" t="s">
        <v>4922</v>
      </c>
      <c r="E4381" s="1492">
        <v>2500</v>
      </c>
      <c r="F4381" s="1488">
        <v>77271811</v>
      </c>
      <c r="G4381" s="1488" t="s">
        <v>5249</v>
      </c>
      <c r="H4381" s="1488" t="s">
        <v>4691</v>
      </c>
      <c r="I4381" s="1487" t="s">
        <v>4607</v>
      </c>
      <c r="J4381" s="1486" t="s">
        <v>4608</v>
      </c>
      <c r="K4381" s="1485">
        <v>1</v>
      </c>
      <c r="L4381" s="1485">
        <v>5</v>
      </c>
      <c r="M4381" s="1491">
        <f t="shared" si="172"/>
        <v>12500</v>
      </c>
      <c r="N4381" s="1485">
        <v>1</v>
      </c>
      <c r="O4381" s="1485">
        <v>6</v>
      </c>
      <c r="P4381" s="1491">
        <f t="shared" si="171"/>
        <v>15000</v>
      </c>
    </row>
    <row r="4382" spans="1:16" ht="13.5" x14ac:dyDescent="0.2">
      <c r="A4382" s="1490" t="s">
        <v>2078</v>
      </c>
      <c r="B4382" s="1488" t="s">
        <v>2003</v>
      </c>
      <c r="C4382" s="1486" t="s">
        <v>97</v>
      </c>
      <c r="D4382" s="1488" t="s">
        <v>5250</v>
      </c>
      <c r="E4382" s="1492">
        <v>8000</v>
      </c>
      <c r="F4382" s="1488" t="s">
        <v>5251</v>
      </c>
      <c r="G4382" s="1488" t="s">
        <v>5252</v>
      </c>
      <c r="H4382" s="1488" t="s">
        <v>4663</v>
      </c>
      <c r="I4382" s="1487" t="s">
        <v>4607</v>
      </c>
      <c r="J4382" s="1486" t="s">
        <v>4608</v>
      </c>
      <c r="K4382" s="1485">
        <v>1</v>
      </c>
      <c r="L4382" s="1485">
        <v>8</v>
      </c>
      <c r="M4382" s="1491">
        <f t="shared" si="172"/>
        <v>64000</v>
      </c>
      <c r="N4382" s="1485">
        <v>1</v>
      </c>
      <c r="O4382" s="1485">
        <v>6</v>
      </c>
      <c r="P4382" s="1491">
        <f t="shared" si="171"/>
        <v>48000</v>
      </c>
    </row>
    <row r="4383" spans="1:16" ht="13.5" x14ac:dyDescent="0.2">
      <c r="A4383" s="1490" t="s">
        <v>2078</v>
      </c>
      <c r="B4383" s="1488" t="s">
        <v>2003</v>
      </c>
      <c r="C4383" s="1486" t="s">
        <v>97</v>
      </c>
      <c r="D4383" s="1488" t="s">
        <v>4612</v>
      </c>
      <c r="E4383" s="1492">
        <v>6500</v>
      </c>
      <c r="F4383" s="1488">
        <v>45744889</v>
      </c>
      <c r="G4383" s="1488" t="s">
        <v>5253</v>
      </c>
      <c r="H4383" s="1488" t="s">
        <v>5254</v>
      </c>
      <c r="I4383" s="1487" t="s">
        <v>4607</v>
      </c>
      <c r="J4383" s="1486" t="s">
        <v>4608</v>
      </c>
      <c r="K4383" s="1485">
        <v>1</v>
      </c>
      <c r="L4383" s="1485">
        <v>5</v>
      </c>
      <c r="M4383" s="1491">
        <f t="shared" si="172"/>
        <v>32500</v>
      </c>
      <c r="N4383" s="1485">
        <v>0</v>
      </c>
      <c r="O4383" s="1485">
        <v>0</v>
      </c>
      <c r="P4383" s="1491">
        <f t="shared" si="171"/>
        <v>0</v>
      </c>
    </row>
    <row r="4384" spans="1:16" ht="13.5" x14ac:dyDescent="0.2">
      <c r="A4384" s="1490" t="s">
        <v>2078</v>
      </c>
      <c r="B4384" s="1488" t="s">
        <v>2003</v>
      </c>
      <c r="C4384" s="1486" t="s">
        <v>97</v>
      </c>
      <c r="D4384" s="1488" t="s">
        <v>4698</v>
      </c>
      <c r="E4384" s="1492">
        <v>3500</v>
      </c>
      <c r="F4384" s="1488" t="s">
        <v>5255</v>
      </c>
      <c r="G4384" s="1488" t="s">
        <v>5256</v>
      </c>
      <c r="H4384" s="1488" t="s">
        <v>5257</v>
      </c>
      <c r="I4384" s="1487" t="s">
        <v>4618</v>
      </c>
      <c r="J4384" s="1486" t="s">
        <v>4619</v>
      </c>
      <c r="K4384" s="1485">
        <v>1</v>
      </c>
      <c r="L4384" s="1485">
        <v>3</v>
      </c>
      <c r="M4384" s="1491">
        <f t="shared" si="172"/>
        <v>10500</v>
      </c>
      <c r="N4384" s="1485">
        <v>0</v>
      </c>
      <c r="O4384" s="1485">
        <v>0</v>
      </c>
      <c r="P4384" s="1491">
        <f t="shared" si="171"/>
        <v>0</v>
      </c>
    </row>
    <row r="4385" spans="1:16" ht="13.5" x14ac:dyDescent="0.2">
      <c r="A4385" s="1490" t="s">
        <v>2078</v>
      </c>
      <c r="B4385" s="1488" t="s">
        <v>2003</v>
      </c>
      <c r="C4385" s="1486" t="s">
        <v>97</v>
      </c>
      <c r="D4385" s="1488" t="s">
        <v>4632</v>
      </c>
      <c r="E4385" s="1492">
        <v>5000</v>
      </c>
      <c r="F4385" s="1488" t="s">
        <v>5258</v>
      </c>
      <c r="G4385" s="1488" t="s">
        <v>5259</v>
      </c>
      <c r="H4385" s="1488" t="s">
        <v>1494</v>
      </c>
      <c r="I4385" s="1487" t="s">
        <v>4607</v>
      </c>
      <c r="J4385" s="1486" t="s">
        <v>4608</v>
      </c>
      <c r="K4385" s="1485">
        <v>1</v>
      </c>
      <c r="L4385" s="1485">
        <v>12</v>
      </c>
      <c r="M4385" s="1491">
        <f t="shared" si="172"/>
        <v>60000</v>
      </c>
      <c r="N4385" s="1485">
        <v>1</v>
      </c>
      <c r="O4385" s="1485">
        <v>6</v>
      </c>
      <c r="P4385" s="1491">
        <f t="shared" si="171"/>
        <v>30000</v>
      </c>
    </row>
    <row r="4386" spans="1:16" ht="13.5" x14ac:dyDescent="0.2">
      <c r="A4386" s="1490" t="s">
        <v>2078</v>
      </c>
      <c r="B4386" s="1488" t="s">
        <v>2003</v>
      </c>
      <c r="C4386" s="1486" t="s">
        <v>97</v>
      </c>
      <c r="D4386" s="1488" t="s">
        <v>5260</v>
      </c>
      <c r="E4386" s="1492">
        <v>3500</v>
      </c>
      <c r="F4386" s="1488">
        <v>42528945</v>
      </c>
      <c r="G4386" s="1488" t="s">
        <v>5261</v>
      </c>
      <c r="H4386" s="1488" t="s">
        <v>1344</v>
      </c>
      <c r="I4386" s="1487" t="s">
        <v>4607</v>
      </c>
      <c r="J4386" s="1486" t="s">
        <v>4608</v>
      </c>
      <c r="K4386" s="1485">
        <v>1</v>
      </c>
      <c r="L4386" s="1485">
        <v>12</v>
      </c>
      <c r="M4386" s="1491">
        <f t="shared" si="172"/>
        <v>42000</v>
      </c>
      <c r="N4386" s="1485">
        <v>1</v>
      </c>
      <c r="O4386" s="1485">
        <v>6</v>
      </c>
      <c r="P4386" s="1491">
        <f t="shared" si="171"/>
        <v>21000</v>
      </c>
    </row>
    <row r="4387" spans="1:16" ht="13.5" x14ac:dyDescent="0.2">
      <c r="A4387" s="1490" t="s">
        <v>2078</v>
      </c>
      <c r="B4387" s="1488" t="s">
        <v>2003</v>
      </c>
      <c r="C4387" s="1486" t="s">
        <v>97</v>
      </c>
      <c r="D4387" s="1488" t="s">
        <v>5262</v>
      </c>
      <c r="E4387" s="1492">
        <v>7500</v>
      </c>
      <c r="F4387" s="1488" t="s">
        <v>5263</v>
      </c>
      <c r="G4387" s="1488" t="s">
        <v>5264</v>
      </c>
      <c r="H4387" s="1488" t="s">
        <v>792</v>
      </c>
      <c r="I4387" s="1487" t="s">
        <v>4607</v>
      </c>
      <c r="J4387" s="1486" t="s">
        <v>4608</v>
      </c>
      <c r="K4387" s="1485">
        <v>1</v>
      </c>
      <c r="L4387" s="1485">
        <v>12</v>
      </c>
      <c r="M4387" s="1491">
        <f t="shared" si="172"/>
        <v>90000</v>
      </c>
      <c r="N4387" s="1485">
        <v>1</v>
      </c>
      <c r="O4387" s="1485">
        <v>6</v>
      </c>
      <c r="P4387" s="1491">
        <f t="shared" si="171"/>
        <v>45000</v>
      </c>
    </row>
    <row r="4388" spans="1:16" ht="13.5" x14ac:dyDescent="0.2">
      <c r="A4388" s="1490" t="s">
        <v>2078</v>
      </c>
      <c r="B4388" s="1488" t="s">
        <v>2003</v>
      </c>
      <c r="C4388" s="1486" t="s">
        <v>97</v>
      </c>
      <c r="D4388" s="1488" t="s">
        <v>4636</v>
      </c>
      <c r="E4388" s="1492">
        <v>3500</v>
      </c>
      <c r="F4388" s="1488" t="s">
        <v>5265</v>
      </c>
      <c r="G4388" s="1488" t="s">
        <v>5266</v>
      </c>
      <c r="H4388" s="1488" t="s">
        <v>4829</v>
      </c>
      <c r="I4388" s="1487" t="s">
        <v>4607</v>
      </c>
      <c r="J4388" s="1486" t="s">
        <v>4608</v>
      </c>
      <c r="K4388" s="1485">
        <v>1</v>
      </c>
      <c r="L4388" s="1485">
        <v>1</v>
      </c>
      <c r="M4388" s="1491">
        <f t="shared" si="172"/>
        <v>3500</v>
      </c>
      <c r="N4388" s="1485">
        <v>1</v>
      </c>
      <c r="O4388" s="1485">
        <v>6</v>
      </c>
      <c r="P4388" s="1491">
        <f t="shared" si="171"/>
        <v>21000</v>
      </c>
    </row>
    <row r="4389" spans="1:16" ht="13.5" x14ac:dyDescent="0.2">
      <c r="A4389" s="1490" t="s">
        <v>2078</v>
      </c>
      <c r="B4389" s="1488" t="s">
        <v>2003</v>
      </c>
      <c r="C4389" s="1486" t="s">
        <v>97</v>
      </c>
      <c r="D4389" s="1488" t="s">
        <v>4890</v>
      </c>
      <c r="E4389" s="1492">
        <v>5000</v>
      </c>
      <c r="F4389" s="1488" t="s">
        <v>5267</v>
      </c>
      <c r="G4389" s="1488" t="s">
        <v>5268</v>
      </c>
      <c r="H4389" s="1488" t="s">
        <v>4696</v>
      </c>
      <c r="I4389" s="1487" t="s">
        <v>4607</v>
      </c>
      <c r="J4389" s="1486" t="s">
        <v>4608</v>
      </c>
      <c r="K4389" s="1485">
        <v>1</v>
      </c>
      <c r="L4389" s="1485">
        <v>12</v>
      </c>
      <c r="M4389" s="1491">
        <f t="shared" si="172"/>
        <v>60000</v>
      </c>
      <c r="N4389" s="1485">
        <v>1</v>
      </c>
      <c r="O4389" s="1485">
        <v>6</v>
      </c>
      <c r="P4389" s="1491">
        <f t="shared" si="171"/>
        <v>30000</v>
      </c>
    </row>
    <row r="4390" spans="1:16" ht="13.5" x14ac:dyDescent="0.2">
      <c r="A4390" s="1490" t="s">
        <v>2078</v>
      </c>
      <c r="B4390" s="1488" t="s">
        <v>2003</v>
      </c>
      <c r="C4390" s="1486" t="s">
        <v>97</v>
      </c>
      <c r="D4390" s="1488" t="s">
        <v>5269</v>
      </c>
      <c r="E4390" s="1492">
        <v>8000</v>
      </c>
      <c r="F4390" s="1488">
        <v>16763158</v>
      </c>
      <c r="G4390" s="1488" t="s">
        <v>5270</v>
      </c>
      <c r="H4390" s="1488" t="s">
        <v>4829</v>
      </c>
      <c r="I4390" s="1487" t="s">
        <v>4607</v>
      </c>
      <c r="J4390" s="1486" t="s">
        <v>4608</v>
      </c>
      <c r="K4390" s="1485">
        <v>1</v>
      </c>
      <c r="L4390" s="1485">
        <v>4</v>
      </c>
      <c r="M4390" s="1491">
        <f t="shared" si="172"/>
        <v>32000</v>
      </c>
      <c r="N4390" s="1485">
        <v>1</v>
      </c>
      <c r="O4390" s="1485">
        <v>6</v>
      </c>
      <c r="P4390" s="1491">
        <f t="shared" si="171"/>
        <v>48000</v>
      </c>
    </row>
    <row r="4391" spans="1:16" ht="13.5" x14ac:dyDescent="0.2">
      <c r="A4391" s="1490" t="s">
        <v>2078</v>
      </c>
      <c r="B4391" s="1488" t="s">
        <v>2003</v>
      </c>
      <c r="C4391" s="1486" t="s">
        <v>97</v>
      </c>
      <c r="D4391" s="1488" t="s">
        <v>1816</v>
      </c>
      <c r="E4391" s="1492">
        <v>6500</v>
      </c>
      <c r="F4391" s="1488" t="s">
        <v>5271</v>
      </c>
      <c r="G4391" s="1488" t="s">
        <v>5272</v>
      </c>
      <c r="H4391" s="1488" t="s">
        <v>867</v>
      </c>
      <c r="I4391" s="1487" t="s">
        <v>4607</v>
      </c>
      <c r="J4391" s="1486" t="s">
        <v>4608</v>
      </c>
      <c r="K4391" s="1485">
        <v>1</v>
      </c>
      <c r="L4391" s="1485">
        <v>12</v>
      </c>
      <c r="M4391" s="1491">
        <f t="shared" si="172"/>
        <v>78000</v>
      </c>
      <c r="N4391" s="1485">
        <v>1</v>
      </c>
      <c r="O4391" s="1485">
        <v>6</v>
      </c>
      <c r="P4391" s="1491">
        <f t="shared" si="171"/>
        <v>39000</v>
      </c>
    </row>
    <row r="4392" spans="1:16" ht="13.5" x14ac:dyDescent="0.2">
      <c r="A4392" s="1490" t="s">
        <v>2078</v>
      </c>
      <c r="B4392" s="1488" t="s">
        <v>2003</v>
      </c>
      <c r="C4392" s="1486" t="s">
        <v>97</v>
      </c>
      <c r="D4392" s="1488" t="s">
        <v>5064</v>
      </c>
      <c r="E4392" s="1492">
        <v>14000</v>
      </c>
      <c r="F4392" s="1488" t="s">
        <v>5273</v>
      </c>
      <c r="G4392" s="1488" t="s">
        <v>5274</v>
      </c>
      <c r="H4392" s="1488" t="s">
        <v>5275</v>
      </c>
      <c r="I4392" s="1487" t="s">
        <v>4607</v>
      </c>
      <c r="J4392" s="1486" t="s">
        <v>4608</v>
      </c>
      <c r="K4392" s="1485">
        <v>1</v>
      </c>
      <c r="L4392" s="1485">
        <v>1</v>
      </c>
      <c r="M4392" s="1491">
        <f t="shared" si="172"/>
        <v>14000</v>
      </c>
      <c r="N4392" s="1485">
        <v>0</v>
      </c>
      <c r="O4392" s="1485">
        <v>0</v>
      </c>
      <c r="P4392" s="1491">
        <f t="shared" si="171"/>
        <v>0</v>
      </c>
    </row>
    <row r="4393" spans="1:16" ht="13.5" x14ac:dyDescent="0.2">
      <c r="A4393" s="1490" t="s">
        <v>2078</v>
      </c>
      <c r="B4393" s="1488" t="s">
        <v>2003</v>
      </c>
      <c r="C4393" s="1486" t="s">
        <v>97</v>
      </c>
      <c r="D4393" s="1488" t="s">
        <v>4636</v>
      </c>
      <c r="E4393" s="1492">
        <v>3500</v>
      </c>
      <c r="F4393" s="1488">
        <v>20114807</v>
      </c>
      <c r="G4393" s="1488" t="s">
        <v>5276</v>
      </c>
      <c r="H4393" s="1488" t="s">
        <v>4691</v>
      </c>
      <c r="I4393" s="1487" t="s">
        <v>4607</v>
      </c>
      <c r="J4393" s="1486" t="s">
        <v>4608</v>
      </c>
      <c r="K4393" s="1485">
        <v>1</v>
      </c>
      <c r="L4393" s="1485">
        <v>3</v>
      </c>
      <c r="M4393" s="1491">
        <f t="shared" si="172"/>
        <v>10500</v>
      </c>
      <c r="N4393" s="1485">
        <v>1</v>
      </c>
      <c r="O4393" s="1485">
        <v>6</v>
      </c>
      <c r="P4393" s="1491">
        <f t="shared" si="171"/>
        <v>21000</v>
      </c>
    </row>
    <row r="4394" spans="1:16" ht="13.5" x14ac:dyDescent="0.2">
      <c r="A4394" s="1490" t="s">
        <v>2078</v>
      </c>
      <c r="B4394" s="1488" t="s">
        <v>2003</v>
      </c>
      <c r="C4394" s="1486" t="s">
        <v>97</v>
      </c>
      <c r="D4394" s="1488" t="s">
        <v>4612</v>
      </c>
      <c r="E4394" s="1492">
        <v>8000</v>
      </c>
      <c r="F4394" s="1488" t="s">
        <v>5277</v>
      </c>
      <c r="G4394" s="1488" t="s">
        <v>5278</v>
      </c>
      <c r="H4394" s="1488" t="s">
        <v>792</v>
      </c>
      <c r="I4394" s="1487" t="s">
        <v>4607</v>
      </c>
      <c r="J4394" s="1486" t="s">
        <v>4608</v>
      </c>
      <c r="K4394" s="1485">
        <v>1</v>
      </c>
      <c r="L4394" s="1485">
        <v>12</v>
      </c>
      <c r="M4394" s="1491">
        <f t="shared" si="172"/>
        <v>96000</v>
      </c>
      <c r="N4394" s="1485">
        <v>1</v>
      </c>
      <c r="O4394" s="1485">
        <v>6</v>
      </c>
      <c r="P4394" s="1491">
        <f t="shared" si="171"/>
        <v>48000</v>
      </c>
    </row>
    <row r="4395" spans="1:16" ht="13.5" x14ac:dyDescent="0.2">
      <c r="A4395" s="1490" t="s">
        <v>2078</v>
      </c>
      <c r="B4395" s="1488" t="s">
        <v>2003</v>
      </c>
      <c r="C4395" s="1486" t="s">
        <v>97</v>
      </c>
      <c r="D4395" s="1488" t="s">
        <v>4890</v>
      </c>
      <c r="E4395" s="1492">
        <v>5000</v>
      </c>
      <c r="F4395" s="1488" t="s">
        <v>5279</v>
      </c>
      <c r="G4395" s="1488" t="s">
        <v>5280</v>
      </c>
      <c r="H4395" s="1488" t="s">
        <v>4655</v>
      </c>
      <c r="I4395" s="1487" t="s">
        <v>4607</v>
      </c>
      <c r="J4395" s="1486" t="s">
        <v>4608</v>
      </c>
      <c r="K4395" s="1485">
        <v>1</v>
      </c>
      <c r="L4395" s="1485">
        <v>12</v>
      </c>
      <c r="M4395" s="1491">
        <f t="shared" si="172"/>
        <v>60000</v>
      </c>
      <c r="N4395" s="1485">
        <v>1</v>
      </c>
      <c r="O4395" s="1485">
        <v>6</v>
      </c>
      <c r="P4395" s="1491">
        <f t="shared" si="171"/>
        <v>30000</v>
      </c>
    </row>
    <row r="4396" spans="1:16" ht="13.5" x14ac:dyDescent="0.2">
      <c r="A4396" s="1490" t="s">
        <v>2078</v>
      </c>
      <c r="B4396" s="1488" t="s">
        <v>2003</v>
      </c>
      <c r="C4396" s="1486" t="s">
        <v>97</v>
      </c>
      <c r="D4396" s="1488" t="s">
        <v>5281</v>
      </c>
      <c r="E4396" s="1492">
        <v>5500</v>
      </c>
      <c r="F4396" s="1488">
        <v>44439291</v>
      </c>
      <c r="G4396" s="1488" t="s">
        <v>5282</v>
      </c>
      <c r="H4396" s="1488" t="s">
        <v>5208</v>
      </c>
      <c r="I4396" s="1487" t="s">
        <v>4607</v>
      </c>
      <c r="J4396" s="1486" t="s">
        <v>4608</v>
      </c>
      <c r="K4396" s="1485">
        <v>2</v>
      </c>
      <c r="L4396" s="1485">
        <v>9</v>
      </c>
      <c r="M4396" s="1491">
        <f t="shared" si="172"/>
        <v>49500</v>
      </c>
      <c r="N4396" s="1485">
        <v>0</v>
      </c>
      <c r="O4396" s="1485">
        <v>0</v>
      </c>
      <c r="P4396" s="1491">
        <f t="shared" si="171"/>
        <v>0</v>
      </c>
    </row>
    <row r="4397" spans="1:16" ht="13.5" x14ac:dyDescent="0.2">
      <c r="A4397" s="1490" t="s">
        <v>2078</v>
      </c>
      <c r="B4397" s="1488" t="s">
        <v>2003</v>
      </c>
      <c r="C4397" s="1486" t="s">
        <v>97</v>
      </c>
      <c r="D4397" s="1488" t="s">
        <v>5103</v>
      </c>
      <c r="E4397" s="1492">
        <v>6500</v>
      </c>
      <c r="F4397" s="1488">
        <v>44439291</v>
      </c>
      <c r="G4397" s="1488" t="s">
        <v>5282</v>
      </c>
      <c r="H4397" s="1488" t="s">
        <v>5208</v>
      </c>
      <c r="I4397" s="1487" t="s">
        <v>4607</v>
      </c>
      <c r="J4397" s="1486" t="s">
        <v>4608</v>
      </c>
      <c r="K4397" s="1485">
        <v>2</v>
      </c>
      <c r="L4397" s="1485">
        <v>2</v>
      </c>
      <c r="M4397" s="1491">
        <f t="shared" si="172"/>
        <v>13000</v>
      </c>
      <c r="N4397" s="1485">
        <v>1</v>
      </c>
      <c r="O4397" s="1485">
        <v>6</v>
      </c>
      <c r="P4397" s="1491">
        <f t="shared" si="171"/>
        <v>39000</v>
      </c>
    </row>
    <row r="4398" spans="1:16" ht="13.5" x14ac:dyDescent="0.2">
      <c r="A4398" s="1490" t="s">
        <v>2078</v>
      </c>
      <c r="B4398" s="1488" t="s">
        <v>2003</v>
      </c>
      <c r="C4398" s="1486" t="s">
        <v>97</v>
      </c>
      <c r="D4398" s="1488" t="s">
        <v>5225</v>
      </c>
      <c r="E4398" s="1492">
        <v>3200</v>
      </c>
      <c r="F4398" s="1488" t="s">
        <v>5283</v>
      </c>
      <c r="G4398" s="1488" t="s">
        <v>5284</v>
      </c>
      <c r="H4398" s="1488" t="s">
        <v>776</v>
      </c>
      <c r="I4398" s="1487" t="s">
        <v>4607</v>
      </c>
      <c r="J4398" s="1486" t="s">
        <v>4608</v>
      </c>
      <c r="K4398" s="1485">
        <v>2</v>
      </c>
      <c r="L4398" s="1485">
        <v>3</v>
      </c>
      <c r="M4398" s="1491">
        <f t="shared" si="172"/>
        <v>9600</v>
      </c>
      <c r="N4398" s="1485">
        <v>0</v>
      </c>
      <c r="O4398" s="1485">
        <v>0</v>
      </c>
      <c r="P4398" s="1491">
        <f t="shared" si="171"/>
        <v>0</v>
      </c>
    </row>
    <row r="4399" spans="1:16" ht="13.5" x14ac:dyDescent="0.2">
      <c r="A4399" s="1490" t="s">
        <v>2078</v>
      </c>
      <c r="B4399" s="1488" t="s">
        <v>2003</v>
      </c>
      <c r="C4399" s="1486" t="s">
        <v>97</v>
      </c>
      <c r="D4399" s="1488" t="s">
        <v>5225</v>
      </c>
      <c r="E4399" s="1492">
        <v>3200</v>
      </c>
      <c r="F4399" s="1488">
        <v>72630837</v>
      </c>
      <c r="G4399" s="1488" t="s">
        <v>5284</v>
      </c>
      <c r="H4399" s="1488" t="s">
        <v>776</v>
      </c>
      <c r="I4399" s="1487" t="s">
        <v>4607</v>
      </c>
      <c r="J4399" s="1486" t="s">
        <v>4608</v>
      </c>
      <c r="K4399" s="1485">
        <v>2</v>
      </c>
      <c r="L4399" s="1485">
        <v>4</v>
      </c>
      <c r="M4399" s="1491">
        <f t="shared" si="172"/>
        <v>12800</v>
      </c>
      <c r="N4399" s="1485">
        <v>1</v>
      </c>
      <c r="O4399" s="1485">
        <v>6</v>
      </c>
      <c r="P4399" s="1491">
        <f t="shared" si="171"/>
        <v>19200</v>
      </c>
    </row>
    <row r="4400" spans="1:16" ht="13.5" x14ac:dyDescent="0.2">
      <c r="A4400" s="1490" t="s">
        <v>2078</v>
      </c>
      <c r="B4400" s="1488" t="s">
        <v>2003</v>
      </c>
      <c r="C4400" s="1486" t="s">
        <v>97</v>
      </c>
      <c r="D4400" s="1488" t="s">
        <v>5285</v>
      </c>
      <c r="E4400" s="1492">
        <v>6500</v>
      </c>
      <c r="F4400" s="1494">
        <v>47842360</v>
      </c>
      <c r="G4400" s="1488" t="s">
        <v>1088</v>
      </c>
      <c r="H4400" s="1488" t="s">
        <v>5052</v>
      </c>
      <c r="I4400" s="1487" t="s">
        <v>4607</v>
      </c>
      <c r="J4400" s="1486" t="s">
        <v>4608</v>
      </c>
      <c r="K4400" s="1485">
        <v>0</v>
      </c>
      <c r="L4400" s="1485">
        <v>0</v>
      </c>
      <c r="M4400" s="1491">
        <f t="shared" si="172"/>
        <v>0</v>
      </c>
      <c r="N4400" s="1493">
        <v>1</v>
      </c>
      <c r="O4400" s="1493">
        <v>5</v>
      </c>
      <c r="P4400" s="1491">
        <f t="shared" si="171"/>
        <v>32500</v>
      </c>
    </row>
    <row r="4401" spans="1:16" ht="13.5" x14ac:dyDescent="0.2">
      <c r="A4401" s="1490" t="s">
        <v>2078</v>
      </c>
      <c r="B4401" s="1488" t="s">
        <v>2003</v>
      </c>
      <c r="C4401" s="1486" t="s">
        <v>97</v>
      </c>
      <c r="D4401" s="1488" t="s">
        <v>5286</v>
      </c>
      <c r="E4401" s="1492">
        <v>8000</v>
      </c>
      <c r="F4401" s="1488">
        <v>42901714</v>
      </c>
      <c r="G4401" s="1488" t="s">
        <v>5287</v>
      </c>
      <c r="H4401" s="1488" t="s">
        <v>867</v>
      </c>
      <c r="I4401" s="1487" t="s">
        <v>4607</v>
      </c>
      <c r="J4401" s="1486" t="s">
        <v>4608</v>
      </c>
      <c r="K4401" s="1485">
        <v>1</v>
      </c>
      <c r="L4401" s="1485">
        <v>12</v>
      </c>
      <c r="M4401" s="1491">
        <f t="shared" si="172"/>
        <v>96000</v>
      </c>
      <c r="N4401" s="1485">
        <v>1</v>
      </c>
      <c r="O4401" s="1485">
        <v>6</v>
      </c>
      <c r="P4401" s="1491">
        <f t="shared" si="171"/>
        <v>48000</v>
      </c>
    </row>
    <row r="4402" spans="1:16" ht="13.5" x14ac:dyDescent="0.2">
      <c r="A4402" s="1490" t="s">
        <v>2078</v>
      </c>
      <c r="B4402" s="1488" t="s">
        <v>2003</v>
      </c>
      <c r="C4402" s="1486" t="s">
        <v>97</v>
      </c>
      <c r="D4402" s="1488" t="s">
        <v>4660</v>
      </c>
      <c r="E4402" s="1492">
        <v>3500</v>
      </c>
      <c r="F4402" s="1488">
        <v>46666194</v>
      </c>
      <c r="G4402" s="1488" t="s">
        <v>5288</v>
      </c>
      <c r="H4402" s="1488" t="s">
        <v>5132</v>
      </c>
      <c r="I4402" s="1487" t="s">
        <v>4607</v>
      </c>
      <c r="J4402" s="1486" t="s">
        <v>4608</v>
      </c>
      <c r="K4402" s="1485">
        <v>1</v>
      </c>
      <c r="L4402" s="1485">
        <v>2</v>
      </c>
      <c r="M4402" s="1491">
        <f t="shared" si="172"/>
        <v>7000</v>
      </c>
      <c r="N4402" s="1485">
        <v>1</v>
      </c>
      <c r="O4402" s="1485">
        <v>6</v>
      </c>
      <c r="P4402" s="1491">
        <f t="shared" si="171"/>
        <v>21000</v>
      </c>
    </row>
    <row r="4403" spans="1:16" ht="13.5" x14ac:dyDescent="0.2">
      <c r="A4403" s="1490" t="s">
        <v>2078</v>
      </c>
      <c r="B4403" s="1488" t="s">
        <v>2003</v>
      </c>
      <c r="C4403" s="1486" t="s">
        <v>97</v>
      </c>
      <c r="D4403" s="1488" t="s">
        <v>4890</v>
      </c>
      <c r="E4403" s="1492">
        <v>5000</v>
      </c>
      <c r="F4403" s="1488" t="s">
        <v>5289</v>
      </c>
      <c r="G4403" s="1488" t="s">
        <v>5290</v>
      </c>
      <c r="H4403" s="1488" t="s">
        <v>4852</v>
      </c>
      <c r="I4403" s="1487" t="s">
        <v>4607</v>
      </c>
      <c r="J4403" s="1486" t="s">
        <v>4608</v>
      </c>
      <c r="K4403" s="1485">
        <v>1</v>
      </c>
      <c r="L4403" s="1485">
        <v>12</v>
      </c>
      <c r="M4403" s="1491">
        <f t="shared" si="172"/>
        <v>60000</v>
      </c>
      <c r="N4403" s="1485">
        <v>0</v>
      </c>
      <c r="O4403" s="1485">
        <v>0</v>
      </c>
      <c r="P4403" s="1491">
        <f t="shared" si="171"/>
        <v>0</v>
      </c>
    </row>
    <row r="4404" spans="1:16" ht="13.5" x14ac:dyDescent="0.2">
      <c r="A4404" s="1490" t="s">
        <v>2078</v>
      </c>
      <c r="B4404" s="1488" t="s">
        <v>2003</v>
      </c>
      <c r="C4404" s="1486" t="s">
        <v>97</v>
      </c>
      <c r="D4404" s="1488" t="s">
        <v>698</v>
      </c>
      <c r="E4404" s="1492">
        <v>2500</v>
      </c>
      <c r="F4404" s="1488" t="s">
        <v>5291</v>
      </c>
      <c r="G4404" s="1488" t="s">
        <v>5292</v>
      </c>
      <c r="H4404" s="1488" t="s">
        <v>2349</v>
      </c>
      <c r="I4404" s="1487" t="s">
        <v>4618</v>
      </c>
      <c r="J4404" s="1486" t="s">
        <v>4619</v>
      </c>
      <c r="K4404" s="1485">
        <v>1</v>
      </c>
      <c r="L4404" s="1485">
        <v>12</v>
      </c>
      <c r="M4404" s="1491">
        <f t="shared" si="172"/>
        <v>30000</v>
      </c>
      <c r="N4404" s="1485">
        <v>1</v>
      </c>
      <c r="O4404" s="1485">
        <v>6</v>
      </c>
      <c r="P4404" s="1491">
        <f t="shared" si="171"/>
        <v>15000</v>
      </c>
    </row>
    <row r="4405" spans="1:16" ht="13.5" x14ac:dyDescent="0.2">
      <c r="A4405" s="1490" t="s">
        <v>2078</v>
      </c>
      <c r="B4405" s="1488" t="s">
        <v>2003</v>
      </c>
      <c r="C4405" s="1486" t="s">
        <v>97</v>
      </c>
      <c r="D4405" s="1488" t="s">
        <v>4684</v>
      </c>
      <c r="E4405" s="1492">
        <v>8000</v>
      </c>
      <c r="F4405" s="1488">
        <v>44307075</v>
      </c>
      <c r="G4405" s="1488" t="s">
        <v>5293</v>
      </c>
      <c r="H4405" s="1488" t="s">
        <v>4655</v>
      </c>
      <c r="I4405" s="1487" t="s">
        <v>4607</v>
      </c>
      <c r="J4405" s="1486" t="s">
        <v>4608</v>
      </c>
      <c r="K4405" s="1485">
        <v>1</v>
      </c>
      <c r="L4405" s="1485">
        <v>3</v>
      </c>
      <c r="M4405" s="1491">
        <f t="shared" si="172"/>
        <v>24000</v>
      </c>
      <c r="N4405" s="1485">
        <v>1</v>
      </c>
      <c r="O4405" s="1485">
        <v>6</v>
      </c>
      <c r="P4405" s="1491">
        <f t="shared" si="171"/>
        <v>48000</v>
      </c>
    </row>
    <row r="4406" spans="1:16" ht="13.5" x14ac:dyDescent="0.2">
      <c r="A4406" s="1490" t="s">
        <v>2078</v>
      </c>
      <c r="B4406" s="1488" t="s">
        <v>2003</v>
      </c>
      <c r="C4406" s="1486" t="s">
        <v>97</v>
      </c>
      <c r="D4406" s="1488" t="s">
        <v>4636</v>
      </c>
      <c r="E4406" s="1492">
        <v>3500</v>
      </c>
      <c r="F4406" s="1488">
        <v>43237463</v>
      </c>
      <c r="G4406" s="1488" t="s">
        <v>5294</v>
      </c>
      <c r="H4406" s="1488" t="s">
        <v>4691</v>
      </c>
      <c r="I4406" s="1487" t="s">
        <v>4607</v>
      </c>
      <c r="J4406" s="1486" t="s">
        <v>4608</v>
      </c>
      <c r="K4406" s="1485">
        <v>1</v>
      </c>
      <c r="L4406" s="1485">
        <v>5</v>
      </c>
      <c r="M4406" s="1491">
        <f t="shared" si="172"/>
        <v>17500</v>
      </c>
      <c r="N4406" s="1485">
        <v>1</v>
      </c>
      <c r="O4406" s="1485">
        <v>6</v>
      </c>
      <c r="P4406" s="1491">
        <f t="shared" si="171"/>
        <v>21000</v>
      </c>
    </row>
    <row r="4407" spans="1:16" ht="13.5" x14ac:dyDescent="0.2">
      <c r="A4407" s="1490" t="s">
        <v>2078</v>
      </c>
      <c r="B4407" s="1488" t="s">
        <v>2003</v>
      </c>
      <c r="C4407" s="1486" t="s">
        <v>97</v>
      </c>
      <c r="D4407" s="1488" t="s">
        <v>4612</v>
      </c>
      <c r="E4407" s="1492">
        <v>7000</v>
      </c>
      <c r="F4407" s="1488">
        <v>40203180</v>
      </c>
      <c r="G4407" s="1488" t="s">
        <v>5295</v>
      </c>
      <c r="H4407" s="1488" t="s">
        <v>792</v>
      </c>
      <c r="I4407" s="1487" t="s">
        <v>4607</v>
      </c>
      <c r="J4407" s="1486" t="s">
        <v>4608</v>
      </c>
      <c r="K4407" s="1485">
        <v>1</v>
      </c>
      <c r="L4407" s="1485">
        <v>4</v>
      </c>
      <c r="M4407" s="1491">
        <f t="shared" si="172"/>
        <v>28000</v>
      </c>
      <c r="N4407" s="1485">
        <v>0</v>
      </c>
      <c r="O4407" s="1485">
        <v>0</v>
      </c>
      <c r="P4407" s="1491">
        <f t="shared" si="171"/>
        <v>0</v>
      </c>
    </row>
    <row r="4408" spans="1:16" ht="13.5" x14ac:dyDescent="0.2">
      <c r="A4408" s="1490" t="s">
        <v>2078</v>
      </c>
      <c r="B4408" s="1488" t="s">
        <v>2003</v>
      </c>
      <c r="C4408" s="1486" t="s">
        <v>97</v>
      </c>
      <c r="D4408" s="1488" t="s">
        <v>4751</v>
      </c>
      <c r="E4408" s="1492">
        <v>8000</v>
      </c>
      <c r="F4408" s="1488">
        <v>40743893</v>
      </c>
      <c r="G4408" s="1488" t="s">
        <v>5296</v>
      </c>
      <c r="H4408" s="1488" t="s">
        <v>5297</v>
      </c>
      <c r="I4408" s="1487" t="s">
        <v>4607</v>
      </c>
      <c r="J4408" s="1486" t="s">
        <v>4608</v>
      </c>
      <c r="K4408" s="1485">
        <v>1</v>
      </c>
      <c r="L4408" s="1485">
        <v>12</v>
      </c>
      <c r="M4408" s="1491">
        <f t="shared" si="172"/>
        <v>96000</v>
      </c>
      <c r="N4408" s="1485">
        <v>1</v>
      </c>
      <c r="O4408" s="1485">
        <v>6</v>
      </c>
      <c r="P4408" s="1491">
        <f t="shared" si="171"/>
        <v>48000</v>
      </c>
    </row>
    <row r="4409" spans="1:16" ht="13.5" x14ac:dyDescent="0.2">
      <c r="A4409" s="1490" t="s">
        <v>2078</v>
      </c>
      <c r="B4409" s="1488" t="s">
        <v>2003</v>
      </c>
      <c r="C4409" s="1486" t="s">
        <v>97</v>
      </c>
      <c r="D4409" s="1488" t="s">
        <v>4612</v>
      </c>
      <c r="E4409" s="1492">
        <v>6500</v>
      </c>
      <c r="F4409" s="1488">
        <v>45982844</v>
      </c>
      <c r="G4409" s="1488" t="s">
        <v>5298</v>
      </c>
      <c r="H4409" s="1488" t="s">
        <v>792</v>
      </c>
      <c r="I4409" s="1487" t="s">
        <v>4607</v>
      </c>
      <c r="J4409" s="1486" t="s">
        <v>4608</v>
      </c>
      <c r="K4409" s="1485">
        <v>2</v>
      </c>
      <c r="L4409" s="1485">
        <v>3</v>
      </c>
      <c r="M4409" s="1491">
        <f t="shared" si="172"/>
        <v>19500</v>
      </c>
      <c r="N4409" s="1485">
        <v>0</v>
      </c>
      <c r="O4409" s="1485">
        <v>0</v>
      </c>
      <c r="P4409" s="1491">
        <f t="shared" si="171"/>
        <v>0</v>
      </c>
    </row>
    <row r="4410" spans="1:16" ht="13.5" x14ac:dyDescent="0.2">
      <c r="A4410" s="1490" t="s">
        <v>2078</v>
      </c>
      <c r="B4410" s="1488" t="s">
        <v>2003</v>
      </c>
      <c r="C4410" s="1486" t="s">
        <v>97</v>
      </c>
      <c r="D4410" s="1488" t="s">
        <v>4809</v>
      </c>
      <c r="E4410" s="1492">
        <v>4500</v>
      </c>
      <c r="F4410" s="1488" t="s">
        <v>5299</v>
      </c>
      <c r="G4410" s="1488" t="s">
        <v>5298</v>
      </c>
      <c r="H4410" s="1488" t="s">
        <v>792</v>
      </c>
      <c r="I4410" s="1487" t="s">
        <v>4607</v>
      </c>
      <c r="J4410" s="1486" t="s">
        <v>4608</v>
      </c>
      <c r="K4410" s="1485">
        <v>2</v>
      </c>
      <c r="L4410" s="1485">
        <v>1</v>
      </c>
      <c r="M4410" s="1491">
        <f t="shared" si="172"/>
        <v>4500</v>
      </c>
      <c r="N4410" s="1485">
        <v>0</v>
      </c>
      <c r="O4410" s="1485">
        <v>0</v>
      </c>
      <c r="P4410" s="1491">
        <f t="shared" si="171"/>
        <v>0</v>
      </c>
    </row>
    <row r="4411" spans="1:16" ht="13.5" x14ac:dyDescent="0.2">
      <c r="A4411" s="1490" t="s">
        <v>2078</v>
      </c>
      <c r="B4411" s="1488" t="s">
        <v>2003</v>
      </c>
      <c r="C4411" s="1486" t="s">
        <v>97</v>
      </c>
      <c r="D4411" s="1488" t="s">
        <v>1025</v>
      </c>
      <c r="E4411" s="1492">
        <v>3000</v>
      </c>
      <c r="F4411" s="1488" t="s">
        <v>5300</v>
      </c>
      <c r="G4411" s="1488" t="s">
        <v>5301</v>
      </c>
      <c r="H4411" s="1488" t="s">
        <v>2388</v>
      </c>
      <c r="I4411" s="1487" t="s">
        <v>4618</v>
      </c>
      <c r="J4411" s="1486" t="s">
        <v>4618</v>
      </c>
      <c r="K4411" s="1485">
        <v>1</v>
      </c>
      <c r="L4411" s="1485">
        <v>12</v>
      </c>
      <c r="M4411" s="1491">
        <f t="shared" si="172"/>
        <v>36000</v>
      </c>
      <c r="N4411" s="1485">
        <v>1</v>
      </c>
      <c r="O4411" s="1485">
        <v>6</v>
      </c>
      <c r="P4411" s="1491">
        <f t="shared" si="171"/>
        <v>18000</v>
      </c>
    </row>
    <row r="4412" spans="1:16" ht="13.5" x14ac:dyDescent="0.2">
      <c r="A4412" s="1490" t="s">
        <v>2078</v>
      </c>
      <c r="B4412" s="1488" t="s">
        <v>2003</v>
      </c>
      <c r="C4412" s="1486" t="s">
        <v>97</v>
      </c>
      <c r="D4412" s="1488" t="s">
        <v>4744</v>
      </c>
      <c r="E4412" s="1492">
        <v>8000</v>
      </c>
      <c r="F4412" s="1488">
        <v>41454433</v>
      </c>
      <c r="G4412" s="1488" t="s">
        <v>5302</v>
      </c>
      <c r="H4412" s="1488" t="s">
        <v>4904</v>
      </c>
      <c r="I4412" s="1487" t="s">
        <v>4607</v>
      </c>
      <c r="J4412" s="1486" t="s">
        <v>4608</v>
      </c>
      <c r="K4412" s="1485">
        <v>1</v>
      </c>
      <c r="L4412" s="1485">
        <v>12</v>
      </c>
      <c r="M4412" s="1491">
        <f t="shared" si="172"/>
        <v>96000</v>
      </c>
      <c r="N4412" s="1485">
        <v>1</v>
      </c>
      <c r="O4412" s="1485">
        <v>6</v>
      </c>
      <c r="P4412" s="1491">
        <f t="shared" si="171"/>
        <v>48000</v>
      </c>
    </row>
    <row r="4413" spans="1:16" ht="13.5" x14ac:dyDescent="0.2">
      <c r="A4413" s="1490" t="s">
        <v>2078</v>
      </c>
      <c r="B4413" s="1488" t="s">
        <v>2003</v>
      </c>
      <c r="C4413" s="1486" t="s">
        <v>97</v>
      </c>
      <c r="D4413" s="1488" t="s">
        <v>4612</v>
      </c>
      <c r="E4413" s="1492">
        <v>7000</v>
      </c>
      <c r="F4413" s="1488" t="s">
        <v>5303</v>
      </c>
      <c r="G4413" s="1488" t="s">
        <v>5304</v>
      </c>
      <c r="H4413" s="1488" t="s">
        <v>792</v>
      </c>
      <c r="I4413" s="1487" t="s">
        <v>4607</v>
      </c>
      <c r="J4413" s="1486" t="s">
        <v>4608</v>
      </c>
      <c r="K4413" s="1485">
        <v>1</v>
      </c>
      <c r="L4413" s="1485">
        <v>1</v>
      </c>
      <c r="M4413" s="1491">
        <f t="shared" si="172"/>
        <v>7000</v>
      </c>
      <c r="N4413" s="1485">
        <v>1</v>
      </c>
      <c r="O4413" s="1485">
        <v>6</v>
      </c>
      <c r="P4413" s="1491">
        <f t="shared" si="171"/>
        <v>42000</v>
      </c>
    </row>
    <row r="4414" spans="1:16" ht="13.5" x14ac:dyDescent="0.2">
      <c r="A4414" s="1490" t="s">
        <v>2078</v>
      </c>
      <c r="B4414" s="1488" t="s">
        <v>2003</v>
      </c>
      <c r="C4414" s="1486" t="s">
        <v>97</v>
      </c>
      <c r="D4414" s="1488" t="s">
        <v>5305</v>
      </c>
      <c r="E4414" s="1492">
        <v>4500</v>
      </c>
      <c r="F4414" s="1488" t="s">
        <v>5306</v>
      </c>
      <c r="G4414" s="1488" t="s">
        <v>5307</v>
      </c>
      <c r="H4414" s="1488" t="s">
        <v>4958</v>
      </c>
      <c r="I4414" s="1487" t="s">
        <v>4618</v>
      </c>
      <c r="J4414" s="1486" t="s">
        <v>4619</v>
      </c>
      <c r="K4414" s="1485">
        <v>1</v>
      </c>
      <c r="L4414" s="1485">
        <v>12</v>
      </c>
      <c r="M4414" s="1491">
        <f t="shared" si="172"/>
        <v>54000</v>
      </c>
      <c r="N4414" s="1485">
        <v>1</v>
      </c>
      <c r="O4414" s="1485">
        <v>6</v>
      </c>
      <c r="P4414" s="1491">
        <f t="shared" si="171"/>
        <v>27000</v>
      </c>
    </row>
    <row r="4415" spans="1:16" ht="13.5" x14ac:dyDescent="0.2">
      <c r="A4415" s="1490" t="s">
        <v>2078</v>
      </c>
      <c r="B4415" s="1488" t="s">
        <v>2003</v>
      </c>
      <c r="C4415" s="1486" t="s">
        <v>97</v>
      </c>
      <c r="D4415" s="1488" t="s">
        <v>4978</v>
      </c>
      <c r="E4415" s="1492">
        <v>2000</v>
      </c>
      <c r="F4415" s="1488" t="s">
        <v>5308</v>
      </c>
      <c r="G4415" s="1488" t="s">
        <v>5309</v>
      </c>
      <c r="H4415" s="1488" t="s">
        <v>5215</v>
      </c>
      <c r="I4415" s="1487" t="s">
        <v>4618</v>
      </c>
      <c r="J4415" s="1486" t="s">
        <v>4619</v>
      </c>
      <c r="K4415" s="1485">
        <v>1</v>
      </c>
      <c r="L4415" s="1485">
        <v>12</v>
      </c>
      <c r="M4415" s="1491">
        <f t="shared" si="172"/>
        <v>24000</v>
      </c>
      <c r="N4415" s="1485">
        <v>1</v>
      </c>
      <c r="O4415" s="1485">
        <v>2</v>
      </c>
      <c r="P4415" s="1491">
        <f t="shared" si="171"/>
        <v>4000</v>
      </c>
    </row>
    <row r="4416" spans="1:16" ht="13.5" x14ac:dyDescent="0.2">
      <c r="A4416" s="1490" t="s">
        <v>2078</v>
      </c>
      <c r="B4416" s="1488" t="s">
        <v>2003</v>
      </c>
      <c r="C4416" s="1486" t="s">
        <v>97</v>
      </c>
      <c r="D4416" s="1488" t="s">
        <v>4793</v>
      </c>
      <c r="E4416" s="1492">
        <v>7500</v>
      </c>
      <c r="F4416" s="1488">
        <v>40154166</v>
      </c>
      <c r="G4416" s="1488" t="s">
        <v>5310</v>
      </c>
      <c r="H4416" s="1488" t="s">
        <v>5311</v>
      </c>
      <c r="I4416" s="1487" t="s">
        <v>4607</v>
      </c>
      <c r="J4416" s="1486" t="s">
        <v>4608</v>
      </c>
      <c r="K4416" s="1485">
        <v>1</v>
      </c>
      <c r="L4416" s="1485">
        <v>3</v>
      </c>
      <c r="M4416" s="1491">
        <f t="shared" si="172"/>
        <v>22500</v>
      </c>
      <c r="N4416" s="1485">
        <v>0</v>
      </c>
      <c r="O4416" s="1485">
        <v>0</v>
      </c>
      <c r="P4416" s="1491">
        <f t="shared" si="171"/>
        <v>0</v>
      </c>
    </row>
    <row r="4417" spans="1:16" ht="13.5" x14ac:dyDescent="0.2">
      <c r="A4417" s="1490" t="s">
        <v>2078</v>
      </c>
      <c r="B4417" s="1488" t="s">
        <v>2003</v>
      </c>
      <c r="C4417" s="1486" t="s">
        <v>97</v>
      </c>
      <c r="D4417" s="1488" t="s">
        <v>5312</v>
      </c>
      <c r="E4417" s="1492">
        <v>6500</v>
      </c>
      <c r="F4417" s="1488" t="s">
        <v>5313</v>
      </c>
      <c r="G4417" s="1488" t="s">
        <v>5314</v>
      </c>
      <c r="H4417" s="1488" t="s">
        <v>864</v>
      </c>
      <c r="I4417" s="1487" t="s">
        <v>4607</v>
      </c>
      <c r="J4417" s="1486" t="s">
        <v>4608</v>
      </c>
      <c r="K4417" s="1485">
        <v>2</v>
      </c>
      <c r="L4417" s="1485">
        <v>4</v>
      </c>
      <c r="M4417" s="1491">
        <f t="shared" si="172"/>
        <v>26000</v>
      </c>
      <c r="N4417" s="1485">
        <v>0</v>
      </c>
      <c r="O4417" s="1485">
        <v>0</v>
      </c>
      <c r="P4417" s="1491">
        <f t="shared" si="171"/>
        <v>0</v>
      </c>
    </row>
    <row r="4418" spans="1:16" ht="13.5" x14ac:dyDescent="0.2">
      <c r="A4418" s="1490" t="s">
        <v>2078</v>
      </c>
      <c r="B4418" s="1488" t="s">
        <v>2003</v>
      </c>
      <c r="C4418" s="1486" t="s">
        <v>97</v>
      </c>
      <c r="D4418" s="1488" t="s">
        <v>5315</v>
      </c>
      <c r="E4418" s="1492">
        <v>7500</v>
      </c>
      <c r="F4418" s="1488">
        <v>32983668</v>
      </c>
      <c r="G4418" s="1488" t="s">
        <v>5314</v>
      </c>
      <c r="H4418" s="1488" t="s">
        <v>864</v>
      </c>
      <c r="I4418" s="1487" t="s">
        <v>4607</v>
      </c>
      <c r="J4418" s="1486" t="s">
        <v>4608</v>
      </c>
      <c r="K4418" s="1485">
        <v>2</v>
      </c>
      <c r="L4418" s="1485">
        <v>7</v>
      </c>
      <c r="M4418" s="1491">
        <f t="shared" si="172"/>
        <v>52500</v>
      </c>
      <c r="N4418" s="1485">
        <v>1</v>
      </c>
      <c r="O4418" s="1485">
        <v>6</v>
      </c>
      <c r="P4418" s="1491">
        <f t="shared" si="171"/>
        <v>45000</v>
      </c>
    </row>
    <row r="4419" spans="1:16" ht="13.5" x14ac:dyDescent="0.2">
      <c r="A4419" s="1490" t="s">
        <v>2078</v>
      </c>
      <c r="B4419" s="1488" t="s">
        <v>2003</v>
      </c>
      <c r="C4419" s="1486" t="s">
        <v>97</v>
      </c>
      <c r="D4419" s="1488" t="s">
        <v>5316</v>
      </c>
      <c r="E4419" s="1492">
        <v>14000</v>
      </c>
      <c r="F4419" s="1488" t="s">
        <v>5317</v>
      </c>
      <c r="G4419" s="1488" t="s">
        <v>5318</v>
      </c>
      <c r="H4419" s="1488" t="s">
        <v>792</v>
      </c>
      <c r="I4419" s="1487" t="s">
        <v>4607</v>
      </c>
      <c r="J4419" s="1486" t="s">
        <v>4608</v>
      </c>
      <c r="K4419" s="1485">
        <v>1</v>
      </c>
      <c r="L4419" s="1485">
        <v>8</v>
      </c>
      <c r="M4419" s="1491">
        <f t="shared" si="172"/>
        <v>112000</v>
      </c>
      <c r="N4419" s="1485">
        <v>1</v>
      </c>
      <c r="O4419" s="1485">
        <v>6</v>
      </c>
      <c r="P4419" s="1491">
        <f t="shared" si="171"/>
        <v>84000</v>
      </c>
    </row>
    <row r="4420" spans="1:16" ht="13.5" x14ac:dyDescent="0.2">
      <c r="A4420" s="1490" t="s">
        <v>2078</v>
      </c>
      <c r="B4420" s="1488" t="s">
        <v>2003</v>
      </c>
      <c r="C4420" s="1486" t="s">
        <v>97</v>
      </c>
      <c r="D4420" s="1488" t="s">
        <v>5319</v>
      </c>
      <c r="E4420" s="1492">
        <v>7500</v>
      </c>
      <c r="F4420" s="1488" t="s">
        <v>5320</v>
      </c>
      <c r="G4420" s="1488" t="s">
        <v>5321</v>
      </c>
      <c r="H4420" s="1488" t="s">
        <v>5322</v>
      </c>
      <c r="I4420" s="1487" t="s">
        <v>4607</v>
      </c>
      <c r="J4420" s="1486" t="s">
        <v>4608</v>
      </c>
      <c r="K4420" s="1485">
        <v>1</v>
      </c>
      <c r="L4420" s="1485">
        <v>12</v>
      </c>
      <c r="M4420" s="1491">
        <f t="shared" si="172"/>
        <v>90000</v>
      </c>
      <c r="N4420" s="1485">
        <v>1</v>
      </c>
      <c r="O4420" s="1485">
        <v>6</v>
      </c>
      <c r="P4420" s="1491">
        <f t="shared" si="171"/>
        <v>45000</v>
      </c>
    </row>
    <row r="4421" spans="1:16" ht="13.5" x14ac:dyDescent="0.2">
      <c r="A4421" s="1490" t="s">
        <v>2078</v>
      </c>
      <c r="B4421" s="1488" t="s">
        <v>2003</v>
      </c>
      <c r="C4421" s="1486" t="s">
        <v>97</v>
      </c>
      <c r="D4421" s="1488" t="s">
        <v>4744</v>
      </c>
      <c r="E4421" s="1492">
        <v>8000</v>
      </c>
      <c r="F4421" s="1488" t="s">
        <v>5323</v>
      </c>
      <c r="G4421" s="1488" t="s">
        <v>5324</v>
      </c>
      <c r="H4421" s="1488" t="s">
        <v>4635</v>
      </c>
      <c r="I4421" s="1487" t="s">
        <v>4607</v>
      </c>
      <c r="J4421" s="1486" t="s">
        <v>4608</v>
      </c>
      <c r="K4421" s="1485">
        <v>1</v>
      </c>
      <c r="L4421" s="1485">
        <v>12</v>
      </c>
      <c r="M4421" s="1491">
        <f t="shared" si="172"/>
        <v>96000</v>
      </c>
      <c r="N4421" s="1485">
        <v>1</v>
      </c>
      <c r="O4421" s="1485">
        <v>6</v>
      </c>
      <c r="P4421" s="1491">
        <f t="shared" si="171"/>
        <v>48000</v>
      </c>
    </row>
    <row r="4422" spans="1:16" ht="13.5" x14ac:dyDescent="0.2">
      <c r="A4422" s="1490" t="s">
        <v>2078</v>
      </c>
      <c r="B4422" s="1488" t="s">
        <v>2003</v>
      </c>
      <c r="C4422" s="1486" t="s">
        <v>97</v>
      </c>
      <c r="D4422" s="1488" t="s">
        <v>4612</v>
      </c>
      <c r="E4422" s="1492">
        <v>6500</v>
      </c>
      <c r="F4422" s="1488">
        <v>46433521</v>
      </c>
      <c r="G4422" s="1488" t="s">
        <v>5325</v>
      </c>
      <c r="H4422" s="1488" t="s">
        <v>792</v>
      </c>
      <c r="I4422" s="1487" t="s">
        <v>4607</v>
      </c>
      <c r="J4422" s="1486" t="s">
        <v>4608</v>
      </c>
      <c r="K4422" s="1485">
        <v>1</v>
      </c>
      <c r="L4422" s="1485">
        <v>12</v>
      </c>
      <c r="M4422" s="1491">
        <f t="shared" si="172"/>
        <v>78000</v>
      </c>
      <c r="N4422" s="1485">
        <v>1</v>
      </c>
      <c r="O4422" s="1485">
        <v>6</v>
      </c>
      <c r="P4422" s="1491">
        <f t="shared" si="171"/>
        <v>39000</v>
      </c>
    </row>
    <row r="4423" spans="1:16" ht="13.5" x14ac:dyDescent="0.2">
      <c r="A4423" s="1490" t="s">
        <v>2078</v>
      </c>
      <c r="B4423" s="1488" t="s">
        <v>2003</v>
      </c>
      <c r="C4423" s="1486" t="s">
        <v>97</v>
      </c>
      <c r="D4423" s="1488" t="s">
        <v>4879</v>
      </c>
      <c r="E4423" s="1492">
        <v>5000</v>
      </c>
      <c r="F4423" s="1488">
        <v>19101006</v>
      </c>
      <c r="G4423" s="1488" t="s">
        <v>5326</v>
      </c>
      <c r="H4423" s="1488" t="s">
        <v>1920</v>
      </c>
      <c r="I4423" s="1487" t="s">
        <v>4607</v>
      </c>
      <c r="J4423" s="1486" t="s">
        <v>4608</v>
      </c>
      <c r="K4423" s="1485">
        <v>1</v>
      </c>
      <c r="L4423" s="1485">
        <v>1</v>
      </c>
      <c r="M4423" s="1491">
        <f t="shared" si="172"/>
        <v>5000</v>
      </c>
      <c r="N4423" s="1485">
        <v>0</v>
      </c>
      <c r="O4423" s="1485">
        <v>0</v>
      </c>
      <c r="P4423" s="1491">
        <f t="shared" si="171"/>
        <v>0</v>
      </c>
    </row>
    <row r="4424" spans="1:16" ht="13.5" x14ac:dyDescent="0.2">
      <c r="A4424" s="1490" t="s">
        <v>2078</v>
      </c>
      <c r="B4424" s="1488" t="s">
        <v>2003</v>
      </c>
      <c r="C4424" s="1486" t="s">
        <v>97</v>
      </c>
      <c r="D4424" s="1488" t="s">
        <v>5327</v>
      </c>
      <c r="E4424" s="1492">
        <v>7000</v>
      </c>
      <c r="F4424" s="1488" t="s">
        <v>5328</v>
      </c>
      <c r="G4424" s="1488" t="s">
        <v>5329</v>
      </c>
      <c r="H4424" s="1488" t="s">
        <v>4649</v>
      </c>
      <c r="I4424" s="1487" t="s">
        <v>4607</v>
      </c>
      <c r="J4424" s="1486" t="s">
        <v>4608</v>
      </c>
      <c r="K4424" s="1485">
        <v>1</v>
      </c>
      <c r="L4424" s="1485">
        <v>12</v>
      </c>
      <c r="M4424" s="1491">
        <f t="shared" si="172"/>
        <v>84000</v>
      </c>
      <c r="N4424" s="1485">
        <v>1</v>
      </c>
      <c r="O4424" s="1485">
        <v>6</v>
      </c>
      <c r="P4424" s="1491">
        <f t="shared" si="171"/>
        <v>42000</v>
      </c>
    </row>
    <row r="4425" spans="1:16" ht="13.5" x14ac:dyDescent="0.2">
      <c r="A4425" s="1490" t="s">
        <v>2078</v>
      </c>
      <c r="B4425" s="1488" t="s">
        <v>2003</v>
      </c>
      <c r="C4425" s="1486" t="s">
        <v>97</v>
      </c>
      <c r="D4425" s="1488" t="s">
        <v>5330</v>
      </c>
      <c r="E4425" s="1492">
        <v>3000</v>
      </c>
      <c r="F4425" s="1488">
        <v>47101995</v>
      </c>
      <c r="G4425" s="1488" t="s">
        <v>5331</v>
      </c>
      <c r="H4425" s="1488" t="s">
        <v>5332</v>
      </c>
      <c r="I4425" s="1487" t="s">
        <v>4607</v>
      </c>
      <c r="J4425" s="1486" t="s">
        <v>4618</v>
      </c>
      <c r="K4425" s="1485">
        <v>1</v>
      </c>
      <c r="L4425" s="1485">
        <v>7</v>
      </c>
      <c r="M4425" s="1491">
        <f t="shared" si="172"/>
        <v>21000</v>
      </c>
      <c r="N4425" s="1485">
        <v>1</v>
      </c>
      <c r="O4425" s="1485">
        <v>6</v>
      </c>
      <c r="P4425" s="1491">
        <f t="shared" si="171"/>
        <v>18000</v>
      </c>
    </row>
    <row r="4426" spans="1:16" ht="13.5" x14ac:dyDescent="0.2">
      <c r="A4426" s="1490" t="s">
        <v>2078</v>
      </c>
      <c r="B4426" s="1488" t="s">
        <v>2003</v>
      </c>
      <c r="C4426" s="1486" t="s">
        <v>97</v>
      </c>
      <c r="D4426" s="1488" t="s">
        <v>4993</v>
      </c>
      <c r="E4426" s="1492">
        <v>6000</v>
      </c>
      <c r="F4426" s="1488">
        <v>46398250</v>
      </c>
      <c r="G4426" s="1488" t="s">
        <v>5333</v>
      </c>
      <c r="H4426" s="1488" t="s">
        <v>792</v>
      </c>
      <c r="I4426" s="1487" t="s">
        <v>4607</v>
      </c>
      <c r="J4426" s="1486" t="s">
        <v>4608</v>
      </c>
      <c r="K4426" s="1485">
        <v>1</v>
      </c>
      <c r="L4426" s="1485">
        <v>8</v>
      </c>
      <c r="M4426" s="1491">
        <f t="shared" si="172"/>
        <v>48000</v>
      </c>
      <c r="N4426" s="1485">
        <v>1</v>
      </c>
      <c r="O4426" s="1485">
        <v>6</v>
      </c>
      <c r="P4426" s="1491">
        <f t="shared" si="171"/>
        <v>36000</v>
      </c>
    </row>
    <row r="4427" spans="1:16" ht="13.5" x14ac:dyDescent="0.2">
      <c r="A4427" s="1490" t="s">
        <v>2078</v>
      </c>
      <c r="B4427" s="1488" t="s">
        <v>2003</v>
      </c>
      <c r="C4427" s="1486" t="s">
        <v>97</v>
      </c>
      <c r="D4427" s="1488" t="s">
        <v>5334</v>
      </c>
      <c r="E4427" s="1492">
        <v>8000</v>
      </c>
      <c r="F4427" s="1488">
        <v>42147573</v>
      </c>
      <c r="G4427" s="1488" t="s">
        <v>5335</v>
      </c>
      <c r="H4427" s="1488" t="s">
        <v>4663</v>
      </c>
      <c r="I4427" s="1487" t="s">
        <v>4607</v>
      </c>
      <c r="J4427" s="1486" t="s">
        <v>4608</v>
      </c>
      <c r="K4427" s="1485">
        <v>1</v>
      </c>
      <c r="L4427" s="1485">
        <v>1</v>
      </c>
      <c r="M4427" s="1491">
        <f t="shared" si="172"/>
        <v>8000</v>
      </c>
      <c r="N4427" s="1485">
        <v>0</v>
      </c>
      <c r="O4427" s="1485">
        <v>0</v>
      </c>
      <c r="P4427" s="1491">
        <f t="shared" si="171"/>
        <v>0</v>
      </c>
    </row>
    <row r="4428" spans="1:16" ht="13.5" x14ac:dyDescent="0.2">
      <c r="A4428" s="1490" t="s">
        <v>2078</v>
      </c>
      <c r="B4428" s="1488" t="s">
        <v>2003</v>
      </c>
      <c r="C4428" s="1486" t="s">
        <v>97</v>
      </c>
      <c r="D4428" s="1488" t="s">
        <v>5103</v>
      </c>
      <c r="E4428" s="1492">
        <v>7500</v>
      </c>
      <c r="F4428" s="1488">
        <v>41644562</v>
      </c>
      <c r="G4428" s="1488" t="s">
        <v>5336</v>
      </c>
      <c r="H4428" s="1488" t="s">
        <v>864</v>
      </c>
      <c r="I4428" s="1487" t="s">
        <v>4607</v>
      </c>
      <c r="J4428" s="1486" t="s">
        <v>4608</v>
      </c>
      <c r="K4428" s="1485">
        <v>1</v>
      </c>
      <c r="L4428" s="1485">
        <v>1</v>
      </c>
      <c r="M4428" s="1491">
        <f t="shared" si="172"/>
        <v>7500</v>
      </c>
      <c r="N4428" s="1485">
        <v>1</v>
      </c>
      <c r="O4428" s="1485">
        <v>6</v>
      </c>
      <c r="P4428" s="1491">
        <f t="shared" si="171"/>
        <v>45000</v>
      </c>
    </row>
    <row r="4429" spans="1:16" ht="13.5" x14ac:dyDescent="0.2">
      <c r="A4429" s="1490" t="s">
        <v>2078</v>
      </c>
      <c r="B4429" s="1488" t="s">
        <v>2003</v>
      </c>
      <c r="C4429" s="1486" t="s">
        <v>97</v>
      </c>
      <c r="D4429" s="1488" t="s">
        <v>4927</v>
      </c>
      <c r="E4429" s="1492">
        <v>6500</v>
      </c>
      <c r="F4429" s="1494">
        <v>47867251</v>
      </c>
      <c r="G4429" s="1488" t="s">
        <v>5337</v>
      </c>
      <c r="H4429" s="1488" t="s">
        <v>1064</v>
      </c>
      <c r="I4429" s="1487" t="s">
        <v>4607</v>
      </c>
      <c r="J4429" s="1486" t="s">
        <v>4608</v>
      </c>
      <c r="K4429" s="1485">
        <v>0</v>
      </c>
      <c r="L4429" s="1485">
        <v>0</v>
      </c>
      <c r="M4429" s="1491">
        <f t="shared" si="172"/>
        <v>0</v>
      </c>
      <c r="N4429" s="1493">
        <v>1</v>
      </c>
      <c r="O4429" s="1493">
        <v>4</v>
      </c>
      <c r="P4429" s="1491">
        <f t="shared" si="171"/>
        <v>26000</v>
      </c>
    </row>
    <row r="4430" spans="1:16" ht="13.5" x14ac:dyDescent="0.2">
      <c r="A4430" s="1490" t="s">
        <v>2078</v>
      </c>
      <c r="B4430" s="1488" t="s">
        <v>2003</v>
      </c>
      <c r="C4430" s="1486" t="s">
        <v>97</v>
      </c>
      <c r="D4430" s="1488" t="s">
        <v>4664</v>
      </c>
      <c r="E4430" s="1492">
        <v>8000</v>
      </c>
      <c r="F4430" s="1488" t="s">
        <v>5338</v>
      </c>
      <c r="G4430" s="1488" t="s">
        <v>5339</v>
      </c>
      <c r="H4430" s="1488" t="s">
        <v>4649</v>
      </c>
      <c r="I4430" s="1487" t="s">
        <v>4607</v>
      </c>
      <c r="J4430" s="1486" t="s">
        <v>4608</v>
      </c>
      <c r="K4430" s="1485">
        <v>1</v>
      </c>
      <c r="L4430" s="1485">
        <v>12</v>
      </c>
      <c r="M4430" s="1491">
        <f t="shared" si="172"/>
        <v>96000</v>
      </c>
      <c r="N4430" s="1485">
        <v>1</v>
      </c>
      <c r="O4430" s="1485">
        <v>6</v>
      </c>
      <c r="P4430" s="1491">
        <f t="shared" si="171"/>
        <v>48000</v>
      </c>
    </row>
    <row r="4431" spans="1:16" ht="13.5" x14ac:dyDescent="0.2">
      <c r="A4431" s="1490" t="s">
        <v>2078</v>
      </c>
      <c r="B4431" s="1488" t="s">
        <v>2003</v>
      </c>
      <c r="C4431" s="1486" t="s">
        <v>97</v>
      </c>
      <c r="D4431" s="1488" t="s">
        <v>4612</v>
      </c>
      <c r="E4431" s="1492">
        <v>6500</v>
      </c>
      <c r="F4431" s="1488">
        <v>70129166</v>
      </c>
      <c r="G4431" s="1488" t="s">
        <v>5340</v>
      </c>
      <c r="H4431" s="1488" t="s">
        <v>792</v>
      </c>
      <c r="I4431" s="1487" t="s">
        <v>4607</v>
      </c>
      <c r="J4431" s="1486" t="s">
        <v>4608</v>
      </c>
      <c r="K4431" s="1485">
        <v>1</v>
      </c>
      <c r="L4431" s="1485">
        <v>1</v>
      </c>
      <c r="M4431" s="1491">
        <f t="shared" si="172"/>
        <v>6500</v>
      </c>
      <c r="N4431" s="1485">
        <v>1</v>
      </c>
      <c r="O4431" s="1485">
        <v>6</v>
      </c>
      <c r="P4431" s="1491">
        <f t="shared" si="171"/>
        <v>39000</v>
      </c>
    </row>
    <row r="4432" spans="1:16" ht="13.5" x14ac:dyDescent="0.2">
      <c r="A4432" s="1490" t="s">
        <v>2078</v>
      </c>
      <c r="B4432" s="1488" t="s">
        <v>2003</v>
      </c>
      <c r="C4432" s="1486" t="s">
        <v>97</v>
      </c>
      <c r="D4432" s="1488" t="s">
        <v>4927</v>
      </c>
      <c r="E4432" s="1492">
        <v>8000</v>
      </c>
      <c r="F4432" s="1488">
        <v>26697937</v>
      </c>
      <c r="G4432" s="1488" t="s">
        <v>5341</v>
      </c>
      <c r="H4432" s="1488" t="s">
        <v>1064</v>
      </c>
      <c r="I4432" s="1487" t="s">
        <v>4607</v>
      </c>
      <c r="J4432" s="1486" t="s">
        <v>4608</v>
      </c>
      <c r="K4432" s="1485">
        <v>1</v>
      </c>
      <c r="L4432" s="1485">
        <v>12</v>
      </c>
      <c r="M4432" s="1491">
        <f t="shared" si="172"/>
        <v>96000</v>
      </c>
      <c r="N4432" s="1485">
        <v>1</v>
      </c>
      <c r="O4432" s="1485">
        <v>2</v>
      </c>
      <c r="P4432" s="1491">
        <f t="shared" si="171"/>
        <v>16000</v>
      </c>
    </row>
    <row r="4433" spans="1:16" ht="13.5" x14ac:dyDescent="0.2">
      <c r="A4433" s="1490" t="s">
        <v>2078</v>
      </c>
      <c r="B4433" s="1488" t="s">
        <v>2003</v>
      </c>
      <c r="C4433" s="1486" t="s">
        <v>97</v>
      </c>
      <c r="D4433" s="1488" t="s">
        <v>5342</v>
      </c>
      <c r="E4433" s="1492">
        <v>6500</v>
      </c>
      <c r="F4433" s="1488" t="s">
        <v>5343</v>
      </c>
      <c r="G4433" s="1488" t="s">
        <v>5344</v>
      </c>
      <c r="H4433" s="1488" t="s">
        <v>4813</v>
      </c>
      <c r="I4433" s="1487" t="s">
        <v>4607</v>
      </c>
      <c r="J4433" s="1486" t="s">
        <v>4608</v>
      </c>
      <c r="K4433" s="1485">
        <v>1</v>
      </c>
      <c r="L4433" s="1485">
        <v>12</v>
      </c>
      <c r="M4433" s="1491">
        <f t="shared" si="172"/>
        <v>78000</v>
      </c>
      <c r="N4433" s="1485">
        <v>1</v>
      </c>
      <c r="O4433" s="1485">
        <v>6</v>
      </c>
      <c r="P4433" s="1491">
        <f t="shared" si="171"/>
        <v>39000</v>
      </c>
    </row>
    <row r="4434" spans="1:16" ht="13.5" x14ac:dyDescent="0.2">
      <c r="A4434" s="1490" t="s">
        <v>2078</v>
      </c>
      <c r="B4434" s="1488" t="s">
        <v>2003</v>
      </c>
      <c r="C4434" s="1486" t="s">
        <v>97</v>
      </c>
      <c r="D4434" s="1488" t="s">
        <v>4612</v>
      </c>
      <c r="E4434" s="1492">
        <v>8000</v>
      </c>
      <c r="F4434" s="1488" t="s">
        <v>5345</v>
      </c>
      <c r="G4434" s="1488" t="s">
        <v>5346</v>
      </c>
      <c r="H4434" s="1488" t="s">
        <v>792</v>
      </c>
      <c r="I4434" s="1487" t="s">
        <v>4607</v>
      </c>
      <c r="J4434" s="1486" t="s">
        <v>4608</v>
      </c>
      <c r="K4434" s="1485">
        <v>1</v>
      </c>
      <c r="L4434" s="1485">
        <v>7</v>
      </c>
      <c r="M4434" s="1491">
        <f t="shared" si="172"/>
        <v>56000</v>
      </c>
      <c r="N4434" s="1485">
        <v>0</v>
      </c>
      <c r="O4434" s="1485">
        <v>0</v>
      </c>
      <c r="P4434" s="1491">
        <f t="shared" si="171"/>
        <v>0</v>
      </c>
    </row>
    <row r="4435" spans="1:16" ht="13.5" x14ac:dyDescent="0.2">
      <c r="A4435" s="1490" t="s">
        <v>2078</v>
      </c>
      <c r="B4435" s="1488" t="s">
        <v>2003</v>
      </c>
      <c r="C4435" s="1486" t="s">
        <v>97</v>
      </c>
      <c r="D4435" s="1488" t="s">
        <v>4623</v>
      </c>
      <c r="E4435" s="1492">
        <v>3500</v>
      </c>
      <c r="F4435" s="1488" t="s">
        <v>5347</v>
      </c>
      <c r="G4435" s="1488" t="s">
        <v>5348</v>
      </c>
      <c r="H4435" s="1488" t="s">
        <v>1344</v>
      </c>
      <c r="I4435" s="1487" t="s">
        <v>4607</v>
      </c>
      <c r="J4435" s="1486" t="s">
        <v>4608</v>
      </c>
      <c r="K4435" s="1485">
        <v>1</v>
      </c>
      <c r="L4435" s="1485">
        <v>12</v>
      </c>
      <c r="M4435" s="1491">
        <f t="shared" si="172"/>
        <v>42000</v>
      </c>
      <c r="N4435" s="1485">
        <v>1</v>
      </c>
      <c r="O4435" s="1485">
        <v>6</v>
      </c>
      <c r="P4435" s="1491">
        <f t="shared" si="171"/>
        <v>21000</v>
      </c>
    </row>
    <row r="4436" spans="1:16" ht="13.5" x14ac:dyDescent="0.2">
      <c r="A4436" s="1490" t="s">
        <v>2078</v>
      </c>
      <c r="B4436" s="1488" t="s">
        <v>2003</v>
      </c>
      <c r="C4436" s="1486" t="s">
        <v>97</v>
      </c>
      <c r="D4436" s="1488" t="s">
        <v>5349</v>
      </c>
      <c r="E4436" s="1492">
        <v>4500</v>
      </c>
      <c r="F4436" s="1488" t="s">
        <v>5350</v>
      </c>
      <c r="G4436" s="1488" t="s">
        <v>5351</v>
      </c>
      <c r="H4436" s="1488" t="s">
        <v>5352</v>
      </c>
      <c r="I4436" s="1487" t="s">
        <v>4607</v>
      </c>
      <c r="J4436" s="1486" t="s">
        <v>4618</v>
      </c>
      <c r="K4436" s="1485">
        <v>1</v>
      </c>
      <c r="L4436" s="1485">
        <v>12</v>
      </c>
      <c r="M4436" s="1491">
        <f t="shared" si="172"/>
        <v>54000</v>
      </c>
      <c r="N4436" s="1485">
        <v>1</v>
      </c>
      <c r="O4436" s="1485">
        <v>6</v>
      </c>
      <c r="P4436" s="1491">
        <f t="shared" si="171"/>
        <v>27000</v>
      </c>
    </row>
    <row r="4437" spans="1:16" ht="13.5" x14ac:dyDescent="0.2">
      <c r="A4437" s="1490" t="s">
        <v>2078</v>
      </c>
      <c r="B4437" s="1488" t="s">
        <v>2003</v>
      </c>
      <c r="C4437" s="1486" t="s">
        <v>97</v>
      </c>
      <c r="D4437" s="1488" t="s">
        <v>5353</v>
      </c>
      <c r="E4437" s="1492">
        <v>8000</v>
      </c>
      <c r="F4437" s="1488" t="s">
        <v>5354</v>
      </c>
      <c r="G4437" s="1488" t="s">
        <v>5355</v>
      </c>
      <c r="H4437" s="1488" t="s">
        <v>4635</v>
      </c>
      <c r="I4437" s="1487" t="s">
        <v>4607</v>
      </c>
      <c r="J4437" s="1486" t="s">
        <v>4608</v>
      </c>
      <c r="K4437" s="1485">
        <v>1</v>
      </c>
      <c r="L4437" s="1485">
        <v>6</v>
      </c>
      <c r="M4437" s="1491">
        <f t="shared" si="172"/>
        <v>48000</v>
      </c>
      <c r="N4437" s="1485">
        <v>0</v>
      </c>
      <c r="O4437" s="1485">
        <v>0</v>
      </c>
      <c r="P4437" s="1491">
        <f t="shared" si="171"/>
        <v>0</v>
      </c>
    </row>
    <row r="4438" spans="1:16" ht="13.5" x14ac:dyDescent="0.2">
      <c r="A4438" s="1490" t="s">
        <v>2078</v>
      </c>
      <c r="B4438" s="1488" t="s">
        <v>2003</v>
      </c>
      <c r="C4438" s="1486" t="s">
        <v>97</v>
      </c>
      <c r="D4438" s="1488" t="s">
        <v>4612</v>
      </c>
      <c r="E4438" s="1492">
        <v>6500</v>
      </c>
      <c r="F4438" s="1488">
        <v>43584099</v>
      </c>
      <c r="G4438" s="1488" t="s">
        <v>5356</v>
      </c>
      <c r="H4438" s="1488" t="s">
        <v>792</v>
      </c>
      <c r="I4438" s="1487" t="s">
        <v>4607</v>
      </c>
      <c r="J4438" s="1486" t="s">
        <v>4608</v>
      </c>
      <c r="K4438" s="1485">
        <v>1</v>
      </c>
      <c r="L4438" s="1485">
        <v>4</v>
      </c>
      <c r="M4438" s="1491">
        <f t="shared" si="172"/>
        <v>26000</v>
      </c>
      <c r="N4438" s="1485">
        <v>0</v>
      </c>
      <c r="O4438" s="1485">
        <v>0</v>
      </c>
      <c r="P4438" s="1491">
        <f t="shared" si="171"/>
        <v>0</v>
      </c>
    </row>
    <row r="4439" spans="1:16" ht="13.5" x14ac:dyDescent="0.2">
      <c r="A4439" s="1490" t="s">
        <v>2078</v>
      </c>
      <c r="B4439" s="1488" t="s">
        <v>2003</v>
      </c>
      <c r="C4439" s="1486" t="s">
        <v>97</v>
      </c>
      <c r="D4439" s="1488" t="s">
        <v>4612</v>
      </c>
      <c r="E4439" s="1492">
        <v>6500</v>
      </c>
      <c r="F4439" s="1488">
        <v>70341651</v>
      </c>
      <c r="G4439" s="1488" t="s">
        <v>5357</v>
      </c>
      <c r="H4439" s="1488" t="s">
        <v>792</v>
      </c>
      <c r="I4439" s="1487" t="s">
        <v>4607</v>
      </c>
      <c r="J4439" s="1486" t="s">
        <v>4608</v>
      </c>
      <c r="K4439" s="1485">
        <v>1</v>
      </c>
      <c r="L4439" s="1485">
        <v>6</v>
      </c>
      <c r="M4439" s="1491">
        <f t="shared" si="172"/>
        <v>39000</v>
      </c>
      <c r="N4439" s="1485">
        <v>0</v>
      </c>
      <c r="O4439" s="1485">
        <v>0</v>
      </c>
      <c r="P4439" s="1491">
        <f t="shared" si="171"/>
        <v>0</v>
      </c>
    </row>
    <row r="4440" spans="1:16" ht="13.5" x14ac:dyDescent="0.2">
      <c r="A4440" s="1490" t="s">
        <v>2078</v>
      </c>
      <c r="B4440" s="1488" t="s">
        <v>2003</v>
      </c>
      <c r="C4440" s="1486" t="s">
        <v>97</v>
      </c>
      <c r="D4440" s="1488" t="s">
        <v>4632</v>
      </c>
      <c r="E4440" s="1492">
        <v>8000</v>
      </c>
      <c r="F4440" s="1488">
        <v>41854987</v>
      </c>
      <c r="G4440" s="1488" t="s">
        <v>5358</v>
      </c>
      <c r="H4440" s="1488" t="s">
        <v>4635</v>
      </c>
      <c r="I4440" s="1487" t="s">
        <v>4607</v>
      </c>
      <c r="J4440" s="1486" t="s">
        <v>4608</v>
      </c>
      <c r="K4440" s="1485">
        <v>1</v>
      </c>
      <c r="L4440" s="1485">
        <v>7</v>
      </c>
      <c r="M4440" s="1491">
        <f t="shared" si="172"/>
        <v>56000</v>
      </c>
      <c r="N4440" s="1485">
        <v>1</v>
      </c>
      <c r="O4440" s="1485">
        <v>6</v>
      </c>
      <c r="P4440" s="1491">
        <f t="shared" si="171"/>
        <v>48000</v>
      </c>
    </row>
    <row r="4441" spans="1:16" ht="13.5" x14ac:dyDescent="0.2">
      <c r="A4441" s="1490" t="s">
        <v>2078</v>
      </c>
      <c r="B4441" s="1488" t="s">
        <v>2003</v>
      </c>
      <c r="C4441" s="1486" t="s">
        <v>97</v>
      </c>
      <c r="D4441" s="1488" t="s">
        <v>4612</v>
      </c>
      <c r="E4441" s="1492">
        <v>6500</v>
      </c>
      <c r="F4441" s="1488" t="s">
        <v>5359</v>
      </c>
      <c r="G4441" s="1488" t="s">
        <v>5360</v>
      </c>
      <c r="H4441" s="1488" t="s">
        <v>792</v>
      </c>
      <c r="I4441" s="1487" t="s">
        <v>4607</v>
      </c>
      <c r="J4441" s="1486" t="s">
        <v>4608</v>
      </c>
      <c r="K4441" s="1485">
        <v>2</v>
      </c>
      <c r="L4441" s="1485">
        <v>3</v>
      </c>
      <c r="M4441" s="1491">
        <f t="shared" si="172"/>
        <v>19500</v>
      </c>
      <c r="N4441" s="1485">
        <v>0</v>
      </c>
      <c r="O4441" s="1485">
        <v>0</v>
      </c>
      <c r="P4441" s="1491">
        <f t="shared" si="171"/>
        <v>0</v>
      </c>
    </row>
    <row r="4442" spans="1:16" ht="13.5" x14ac:dyDescent="0.2">
      <c r="A4442" s="1490" t="s">
        <v>2078</v>
      </c>
      <c r="B4442" s="1488" t="s">
        <v>2003</v>
      </c>
      <c r="C4442" s="1486" t="s">
        <v>97</v>
      </c>
      <c r="D4442" s="1488" t="s">
        <v>4638</v>
      </c>
      <c r="E4442" s="1492">
        <v>8000</v>
      </c>
      <c r="F4442" s="1488" t="s">
        <v>5359</v>
      </c>
      <c r="G4442" s="1488" t="s">
        <v>5360</v>
      </c>
      <c r="H4442" s="1488" t="s">
        <v>792</v>
      </c>
      <c r="I4442" s="1487" t="s">
        <v>4607</v>
      </c>
      <c r="J4442" s="1486" t="s">
        <v>4608</v>
      </c>
      <c r="K4442" s="1485">
        <v>2</v>
      </c>
      <c r="L4442" s="1485">
        <v>5</v>
      </c>
      <c r="M4442" s="1491">
        <f t="shared" si="172"/>
        <v>40000</v>
      </c>
      <c r="N4442" s="1485">
        <v>1</v>
      </c>
      <c r="O4442" s="1485">
        <v>6</v>
      </c>
      <c r="P4442" s="1491">
        <f t="shared" si="171"/>
        <v>48000</v>
      </c>
    </row>
    <row r="4443" spans="1:16" ht="13.5" x14ac:dyDescent="0.2">
      <c r="A4443" s="1490" t="s">
        <v>2078</v>
      </c>
      <c r="B4443" s="1488" t="s">
        <v>2003</v>
      </c>
      <c r="C4443" s="1486" t="s">
        <v>97</v>
      </c>
      <c r="D4443" s="1488" t="s">
        <v>4698</v>
      </c>
      <c r="E4443" s="1492">
        <v>4500</v>
      </c>
      <c r="F4443" s="1488" t="s">
        <v>5361</v>
      </c>
      <c r="G4443" s="1488" t="s">
        <v>5362</v>
      </c>
      <c r="H4443" s="1488" t="s">
        <v>5363</v>
      </c>
      <c r="I4443" s="1487" t="s">
        <v>4618</v>
      </c>
      <c r="J4443" s="1486" t="s">
        <v>4619</v>
      </c>
      <c r="K4443" s="1485">
        <v>1</v>
      </c>
      <c r="L4443" s="1485">
        <v>1</v>
      </c>
      <c r="M4443" s="1491">
        <f t="shared" si="172"/>
        <v>4500</v>
      </c>
      <c r="N4443" s="1485">
        <v>0</v>
      </c>
      <c r="O4443" s="1485">
        <v>0</v>
      </c>
      <c r="P4443" s="1491">
        <f t="shared" ref="P4443:P4506" si="173">E4443*O4443</f>
        <v>0</v>
      </c>
    </row>
    <row r="4444" spans="1:16" ht="13.5" x14ac:dyDescent="0.2">
      <c r="A4444" s="1490" t="s">
        <v>2078</v>
      </c>
      <c r="B4444" s="1488" t="s">
        <v>2003</v>
      </c>
      <c r="C4444" s="1486" t="s">
        <v>97</v>
      </c>
      <c r="D4444" s="1488" t="s">
        <v>4636</v>
      </c>
      <c r="E4444" s="1492">
        <v>3500</v>
      </c>
      <c r="F4444" s="1488">
        <v>41403472</v>
      </c>
      <c r="G4444" s="1488" t="s">
        <v>5364</v>
      </c>
      <c r="H4444" s="1488" t="s">
        <v>1494</v>
      </c>
      <c r="I4444" s="1487" t="s">
        <v>4607</v>
      </c>
      <c r="J4444" s="1486" t="s">
        <v>4608</v>
      </c>
      <c r="K4444" s="1485">
        <v>1</v>
      </c>
      <c r="L4444" s="1485">
        <v>1</v>
      </c>
      <c r="M4444" s="1491">
        <f t="shared" ref="M4444:M4507" si="174">E4444*L4444</f>
        <v>3500</v>
      </c>
      <c r="N4444" s="1485">
        <v>1</v>
      </c>
      <c r="O4444" s="1485">
        <v>6</v>
      </c>
      <c r="P4444" s="1491">
        <f t="shared" si="173"/>
        <v>21000</v>
      </c>
    </row>
    <row r="4445" spans="1:16" ht="13.5" x14ac:dyDescent="0.2">
      <c r="A4445" s="1490" t="s">
        <v>2078</v>
      </c>
      <c r="B4445" s="1488" t="s">
        <v>2003</v>
      </c>
      <c r="C4445" s="1486" t="s">
        <v>97</v>
      </c>
      <c r="D4445" s="1488" t="s">
        <v>5365</v>
      </c>
      <c r="E4445" s="1492">
        <v>2500</v>
      </c>
      <c r="F4445" s="1488">
        <v>41997095</v>
      </c>
      <c r="G4445" s="1488" t="s">
        <v>5366</v>
      </c>
      <c r="H4445" s="1488" t="s">
        <v>1920</v>
      </c>
      <c r="I4445" s="1487" t="s">
        <v>4607</v>
      </c>
      <c r="J4445" s="1486" t="s">
        <v>4608</v>
      </c>
      <c r="K4445" s="1485">
        <v>1</v>
      </c>
      <c r="L4445" s="1485">
        <v>5</v>
      </c>
      <c r="M4445" s="1491">
        <f t="shared" si="174"/>
        <v>12500</v>
      </c>
      <c r="N4445" s="1485">
        <v>0</v>
      </c>
      <c r="O4445" s="1485">
        <v>0</v>
      </c>
      <c r="P4445" s="1491">
        <f t="shared" si="173"/>
        <v>0</v>
      </c>
    </row>
    <row r="4446" spans="1:16" ht="13.5" x14ac:dyDescent="0.2">
      <c r="A4446" s="1490" t="s">
        <v>2078</v>
      </c>
      <c r="B4446" s="1488" t="s">
        <v>2003</v>
      </c>
      <c r="C4446" s="1486" t="s">
        <v>97</v>
      </c>
      <c r="D4446" s="1488" t="s">
        <v>4853</v>
      </c>
      <c r="E4446" s="1492">
        <v>2500</v>
      </c>
      <c r="F4446" s="1488" t="s">
        <v>5367</v>
      </c>
      <c r="G4446" s="1488" t="s">
        <v>5368</v>
      </c>
      <c r="H4446" s="1488" t="s">
        <v>5369</v>
      </c>
      <c r="I4446" s="1487" t="s">
        <v>4618</v>
      </c>
      <c r="J4446" s="1486" t="s">
        <v>4619</v>
      </c>
      <c r="K4446" s="1485">
        <v>1</v>
      </c>
      <c r="L4446" s="1485">
        <v>12</v>
      </c>
      <c r="M4446" s="1491">
        <f t="shared" si="174"/>
        <v>30000</v>
      </c>
      <c r="N4446" s="1485">
        <v>1</v>
      </c>
      <c r="O4446" s="1485">
        <v>6</v>
      </c>
      <c r="P4446" s="1491">
        <f t="shared" si="173"/>
        <v>15000</v>
      </c>
    </row>
    <row r="4447" spans="1:16" ht="13.5" x14ac:dyDescent="0.2">
      <c r="A4447" s="1490" t="s">
        <v>2078</v>
      </c>
      <c r="B4447" s="1488" t="s">
        <v>2003</v>
      </c>
      <c r="C4447" s="1486" t="s">
        <v>97</v>
      </c>
      <c r="D4447" s="1488" t="s">
        <v>5370</v>
      </c>
      <c r="E4447" s="1492">
        <v>8000</v>
      </c>
      <c r="F4447" s="1488">
        <v>43601168</v>
      </c>
      <c r="G4447" s="1488" t="s">
        <v>5371</v>
      </c>
      <c r="H4447" s="1488" t="s">
        <v>776</v>
      </c>
      <c r="I4447" s="1487" t="s">
        <v>4607</v>
      </c>
      <c r="J4447" s="1486" t="s">
        <v>4608</v>
      </c>
      <c r="K4447" s="1485">
        <v>1</v>
      </c>
      <c r="L4447" s="1485">
        <v>12</v>
      </c>
      <c r="M4447" s="1491">
        <f t="shared" si="174"/>
        <v>96000</v>
      </c>
      <c r="N4447" s="1485">
        <v>1</v>
      </c>
      <c r="O4447" s="1485">
        <v>6</v>
      </c>
      <c r="P4447" s="1491">
        <f t="shared" si="173"/>
        <v>48000</v>
      </c>
    </row>
    <row r="4448" spans="1:16" ht="13.5" x14ac:dyDescent="0.2">
      <c r="A4448" s="1490" t="s">
        <v>2078</v>
      </c>
      <c r="B4448" s="1488" t="s">
        <v>2003</v>
      </c>
      <c r="C4448" s="1486" t="s">
        <v>97</v>
      </c>
      <c r="D4448" s="1488" t="s">
        <v>4632</v>
      </c>
      <c r="E4448" s="1492">
        <v>5000</v>
      </c>
      <c r="F4448" s="1488" t="s">
        <v>5372</v>
      </c>
      <c r="G4448" s="1488" t="s">
        <v>5373</v>
      </c>
      <c r="H4448" s="1488" t="s">
        <v>792</v>
      </c>
      <c r="I4448" s="1487" t="s">
        <v>4607</v>
      </c>
      <c r="J4448" s="1486" t="s">
        <v>4608</v>
      </c>
      <c r="K4448" s="1485">
        <v>1</v>
      </c>
      <c r="L4448" s="1485">
        <v>12</v>
      </c>
      <c r="M4448" s="1491">
        <f t="shared" si="174"/>
        <v>60000</v>
      </c>
      <c r="N4448" s="1485">
        <v>1</v>
      </c>
      <c r="O4448" s="1485">
        <v>4</v>
      </c>
      <c r="P4448" s="1491">
        <f t="shared" si="173"/>
        <v>20000</v>
      </c>
    </row>
    <row r="4449" spans="1:16" ht="13.5" x14ac:dyDescent="0.2">
      <c r="A4449" s="1490" t="s">
        <v>2078</v>
      </c>
      <c r="B4449" s="1488" t="s">
        <v>2003</v>
      </c>
      <c r="C4449" s="1486" t="s">
        <v>97</v>
      </c>
      <c r="D4449" s="1488" t="s">
        <v>4870</v>
      </c>
      <c r="E4449" s="1492">
        <v>6500</v>
      </c>
      <c r="F4449" s="1488" t="s">
        <v>5374</v>
      </c>
      <c r="G4449" s="1488" t="s">
        <v>5375</v>
      </c>
      <c r="H4449" s="1488" t="s">
        <v>4663</v>
      </c>
      <c r="I4449" s="1487" t="s">
        <v>4607</v>
      </c>
      <c r="J4449" s="1486" t="s">
        <v>4608</v>
      </c>
      <c r="K4449" s="1485">
        <v>1</v>
      </c>
      <c r="L4449" s="1485">
        <v>5</v>
      </c>
      <c r="M4449" s="1491">
        <f t="shared" si="174"/>
        <v>32500</v>
      </c>
      <c r="N4449" s="1485">
        <v>1</v>
      </c>
      <c r="O4449" s="1485">
        <v>6</v>
      </c>
      <c r="P4449" s="1491">
        <f t="shared" si="173"/>
        <v>39000</v>
      </c>
    </row>
    <row r="4450" spans="1:16" ht="13.5" x14ac:dyDescent="0.2">
      <c r="A4450" s="1490" t="s">
        <v>2078</v>
      </c>
      <c r="B4450" s="1488" t="s">
        <v>2003</v>
      </c>
      <c r="C4450" s="1486" t="s">
        <v>97</v>
      </c>
      <c r="D4450" s="1488" t="s">
        <v>5376</v>
      </c>
      <c r="E4450" s="1492">
        <v>2000</v>
      </c>
      <c r="F4450" s="1488" t="s">
        <v>5377</v>
      </c>
      <c r="G4450" s="1488" t="s">
        <v>5378</v>
      </c>
      <c r="H4450" s="1488" t="s">
        <v>5379</v>
      </c>
      <c r="I4450" s="1487" t="s">
        <v>4618</v>
      </c>
      <c r="J4450" s="1486" t="s">
        <v>4619</v>
      </c>
      <c r="K4450" s="1485">
        <v>1</v>
      </c>
      <c r="L4450" s="1485">
        <v>12</v>
      </c>
      <c r="M4450" s="1491">
        <f t="shared" si="174"/>
        <v>24000</v>
      </c>
      <c r="N4450" s="1485">
        <v>1</v>
      </c>
      <c r="O4450" s="1485">
        <v>6</v>
      </c>
      <c r="P4450" s="1491">
        <f t="shared" si="173"/>
        <v>12000</v>
      </c>
    </row>
    <row r="4451" spans="1:16" ht="13.5" x14ac:dyDescent="0.2">
      <c r="A4451" s="1490" t="s">
        <v>2078</v>
      </c>
      <c r="B4451" s="1488" t="s">
        <v>2003</v>
      </c>
      <c r="C4451" s="1486" t="s">
        <v>97</v>
      </c>
      <c r="D4451" s="1488" t="s">
        <v>4660</v>
      </c>
      <c r="E4451" s="1492">
        <v>3500</v>
      </c>
      <c r="F4451" s="1488">
        <v>42083216</v>
      </c>
      <c r="G4451" s="1488" t="s">
        <v>5380</v>
      </c>
      <c r="H4451" s="1488" t="s">
        <v>1494</v>
      </c>
      <c r="I4451" s="1487" t="s">
        <v>4607</v>
      </c>
      <c r="J4451" s="1486" t="s">
        <v>4608</v>
      </c>
      <c r="K4451" s="1485">
        <v>1</v>
      </c>
      <c r="L4451" s="1485">
        <v>2</v>
      </c>
      <c r="M4451" s="1491">
        <f t="shared" si="174"/>
        <v>7000</v>
      </c>
      <c r="N4451" s="1485">
        <v>0</v>
      </c>
      <c r="O4451" s="1485">
        <v>0</v>
      </c>
      <c r="P4451" s="1491">
        <f t="shared" si="173"/>
        <v>0</v>
      </c>
    </row>
    <row r="4452" spans="1:16" ht="13.5" x14ac:dyDescent="0.2">
      <c r="A4452" s="1490" t="s">
        <v>2078</v>
      </c>
      <c r="B4452" s="1488" t="s">
        <v>2003</v>
      </c>
      <c r="C4452" s="1486" t="s">
        <v>97</v>
      </c>
      <c r="D4452" s="1488" t="s">
        <v>5381</v>
      </c>
      <c r="E4452" s="1492">
        <v>3500</v>
      </c>
      <c r="F4452" s="1494">
        <v>42083216</v>
      </c>
      <c r="G4452" s="1488" t="s">
        <v>5380</v>
      </c>
      <c r="H4452" s="1488" t="s">
        <v>1494</v>
      </c>
      <c r="I4452" s="1487" t="s">
        <v>4607</v>
      </c>
      <c r="J4452" s="1486" t="s">
        <v>4608</v>
      </c>
      <c r="K4452" s="1485">
        <v>0</v>
      </c>
      <c r="L4452" s="1485">
        <v>0</v>
      </c>
      <c r="M4452" s="1491">
        <f t="shared" si="174"/>
        <v>0</v>
      </c>
      <c r="N4452" s="1493">
        <v>1</v>
      </c>
      <c r="O4452" s="1493">
        <v>4</v>
      </c>
      <c r="P4452" s="1491">
        <f t="shared" si="173"/>
        <v>14000</v>
      </c>
    </row>
    <row r="4453" spans="1:16" ht="13.5" x14ac:dyDescent="0.2">
      <c r="A4453" s="1490" t="s">
        <v>2078</v>
      </c>
      <c r="B4453" s="1488" t="s">
        <v>2003</v>
      </c>
      <c r="C4453" s="1486" t="s">
        <v>97</v>
      </c>
      <c r="D4453" s="1488" t="s">
        <v>4612</v>
      </c>
      <c r="E4453" s="1492">
        <v>8000</v>
      </c>
      <c r="F4453" s="1488" t="s">
        <v>5382</v>
      </c>
      <c r="G4453" s="1488" t="s">
        <v>5383</v>
      </c>
      <c r="H4453" s="1488" t="s">
        <v>792</v>
      </c>
      <c r="I4453" s="1487" t="s">
        <v>4607</v>
      </c>
      <c r="J4453" s="1486" t="s">
        <v>4608</v>
      </c>
      <c r="K4453" s="1485">
        <v>1</v>
      </c>
      <c r="L4453" s="1485">
        <v>12</v>
      </c>
      <c r="M4453" s="1491">
        <f t="shared" si="174"/>
        <v>96000</v>
      </c>
      <c r="N4453" s="1485">
        <v>1</v>
      </c>
      <c r="O4453" s="1485">
        <v>6</v>
      </c>
      <c r="P4453" s="1491">
        <f t="shared" si="173"/>
        <v>48000</v>
      </c>
    </row>
    <row r="4454" spans="1:16" ht="13.5" x14ac:dyDescent="0.2">
      <c r="A4454" s="1490" t="s">
        <v>2078</v>
      </c>
      <c r="B4454" s="1488" t="s">
        <v>2003</v>
      </c>
      <c r="C4454" s="1486" t="s">
        <v>97</v>
      </c>
      <c r="D4454" s="1488" t="s">
        <v>4612</v>
      </c>
      <c r="E4454" s="1492">
        <v>8000</v>
      </c>
      <c r="F4454" s="1488" t="s">
        <v>5384</v>
      </c>
      <c r="G4454" s="1488" t="s">
        <v>5385</v>
      </c>
      <c r="H4454" s="1488" t="s">
        <v>792</v>
      </c>
      <c r="I4454" s="1487" t="s">
        <v>4607</v>
      </c>
      <c r="J4454" s="1486" t="s">
        <v>4608</v>
      </c>
      <c r="K4454" s="1485">
        <v>1</v>
      </c>
      <c r="L4454" s="1485">
        <v>12</v>
      </c>
      <c r="M4454" s="1491">
        <f t="shared" si="174"/>
        <v>96000</v>
      </c>
      <c r="N4454" s="1485">
        <v>1</v>
      </c>
      <c r="O4454" s="1485">
        <v>6</v>
      </c>
      <c r="P4454" s="1491">
        <f t="shared" si="173"/>
        <v>48000</v>
      </c>
    </row>
    <row r="4455" spans="1:16" ht="13.5" x14ac:dyDescent="0.2">
      <c r="A4455" s="1490" t="s">
        <v>2078</v>
      </c>
      <c r="B4455" s="1488" t="s">
        <v>2003</v>
      </c>
      <c r="C4455" s="1486" t="s">
        <v>97</v>
      </c>
      <c r="D4455" s="1488" t="s">
        <v>4636</v>
      </c>
      <c r="E4455" s="1492">
        <v>3500</v>
      </c>
      <c r="F4455" s="1488">
        <v>42298727</v>
      </c>
      <c r="G4455" s="1488" t="s">
        <v>5386</v>
      </c>
      <c r="H4455" s="1488" t="s">
        <v>4691</v>
      </c>
      <c r="I4455" s="1487" t="s">
        <v>4607</v>
      </c>
      <c r="J4455" s="1486" t="s">
        <v>4608</v>
      </c>
      <c r="K4455" s="1485">
        <v>1</v>
      </c>
      <c r="L4455" s="1485">
        <v>1</v>
      </c>
      <c r="M4455" s="1491">
        <f t="shared" si="174"/>
        <v>3500</v>
      </c>
      <c r="N4455" s="1485">
        <v>1</v>
      </c>
      <c r="O4455" s="1485">
        <v>6</v>
      </c>
      <c r="P4455" s="1491">
        <f t="shared" si="173"/>
        <v>21000</v>
      </c>
    </row>
    <row r="4456" spans="1:16" ht="13.5" x14ac:dyDescent="0.2">
      <c r="A4456" s="1490" t="s">
        <v>2078</v>
      </c>
      <c r="B4456" s="1488" t="s">
        <v>2003</v>
      </c>
      <c r="C4456" s="1486" t="s">
        <v>97</v>
      </c>
      <c r="D4456" s="1488" t="s">
        <v>5005</v>
      </c>
      <c r="E4456" s="1492">
        <v>6000</v>
      </c>
      <c r="F4456" s="1488">
        <v>43686923</v>
      </c>
      <c r="G4456" s="1488" t="s">
        <v>5387</v>
      </c>
      <c r="H4456" s="1488" t="s">
        <v>792</v>
      </c>
      <c r="I4456" s="1487" t="s">
        <v>4607</v>
      </c>
      <c r="J4456" s="1486" t="s">
        <v>4608</v>
      </c>
      <c r="K4456" s="1485">
        <v>1</v>
      </c>
      <c r="L4456" s="1485">
        <v>12</v>
      </c>
      <c r="M4456" s="1491">
        <f t="shared" si="174"/>
        <v>72000</v>
      </c>
      <c r="N4456" s="1485">
        <v>1</v>
      </c>
      <c r="O4456" s="1485">
        <v>6</v>
      </c>
      <c r="P4456" s="1491">
        <f t="shared" si="173"/>
        <v>36000</v>
      </c>
    </row>
    <row r="4457" spans="1:16" ht="13.5" x14ac:dyDescent="0.2">
      <c r="A4457" s="1490" t="s">
        <v>2078</v>
      </c>
      <c r="B4457" s="1488" t="s">
        <v>2003</v>
      </c>
      <c r="C4457" s="1486" t="s">
        <v>97</v>
      </c>
      <c r="D4457" s="1488" t="s">
        <v>4811</v>
      </c>
      <c r="E4457" s="1492">
        <v>6500</v>
      </c>
      <c r="F4457" s="1488">
        <v>44055366</v>
      </c>
      <c r="G4457" s="1488" t="s">
        <v>5388</v>
      </c>
      <c r="H4457" s="1488" t="s">
        <v>4635</v>
      </c>
      <c r="I4457" s="1487" t="s">
        <v>4607</v>
      </c>
      <c r="J4457" s="1486" t="s">
        <v>4608</v>
      </c>
      <c r="K4457" s="1485">
        <v>1</v>
      </c>
      <c r="L4457" s="1485">
        <v>8</v>
      </c>
      <c r="M4457" s="1491">
        <f t="shared" si="174"/>
        <v>52000</v>
      </c>
      <c r="N4457" s="1485">
        <v>1</v>
      </c>
      <c r="O4457" s="1485">
        <v>6</v>
      </c>
      <c r="P4457" s="1491">
        <f t="shared" si="173"/>
        <v>39000</v>
      </c>
    </row>
    <row r="4458" spans="1:16" ht="13.5" x14ac:dyDescent="0.2">
      <c r="A4458" s="1490" t="s">
        <v>2078</v>
      </c>
      <c r="B4458" s="1488" t="s">
        <v>2003</v>
      </c>
      <c r="C4458" s="1486" t="s">
        <v>97</v>
      </c>
      <c r="D4458" s="1488" t="s">
        <v>5389</v>
      </c>
      <c r="E4458" s="1492">
        <v>10000</v>
      </c>
      <c r="F4458" s="1488" t="s">
        <v>5390</v>
      </c>
      <c r="G4458" s="1488" t="s">
        <v>5391</v>
      </c>
      <c r="H4458" s="1488" t="s">
        <v>5392</v>
      </c>
      <c r="I4458" s="1487" t="s">
        <v>4607</v>
      </c>
      <c r="J4458" s="1486" t="s">
        <v>4608</v>
      </c>
      <c r="K4458" s="1485">
        <v>1</v>
      </c>
      <c r="L4458" s="1485">
        <v>12</v>
      </c>
      <c r="M4458" s="1491">
        <f t="shared" si="174"/>
        <v>120000</v>
      </c>
      <c r="N4458" s="1485">
        <v>1</v>
      </c>
      <c r="O4458" s="1485">
        <v>6</v>
      </c>
      <c r="P4458" s="1491">
        <f t="shared" si="173"/>
        <v>60000</v>
      </c>
    </row>
    <row r="4459" spans="1:16" ht="13.5" x14ac:dyDescent="0.2">
      <c r="A4459" s="1490" t="s">
        <v>2078</v>
      </c>
      <c r="B4459" s="1488" t="s">
        <v>2003</v>
      </c>
      <c r="C4459" s="1486" t="s">
        <v>97</v>
      </c>
      <c r="D4459" s="1488" t="s">
        <v>5393</v>
      </c>
      <c r="E4459" s="1492">
        <v>6500</v>
      </c>
      <c r="F4459" s="1488" t="s">
        <v>5394</v>
      </c>
      <c r="G4459" s="1488" t="s">
        <v>5395</v>
      </c>
      <c r="H4459" s="1488" t="s">
        <v>5352</v>
      </c>
      <c r="I4459" s="1487" t="s">
        <v>4607</v>
      </c>
      <c r="J4459" s="1486" t="s">
        <v>4618</v>
      </c>
      <c r="K4459" s="1485">
        <v>1</v>
      </c>
      <c r="L4459" s="1485">
        <v>12</v>
      </c>
      <c r="M4459" s="1491">
        <f t="shared" si="174"/>
        <v>78000</v>
      </c>
      <c r="N4459" s="1485">
        <v>1</v>
      </c>
      <c r="O4459" s="1485">
        <v>6</v>
      </c>
      <c r="P4459" s="1491">
        <f t="shared" si="173"/>
        <v>39000</v>
      </c>
    </row>
    <row r="4460" spans="1:16" ht="13.5" x14ac:dyDescent="0.2">
      <c r="A4460" s="1490" t="s">
        <v>2078</v>
      </c>
      <c r="B4460" s="1488" t="s">
        <v>2003</v>
      </c>
      <c r="C4460" s="1486" t="s">
        <v>97</v>
      </c>
      <c r="D4460" s="1488" t="s">
        <v>4638</v>
      </c>
      <c r="E4460" s="1492">
        <v>10000</v>
      </c>
      <c r="F4460" s="1488">
        <v>40778273</v>
      </c>
      <c r="G4460" s="1488" t="s">
        <v>5396</v>
      </c>
      <c r="H4460" s="1488" t="s">
        <v>792</v>
      </c>
      <c r="I4460" s="1487" t="s">
        <v>4607</v>
      </c>
      <c r="J4460" s="1486" t="s">
        <v>4608</v>
      </c>
      <c r="K4460" s="1485">
        <v>1</v>
      </c>
      <c r="L4460" s="1485">
        <v>10</v>
      </c>
      <c r="M4460" s="1491">
        <f t="shared" si="174"/>
        <v>100000</v>
      </c>
      <c r="N4460" s="1485">
        <v>1</v>
      </c>
      <c r="O4460" s="1485">
        <v>6</v>
      </c>
      <c r="P4460" s="1491">
        <f t="shared" si="173"/>
        <v>60000</v>
      </c>
    </row>
    <row r="4461" spans="1:16" ht="13.5" x14ac:dyDescent="0.2">
      <c r="A4461" s="1490" t="s">
        <v>2078</v>
      </c>
      <c r="B4461" s="1488" t="s">
        <v>2003</v>
      </c>
      <c r="C4461" s="1486" t="s">
        <v>97</v>
      </c>
      <c r="D4461" s="1488" t="s">
        <v>4922</v>
      </c>
      <c r="E4461" s="1492">
        <v>2500</v>
      </c>
      <c r="F4461" s="1488">
        <v>40077451</v>
      </c>
      <c r="G4461" s="1488" t="s">
        <v>5397</v>
      </c>
      <c r="H4461" s="1488" t="s">
        <v>5352</v>
      </c>
      <c r="I4461" s="1487" t="s">
        <v>4607</v>
      </c>
      <c r="J4461" s="1486" t="s">
        <v>4618</v>
      </c>
      <c r="K4461" s="1485">
        <v>1</v>
      </c>
      <c r="L4461" s="1485">
        <v>5</v>
      </c>
      <c r="M4461" s="1491">
        <f t="shared" si="174"/>
        <v>12500</v>
      </c>
      <c r="N4461" s="1485">
        <v>1</v>
      </c>
      <c r="O4461" s="1485">
        <v>6</v>
      </c>
      <c r="P4461" s="1491">
        <f t="shared" si="173"/>
        <v>15000</v>
      </c>
    </row>
    <row r="4462" spans="1:16" ht="13.5" x14ac:dyDescent="0.2">
      <c r="A4462" s="1490" t="s">
        <v>2078</v>
      </c>
      <c r="B4462" s="1488" t="s">
        <v>2003</v>
      </c>
      <c r="C4462" s="1486" t="s">
        <v>97</v>
      </c>
      <c r="D4462" s="1488" t="s">
        <v>4612</v>
      </c>
      <c r="E4462" s="1492">
        <v>8000</v>
      </c>
      <c r="F4462" s="1488" t="s">
        <v>5398</v>
      </c>
      <c r="G4462" s="1488" t="s">
        <v>5399</v>
      </c>
      <c r="H4462" s="1488" t="s">
        <v>792</v>
      </c>
      <c r="I4462" s="1487" t="s">
        <v>4607</v>
      </c>
      <c r="J4462" s="1486" t="s">
        <v>4608</v>
      </c>
      <c r="K4462" s="1485">
        <v>1</v>
      </c>
      <c r="L4462" s="1485">
        <v>1</v>
      </c>
      <c r="M4462" s="1491">
        <f t="shared" si="174"/>
        <v>8000</v>
      </c>
      <c r="N4462" s="1485">
        <v>0</v>
      </c>
      <c r="O4462" s="1485">
        <v>0</v>
      </c>
      <c r="P4462" s="1491">
        <f t="shared" si="173"/>
        <v>0</v>
      </c>
    </row>
    <row r="4463" spans="1:16" ht="13.5" x14ac:dyDescent="0.2">
      <c r="A4463" s="1490" t="s">
        <v>2078</v>
      </c>
      <c r="B4463" s="1488" t="s">
        <v>2003</v>
      </c>
      <c r="C4463" s="1486" t="s">
        <v>97</v>
      </c>
      <c r="D4463" s="1488" t="s">
        <v>4612</v>
      </c>
      <c r="E4463" s="1492">
        <v>6000</v>
      </c>
      <c r="F4463" s="1488" t="s">
        <v>5400</v>
      </c>
      <c r="G4463" s="1488" t="s">
        <v>5401</v>
      </c>
      <c r="H4463" s="1488" t="s">
        <v>792</v>
      </c>
      <c r="I4463" s="1487" t="s">
        <v>4607</v>
      </c>
      <c r="J4463" s="1486" t="s">
        <v>4608</v>
      </c>
      <c r="K4463" s="1485">
        <v>1</v>
      </c>
      <c r="L4463" s="1485">
        <v>12</v>
      </c>
      <c r="M4463" s="1491">
        <f t="shared" si="174"/>
        <v>72000</v>
      </c>
      <c r="N4463" s="1485">
        <v>1</v>
      </c>
      <c r="O4463" s="1485">
        <v>6</v>
      </c>
      <c r="P4463" s="1491">
        <f t="shared" si="173"/>
        <v>36000</v>
      </c>
    </row>
    <row r="4464" spans="1:16" ht="13.5" x14ac:dyDescent="0.2">
      <c r="A4464" s="1490" t="s">
        <v>2078</v>
      </c>
      <c r="B4464" s="1488" t="s">
        <v>2003</v>
      </c>
      <c r="C4464" s="1486" t="s">
        <v>97</v>
      </c>
      <c r="D4464" s="1488" t="s">
        <v>4684</v>
      </c>
      <c r="E4464" s="1492">
        <v>8000</v>
      </c>
      <c r="F4464" s="1488" t="s">
        <v>5402</v>
      </c>
      <c r="G4464" s="1488" t="s">
        <v>5403</v>
      </c>
      <c r="H4464" s="1488" t="s">
        <v>4635</v>
      </c>
      <c r="I4464" s="1487" t="s">
        <v>4607</v>
      </c>
      <c r="J4464" s="1486" t="s">
        <v>4608</v>
      </c>
      <c r="K4464" s="1485">
        <v>1</v>
      </c>
      <c r="L4464" s="1485">
        <v>4</v>
      </c>
      <c r="M4464" s="1491">
        <f t="shared" si="174"/>
        <v>32000</v>
      </c>
      <c r="N4464" s="1485">
        <v>1</v>
      </c>
      <c r="O4464" s="1485">
        <v>6</v>
      </c>
      <c r="P4464" s="1491">
        <f t="shared" si="173"/>
        <v>48000</v>
      </c>
    </row>
    <row r="4465" spans="1:16" ht="13.5" x14ac:dyDescent="0.2">
      <c r="A4465" s="1490" t="s">
        <v>2078</v>
      </c>
      <c r="B4465" s="1488" t="s">
        <v>2003</v>
      </c>
      <c r="C4465" s="1486" t="s">
        <v>97</v>
      </c>
      <c r="D4465" s="1488" t="s">
        <v>695</v>
      </c>
      <c r="E4465" s="1492">
        <v>7000</v>
      </c>
      <c r="F4465" s="1488" t="s">
        <v>5404</v>
      </c>
      <c r="G4465" s="1488" t="s">
        <v>5405</v>
      </c>
      <c r="H4465" s="1488" t="s">
        <v>792</v>
      </c>
      <c r="I4465" s="1487" t="s">
        <v>4607</v>
      </c>
      <c r="J4465" s="1486" t="s">
        <v>4608</v>
      </c>
      <c r="K4465" s="1485">
        <v>1</v>
      </c>
      <c r="L4465" s="1485">
        <v>12</v>
      </c>
      <c r="M4465" s="1491">
        <f t="shared" si="174"/>
        <v>84000</v>
      </c>
      <c r="N4465" s="1485">
        <v>1</v>
      </c>
      <c r="O4465" s="1485">
        <v>6</v>
      </c>
      <c r="P4465" s="1491">
        <f t="shared" si="173"/>
        <v>42000</v>
      </c>
    </row>
    <row r="4466" spans="1:16" ht="13.5" x14ac:dyDescent="0.2">
      <c r="A4466" s="1490" t="s">
        <v>2078</v>
      </c>
      <c r="B4466" s="1488" t="s">
        <v>2003</v>
      </c>
      <c r="C4466" s="1486" t="s">
        <v>97</v>
      </c>
      <c r="D4466" s="1488" t="s">
        <v>4744</v>
      </c>
      <c r="E4466" s="1492">
        <v>8000</v>
      </c>
      <c r="F4466" s="1488" t="s">
        <v>5406</v>
      </c>
      <c r="G4466" s="1488" t="s">
        <v>5407</v>
      </c>
      <c r="H4466" s="1488" t="s">
        <v>1494</v>
      </c>
      <c r="I4466" s="1487" t="s">
        <v>4607</v>
      </c>
      <c r="J4466" s="1486" t="s">
        <v>4608</v>
      </c>
      <c r="K4466" s="1485">
        <v>1</v>
      </c>
      <c r="L4466" s="1485">
        <v>12</v>
      </c>
      <c r="M4466" s="1491">
        <f t="shared" si="174"/>
        <v>96000</v>
      </c>
      <c r="N4466" s="1485">
        <v>1</v>
      </c>
      <c r="O4466" s="1485">
        <v>6</v>
      </c>
      <c r="P4466" s="1491">
        <f t="shared" si="173"/>
        <v>48000</v>
      </c>
    </row>
    <row r="4467" spans="1:16" ht="13.5" x14ac:dyDescent="0.2">
      <c r="A4467" s="1490" t="s">
        <v>2078</v>
      </c>
      <c r="B4467" s="1488" t="s">
        <v>2003</v>
      </c>
      <c r="C4467" s="1486" t="s">
        <v>97</v>
      </c>
      <c r="D4467" s="1488" t="s">
        <v>5012</v>
      </c>
      <c r="E4467" s="1492">
        <v>10000</v>
      </c>
      <c r="F4467" s="1488" t="s">
        <v>5408</v>
      </c>
      <c r="G4467" s="1488" t="s">
        <v>5409</v>
      </c>
      <c r="H4467" s="1488" t="s">
        <v>792</v>
      </c>
      <c r="I4467" s="1487" t="s">
        <v>4607</v>
      </c>
      <c r="J4467" s="1486" t="s">
        <v>4608</v>
      </c>
      <c r="K4467" s="1485">
        <v>2</v>
      </c>
      <c r="L4467" s="1485">
        <v>3</v>
      </c>
      <c r="M4467" s="1491">
        <f t="shared" si="174"/>
        <v>30000</v>
      </c>
      <c r="N4467" s="1485">
        <v>0</v>
      </c>
      <c r="O4467" s="1485">
        <v>0</v>
      </c>
      <c r="P4467" s="1491">
        <f t="shared" si="173"/>
        <v>0</v>
      </c>
    </row>
    <row r="4468" spans="1:16" ht="13.5" x14ac:dyDescent="0.2">
      <c r="A4468" s="1490" t="s">
        <v>2078</v>
      </c>
      <c r="B4468" s="1488" t="s">
        <v>2003</v>
      </c>
      <c r="C4468" s="1486" t="s">
        <v>97</v>
      </c>
      <c r="D4468" s="1488" t="s">
        <v>5136</v>
      </c>
      <c r="E4468" s="1492">
        <v>14000</v>
      </c>
      <c r="F4468" s="1488" t="s">
        <v>5408</v>
      </c>
      <c r="G4468" s="1488" t="s">
        <v>5409</v>
      </c>
      <c r="H4468" s="1488" t="s">
        <v>792</v>
      </c>
      <c r="I4468" s="1487" t="s">
        <v>4607</v>
      </c>
      <c r="J4468" s="1486" t="s">
        <v>4608</v>
      </c>
      <c r="K4468" s="1485">
        <v>2</v>
      </c>
      <c r="L4468" s="1485">
        <v>5</v>
      </c>
      <c r="M4468" s="1491">
        <f t="shared" si="174"/>
        <v>70000</v>
      </c>
      <c r="N4468" s="1485">
        <v>0</v>
      </c>
      <c r="O4468" s="1485">
        <v>0</v>
      </c>
      <c r="P4468" s="1491">
        <f t="shared" si="173"/>
        <v>0</v>
      </c>
    </row>
    <row r="4469" spans="1:16" ht="13.5" x14ac:dyDescent="0.2">
      <c r="A4469" s="1490" t="s">
        <v>2078</v>
      </c>
      <c r="B4469" s="1488" t="s">
        <v>2003</v>
      </c>
      <c r="C4469" s="1486" t="s">
        <v>97</v>
      </c>
      <c r="D4469" s="1488" t="s">
        <v>4612</v>
      </c>
      <c r="E4469" s="1492">
        <v>7000</v>
      </c>
      <c r="F4469" s="1488" t="s">
        <v>5410</v>
      </c>
      <c r="G4469" s="1488" t="s">
        <v>5411</v>
      </c>
      <c r="H4469" s="1488" t="s">
        <v>792</v>
      </c>
      <c r="I4469" s="1487" t="s">
        <v>4607</v>
      </c>
      <c r="J4469" s="1486" t="s">
        <v>4608</v>
      </c>
      <c r="K4469" s="1485">
        <v>1</v>
      </c>
      <c r="L4469" s="1485">
        <v>12</v>
      </c>
      <c r="M4469" s="1491">
        <f t="shared" si="174"/>
        <v>84000</v>
      </c>
      <c r="N4469" s="1485">
        <v>1</v>
      </c>
      <c r="O4469" s="1485">
        <v>6</v>
      </c>
      <c r="P4469" s="1491">
        <f t="shared" si="173"/>
        <v>42000</v>
      </c>
    </row>
    <row r="4470" spans="1:16" ht="13.5" x14ac:dyDescent="0.2">
      <c r="A4470" s="1490" t="s">
        <v>2078</v>
      </c>
      <c r="B4470" s="1488" t="s">
        <v>2003</v>
      </c>
      <c r="C4470" s="1486" t="s">
        <v>97</v>
      </c>
      <c r="D4470" s="1488" t="s">
        <v>739</v>
      </c>
      <c r="E4470" s="1492">
        <v>3500</v>
      </c>
      <c r="F4470" s="1488">
        <v>44160177</v>
      </c>
      <c r="G4470" s="1488" t="s">
        <v>5412</v>
      </c>
      <c r="H4470" s="1488" t="s">
        <v>5413</v>
      </c>
      <c r="I4470" s="1487" t="s">
        <v>4618</v>
      </c>
      <c r="J4470" s="1486" t="s">
        <v>4619</v>
      </c>
      <c r="K4470" s="1485">
        <v>1</v>
      </c>
      <c r="L4470" s="1485">
        <v>3</v>
      </c>
      <c r="M4470" s="1491">
        <f t="shared" si="174"/>
        <v>10500</v>
      </c>
      <c r="N4470" s="1485">
        <v>1</v>
      </c>
      <c r="O4470" s="1485">
        <v>6</v>
      </c>
      <c r="P4470" s="1491">
        <f t="shared" si="173"/>
        <v>21000</v>
      </c>
    </row>
    <row r="4471" spans="1:16" ht="13.5" x14ac:dyDescent="0.2">
      <c r="A4471" s="1490" t="s">
        <v>2078</v>
      </c>
      <c r="B4471" s="1488" t="s">
        <v>2003</v>
      </c>
      <c r="C4471" s="1486" t="s">
        <v>97</v>
      </c>
      <c r="D4471" s="1488" t="s">
        <v>4620</v>
      </c>
      <c r="E4471" s="1492">
        <v>8000</v>
      </c>
      <c r="F4471" s="1488">
        <v>10290708</v>
      </c>
      <c r="G4471" s="1488" t="s">
        <v>5414</v>
      </c>
      <c r="H4471" s="1488" t="s">
        <v>792</v>
      </c>
      <c r="I4471" s="1487" t="s">
        <v>4607</v>
      </c>
      <c r="J4471" s="1486" t="s">
        <v>4608</v>
      </c>
      <c r="K4471" s="1485">
        <v>1</v>
      </c>
      <c r="L4471" s="1485">
        <v>1</v>
      </c>
      <c r="M4471" s="1491">
        <f t="shared" si="174"/>
        <v>8000</v>
      </c>
      <c r="N4471" s="1485">
        <v>0</v>
      </c>
      <c r="O4471" s="1485">
        <v>0</v>
      </c>
      <c r="P4471" s="1491">
        <f t="shared" si="173"/>
        <v>0</v>
      </c>
    </row>
    <row r="4472" spans="1:16" ht="13.5" x14ac:dyDescent="0.2">
      <c r="A4472" s="1490" t="s">
        <v>2078</v>
      </c>
      <c r="B4472" s="1488" t="s">
        <v>2003</v>
      </c>
      <c r="C4472" s="1486" t="s">
        <v>97</v>
      </c>
      <c r="D4472" s="1488" t="s">
        <v>5415</v>
      </c>
      <c r="E4472" s="1492">
        <v>6500</v>
      </c>
      <c r="F4472" s="1488" t="s">
        <v>5416</v>
      </c>
      <c r="G4472" s="1488" t="s">
        <v>5417</v>
      </c>
      <c r="H4472" s="1488" t="s">
        <v>5418</v>
      </c>
      <c r="I4472" s="1487" t="s">
        <v>4607</v>
      </c>
      <c r="J4472" s="1486" t="s">
        <v>4608</v>
      </c>
      <c r="K4472" s="1485">
        <v>1</v>
      </c>
      <c r="L4472" s="1485">
        <v>12</v>
      </c>
      <c r="M4472" s="1491">
        <f t="shared" si="174"/>
        <v>78000</v>
      </c>
      <c r="N4472" s="1485">
        <v>1</v>
      </c>
      <c r="O4472" s="1485">
        <v>6</v>
      </c>
      <c r="P4472" s="1491">
        <f t="shared" si="173"/>
        <v>39000</v>
      </c>
    </row>
    <row r="4473" spans="1:16" ht="13.5" x14ac:dyDescent="0.2">
      <c r="A4473" s="1490" t="s">
        <v>2078</v>
      </c>
      <c r="B4473" s="1488" t="s">
        <v>2003</v>
      </c>
      <c r="C4473" s="1486" t="s">
        <v>97</v>
      </c>
      <c r="D4473" s="1488" t="s">
        <v>5419</v>
      </c>
      <c r="E4473" s="1492">
        <v>4500</v>
      </c>
      <c r="F4473" s="1488" t="s">
        <v>5420</v>
      </c>
      <c r="G4473" s="1488" t="s">
        <v>5421</v>
      </c>
      <c r="H4473" s="1488" t="s">
        <v>776</v>
      </c>
      <c r="I4473" s="1487" t="s">
        <v>4607</v>
      </c>
      <c r="J4473" s="1486" t="s">
        <v>4608</v>
      </c>
      <c r="K4473" s="1485">
        <v>1</v>
      </c>
      <c r="L4473" s="1485">
        <v>12</v>
      </c>
      <c r="M4473" s="1491">
        <f t="shared" si="174"/>
        <v>54000</v>
      </c>
      <c r="N4473" s="1485">
        <v>1</v>
      </c>
      <c r="O4473" s="1485">
        <v>5</v>
      </c>
      <c r="P4473" s="1491">
        <f t="shared" si="173"/>
        <v>22500</v>
      </c>
    </row>
    <row r="4474" spans="1:16" ht="13.5" x14ac:dyDescent="0.2">
      <c r="A4474" s="1490" t="s">
        <v>2078</v>
      </c>
      <c r="B4474" s="1488" t="s">
        <v>2003</v>
      </c>
      <c r="C4474" s="1486" t="s">
        <v>97</v>
      </c>
      <c r="D4474" s="1488" t="s">
        <v>5064</v>
      </c>
      <c r="E4474" s="1492">
        <v>14500</v>
      </c>
      <c r="F4474" s="1488" t="s">
        <v>5422</v>
      </c>
      <c r="G4474" s="1488" t="s">
        <v>5423</v>
      </c>
      <c r="H4474" s="1488" t="s">
        <v>4635</v>
      </c>
      <c r="I4474" s="1487" t="s">
        <v>4607</v>
      </c>
      <c r="J4474" s="1486" t="s">
        <v>4608</v>
      </c>
      <c r="K4474" s="1485">
        <v>1</v>
      </c>
      <c r="L4474" s="1485">
        <v>3</v>
      </c>
      <c r="M4474" s="1491">
        <f t="shared" si="174"/>
        <v>43500</v>
      </c>
      <c r="N4474" s="1485">
        <v>1</v>
      </c>
      <c r="O4474" s="1485">
        <v>6</v>
      </c>
      <c r="P4474" s="1491">
        <f t="shared" si="173"/>
        <v>87000</v>
      </c>
    </row>
    <row r="4475" spans="1:16" ht="13.5" x14ac:dyDescent="0.2">
      <c r="A4475" s="1490" t="s">
        <v>2078</v>
      </c>
      <c r="B4475" s="1488" t="s">
        <v>2003</v>
      </c>
      <c r="C4475" s="1486" t="s">
        <v>97</v>
      </c>
      <c r="D4475" s="1488" t="s">
        <v>4636</v>
      </c>
      <c r="E4475" s="1492">
        <v>3500</v>
      </c>
      <c r="F4475" s="1488">
        <v>47542172</v>
      </c>
      <c r="G4475" s="1488" t="s">
        <v>5424</v>
      </c>
      <c r="H4475" s="1488" t="s">
        <v>1494</v>
      </c>
      <c r="I4475" s="1487" t="s">
        <v>4607</v>
      </c>
      <c r="J4475" s="1486" t="s">
        <v>4608</v>
      </c>
      <c r="K4475" s="1485">
        <v>1</v>
      </c>
      <c r="L4475" s="1485">
        <v>1</v>
      </c>
      <c r="M4475" s="1491">
        <f t="shared" si="174"/>
        <v>3500</v>
      </c>
      <c r="N4475" s="1485">
        <v>1</v>
      </c>
      <c r="O4475" s="1485">
        <v>6</v>
      </c>
      <c r="P4475" s="1491">
        <f t="shared" si="173"/>
        <v>21000</v>
      </c>
    </row>
    <row r="4476" spans="1:16" ht="13.5" x14ac:dyDescent="0.2">
      <c r="A4476" s="1490" t="s">
        <v>2078</v>
      </c>
      <c r="B4476" s="1488" t="s">
        <v>2003</v>
      </c>
      <c r="C4476" s="1486" t="s">
        <v>97</v>
      </c>
      <c r="D4476" s="1488" t="s">
        <v>5425</v>
      </c>
      <c r="E4476" s="1492">
        <v>8000</v>
      </c>
      <c r="F4476" s="1488">
        <v>41528240</v>
      </c>
      <c r="G4476" s="1488" t="s">
        <v>5426</v>
      </c>
      <c r="H4476" s="1488" t="s">
        <v>4635</v>
      </c>
      <c r="I4476" s="1487" t="s">
        <v>4607</v>
      </c>
      <c r="J4476" s="1486" t="s">
        <v>4608</v>
      </c>
      <c r="K4476" s="1485">
        <v>1</v>
      </c>
      <c r="L4476" s="1485">
        <v>3</v>
      </c>
      <c r="M4476" s="1491">
        <f t="shared" si="174"/>
        <v>24000</v>
      </c>
      <c r="N4476" s="1485">
        <v>0</v>
      </c>
      <c r="O4476" s="1485">
        <v>0</v>
      </c>
      <c r="P4476" s="1491">
        <f t="shared" si="173"/>
        <v>0</v>
      </c>
    </row>
    <row r="4477" spans="1:16" ht="13.5" x14ac:dyDescent="0.2">
      <c r="A4477" s="1490" t="s">
        <v>2078</v>
      </c>
      <c r="B4477" s="1488" t="s">
        <v>2003</v>
      </c>
      <c r="C4477" s="1486" t="s">
        <v>97</v>
      </c>
      <c r="D4477" s="1488" t="s">
        <v>4680</v>
      </c>
      <c r="E4477" s="1492">
        <v>6000</v>
      </c>
      <c r="F4477" s="1488">
        <v>40113398</v>
      </c>
      <c r="G4477" s="1488" t="s">
        <v>5427</v>
      </c>
      <c r="H4477" s="1488" t="s">
        <v>4649</v>
      </c>
      <c r="I4477" s="1487" t="s">
        <v>4607</v>
      </c>
      <c r="J4477" s="1486" t="s">
        <v>4608</v>
      </c>
      <c r="K4477" s="1485">
        <v>1</v>
      </c>
      <c r="L4477" s="1485">
        <v>1</v>
      </c>
      <c r="M4477" s="1491">
        <f t="shared" si="174"/>
        <v>6000</v>
      </c>
      <c r="N4477" s="1485">
        <v>0</v>
      </c>
      <c r="O4477" s="1485">
        <v>0</v>
      </c>
      <c r="P4477" s="1491">
        <f t="shared" si="173"/>
        <v>0</v>
      </c>
    </row>
    <row r="4478" spans="1:16" ht="13.5" x14ac:dyDescent="0.2">
      <c r="A4478" s="1490" t="s">
        <v>2078</v>
      </c>
      <c r="B4478" s="1488" t="s">
        <v>2003</v>
      </c>
      <c r="C4478" s="1486" t="s">
        <v>97</v>
      </c>
      <c r="D4478" s="1488" t="s">
        <v>4636</v>
      </c>
      <c r="E4478" s="1492">
        <v>3500</v>
      </c>
      <c r="F4478" s="1488">
        <v>45124084</v>
      </c>
      <c r="G4478" s="1488" t="s">
        <v>5428</v>
      </c>
      <c r="H4478" s="1488" t="s">
        <v>4691</v>
      </c>
      <c r="I4478" s="1487" t="s">
        <v>4607</v>
      </c>
      <c r="J4478" s="1486" t="s">
        <v>4608</v>
      </c>
      <c r="K4478" s="1485">
        <v>1</v>
      </c>
      <c r="L4478" s="1485">
        <v>5</v>
      </c>
      <c r="M4478" s="1491">
        <f t="shared" si="174"/>
        <v>17500</v>
      </c>
      <c r="N4478" s="1485">
        <v>1</v>
      </c>
      <c r="O4478" s="1485">
        <v>6</v>
      </c>
      <c r="P4478" s="1491">
        <f t="shared" si="173"/>
        <v>21000</v>
      </c>
    </row>
    <row r="4479" spans="1:16" ht="13.5" x14ac:dyDescent="0.2">
      <c r="A4479" s="1490" t="s">
        <v>2078</v>
      </c>
      <c r="B4479" s="1488" t="s">
        <v>2003</v>
      </c>
      <c r="C4479" s="1486" t="s">
        <v>97</v>
      </c>
      <c r="D4479" s="1488" t="s">
        <v>698</v>
      </c>
      <c r="E4479" s="1492">
        <v>1500</v>
      </c>
      <c r="F4479" s="1488">
        <v>48226876</v>
      </c>
      <c r="G4479" s="1488" t="s">
        <v>5429</v>
      </c>
      <c r="H4479" s="1488" t="s">
        <v>5430</v>
      </c>
      <c r="I4479" s="1487" t="s">
        <v>4618</v>
      </c>
      <c r="J4479" s="1486" t="s">
        <v>4619</v>
      </c>
      <c r="K4479" s="1485">
        <v>1</v>
      </c>
      <c r="L4479" s="1485">
        <v>2</v>
      </c>
      <c r="M4479" s="1491">
        <f t="shared" si="174"/>
        <v>3000</v>
      </c>
      <c r="N4479" s="1485">
        <v>0</v>
      </c>
      <c r="O4479" s="1485">
        <v>0</v>
      </c>
      <c r="P4479" s="1491">
        <f t="shared" si="173"/>
        <v>0</v>
      </c>
    </row>
    <row r="4480" spans="1:16" ht="13.5" x14ac:dyDescent="0.2">
      <c r="A4480" s="1490" t="s">
        <v>2078</v>
      </c>
      <c r="B4480" s="1488" t="s">
        <v>2003</v>
      </c>
      <c r="C4480" s="1486" t="s">
        <v>97</v>
      </c>
      <c r="D4480" s="1488" t="s">
        <v>4636</v>
      </c>
      <c r="E4480" s="1492">
        <v>3500</v>
      </c>
      <c r="F4480" s="1488">
        <v>40655103</v>
      </c>
      <c r="G4480" s="1488" t="s">
        <v>5431</v>
      </c>
      <c r="H4480" s="1488" t="s">
        <v>5432</v>
      </c>
      <c r="I4480" s="1487" t="s">
        <v>4607</v>
      </c>
      <c r="J4480" s="1486" t="s">
        <v>4608</v>
      </c>
      <c r="K4480" s="1485">
        <v>1</v>
      </c>
      <c r="L4480" s="1485">
        <v>1</v>
      </c>
      <c r="M4480" s="1491">
        <f t="shared" si="174"/>
        <v>3500</v>
      </c>
      <c r="N4480" s="1485">
        <v>1</v>
      </c>
      <c r="O4480" s="1485">
        <v>6</v>
      </c>
      <c r="P4480" s="1491">
        <f t="shared" si="173"/>
        <v>21000</v>
      </c>
    </row>
    <row r="4481" spans="1:16" ht="13.5" x14ac:dyDescent="0.2">
      <c r="A4481" s="1490" t="s">
        <v>2078</v>
      </c>
      <c r="B4481" s="1488" t="s">
        <v>2003</v>
      </c>
      <c r="C4481" s="1486" t="s">
        <v>97</v>
      </c>
      <c r="D4481" s="1488" t="s">
        <v>4646</v>
      </c>
      <c r="E4481" s="1492">
        <v>8000</v>
      </c>
      <c r="F4481" s="1488" t="s">
        <v>5433</v>
      </c>
      <c r="G4481" s="1488" t="s">
        <v>5434</v>
      </c>
      <c r="H4481" s="1488" t="s">
        <v>4649</v>
      </c>
      <c r="I4481" s="1487" t="s">
        <v>4607</v>
      </c>
      <c r="J4481" s="1486" t="s">
        <v>4608</v>
      </c>
      <c r="K4481" s="1485">
        <v>1</v>
      </c>
      <c r="L4481" s="1485">
        <v>12</v>
      </c>
      <c r="M4481" s="1491">
        <f t="shared" si="174"/>
        <v>96000</v>
      </c>
      <c r="N4481" s="1485">
        <v>1</v>
      </c>
      <c r="O4481" s="1485">
        <v>6</v>
      </c>
      <c r="P4481" s="1491">
        <f t="shared" si="173"/>
        <v>48000</v>
      </c>
    </row>
    <row r="4482" spans="1:16" ht="13.5" x14ac:dyDescent="0.2">
      <c r="A4482" s="1490" t="s">
        <v>2078</v>
      </c>
      <c r="B4482" s="1488" t="s">
        <v>2003</v>
      </c>
      <c r="C4482" s="1486" t="s">
        <v>97</v>
      </c>
      <c r="D4482" s="1488" t="s">
        <v>5330</v>
      </c>
      <c r="E4482" s="1492">
        <v>2000</v>
      </c>
      <c r="F4482" s="1488">
        <v>70242928</v>
      </c>
      <c r="G4482" s="1488" t="s">
        <v>5435</v>
      </c>
      <c r="H4482" s="1488" t="s">
        <v>5436</v>
      </c>
      <c r="I4482" s="1487" t="s">
        <v>4607</v>
      </c>
      <c r="J4482" s="1486" t="s">
        <v>4618</v>
      </c>
      <c r="K4482" s="1485">
        <v>1</v>
      </c>
      <c r="L4482" s="1485">
        <v>8</v>
      </c>
      <c r="M4482" s="1491">
        <f t="shared" si="174"/>
        <v>16000</v>
      </c>
      <c r="N4482" s="1485">
        <v>1</v>
      </c>
      <c r="O4482" s="1485">
        <v>6</v>
      </c>
      <c r="P4482" s="1491">
        <f t="shared" si="173"/>
        <v>12000</v>
      </c>
    </row>
    <row r="4483" spans="1:16" ht="13.5" x14ac:dyDescent="0.2">
      <c r="A4483" s="1490" t="s">
        <v>2078</v>
      </c>
      <c r="B4483" s="1488" t="s">
        <v>2003</v>
      </c>
      <c r="C4483" s="1486" t="s">
        <v>97</v>
      </c>
      <c r="D4483" s="1488" t="s">
        <v>5185</v>
      </c>
      <c r="E4483" s="1492">
        <v>6000</v>
      </c>
      <c r="F4483" s="1488" t="s">
        <v>5437</v>
      </c>
      <c r="G4483" s="1488" t="s">
        <v>5438</v>
      </c>
      <c r="H4483" s="1488" t="s">
        <v>5439</v>
      </c>
      <c r="I4483" s="1487" t="s">
        <v>4607</v>
      </c>
      <c r="J4483" s="1486" t="s">
        <v>4608</v>
      </c>
      <c r="K4483" s="1485">
        <v>1</v>
      </c>
      <c r="L4483" s="1485">
        <v>12</v>
      </c>
      <c r="M4483" s="1491">
        <f t="shared" si="174"/>
        <v>72000</v>
      </c>
      <c r="N4483" s="1485">
        <v>1</v>
      </c>
      <c r="O4483" s="1485">
        <v>6</v>
      </c>
      <c r="P4483" s="1491">
        <f t="shared" si="173"/>
        <v>36000</v>
      </c>
    </row>
    <row r="4484" spans="1:16" ht="13.5" x14ac:dyDescent="0.2">
      <c r="A4484" s="1490" t="s">
        <v>2078</v>
      </c>
      <c r="B4484" s="1488" t="s">
        <v>2003</v>
      </c>
      <c r="C4484" s="1486" t="s">
        <v>97</v>
      </c>
      <c r="D4484" s="1488" t="s">
        <v>4636</v>
      </c>
      <c r="E4484" s="1492">
        <v>3500</v>
      </c>
      <c r="F4484" s="1488">
        <v>43713989</v>
      </c>
      <c r="G4484" s="1488" t="s">
        <v>5440</v>
      </c>
      <c r="H4484" s="1488" t="s">
        <v>1344</v>
      </c>
      <c r="I4484" s="1487" t="s">
        <v>4607</v>
      </c>
      <c r="J4484" s="1486" t="s">
        <v>4608</v>
      </c>
      <c r="K4484" s="1485">
        <v>1</v>
      </c>
      <c r="L4484" s="1485">
        <v>1</v>
      </c>
      <c r="M4484" s="1491">
        <f t="shared" si="174"/>
        <v>3500</v>
      </c>
      <c r="N4484" s="1485">
        <v>1</v>
      </c>
      <c r="O4484" s="1485">
        <v>6</v>
      </c>
      <c r="P4484" s="1491">
        <f t="shared" si="173"/>
        <v>21000</v>
      </c>
    </row>
    <row r="4485" spans="1:16" ht="13.5" x14ac:dyDescent="0.2">
      <c r="A4485" s="1490" t="s">
        <v>2078</v>
      </c>
      <c r="B4485" s="1488" t="s">
        <v>2003</v>
      </c>
      <c r="C4485" s="1486" t="s">
        <v>97</v>
      </c>
      <c r="D4485" s="1488" t="s">
        <v>5441</v>
      </c>
      <c r="E4485" s="1492">
        <v>9000</v>
      </c>
      <c r="F4485" s="1488" t="s">
        <v>5442</v>
      </c>
      <c r="G4485" s="1488" t="s">
        <v>5443</v>
      </c>
      <c r="H4485" s="1488" t="s">
        <v>4635</v>
      </c>
      <c r="I4485" s="1487" t="s">
        <v>4607</v>
      </c>
      <c r="J4485" s="1486" t="s">
        <v>4608</v>
      </c>
      <c r="K4485" s="1485">
        <v>1</v>
      </c>
      <c r="L4485" s="1485">
        <v>12</v>
      </c>
      <c r="M4485" s="1491">
        <f t="shared" si="174"/>
        <v>108000</v>
      </c>
      <c r="N4485" s="1485">
        <v>1</v>
      </c>
      <c r="O4485" s="1485">
        <v>6</v>
      </c>
      <c r="P4485" s="1491">
        <f t="shared" si="173"/>
        <v>54000</v>
      </c>
    </row>
    <row r="4486" spans="1:16" ht="13.5" x14ac:dyDescent="0.2">
      <c r="A4486" s="1490" t="s">
        <v>2078</v>
      </c>
      <c r="B4486" s="1488" t="s">
        <v>2003</v>
      </c>
      <c r="C4486" s="1486" t="s">
        <v>97</v>
      </c>
      <c r="D4486" s="1488" t="s">
        <v>4612</v>
      </c>
      <c r="E4486" s="1492">
        <v>8000</v>
      </c>
      <c r="F4486" s="1488">
        <v>43420851</v>
      </c>
      <c r="G4486" s="1488" t="s">
        <v>5444</v>
      </c>
      <c r="H4486" s="1488" t="s">
        <v>792</v>
      </c>
      <c r="I4486" s="1487" t="s">
        <v>4607</v>
      </c>
      <c r="J4486" s="1486" t="s">
        <v>4608</v>
      </c>
      <c r="K4486" s="1485">
        <v>1</v>
      </c>
      <c r="L4486" s="1485">
        <v>1</v>
      </c>
      <c r="M4486" s="1491">
        <f t="shared" si="174"/>
        <v>8000</v>
      </c>
      <c r="N4486" s="1485">
        <v>0</v>
      </c>
      <c r="O4486" s="1485">
        <v>0</v>
      </c>
      <c r="P4486" s="1491">
        <f t="shared" si="173"/>
        <v>0</v>
      </c>
    </row>
    <row r="4487" spans="1:16" ht="13.5" x14ac:dyDescent="0.2">
      <c r="A4487" s="1490" t="s">
        <v>2078</v>
      </c>
      <c r="B4487" s="1488" t="s">
        <v>2003</v>
      </c>
      <c r="C4487" s="1486" t="s">
        <v>97</v>
      </c>
      <c r="D4487" s="1488" t="s">
        <v>5044</v>
      </c>
      <c r="E4487" s="1492">
        <v>6500</v>
      </c>
      <c r="F4487" s="1488">
        <v>40233100</v>
      </c>
      <c r="G4487" s="1488" t="s">
        <v>5445</v>
      </c>
      <c r="H4487" s="1488" t="s">
        <v>4649</v>
      </c>
      <c r="I4487" s="1487" t="s">
        <v>4607</v>
      </c>
      <c r="J4487" s="1486" t="s">
        <v>4608</v>
      </c>
      <c r="K4487" s="1485">
        <v>1</v>
      </c>
      <c r="L4487" s="1485">
        <v>1</v>
      </c>
      <c r="M4487" s="1491">
        <f t="shared" si="174"/>
        <v>6500</v>
      </c>
      <c r="N4487" s="1485">
        <v>1</v>
      </c>
      <c r="O4487" s="1485">
        <v>6</v>
      </c>
      <c r="P4487" s="1491">
        <f t="shared" si="173"/>
        <v>39000</v>
      </c>
    </row>
    <row r="4488" spans="1:16" ht="13.5" x14ac:dyDescent="0.2">
      <c r="A4488" s="1490" t="s">
        <v>2078</v>
      </c>
      <c r="B4488" s="1488" t="s">
        <v>2003</v>
      </c>
      <c r="C4488" s="1486" t="s">
        <v>97</v>
      </c>
      <c r="D4488" s="1488" t="s">
        <v>5446</v>
      </c>
      <c r="E4488" s="1492">
        <v>4000</v>
      </c>
      <c r="F4488" s="1488" t="s">
        <v>5447</v>
      </c>
      <c r="G4488" s="1488" t="s">
        <v>5448</v>
      </c>
      <c r="H4488" s="1488" t="s">
        <v>5449</v>
      </c>
      <c r="I4488" s="1487" t="s">
        <v>4618</v>
      </c>
      <c r="J4488" s="1486" t="s">
        <v>4619</v>
      </c>
      <c r="K4488" s="1485">
        <v>1</v>
      </c>
      <c r="L4488" s="1485">
        <v>10</v>
      </c>
      <c r="M4488" s="1491">
        <f t="shared" si="174"/>
        <v>40000</v>
      </c>
      <c r="N4488" s="1485">
        <v>0</v>
      </c>
      <c r="O4488" s="1485">
        <v>0</v>
      </c>
      <c r="P4488" s="1491">
        <f t="shared" si="173"/>
        <v>0</v>
      </c>
    </row>
    <row r="4489" spans="1:16" ht="13.5" x14ac:dyDescent="0.2">
      <c r="A4489" s="1490" t="s">
        <v>2078</v>
      </c>
      <c r="B4489" s="1488" t="s">
        <v>2003</v>
      </c>
      <c r="C4489" s="1486" t="s">
        <v>97</v>
      </c>
      <c r="D4489" s="1488" t="s">
        <v>4753</v>
      </c>
      <c r="E4489" s="1492">
        <v>6000</v>
      </c>
      <c r="F4489" s="1488">
        <v>46602886</v>
      </c>
      <c r="G4489" s="1488" t="s">
        <v>5450</v>
      </c>
      <c r="H4489" s="1488" t="s">
        <v>792</v>
      </c>
      <c r="I4489" s="1487" t="s">
        <v>4607</v>
      </c>
      <c r="J4489" s="1486" t="s">
        <v>4608</v>
      </c>
      <c r="K4489" s="1485">
        <v>1</v>
      </c>
      <c r="L4489" s="1485">
        <v>12</v>
      </c>
      <c r="M4489" s="1491">
        <f t="shared" si="174"/>
        <v>72000</v>
      </c>
      <c r="N4489" s="1485">
        <v>1</v>
      </c>
      <c r="O4489" s="1485">
        <v>6</v>
      </c>
      <c r="P4489" s="1491">
        <f t="shared" si="173"/>
        <v>36000</v>
      </c>
    </row>
    <row r="4490" spans="1:16" ht="13.5" x14ac:dyDescent="0.2">
      <c r="A4490" s="1490" t="s">
        <v>2078</v>
      </c>
      <c r="B4490" s="1488" t="s">
        <v>2003</v>
      </c>
      <c r="C4490" s="1486" t="s">
        <v>97</v>
      </c>
      <c r="D4490" s="1488" t="s">
        <v>4684</v>
      </c>
      <c r="E4490" s="1492">
        <v>8000</v>
      </c>
      <c r="F4490" s="1488">
        <v>40371256</v>
      </c>
      <c r="G4490" s="1488" t="s">
        <v>5451</v>
      </c>
      <c r="H4490" s="1488" t="s">
        <v>4635</v>
      </c>
      <c r="I4490" s="1487" t="s">
        <v>4607</v>
      </c>
      <c r="J4490" s="1486" t="s">
        <v>4608</v>
      </c>
      <c r="K4490" s="1485">
        <v>1</v>
      </c>
      <c r="L4490" s="1485">
        <v>1</v>
      </c>
      <c r="M4490" s="1491">
        <f t="shared" si="174"/>
        <v>8000</v>
      </c>
      <c r="N4490" s="1485">
        <v>1</v>
      </c>
      <c r="O4490" s="1485">
        <v>6</v>
      </c>
      <c r="P4490" s="1491">
        <f t="shared" si="173"/>
        <v>48000</v>
      </c>
    </row>
    <row r="4491" spans="1:16" ht="13.5" x14ac:dyDescent="0.2">
      <c r="A4491" s="1490" t="s">
        <v>2078</v>
      </c>
      <c r="B4491" s="1488" t="s">
        <v>2003</v>
      </c>
      <c r="C4491" s="1486" t="s">
        <v>97</v>
      </c>
      <c r="D4491" s="1488" t="s">
        <v>4612</v>
      </c>
      <c r="E4491" s="1492">
        <v>8000</v>
      </c>
      <c r="F4491" s="1488" t="s">
        <v>5452</v>
      </c>
      <c r="G4491" s="1488" t="s">
        <v>5453</v>
      </c>
      <c r="H4491" s="1488" t="s">
        <v>792</v>
      </c>
      <c r="I4491" s="1487" t="s">
        <v>4607</v>
      </c>
      <c r="J4491" s="1486" t="s">
        <v>4608</v>
      </c>
      <c r="K4491" s="1485">
        <v>1</v>
      </c>
      <c r="L4491" s="1485">
        <v>1</v>
      </c>
      <c r="M4491" s="1491">
        <f t="shared" si="174"/>
        <v>8000</v>
      </c>
      <c r="N4491" s="1485">
        <v>1</v>
      </c>
      <c r="O4491" s="1485">
        <v>6</v>
      </c>
      <c r="P4491" s="1491">
        <f t="shared" si="173"/>
        <v>48000</v>
      </c>
    </row>
    <row r="4492" spans="1:16" ht="13.5" x14ac:dyDescent="0.2">
      <c r="A4492" s="1490" t="s">
        <v>2078</v>
      </c>
      <c r="B4492" s="1488" t="s">
        <v>2003</v>
      </c>
      <c r="C4492" s="1486" t="s">
        <v>97</v>
      </c>
      <c r="D4492" s="1488" t="s">
        <v>4744</v>
      </c>
      <c r="E4492" s="1492">
        <v>8000</v>
      </c>
      <c r="F4492" s="1488" t="s">
        <v>5454</v>
      </c>
      <c r="G4492" s="1488" t="s">
        <v>5455</v>
      </c>
      <c r="H4492" s="1488" t="s">
        <v>4635</v>
      </c>
      <c r="I4492" s="1487" t="s">
        <v>4607</v>
      </c>
      <c r="J4492" s="1486" t="s">
        <v>4608</v>
      </c>
      <c r="K4492" s="1485">
        <v>1</v>
      </c>
      <c r="L4492" s="1485">
        <v>12</v>
      </c>
      <c r="M4492" s="1491">
        <f t="shared" si="174"/>
        <v>96000</v>
      </c>
      <c r="N4492" s="1485">
        <v>1</v>
      </c>
      <c r="O4492" s="1485">
        <v>6</v>
      </c>
      <c r="P4492" s="1491">
        <f t="shared" si="173"/>
        <v>48000</v>
      </c>
    </row>
    <row r="4493" spans="1:16" ht="13.5" x14ac:dyDescent="0.2">
      <c r="A4493" s="1490" t="s">
        <v>2078</v>
      </c>
      <c r="B4493" s="1488" t="s">
        <v>2003</v>
      </c>
      <c r="C4493" s="1486" t="s">
        <v>97</v>
      </c>
      <c r="D4493" s="1488" t="s">
        <v>4636</v>
      </c>
      <c r="E4493" s="1492">
        <v>3500</v>
      </c>
      <c r="F4493" s="1488">
        <v>33348076</v>
      </c>
      <c r="G4493" s="1488" t="s">
        <v>5456</v>
      </c>
      <c r="H4493" s="1488" t="s">
        <v>3589</v>
      </c>
      <c r="I4493" s="1487" t="s">
        <v>4607</v>
      </c>
      <c r="J4493" s="1486" t="s">
        <v>4608</v>
      </c>
      <c r="K4493" s="1485">
        <v>1</v>
      </c>
      <c r="L4493" s="1485">
        <v>1</v>
      </c>
      <c r="M4493" s="1491">
        <f t="shared" si="174"/>
        <v>3500</v>
      </c>
      <c r="N4493" s="1485">
        <v>1</v>
      </c>
      <c r="O4493" s="1485">
        <v>6</v>
      </c>
      <c r="P4493" s="1491">
        <f t="shared" si="173"/>
        <v>21000</v>
      </c>
    </row>
    <row r="4494" spans="1:16" ht="13.5" x14ac:dyDescent="0.2">
      <c r="A4494" s="1490" t="s">
        <v>2078</v>
      </c>
      <c r="B4494" s="1488" t="s">
        <v>2003</v>
      </c>
      <c r="C4494" s="1486" t="s">
        <v>97</v>
      </c>
      <c r="D4494" s="1488" t="s">
        <v>4615</v>
      </c>
      <c r="E4494" s="1492">
        <v>2800</v>
      </c>
      <c r="F4494" s="1488" t="s">
        <v>5457</v>
      </c>
      <c r="G4494" s="1488" t="s">
        <v>5458</v>
      </c>
      <c r="H4494" s="1488" t="s">
        <v>2349</v>
      </c>
      <c r="I4494" s="1487" t="s">
        <v>4618</v>
      </c>
      <c r="J4494" s="1486" t="s">
        <v>4619</v>
      </c>
      <c r="K4494" s="1485">
        <v>1</v>
      </c>
      <c r="L4494" s="1485">
        <v>12</v>
      </c>
      <c r="M4494" s="1491">
        <f t="shared" si="174"/>
        <v>33600</v>
      </c>
      <c r="N4494" s="1485">
        <v>1</v>
      </c>
      <c r="O4494" s="1485">
        <v>6</v>
      </c>
      <c r="P4494" s="1491">
        <f t="shared" si="173"/>
        <v>16800</v>
      </c>
    </row>
    <row r="4495" spans="1:16" ht="13.5" x14ac:dyDescent="0.2">
      <c r="A4495" s="1490" t="s">
        <v>2078</v>
      </c>
      <c r="B4495" s="1488" t="s">
        <v>2003</v>
      </c>
      <c r="C4495" s="1486" t="s">
        <v>97</v>
      </c>
      <c r="D4495" s="1488" t="s">
        <v>5169</v>
      </c>
      <c r="E4495" s="1492">
        <v>3200</v>
      </c>
      <c r="F4495" s="1488">
        <v>41226487</v>
      </c>
      <c r="G4495" s="1488" t="s">
        <v>5459</v>
      </c>
      <c r="H4495" s="1488" t="s">
        <v>776</v>
      </c>
      <c r="I4495" s="1487" t="s">
        <v>4607</v>
      </c>
      <c r="J4495" s="1486" t="s">
        <v>4608</v>
      </c>
      <c r="K4495" s="1485">
        <v>1</v>
      </c>
      <c r="L4495" s="1485">
        <v>5</v>
      </c>
      <c r="M4495" s="1491">
        <f t="shared" si="174"/>
        <v>16000</v>
      </c>
      <c r="N4495" s="1485">
        <v>1</v>
      </c>
      <c r="O4495" s="1485">
        <v>6</v>
      </c>
      <c r="P4495" s="1491">
        <f t="shared" si="173"/>
        <v>19200</v>
      </c>
    </row>
    <row r="4496" spans="1:16" ht="13.5" x14ac:dyDescent="0.2">
      <c r="A4496" s="1490" t="s">
        <v>2078</v>
      </c>
      <c r="B4496" s="1488" t="s">
        <v>2003</v>
      </c>
      <c r="C4496" s="1486" t="s">
        <v>97</v>
      </c>
      <c r="D4496" s="1488" t="s">
        <v>4744</v>
      </c>
      <c r="E4496" s="1492">
        <v>8000</v>
      </c>
      <c r="F4496" s="1488" t="s">
        <v>5460</v>
      </c>
      <c r="G4496" s="1488" t="s">
        <v>5461</v>
      </c>
      <c r="H4496" s="1488" t="s">
        <v>4655</v>
      </c>
      <c r="I4496" s="1487" t="s">
        <v>4607</v>
      </c>
      <c r="J4496" s="1486" t="s">
        <v>4608</v>
      </c>
      <c r="K4496" s="1485">
        <v>1</v>
      </c>
      <c r="L4496" s="1485">
        <v>12</v>
      </c>
      <c r="M4496" s="1491">
        <f t="shared" si="174"/>
        <v>96000</v>
      </c>
      <c r="N4496" s="1485">
        <v>1</v>
      </c>
      <c r="O4496" s="1485">
        <v>6</v>
      </c>
      <c r="P4496" s="1491">
        <f t="shared" si="173"/>
        <v>48000</v>
      </c>
    </row>
    <row r="4497" spans="1:16" ht="13.5" x14ac:dyDescent="0.2">
      <c r="A4497" s="1490" t="s">
        <v>2078</v>
      </c>
      <c r="B4497" s="1488" t="s">
        <v>2003</v>
      </c>
      <c r="C4497" s="1486" t="s">
        <v>97</v>
      </c>
      <c r="D4497" s="1488" t="s">
        <v>4612</v>
      </c>
      <c r="E4497" s="1492">
        <v>8000</v>
      </c>
      <c r="F4497" s="1488" t="s">
        <v>5462</v>
      </c>
      <c r="G4497" s="1488" t="s">
        <v>5463</v>
      </c>
      <c r="H4497" s="1488" t="s">
        <v>792</v>
      </c>
      <c r="I4497" s="1487" t="s">
        <v>4607</v>
      </c>
      <c r="J4497" s="1486" t="s">
        <v>4608</v>
      </c>
      <c r="K4497" s="1485">
        <v>1</v>
      </c>
      <c r="L4497" s="1485">
        <v>12</v>
      </c>
      <c r="M4497" s="1491">
        <f t="shared" si="174"/>
        <v>96000</v>
      </c>
      <c r="N4497" s="1485">
        <v>1</v>
      </c>
      <c r="O4497" s="1485">
        <v>6</v>
      </c>
      <c r="P4497" s="1491">
        <f t="shared" si="173"/>
        <v>48000</v>
      </c>
    </row>
    <row r="4498" spans="1:16" ht="13.5" x14ac:dyDescent="0.2">
      <c r="A4498" s="1490" t="s">
        <v>2078</v>
      </c>
      <c r="B4498" s="1488" t="s">
        <v>2003</v>
      </c>
      <c r="C4498" s="1486" t="s">
        <v>97</v>
      </c>
      <c r="D4498" s="1488" t="s">
        <v>4982</v>
      </c>
      <c r="E4498" s="1492">
        <v>6000</v>
      </c>
      <c r="F4498" s="1488" t="s">
        <v>5464</v>
      </c>
      <c r="G4498" s="1488" t="s">
        <v>5465</v>
      </c>
      <c r="H4498" s="1488" t="s">
        <v>792</v>
      </c>
      <c r="I4498" s="1487" t="s">
        <v>4607</v>
      </c>
      <c r="J4498" s="1486" t="s">
        <v>4608</v>
      </c>
      <c r="K4498" s="1485">
        <v>2</v>
      </c>
      <c r="L4498" s="1485">
        <v>1</v>
      </c>
      <c r="M4498" s="1491">
        <f t="shared" si="174"/>
        <v>6000</v>
      </c>
      <c r="N4498" s="1485">
        <v>0</v>
      </c>
      <c r="O4498" s="1485">
        <v>0</v>
      </c>
      <c r="P4498" s="1491">
        <f t="shared" si="173"/>
        <v>0</v>
      </c>
    </row>
    <row r="4499" spans="1:16" ht="13.5" x14ac:dyDescent="0.2">
      <c r="A4499" s="1490" t="s">
        <v>2078</v>
      </c>
      <c r="B4499" s="1488" t="s">
        <v>2003</v>
      </c>
      <c r="C4499" s="1486" t="s">
        <v>97</v>
      </c>
      <c r="D4499" s="1488" t="s">
        <v>4612</v>
      </c>
      <c r="E4499" s="1492">
        <v>8000</v>
      </c>
      <c r="F4499" s="1488">
        <v>40238715</v>
      </c>
      <c r="G4499" s="1488" t="s">
        <v>5465</v>
      </c>
      <c r="H4499" s="1488" t="s">
        <v>792</v>
      </c>
      <c r="I4499" s="1487" t="s">
        <v>4607</v>
      </c>
      <c r="J4499" s="1486" t="s">
        <v>4608</v>
      </c>
      <c r="K4499" s="1485">
        <v>2</v>
      </c>
      <c r="L4499" s="1485">
        <v>3</v>
      </c>
      <c r="M4499" s="1491">
        <f t="shared" si="174"/>
        <v>24000</v>
      </c>
      <c r="N4499" s="1485">
        <v>1</v>
      </c>
      <c r="O4499" s="1485">
        <v>6</v>
      </c>
      <c r="P4499" s="1491">
        <f t="shared" si="173"/>
        <v>48000</v>
      </c>
    </row>
    <row r="4500" spans="1:16" ht="13.5" x14ac:dyDescent="0.2">
      <c r="A4500" s="1490" t="s">
        <v>2078</v>
      </c>
      <c r="B4500" s="1488" t="s">
        <v>2003</v>
      </c>
      <c r="C4500" s="1486" t="s">
        <v>97</v>
      </c>
      <c r="D4500" s="1488" t="s">
        <v>4806</v>
      </c>
      <c r="E4500" s="1492">
        <v>2800</v>
      </c>
      <c r="F4500" s="1488" t="s">
        <v>5466</v>
      </c>
      <c r="G4500" s="1488" t="s">
        <v>5467</v>
      </c>
      <c r="H4500" s="1488" t="s">
        <v>5468</v>
      </c>
      <c r="I4500" s="1487" t="s">
        <v>4607</v>
      </c>
      <c r="J4500" s="1486" t="s">
        <v>4618</v>
      </c>
      <c r="K4500" s="1485">
        <v>1</v>
      </c>
      <c r="L4500" s="1485">
        <v>12</v>
      </c>
      <c r="M4500" s="1491">
        <f t="shared" si="174"/>
        <v>33600</v>
      </c>
      <c r="N4500" s="1485">
        <v>1</v>
      </c>
      <c r="O4500" s="1485">
        <v>6</v>
      </c>
      <c r="P4500" s="1491">
        <f t="shared" si="173"/>
        <v>16800</v>
      </c>
    </row>
    <row r="4501" spans="1:16" ht="13.5" x14ac:dyDescent="0.2">
      <c r="A4501" s="1490" t="s">
        <v>2078</v>
      </c>
      <c r="B4501" s="1488" t="s">
        <v>2003</v>
      </c>
      <c r="C4501" s="1486" t="s">
        <v>97</v>
      </c>
      <c r="D4501" s="1488" t="s">
        <v>5469</v>
      </c>
      <c r="E4501" s="1492">
        <v>5000</v>
      </c>
      <c r="F4501" s="1488">
        <v>42627972</v>
      </c>
      <c r="G4501" s="1488" t="s">
        <v>5470</v>
      </c>
      <c r="H4501" s="1488" t="s">
        <v>5471</v>
      </c>
      <c r="I4501" s="1487" t="s">
        <v>4607</v>
      </c>
      <c r="J4501" s="1486" t="s">
        <v>4608</v>
      </c>
      <c r="K4501" s="1485">
        <v>1</v>
      </c>
      <c r="L4501" s="1485">
        <v>6</v>
      </c>
      <c r="M4501" s="1491">
        <f t="shared" si="174"/>
        <v>30000</v>
      </c>
      <c r="N4501" s="1485">
        <v>0</v>
      </c>
      <c r="O4501" s="1485">
        <v>0</v>
      </c>
      <c r="P4501" s="1491">
        <f t="shared" si="173"/>
        <v>0</v>
      </c>
    </row>
    <row r="4502" spans="1:16" ht="13.5" x14ac:dyDescent="0.2">
      <c r="A4502" s="1490" t="s">
        <v>2078</v>
      </c>
      <c r="B4502" s="1488" t="s">
        <v>2003</v>
      </c>
      <c r="C4502" s="1486" t="s">
        <v>97</v>
      </c>
      <c r="D4502" s="1488" t="s">
        <v>4744</v>
      </c>
      <c r="E4502" s="1492">
        <v>8000</v>
      </c>
      <c r="F4502" s="1488" t="s">
        <v>5472</v>
      </c>
      <c r="G4502" s="1488" t="s">
        <v>5473</v>
      </c>
      <c r="H4502" s="1488" t="s">
        <v>4904</v>
      </c>
      <c r="I4502" s="1487" t="s">
        <v>4607</v>
      </c>
      <c r="J4502" s="1486" t="s">
        <v>4608</v>
      </c>
      <c r="K4502" s="1485">
        <v>1</v>
      </c>
      <c r="L4502" s="1485">
        <v>12</v>
      </c>
      <c r="M4502" s="1491">
        <f t="shared" si="174"/>
        <v>96000</v>
      </c>
      <c r="N4502" s="1485">
        <v>1</v>
      </c>
      <c r="O4502" s="1485">
        <v>6</v>
      </c>
      <c r="P4502" s="1491">
        <f t="shared" si="173"/>
        <v>48000</v>
      </c>
    </row>
    <row r="4503" spans="1:16" ht="13.5" x14ac:dyDescent="0.2">
      <c r="A4503" s="1490" t="s">
        <v>2078</v>
      </c>
      <c r="B4503" s="1488" t="s">
        <v>2003</v>
      </c>
      <c r="C4503" s="1486" t="s">
        <v>97</v>
      </c>
      <c r="D4503" s="1488" t="s">
        <v>4615</v>
      </c>
      <c r="E4503" s="1492">
        <v>2800</v>
      </c>
      <c r="F4503" s="1488">
        <v>10686441</v>
      </c>
      <c r="G4503" s="1488" t="s">
        <v>5474</v>
      </c>
      <c r="H4503" s="1488" t="s">
        <v>5475</v>
      </c>
      <c r="I4503" s="1487" t="s">
        <v>4618</v>
      </c>
      <c r="J4503" s="1486" t="s">
        <v>4619</v>
      </c>
      <c r="K4503" s="1485">
        <v>1</v>
      </c>
      <c r="L4503" s="1485">
        <v>1</v>
      </c>
      <c r="M4503" s="1491">
        <f t="shared" si="174"/>
        <v>2800</v>
      </c>
      <c r="N4503" s="1485">
        <v>0</v>
      </c>
      <c r="O4503" s="1485">
        <v>0</v>
      </c>
      <c r="P4503" s="1491">
        <f t="shared" si="173"/>
        <v>0</v>
      </c>
    </row>
    <row r="4504" spans="1:16" ht="13.5" x14ac:dyDescent="0.2">
      <c r="A4504" s="1490" t="s">
        <v>2078</v>
      </c>
      <c r="B4504" s="1488" t="s">
        <v>2003</v>
      </c>
      <c r="C4504" s="1486" t="s">
        <v>97</v>
      </c>
      <c r="D4504" s="1488" t="s">
        <v>4636</v>
      </c>
      <c r="E4504" s="1492">
        <v>3500</v>
      </c>
      <c r="F4504" s="1494">
        <v>21528698</v>
      </c>
      <c r="G4504" s="1488" t="s">
        <v>5476</v>
      </c>
      <c r="H4504" s="1488" t="s">
        <v>4655</v>
      </c>
      <c r="I4504" s="1487" t="s">
        <v>4607</v>
      </c>
      <c r="J4504" s="1486" t="s">
        <v>4608</v>
      </c>
      <c r="K4504" s="1485">
        <v>0</v>
      </c>
      <c r="L4504" s="1485">
        <v>0</v>
      </c>
      <c r="M4504" s="1491">
        <f t="shared" si="174"/>
        <v>0</v>
      </c>
      <c r="N4504" s="1493">
        <v>1</v>
      </c>
      <c r="O4504" s="1493">
        <v>4</v>
      </c>
      <c r="P4504" s="1491">
        <f t="shared" si="173"/>
        <v>14000</v>
      </c>
    </row>
    <row r="4505" spans="1:16" ht="13.5" x14ac:dyDescent="0.2">
      <c r="A4505" s="1490" t="s">
        <v>2078</v>
      </c>
      <c r="B4505" s="1488" t="s">
        <v>2003</v>
      </c>
      <c r="C4505" s="1486" t="s">
        <v>97</v>
      </c>
      <c r="D4505" s="1488" t="s">
        <v>4636</v>
      </c>
      <c r="E4505" s="1492">
        <v>3500</v>
      </c>
      <c r="F4505" s="1488">
        <v>47442596</v>
      </c>
      <c r="G4505" s="1488" t="s">
        <v>5477</v>
      </c>
      <c r="H4505" s="1488" t="s">
        <v>3589</v>
      </c>
      <c r="I4505" s="1487" t="s">
        <v>4607</v>
      </c>
      <c r="J4505" s="1486" t="s">
        <v>4608</v>
      </c>
      <c r="K4505" s="1485">
        <v>1</v>
      </c>
      <c r="L4505" s="1485">
        <v>1</v>
      </c>
      <c r="M4505" s="1491">
        <f t="shared" si="174"/>
        <v>3500</v>
      </c>
      <c r="N4505" s="1485">
        <v>1</v>
      </c>
      <c r="O4505" s="1485">
        <v>6</v>
      </c>
      <c r="P4505" s="1491">
        <f t="shared" si="173"/>
        <v>21000</v>
      </c>
    </row>
    <row r="4506" spans="1:16" ht="13.5" x14ac:dyDescent="0.2">
      <c r="A4506" s="1490" t="s">
        <v>2078</v>
      </c>
      <c r="B4506" s="1488" t="s">
        <v>2003</v>
      </c>
      <c r="C4506" s="1486" t="s">
        <v>97</v>
      </c>
      <c r="D4506" s="1488" t="s">
        <v>4632</v>
      </c>
      <c r="E4506" s="1492">
        <v>5000</v>
      </c>
      <c r="F4506" s="1488" t="s">
        <v>5478</v>
      </c>
      <c r="G4506" s="1488" t="s">
        <v>5479</v>
      </c>
      <c r="H4506" s="1488" t="s">
        <v>1344</v>
      </c>
      <c r="I4506" s="1487" t="s">
        <v>4607</v>
      </c>
      <c r="J4506" s="1486" t="s">
        <v>4608</v>
      </c>
      <c r="K4506" s="1485">
        <v>1</v>
      </c>
      <c r="L4506" s="1485">
        <v>3</v>
      </c>
      <c r="M4506" s="1491">
        <f t="shared" si="174"/>
        <v>15000</v>
      </c>
      <c r="N4506" s="1485">
        <v>0</v>
      </c>
      <c r="O4506" s="1485">
        <v>0</v>
      </c>
      <c r="P4506" s="1491">
        <f t="shared" si="173"/>
        <v>0</v>
      </c>
    </row>
    <row r="4507" spans="1:16" ht="13.5" x14ac:dyDescent="0.2">
      <c r="A4507" s="1490" t="s">
        <v>2078</v>
      </c>
      <c r="B4507" s="1488" t="s">
        <v>2003</v>
      </c>
      <c r="C4507" s="1486" t="s">
        <v>97</v>
      </c>
      <c r="D4507" s="1488" t="s">
        <v>4646</v>
      </c>
      <c r="E4507" s="1492">
        <v>8000</v>
      </c>
      <c r="F4507" s="1488" t="s">
        <v>5480</v>
      </c>
      <c r="G4507" s="1488" t="s">
        <v>5481</v>
      </c>
      <c r="H4507" s="1488" t="s">
        <v>4649</v>
      </c>
      <c r="I4507" s="1487" t="s">
        <v>4607</v>
      </c>
      <c r="J4507" s="1486" t="s">
        <v>4608</v>
      </c>
      <c r="K4507" s="1485">
        <v>1</v>
      </c>
      <c r="L4507" s="1485">
        <v>12</v>
      </c>
      <c r="M4507" s="1491">
        <f t="shared" si="174"/>
        <v>96000</v>
      </c>
      <c r="N4507" s="1485">
        <v>1</v>
      </c>
      <c r="O4507" s="1485">
        <v>6</v>
      </c>
      <c r="P4507" s="1491">
        <f t="shared" ref="P4507:P4556" si="175">E4507*O4507</f>
        <v>48000</v>
      </c>
    </row>
    <row r="4508" spans="1:16" ht="13.5" x14ac:dyDescent="0.2">
      <c r="A4508" s="1490" t="s">
        <v>2078</v>
      </c>
      <c r="B4508" s="1488" t="s">
        <v>2003</v>
      </c>
      <c r="C4508" s="1486" t="s">
        <v>97</v>
      </c>
      <c r="D4508" s="1488" t="s">
        <v>5482</v>
      </c>
      <c r="E4508" s="1492">
        <v>6500</v>
      </c>
      <c r="F4508" s="1488" t="s">
        <v>5483</v>
      </c>
      <c r="G4508" s="1488" t="s">
        <v>5484</v>
      </c>
      <c r="H4508" s="1488" t="s">
        <v>864</v>
      </c>
      <c r="I4508" s="1487" t="s">
        <v>4607</v>
      </c>
      <c r="J4508" s="1486" t="s">
        <v>4608</v>
      </c>
      <c r="K4508" s="1485">
        <v>2</v>
      </c>
      <c r="L4508" s="1485">
        <v>7</v>
      </c>
      <c r="M4508" s="1491">
        <f t="shared" ref="M4508:M4556" si="176">E4508*L4508</f>
        <v>45500</v>
      </c>
      <c r="N4508" s="1485">
        <v>0</v>
      </c>
      <c r="O4508" s="1485">
        <v>0</v>
      </c>
      <c r="P4508" s="1491">
        <f t="shared" si="175"/>
        <v>0</v>
      </c>
    </row>
    <row r="4509" spans="1:16" ht="13.5" x14ac:dyDescent="0.2">
      <c r="A4509" s="1490" t="s">
        <v>2078</v>
      </c>
      <c r="B4509" s="1488" t="s">
        <v>2003</v>
      </c>
      <c r="C4509" s="1486" t="s">
        <v>97</v>
      </c>
      <c r="D4509" s="1488" t="s">
        <v>5485</v>
      </c>
      <c r="E4509" s="1492">
        <v>7500</v>
      </c>
      <c r="F4509" s="1488">
        <v>16765602</v>
      </c>
      <c r="G4509" s="1488" t="s">
        <v>5484</v>
      </c>
      <c r="H4509" s="1488" t="s">
        <v>864</v>
      </c>
      <c r="I4509" s="1487" t="s">
        <v>4607</v>
      </c>
      <c r="J4509" s="1486" t="s">
        <v>4608</v>
      </c>
      <c r="K4509" s="1485">
        <v>2</v>
      </c>
      <c r="L4509" s="1485">
        <v>5</v>
      </c>
      <c r="M4509" s="1491">
        <f t="shared" si="176"/>
        <v>37500</v>
      </c>
      <c r="N4509" s="1485">
        <v>1</v>
      </c>
      <c r="O4509" s="1485">
        <v>6</v>
      </c>
      <c r="P4509" s="1491">
        <f t="shared" si="175"/>
        <v>45000</v>
      </c>
    </row>
    <row r="4510" spans="1:16" ht="13.5" x14ac:dyDescent="0.2">
      <c r="A4510" s="1490" t="s">
        <v>2078</v>
      </c>
      <c r="B4510" s="1488" t="s">
        <v>2003</v>
      </c>
      <c r="C4510" s="1486" t="s">
        <v>97</v>
      </c>
      <c r="D4510" s="1488" t="s">
        <v>4612</v>
      </c>
      <c r="E4510" s="1492">
        <v>7000</v>
      </c>
      <c r="F4510" s="1488" t="s">
        <v>5486</v>
      </c>
      <c r="G4510" s="1488" t="s">
        <v>5487</v>
      </c>
      <c r="H4510" s="1488" t="s">
        <v>792</v>
      </c>
      <c r="I4510" s="1487" t="s">
        <v>4607</v>
      </c>
      <c r="J4510" s="1486" t="s">
        <v>4608</v>
      </c>
      <c r="K4510" s="1485">
        <v>1</v>
      </c>
      <c r="L4510" s="1485">
        <v>12</v>
      </c>
      <c r="M4510" s="1491">
        <f t="shared" si="176"/>
        <v>84000</v>
      </c>
      <c r="N4510" s="1485">
        <v>1</v>
      </c>
      <c r="O4510" s="1485">
        <v>6</v>
      </c>
      <c r="P4510" s="1491">
        <f t="shared" si="175"/>
        <v>42000</v>
      </c>
    </row>
    <row r="4511" spans="1:16" ht="13.5" x14ac:dyDescent="0.2">
      <c r="A4511" s="1490" t="s">
        <v>2078</v>
      </c>
      <c r="B4511" s="1488" t="s">
        <v>2003</v>
      </c>
      <c r="C4511" s="1486" t="s">
        <v>97</v>
      </c>
      <c r="D4511" s="1488" t="s">
        <v>4623</v>
      </c>
      <c r="E4511" s="1492">
        <v>3500</v>
      </c>
      <c r="F4511" s="1488" t="s">
        <v>5488</v>
      </c>
      <c r="G4511" s="1488" t="s">
        <v>5489</v>
      </c>
      <c r="H4511" s="1488" t="s">
        <v>1344</v>
      </c>
      <c r="I4511" s="1487" t="s">
        <v>4607</v>
      </c>
      <c r="J4511" s="1486" t="s">
        <v>4608</v>
      </c>
      <c r="K4511" s="1485">
        <v>1</v>
      </c>
      <c r="L4511" s="1485">
        <v>12</v>
      </c>
      <c r="M4511" s="1491">
        <f t="shared" si="176"/>
        <v>42000</v>
      </c>
      <c r="N4511" s="1485">
        <v>1</v>
      </c>
      <c r="O4511" s="1485">
        <v>6</v>
      </c>
      <c r="P4511" s="1491">
        <f t="shared" si="175"/>
        <v>21000</v>
      </c>
    </row>
    <row r="4512" spans="1:16" ht="13.5" x14ac:dyDescent="0.2">
      <c r="A4512" s="1490" t="s">
        <v>2078</v>
      </c>
      <c r="B4512" s="1488" t="s">
        <v>2003</v>
      </c>
      <c r="C4512" s="1486" t="s">
        <v>97</v>
      </c>
      <c r="D4512" s="1488" t="s">
        <v>5490</v>
      </c>
      <c r="E4512" s="1492">
        <v>7500</v>
      </c>
      <c r="F4512" s="1488" t="s">
        <v>5491</v>
      </c>
      <c r="G4512" s="1488" t="s">
        <v>5492</v>
      </c>
      <c r="H4512" s="1488" t="s">
        <v>5493</v>
      </c>
      <c r="I4512" s="1487" t="s">
        <v>4607</v>
      </c>
      <c r="J4512" s="1486" t="s">
        <v>4608</v>
      </c>
      <c r="K4512" s="1485">
        <v>1</v>
      </c>
      <c r="L4512" s="1485">
        <v>12</v>
      </c>
      <c r="M4512" s="1491">
        <f t="shared" si="176"/>
        <v>90000</v>
      </c>
      <c r="N4512" s="1485">
        <v>1</v>
      </c>
      <c r="O4512" s="1485">
        <v>6</v>
      </c>
      <c r="P4512" s="1491">
        <f t="shared" si="175"/>
        <v>45000</v>
      </c>
    </row>
    <row r="4513" spans="1:16" ht="13.5" x14ac:dyDescent="0.2">
      <c r="A4513" s="1490" t="s">
        <v>2078</v>
      </c>
      <c r="B4513" s="1488" t="s">
        <v>2003</v>
      </c>
      <c r="C4513" s="1486" t="s">
        <v>97</v>
      </c>
      <c r="D4513" s="1488" t="s">
        <v>4632</v>
      </c>
      <c r="E4513" s="1492">
        <v>8000</v>
      </c>
      <c r="F4513" s="1488">
        <v>29569517</v>
      </c>
      <c r="G4513" s="1488" t="s">
        <v>5494</v>
      </c>
      <c r="H4513" s="1488" t="s">
        <v>4635</v>
      </c>
      <c r="I4513" s="1487" t="s">
        <v>4607</v>
      </c>
      <c r="J4513" s="1486" t="s">
        <v>4608</v>
      </c>
      <c r="K4513" s="1485">
        <v>1</v>
      </c>
      <c r="L4513" s="1485">
        <v>9</v>
      </c>
      <c r="M4513" s="1491">
        <f t="shared" si="176"/>
        <v>72000</v>
      </c>
      <c r="N4513" s="1485">
        <v>0</v>
      </c>
      <c r="O4513" s="1485">
        <v>0</v>
      </c>
      <c r="P4513" s="1491">
        <f t="shared" si="175"/>
        <v>0</v>
      </c>
    </row>
    <row r="4514" spans="1:16" ht="13.5" x14ac:dyDescent="0.2">
      <c r="A4514" s="1490" t="s">
        <v>2078</v>
      </c>
      <c r="B4514" s="1488" t="s">
        <v>2003</v>
      </c>
      <c r="C4514" s="1486" t="s">
        <v>97</v>
      </c>
      <c r="D4514" s="1488" t="s">
        <v>4684</v>
      </c>
      <c r="E4514" s="1492">
        <v>8000</v>
      </c>
      <c r="F4514" s="1488">
        <v>10543033</v>
      </c>
      <c r="G4514" s="1488" t="s">
        <v>5495</v>
      </c>
      <c r="H4514" s="1488" t="s">
        <v>1494</v>
      </c>
      <c r="I4514" s="1487" t="s">
        <v>4607</v>
      </c>
      <c r="J4514" s="1486" t="s">
        <v>4608</v>
      </c>
      <c r="K4514" s="1485">
        <v>1</v>
      </c>
      <c r="L4514" s="1485">
        <v>12</v>
      </c>
      <c r="M4514" s="1491">
        <f t="shared" si="176"/>
        <v>96000</v>
      </c>
      <c r="N4514" s="1485">
        <v>1</v>
      </c>
      <c r="O4514" s="1485">
        <v>6</v>
      </c>
      <c r="P4514" s="1491">
        <f t="shared" si="175"/>
        <v>48000</v>
      </c>
    </row>
    <row r="4515" spans="1:16" ht="13.5" x14ac:dyDescent="0.2">
      <c r="A4515" s="1490" t="s">
        <v>2078</v>
      </c>
      <c r="B4515" s="1488" t="s">
        <v>2003</v>
      </c>
      <c r="C4515" s="1486" t="s">
        <v>97</v>
      </c>
      <c r="D4515" s="1488" t="s">
        <v>4615</v>
      </c>
      <c r="E4515" s="1492">
        <v>2800</v>
      </c>
      <c r="F4515" s="1488" t="s">
        <v>5496</v>
      </c>
      <c r="G4515" s="1488" t="s">
        <v>5497</v>
      </c>
      <c r="H4515" s="1488" t="s">
        <v>2349</v>
      </c>
      <c r="I4515" s="1487" t="s">
        <v>4618</v>
      </c>
      <c r="J4515" s="1486" t="s">
        <v>4619</v>
      </c>
      <c r="K4515" s="1485">
        <v>1</v>
      </c>
      <c r="L4515" s="1485">
        <v>12</v>
      </c>
      <c r="M4515" s="1491">
        <f t="shared" si="176"/>
        <v>33600</v>
      </c>
      <c r="N4515" s="1485">
        <v>1</v>
      </c>
      <c r="O4515" s="1485">
        <v>6</v>
      </c>
      <c r="P4515" s="1491">
        <f t="shared" si="175"/>
        <v>16800</v>
      </c>
    </row>
    <row r="4516" spans="1:16" ht="13.5" x14ac:dyDescent="0.2">
      <c r="A4516" s="1490" t="s">
        <v>2078</v>
      </c>
      <c r="B4516" s="1488" t="s">
        <v>2003</v>
      </c>
      <c r="C4516" s="1486" t="s">
        <v>97</v>
      </c>
      <c r="D4516" s="1488" t="s">
        <v>4632</v>
      </c>
      <c r="E4516" s="1492">
        <v>5000</v>
      </c>
      <c r="F4516" s="1488" t="s">
        <v>5498</v>
      </c>
      <c r="G4516" s="1488" t="s">
        <v>5499</v>
      </c>
      <c r="H4516" s="1488" t="s">
        <v>1344</v>
      </c>
      <c r="I4516" s="1487" t="s">
        <v>4607</v>
      </c>
      <c r="J4516" s="1486" t="s">
        <v>4608</v>
      </c>
      <c r="K4516" s="1485">
        <v>1</v>
      </c>
      <c r="L4516" s="1485">
        <v>12</v>
      </c>
      <c r="M4516" s="1491">
        <f t="shared" si="176"/>
        <v>60000</v>
      </c>
      <c r="N4516" s="1485">
        <v>1</v>
      </c>
      <c r="O4516" s="1485">
        <v>6</v>
      </c>
      <c r="P4516" s="1491">
        <f t="shared" si="175"/>
        <v>30000</v>
      </c>
    </row>
    <row r="4517" spans="1:16" ht="13.5" x14ac:dyDescent="0.2">
      <c r="A4517" s="1490" t="s">
        <v>2078</v>
      </c>
      <c r="B4517" s="1488" t="s">
        <v>2003</v>
      </c>
      <c r="C4517" s="1486" t="s">
        <v>97</v>
      </c>
      <c r="D4517" s="1488" t="s">
        <v>4612</v>
      </c>
      <c r="E4517" s="1492">
        <v>8000</v>
      </c>
      <c r="F4517" s="1488" t="s">
        <v>5500</v>
      </c>
      <c r="G4517" s="1488" t="s">
        <v>5501</v>
      </c>
      <c r="H4517" s="1488" t="s">
        <v>792</v>
      </c>
      <c r="I4517" s="1487" t="s">
        <v>4607</v>
      </c>
      <c r="J4517" s="1486" t="s">
        <v>4608</v>
      </c>
      <c r="K4517" s="1485">
        <v>1</v>
      </c>
      <c r="L4517" s="1485">
        <v>12</v>
      </c>
      <c r="M4517" s="1491">
        <f t="shared" si="176"/>
        <v>96000</v>
      </c>
      <c r="N4517" s="1485">
        <v>1</v>
      </c>
      <c r="O4517" s="1485">
        <v>2</v>
      </c>
      <c r="P4517" s="1491">
        <f t="shared" si="175"/>
        <v>16000</v>
      </c>
    </row>
    <row r="4518" spans="1:16" ht="13.5" x14ac:dyDescent="0.2">
      <c r="A4518" s="1490" t="s">
        <v>2078</v>
      </c>
      <c r="B4518" s="1488" t="s">
        <v>2003</v>
      </c>
      <c r="C4518" s="1486" t="s">
        <v>97</v>
      </c>
      <c r="D4518" s="1488" t="s">
        <v>4615</v>
      </c>
      <c r="E4518" s="1492">
        <v>2800</v>
      </c>
      <c r="F4518" s="1488" t="s">
        <v>5502</v>
      </c>
      <c r="G4518" s="1488" t="s">
        <v>5503</v>
      </c>
      <c r="H4518" s="1488" t="s">
        <v>2349</v>
      </c>
      <c r="I4518" s="1487" t="s">
        <v>4618</v>
      </c>
      <c r="J4518" s="1486" t="s">
        <v>4619</v>
      </c>
      <c r="K4518" s="1485">
        <v>1</v>
      </c>
      <c r="L4518" s="1485">
        <v>12</v>
      </c>
      <c r="M4518" s="1491">
        <f t="shared" si="176"/>
        <v>33600</v>
      </c>
      <c r="N4518" s="1485">
        <v>1</v>
      </c>
      <c r="O4518" s="1485">
        <v>6</v>
      </c>
      <c r="P4518" s="1491">
        <f t="shared" si="175"/>
        <v>16800</v>
      </c>
    </row>
    <row r="4519" spans="1:16" ht="13.5" x14ac:dyDescent="0.2">
      <c r="A4519" s="1490" t="s">
        <v>2078</v>
      </c>
      <c r="B4519" s="1488" t="s">
        <v>2003</v>
      </c>
      <c r="C4519" s="1486" t="s">
        <v>97</v>
      </c>
      <c r="D4519" s="1488" t="s">
        <v>4922</v>
      </c>
      <c r="E4519" s="1492">
        <v>2500</v>
      </c>
      <c r="F4519" s="1488">
        <v>41298089</v>
      </c>
      <c r="G4519" s="1488" t="s">
        <v>5504</v>
      </c>
      <c r="H4519" s="1488" t="s">
        <v>834</v>
      </c>
      <c r="I4519" s="1487" t="s">
        <v>4607</v>
      </c>
      <c r="J4519" s="1486" t="s">
        <v>4608</v>
      </c>
      <c r="K4519" s="1485">
        <v>1</v>
      </c>
      <c r="L4519" s="1485">
        <v>5</v>
      </c>
      <c r="M4519" s="1491">
        <f t="shared" si="176"/>
        <v>12500</v>
      </c>
      <c r="N4519" s="1485">
        <v>1</v>
      </c>
      <c r="O4519" s="1485">
        <v>6</v>
      </c>
      <c r="P4519" s="1491">
        <f t="shared" si="175"/>
        <v>15000</v>
      </c>
    </row>
    <row r="4520" spans="1:16" ht="13.5" x14ac:dyDescent="0.2">
      <c r="A4520" s="1490" t="s">
        <v>2078</v>
      </c>
      <c r="B4520" s="1488" t="s">
        <v>2003</v>
      </c>
      <c r="C4520" s="1486" t="s">
        <v>97</v>
      </c>
      <c r="D4520" s="1488" t="s">
        <v>5505</v>
      </c>
      <c r="E4520" s="1492">
        <v>8000</v>
      </c>
      <c r="F4520" s="1488">
        <v>32991309</v>
      </c>
      <c r="G4520" s="1488" t="s">
        <v>5506</v>
      </c>
      <c r="H4520" s="1488" t="s">
        <v>4766</v>
      </c>
      <c r="I4520" s="1487" t="s">
        <v>4607</v>
      </c>
      <c r="J4520" s="1486" t="s">
        <v>4608</v>
      </c>
      <c r="K4520" s="1485">
        <v>1</v>
      </c>
      <c r="L4520" s="1485">
        <v>12</v>
      </c>
      <c r="M4520" s="1491">
        <f t="shared" si="176"/>
        <v>96000</v>
      </c>
      <c r="N4520" s="1485">
        <v>1</v>
      </c>
      <c r="O4520" s="1485">
        <v>6</v>
      </c>
      <c r="P4520" s="1491">
        <f t="shared" si="175"/>
        <v>48000</v>
      </c>
    </row>
    <row r="4521" spans="1:16" ht="13.5" x14ac:dyDescent="0.2">
      <c r="A4521" s="1490" t="s">
        <v>2078</v>
      </c>
      <c r="B4521" s="1488" t="s">
        <v>2003</v>
      </c>
      <c r="C4521" s="1486" t="s">
        <v>97</v>
      </c>
      <c r="D4521" s="1488" t="s">
        <v>4612</v>
      </c>
      <c r="E4521" s="1492">
        <v>7500</v>
      </c>
      <c r="F4521" s="1488" t="s">
        <v>5507</v>
      </c>
      <c r="G4521" s="1488" t="s">
        <v>5508</v>
      </c>
      <c r="H4521" s="1488" t="s">
        <v>792</v>
      </c>
      <c r="I4521" s="1487" t="s">
        <v>4607</v>
      </c>
      <c r="J4521" s="1486" t="s">
        <v>4608</v>
      </c>
      <c r="K4521" s="1485">
        <v>1</v>
      </c>
      <c r="L4521" s="1485">
        <v>5</v>
      </c>
      <c r="M4521" s="1491">
        <f t="shared" si="176"/>
        <v>37500</v>
      </c>
      <c r="N4521" s="1485">
        <v>0</v>
      </c>
      <c r="O4521" s="1485">
        <v>0</v>
      </c>
      <c r="P4521" s="1491">
        <f t="shared" si="175"/>
        <v>0</v>
      </c>
    </row>
    <row r="4522" spans="1:16" ht="13.5" x14ac:dyDescent="0.2">
      <c r="A4522" s="1490" t="s">
        <v>2078</v>
      </c>
      <c r="B4522" s="1488" t="s">
        <v>2003</v>
      </c>
      <c r="C4522" s="1486" t="s">
        <v>97</v>
      </c>
      <c r="D4522" s="1488" t="s">
        <v>4684</v>
      </c>
      <c r="E4522" s="1492">
        <v>8000</v>
      </c>
      <c r="F4522" s="1488">
        <v>40262639</v>
      </c>
      <c r="G4522" s="1488" t="s">
        <v>5509</v>
      </c>
      <c r="H4522" s="1488" t="s">
        <v>4635</v>
      </c>
      <c r="I4522" s="1487" t="s">
        <v>4607</v>
      </c>
      <c r="J4522" s="1486" t="s">
        <v>4608</v>
      </c>
      <c r="K4522" s="1485">
        <v>1</v>
      </c>
      <c r="L4522" s="1485">
        <v>8</v>
      </c>
      <c r="M4522" s="1491">
        <f t="shared" si="176"/>
        <v>64000</v>
      </c>
      <c r="N4522" s="1485">
        <v>1</v>
      </c>
      <c r="O4522" s="1485">
        <v>6</v>
      </c>
      <c r="P4522" s="1491">
        <f t="shared" si="175"/>
        <v>48000</v>
      </c>
    </row>
    <row r="4523" spans="1:16" ht="13.5" x14ac:dyDescent="0.2">
      <c r="A4523" s="1490" t="s">
        <v>2078</v>
      </c>
      <c r="B4523" s="1488" t="s">
        <v>2003</v>
      </c>
      <c r="C4523" s="1486" t="s">
        <v>97</v>
      </c>
      <c r="D4523" s="1488" t="s">
        <v>5510</v>
      </c>
      <c r="E4523" s="1492">
        <v>8000</v>
      </c>
      <c r="F4523" s="1488">
        <v>41113735</v>
      </c>
      <c r="G4523" s="1488" t="s">
        <v>5511</v>
      </c>
      <c r="H4523" s="1488" t="s">
        <v>4649</v>
      </c>
      <c r="I4523" s="1487" t="s">
        <v>4607</v>
      </c>
      <c r="J4523" s="1486" t="s">
        <v>4608</v>
      </c>
      <c r="K4523" s="1485">
        <v>1</v>
      </c>
      <c r="L4523" s="1485">
        <v>12</v>
      </c>
      <c r="M4523" s="1491">
        <f t="shared" si="176"/>
        <v>96000</v>
      </c>
      <c r="N4523" s="1485">
        <v>1</v>
      </c>
      <c r="O4523" s="1485">
        <v>6</v>
      </c>
      <c r="P4523" s="1491">
        <f t="shared" si="175"/>
        <v>48000</v>
      </c>
    </row>
    <row r="4524" spans="1:16" ht="13.5" x14ac:dyDescent="0.2">
      <c r="A4524" s="1490" t="s">
        <v>2078</v>
      </c>
      <c r="B4524" s="1488" t="s">
        <v>2003</v>
      </c>
      <c r="C4524" s="1486" t="s">
        <v>97</v>
      </c>
      <c r="D4524" s="1488" t="s">
        <v>4612</v>
      </c>
      <c r="E4524" s="1492">
        <v>7000</v>
      </c>
      <c r="F4524" s="1488">
        <v>10005721</v>
      </c>
      <c r="G4524" s="1488" t="s">
        <v>5512</v>
      </c>
      <c r="H4524" s="1488" t="s">
        <v>792</v>
      </c>
      <c r="I4524" s="1487" t="s">
        <v>4607</v>
      </c>
      <c r="J4524" s="1486" t="s">
        <v>4608</v>
      </c>
      <c r="K4524" s="1485">
        <v>1</v>
      </c>
      <c r="L4524" s="1485">
        <v>12</v>
      </c>
      <c r="M4524" s="1491">
        <f t="shared" si="176"/>
        <v>84000</v>
      </c>
      <c r="N4524" s="1485">
        <v>1</v>
      </c>
      <c r="O4524" s="1485">
        <v>6</v>
      </c>
      <c r="P4524" s="1491">
        <f t="shared" si="175"/>
        <v>42000</v>
      </c>
    </row>
    <row r="4525" spans="1:16" ht="13.5" x14ac:dyDescent="0.2">
      <c r="A4525" s="1490" t="s">
        <v>2078</v>
      </c>
      <c r="B4525" s="1488" t="s">
        <v>2003</v>
      </c>
      <c r="C4525" s="1486" t="s">
        <v>97</v>
      </c>
      <c r="D4525" s="1488" t="s">
        <v>5513</v>
      </c>
      <c r="E4525" s="1492">
        <v>8000</v>
      </c>
      <c r="F4525" s="1488" t="s">
        <v>5514</v>
      </c>
      <c r="G4525" s="1488" t="s">
        <v>5515</v>
      </c>
      <c r="H4525" s="1488" t="s">
        <v>4649</v>
      </c>
      <c r="I4525" s="1487" t="s">
        <v>4607</v>
      </c>
      <c r="J4525" s="1486" t="s">
        <v>4608</v>
      </c>
      <c r="K4525" s="1485">
        <v>1</v>
      </c>
      <c r="L4525" s="1485">
        <v>12</v>
      </c>
      <c r="M4525" s="1491">
        <f t="shared" si="176"/>
        <v>96000</v>
      </c>
      <c r="N4525" s="1485">
        <v>1</v>
      </c>
      <c r="O4525" s="1485">
        <v>6</v>
      </c>
      <c r="P4525" s="1491">
        <f t="shared" si="175"/>
        <v>48000</v>
      </c>
    </row>
    <row r="4526" spans="1:16" ht="13.5" x14ac:dyDescent="0.2">
      <c r="A4526" s="1490" t="s">
        <v>2078</v>
      </c>
      <c r="B4526" s="1488" t="s">
        <v>2003</v>
      </c>
      <c r="C4526" s="1486" t="s">
        <v>97</v>
      </c>
      <c r="D4526" s="1488" t="s">
        <v>4612</v>
      </c>
      <c r="E4526" s="1492">
        <v>7000</v>
      </c>
      <c r="F4526" s="1488">
        <v>40794339</v>
      </c>
      <c r="G4526" s="1488" t="s">
        <v>5516</v>
      </c>
      <c r="H4526" s="1488" t="s">
        <v>792</v>
      </c>
      <c r="I4526" s="1487" t="s">
        <v>4607</v>
      </c>
      <c r="J4526" s="1486" t="s">
        <v>4608</v>
      </c>
      <c r="K4526" s="1485">
        <v>1</v>
      </c>
      <c r="L4526" s="1485">
        <v>3</v>
      </c>
      <c r="M4526" s="1491">
        <f t="shared" si="176"/>
        <v>21000</v>
      </c>
      <c r="N4526" s="1485">
        <v>0</v>
      </c>
      <c r="O4526" s="1485">
        <v>0</v>
      </c>
      <c r="P4526" s="1491">
        <f t="shared" si="175"/>
        <v>0</v>
      </c>
    </row>
    <row r="4527" spans="1:16" ht="13.5" x14ac:dyDescent="0.2">
      <c r="A4527" s="1490" t="s">
        <v>2078</v>
      </c>
      <c r="B4527" s="1488" t="s">
        <v>2003</v>
      </c>
      <c r="C4527" s="1486" t="s">
        <v>97</v>
      </c>
      <c r="D4527" s="1488" t="s">
        <v>4623</v>
      </c>
      <c r="E4527" s="1492">
        <v>3500</v>
      </c>
      <c r="F4527" s="1488" t="s">
        <v>5517</v>
      </c>
      <c r="G4527" s="1488" t="s">
        <v>5518</v>
      </c>
      <c r="H4527" s="1488" t="s">
        <v>1344</v>
      </c>
      <c r="I4527" s="1487" t="s">
        <v>4607</v>
      </c>
      <c r="J4527" s="1486" t="s">
        <v>4608</v>
      </c>
      <c r="K4527" s="1485">
        <v>1</v>
      </c>
      <c r="L4527" s="1485">
        <v>12</v>
      </c>
      <c r="M4527" s="1491">
        <f t="shared" si="176"/>
        <v>42000</v>
      </c>
      <c r="N4527" s="1485">
        <v>1</v>
      </c>
      <c r="O4527" s="1485">
        <v>6</v>
      </c>
      <c r="P4527" s="1491">
        <f t="shared" si="175"/>
        <v>21000</v>
      </c>
    </row>
    <row r="4528" spans="1:16" ht="13.5" x14ac:dyDescent="0.2">
      <c r="A4528" s="1490" t="s">
        <v>2078</v>
      </c>
      <c r="B4528" s="1488" t="s">
        <v>2003</v>
      </c>
      <c r="C4528" s="1486" t="s">
        <v>97</v>
      </c>
      <c r="D4528" s="1488" t="s">
        <v>5519</v>
      </c>
      <c r="E4528" s="1492">
        <v>5000</v>
      </c>
      <c r="F4528" s="1488" t="s">
        <v>5520</v>
      </c>
      <c r="G4528" s="1488" t="s">
        <v>5521</v>
      </c>
      <c r="H4528" s="1488" t="s">
        <v>1494</v>
      </c>
      <c r="I4528" s="1487" t="s">
        <v>4607</v>
      </c>
      <c r="J4528" s="1486" t="s">
        <v>4608</v>
      </c>
      <c r="K4528" s="1485">
        <v>2</v>
      </c>
      <c r="L4528" s="1485">
        <v>6</v>
      </c>
      <c r="M4528" s="1491">
        <f t="shared" si="176"/>
        <v>30000</v>
      </c>
      <c r="N4528" s="1485">
        <v>0</v>
      </c>
      <c r="O4528" s="1485">
        <v>0</v>
      </c>
      <c r="P4528" s="1491">
        <f t="shared" si="175"/>
        <v>0</v>
      </c>
    </row>
    <row r="4529" spans="1:16" ht="13.5" x14ac:dyDescent="0.2">
      <c r="A4529" s="1490" t="s">
        <v>2078</v>
      </c>
      <c r="B4529" s="1488" t="s">
        <v>2003</v>
      </c>
      <c r="C4529" s="1486" t="s">
        <v>97</v>
      </c>
      <c r="D4529" s="1488" t="s">
        <v>5522</v>
      </c>
      <c r="E4529" s="1492">
        <v>8000</v>
      </c>
      <c r="F4529" s="1488">
        <v>41406659</v>
      </c>
      <c r="G4529" s="1488" t="s">
        <v>5521</v>
      </c>
      <c r="H4529" s="1488" t="s">
        <v>1494</v>
      </c>
      <c r="I4529" s="1487" t="s">
        <v>4607</v>
      </c>
      <c r="J4529" s="1486" t="s">
        <v>4608</v>
      </c>
      <c r="K4529" s="1485">
        <v>2</v>
      </c>
      <c r="L4529" s="1485">
        <v>5</v>
      </c>
      <c r="M4529" s="1491">
        <f t="shared" si="176"/>
        <v>40000</v>
      </c>
      <c r="N4529" s="1485">
        <v>1</v>
      </c>
      <c r="O4529" s="1485">
        <v>6</v>
      </c>
      <c r="P4529" s="1491">
        <f t="shared" si="175"/>
        <v>48000</v>
      </c>
    </row>
    <row r="4530" spans="1:16" ht="13.5" x14ac:dyDescent="0.2">
      <c r="A4530" s="1490" t="s">
        <v>2078</v>
      </c>
      <c r="B4530" s="1488" t="s">
        <v>2003</v>
      </c>
      <c r="C4530" s="1486" t="s">
        <v>97</v>
      </c>
      <c r="D4530" s="1488" t="s">
        <v>4809</v>
      </c>
      <c r="E4530" s="1492">
        <v>3500</v>
      </c>
      <c r="F4530" s="1488">
        <v>46832344</v>
      </c>
      <c r="G4530" s="1488" t="s">
        <v>5523</v>
      </c>
      <c r="H4530" s="1488" t="s">
        <v>2912</v>
      </c>
      <c r="I4530" s="1487" t="s">
        <v>4607</v>
      </c>
      <c r="J4530" s="1486" t="s">
        <v>4608</v>
      </c>
      <c r="K4530" s="1485">
        <v>1</v>
      </c>
      <c r="L4530" s="1485">
        <v>2</v>
      </c>
      <c r="M4530" s="1491">
        <f t="shared" si="176"/>
        <v>7000</v>
      </c>
      <c r="N4530" s="1485">
        <v>1</v>
      </c>
      <c r="O4530" s="1485">
        <v>6</v>
      </c>
      <c r="P4530" s="1491">
        <f t="shared" si="175"/>
        <v>21000</v>
      </c>
    </row>
    <row r="4531" spans="1:16" ht="13.5" x14ac:dyDescent="0.2">
      <c r="A4531" s="1490" t="s">
        <v>2078</v>
      </c>
      <c r="B4531" s="1488" t="s">
        <v>2003</v>
      </c>
      <c r="C4531" s="1486" t="s">
        <v>97</v>
      </c>
      <c r="D4531" s="1488" t="s">
        <v>4612</v>
      </c>
      <c r="E4531" s="1492">
        <v>8000</v>
      </c>
      <c r="F4531" s="1488" t="s">
        <v>5524</v>
      </c>
      <c r="G4531" s="1488" t="s">
        <v>5525</v>
      </c>
      <c r="H4531" s="1488" t="s">
        <v>792</v>
      </c>
      <c r="I4531" s="1487" t="s">
        <v>4607</v>
      </c>
      <c r="J4531" s="1486" t="s">
        <v>4608</v>
      </c>
      <c r="K4531" s="1485">
        <v>1</v>
      </c>
      <c r="L4531" s="1485">
        <v>12</v>
      </c>
      <c r="M4531" s="1491">
        <f t="shared" si="176"/>
        <v>96000</v>
      </c>
      <c r="N4531" s="1485">
        <v>1</v>
      </c>
      <c r="O4531" s="1485">
        <v>6</v>
      </c>
      <c r="P4531" s="1491">
        <f t="shared" si="175"/>
        <v>48000</v>
      </c>
    </row>
    <row r="4532" spans="1:16" ht="13.5" x14ac:dyDescent="0.2">
      <c r="A4532" s="1490" t="s">
        <v>2078</v>
      </c>
      <c r="B4532" s="1488" t="s">
        <v>2003</v>
      </c>
      <c r="C4532" s="1486" t="s">
        <v>97</v>
      </c>
      <c r="D4532" s="1488" t="s">
        <v>4961</v>
      </c>
      <c r="E4532" s="1492">
        <v>6500</v>
      </c>
      <c r="F4532" s="1488" t="s">
        <v>5526</v>
      </c>
      <c r="G4532" s="1488" t="s">
        <v>5527</v>
      </c>
      <c r="H4532" s="1488" t="s">
        <v>5052</v>
      </c>
      <c r="I4532" s="1487" t="s">
        <v>4607</v>
      </c>
      <c r="J4532" s="1486" t="s">
        <v>4608</v>
      </c>
      <c r="K4532" s="1485">
        <v>1</v>
      </c>
      <c r="L4532" s="1485">
        <v>1</v>
      </c>
      <c r="M4532" s="1491">
        <f t="shared" si="176"/>
        <v>6500</v>
      </c>
      <c r="N4532" s="1485">
        <v>0</v>
      </c>
      <c r="O4532" s="1485">
        <v>0</v>
      </c>
      <c r="P4532" s="1491">
        <f t="shared" si="175"/>
        <v>0</v>
      </c>
    </row>
    <row r="4533" spans="1:16" ht="13.5" x14ac:dyDescent="0.2">
      <c r="A4533" s="1490" t="s">
        <v>2078</v>
      </c>
      <c r="B4533" s="1488" t="s">
        <v>2003</v>
      </c>
      <c r="C4533" s="1486" t="s">
        <v>97</v>
      </c>
      <c r="D4533" s="1488" t="s">
        <v>5528</v>
      </c>
      <c r="E4533" s="1492">
        <v>2500</v>
      </c>
      <c r="F4533" s="1488">
        <v>28295187</v>
      </c>
      <c r="G4533" s="1488" t="s">
        <v>5529</v>
      </c>
      <c r="H4533" s="1488" t="s">
        <v>5530</v>
      </c>
      <c r="I4533" s="1487" t="s">
        <v>4607</v>
      </c>
      <c r="J4533" s="1486" t="s">
        <v>4608</v>
      </c>
      <c r="K4533" s="1485">
        <v>1</v>
      </c>
      <c r="L4533" s="1485">
        <v>6</v>
      </c>
      <c r="M4533" s="1491">
        <f t="shared" si="176"/>
        <v>15000</v>
      </c>
      <c r="N4533" s="1485">
        <v>0</v>
      </c>
      <c r="O4533" s="1485">
        <v>0</v>
      </c>
      <c r="P4533" s="1491">
        <f t="shared" si="175"/>
        <v>0</v>
      </c>
    </row>
    <row r="4534" spans="1:16" ht="13.5" x14ac:dyDescent="0.2">
      <c r="A4534" s="1490" t="s">
        <v>2078</v>
      </c>
      <c r="B4534" s="1488" t="s">
        <v>2003</v>
      </c>
      <c r="C4534" s="1486" t="s">
        <v>97</v>
      </c>
      <c r="D4534" s="1488" t="s">
        <v>4636</v>
      </c>
      <c r="E4534" s="1492">
        <v>3500</v>
      </c>
      <c r="F4534" s="1488">
        <v>44748134</v>
      </c>
      <c r="G4534" s="1488" t="s">
        <v>5531</v>
      </c>
      <c r="H4534" s="1488" t="s">
        <v>4655</v>
      </c>
      <c r="I4534" s="1487" t="s">
        <v>4607</v>
      </c>
      <c r="J4534" s="1486" t="s">
        <v>4608</v>
      </c>
      <c r="K4534" s="1485">
        <v>1</v>
      </c>
      <c r="L4534" s="1485">
        <v>9</v>
      </c>
      <c r="M4534" s="1491">
        <f t="shared" si="176"/>
        <v>31500</v>
      </c>
      <c r="N4534" s="1485">
        <v>1</v>
      </c>
      <c r="O4534" s="1485">
        <v>6</v>
      </c>
      <c r="P4534" s="1491">
        <f t="shared" si="175"/>
        <v>21000</v>
      </c>
    </row>
    <row r="4535" spans="1:16" ht="13.5" x14ac:dyDescent="0.2">
      <c r="A4535" s="1490" t="s">
        <v>2078</v>
      </c>
      <c r="B4535" s="1488" t="s">
        <v>2003</v>
      </c>
      <c r="C4535" s="1486" t="s">
        <v>97</v>
      </c>
      <c r="D4535" s="1488" t="s">
        <v>4660</v>
      </c>
      <c r="E4535" s="1492">
        <v>3500</v>
      </c>
      <c r="F4535" s="1488">
        <v>10799753</v>
      </c>
      <c r="G4535" s="1488" t="s">
        <v>5532</v>
      </c>
      <c r="H4535" s="1488" t="s">
        <v>1494</v>
      </c>
      <c r="I4535" s="1487" t="s">
        <v>4607</v>
      </c>
      <c r="J4535" s="1486" t="s">
        <v>4608</v>
      </c>
      <c r="K4535" s="1485">
        <v>1</v>
      </c>
      <c r="L4535" s="1485">
        <v>12</v>
      </c>
      <c r="M4535" s="1491">
        <f t="shared" si="176"/>
        <v>42000</v>
      </c>
      <c r="N4535" s="1485">
        <v>1</v>
      </c>
      <c r="O4535" s="1485">
        <v>6</v>
      </c>
      <c r="P4535" s="1491">
        <f t="shared" si="175"/>
        <v>21000</v>
      </c>
    </row>
    <row r="4536" spans="1:16" ht="13.5" x14ac:dyDescent="0.2">
      <c r="A4536" s="1490" t="s">
        <v>2078</v>
      </c>
      <c r="B4536" s="1488" t="s">
        <v>2003</v>
      </c>
      <c r="C4536" s="1486" t="s">
        <v>97</v>
      </c>
      <c r="D4536" s="1488" t="s">
        <v>4615</v>
      </c>
      <c r="E4536" s="1492">
        <v>2800</v>
      </c>
      <c r="F4536" s="1488">
        <v>47291783</v>
      </c>
      <c r="G4536" s="1488" t="s">
        <v>5533</v>
      </c>
      <c r="H4536" s="1488" t="s">
        <v>2349</v>
      </c>
      <c r="I4536" s="1487" t="s">
        <v>4618</v>
      </c>
      <c r="J4536" s="1486" t="s">
        <v>4619</v>
      </c>
      <c r="K4536" s="1485">
        <v>1</v>
      </c>
      <c r="L4536" s="1485">
        <v>4</v>
      </c>
      <c r="M4536" s="1491">
        <f t="shared" si="176"/>
        <v>11200</v>
      </c>
      <c r="N4536" s="1485">
        <v>1</v>
      </c>
      <c r="O4536" s="1485">
        <v>6</v>
      </c>
      <c r="P4536" s="1491">
        <f t="shared" si="175"/>
        <v>16800</v>
      </c>
    </row>
    <row r="4537" spans="1:16" ht="13.5" x14ac:dyDescent="0.2">
      <c r="A4537" s="1490" t="s">
        <v>2078</v>
      </c>
      <c r="B4537" s="1488" t="s">
        <v>2003</v>
      </c>
      <c r="C4537" s="1486" t="s">
        <v>97</v>
      </c>
      <c r="D4537" s="1488" t="s">
        <v>4612</v>
      </c>
      <c r="E4537" s="1492">
        <v>8000</v>
      </c>
      <c r="F4537" s="1488">
        <v>41542935</v>
      </c>
      <c r="G4537" s="1488" t="s">
        <v>5534</v>
      </c>
      <c r="H4537" s="1488" t="s">
        <v>792</v>
      </c>
      <c r="I4537" s="1487" t="s">
        <v>4607</v>
      </c>
      <c r="J4537" s="1486" t="s">
        <v>4608</v>
      </c>
      <c r="K4537" s="1485">
        <v>1</v>
      </c>
      <c r="L4537" s="1485">
        <v>8</v>
      </c>
      <c r="M4537" s="1491">
        <f t="shared" si="176"/>
        <v>64000</v>
      </c>
      <c r="N4537" s="1485">
        <v>1</v>
      </c>
      <c r="O4537" s="1485">
        <v>6</v>
      </c>
      <c r="P4537" s="1491">
        <f t="shared" si="175"/>
        <v>48000</v>
      </c>
    </row>
    <row r="4538" spans="1:16" ht="13.5" x14ac:dyDescent="0.2">
      <c r="A4538" s="1490" t="s">
        <v>2078</v>
      </c>
      <c r="B4538" s="1488" t="s">
        <v>2003</v>
      </c>
      <c r="C4538" s="1486" t="s">
        <v>97</v>
      </c>
      <c r="D4538" s="1488" t="s">
        <v>4623</v>
      </c>
      <c r="E4538" s="1492">
        <v>3500</v>
      </c>
      <c r="F4538" s="1488" t="s">
        <v>5535</v>
      </c>
      <c r="G4538" s="1488" t="s">
        <v>5536</v>
      </c>
      <c r="H4538" s="1488" t="s">
        <v>1344</v>
      </c>
      <c r="I4538" s="1487" t="s">
        <v>4607</v>
      </c>
      <c r="J4538" s="1486" t="s">
        <v>4608</v>
      </c>
      <c r="K4538" s="1485">
        <v>1</v>
      </c>
      <c r="L4538" s="1485">
        <v>12</v>
      </c>
      <c r="M4538" s="1491">
        <f t="shared" si="176"/>
        <v>42000</v>
      </c>
      <c r="N4538" s="1485">
        <v>1</v>
      </c>
      <c r="O4538" s="1485">
        <v>6</v>
      </c>
      <c r="P4538" s="1491">
        <f t="shared" si="175"/>
        <v>21000</v>
      </c>
    </row>
    <row r="4539" spans="1:16" ht="13.5" x14ac:dyDescent="0.2">
      <c r="A4539" s="1490" t="s">
        <v>2078</v>
      </c>
      <c r="B4539" s="1488" t="s">
        <v>2003</v>
      </c>
      <c r="C4539" s="1486" t="s">
        <v>97</v>
      </c>
      <c r="D4539" s="1488" t="s">
        <v>4636</v>
      </c>
      <c r="E4539" s="1492">
        <v>3500</v>
      </c>
      <c r="F4539" s="1488">
        <v>41204365</v>
      </c>
      <c r="G4539" s="1488" t="s">
        <v>5537</v>
      </c>
      <c r="H4539" s="1488" t="s">
        <v>4691</v>
      </c>
      <c r="I4539" s="1487" t="s">
        <v>4607</v>
      </c>
      <c r="J4539" s="1486" t="s">
        <v>4608</v>
      </c>
      <c r="K4539" s="1485">
        <v>1</v>
      </c>
      <c r="L4539" s="1485">
        <v>9</v>
      </c>
      <c r="M4539" s="1491">
        <f t="shared" si="176"/>
        <v>31500</v>
      </c>
      <c r="N4539" s="1485">
        <v>0</v>
      </c>
      <c r="O4539" s="1485">
        <v>0</v>
      </c>
      <c r="P4539" s="1491">
        <f t="shared" si="175"/>
        <v>0</v>
      </c>
    </row>
    <row r="4540" spans="1:16" ht="13.5" x14ac:dyDescent="0.2">
      <c r="A4540" s="1490" t="s">
        <v>2078</v>
      </c>
      <c r="B4540" s="1488" t="s">
        <v>2003</v>
      </c>
      <c r="C4540" s="1486" t="s">
        <v>97</v>
      </c>
      <c r="D4540" s="1488" t="s">
        <v>5285</v>
      </c>
      <c r="E4540" s="1492">
        <v>6500</v>
      </c>
      <c r="F4540" s="1488" t="s">
        <v>5538</v>
      </c>
      <c r="G4540" s="1488" t="s">
        <v>5539</v>
      </c>
      <c r="H4540" s="1488" t="s">
        <v>4724</v>
      </c>
      <c r="I4540" s="1487" t="s">
        <v>4607</v>
      </c>
      <c r="J4540" s="1486" t="s">
        <v>4618</v>
      </c>
      <c r="K4540" s="1485">
        <v>1</v>
      </c>
      <c r="L4540" s="1485">
        <v>12</v>
      </c>
      <c r="M4540" s="1491">
        <f t="shared" si="176"/>
        <v>78000</v>
      </c>
      <c r="N4540" s="1485">
        <v>1</v>
      </c>
      <c r="O4540" s="1485">
        <v>1</v>
      </c>
      <c r="P4540" s="1491">
        <f t="shared" si="175"/>
        <v>6500</v>
      </c>
    </row>
    <row r="4541" spans="1:16" ht="13.5" x14ac:dyDescent="0.2">
      <c r="A4541" s="1490" t="s">
        <v>2078</v>
      </c>
      <c r="B4541" s="1488" t="s">
        <v>2003</v>
      </c>
      <c r="C4541" s="1486" t="s">
        <v>97</v>
      </c>
      <c r="D4541" s="1488" t="s">
        <v>4615</v>
      </c>
      <c r="E4541" s="1492">
        <v>2800</v>
      </c>
      <c r="F4541" s="1488" t="s">
        <v>5540</v>
      </c>
      <c r="G4541" s="1488" t="s">
        <v>5541</v>
      </c>
      <c r="H4541" s="1488" t="s">
        <v>2349</v>
      </c>
      <c r="I4541" s="1487" t="s">
        <v>4618</v>
      </c>
      <c r="J4541" s="1486" t="s">
        <v>4619</v>
      </c>
      <c r="K4541" s="1485">
        <v>1</v>
      </c>
      <c r="L4541" s="1485">
        <v>5</v>
      </c>
      <c r="M4541" s="1491">
        <f t="shared" si="176"/>
        <v>14000</v>
      </c>
      <c r="N4541" s="1485">
        <v>0</v>
      </c>
      <c r="O4541" s="1485">
        <v>0</v>
      </c>
      <c r="P4541" s="1491">
        <f t="shared" si="175"/>
        <v>0</v>
      </c>
    </row>
    <row r="4542" spans="1:16" ht="13.5" x14ac:dyDescent="0.2">
      <c r="A4542" s="1490" t="s">
        <v>2078</v>
      </c>
      <c r="B4542" s="1488" t="s">
        <v>2003</v>
      </c>
      <c r="C4542" s="1486" t="s">
        <v>97</v>
      </c>
      <c r="D4542" s="1488" t="s">
        <v>4615</v>
      </c>
      <c r="E4542" s="1492">
        <v>2800</v>
      </c>
      <c r="F4542" s="1488" t="s">
        <v>5542</v>
      </c>
      <c r="G4542" s="1488" t="s">
        <v>5543</v>
      </c>
      <c r="H4542" s="1488" t="s">
        <v>2349</v>
      </c>
      <c r="I4542" s="1487" t="s">
        <v>4618</v>
      </c>
      <c r="J4542" s="1486" t="s">
        <v>4619</v>
      </c>
      <c r="K4542" s="1485">
        <v>1</v>
      </c>
      <c r="L4542" s="1485">
        <v>4</v>
      </c>
      <c r="M4542" s="1491">
        <f t="shared" si="176"/>
        <v>11200</v>
      </c>
      <c r="N4542" s="1485">
        <v>1</v>
      </c>
      <c r="O4542" s="1485">
        <v>6</v>
      </c>
      <c r="P4542" s="1491">
        <f t="shared" si="175"/>
        <v>16800</v>
      </c>
    </row>
    <row r="4543" spans="1:16" ht="13.5" x14ac:dyDescent="0.2">
      <c r="A4543" s="1490" t="s">
        <v>2078</v>
      </c>
      <c r="B4543" s="1488" t="s">
        <v>2003</v>
      </c>
      <c r="C4543" s="1486" t="s">
        <v>97</v>
      </c>
      <c r="D4543" s="1488" t="s">
        <v>5544</v>
      </c>
      <c r="E4543" s="1492">
        <v>4000</v>
      </c>
      <c r="F4543" s="1488" t="s">
        <v>5545</v>
      </c>
      <c r="G4543" s="1488" t="s">
        <v>5546</v>
      </c>
      <c r="H4543" s="1488" t="s">
        <v>4852</v>
      </c>
      <c r="I4543" s="1487" t="s">
        <v>4607</v>
      </c>
      <c r="J4543" s="1486" t="s">
        <v>4608</v>
      </c>
      <c r="K4543" s="1485">
        <v>1</v>
      </c>
      <c r="L4543" s="1485">
        <v>12</v>
      </c>
      <c r="M4543" s="1491">
        <f t="shared" si="176"/>
        <v>48000</v>
      </c>
      <c r="N4543" s="1485">
        <v>1</v>
      </c>
      <c r="O4543" s="1485">
        <v>6</v>
      </c>
      <c r="P4543" s="1491">
        <f t="shared" si="175"/>
        <v>24000</v>
      </c>
    </row>
    <row r="4544" spans="1:16" ht="13.5" x14ac:dyDescent="0.2">
      <c r="A4544" s="1490" t="s">
        <v>2078</v>
      </c>
      <c r="B4544" s="1488" t="s">
        <v>2003</v>
      </c>
      <c r="C4544" s="1486" t="s">
        <v>97</v>
      </c>
      <c r="D4544" s="1488" t="s">
        <v>4737</v>
      </c>
      <c r="E4544" s="1492">
        <v>6000</v>
      </c>
      <c r="F4544" s="1488">
        <v>44579795</v>
      </c>
      <c r="G4544" s="1488" t="s">
        <v>5547</v>
      </c>
      <c r="H4544" s="1488" t="s">
        <v>864</v>
      </c>
      <c r="I4544" s="1487" t="s">
        <v>4607</v>
      </c>
      <c r="J4544" s="1486" t="s">
        <v>4608</v>
      </c>
      <c r="K4544" s="1485">
        <v>1</v>
      </c>
      <c r="L4544" s="1485">
        <v>1</v>
      </c>
      <c r="M4544" s="1491">
        <f t="shared" si="176"/>
        <v>6000</v>
      </c>
      <c r="N4544" s="1485">
        <v>0</v>
      </c>
      <c r="O4544" s="1485">
        <v>0</v>
      </c>
      <c r="P4544" s="1491">
        <f t="shared" si="175"/>
        <v>0</v>
      </c>
    </row>
    <row r="4545" spans="1:16" ht="13.5" x14ac:dyDescent="0.2">
      <c r="A4545" s="1490" t="s">
        <v>2078</v>
      </c>
      <c r="B4545" s="1488" t="s">
        <v>2003</v>
      </c>
      <c r="C4545" s="1486" t="s">
        <v>97</v>
      </c>
      <c r="D4545" s="1488" t="s">
        <v>5548</v>
      </c>
      <c r="E4545" s="1492">
        <v>9000</v>
      </c>
      <c r="F4545" s="1488" t="s">
        <v>5549</v>
      </c>
      <c r="G4545" s="1488" t="s">
        <v>5550</v>
      </c>
      <c r="H4545" s="1488" t="s">
        <v>792</v>
      </c>
      <c r="I4545" s="1487" t="s">
        <v>4607</v>
      </c>
      <c r="J4545" s="1486" t="s">
        <v>4608</v>
      </c>
      <c r="K4545" s="1485">
        <v>1</v>
      </c>
      <c r="L4545" s="1485">
        <v>4</v>
      </c>
      <c r="M4545" s="1491">
        <f t="shared" si="176"/>
        <v>36000</v>
      </c>
      <c r="N4545" s="1485">
        <v>0</v>
      </c>
      <c r="O4545" s="1485">
        <v>0</v>
      </c>
      <c r="P4545" s="1491">
        <f t="shared" si="175"/>
        <v>0</v>
      </c>
    </row>
    <row r="4546" spans="1:16" ht="13.5" x14ac:dyDescent="0.2">
      <c r="A4546" s="1490" t="s">
        <v>2078</v>
      </c>
      <c r="B4546" s="1488" t="s">
        <v>2003</v>
      </c>
      <c r="C4546" s="1486" t="s">
        <v>97</v>
      </c>
      <c r="D4546" s="1488" t="s">
        <v>4744</v>
      </c>
      <c r="E4546" s="1492">
        <v>8000</v>
      </c>
      <c r="F4546" s="1488" t="s">
        <v>5551</v>
      </c>
      <c r="G4546" s="1488" t="s">
        <v>5552</v>
      </c>
      <c r="H4546" s="1488" t="s">
        <v>4635</v>
      </c>
      <c r="I4546" s="1487" t="s">
        <v>4607</v>
      </c>
      <c r="J4546" s="1486" t="s">
        <v>4608</v>
      </c>
      <c r="K4546" s="1485">
        <v>1</v>
      </c>
      <c r="L4546" s="1485">
        <v>12</v>
      </c>
      <c r="M4546" s="1491">
        <f t="shared" si="176"/>
        <v>96000</v>
      </c>
      <c r="N4546" s="1485">
        <v>1</v>
      </c>
      <c r="O4546" s="1485">
        <v>6</v>
      </c>
      <c r="P4546" s="1491">
        <f t="shared" si="175"/>
        <v>48000</v>
      </c>
    </row>
    <row r="4547" spans="1:16" ht="13.5" x14ac:dyDescent="0.2">
      <c r="A4547" s="1490" t="s">
        <v>2078</v>
      </c>
      <c r="B4547" s="1488" t="s">
        <v>2003</v>
      </c>
      <c r="C4547" s="1486" t="s">
        <v>97</v>
      </c>
      <c r="D4547" s="1488" t="s">
        <v>4684</v>
      </c>
      <c r="E4547" s="1492">
        <v>8000</v>
      </c>
      <c r="F4547" s="1488">
        <v>18167680</v>
      </c>
      <c r="G4547" s="1488" t="s">
        <v>5553</v>
      </c>
      <c r="H4547" s="1488" t="s">
        <v>4635</v>
      </c>
      <c r="I4547" s="1487" t="s">
        <v>4607</v>
      </c>
      <c r="J4547" s="1486" t="s">
        <v>4608</v>
      </c>
      <c r="K4547" s="1485">
        <v>1</v>
      </c>
      <c r="L4547" s="1485">
        <v>2</v>
      </c>
      <c r="M4547" s="1491">
        <f t="shared" si="176"/>
        <v>16000</v>
      </c>
      <c r="N4547" s="1485">
        <v>0</v>
      </c>
      <c r="O4547" s="1485">
        <v>0</v>
      </c>
      <c r="P4547" s="1491">
        <f t="shared" si="175"/>
        <v>0</v>
      </c>
    </row>
    <row r="4548" spans="1:16" ht="13.5" x14ac:dyDescent="0.2">
      <c r="A4548" s="1490" t="s">
        <v>2078</v>
      </c>
      <c r="B4548" s="1488" t="s">
        <v>2003</v>
      </c>
      <c r="C4548" s="1486" t="s">
        <v>97</v>
      </c>
      <c r="D4548" s="1488" t="s">
        <v>5554</v>
      </c>
      <c r="E4548" s="1492">
        <v>4000</v>
      </c>
      <c r="F4548" s="1488">
        <v>46546106</v>
      </c>
      <c r="G4548" s="1488" t="s">
        <v>5555</v>
      </c>
      <c r="H4548" s="1488" t="s">
        <v>867</v>
      </c>
      <c r="I4548" s="1487" t="s">
        <v>4607</v>
      </c>
      <c r="J4548" s="1486" t="s">
        <v>4608</v>
      </c>
      <c r="K4548" s="1485">
        <v>1</v>
      </c>
      <c r="L4548" s="1485">
        <v>1</v>
      </c>
      <c r="M4548" s="1491">
        <f t="shared" si="176"/>
        <v>4000</v>
      </c>
      <c r="N4548" s="1485">
        <v>1</v>
      </c>
      <c r="O4548" s="1485">
        <v>6</v>
      </c>
      <c r="P4548" s="1491">
        <f t="shared" si="175"/>
        <v>24000</v>
      </c>
    </row>
    <row r="4549" spans="1:16" ht="13.5" x14ac:dyDescent="0.2">
      <c r="A4549" s="1490" t="s">
        <v>2078</v>
      </c>
      <c r="B4549" s="1488" t="s">
        <v>2003</v>
      </c>
      <c r="C4549" s="1486" t="s">
        <v>97</v>
      </c>
      <c r="D4549" s="1488" t="s">
        <v>4632</v>
      </c>
      <c r="E4549" s="1492">
        <v>8000</v>
      </c>
      <c r="F4549" s="1488">
        <v>42578339</v>
      </c>
      <c r="G4549" s="1488" t="s">
        <v>5556</v>
      </c>
      <c r="H4549" s="1488" t="s">
        <v>4635</v>
      </c>
      <c r="I4549" s="1487" t="s">
        <v>4607</v>
      </c>
      <c r="J4549" s="1486" t="s">
        <v>4608</v>
      </c>
      <c r="K4549" s="1485">
        <v>1</v>
      </c>
      <c r="L4549" s="1485">
        <v>1</v>
      </c>
      <c r="M4549" s="1491">
        <f t="shared" si="176"/>
        <v>8000</v>
      </c>
      <c r="N4549" s="1485">
        <v>1</v>
      </c>
      <c r="O4549" s="1485">
        <v>6</v>
      </c>
      <c r="P4549" s="1491">
        <f t="shared" si="175"/>
        <v>48000</v>
      </c>
    </row>
    <row r="4550" spans="1:16" ht="13.5" x14ac:dyDescent="0.2">
      <c r="A4550" s="1490" t="s">
        <v>2078</v>
      </c>
      <c r="B4550" s="1488" t="s">
        <v>2003</v>
      </c>
      <c r="C4550" s="1486" t="s">
        <v>97</v>
      </c>
      <c r="D4550" s="1488" t="s">
        <v>4612</v>
      </c>
      <c r="E4550" s="1492">
        <v>8000</v>
      </c>
      <c r="F4550" s="1488">
        <v>42125336</v>
      </c>
      <c r="G4550" s="1488" t="s">
        <v>5557</v>
      </c>
      <c r="H4550" s="1488" t="s">
        <v>792</v>
      </c>
      <c r="I4550" s="1487" t="s">
        <v>4607</v>
      </c>
      <c r="J4550" s="1486" t="s">
        <v>4608</v>
      </c>
      <c r="K4550" s="1485">
        <v>1</v>
      </c>
      <c r="L4550" s="1485">
        <v>9</v>
      </c>
      <c r="M4550" s="1491">
        <f t="shared" si="176"/>
        <v>72000</v>
      </c>
      <c r="N4550" s="1485">
        <v>1</v>
      </c>
      <c r="O4550" s="1485">
        <v>6</v>
      </c>
      <c r="P4550" s="1491">
        <f t="shared" si="175"/>
        <v>48000</v>
      </c>
    </row>
    <row r="4551" spans="1:16" ht="13.5" x14ac:dyDescent="0.2">
      <c r="A4551" s="1490" t="s">
        <v>2078</v>
      </c>
      <c r="B4551" s="1488" t="s">
        <v>2003</v>
      </c>
      <c r="C4551" s="1486" t="s">
        <v>97</v>
      </c>
      <c r="D4551" s="1488" t="s">
        <v>4744</v>
      </c>
      <c r="E4551" s="1492">
        <v>8000</v>
      </c>
      <c r="F4551" s="1488" t="s">
        <v>5558</v>
      </c>
      <c r="G4551" s="1488" t="s">
        <v>5559</v>
      </c>
      <c r="H4551" s="1488" t="s">
        <v>4655</v>
      </c>
      <c r="I4551" s="1487" t="s">
        <v>4607</v>
      </c>
      <c r="J4551" s="1486" t="s">
        <v>4608</v>
      </c>
      <c r="K4551" s="1485">
        <v>1</v>
      </c>
      <c r="L4551" s="1485">
        <v>8</v>
      </c>
      <c r="M4551" s="1491">
        <f t="shared" si="176"/>
        <v>64000</v>
      </c>
      <c r="N4551" s="1485">
        <v>0</v>
      </c>
      <c r="O4551" s="1485">
        <v>0</v>
      </c>
      <c r="P4551" s="1491">
        <f t="shared" si="175"/>
        <v>0</v>
      </c>
    </row>
    <row r="4552" spans="1:16" ht="13.5" x14ac:dyDescent="0.2">
      <c r="A4552" s="1490" t="s">
        <v>2078</v>
      </c>
      <c r="B4552" s="1488" t="s">
        <v>2003</v>
      </c>
      <c r="C4552" s="1486" t="s">
        <v>97</v>
      </c>
      <c r="D4552" s="1488" t="s">
        <v>4731</v>
      </c>
      <c r="E4552" s="1492">
        <v>3500</v>
      </c>
      <c r="F4552" s="1488">
        <v>70329724</v>
      </c>
      <c r="G4552" s="1488" t="s">
        <v>5560</v>
      </c>
      <c r="H4552" s="1488" t="s">
        <v>792</v>
      </c>
      <c r="I4552" s="1487" t="s">
        <v>4607</v>
      </c>
      <c r="J4552" s="1486" t="s">
        <v>4608</v>
      </c>
      <c r="K4552" s="1485">
        <v>1</v>
      </c>
      <c r="L4552" s="1485">
        <v>2</v>
      </c>
      <c r="M4552" s="1491">
        <f t="shared" si="176"/>
        <v>7000</v>
      </c>
      <c r="N4552" s="1485">
        <v>1</v>
      </c>
      <c r="O4552" s="1485">
        <v>6</v>
      </c>
      <c r="P4552" s="1491">
        <f t="shared" si="175"/>
        <v>21000</v>
      </c>
    </row>
    <row r="4553" spans="1:16" ht="13.5" x14ac:dyDescent="0.2">
      <c r="A4553" s="1490" t="s">
        <v>2078</v>
      </c>
      <c r="B4553" s="1488" t="s">
        <v>2003</v>
      </c>
      <c r="C4553" s="1486" t="s">
        <v>97</v>
      </c>
      <c r="D4553" s="1488" t="s">
        <v>4615</v>
      </c>
      <c r="E4553" s="1492">
        <v>2800</v>
      </c>
      <c r="F4553" s="1488" t="s">
        <v>5561</v>
      </c>
      <c r="G4553" s="1488" t="s">
        <v>5562</v>
      </c>
      <c r="H4553" s="1488" t="s">
        <v>2349</v>
      </c>
      <c r="I4553" s="1487" t="s">
        <v>4618</v>
      </c>
      <c r="J4553" s="1486" t="s">
        <v>4619</v>
      </c>
      <c r="K4553" s="1485">
        <v>1</v>
      </c>
      <c r="L4553" s="1485">
        <v>12</v>
      </c>
      <c r="M4553" s="1491">
        <f t="shared" si="176"/>
        <v>33600</v>
      </c>
      <c r="N4553" s="1485">
        <v>1</v>
      </c>
      <c r="O4553" s="1485">
        <v>6</v>
      </c>
      <c r="P4553" s="1491">
        <f t="shared" si="175"/>
        <v>16800</v>
      </c>
    </row>
    <row r="4554" spans="1:16" ht="13.5" x14ac:dyDescent="0.2">
      <c r="A4554" s="1490" t="s">
        <v>2078</v>
      </c>
      <c r="B4554" s="1488" t="s">
        <v>2003</v>
      </c>
      <c r="C4554" s="1486" t="s">
        <v>97</v>
      </c>
      <c r="D4554" s="1488" t="s">
        <v>4632</v>
      </c>
      <c r="E4554" s="1492">
        <v>8000</v>
      </c>
      <c r="F4554" s="1488" t="s">
        <v>5563</v>
      </c>
      <c r="G4554" s="1488" t="s">
        <v>5564</v>
      </c>
      <c r="H4554" s="1488" t="s">
        <v>5565</v>
      </c>
      <c r="I4554" s="1487" t="s">
        <v>4607</v>
      </c>
      <c r="J4554" s="1486" t="s">
        <v>4608</v>
      </c>
      <c r="K4554" s="1485">
        <v>1</v>
      </c>
      <c r="L4554" s="1485">
        <v>8</v>
      </c>
      <c r="M4554" s="1491">
        <f t="shared" si="176"/>
        <v>64000</v>
      </c>
      <c r="N4554" s="1485">
        <v>0</v>
      </c>
      <c r="O4554" s="1485">
        <v>0</v>
      </c>
      <c r="P4554" s="1491">
        <f t="shared" si="175"/>
        <v>0</v>
      </c>
    </row>
    <row r="4555" spans="1:16" ht="13.5" x14ac:dyDescent="0.2">
      <c r="A4555" s="1490" t="s">
        <v>2078</v>
      </c>
      <c r="B4555" s="1488" t="s">
        <v>2003</v>
      </c>
      <c r="C4555" s="1486" t="s">
        <v>97</v>
      </c>
      <c r="D4555" s="1488" t="s">
        <v>4615</v>
      </c>
      <c r="E4555" s="1492">
        <v>2800</v>
      </c>
      <c r="F4555" s="1488">
        <v>44700153</v>
      </c>
      <c r="G4555" s="1488" t="s">
        <v>5566</v>
      </c>
      <c r="H4555" s="1488" t="s">
        <v>5567</v>
      </c>
      <c r="I4555" s="1487" t="s">
        <v>4618</v>
      </c>
      <c r="J4555" s="1486" t="s">
        <v>4619</v>
      </c>
      <c r="K4555" s="1485">
        <v>1</v>
      </c>
      <c r="L4555" s="1485">
        <v>12</v>
      </c>
      <c r="M4555" s="1491">
        <f t="shared" si="176"/>
        <v>33600</v>
      </c>
      <c r="N4555" s="1485">
        <v>1</v>
      </c>
      <c r="O4555" s="1485">
        <v>6</v>
      </c>
      <c r="P4555" s="1491">
        <f t="shared" si="175"/>
        <v>16800</v>
      </c>
    </row>
    <row r="4556" spans="1:16" ht="13.5" x14ac:dyDescent="0.2">
      <c r="A4556" s="1490" t="s">
        <v>2078</v>
      </c>
      <c r="B4556" s="1488" t="s">
        <v>2003</v>
      </c>
      <c r="C4556" s="1486" t="s">
        <v>97</v>
      </c>
      <c r="D4556" s="1488" t="s">
        <v>4612</v>
      </c>
      <c r="E4556" s="1489">
        <v>8000</v>
      </c>
      <c r="F4556" s="1488">
        <v>40678058</v>
      </c>
      <c r="G4556" s="1488" t="s">
        <v>5568</v>
      </c>
      <c r="H4556" s="1488" t="s">
        <v>792</v>
      </c>
      <c r="I4556" s="1487" t="s">
        <v>4607</v>
      </c>
      <c r="J4556" s="1486" t="s">
        <v>4608</v>
      </c>
      <c r="K4556" s="1485">
        <v>1</v>
      </c>
      <c r="L4556" s="1485">
        <v>4</v>
      </c>
      <c r="M4556" s="1484">
        <f t="shared" si="176"/>
        <v>32000</v>
      </c>
      <c r="N4556" s="1485">
        <v>1</v>
      </c>
      <c r="O4556" s="1485">
        <v>6</v>
      </c>
      <c r="P4556" s="1484">
        <f t="shared" si="175"/>
        <v>48000</v>
      </c>
    </row>
    <row r="4557" spans="1:16" ht="12.75" x14ac:dyDescent="0.2">
      <c r="A4557" s="1473">
        <v>1091</v>
      </c>
      <c r="B4557" s="1473" t="s">
        <v>2003</v>
      </c>
      <c r="C4557" s="1474" t="s">
        <v>97</v>
      </c>
      <c r="D4557" s="1474" t="s">
        <v>739</v>
      </c>
      <c r="E4557" s="1475">
        <v>3000</v>
      </c>
      <c r="F4557" s="1474" t="s">
        <v>5569</v>
      </c>
      <c r="G4557" s="1474" t="s">
        <v>5570</v>
      </c>
      <c r="H4557" s="1473" t="s">
        <v>839</v>
      </c>
      <c r="I4557" s="1473" t="s">
        <v>2186</v>
      </c>
      <c r="J4557" s="1473" t="s">
        <v>5571</v>
      </c>
      <c r="K4557" s="1322">
        <v>4</v>
      </c>
      <c r="L4557" s="1322">
        <v>12</v>
      </c>
      <c r="M4557" s="1323">
        <f>+L4557*E4557</f>
        <v>36000</v>
      </c>
      <c r="N4557" s="1322">
        <v>2</v>
      </c>
      <c r="O4557" s="1322">
        <v>6</v>
      </c>
      <c r="P4557" s="1323">
        <f t="shared" ref="P4557:P4620" si="177">+O4557*E4557</f>
        <v>18000</v>
      </c>
    </row>
    <row r="4558" spans="1:16" ht="12.75" x14ac:dyDescent="0.2">
      <c r="A4558" s="1473">
        <v>1091</v>
      </c>
      <c r="B4558" s="1473" t="s">
        <v>2003</v>
      </c>
      <c r="C4558" s="1474" t="s">
        <v>97</v>
      </c>
      <c r="D4558" s="1474" t="s">
        <v>5572</v>
      </c>
      <c r="E4558" s="1475">
        <v>6500</v>
      </c>
      <c r="F4558" s="1474" t="s">
        <v>5573</v>
      </c>
      <c r="G4558" s="1474" t="s">
        <v>5574</v>
      </c>
      <c r="H4558" s="1473" t="s">
        <v>5575</v>
      </c>
      <c r="I4558" s="1473" t="s">
        <v>5576</v>
      </c>
      <c r="J4558" s="1473" t="s">
        <v>5571</v>
      </c>
      <c r="K4558" s="1322">
        <v>3</v>
      </c>
      <c r="L4558" s="1322">
        <v>7</v>
      </c>
      <c r="M4558" s="1323">
        <f>+L4558*E4558</f>
        <v>45500</v>
      </c>
      <c r="N4558" s="1322">
        <v>2</v>
      </c>
      <c r="O4558" s="1322">
        <v>6</v>
      </c>
      <c r="P4558" s="1323">
        <f t="shared" si="177"/>
        <v>39000</v>
      </c>
    </row>
    <row r="4559" spans="1:16" ht="12.75" x14ac:dyDescent="0.2">
      <c r="A4559" s="1473">
        <v>1091</v>
      </c>
      <c r="B4559" s="1473" t="s">
        <v>2003</v>
      </c>
      <c r="C4559" s="1474" t="s">
        <v>97</v>
      </c>
      <c r="D4559" s="1474" t="s">
        <v>5577</v>
      </c>
      <c r="E4559" s="1475">
        <v>8500</v>
      </c>
      <c r="F4559" s="1474" t="s">
        <v>5578</v>
      </c>
      <c r="G4559" s="1474" t="s">
        <v>5579</v>
      </c>
      <c r="H4559" s="1473" t="s">
        <v>5580</v>
      </c>
      <c r="I4559" s="1473" t="s">
        <v>5581</v>
      </c>
      <c r="J4559" s="1473" t="s">
        <v>5571</v>
      </c>
      <c r="K4559" s="1322">
        <v>2</v>
      </c>
      <c r="L4559" s="1322">
        <v>6</v>
      </c>
      <c r="M4559" s="1323">
        <f>+L4559*E4559</f>
        <v>51000</v>
      </c>
      <c r="N4559" s="1322">
        <v>2</v>
      </c>
      <c r="O4559" s="1322">
        <v>6</v>
      </c>
      <c r="P4559" s="1323">
        <f t="shared" si="177"/>
        <v>51000</v>
      </c>
    </row>
    <row r="4560" spans="1:16" ht="12.75" x14ac:dyDescent="0.2">
      <c r="A4560" s="1473">
        <v>1091</v>
      </c>
      <c r="B4560" s="1473" t="s">
        <v>2003</v>
      </c>
      <c r="C4560" s="1474" t="s">
        <v>97</v>
      </c>
      <c r="D4560" s="1474" t="s">
        <v>5582</v>
      </c>
      <c r="E4560" s="1475">
        <v>8000</v>
      </c>
      <c r="F4560" s="1474" t="s">
        <v>5583</v>
      </c>
      <c r="G4560" s="1474" t="s">
        <v>5584</v>
      </c>
      <c r="H4560" s="1473" t="s">
        <v>5585</v>
      </c>
      <c r="I4560" s="1473" t="s">
        <v>5581</v>
      </c>
      <c r="J4560" s="1473" t="s">
        <v>5571</v>
      </c>
      <c r="K4560" s="1324"/>
      <c r="L4560" s="1324"/>
      <c r="M4560" s="1322"/>
      <c r="N4560" s="1322">
        <v>2</v>
      </c>
      <c r="O4560" s="1322">
        <v>5</v>
      </c>
      <c r="P4560" s="1323">
        <f t="shared" si="177"/>
        <v>40000</v>
      </c>
    </row>
    <row r="4561" spans="1:16" ht="12.75" x14ac:dyDescent="0.2">
      <c r="A4561" s="1473">
        <v>1091</v>
      </c>
      <c r="B4561" s="1473" t="s">
        <v>2003</v>
      </c>
      <c r="C4561" s="1474" t="s">
        <v>97</v>
      </c>
      <c r="D4561" s="1474" t="s">
        <v>739</v>
      </c>
      <c r="E4561" s="1475">
        <v>2500</v>
      </c>
      <c r="F4561" s="1474" t="s">
        <v>5586</v>
      </c>
      <c r="G4561" s="1474" t="s">
        <v>5587</v>
      </c>
      <c r="H4561" s="1473" t="s">
        <v>5588</v>
      </c>
      <c r="I4561" s="1473" t="s">
        <v>5581</v>
      </c>
      <c r="J4561" s="1473" t="s">
        <v>2189</v>
      </c>
      <c r="K4561" s="1322">
        <v>1</v>
      </c>
      <c r="L4561" s="1322">
        <v>1</v>
      </c>
      <c r="M4561" s="1323">
        <f t="shared" ref="M4561:M4566" si="178">+L4561*E4561</f>
        <v>2500</v>
      </c>
      <c r="N4561" s="1322">
        <v>2</v>
      </c>
      <c r="O4561" s="1322">
        <v>6</v>
      </c>
      <c r="P4561" s="1323">
        <f t="shared" si="177"/>
        <v>15000</v>
      </c>
    </row>
    <row r="4562" spans="1:16" ht="12.75" x14ac:dyDescent="0.2">
      <c r="A4562" s="1473">
        <v>1091</v>
      </c>
      <c r="B4562" s="1473" t="s">
        <v>2003</v>
      </c>
      <c r="C4562" s="1474" t="s">
        <v>97</v>
      </c>
      <c r="D4562" s="1474" t="s">
        <v>739</v>
      </c>
      <c r="E4562" s="1475">
        <v>3000</v>
      </c>
      <c r="F4562" s="1474" t="s">
        <v>5589</v>
      </c>
      <c r="G4562" s="1474" t="s">
        <v>5590</v>
      </c>
      <c r="H4562" s="1473" t="s">
        <v>2349</v>
      </c>
      <c r="I4562" s="1478" t="s">
        <v>2189</v>
      </c>
      <c r="J4562" s="1478" t="s">
        <v>2189</v>
      </c>
      <c r="K4562" s="1322">
        <v>1</v>
      </c>
      <c r="L4562" s="1322">
        <v>4</v>
      </c>
      <c r="M4562" s="1323">
        <f t="shared" si="178"/>
        <v>12000</v>
      </c>
      <c r="N4562" s="1322">
        <v>2</v>
      </c>
      <c r="O4562" s="1322">
        <v>6</v>
      </c>
      <c r="P4562" s="1323">
        <f t="shared" si="177"/>
        <v>18000</v>
      </c>
    </row>
    <row r="4563" spans="1:16" ht="12.75" x14ac:dyDescent="0.2">
      <c r="A4563" s="1473">
        <v>1091</v>
      </c>
      <c r="B4563" s="1473" t="s">
        <v>2003</v>
      </c>
      <c r="C4563" s="1474" t="s">
        <v>97</v>
      </c>
      <c r="D4563" s="1474" t="s">
        <v>5591</v>
      </c>
      <c r="E4563" s="1475">
        <v>2500</v>
      </c>
      <c r="F4563" s="1474" t="s">
        <v>5592</v>
      </c>
      <c r="G4563" s="1474" t="s">
        <v>5593</v>
      </c>
      <c r="H4563" s="1473" t="s">
        <v>5594</v>
      </c>
      <c r="I4563" s="1473" t="s">
        <v>5581</v>
      </c>
      <c r="J4563" s="1473" t="s">
        <v>2189</v>
      </c>
      <c r="K4563" s="1322">
        <v>4</v>
      </c>
      <c r="L4563" s="1322">
        <v>10</v>
      </c>
      <c r="M4563" s="1323">
        <f t="shared" si="178"/>
        <v>25000</v>
      </c>
      <c r="N4563" s="1322">
        <v>2</v>
      </c>
      <c r="O4563" s="1322">
        <v>6</v>
      </c>
      <c r="P4563" s="1323">
        <f t="shared" si="177"/>
        <v>15000</v>
      </c>
    </row>
    <row r="4564" spans="1:16" ht="12.75" x14ac:dyDescent="0.2">
      <c r="A4564" s="1473">
        <v>1091</v>
      </c>
      <c r="B4564" s="1473" t="s">
        <v>2003</v>
      </c>
      <c r="C4564" s="1474" t="s">
        <v>97</v>
      </c>
      <c r="D4564" s="1474" t="s">
        <v>5595</v>
      </c>
      <c r="E4564" s="1475">
        <v>2000</v>
      </c>
      <c r="F4564" s="1474" t="s">
        <v>5596</v>
      </c>
      <c r="G4564" s="1474" t="s">
        <v>5597</v>
      </c>
      <c r="H4564" s="1474" t="s">
        <v>5598</v>
      </c>
      <c r="I4564" s="1473" t="s">
        <v>2189</v>
      </c>
      <c r="J4564" s="1473" t="s">
        <v>2189</v>
      </c>
      <c r="K4564" s="1322">
        <v>4</v>
      </c>
      <c r="L4564" s="1322">
        <v>12</v>
      </c>
      <c r="M4564" s="1323">
        <f t="shared" si="178"/>
        <v>24000</v>
      </c>
      <c r="N4564" s="1322">
        <v>2</v>
      </c>
      <c r="O4564" s="1322">
        <v>6</v>
      </c>
      <c r="P4564" s="1323">
        <f t="shared" si="177"/>
        <v>12000</v>
      </c>
    </row>
    <row r="4565" spans="1:16" ht="12.75" x14ac:dyDescent="0.2">
      <c r="A4565" s="1473">
        <v>1091</v>
      </c>
      <c r="B4565" s="1473" t="s">
        <v>2003</v>
      </c>
      <c r="C4565" s="1474" t="s">
        <v>97</v>
      </c>
      <c r="D4565" s="1474" t="s">
        <v>5572</v>
      </c>
      <c r="E4565" s="1475">
        <v>6500</v>
      </c>
      <c r="F4565" s="1474" t="s">
        <v>5599</v>
      </c>
      <c r="G4565" s="1474" t="s">
        <v>5600</v>
      </c>
      <c r="H4565" s="1473" t="s">
        <v>5601</v>
      </c>
      <c r="I4565" s="1473" t="s">
        <v>5581</v>
      </c>
      <c r="J4565" s="1473" t="s">
        <v>5571</v>
      </c>
      <c r="K4565" s="1322">
        <v>4</v>
      </c>
      <c r="L4565" s="1322">
        <v>12</v>
      </c>
      <c r="M4565" s="1323">
        <f t="shared" si="178"/>
        <v>78000</v>
      </c>
      <c r="N4565" s="1322">
        <v>2</v>
      </c>
      <c r="O4565" s="1322">
        <v>6</v>
      </c>
      <c r="P4565" s="1323">
        <f t="shared" si="177"/>
        <v>39000</v>
      </c>
    </row>
    <row r="4566" spans="1:16" ht="12.75" x14ac:dyDescent="0.2">
      <c r="A4566" s="1473">
        <v>1091</v>
      </c>
      <c r="B4566" s="1473" t="s">
        <v>2003</v>
      </c>
      <c r="C4566" s="1474" t="s">
        <v>97</v>
      </c>
      <c r="D4566" s="1474" t="s">
        <v>5602</v>
      </c>
      <c r="E4566" s="1475">
        <v>8000</v>
      </c>
      <c r="F4566" s="1474" t="s">
        <v>5603</v>
      </c>
      <c r="G4566" s="1474" t="s">
        <v>5604</v>
      </c>
      <c r="H4566" s="1473" t="s">
        <v>5601</v>
      </c>
      <c r="I4566" s="1473" t="s">
        <v>5605</v>
      </c>
      <c r="J4566" s="1473" t="s">
        <v>5571</v>
      </c>
      <c r="K4566" s="1322">
        <v>4</v>
      </c>
      <c r="L4566" s="1322">
        <v>12</v>
      </c>
      <c r="M4566" s="1323">
        <f t="shared" si="178"/>
        <v>96000</v>
      </c>
      <c r="N4566" s="1322">
        <v>2</v>
      </c>
      <c r="O4566" s="1322">
        <v>6</v>
      </c>
      <c r="P4566" s="1323">
        <f t="shared" si="177"/>
        <v>48000</v>
      </c>
    </row>
    <row r="4567" spans="1:16" ht="12.75" x14ac:dyDescent="0.2">
      <c r="A4567" s="1473">
        <v>1091</v>
      </c>
      <c r="B4567" s="1473" t="s">
        <v>2003</v>
      </c>
      <c r="C4567" s="1474" t="s">
        <v>97</v>
      </c>
      <c r="D4567" s="1474" t="s">
        <v>5606</v>
      </c>
      <c r="E4567" s="1475">
        <v>9000</v>
      </c>
      <c r="F4567" s="1474" t="s">
        <v>5607</v>
      </c>
      <c r="G4567" s="1474" t="s">
        <v>5608</v>
      </c>
      <c r="H4567" s="1473" t="s">
        <v>1494</v>
      </c>
      <c r="I4567" s="1473" t="s">
        <v>5581</v>
      </c>
      <c r="J4567" s="1473" t="s">
        <v>5571</v>
      </c>
      <c r="K4567" s="1324"/>
      <c r="L4567" s="1324"/>
      <c r="M4567" s="1322"/>
      <c r="N4567" s="1322">
        <v>2</v>
      </c>
      <c r="O4567" s="1322">
        <v>6</v>
      </c>
      <c r="P4567" s="1323">
        <f t="shared" si="177"/>
        <v>54000</v>
      </c>
    </row>
    <row r="4568" spans="1:16" ht="12.75" x14ac:dyDescent="0.2">
      <c r="A4568" s="1473">
        <v>1091</v>
      </c>
      <c r="B4568" s="1473" t="s">
        <v>2003</v>
      </c>
      <c r="C4568" s="1474" t="s">
        <v>97</v>
      </c>
      <c r="D4568" s="1474" t="s">
        <v>739</v>
      </c>
      <c r="E4568" s="1475">
        <v>3000</v>
      </c>
      <c r="F4568" s="1474" t="s">
        <v>5609</v>
      </c>
      <c r="G4568" s="1474" t="s">
        <v>5610</v>
      </c>
      <c r="H4568" s="1473" t="s">
        <v>3359</v>
      </c>
      <c r="I4568" s="1473" t="s">
        <v>5611</v>
      </c>
      <c r="J4568" s="1479" t="s">
        <v>5571</v>
      </c>
      <c r="K4568" s="1322">
        <v>4</v>
      </c>
      <c r="L4568" s="1322">
        <v>12</v>
      </c>
      <c r="M4568" s="1323">
        <f>+L4568*E4568</f>
        <v>36000</v>
      </c>
      <c r="N4568" s="1322">
        <v>2</v>
      </c>
      <c r="O4568" s="1322">
        <v>6</v>
      </c>
      <c r="P4568" s="1323">
        <f t="shared" si="177"/>
        <v>18000</v>
      </c>
    </row>
    <row r="4569" spans="1:16" ht="12.75" x14ac:dyDescent="0.2">
      <c r="A4569" s="1473">
        <v>1091</v>
      </c>
      <c r="B4569" s="1473" t="s">
        <v>2003</v>
      </c>
      <c r="C4569" s="1474" t="s">
        <v>97</v>
      </c>
      <c r="D4569" s="1474" t="s">
        <v>5606</v>
      </c>
      <c r="E4569" s="1475">
        <v>9000</v>
      </c>
      <c r="F4569" s="1474" t="s">
        <v>5612</v>
      </c>
      <c r="G4569" s="1474" t="s">
        <v>5613</v>
      </c>
      <c r="H4569" s="1473" t="s">
        <v>5614</v>
      </c>
      <c r="I4569" s="1473" t="s">
        <v>5581</v>
      </c>
      <c r="J4569" s="1473" t="s">
        <v>5571</v>
      </c>
      <c r="K4569" s="1324"/>
      <c r="L4569" s="1324"/>
      <c r="M4569" s="1322"/>
      <c r="N4569" s="1322">
        <v>2</v>
      </c>
      <c r="O4569" s="1322">
        <v>6</v>
      </c>
      <c r="P4569" s="1323">
        <f t="shared" si="177"/>
        <v>54000</v>
      </c>
    </row>
    <row r="4570" spans="1:16" ht="12.75" x14ac:dyDescent="0.2">
      <c r="A4570" s="1473">
        <v>1091</v>
      </c>
      <c r="B4570" s="1473" t="s">
        <v>2003</v>
      </c>
      <c r="C4570" s="1474" t="s">
        <v>97</v>
      </c>
      <c r="D4570" s="1474" t="s">
        <v>5615</v>
      </c>
      <c r="E4570" s="1475">
        <v>6500</v>
      </c>
      <c r="F4570" s="1474" t="s">
        <v>5616</v>
      </c>
      <c r="G4570" s="1474" t="s">
        <v>5617</v>
      </c>
      <c r="H4570" s="1473" t="s">
        <v>5618</v>
      </c>
      <c r="I4570" s="1473" t="s">
        <v>5581</v>
      </c>
      <c r="J4570" s="1473" t="s">
        <v>5571</v>
      </c>
      <c r="K4570" s="1322">
        <v>3</v>
      </c>
      <c r="L4570" s="1322">
        <v>8</v>
      </c>
      <c r="M4570" s="1323">
        <f>+L4570*E4570</f>
        <v>52000</v>
      </c>
      <c r="N4570" s="1322">
        <v>2</v>
      </c>
      <c r="O4570" s="1322">
        <v>6</v>
      </c>
      <c r="P4570" s="1323">
        <f t="shared" si="177"/>
        <v>39000</v>
      </c>
    </row>
    <row r="4571" spans="1:16" ht="12.75" x14ac:dyDescent="0.2">
      <c r="A4571" s="1473">
        <v>1091</v>
      </c>
      <c r="B4571" s="1473" t="s">
        <v>2003</v>
      </c>
      <c r="C4571" s="1474" t="s">
        <v>97</v>
      </c>
      <c r="D4571" s="1474" t="s">
        <v>5619</v>
      </c>
      <c r="E4571" s="1475">
        <v>6500</v>
      </c>
      <c r="F4571" s="1474" t="s">
        <v>5620</v>
      </c>
      <c r="G4571" s="1474" t="s">
        <v>5621</v>
      </c>
      <c r="H4571" s="1473" t="s">
        <v>5622</v>
      </c>
      <c r="I4571" s="1473" t="s">
        <v>5581</v>
      </c>
      <c r="J4571" s="1473" t="s">
        <v>5571</v>
      </c>
      <c r="K4571" s="1324"/>
      <c r="L4571" s="1324"/>
      <c r="M4571" s="1322"/>
      <c r="N4571" s="1322">
        <v>2</v>
      </c>
      <c r="O4571" s="1322">
        <v>5</v>
      </c>
      <c r="P4571" s="1323">
        <f t="shared" si="177"/>
        <v>32500</v>
      </c>
    </row>
    <row r="4572" spans="1:16" ht="12.75" x14ac:dyDescent="0.2">
      <c r="A4572" s="1473">
        <v>1091</v>
      </c>
      <c r="B4572" s="1473" t="s">
        <v>2003</v>
      </c>
      <c r="C4572" s="1474" t="s">
        <v>97</v>
      </c>
      <c r="D4572" s="1474" t="s">
        <v>5595</v>
      </c>
      <c r="E4572" s="1475">
        <v>2500</v>
      </c>
      <c r="F4572" s="1474" t="s">
        <v>5623</v>
      </c>
      <c r="G4572" s="1474" t="s">
        <v>5624</v>
      </c>
      <c r="H4572" s="1473" t="s">
        <v>5625</v>
      </c>
      <c r="I4572" s="1473" t="s">
        <v>5581</v>
      </c>
      <c r="J4572" s="1473" t="s">
        <v>5571</v>
      </c>
      <c r="K4572" s="1322">
        <v>4</v>
      </c>
      <c r="L4572" s="1322">
        <v>12</v>
      </c>
      <c r="M4572" s="1323">
        <f t="shared" ref="M4572:M4592" si="179">+L4572*E4572</f>
        <v>30000</v>
      </c>
      <c r="N4572" s="1322">
        <v>2</v>
      </c>
      <c r="O4572" s="1322">
        <v>6</v>
      </c>
      <c r="P4572" s="1323">
        <f t="shared" si="177"/>
        <v>15000</v>
      </c>
    </row>
    <row r="4573" spans="1:16" ht="12.75" x14ac:dyDescent="0.2">
      <c r="A4573" s="1473">
        <v>1091</v>
      </c>
      <c r="B4573" s="1473" t="s">
        <v>2003</v>
      </c>
      <c r="C4573" s="1474" t="s">
        <v>97</v>
      </c>
      <c r="D4573" s="1474" t="s">
        <v>5626</v>
      </c>
      <c r="E4573" s="1475">
        <v>6000</v>
      </c>
      <c r="F4573" s="1474" t="s">
        <v>5627</v>
      </c>
      <c r="G4573" s="1474" t="s">
        <v>5628</v>
      </c>
      <c r="H4573" s="1473" t="s">
        <v>5629</v>
      </c>
      <c r="I4573" s="1473" t="s">
        <v>5605</v>
      </c>
      <c r="J4573" s="1473" t="s">
        <v>5571</v>
      </c>
      <c r="K4573" s="1322">
        <v>4</v>
      </c>
      <c r="L4573" s="1322">
        <v>12</v>
      </c>
      <c r="M4573" s="1323">
        <f t="shared" si="179"/>
        <v>72000</v>
      </c>
      <c r="N4573" s="1322">
        <v>2</v>
      </c>
      <c r="O4573" s="1322">
        <v>6</v>
      </c>
      <c r="P4573" s="1323">
        <f t="shared" si="177"/>
        <v>36000</v>
      </c>
    </row>
    <row r="4574" spans="1:16" ht="12.75" x14ac:dyDescent="0.2">
      <c r="A4574" s="1473">
        <v>1091</v>
      </c>
      <c r="B4574" s="1473" t="s">
        <v>2003</v>
      </c>
      <c r="C4574" s="1474" t="s">
        <v>97</v>
      </c>
      <c r="D4574" s="1474" t="s">
        <v>739</v>
      </c>
      <c r="E4574" s="1475">
        <v>3000</v>
      </c>
      <c r="F4574" s="1474" t="s">
        <v>5630</v>
      </c>
      <c r="G4574" s="1474" t="s">
        <v>5631</v>
      </c>
      <c r="H4574" s="1473" t="s">
        <v>3589</v>
      </c>
      <c r="I4574" s="1473" t="s">
        <v>5611</v>
      </c>
      <c r="J4574" s="1479" t="s">
        <v>5571</v>
      </c>
      <c r="K4574" s="1322">
        <v>4</v>
      </c>
      <c r="L4574" s="1322">
        <v>12</v>
      </c>
      <c r="M4574" s="1323">
        <f t="shared" si="179"/>
        <v>36000</v>
      </c>
      <c r="N4574" s="1322">
        <v>2</v>
      </c>
      <c r="O4574" s="1322">
        <v>6</v>
      </c>
      <c r="P4574" s="1323">
        <f t="shared" si="177"/>
        <v>18000</v>
      </c>
    </row>
    <row r="4575" spans="1:16" ht="12.75" x14ac:dyDescent="0.2">
      <c r="A4575" s="1473">
        <v>1091</v>
      </c>
      <c r="B4575" s="1473" t="s">
        <v>2003</v>
      </c>
      <c r="C4575" s="1474" t="s">
        <v>97</v>
      </c>
      <c r="D4575" s="1474" t="s">
        <v>5188</v>
      </c>
      <c r="E4575" s="1475">
        <v>3000</v>
      </c>
      <c r="F4575" s="1474" t="s">
        <v>5632</v>
      </c>
      <c r="G4575" s="1474" t="s">
        <v>5633</v>
      </c>
      <c r="H4575" s="1473" t="s">
        <v>4044</v>
      </c>
      <c r="I4575" s="1473" t="s">
        <v>2189</v>
      </c>
      <c r="J4575" s="1473" t="s">
        <v>2189</v>
      </c>
      <c r="K4575" s="1322">
        <v>4</v>
      </c>
      <c r="L4575" s="1322">
        <v>12</v>
      </c>
      <c r="M4575" s="1323">
        <f t="shared" si="179"/>
        <v>36000</v>
      </c>
      <c r="N4575" s="1322">
        <v>2</v>
      </c>
      <c r="O4575" s="1322">
        <v>6</v>
      </c>
      <c r="P4575" s="1323">
        <f t="shared" si="177"/>
        <v>18000</v>
      </c>
    </row>
    <row r="4576" spans="1:16" ht="12.75" x14ac:dyDescent="0.2">
      <c r="A4576" s="1473">
        <v>1091</v>
      </c>
      <c r="B4576" s="1473" t="s">
        <v>2003</v>
      </c>
      <c r="C4576" s="1474" t="s">
        <v>97</v>
      </c>
      <c r="D4576" s="1474" t="s">
        <v>5634</v>
      </c>
      <c r="E4576" s="1475">
        <v>2500</v>
      </c>
      <c r="F4576" s="1474" t="s">
        <v>5635</v>
      </c>
      <c r="G4576" s="1474" t="s">
        <v>5636</v>
      </c>
      <c r="H4576" s="1473" t="s">
        <v>5614</v>
      </c>
      <c r="I4576" s="1473" t="s">
        <v>5581</v>
      </c>
      <c r="J4576" s="1473" t="s">
        <v>5571</v>
      </c>
      <c r="K4576" s="1322">
        <v>4</v>
      </c>
      <c r="L4576" s="1322">
        <v>12</v>
      </c>
      <c r="M4576" s="1323">
        <f t="shared" si="179"/>
        <v>30000</v>
      </c>
      <c r="N4576" s="1322">
        <v>2</v>
      </c>
      <c r="O4576" s="1322">
        <v>6</v>
      </c>
      <c r="P4576" s="1323">
        <f t="shared" si="177"/>
        <v>15000</v>
      </c>
    </row>
    <row r="4577" spans="1:16" ht="12.75" x14ac:dyDescent="0.2">
      <c r="A4577" s="1473">
        <v>1091</v>
      </c>
      <c r="B4577" s="1473" t="s">
        <v>2003</v>
      </c>
      <c r="C4577" s="1474" t="s">
        <v>97</v>
      </c>
      <c r="D4577" s="1474" t="s">
        <v>5572</v>
      </c>
      <c r="E4577" s="1475">
        <v>6500</v>
      </c>
      <c r="F4577" s="1474" t="s">
        <v>5637</v>
      </c>
      <c r="G4577" s="1474" t="s">
        <v>5638</v>
      </c>
      <c r="H4577" s="1473" t="s">
        <v>5601</v>
      </c>
      <c r="I4577" s="1473" t="s">
        <v>5581</v>
      </c>
      <c r="J4577" s="1473" t="s">
        <v>5571</v>
      </c>
      <c r="K4577" s="1322">
        <v>4</v>
      </c>
      <c r="L4577" s="1322">
        <v>12</v>
      </c>
      <c r="M4577" s="1323">
        <f t="shared" si="179"/>
        <v>78000</v>
      </c>
      <c r="N4577" s="1322">
        <v>2</v>
      </c>
      <c r="O4577" s="1322">
        <v>6</v>
      </c>
      <c r="P4577" s="1323">
        <f t="shared" si="177"/>
        <v>39000</v>
      </c>
    </row>
    <row r="4578" spans="1:16" ht="12.75" x14ac:dyDescent="0.2">
      <c r="A4578" s="1473">
        <v>1091</v>
      </c>
      <c r="B4578" s="1473" t="s">
        <v>2003</v>
      </c>
      <c r="C4578" s="1474" t="s">
        <v>97</v>
      </c>
      <c r="D4578" s="1474" t="s">
        <v>5619</v>
      </c>
      <c r="E4578" s="1475">
        <v>6500</v>
      </c>
      <c r="F4578" s="1474" t="s">
        <v>5639</v>
      </c>
      <c r="G4578" s="1474" t="s">
        <v>5640</v>
      </c>
      <c r="H4578" s="1473" t="s">
        <v>5575</v>
      </c>
      <c r="I4578" s="1473" t="s">
        <v>5576</v>
      </c>
      <c r="J4578" s="1473" t="s">
        <v>5571</v>
      </c>
      <c r="K4578" s="1322">
        <v>4</v>
      </c>
      <c r="L4578" s="1322">
        <v>12</v>
      </c>
      <c r="M4578" s="1323">
        <f t="shared" si="179"/>
        <v>78000</v>
      </c>
      <c r="N4578" s="1322">
        <v>2</v>
      </c>
      <c r="O4578" s="1322">
        <v>6</v>
      </c>
      <c r="P4578" s="1323">
        <f t="shared" si="177"/>
        <v>39000</v>
      </c>
    </row>
    <row r="4579" spans="1:16" ht="12.75" x14ac:dyDescent="0.2">
      <c r="A4579" s="1473">
        <v>1091</v>
      </c>
      <c r="B4579" s="1473" t="s">
        <v>2003</v>
      </c>
      <c r="C4579" s="1474" t="s">
        <v>97</v>
      </c>
      <c r="D4579" s="1474" t="s">
        <v>5641</v>
      </c>
      <c r="E4579" s="1475">
        <v>6500</v>
      </c>
      <c r="F4579" s="1474" t="s">
        <v>5642</v>
      </c>
      <c r="G4579" s="1474" t="s">
        <v>5643</v>
      </c>
      <c r="H4579" s="1473" t="s">
        <v>5644</v>
      </c>
      <c r="I4579" s="1473" t="s">
        <v>5581</v>
      </c>
      <c r="J4579" s="1473" t="s">
        <v>5571</v>
      </c>
      <c r="K4579" s="1322">
        <v>2</v>
      </c>
      <c r="L4579" s="1322">
        <v>4</v>
      </c>
      <c r="M4579" s="1323">
        <f t="shared" si="179"/>
        <v>26000</v>
      </c>
      <c r="N4579" s="1322">
        <v>2</v>
      </c>
      <c r="O4579" s="1322">
        <v>6</v>
      </c>
      <c r="P4579" s="1323">
        <f t="shared" si="177"/>
        <v>39000</v>
      </c>
    </row>
    <row r="4580" spans="1:16" ht="12.75" x14ac:dyDescent="0.2">
      <c r="A4580" s="1473">
        <v>1091</v>
      </c>
      <c r="B4580" s="1473" t="s">
        <v>2003</v>
      </c>
      <c r="C4580" s="1474" t="s">
        <v>97</v>
      </c>
      <c r="D4580" s="1474" t="s">
        <v>5619</v>
      </c>
      <c r="E4580" s="1475">
        <v>6500</v>
      </c>
      <c r="F4580" s="1474" t="s">
        <v>5645</v>
      </c>
      <c r="G4580" s="1474" t="s">
        <v>5646</v>
      </c>
      <c r="H4580" s="1473" t="s">
        <v>5575</v>
      </c>
      <c r="I4580" s="1473" t="s">
        <v>5581</v>
      </c>
      <c r="J4580" s="1473" t="s">
        <v>5571</v>
      </c>
      <c r="K4580" s="1322">
        <v>4</v>
      </c>
      <c r="L4580" s="1322">
        <v>12</v>
      </c>
      <c r="M4580" s="1323">
        <f t="shared" si="179"/>
        <v>78000</v>
      </c>
      <c r="N4580" s="1322">
        <v>2</v>
      </c>
      <c r="O4580" s="1322">
        <v>6</v>
      </c>
      <c r="P4580" s="1323">
        <f t="shared" si="177"/>
        <v>39000</v>
      </c>
    </row>
    <row r="4581" spans="1:16" ht="12.75" x14ac:dyDescent="0.2">
      <c r="A4581" s="1473">
        <v>1091</v>
      </c>
      <c r="B4581" s="1473" t="s">
        <v>2003</v>
      </c>
      <c r="C4581" s="1474" t="s">
        <v>97</v>
      </c>
      <c r="D4581" s="1474" t="s">
        <v>5647</v>
      </c>
      <c r="E4581" s="1475">
        <v>7000</v>
      </c>
      <c r="F4581" s="1474" t="s">
        <v>5648</v>
      </c>
      <c r="G4581" s="1474" t="s">
        <v>5649</v>
      </c>
      <c r="H4581" s="1473" t="s">
        <v>473</v>
      </c>
      <c r="I4581" s="1473" t="s">
        <v>5581</v>
      </c>
      <c r="J4581" s="1473" t="s">
        <v>5571</v>
      </c>
      <c r="K4581" s="1322">
        <v>1</v>
      </c>
      <c r="L4581" s="1322">
        <v>3</v>
      </c>
      <c r="M4581" s="1323">
        <f t="shared" si="179"/>
        <v>21000</v>
      </c>
      <c r="N4581" s="1322">
        <v>2</v>
      </c>
      <c r="O4581" s="1322">
        <v>6</v>
      </c>
      <c r="P4581" s="1323">
        <f t="shared" si="177"/>
        <v>42000</v>
      </c>
    </row>
    <row r="4582" spans="1:16" ht="12.75" x14ac:dyDescent="0.2">
      <c r="A4582" s="1473">
        <v>1091</v>
      </c>
      <c r="B4582" s="1473" t="s">
        <v>2003</v>
      </c>
      <c r="C4582" s="1474" t="s">
        <v>97</v>
      </c>
      <c r="D4582" s="1474" t="s">
        <v>5595</v>
      </c>
      <c r="E4582" s="1475">
        <v>2500</v>
      </c>
      <c r="F4582" s="1474" t="s">
        <v>5650</v>
      </c>
      <c r="G4582" s="1474" t="s">
        <v>5651</v>
      </c>
      <c r="H4582" s="1473" t="s">
        <v>5652</v>
      </c>
      <c r="I4582" s="1473" t="s">
        <v>5653</v>
      </c>
      <c r="J4582" s="1473" t="s">
        <v>2189</v>
      </c>
      <c r="K4582" s="1322">
        <v>4</v>
      </c>
      <c r="L4582" s="1322">
        <v>12</v>
      </c>
      <c r="M4582" s="1323">
        <f t="shared" si="179"/>
        <v>30000</v>
      </c>
      <c r="N4582" s="1322">
        <v>2</v>
      </c>
      <c r="O4582" s="1322">
        <v>6</v>
      </c>
      <c r="P4582" s="1323">
        <f t="shared" si="177"/>
        <v>15000</v>
      </c>
    </row>
    <row r="4583" spans="1:16" ht="12.75" x14ac:dyDescent="0.2">
      <c r="A4583" s="1473">
        <v>1091</v>
      </c>
      <c r="B4583" s="1473" t="s">
        <v>2003</v>
      </c>
      <c r="C4583" s="1474" t="s">
        <v>97</v>
      </c>
      <c r="D4583" s="1474" t="s">
        <v>5572</v>
      </c>
      <c r="E4583" s="1475">
        <v>6500</v>
      </c>
      <c r="F4583" s="1474" t="s">
        <v>5654</v>
      </c>
      <c r="G4583" s="1474" t="s">
        <v>5655</v>
      </c>
      <c r="H4583" s="1473" t="s">
        <v>651</v>
      </c>
      <c r="I4583" s="1473" t="s">
        <v>5611</v>
      </c>
      <c r="J4583" s="1473" t="s">
        <v>5571</v>
      </c>
      <c r="K4583" s="1322">
        <v>3</v>
      </c>
      <c r="L4583" s="1322">
        <v>8</v>
      </c>
      <c r="M4583" s="1323">
        <f t="shared" si="179"/>
        <v>52000</v>
      </c>
      <c r="N4583" s="1322">
        <v>2</v>
      </c>
      <c r="O4583" s="1322">
        <v>6</v>
      </c>
      <c r="P4583" s="1323">
        <f t="shared" si="177"/>
        <v>39000</v>
      </c>
    </row>
    <row r="4584" spans="1:16" ht="12.75" x14ac:dyDescent="0.2">
      <c r="A4584" s="1473">
        <v>1091</v>
      </c>
      <c r="B4584" s="1473" t="s">
        <v>2003</v>
      </c>
      <c r="C4584" s="1474" t="s">
        <v>97</v>
      </c>
      <c r="D4584" s="1474" t="s">
        <v>739</v>
      </c>
      <c r="E4584" s="1475">
        <v>3000</v>
      </c>
      <c r="F4584" s="1474" t="s">
        <v>5656</v>
      </c>
      <c r="G4584" s="1474" t="s">
        <v>5657</v>
      </c>
      <c r="H4584" s="1480" t="s">
        <v>1382</v>
      </c>
      <c r="I4584" s="1479" t="s">
        <v>5658</v>
      </c>
      <c r="J4584" s="1479" t="s">
        <v>5571</v>
      </c>
      <c r="K4584" s="1322">
        <v>4</v>
      </c>
      <c r="L4584" s="1322">
        <v>12</v>
      </c>
      <c r="M4584" s="1323">
        <f t="shared" si="179"/>
        <v>36000</v>
      </c>
      <c r="N4584" s="1322">
        <v>2</v>
      </c>
      <c r="O4584" s="1322">
        <v>6</v>
      </c>
      <c r="P4584" s="1323">
        <f t="shared" si="177"/>
        <v>18000</v>
      </c>
    </row>
    <row r="4585" spans="1:16" ht="12.75" x14ac:dyDescent="0.2">
      <c r="A4585" s="1473">
        <v>1091</v>
      </c>
      <c r="B4585" s="1473" t="s">
        <v>2003</v>
      </c>
      <c r="C4585" s="1474" t="s">
        <v>97</v>
      </c>
      <c r="D4585" s="1474" t="s">
        <v>5659</v>
      </c>
      <c r="E4585" s="1475">
        <v>3000</v>
      </c>
      <c r="F4585" s="1474" t="s">
        <v>5660</v>
      </c>
      <c r="G4585" s="1474" t="s">
        <v>5661</v>
      </c>
      <c r="H4585" s="1473" t="s">
        <v>5662</v>
      </c>
      <c r="I4585" s="1473" t="s">
        <v>2412</v>
      </c>
      <c r="J4585" s="1473" t="s">
        <v>5571</v>
      </c>
      <c r="K4585" s="1322">
        <v>2</v>
      </c>
      <c r="L4585" s="1322">
        <v>3</v>
      </c>
      <c r="M4585" s="1323">
        <f t="shared" si="179"/>
        <v>9000</v>
      </c>
      <c r="N4585" s="1322">
        <v>2</v>
      </c>
      <c r="O4585" s="1322">
        <v>6</v>
      </c>
      <c r="P4585" s="1323">
        <f t="shared" si="177"/>
        <v>18000</v>
      </c>
    </row>
    <row r="4586" spans="1:16" ht="12.75" x14ac:dyDescent="0.2">
      <c r="A4586" s="1473">
        <v>1091</v>
      </c>
      <c r="B4586" s="1473" t="s">
        <v>2003</v>
      </c>
      <c r="C4586" s="1474" t="s">
        <v>97</v>
      </c>
      <c r="D4586" s="1474" t="s">
        <v>5663</v>
      </c>
      <c r="E4586" s="1475">
        <v>5000</v>
      </c>
      <c r="F4586" s="1474" t="s">
        <v>5664</v>
      </c>
      <c r="G4586" s="1474" t="s">
        <v>5665</v>
      </c>
      <c r="H4586" s="1473" t="s">
        <v>5644</v>
      </c>
      <c r="I4586" s="1473" t="s">
        <v>5666</v>
      </c>
      <c r="J4586" s="1473" t="s">
        <v>5571</v>
      </c>
      <c r="K4586" s="1322">
        <v>4</v>
      </c>
      <c r="L4586" s="1322">
        <v>12</v>
      </c>
      <c r="M4586" s="1323">
        <f t="shared" si="179"/>
        <v>60000</v>
      </c>
      <c r="N4586" s="1322">
        <v>2</v>
      </c>
      <c r="O4586" s="1322">
        <v>6</v>
      </c>
      <c r="P4586" s="1323">
        <f t="shared" si="177"/>
        <v>30000</v>
      </c>
    </row>
    <row r="4587" spans="1:16" ht="12.75" x14ac:dyDescent="0.2">
      <c r="A4587" s="1473">
        <v>1091</v>
      </c>
      <c r="B4587" s="1473" t="s">
        <v>2003</v>
      </c>
      <c r="C4587" s="1474" t="s">
        <v>97</v>
      </c>
      <c r="D4587" s="1474" t="s">
        <v>5667</v>
      </c>
      <c r="E4587" s="1475">
        <v>4000</v>
      </c>
      <c r="F4587" s="1474" t="s">
        <v>5668</v>
      </c>
      <c r="G4587" s="1474" t="s">
        <v>5669</v>
      </c>
      <c r="H4587" s="1473" t="s">
        <v>5625</v>
      </c>
      <c r="I4587" s="1473" t="s">
        <v>5576</v>
      </c>
      <c r="J4587" s="1473" t="s">
        <v>5571</v>
      </c>
      <c r="K4587" s="1322">
        <v>4</v>
      </c>
      <c r="L4587" s="1322">
        <v>12</v>
      </c>
      <c r="M4587" s="1323">
        <f t="shared" si="179"/>
        <v>48000</v>
      </c>
      <c r="N4587" s="1322">
        <v>2</v>
      </c>
      <c r="O4587" s="1322">
        <v>6</v>
      </c>
      <c r="P4587" s="1323">
        <f t="shared" si="177"/>
        <v>24000</v>
      </c>
    </row>
    <row r="4588" spans="1:16" ht="12.75" x14ac:dyDescent="0.2">
      <c r="A4588" s="1473">
        <v>1091</v>
      </c>
      <c r="B4588" s="1473" t="s">
        <v>2003</v>
      </c>
      <c r="C4588" s="1474" t="s">
        <v>97</v>
      </c>
      <c r="D4588" s="1474" t="s">
        <v>5572</v>
      </c>
      <c r="E4588" s="1475">
        <v>6500</v>
      </c>
      <c r="F4588" s="1474" t="s">
        <v>5670</v>
      </c>
      <c r="G4588" s="1474" t="s">
        <v>5671</v>
      </c>
      <c r="H4588" s="1473" t="s">
        <v>4635</v>
      </c>
      <c r="I4588" s="1473" t="s">
        <v>5611</v>
      </c>
      <c r="J4588" s="1473" t="s">
        <v>5571</v>
      </c>
      <c r="K4588" s="1322">
        <v>4</v>
      </c>
      <c r="L4588" s="1322">
        <v>12</v>
      </c>
      <c r="M4588" s="1323">
        <f t="shared" si="179"/>
        <v>78000</v>
      </c>
      <c r="N4588" s="1322">
        <v>2</v>
      </c>
      <c r="O4588" s="1322">
        <v>6</v>
      </c>
      <c r="P4588" s="1323">
        <f t="shared" si="177"/>
        <v>39000</v>
      </c>
    </row>
    <row r="4589" spans="1:16" ht="12.75" x14ac:dyDescent="0.2">
      <c r="A4589" s="1473">
        <v>1091</v>
      </c>
      <c r="B4589" s="1473" t="s">
        <v>2003</v>
      </c>
      <c r="C4589" s="1474" t="s">
        <v>97</v>
      </c>
      <c r="D4589" s="1474" t="s">
        <v>5667</v>
      </c>
      <c r="E4589" s="1475">
        <v>6500</v>
      </c>
      <c r="F4589" s="1474" t="s">
        <v>5672</v>
      </c>
      <c r="G4589" s="1474" t="s">
        <v>5673</v>
      </c>
      <c r="H4589" s="1473" t="s">
        <v>5601</v>
      </c>
      <c r="I4589" s="1473" t="s">
        <v>5581</v>
      </c>
      <c r="J4589" s="1473" t="s">
        <v>5571</v>
      </c>
      <c r="K4589" s="1322">
        <v>3</v>
      </c>
      <c r="L4589" s="1322">
        <v>9</v>
      </c>
      <c r="M4589" s="1323">
        <f t="shared" si="179"/>
        <v>58500</v>
      </c>
      <c r="N4589" s="1322">
        <v>2</v>
      </c>
      <c r="O4589" s="1322">
        <v>6</v>
      </c>
      <c r="P4589" s="1323">
        <f t="shared" si="177"/>
        <v>39000</v>
      </c>
    </row>
    <row r="4590" spans="1:16" ht="12.75" x14ac:dyDescent="0.2">
      <c r="A4590" s="1473">
        <v>1091</v>
      </c>
      <c r="B4590" s="1473" t="s">
        <v>2003</v>
      </c>
      <c r="C4590" s="1474" t="s">
        <v>97</v>
      </c>
      <c r="D4590" s="1474" t="s">
        <v>5674</v>
      </c>
      <c r="E4590" s="1475">
        <v>2500</v>
      </c>
      <c r="F4590" s="1474" t="s">
        <v>5675</v>
      </c>
      <c r="G4590" s="1474" t="s">
        <v>5676</v>
      </c>
      <c r="H4590" s="1473" t="s">
        <v>5585</v>
      </c>
      <c r="I4590" s="1473" t="s">
        <v>5611</v>
      </c>
      <c r="J4590" s="1473" t="s">
        <v>2189</v>
      </c>
      <c r="K4590" s="1322">
        <v>4</v>
      </c>
      <c r="L4590" s="1322">
        <v>12</v>
      </c>
      <c r="M4590" s="1323">
        <f t="shared" si="179"/>
        <v>30000</v>
      </c>
      <c r="N4590" s="1322">
        <v>2</v>
      </c>
      <c r="O4590" s="1322">
        <v>6</v>
      </c>
      <c r="P4590" s="1323">
        <f t="shared" si="177"/>
        <v>15000</v>
      </c>
    </row>
    <row r="4591" spans="1:16" ht="12.75" x14ac:dyDescent="0.2">
      <c r="A4591" s="1473">
        <v>1091</v>
      </c>
      <c r="B4591" s="1473" t="s">
        <v>2003</v>
      </c>
      <c r="C4591" s="1474" t="s">
        <v>97</v>
      </c>
      <c r="D4591" s="1474" t="s">
        <v>5677</v>
      </c>
      <c r="E4591" s="1475">
        <v>5000</v>
      </c>
      <c r="F4591" s="1474" t="s">
        <v>5678</v>
      </c>
      <c r="G4591" s="1474" t="s">
        <v>5679</v>
      </c>
      <c r="H4591" s="1473" t="s">
        <v>5680</v>
      </c>
      <c r="I4591" s="1473" t="s">
        <v>5581</v>
      </c>
      <c r="J4591" s="1473" t="s">
        <v>5571</v>
      </c>
      <c r="K4591" s="1322">
        <v>4</v>
      </c>
      <c r="L4591" s="1322">
        <v>12</v>
      </c>
      <c r="M4591" s="1323">
        <f t="shared" si="179"/>
        <v>60000</v>
      </c>
      <c r="N4591" s="1322">
        <v>2</v>
      </c>
      <c r="O4591" s="1322">
        <v>6</v>
      </c>
      <c r="P4591" s="1323">
        <f t="shared" si="177"/>
        <v>30000</v>
      </c>
    </row>
    <row r="4592" spans="1:16" ht="12.75" x14ac:dyDescent="0.2">
      <c r="A4592" s="1473">
        <v>1091</v>
      </c>
      <c r="B4592" s="1473" t="s">
        <v>2003</v>
      </c>
      <c r="C4592" s="1474" t="s">
        <v>97</v>
      </c>
      <c r="D4592" s="1474" t="s">
        <v>5681</v>
      </c>
      <c r="E4592" s="1475">
        <v>4000</v>
      </c>
      <c r="F4592" s="1474" t="s">
        <v>5682</v>
      </c>
      <c r="G4592" s="1474" t="s">
        <v>5683</v>
      </c>
      <c r="H4592" s="1473" t="s">
        <v>5684</v>
      </c>
      <c r="I4592" s="1473" t="s">
        <v>5581</v>
      </c>
      <c r="J4592" s="1473" t="s">
        <v>5571</v>
      </c>
      <c r="K4592" s="1322">
        <v>4</v>
      </c>
      <c r="L4592" s="1322">
        <v>12</v>
      </c>
      <c r="M4592" s="1323">
        <f t="shared" si="179"/>
        <v>48000</v>
      </c>
      <c r="N4592" s="1322">
        <v>2</v>
      </c>
      <c r="O4592" s="1322">
        <v>6</v>
      </c>
      <c r="P4592" s="1323">
        <f t="shared" si="177"/>
        <v>24000</v>
      </c>
    </row>
    <row r="4593" spans="1:16" ht="12.75" x14ac:dyDescent="0.2">
      <c r="A4593" s="1473">
        <v>1091</v>
      </c>
      <c r="B4593" s="1473" t="s">
        <v>2003</v>
      </c>
      <c r="C4593" s="1474" t="s">
        <v>97</v>
      </c>
      <c r="D4593" s="1474" t="s">
        <v>5595</v>
      </c>
      <c r="E4593" s="1475">
        <v>2500</v>
      </c>
      <c r="F4593" s="1474" t="s">
        <v>5685</v>
      </c>
      <c r="G4593" s="1474" t="s">
        <v>5686</v>
      </c>
      <c r="H4593" s="1473" t="s">
        <v>5687</v>
      </c>
      <c r="I4593" s="1473" t="s">
        <v>5581</v>
      </c>
      <c r="J4593" s="1473" t="s">
        <v>2189</v>
      </c>
      <c r="K4593" s="1324"/>
      <c r="L4593" s="1324"/>
      <c r="M4593" s="1322"/>
      <c r="N4593" s="1322">
        <v>2</v>
      </c>
      <c r="O4593" s="1322">
        <v>5</v>
      </c>
      <c r="P4593" s="1323">
        <f t="shared" si="177"/>
        <v>12500</v>
      </c>
    </row>
    <row r="4594" spans="1:16" ht="12.75" x14ac:dyDescent="0.2">
      <c r="A4594" s="1473">
        <v>1091</v>
      </c>
      <c r="B4594" s="1473" t="s">
        <v>2003</v>
      </c>
      <c r="C4594" s="1474" t="s">
        <v>97</v>
      </c>
      <c r="D4594" s="1474" t="s">
        <v>739</v>
      </c>
      <c r="E4594" s="1475">
        <v>2500</v>
      </c>
      <c r="F4594" s="1474" t="s">
        <v>5688</v>
      </c>
      <c r="G4594" s="1474" t="s">
        <v>5689</v>
      </c>
      <c r="H4594" s="1473" t="s">
        <v>5690</v>
      </c>
      <c r="I4594" s="1473" t="s">
        <v>5581</v>
      </c>
      <c r="J4594" s="1473" t="s">
        <v>2189</v>
      </c>
      <c r="K4594" s="1324"/>
      <c r="L4594" s="1324"/>
      <c r="M4594" s="1322"/>
      <c r="N4594" s="1322">
        <v>2</v>
      </c>
      <c r="O4594" s="1322">
        <v>5</v>
      </c>
      <c r="P4594" s="1323">
        <f t="shared" si="177"/>
        <v>12500</v>
      </c>
    </row>
    <row r="4595" spans="1:16" ht="12.75" x14ac:dyDescent="0.2">
      <c r="A4595" s="1473">
        <v>1091</v>
      </c>
      <c r="B4595" s="1473" t="s">
        <v>2003</v>
      </c>
      <c r="C4595" s="1474" t="s">
        <v>97</v>
      </c>
      <c r="D4595" s="1474" t="s">
        <v>739</v>
      </c>
      <c r="E4595" s="1475">
        <v>2500</v>
      </c>
      <c r="F4595" s="1474" t="s">
        <v>5691</v>
      </c>
      <c r="G4595" s="1474" t="s">
        <v>5692</v>
      </c>
      <c r="H4595" s="1473" t="s">
        <v>5644</v>
      </c>
      <c r="I4595" s="1473" t="s">
        <v>5666</v>
      </c>
      <c r="J4595" s="1473" t="s">
        <v>2189</v>
      </c>
      <c r="K4595" s="1322">
        <v>4</v>
      </c>
      <c r="L4595" s="1322">
        <v>12</v>
      </c>
      <c r="M4595" s="1323">
        <f t="shared" ref="M4595:M4626" si="180">+L4595*E4595</f>
        <v>30000</v>
      </c>
      <c r="N4595" s="1322">
        <v>2</v>
      </c>
      <c r="O4595" s="1322">
        <v>6</v>
      </c>
      <c r="P4595" s="1323">
        <f t="shared" si="177"/>
        <v>15000</v>
      </c>
    </row>
    <row r="4596" spans="1:16" ht="12.75" x14ac:dyDescent="0.2">
      <c r="A4596" s="1473">
        <v>1091</v>
      </c>
      <c r="B4596" s="1473" t="s">
        <v>2003</v>
      </c>
      <c r="C4596" s="1474" t="s">
        <v>97</v>
      </c>
      <c r="D4596" s="1474" t="s">
        <v>5693</v>
      </c>
      <c r="E4596" s="1475">
        <v>5000</v>
      </c>
      <c r="F4596" s="1474" t="s">
        <v>5694</v>
      </c>
      <c r="G4596" s="1474" t="s">
        <v>5695</v>
      </c>
      <c r="H4596" s="1473" t="s">
        <v>5644</v>
      </c>
      <c r="I4596" s="1473" t="s">
        <v>5581</v>
      </c>
      <c r="J4596" s="1473" t="s">
        <v>5571</v>
      </c>
      <c r="K4596" s="1322">
        <v>3</v>
      </c>
      <c r="L4596" s="1322">
        <v>8</v>
      </c>
      <c r="M4596" s="1323">
        <f t="shared" si="180"/>
        <v>40000</v>
      </c>
      <c r="N4596" s="1322">
        <v>2</v>
      </c>
      <c r="O4596" s="1322">
        <v>6</v>
      </c>
      <c r="P4596" s="1323">
        <f t="shared" si="177"/>
        <v>30000</v>
      </c>
    </row>
    <row r="4597" spans="1:16" ht="12.75" x14ac:dyDescent="0.2">
      <c r="A4597" s="1473">
        <v>1091</v>
      </c>
      <c r="B4597" s="1473" t="s">
        <v>2003</v>
      </c>
      <c r="C4597" s="1474" t="s">
        <v>97</v>
      </c>
      <c r="D4597" s="1474" t="s">
        <v>5696</v>
      </c>
      <c r="E4597" s="1475">
        <v>2200</v>
      </c>
      <c r="F4597" s="1474" t="s">
        <v>5697</v>
      </c>
      <c r="G4597" s="1474" t="s">
        <v>5698</v>
      </c>
      <c r="H4597" s="1473" t="s">
        <v>5699</v>
      </c>
      <c r="I4597" s="1473" t="s">
        <v>5653</v>
      </c>
      <c r="J4597" s="1473" t="s">
        <v>2189</v>
      </c>
      <c r="K4597" s="1322">
        <v>4</v>
      </c>
      <c r="L4597" s="1322">
        <v>12</v>
      </c>
      <c r="M4597" s="1323">
        <f t="shared" si="180"/>
        <v>26400</v>
      </c>
      <c r="N4597" s="1322">
        <v>2</v>
      </c>
      <c r="O4597" s="1322">
        <v>6</v>
      </c>
      <c r="P4597" s="1323">
        <f t="shared" si="177"/>
        <v>13200</v>
      </c>
    </row>
    <row r="4598" spans="1:16" ht="12.75" x14ac:dyDescent="0.2">
      <c r="A4598" s="1473">
        <v>1091</v>
      </c>
      <c r="B4598" s="1473" t="s">
        <v>2003</v>
      </c>
      <c r="C4598" s="1474" t="s">
        <v>97</v>
      </c>
      <c r="D4598" s="1474" t="s">
        <v>5700</v>
      </c>
      <c r="E4598" s="1475">
        <v>2500</v>
      </c>
      <c r="F4598" s="1474" t="s">
        <v>5701</v>
      </c>
      <c r="G4598" s="1474" t="s">
        <v>5702</v>
      </c>
      <c r="H4598" s="1473" t="s">
        <v>5703</v>
      </c>
      <c r="I4598" s="1473" t="s">
        <v>5581</v>
      </c>
      <c r="J4598" s="1473" t="s">
        <v>2189</v>
      </c>
      <c r="K4598" s="1322">
        <v>4</v>
      </c>
      <c r="L4598" s="1322">
        <v>11</v>
      </c>
      <c r="M4598" s="1323">
        <f t="shared" si="180"/>
        <v>27500</v>
      </c>
      <c r="N4598" s="1322">
        <v>2</v>
      </c>
      <c r="O4598" s="1322">
        <v>6</v>
      </c>
      <c r="P4598" s="1323">
        <f t="shared" si="177"/>
        <v>15000</v>
      </c>
    </row>
    <row r="4599" spans="1:16" ht="12.75" x14ac:dyDescent="0.2">
      <c r="A4599" s="1473">
        <v>1091</v>
      </c>
      <c r="B4599" s="1473" t="s">
        <v>2003</v>
      </c>
      <c r="C4599" s="1474" t="s">
        <v>97</v>
      </c>
      <c r="D4599" s="1474" t="s">
        <v>5704</v>
      </c>
      <c r="E4599" s="1475">
        <v>8000</v>
      </c>
      <c r="F4599" s="1474" t="s">
        <v>5705</v>
      </c>
      <c r="G4599" s="1474" t="s">
        <v>5706</v>
      </c>
      <c r="H4599" s="1473" t="s">
        <v>5684</v>
      </c>
      <c r="I4599" s="1473" t="s">
        <v>5581</v>
      </c>
      <c r="J4599" s="1473" t="s">
        <v>5571</v>
      </c>
      <c r="K4599" s="1322">
        <v>4</v>
      </c>
      <c r="L4599" s="1322">
        <v>12</v>
      </c>
      <c r="M4599" s="1323">
        <f t="shared" si="180"/>
        <v>96000</v>
      </c>
      <c r="N4599" s="1322">
        <v>2</v>
      </c>
      <c r="O4599" s="1322">
        <v>6</v>
      </c>
      <c r="P4599" s="1323">
        <f t="shared" si="177"/>
        <v>48000</v>
      </c>
    </row>
    <row r="4600" spans="1:16" ht="12.75" x14ac:dyDescent="0.2">
      <c r="A4600" s="1473">
        <v>1091</v>
      </c>
      <c r="B4600" s="1473" t="s">
        <v>2003</v>
      </c>
      <c r="C4600" s="1474" t="s">
        <v>97</v>
      </c>
      <c r="D4600" s="1474" t="s">
        <v>5693</v>
      </c>
      <c r="E4600" s="1475">
        <v>5000</v>
      </c>
      <c r="F4600" s="1474" t="s">
        <v>5707</v>
      </c>
      <c r="G4600" s="1474" t="s">
        <v>5708</v>
      </c>
      <c r="H4600" s="1473" t="s">
        <v>5709</v>
      </c>
      <c r="I4600" s="1473" t="s">
        <v>5581</v>
      </c>
      <c r="J4600" s="1473" t="s">
        <v>5571</v>
      </c>
      <c r="K4600" s="1322">
        <v>4</v>
      </c>
      <c r="L4600" s="1322">
        <v>12</v>
      </c>
      <c r="M4600" s="1323">
        <f t="shared" si="180"/>
        <v>60000</v>
      </c>
      <c r="N4600" s="1322">
        <v>2</v>
      </c>
      <c r="O4600" s="1322">
        <v>6</v>
      </c>
      <c r="P4600" s="1323">
        <f t="shared" si="177"/>
        <v>30000</v>
      </c>
    </row>
    <row r="4601" spans="1:16" ht="12.75" x14ac:dyDescent="0.2">
      <c r="A4601" s="1473">
        <v>1091</v>
      </c>
      <c r="B4601" s="1473" t="s">
        <v>2003</v>
      </c>
      <c r="C4601" s="1474" t="s">
        <v>97</v>
      </c>
      <c r="D4601" s="1474" t="s">
        <v>739</v>
      </c>
      <c r="E4601" s="1475">
        <v>3000</v>
      </c>
      <c r="F4601" s="1474" t="s">
        <v>5710</v>
      </c>
      <c r="G4601" s="1474" t="s">
        <v>5711</v>
      </c>
      <c r="H4601" s="1473" t="s">
        <v>4663</v>
      </c>
      <c r="I4601" s="1473" t="s">
        <v>5611</v>
      </c>
      <c r="J4601" s="1479" t="s">
        <v>5571</v>
      </c>
      <c r="K4601" s="1322">
        <v>4</v>
      </c>
      <c r="L4601" s="1322">
        <v>12</v>
      </c>
      <c r="M4601" s="1323">
        <f t="shared" si="180"/>
        <v>36000</v>
      </c>
      <c r="N4601" s="1322">
        <v>2</v>
      </c>
      <c r="O4601" s="1322">
        <v>6</v>
      </c>
      <c r="P4601" s="1323">
        <f t="shared" si="177"/>
        <v>18000</v>
      </c>
    </row>
    <row r="4602" spans="1:16" ht="12.75" x14ac:dyDescent="0.2">
      <c r="A4602" s="1473">
        <v>1091</v>
      </c>
      <c r="B4602" s="1473" t="s">
        <v>2003</v>
      </c>
      <c r="C4602" s="1474" t="s">
        <v>97</v>
      </c>
      <c r="D4602" s="1474" t="s">
        <v>5712</v>
      </c>
      <c r="E4602" s="1475">
        <v>9000</v>
      </c>
      <c r="F4602" s="1474" t="s">
        <v>5713</v>
      </c>
      <c r="G4602" s="1474" t="s">
        <v>5714</v>
      </c>
      <c r="H4602" s="1473" t="s">
        <v>5644</v>
      </c>
      <c r="I4602" s="1473" t="s">
        <v>5581</v>
      </c>
      <c r="J4602" s="1473" t="s">
        <v>5571</v>
      </c>
      <c r="K4602" s="1322">
        <v>4</v>
      </c>
      <c r="L4602" s="1322">
        <v>12</v>
      </c>
      <c r="M4602" s="1323">
        <f t="shared" si="180"/>
        <v>108000</v>
      </c>
      <c r="N4602" s="1322">
        <v>2</v>
      </c>
      <c r="O4602" s="1322">
        <v>6</v>
      </c>
      <c r="P4602" s="1323">
        <f t="shared" si="177"/>
        <v>54000</v>
      </c>
    </row>
    <row r="4603" spans="1:16" ht="12.75" x14ac:dyDescent="0.2">
      <c r="A4603" s="1473">
        <v>1091</v>
      </c>
      <c r="B4603" s="1473" t="s">
        <v>2003</v>
      </c>
      <c r="C4603" s="1474" t="s">
        <v>97</v>
      </c>
      <c r="D4603" s="1474" t="s">
        <v>5693</v>
      </c>
      <c r="E4603" s="1475">
        <v>5000</v>
      </c>
      <c r="F4603" s="1474" t="s">
        <v>5715</v>
      </c>
      <c r="G4603" s="1474" t="s">
        <v>5716</v>
      </c>
      <c r="H4603" s="1473" t="s">
        <v>5709</v>
      </c>
      <c r="I4603" s="1473" t="s">
        <v>5581</v>
      </c>
      <c r="J4603" s="1473" t="s">
        <v>5571</v>
      </c>
      <c r="K4603" s="1322">
        <v>4</v>
      </c>
      <c r="L4603" s="1322">
        <v>12</v>
      </c>
      <c r="M4603" s="1323">
        <f t="shared" si="180"/>
        <v>60000</v>
      </c>
      <c r="N4603" s="1322">
        <v>2</v>
      </c>
      <c r="O4603" s="1322">
        <v>6</v>
      </c>
      <c r="P4603" s="1323">
        <f t="shared" si="177"/>
        <v>30000</v>
      </c>
    </row>
    <row r="4604" spans="1:16" ht="12.75" x14ac:dyDescent="0.2">
      <c r="A4604" s="1473">
        <v>1091</v>
      </c>
      <c r="B4604" s="1473" t="s">
        <v>2003</v>
      </c>
      <c r="C4604" s="1474" t="s">
        <v>97</v>
      </c>
      <c r="D4604" s="1474" t="s">
        <v>5677</v>
      </c>
      <c r="E4604" s="1475">
        <v>5000</v>
      </c>
      <c r="F4604" s="1474" t="s">
        <v>5717</v>
      </c>
      <c r="G4604" s="1474" t="s">
        <v>5718</v>
      </c>
      <c r="H4604" s="1473" t="s">
        <v>5719</v>
      </c>
      <c r="I4604" s="1473" t="s">
        <v>5581</v>
      </c>
      <c r="J4604" s="1473" t="s">
        <v>5571</v>
      </c>
      <c r="K4604" s="1322">
        <v>4</v>
      </c>
      <c r="L4604" s="1322">
        <v>12</v>
      </c>
      <c r="M4604" s="1323">
        <f t="shared" si="180"/>
        <v>60000</v>
      </c>
      <c r="N4604" s="1322">
        <v>2</v>
      </c>
      <c r="O4604" s="1322">
        <v>6</v>
      </c>
      <c r="P4604" s="1323">
        <f t="shared" si="177"/>
        <v>30000</v>
      </c>
    </row>
    <row r="4605" spans="1:16" ht="12.75" x14ac:dyDescent="0.2">
      <c r="A4605" s="1473">
        <v>1091</v>
      </c>
      <c r="B4605" s="1473" t="s">
        <v>2003</v>
      </c>
      <c r="C4605" s="1474" t="s">
        <v>97</v>
      </c>
      <c r="D4605" s="1474" t="s">
        <v>5720</v>
      </c>
      <c r="E4605" s="1475">
        <v>6500</v>
      </c>
      <c r="F4605" s="1474" t="s">
        <v>5721</v>
      </c>
      <c r="G4605" s="1474" t="s">
        <v>5722</v>
      </c>
      <c r="H4605" s="1473" t="s">
        <v>5723</v>
      </c>
      <c r="I4605" s="1473" t="s">
        <v>5581</v>
      </c>
      <c r="J4605" s="1473" t="s">
        <v>5571</v>
      </c>
      <c r="K4605" s="1322">
        <v>4</v>
      </c>
      <c r="L4605" s="1322">
        <v>12</v>
      </c>
      <c r="M4605" s="1323">
        <f t="shared" si="180"/>
        <v>78000</v>
      </c>
      <c r="N4605" s="1322">
        <v>2</v>
      </c>
      <c r="O4605" s="1322">
        <v>6</v>
      </c>
      <c r="P4605" s="1323">
        <f t="shared" si="177"/>
        <v>39000</v>
      </c>
    </row>
    <row r="4606" spans="1:16" ht="12.75" x14ac:dyDescent="0.2">
      <c r="A4606" s="1473">
        <v>1091</v>
      </c>
      <c r="B4606" s="1473" t="s">
        <v>2003</v>
      </c>
      <c r="C4606" s="1474" t="s">
        <v>97</v>
      </c>
      <c r="D4606" s="1474" t="s">
        <v>5647</v>
      </c>
      <c r="E4606" s="1475">
        <v>7000</v>
      </c>
      <c r="F4606" s="1474" t="s">
        <v>5724</v>
      </c>
      <c r="G4606" s="1474" t="s">
        <v>5725</v>
      </c>
      <c r="H4606" s="1473" t="s">
        <v>5709</v>
      </c>
      <c r="I4606" s="1473" t="s">
        <v>5581</v>
      </c>
      <c r="J4606" s="1473" t="s">
        <v>5571</v>
      </c>
      <c r="K4606" s="1322">
        <v>2</v>
      </c>
      <c r="L4606" s="1322">
        <v>6</v>
      </c>
      <c r="M4606" s="1323">
        <f t="shared" si="180"/>
        <v>42000</v>
      </c>
      <c r="N4606" s="1322">
        <v>2</v>
      </c>
      <c r="O4606" s="1322">
        <v>6</v>
      </c>
      <c r="P4606" s="1323">
        <f t="shared" si="177"/>
        <v>42000</v>
      </c>
    </row>
    <row r="4607" spans="1:16" ht="12.75" x14ac:dyDescent="0.2">
      <c r="A4607" s="1473">
        <v>1091</v>
      </c>
      <c r="B4607" s="1473" t="s">
        <v>2003</v>
      </c>
      <c r="C4607" s="1474" t="s">
        <v>97</v>
      </c>
      <c r="D4607" s="1474" t="s">
        <v>5726</v>
      </c>
      <c r="E4607" s="1475">
        <v>5000</v>
      </c>
      <c r="F4607" s="1474" t="s">
        <v>5727</v>
      </c>
      <c r="G4607" s="1474" t="s">
        <v>5728</v>
      </c>
      <c r="H4607" s="1473" t="s">
        <v>5703</v>
      </c>
      <c r="I4607" s="1473" t="s">
        <v>5581</v>
      </c>
      <c r="J4607" s="1473" t="s">
        <v>5571</v>
      </c>
      <c r="K4607" s="1322">
        <v>2</v>
      </c>
      <c r="L4607" s="1322">
        <v>6</v>
      </c>
      <c r="M4607" s="1323">
        <f t="shared" si="180"/>
        <v>30000</v>
      </c>
      <c r="N4607" s="1322">
        <v>2</v>
      </c>
      <c r="O4607" s="1322">
        <v>6</v>
      </c>
      <c r="P4607" s="1323">
        <f t="shared" si="177"/>
        <v>30000</v>
      </c>
    </row>
    <row r="4608" spans="1:16" ht="12.75" x14ac:dyDescent="0.2">
      <c r="A4608" s="1473">
        <v>1091</v>
      </c>
      <c r="B4608" s="1473" t="s">
        <v>2003</v>
      </c>
      <c r="C4608" s="1474" t="s">
        <v>97</v>
      </c>
      <c r="D4608" s="1474" t="s">
        <v>768</v>
      </c>
      <c r="E4608" s="1475">
        <v>3000</v>
      </c>
      <c r="F4608" s="1474" t="s">
        <v>5729</v>
      </c>
      <c r="G4608" s="1474" t="s">
        <v>5730</v>
      </c>
      <c r="H4608" s="1473" t="s">
        <v>2879</v>
      </c>
      <c r="I4608" s="1479" t="s">
        <v>5658</v>
      </c>
      <c r="J4608" s="1473" t="s">
        <v>2189</v>
      </c>
      <c r="K4608" s="1322">
        <v>4</v>
      </c>
      <c r="L4608" s="1322">
        <v>12</v>
      </c>
      <c r="M4608" s="1323">
        <f t="shared" si="180"/>
        <v>36000</v>
      </c>
      <c r="N4608" s="1322">
        <v>2</v>
      </c>
      <c r="O4608" s="1322">
        <v>6</v>
      </c>
      <c r="P4608" s="1323">
        <f t="shared" si="177"/>
        <v>18000</v>
      </c>
    </row>
    <row r="4609" spans="1:16" ht="12.75" x14ac:dyDescent="0.2">
      <c r="A4609" s="1473">
        <v>1091</v>
      </c>
      <c r="B4609" s="1473" t="s">
        <v>2003</v>
      </c>
      <c r="C4609" s="1474" t="s">
        <v>97</v>
      </c>
      <c r="D4609" s="1474" t="s">
        <v>5595</v>
      </c>
      <c r="E4609" s="1475">
        <v>2500</v>
      </c>
      <c r="F4609" s="1474" t="s">
        <v>5731</v>
      </c>
      <c r="G4609" s="1474" t="s">
        <v>5732</v>
      </c>
      <c r="H4609" s="1473" t="s">
        <v>5719</v>
      </c>
      <c r="I4609" s="1473" t="s">
        <v>5581</v>
      </c>
      <c r="J4609" s="1479" t="s">
        <v>5571</v>
      </c>
      <c r="K4609" s="1322">
        <v>4</v>
      </c>
      <c r="L4609" s="1322">
        <v>12</v>
      </c>
      <c r="M4609" s="1323">
        <f t="shared" si="180"/>
        <v>30000</v>
      </c>
      <c r="N4609" s="1322">
        <v>2</v>
      </c>
      <c r="O4609" s="1322">
        <v>6</v>
      </c>
      <c r="P4609" s="1323">
        <f t="shared" si="177"/>
        <v>15000</v>
      </c>
    </row>
    <row r="4610" spans="1:16" ht="12.75" x14ac:dyDescent="0.2">
      <c r="A4610" s="1473">
        <v>1091</v>
      </c>
      <c r="B4610" s="1473" t="s">
        <v>2003</v>
      </c>
      <c r="C4610" s="1474" t="s">
        <v>97</v>
      </c>
      <c r="D4610" s="1474" t="s">
        <v>5619</v>
      </c>
      <c r="E4610" s="1475">
        <v>6500</v>
      </c>
      <c r="F4610" s="1474" t="s">
        <v>5733</v>
      </c>
      <c r="G4610" s="1474" t="s">
        <v>5734</v>
      </c>
      <c r="H4610" s="1473" t="s">
        <v>5594</v>
      </c>
      <c r="I4610" s="1473" t="s">
        <v>5581</v>
      </c>
      <c r="J4610" s="1473" t="s">
        <v>5571</v>
      </c>
      <c r="K4610" s="1322">
        <v>4</v>
      </c>
      <c r="L4610" s="1322">
        <v>12</v>
      </c>
      <c r="M4610" s="1323">
        <f t="shared" si="180"/>
        <v>78000</v>
      </c>
      <c r="N4610" s="1322">
        <v>2</v>
      </c>
      <c r="O4610" s="1322">
        <v>6</v>
      </c>
      <c r="P4610" s="1323">
        <f t="shared" si="177"/>
        <v>39000</v>
      </c>
    </row>
    <row r="4611" spans="1:16" ht="12.75" x14ac:dyDescent="0.2">
      <c r="A4611" s="1473">
        <v>1091</v>
      </c>
      <c r="B4611" s="1473" t="s">
        <v>2003</v>
      </c>
      <c r="C4611" s="1474" t="s">
        <v>97</v>
      </c>
      <c r="D4611" s="1474" t="s">
        <v>5735</v>
      </c>
      <c r="E4611" s="1475">
        <v>2200</v>
      </c>
      <c r="F4611" s="1474" t="s">
        <v>5736</v>
      </c>
      <c r="G4611" s="1474" t="s">
        <v>5737</v>
      </c>
      <c r="H4611" s="1473" t="s">
        <v>5709</v>
      </c>
      <c r="I4611" s="1473" t="s">
        <v>5653</v>
      </c>
      <c r="J4611" s="1473" t="s">
        <v>2189</v>
      </c>
      <c r="K4611" s="1322">
        <v>4</v>
      </c>
      <c r="L4611" s="1322">
        <v>12</v>
      </c>
      <c r="M4611" s="1323">
        <f t="shared" si="180"/>
        <v>26400</v>
      </c>
      <c r="N4611" s="1322">
        <v>2</v>
      </c>
      <c r="O4611" s="1322">
        <v>6</v>
      </c>
      <c r="P4611" s="1323">
        <f t="shared" si="177"/>
        <v>13200</v>
      </c>
    </row>
    <row r="4612" spans="1:16" ht="12.75" x14ac:dyDescent="0.2">
      <c r="A4612" s="1473">
        <v>1091</v>
      </c>
      <c r="B4612" s="1473" t="s">
        <v>2003</v>
      </c>
      <c r="C4612" s="1474" t="s">
        <v>97</v>
      </c>
      <c r="D4612" s="1474" t="s">
        <v>739</v>
      </c>
      <c r="E4612" s="1475">
        <v>2500</v>
      </c>
      <c r="F4612" s="1474" t="s">
        <v>5738</v>
      </c>
      <c r="G4612" s="1474" t="s">
        <v>5739</v>
      </c>
      <c r="H4612" s="1473" t="s">
        <v>5740</v>
      </c>
      <c r="I4612" s="1473" t="s">
        <v>5581</v>
      </c>
      <c r="J4612" s="1473" t="s">
        <v>2189</v>
      </c>
      <c r="K4612" s="1322">
        <v>4</v>
      </c>
      <c r="L4612" s="1322">
        <v>12</v>
      </c>
      <c r="M4612" s="1323">
        <f t="shared" si="180"/>
        <v>30000</v>
      </c>
      <c r="N4612" s="1322">
        <v>2</v>
      </c>
      <c r="O4612" s="1322">
        <v>6</v>
      </c>
      <c r="P4612" s="1323">
        <f t="shared" si="177"/>
        <v>15000</v>
      </c>
    </row>
    <row r="4613" spans="1:16" ht="12.75" x14ac:dyDescent="0.2">
      <c r="A4613" s="1473">
        <v>1091</v>
      </c>
      <c r="B4613" s="1473" t="s">
        <v>2003</v>
      </c>
      <c r="C4613" s="1474" t="s">
        <v>97</v>
      </c>
      <c r="D4613" s="1474" t="s">
        <v>5741</v>
      </c>
      <c r="E4613" s="1475">
        <v>5500</v>
      </c>
      <c r="F4613" s="1474" t="s">
        <v>5742</v>
      </c>
      <c r="G4613" s="1474" t="s">
        <v>5743</v>
      </c>
      <c r="H4613" s="1473" t="s">
        <v>5680</v>
      </c>
      <c r="I4613" s="1473" t="s">
        <v>5581</v>
      </c>
      <c r="J4613" s="1473" t="s">
        <v>5571</v>
      </c>
      <c r="K4613" s="1322">
        <v>4</v>
      </c>
      <c r="L4613" s="1322">
        <v>12</v>
      </c>
      <c r="M4613" s="1323">
        <f t="shared" si="180"/>
        <v>66000</v>
      </c>
      <c r="N4613" s="1322">
        <v>2</v>
      </c>
      <c r="O4613" s="1322">
        <v>6</v>
      </c>
      <c r="P4613" s="1323">
        <f t="shared" si="177"/>
        <v>33000</v>
      </c>
    </row>
    <row r="4614" spans="1:16" ht="12.75" x14ac:dyDescent="0.2">
      <c r="A4614" s="1473">
        <v>1091</v>
      </c>
      <c r="B4614" s="1473" t="s">
        <v>2003</v>
      </c>
      <c r="C4614" s="1474" t="s">
        <v>97</v>
      </c>
      <c r="D4614" s="1474" t="s">
        <v>5606</v>
      </c>
      <c r="E4614" s="1475">
        <v>9000</v>
      </c>
      <c r="F4614" s="1474" t="s">
        <v>5744</v>
      </c>
      <c r="G4614" s="1474" t="s">
        <v>5745</v>
      </c>
      <c r="H4614" s="1473" t="s">
        <v>5625</v>
      </c>
      <c r="I4614" s="1473" t="s">
        <v>5581</v>
      </c>
      <c r="J4614" s="1473" t="s">
        <v>5571</v>
      </c>
      <c r="K4614" s="1322">
        <v>4</v>
      </c>
      <c r="L4614" s="1322">
        <v>12</v>
      </c>
      <c r="M4614" s="1323">
        <f t="shared" si="180"/>
        <v>108000</v>
      </c>
      <c r="N4614" s="1322">
        <v>2</v>
      </c>
      <c r="O4614" s="1322">
        <v>6</v>
      </c>
      <c r="P4614" s="1323">
        <f t="shared" si="177"/>
        <v>54000</v>
      </c>
    </row>
    <row r="4615" spans="1:16" ht="12.75" x14ac:dyDescent="0.2">
      <c r="A4615" s="1473">
        <v>1091</v>
      </c>
      <c r="B4615" s="1473" t="s">
        <v>2003</v>
      </c>
      <c r="C4615" s="1474" t="s">
        <v>97</v>
      </c>
      <c r="D4615" s="1474" t="s">
        <v>5746</v>
      </c>
      <c r="E4615" s="1475">
        <v>6000</v>
      </c>
      <c r="F4615" s="1474" t="s">
        <v>5747</v>
      </c>
      <c r="G4615" s="1474" t="s">
        <v>5748</v>
      </c>
      <c r="H4615" s="1473" t="s">
        <v>5709</v>
      </c>
      <c r="I4615" s="1473" t="s">
        <v>5581</v>
      </c>
      <c r="J4615" s="1473" t="s">
        <v>5571</v>
      </c>
      <c r="K4615" s="1322"/>
      <c r="L4615" s="1322"/>
      <c r="M4615" s="1323">
        <f t="shared" si="180"/>
        <v>0</v>
      </c>
      <c r="N4615" s="1322">
        <v>2</v>
      </c>
      <c r="O4615" s="1322">
        <v>4</v>
      </c>
      <c r="P4615" s="1323">
        <f t="shared" si="177"/>
        <v>24000</v>
      </c>
    </row>
    <row r="4616" spans="1:16" ht="12.75" x14ac:dyDescent="0.2">
      <c r="A4616" s="1473">
        <v>1091</v>
      </c>
      <c r="B4616" s="1473" t="s">
        <v>2003</v>
      </c>
      <c r="C4616" s="1474" t="s">
        <v>97</v>
      </c>
      <c r="D4616" s="1474" t="s">
        <v>715</v>
      </c>
      <c r="E4616" s="1475">
        <v>3500</v>
      </c>
      <c r="F4616" s="1474" t="s">
        <v>5749</v>
      </c>
      <c r="G4616" s="1474" t="s">
        <v>5750</v>
      </c>
      <c r="H4616" s="1473" t="s">
        <v>5751</v>
      </c>
      <c r="I4616" s="1473" t="s">
        <v>2412</v>
      </c>
      <c r="J4616" s="1479" t="s">
        <v>5571</v>
      </c>
      <c r="K4616" s="1322">
        <v>4</v>
      </c>
      <c r="L4616" s="1322">
        <v>12</v>
      </c>
      <c r="M4616" s="1323">
        <f t="shared" si="180"/>
        <v>42000</v>
      </c>
      <c r="N4616" s="1322">
        <v>2</v>
      </c>
      <c r="O4616" s="1322">
        <v>6</v>
      </c>
      <c r="P4616" s="1323">
        <f t="shared" si="177"/>
        <v>21000</v>
      </c>
    </row>
    <row r="4617" spans="1:16" ht="12.75" x14ac:dyDescent="0.2">
      <c r="A4617" s="1473">
        <v>1091</v>
      </c>
      <c r="B4617" s="1473" t="s">
        <v>2003</v>
      </c>
      <c r="C4617" s="1474" t="s">
        <v>97</v>
      </c>
      <c r="D4617" s="1474" t="s">
        <v>5752</v>
      </c>
      <c r="E4617" s="1475">
        <v>6500</v>
      </c>
      <c r="F4617" s="1474" t="s">
        <v>5753</v>
      </c>
      <c r="G4617" s="1474" t="s">
        <v>5754</v>
      </c>
      <c r="H4617" s="1473" t="s">
        <v>5709</v>
      </c>
      <c r="I4617" s="1473" t="s">
        <v>5755</v>
      </c>
      <c r="J4617" s="1473" t="s">
        <v>5571</v>
      </c>
      <c r="K4617" s="1322">
        <v>4</v>
      </c>
      <c r="L4617" s="1322">
        <v>12</v>
      </c>
      <c r="M4617" s="1323">
        <f t="shared" si="180"/>
        <v>78000</v>
      </c>
      <c r="N4617" s="1322">
        <v>2</v>
      </c>
      <c r="O4617" s="1322">
        <v>6</v>
      </c>
      <c r="P4617" s="1323">
        <f t="shared" si="177"/>
        <v>39000</v>
      </c>
    </row>
    <row r="4618" spans="1:16" ht="12.75" x14ac:dyDescent="0.2">
      <c r="A4618" s="1473">
        <v>1091</v>
      </c>
      <c r="B4618" s="1473" t="s">
        <v>2003</v>
      </c>
      <c r="C4618" s="1474" t="s">
        <v>97</v>
      </c>
      <c r="D4618" s="1474" t="s">
        <v>5756</v>
      </c>
      <c r="E4618" s="1475">
        <v>2500</v>
      </c>
      <c r="F4618" s="1474" t="s">
        <v>5757</v>
      </c>
      <c r="G4618" s="1474" t="s">
        <v>5758</v>
      </c>
      <c r="H4618" s="1473" t="s">
        <v>5759</v>
      </c>
      <c r="I4618" s="1473" t="s">
        <v>5581</v>
      </c>
      <c r="J4618" s="1473" t="s">
        <v>2189</v>
      </c>
      <c r="K4618" s="1322">
        <v>1</v>
      </c>
      <c r="L4618" s="1322">
        <v>1</v>
      </c>
      <c r="M4618" s="1323">
        <f t="shared" si="180"/>
        <v>2500</v>
      </c>
      <c r="N4618" s="1322">
        <v>2</v>
      </c>
      <c r="O4618" s="1322">
        <v>6</v>
      </c>
      <c r="P4618" s="1323">
        <f t="shared" si="177"/>
        <v>15000</v>
      </c>
    </row>
    <row r="4619" spans="1:16" ht="12.75" x14ac:dyDescent="0.2">
      <c r="A4619" s="1473">
        <v>1091</v>
      </c>
      <c r="B4619" s="1473" t="s">
        <v>2003</v>
      </c>
      <c r="C4619" s="1474" t="s">
        <v>97</v>
      </c>
      <c r="D4619" s="1474" t="s">
        <v>5760</v>
      </c>
      <c r="E4619" s="1475">
        <v>8000</v>
      </c>
      <c r="F4619" s="1474" t="s">
        <v>5761</v>
      </c>
      <c r="G4619" s="1474" t="s">
        <v>5762</v>
      </c>
      <c r="H4619" s="1473" t="s">
        <v>5580</v>
      </c>
      <c r="I4619" s="1473" t="s">
        <v>5581</v>
      </c>
      <c r="J4619" s="1473" t="s">
        <v>5571</v>
      </c>
      <c r="K4619" s="1322">
        <v>4</v>
      </c>
      <c r="L4619" s="1322">
        <v>12</v>
      </c>
      <c r="M4619" s="1323">
        <f t="shared" si="180"/>
        <v>96000</v>
      </c>
      <c r="N4619" s="1322">
        <v>2</v>
      </c>
      <c r="O4619" s="1322">
        <v>6</v>
      </c>
      <c r="P4619" s="1323">
        <f t="shared" si="177"/>
        <v>48000</v>
      </c>
    </row>
    <row r="4620" spans="1:16" ht="12.75" x14ac:dyDescent="0.2">
      <c r="A4620" s="1473">
        <v>1091</v>
      </c>
      <c r="B4620" s="1473" t="s">
        <v>2003</v>
      </c>
      <c r="C4620" s="1474" t="s">
        <v>97</v>
      </c>
      <c r="D4620" s="1474" t="s">
        <v>5572</v>
      </c>
      <c r="E4620" s="1475">
        <v>6500</v>
      </c>
      <c r="F4620" s="1474" t="s">
        <v>5763</v>
      </c>
      <c r="G4620" s="1474" t="s">
        <v>5764</v>
      </c>
      <c r="H4620" s="1473" t="s">
        <v>5575</v>
      </c>
      <c r="I4620" s="1473" t="s">
        <v>5581</v>
      </c>
      <c r="J4620" s="1473" t="s">
        <v>5571</v>
      </c>
      <c r="K4620" s="1322">
        <v>3</v>
      </c>
      <c r="L4620" s="1322">
        <v>8</v>
      </c>
      <c r="M4620" s="1323">
        <f t="shared" si="180"/>
        <v>52000</v>
      </c>
      <c r="N4620" s="1322">
        <v>2</v>
      </c>
      <c r="O4620" s="1322">
        <v>6</v>
      </c>
      <c r="P4620" s="1323">
        <f t="shared" si="177"/>
        <v>39000</v>
      </c>
    </row>
    <row r="4621" spans="1:16" ht="12.75" x14ac:dyDescent="0.2">
      <c r="A4621" s="1473">
        <v>1091</v>
      </c>
      <c r="B4621" s="1473" t="s">
        <v>2003</v>
      </c>
      <c r="C4621" s="1474" t="s">
        <v>97</v>
      </c>
      <c r="D4621" s="1474" t="s">
        <v>5602</v>
      </c>
      <c r="E4621" s="1475">
        <v>8000</v>
      </c>
      <c r="F4621" s="1474" t="s">
        <v>5765</v>
      </c>
      <c r="G4621" s="1474" t="s">
        <v>5766</v>
      </c>
      <c r="H4621" s="1473" t="s">
        <v>5601</v>
      </c>
      <c r="I4621" s="1473" t="s">
        <v>5755</v>
      </c>
      <c r="J4621" s="1473" t="s">
        <v>5571</v>
      </c>
      <c r="K4621" s="1322">
        <v>1</v>
      </c>
      <c r="L4621" s="1322">
        <v>3</v>
      </c>
      <c r="M4621" s="1323">
        <f t="shared" si="180"/>
        <v>24000</v>
      </c>
      <c r="N4621" s="1322">
        <v>2</v>
      </c>
      <c r="O4621" s="1322">
        <v>6</v>
      </c>
      <c r="P4621" s="1323">
        <f t="shared" ref="P4621:P4684" si="181">+O4621*E4621</f>
        <v>48000</v>
      </c>
    </row>
    <row r="4622" spans="1:16" ht="12.75" x14ac:dyDescent="0.2">
      <c r="A4622" s="1473">
        <v>1091</v>
      </c>
      <c r="B4622" s="1473" t="s">
        <v>2003</v>
      </c>
      <c r="C4622" s="1474" t="s">
        <v>97</v>
      </c>
      <c r="D4622" s="1474" t="s">
        <v>5767</v>
      </c>
      <c r="E4622" s="1475">
        <v>2000</v>
      </c>
      <c r="F4622" s="1474" t="s">
        <v>5768</v>
      </c>
      <c r="G4622" s="1474" t="s">
        <v>5769</v>
      </c>
      <c r="H4622" s="1473" t="s">
        <v>1382</v>
      </c>
      <c r="I4622" s="1479" t="s">
        <v>5658</v>
      </c>
      <c r="J4622" s="1473" t="s">
        <v>2189</v>
      </c>
      <c r="K4622" s="1322">
        <v>4</v>
      </c>
      <c r="L4622" s="1322">
        <v>12</v>
      </c>
      <c r="M4622" s="1323">
        <f t="shared" si="180"/>
        <v>24000</v>
      </c>
      <c r="N4622" s="1322">
        <v>2</v>
      </c>
      <c r="O4622" s="1322">
        <v>6</v>
      </c>
      <c r="P4622" s="1323">
        <f t="shared" si="181"/>
        <v>12000</v>
      </c>
    </row>
    <row r="4623" spans="1:16" ht="12.75" x14ac:dyDescent="0.2">
      <c r="A4623" s="1473">
        <v>1091</v>
      </c>
      <c r="B4623" s="1473" t="s">
        <v>2003</v>
      </c>
      <c r="C4623" s="1474" t="s">
        <v>97</v>
      </c>
      <c r="D4623" s="1474" t="s">
        <v>5741</v>
      </c>
      <c r="E4623" s="1475">
        <v>5700</v>
      </c>
      <c r="F4623" s="1474" t="s">
        <v>5770</v>
      </c>
      <c r="G4623" s="1474" t="s">
        <v>5771</v>
      </c>
      <c r="H4623" s="1473" t="s">
        <v>5680</v>
      </c>
      <c r="I4623" s="1473" t="s">
        <v>5755</v>
      </c>
      <c r="J4623" s="1473" t="s">
        <v>5571</v>
      </c>
      <c r="K4623" s="1322">
        <v>4</v>
      </c>
      <c r="L4623" s="1322">
        <v>12</v>
      </c>
      <c r="M4623" s="1323">
        <f t="shared" si="180"/>
        <v>68400</v>
      </c>
      <c r="N4623" s="1322">
        <v>2</v>
      </c>
      <c r="O4623" s="1322">
        <v>6</v>
      </c>
      <c r="P4623" s="1323">
        <f t="shared" si="181"/>
        <v>34200</v>
      </c>
    </row>
    <row r="4624" spans="1:16" ht="12.75" x14ac:dyDescent="0.2">
      <c r="A4624" s="1473">
        <v>1091</v>
      </c>
      <c r="B4624" s="1473" t="s">
        <v>2003</v>
      </c>
      <c r="C4624" s="1474" t="s">
        <v>97</v>
      </c>
      <c r="D4624" s="1474" t="s">
        <v>698</v>
      </c>
      <c r="E4624" s="1475">
        <v>2200</v>
      </c>
      <c r="F4624" s="1474" t="s">
        <v>5772</v>
      </c>
      <c r="G4624" s="1474" t="s">
        <v>5773</v>
      </c>
      <c r="H4624" s="1473" t="s">
        <v>5652</v>
      </c>
      <c r="I4624" s="1473" t="s">
        <v>5653</v>
      </c>
      <c r="J4624" s="1473" t="s">
        <v>2190</v>
      </c>
      <c r="K4624" s="1322">
        <v>1</v>
      </c>
      <c r="L4624" s="1322">
        <v>4</v>
      </c>
      <c r="M4624" s="1323">
        <f t="shared" si="180"/>
        <v>8800</v>
      </c>
      <c r="N4624" s="1322">
        <v>2</v>
      </c>
      <c r="O4624" s="1322">
        <v>6</v>
      </c>
      <c r="P4624" s="1323">
        <f t="shared" si="181"/>
        <v>13200</v>
      </c>
    </row>
    <row r="4625" spans="1:16" ht="12.75" x14ac:dyDescent="0.2">
      <c r="A4625" s="1473">
        <v>1091</v>
      </c>
      <c r="B4625" s="1473" t="s">
        <v>2003</v>
      </c>
      <c r="C4625" s="1474" t="s">
        <v>97</v>
      </c>
      <c r="D4625" s="1474" t="s">
        <v>5591</v>
      </c>
      <c r="E4625" s="1475">
        <v>2500</v>
      </c>
      <c r="F4625" s="1474" t="s">
        <v>5774</v>
      </c>
      <c r="G4625" s="1474" t="s">
        <v>5775</v>
      </c>
      <c r="H4625" s="1473" t="s">
        <v>5776</v>
      </c>
      <c r="I4625" s="1473" t="s">
        <v>5653</v>
      </c>
      <c r="J4625" s="1473" t="s">
        <v>2189</v>
      </c>
      <c r="K4625" s="1322">
        <v>4</v>
      </c>
      <c r="L4625" s="1322">
        <v>12</v>
      </c>
      <c r="M4625" s="1323">
        <f t="shared" si="180"/>
        <v>30000</v>
      </c>
      <c r="N4625" s="1322">
        <v>2</v>
      </c>
      <c r="O4625" s="1322">
        <v>6</v>
      </c>
      <c r="P4625" s="1323">
        <f t="shared" si="181"/>
        <v>15000</v>
      </c>
    </row>
    <row r="4626" spans="1:16" ht="12.75" x14ac:dyDescent="0.2">
      <c r="A4626" s="1473">
        <v>1091</v>
      </c>
      <c r="B4626" s="1473" t="s">
        <v>2003</v>
      </c>
      <c r="C4626" s="1474" t="s">
        <v>97</v>
      </c>
      <c r="D4626" s="1474" t="s">
        <v>768</v>
      </c>
      <c r="E4626" s="1475">
        <v>2500</v>
      </c>
      <c r="F4626" s="1474" t="s">
        <v>5777</v>
      </c>
      <c r="G4626" s="1474" t="s">
        <v>5778</v>
      </c>
      <c r="H4626" s="1473" t="s">
        <v>5779</v>
      </c>
      <c r="I4626" s="1473" t="s">
        <v>5581</v>
      </c>
      <c r="J4626" s="1473" t="s">
        <v>5571</v>
      </c>
      <c r="K4626" s="1322">
        <v>4</v>
      </c>
      <c r="L4626" s="1322">
        <v>12</v>
      </c>
      <c r="M4626" s="1323">
        <f t="shared" si="180"/>
        <v>30000</v>
      </c>
      <c r="N4626" s="1322">
        <v>2</v>
      </c>
      <c r="O4626" s="1322">
        <v>6</v>
      </c>
      <c r="P4626" s="1323">
        <f t="shared" si="181"/>
        <v>15000</v>
      </c>
    </row>
    <row r="4627" spans="1:16" ht="12.75" x14ac:dyDescent="0.2">
      <c r="A4627" s="1473">
        <v>1091</v>
      </c>
      <c r="B4627" s="1473" t="s">
        <v>2003</v>
      </c>
      <c r="C4627" s="1474" t="s">
        <v>97</v>
      </c>
      <c r="D4627" s="1474" t="s">
        <v>715</v>
      </c>
      <c r="E4627" s="1475">
        <v>3500</v>
      </c>
      <c r="F4627" s="1474" t="s">
        <v>5780</v>
      </c>
      <c r="G4627" s="1474" t="s">
        <v>5781</v>
      </c>
      <c r="H4627" s="1473" t="s">
        <v>5782</v>
      </c>
      <c r="I4627" s="1473" t="s">
        <v>5581</v>
      </c>
      <c r="J4627" s="1479" t="s">
        <v>5571</v>
      </c>
      <c r="K4627" s="1322">
        <v>4</v>
      </c>
      <c r="L4627" s="1322">
        <v>11</v>
      </c>
      <c r="M4627" s="1323">
        <f t="shared" ref="M4627:M4646" si="182">+L4627*E4627</f>
        <v>38500</v>
      </c>
      <c r="N4627" s="1322">
        <v>2</v>
      </c>
      <c r="O4627" s="1322">
        <v>6</v>
      </c>
      <c r="P4627" s="1323">
        <f t="shared" si="181"/>
        <v>21000</v>
      </c>
    </row>
    <row r="4628" spans="1:16" ht="12.75" x14ac:dyDescent="0.2">
      <c r="A4628" s="1473">
        <v>1091</v>
      </c>
      <c r="B4628" s="1473" t="s">
        <v>2003</v>
      </c>
      <c r="C4628" s="1474" t="s">
        <v>97</v>
      </c>
      <c r="D4628" s="1474" t="s">
        <v>5783</v>
      </c>
      <c r="E4628" s="1475">
        <v>8000</v>
      </c>
      <c r="F4628" s="1474" t="s">
        <v>5784</v>
      </c>
      <c r="G4628" s="1474" t="s">
        <v>5785</v>
      </c>
      <c r="H4628" s="1473" t="s">
        <v>5684</v>
      </c>
      <c r="I4628" s="1473" t="s">
        <v>5755</v>
      </c>
      <c r="J4628" s="1473" t="s">
        <v>5571</v>
      </c>
      <c r="K4628" s="1322">
        <v>4</v>
      </c>
      <c r="L4628" s="1322">
        <v>12</v>
      </c>
      <c r="M4628" s="1323">
        <f t="shared" si="182"/>
        <v>96000</v>
      </c>
      <c r="N4628" s="1322">
        <v>2</v>
      </c>
      <c r="O4628" s="1322">
        <v>6</v>
      </c>
      <c r="P4628" s="1323">
        <f t="shared" si="181"/>
        <v>48000</v>
      </c>
    </row>
    <row r="4629" spans="1:16" ht="12.75" x14ac:dyDescent="0.2">
      <c r="A4629" s="1473">
        <v>1091</v>
      </c>
      <c r="B4629" s="1473" t="s">
        <v>2003</v>
      </c>
      <c r="C4629" s="1474" t="s">
        <v>97</v>
      </c>
      <c r="D4629" s="1474" t="s">
        <v>1373</v>
      </c>
      <c r="E4629" s="1475">
        <v>5500</v>
      </c>
      <c r="F4629" s="1474" t="s">
        <v>5786</v>
      </c>
      <c r="G4629" s="1474" t="s">
        <v>5787</v>
      </c>
      <c r="H4629" s="1473" t="s">
        <v>5662</v>
      </c>
      <c r="I4629" s="1473" t="s">
        <v>5581</v>
      </c>
      <c r="J4629" s="1473" t="s">
        <v>5571</v>
      </c>
      <c r="K4629" s="1322">
        <v>4</v>
      </c>
      <c r="L4629" s="1322">
        <v>12</v>
      </c>
      <c r="M4629" s="1323">
        <f t="shared" si="182"/>
        <v>66000</v>
      </c>
      <c r="N4629" s="1322">
        <v>2</v>
      </c>
      <c r="O4629" s="1322">
        <v>6</v>
      </c>
      <c r="P4629" s="1323">
        <f t="shared" si="181"/>
        <v>33000</v>
      </c>
    </row>
    <row r="4630" spans="1:16" ht="12.75" x14ac:dyDescent="0.2">
      <c r="A4630" s="1473">
        <v>1091</v>
      </c>
      <c r="B4630" s="1473" t="s">
        <v>2003</v>
      </c>
      <c r="C4630" s="1474" t="s">
        <v>97</v>
      </c>
      <c r="D4630" s="1474" t="s">
        <v>715</v>
      </c>
      <c r="E4630" s="1475">
        <v>3500</v>
      </c>
      <c r="F4630" s="1474" t="s">
        <v>5788</v>
      </c>
      <c r="G4630" s="1474" t="s">
        <v>5789</v>
      </c>
      <c r="H4630" s="1473" t="s">
        <v>5790</v>
      </c>
      <c r="I4630" s="1479" t="s">
        <v>5658</v>
      </c>
      <c r="J4630" s="1473" t="s">
        <v>5571</v>
      </c>
      <c r="K4630" s="1322">
        <v>4</v>
      </c>
      <c r="L4630" s="1322">
        <v>12</v>
      </c>
      <c r="M4630" s="1323">
        <f t="shared" si="182"/>
        <v>42000</v>
      </c>
      <c r="N4630" s="1322">
        <v>2</v>
      </c>
      <c r="O4630" s="1322">
        <v>6</v>
      </c>
      <c r="P4630" s="1323">
        <f t="shared" si="181"/>
        <v>21000</v>
      </c>
    </row>
    <row r="4631" spans="1:16" ht="12.75" x14ac:dyDescent="0.2">
      <c r="A4631" s="1473">
        <v>1091</v>
      </c>
      <c r="B4631" s="1473" t="s">
        <v>2003</v>
      </c>
      <c r="C4631" s="1474" t="s">
        <v>97</v>
      </c>
      <c r="D4631" s="1474" t="s">
        <v>5693</v>
      </c>
      <c r="E4631" s="1475">
        <v>4000</v>
      </c>
      <c r="F4631" s="1474" t="s">
        <v>5791</v>
      </c>
      <c r="G4631" s="1474" t="s">
        <v>5792</v>
      </c>
      <c r="H4631" s="1473" t="s">
        <v>5709</v>
      </c>
      <c r="I4631" s="1473" t="s">
        <v>5581</v>
      </c>
      <c r="J4631" s="1473" t="s">
        <v>5571</v>
      </c>
      <c r="K4631" s="1322">
        <v>4</v>
      </c>
      <c r="L4631" s="1322">
        <v>12</v>
      </c>
      <c r="M4631" s="1323">
        <f t="shared" si="182"/>
        <v>48000</v>
      </c>
      <c r="N4631" s="1322">
        <v>2</v>
      </c>
      <c r="O4631" s="1322">
        <v>6</v>
      </c>
      <c r="P4631" s="1323">
        <f t="shared" si="181"/>
        <v>24000</v>
      </c>
    </row>
    <row r="4632" spans="1:16" ht="12.75" x14ac:dyDescent="0.2">
      <c r="A4632" s="1473">
        <v>1091</v>
      </c>
      <c r="B4632" s="1473" t="s">
        <v>2003</v>
      </c>
      <c r="C4632" s="1474" t="s">
        <v>97</v>
      </c>
      <c r="D4632" s="1474" t="s">
        <v>739</v>
      </c>
      <c r="E4632" s="1475">
        <v>2000</v>
      </c>
      <c r="F4632" s="1474" t="s">
        <v>5793</v>
      </c>
      <c r="G4632" s="1474" t="s">
        <v>5794</v>
      </c>
      <c r="H4632" s="1473" t="s">
        <v>5795</v>
      </c>
      <c r="I4632" s="1473" t="s">
        <v>5581</v>
      </c>
      <c r="J4632" s="1473" t="s">
        <v>2189</v>
      </c>
      <c r="K4632" s="1322">
        <v>1</v>
      </c>
      <c r="L4632" s="1322">
        <v>1</v>
      </c>
      <c r="M4632" s="1323">
        <f t="shared" si="182"/>
        <v>2000</v>
      </c>
      <c r="N4632" s="1322">
        <v>2</v>
      </c>
      <c r="O4632" s="1322">
        <v>6</v>
      </c>
      <c r="P4632" s="1323">
        <f t="shared" si="181"/>
        <v>12000</v>
      </c>
    </row>
    <row r="4633" spans="1:16" ht="12.75" x14ac:dyDescent="0.2">
      <c r="A4633" s="1473">
        <v>1091</v>
      </c>
      <c r="B4633" s="1473" t="s">
        <v>2003</v>
      </c>
      <c r="C4633" s="1474" t="s">
        <v>97</v>
      </c>
      <c r="D4633" s="1474" t="s">
        <v>5572</v>
      </c>
      <c r="E4633" s="1475">
        <v>6500</v>
      </c>
      <c r="F4633" s="1474" t="s">
        <v>5796</v>
      </c>
      <c r="G4633" s="1474" t="s">
        <v>5797</v>
      </c>
      <c r="H4633" s="1473" t="s">
        <v>5601</v>
      </c>
      <c r="I4633" s="1473" t="s">
        <v>5581</v>
      </c>
      <c r="J4633" s="1473" t="s">
        <v>5571</v>
      </c>
      <c r="K4633" s="1322">
        <v>4</v>
      </c>
      <c r="L4633" s="1322">
        <v>12</v>
      </c>
      <c r="M4633" s="1323">
        <f t="shared" si="182"/>
        <v>78000</v>
      </c>
      <c r="N4633" s="1322">
        <v>2</v>
      </c>
      <c r="O4633" s="1322">
        <v>6</v>
      </c>
      <c r="P4633" s="1323">
        <f t="shared" si="181"/>
        <v>39000</v>
      </c>
    </row>
    <row r="4634" spans="1:16" ht="12.75" x14ac:dyDescent="0.2">
      <c r="A4634" s="1473">
        <v>1091</v>
      </c>
      <c r="B4634" s="1473" t="s">
        <v>2003</v>
      </c>
      <c r="C4634" s="1474" t="s">
        <v>97</v>
      </c>
      <c r="D4634" s="1474" t="s">
        <v>5693</v>
      </c>
      <c r="E4634" s="1475">
        <v>5000</v>
      </c>
      <c r="F4634" s="1474" t="s">
        <v>5798</v>
      </c>
      <c r="G4634" s="1474" t="s">
        <v>5799</v>
      </c>
      <c r="H4634" s="1473" t="s">
        <v>5629</v>
      </c>
      <c r="I4634" s="1473" t="s">
        <v>5581</v>
      </c>
      <c r="J4634" s="1473" t="s">
        <v>5571</v>
      </c>
      <c r="K4634" s="1322">
        <v>4</v>
      </c>
      <c r="L4634" s="1322">
        <v>10</v>
      </c>
      <c r="M4634" s="1323">
        <f t="shared" si="182"/>
        <v>50000</v>
      </c>
      <c r="N4634" s="1322">
        <v>2</v>
      </c>
      <c r="O4634" s="1322">
        <v>6</v>
      </c>
      <c r="P4634" s="1323">
        <f t="shared" si="181"/>
        <v>30000</v>
      </c>
    </row>
    <row r="4635" spans="1:16" ht="12.75" x14ac:dyDescent="0.2">
      <c r="A4635" s="1473">
        <v>1091</v>
      </c>
      <c r="B4635" s="1473" t="s">
        <v>2003</v>
      </c>
      <c r="C4635" s="1474" t="s">
        <v>97</v>
      </c>
      <c r="D4635" s="1474" t="s">
        <v>5595</v>
      </c>
      <c r="E4635" s="1475">
        <v>2500</v>
      </c>
      <c r="F4635" s="1474" t="s">
        <v>5800</v>
      </c>
      <c r="G4635" s="1474" t="s">
        <v>5801</v>
      </c>
      <c r="H4635" s="1473" t="s">
        <v>5802</v>
      </c>
      <c r="I4635" s="1473" t="s">
        <v>5666</v>
      </c>
      <c r="J4635" s="1473" t="s">
        <v>2189</v>
      </c>
      <c r="K4635" s="1322">
        <v>4</v>
      </c>
      <c r="L4635" s="1322">
        <v>12</v>
      </c>
      <c r="M4635" s="1323">
        <f t="shared" si="182"/>
        <v>30000</v>
      </c>
      <c r="N4635" s="1322">
        <v>2</v>
      </c>
      <c r="O4635" s="1322">
        <v>6</v>
      </c>
      <c r="P4635" s="1323">
        <f t="shared" si="181"/>
        <v>15000</v>
      </c>
    </row>
    <row r="4636" spans="1:16" ht="12.75" x14ac:dyDescent="0.2">
      <c r="A4636" s="1473">
        <v>1091</v>
      </c>
      <c r="B4636" s="1473" t="s">
        <v>2003</v>
      </c>
      <c r="C4636" s="1474" t="s">
        <v>97</v>
      </c>
      <c r="D4636" s="1474" t="s">
        <v>5803</v>
      </c>
      <c r="E4636" s="1475">
        <v>2500</v>
      </c>
      <c r="F4636" s="1474" t="s">
        <v>5804</v>
      </c>
      <c r="G4636" s="1474" t="s">
        <v>5805</v>
      </c>
      <c r="H4636" s="1473" t="s">
        <v>5806</v>
      </c>
      <c r="I4636" s="1473" t="s">
        <v>5658</v>
      </c>
      <c r="J4636" s="1473" t="s">
        <v>2189</v>
      </c>
      <c r="K4636" s="1322">
        <v>2</v>
      </c>
      <c r="L4636" s="1322">
        <v>3</v>
      </c>
      <c r="M4636" s="1323">
        <f t="shared" si="182"/>
        <v>7500</v>
      </c>
      <c r="N4636" s="1322">
        <v>2</v>
      </c>
      <c r="O4636" s="1322">
        <v>6</v>
      </c>
      <c r="P4636" s="1323">
        <f t="shared" si="181"/>
        <v>15000</v>
      </c>
    </row>
    <row r="4637" spans="1:16" ht="12.75" x14ac:dyDescent="0.2">
      <c r="A4637" s="1473">
        <v>1091</v>
      </c>
      <c r="B4637" s="1473" t="s">
        <v>2003</v>
      </c>
      <c r="C4637" s="1474" t="s">
        <v>97</v>
      </c>
      <c r="D4637" s="1474" t="s">
        <v>5572</v>
      </c>
      <c r="E4637" s="1475">
        <v>6500</v>
      </c>
      <c r="F4637" s="1474" t="s">
        <v>5807</v>
      </c>
      <c r="G4637" s="1474" t="s">
        <v>5808</v>
      </c>
      <c r="H4637" s="1473" t="s">
        <v>5601</v>
      </c>
      <c r="I4637" s="1473" t="s">
        <v>5581</v>
      </c>
      <c r="J4637" s="1473" t="s">
        <v>5571</v>
      </c>
      <c r="K4637" s="1322">
        <v>4</v>
      </c>
      <c r="L4637" s="1322">
        <v>12</v>
      </c>
      <c r="M4637" s="1323">
        <f t="shared" si="182"/>
        <v>78000</v>
      </c>
      <c r="N4637" s="1322">
        <v>2</v>
      </c>
      <c r="O4637" s="1322">
        <v>6</v>
      </c>
      <c r="P4637" s="1323">
        <f t="shared" si="181"/>
        <v>39000</v>
      </c>
    </row>
    <row r="4638" spans="1:16" ht="12.75" x14ac:dyDescent="0.2">
      <c r="A4638" s="1473">
        <v>1091</v>
      </c>
      <c r="B4638" s="1473" t="s">
        <v>2003</v>
      </c>
      <c r="C4638" s="1474" t="s">
        <v>97</v>
      </c>
      <c r="D4638" s="1474" t="s">
        <v>3933</v>
      </c>
      <c r="E4638" s="1475">
        <v>4500</v>
      </c>
      <c r="F4638" s="1474" t="s">
        <v>5809</v>
      </c>
      <c r="G4638" s="1474" t="s">
        <v>5810</v>
      </c>
      <c r="H4638" s="1473" t="s">
        <v>5580</v>
      </c>
      <c r="I4638" s="1473" t="s">
        <v>5666</v>
      </c>
      <c r="J4638" s="1473" t="s">
        <v>5571</v>
      </c>
      <c r="K4638" s="1322"/>
      <c r="L4638" s="1322"/>
      <c r="M4638" s="1323">
        <f t="shared" si="182"/>
        <v>0</v>
      </c>
      <c r="N4638" s="1322">
        <v>2</v>
      </c>
      <c r="O4638" s="1322">
        <v>4</v>
      </c>
      <c r="P4638" s="1323">
        <f t="shared" si="181"/>
        <v>18000</v>
      </c>
    </row>
    <row r="4639" spans="1:16" ht="12.75" x14ac:dyDescent="0.2">
      <c r="A4639" s="1473">
        <v>1091</v>
      </c>
      <c r="B4639" s="1473" t="s">
        <v>2003</v>
      </c>
      <c r="C4639" s="1474" t="s">
        <v>97</v>
      </c>
      <c r="D4639" s="1474" t="s">
        <v>5811</v>
      </c>
      <c r="E4639" s="1475">
        <v>2500</v>
      </c>
      <c r="F4639" s="1474" t="s">
        <v>5812</v>
      </c>
      <c r="G4639" s="1474" t="s">
        <v>5813</v>
      </c>
      <c r="H4639" s="1473" t="s">
        <v>5614</v>
      </c>
      <c r="I4639" s="1473" t="s">
        <v>5581</v>
      </c>
      <c r="J4639" s="1473" t="s">
        <v>2189</v>
      </c>
      <c r="K4639" s="1322">
        <v>4</v>
      </c>
      <c r="L4639" s="1322">
        <v>12</v>
      </c>
      <c r="M4639" s="1323">
        <f t="shared" si="182"/>
        <v>30000</v>
      </c>
      <c r="N4639" s="1322">
        <v>2</v>
      </c>
      <c r="O4639" s="1322">
        <v>6</v>
      </c>
      <c r="P4639" s="1323">
        <f t="shared" si="181"/>
        <v>15000</v>
      </c>
    </row>
    <row r="4640" spans="1:16" ht="12.75" x14ac:dyDescent="0.2">
      <c r="A4640" s="1473">
        <v>1091</v>
      </c>
      <c r="B4640" s="1473" t="s">
        <v>2003</v>
      </c>
      <c r="C4640" s="1474" t="s">
        <v>97</v>
      </c>
      <c r="D4640" s="1474" t="s">
        <v>5595</v>
      </c>
      <c r="E4640" s="1475">
        <v>2500</v>
      </c>
      <c r="F4640" s="1474" t="s">
        <v>5814</v>
      </c>
      <c r="G4640" s="1474" t="s">
        <v>5815</v>
      </c>
      <c r="H4640" s="1473" t="s">
        <v>5816</v>
      </c>
      <c r="I4640" s="1473" t="s">
        <v>5581</v>
      </c>
      <c r="J4640" s="1473" t="s">
        <v>2190</v>
      </c>
      <c r="K4640" s="1322">
        <v>4</v>
      </c>
      <c r="L4640" s="1322">
        <v>12</v>
      </c>
      <c r="M4640" s="1323">
        <f t="shared" si="182"/>
        <v>30000</v>
      </c>
      <c r="N4640" s="1322">
        <v>2</v>
      </c>
      <c r="O4640" s="1322">
        <v>6</v>
      </c>
      <c r="P4640" s="1323">
        <f t="shared" si="181"/>
        <v>15000</v>
      </c>
    </row>
    <row r="4641" spans="1:16" ht="12.75" x14ac:dyDescent="0.2">
      <c r="A4641" s="1473">
        <v>1091</v>
      </c>
      <c r="B4641" s="1473" t="s">
        <v>2003</v>
      </c>
      <c r="C4641" s="1474" t="s">
        <v>97</v>
      </c>
      <c r="D4641" s="1474" t="s">
        <v>5606</v>
      </c>
      <c r="E4641" s="1475">
        <v>9000</v>
      </c>
      <c r="F4641" s="1474" t="s">
        <v>5817</v>
      </c>
      <c r="G4641" s="1474" t="s">
        <v>5818</v>
      </c>
      <c r="H4641" s="1473" t="s">
        <v>5575</v>
      </c>
      <c r="I4641" s="1473" t="s">
        <v>5581</v>
      </c>
      <c r="J4641" s="1473" t="s">
        <v>5571</v>
      </c>
      <c r="K4641" s="1322">
        <v>4</v>
      </c>
      <c r="L4641" s="1322">
        <v>12</v>
      </c>
      <c r="M4641" s="1323">
        <f t="shared" si="182"/>
        <v>108000</v>
      </c>
      <c r="N4641" s="1322">
        <v>2</v>
      </c>
      <c r="O4641" s="1322">
        <v>6</v>
      </c>
      <c r="P4641" s="1323">
        <f t="shared" si="181"/>
        <v>54000</v>
      </c>
    </row>
    <row r="4642" spans="1:16" ht="12.75" x14ac:dyDescent="0.2">
      <c r="A4642" s="1473">
        <v>1091</v>
      </c>
      <c r="B4642" s="1473" t="s">
        <v>2003</v>
      </c>
      <c r="C4642" s="1474" t="s">
        <v>97</v>
      </c>
      <c r="D4642" s="1474" t="s">
        <v>5595</v>
      </c>
      <c r="E4642" s="1475">
        <v>2500</v>
      </c>
      <c r="F4642" s="1474" t="s">
        <v>5819</v>
      </c>
      <c r="G4642" s="1474" t="s">
        <v>5820</v>
      </c>
      <c r="H4642" s="1473" t="s">
        <v>5680</v>
      </c>
      <c r="I4642" s="1473" t="s">
        <v>5581</v>
      </c>
      <c r="J4642" s="1473" t="s">
        <v>2190</v>
      </c>
      <c r="K4642" s="1322">
        <v>4</v>
      </c>
      <c r="L4642" s="1322">
        <v>12</v>
      </c>
      <c r="M4642" s="1323">
        <f t="shared" si="182"/>
        <v>30000</v>
      </c>
      <c r="N4642" s="1322">
        <v>2</v>
      </c>
      <c r="O4642" s="1322">
        <v>6</v>
      </c>
      <c r="P4642" s="1323">
        <f t="shared" si="181"/>
        <v>15000</v>
      </c>
    </row>
    <row r="4643" spans="1:16" ht="12.75" x14ac:dyDescent="0.2">
      <c r="A4643" s="1473">
        <v>1091</v>
      </c>
      <c r="B4643" s="1473" t="s">
        <v>2003</v>
      </c>
      <c r="C4643" s="1474" t="s">
        <v>97</v>
      </c>
      <c r="D4643" s="1474" t="s">
        <v>5693</v>
      </c>
      <c r="E4643" s="1475">
        <v>5000</v>
      </c>
      <c r="F4643" s="1474" t="s">
        <v>5821</v>
      </c>
      <c r="G4643" s="1474" t="s">
        <v>5822</v>
      </c>
      <c r="H4643" s="1473" t="s">
        <v>5709</v>
      </c>
      <c r="I4643" s="1473" t="s">
        <v>5576</v>
      </c>
      <c r="J4643" s="1473" t="s">
        <v>5571</v>
      </c>
      <c r="K4643" s="1322">
        <v>4</v>
      </c>
      <c r="L4643" s="1322">
        <v>12</v>
      </c>
      <c r="M4643" s="1323">
        <f t="shared" si="182"/>
        <v>60000</v>
      </c>
      <c r="N4643" s="1322">
        <v>2</v>
      </c>
      <c r="O4643" s="1322">
        <v>6</v>
      </c>
      <c r="P4643" s="1323">
        <f t="shared" si="181"/>
        <v>30000</v>
      </c>
    </row>
    <row r="4644" spans="1:16" ht="12.75" x14ac:dyDescent="0.2">
      <c r="A4644" s="1473">
        <v>1091</v>
      </c>
      <c r="B4644" s="1473" t="s">
        <v>2003</v>
      </c>
      <c r="C4644" s="1474" t="s">
        <v>97</v>
      </c>
      <c r="D4644" s="1474" t="s">
        <v>5619</v>
      </c>
      <c r="E4644" s="1475">
        <v>6500</v>
      </c>
      <c r="F4644" s="1474" t="s">
        <v>5823</v>
      </c>
      <c r="G4644" s="1474" t="s">
        <v>5824</v>
      </c>
      <c r="H4644" s="1473" t="s">
        <v>651</v>
      </c>
      <c r="I4644" s="1473" t="s">
        <v>5581</v>
      </c>
      <c r="J4644" s="1473" t="s">
        <v>5571</v>
      </c>
      <c r="K4644" s="1322">
        <v>1</v>
      </c>
      <c r="L4644" s="1322">
        <v>1</v>
      </c>
      <c r="M4644" s="1323">
        <f t="shared" si="182"/>
        <v>6500</v>
      </c>
      <c r="N4644" s="1322">
        <v>2</v>
      </c>
      <c r="O4644" s="1322">
        <v>6</v>
      </c>
      <c r="P4644" s="1323">
        <f t="shared" si="181"/>
        <v>39000</v>
      </c>
    </row>
    <row r="4645" spans="1:16" ht="12.75" x14ac:dyDescent="0.2">
      <c r="A4645" s="1473">
        <v>1091</v>
      </c>
      <c r="B4645" s="1473" t="s">
        <v>2003</v>
      </c>
      <c r="C4645" s="1474" t="s">
        <v>97</v>
      </c>
      <c r="D4645" s="1474" t="s">
        <v>5572</v>
      </c>
      <c r="E4645" s="1475">
        <v>6500</v>
      </c>
      <c r="F4645" s="1474" t="s">
        <v>5825</v>
      </c>
      <c r="G4645" s="1474" t="s">
        <v>5826</v>
      </c>
      <c r="H4645" s="1473" t="s">
        <v>5601</v>
      </c>
      <c r="I4645" s="1473" t="s">
        <v>5581</v>
      </c>
      <c r="J4645" s="1473" t="s">
        <v>5571</v>
      </c>
      <c r="K4645" s="1322">
        <v>4</v>
      </c>
      <c r="L4645" s="1322">
        <v>12</v>
      </c>
      <c r="M4645" s="1323">
        <f t="shared" si="182"/>
        <v>78000</v>
      </c>
      <c r="N4645" s="1322">
        <v>2</v>
      </c>
      <c r="O4645" s="1322">
        <v>6</v>
      </c>
      <c r="P4645" s="1323">
        <f t="shared" si="181"/>
        <v>39000</v>
      </c>
    </row>
    <row r="4646" spans="1:16" ht="12.75" x14ac:dyDescent="0.2">
      <c r="A4646" s="1473">
        <v>1091</v>
      </c>
      <c r="B4646" s="1473" t="s">
        <v>2003</v>
      </c>
      <c r="C4646" s="1474" t="s">
        <v>97</v>
      </c>
      <c r="D4646" s="1474" t="s">
        <v>5677</v>
      </c>
      <c r="E4646" s="1475">
        <v>6000</v>
      </c>
      <c r="F4646" s="1474" t="s">
        <v>5827</v>
      </c>
      <c r="G4646" s="1474" t="s">
        <v>5828</v>
      </c>
      <c r="H4646" s="1473" t="s">
        <v>5614</v>
      </c>
      <c r="I4646" s="1473" t="s">
        <v>5581</v>
      </c>
      <c r="J4646" s="1473" t="s">
        <v>5571</v>
      </c>
      <c r="K4646" s="1322">
        <v>4</v>
      </c>
      <c r="L4646" s="1322">
        <v>12</v>
      </c>
      <c r="M4646" s="1323">
        <f t="shared" si="182"/>
        <v>72000</v>
      </c>
      <c r="N4646" s="1322">
        <v>2</v>
      </c>
      <c r="O4646" s="1322">
        <v>6</v>
      </c>
      <c r="P4646" s="1323">
        <f t="shared" si="181"/>
        <v>36000</v>
      </c>
    </row>
    <row r="4647" spans="1:16" ht="12.75" x14ac:dyDescent="0.2">
      <c r="A4647" s="1473">
        <v>1091</v>
      </c>
      <c r="B4647" s="1473" t="s">
        <v>2003</v>
      </c>
      <c r="C4647" s="1474" t="s">
        <v>97</v>
      </c>
      <c r="D4647" s="1474" t="s">
        <v>5829</v>
      </c>
      <c r="E4647" s="1475">
        <v>5700</v>
      </c>
      <c r="F4647" s="1474" t="s">
        <v>5830</v>
      </c>
      <c r="G4647" s="1474" t="s">
        <v>5831</v>
      </c>
      <c r="H4647" s="1473" t="s">
        <v>5832</v>
      </c>
      <c r="I4647" s="1473" t="s">
        <v>5581</v>
      </c>
      <c r="J4647" s="1473" t="s">
        <v>5571</v>
      </c>
      <c r="K4647" s="1324"/>
      <c r="L4647" s="1324"/>
      <c r="M4647" s="1322"/>
      <c r="N4647" s="1322">
        <v>2</v>
      </c>
      <c r="O4647" s="1322">
        <v>5</v>
      </c>
      <c r="P4647" s="1323">
        <f t="shared" si="181"/>
        <v>28500</v>
      </c>
    </row>
    <row r="4648" spans="1:16" ht="12.75" x14ac:dyDescent="0.2">
      <c r="A4648" s="1473">
        <v>1091</v>
      </c>
      <c r="B4648" s="1473" t="s">
        <v>2003</v>
      </c>
      <c r="C4648" s="1474" t="s">
        <v>97</v>
      </c>
      <c r="D4648" s="1474" t="s">
        <v>5833</v>
      </c>
      <c r="E4648" s="1475">
        <v>6500</v>
      </c>
      <c r="F4648" s="1474" t="s">
        <v>5834</v>
      </c>
      <c r="G4648" s="1474" t="s">
        <v>5835</v>
      </c>
      <c r="H4648" s="1473" t="s">
        <v>5680</v>
      </c>
      <c r="I4648" s="1473" t="s">
        <v>5581</v>
      </c>
      <c r="J4648" s="1473" t="s">
        <v>5571</v>
      </c>
      <c r="K4648" s="1322">
        <v>4</v>
      </c>
      <c r="L4648" s="1322">
        <v>12</v>
      </c>
      <c r="M4648" s="1323">
        <f t="shared" ref="M4648:M4679" si="183">+L4648*E4648</f>
        <v>78000</v>
      </c>
      <c r="N4648" s="1322">
        <v>2</v>
      </c>
      <c r="O4648" s="1322">
        <v>6</v>
      </c>
      <c r="P4648" s="1323">
        <f t="shared" si="181"/>
        <v>39000</v>
      </c>
    </row>
    <row r="4649" spans="1:16" ht="12.75" x14ac:dyDescent="0.2">
      <c r="A4649" s="1473">
        <v>1091</v>
      </c>
      <c r="B4649" s="1473" t="s">
        <v>2003</v>
      </c>
      <c r="C4649" s="1474" t="s">
        <v>97</v>
      </c>
      <c r="D4649" s="1474" t="s">
        <v>5836</v>
      </c>
      <c r="E4649" s="1475">
        <v>4000</v>
      </c>
      <c r="F4649" s="1474" t="s">
        <v>5837</v>
      </c>
      <c r="G4649" s="1474" t="s">
        <v>5838</v>
      </c>
      <c r="H4649" s="1473" t="s">
        <v>5614</v>
      </c>
      <c r="I4649" s="1473" t="s">
        <v>5581</v>
      </c>
      <c r="J4649" s="1473" t="s">
        <v>5571</v>
      </c>
      <c r="K4649" s="1322">
        <v>4</v>
      </c>
      <c r="L4649" s="1322">
        <v>12</v>
      </c>
      <c r="M4649" s="1323">
        <f t="shared" si="183"/>
        <v>48000</v>
      </c>
      <c r="N4649" s="1322">
        <v>2</v>
      </c>
      <c r="O4649" s="1322">
        <v>6</v>
      </c>
      <c r="P4649" s="1323">
        <f t="shared" si="181"/>
        <v>24000</v>
      </c>
    </row>
    <row r="4650" spans="1:16" ht="12.75" x14ac:dyDescent="0.2">
      <c r="A4650" s="1473">
        <v>1091</v>
      </c>
      <c r="B4650" s="1473" t="s">
        <v>2003</v>
      </c>
      <c r="C4650" s="1474" t="s">
        <v>97</v>
      </c>
      <c r="D4650" s="1474" t="s">
        <v>1025</v>
      </c>
      <c r="E4650" s="1475">
        <v>3000</v>
      </c>
      <c r="F4650" s="1474" t="s">
        <v>5839</v>
      </c>
      <c r="G4650" s="1474" t="s">
        <v>5840</v>
      </c>
      <c r="H4650" s="1473" t="s">
        <v>5841</v>
      </c>
      <c r="I4650" s="1473" t="s">
        <v>5842</v>
      </c>
      <c r="J4650" s="1473" t="s">
        <v>2189</v>
      </c>
      <c r="K4650" s="1322">
        <v>2</v>
      </c>
      <c r="L4650" s="1322">
        <v>7</v>
      </c>
      <c r="M4650" s="1323">
        <f t="shared" si="183"/>
        <v>21000</v>
      </c>
      <c r="N4650" s="1322">
        <v>2</v>
      </c>
      <c r="O4650" s="1322">
        <v>6</v>
      </c>
      <c r="P4650" s="1323">
        <f t="shared" si="181"/>
        <v>18000</v>
      </c>
    </row>
    <row r="4651" spans="1:16" ht="12.75" x14ac:dyDescent="0.2">
      <c r="A4651" s="1473">
        <v>1091</v>
      </c>
      <c r="B4651" s="1473" t="s">
        <v>2003</v>
      </c>
      <c r="C4651" s="1474" t="s">
        <v>97</v>
      </c>
      <c r="D4651" s="1474" t="s">
        <v>5667</v>
      </c>
      <c r="E4651" s="1475">
        <v>4500</v>
      </c>
      <c r="F4651" s="1474" t="s">
        <v>5843</v>
      </c>
      <c r="G4651" s="1474" t="s">
        <v>5844</v>
      </c>
      <c r="H4651" s="1473" t="s">
        <v>5625</v>
      </c>
      <c r="I4651" s="1473" t="s">
        <v>5581</v>
      </c>
      <c r="J4651" s="1473" t="s">
        <v>5571</v>
      </c>
      <c r="K4651" s="1322">
        <v>4</v>
      </c>
      <c r="L4651" s="1322">
        <v>12</v>
      </c>
      <c r="M4651" s="1323">
        <f t="shared" si="183"/>
        <v>54000</v>
      </c>
      <c r="N4651" s="1322">
        <v>2</v>
      </c>
      <c r="O4651" s="1322">
        <v>6</v>
      </c>
      <c r="P4651" s="1323">
        <f t="shared" si="181"/>
        <v>27000</v>
      </c>
    </row>
    <row r="4652" spans="1:16" ht="12.75" x14ac:dyDescent="0.2">
      <c r="A4652" s="1473">
        <v>1091</v>
      </c>
      <c r="B4652" s="1473" t="s">
        <v>2003</v>
      </c>
      <c r="C4652" s="1474" t="s">
        <v>97</v>
      </c>
      <c r="D4652" s="1474" t="s">
        <v>739</v>
      </c>
      <c r="E4652" s="1475">
        <v>2500</v>
      </c>
      <c r="F4652" s="1474" t="s">
        <v>5845</v>
      </c>
      <c r="G4652" s="1474" t="s">
        <v>5846</v>
      </c>
      <c r="H4652" s="1473" t="s">
        <v>5795</v>
      </c>
      <c r="I4652" s="1473" t="s">
        <v>5666</v>
      </c>
      <c r="J4652" s="1473" t="s">
        <v>5571</v>
      </c>
      <c r="K4652" s="1322">
        <v>2</v>
      </c>
      <c r="L4652" s="1322">
        <v>6</v>
      </c>
      <c r="M4652" s="1323">
        <f t="shared" si="183"/>
        <v>15000</v>
      </c>
      <c r="N4652" s="1322">
        <v>2</v>
      </c>
      <c r="O4652" s="1322">
        <v>6</v>
      </c>
      <c r="P4652" s="1323">
        <f t="shared" si="181"/>
        <v>15000</v>
      </c>
    </row>
    <row r="4653" spans="1:16" ht="12.75" x14ac:dyDescent="0.2">
      <c r="A4653" s="1473">
        <v>1091</v>
      </c>
      <c r="B4653" s="1473" t="s">
        <v>2003</v>
      </c>
      <c r="C4653" s="1474" t="s">
        <v>97</v>
      </c>
      <c r="D4653" s="1474" t="s">
        <v>5572</v>
      </c>
      <c r="E4653" s="1475">
        <v>6500</v>
      </c>
      <c r="F4653" s="1474" t="s">
        <v>5847</v>
      </c>
      <c r="G4653" s="1474" t="s">
        <v>5848</v>
      </c>
      <c r="H4653" s="1473" t="s">
        <v>5575</v>
      </c>
      <c r="I4653" s="1473" t="s">
        <v>5581</v>
      </c>
      <c r="J4653" s="1473" t="s">
        <v>5571</v>
      </c>
      <c r="K4653" s="1322">
        <v>2</v>
      </c>
      <c r="L4653" s="1322">
        <v>6</v>
      </c>
      <c r="M4653" s="1323">
        <f t="shared" si="183"/>
        <v>39000</v>
      </c>
      <c r="N4653" s="1322">
        <v>2</v>
      </c>
      <c r="O4653" s="1322">
        <v>6</v>
      </c>
      <c r="P4653" s="1323">
        <f t="shared" si="181"/>
        <v>39000</v>
      </c>
    </row>
    <row r="4654" spans="1:16" ht="12.75" x14ac:dyDescent="0.2">
      <c r="A4654" s="1473">
        <v>1091</v>
      </c>
      <c r="B4654" s="1473" t="s">
        <v>2003</v>
      </c>
      <c r="C4654" s="1474" t="s">
        <v>97</v>
      </c>
      <c r="D4654" s="1474" t="s">
        <v>5674</v>
      </c>
      <c r="E4654" s="1475">
        <v>2500</v>
      </c>
      <c r="F4654" s="1474" t="s">
        <v>5849</v>
      </c>
      <c r="G4654" s="1474" t="s">
        <v>5850</v>
      </c>
      <c r="H4654" s="1473" t="s">
        <v>5851</v>
      </c>
      <c r="I4654" s="1473" t="s">
        <v>5666</v>
      </c>
      <c r="J4654" s="1473" t="s">
        <v>2189</v>
      </c>
      <c r="K4654" s="1322">
        <v>4</v>
      </c>
      <c r="L4654" s="1322">
        <v>12</v>
      </c>
      <c r="M4654" s="1323">
        <f t="shared" si="183"/>
        <v>30000</v>
      </c>
      <c r="N4654" s="1322">
        <v>2</v>
      </c>
      <c r="O4654" s="1322">
        <v>6</v>
      </c>
      <c r="P4654" s="1323">
        <f t="shared" si="181"/>
        <v>15000</v>
      </c>
    </row>
    <row r="4655" spans="1:16" ht="12.75" x14ac:dyDescent="0.2">
      <c r="A4655" s="1473">
        <v>1091</v>
      </c>
      <c r="B4655" s="1473" t="s">
        <v>2003</v>
      </c>
      <c r="C4655" s="1474" t="s">
        <v>97</v>
      </c>
      <c r="D4655" s="1474" t="s">
        <v>5693</v>
      </c>
      <c r="E4655" s="1475">
        <v>4000</v>
      </c>
      <c r="F4655" s="1474" t="s">
        <v>5852</v>
      </c>
      <c r="G4655" s="1474" t="s">
        <v>5853</v>
      </c>
      <c r="H4655" s="1473" t="s">
        <v>5854</v>
      </c>
      <c r="I4655" s="1473" t="s">
        <v>5581</v>
      </c>
      <c r="J4655" s="1479" t="s">
        <v>5571</v>
      </c>
      <c r="K4655" s="1322">
        <v>4</v>
      </c>
      <c r="L4655" s="1322">
        <v>12</v>
      </c>
      <c r="M4655" s="1323">
        <f t="shared" si="183"/>
        <v>48000</v>
      </c>
      <c r="N4655" s="1322">
        <v>2</v>
      </c>
      <c r="O4655" s="1322">
        <v>6</v>
      </c>
      <c r="P4655" s="1323">
        <f t="shared" si="181"/>
        <v>24000</v>
      </c>
    </row>
    <row r="4656" spans="1:16" ht="12.75" x14ac:dyDescent="0.2">
      <c r="A4656" s="1473">
        <v>1091</v>
      </c>
      <c r="B4656" s="1473" t="s">
        <v>2003</v>
      </c>
      <c r="C4656" s="1474" t="s">
        <v>97</v>
      </c>
      <c r="D4656" s="1474" t="s">
        <v>5693</v>
      </c>
      <c r="E4656" s="1475">
        <v>5000</v>
      </c>
      <c r="F4656" s="1474" t="s">
        <v>5855</v>
      </c>
      <c r="G4656" s="1474" t="s">
        <v>5856</v>
      </c>
      <c r="H4656" s="1473" t="s">
        <v>5857</v>
      </c>
      <c r="I4656" s="1473" t="s">
        <v>5581</v>
      </c>
      <c r="J4656" s="1473" t="s">
        <v>5571</v>
      </c>
      <c r="K4656" s="1322">
        <v>4</v>
      </c>
      <c r="L4656" s="1322">
        <v>12</v>
      </c>
      <c r="M4656" s="1323">
        <f t="shared" si="183"/>
        <v>60000</v>
      </c>
      <c r="N4656" s="1322">
        <v>2</v>
      </c>
      <c r="O4656" s="1322">
        <v>6</v>
      </c>
      <c r="P4656" s="1323">
        <f t="shared" si="181"/>
        <v>30000</v>
      </c>
    </row>
    <row r="4657" spans="1:16" ht="12.75" x14ac:dyDescent="0.2">
      <c r="A4657" s="1473">
        <v>1091</v>
      </c>
      <c r="B4657" s="1473" t="s">
        <v>2003</v>
      </c>
      <c r="C4657" s="1474" t="s">
        <v>97</v>
      </c>
      <c r="D4657" s="1474" t="s">
        <v>5767</v>
      </c>
      <c r="E4657" s="1475">
        <v>1800</v>
      </c>
      <c r="F4657" s="1474" t="s">
        <v>5858</v>
      </c>
      <c r="G4657" s="1474" t="s">
        <v>5859</v>
      </c>
      <c r="H4657" s="1473" t="s">
        <v>2388</v>
      </c>
      <c r="I4657" s="1473" t="s">
        <v>2186</v>
      </c>
      <c r="J4657" s="1473" t="s">
        <v>5571</v>
      </c>
      <c r="K4657" s="1322">
        <v>4</v>
      </c>
      <c r="L4657" s="1322">
        <v>12</v>
      </c>
      <c r="M4657" s="1323">
        <f t="shared" si="183"/>
        <v>21600</v>
      </c>
      <c r="N4657" s="1322">
        <v>2</v>
      </c>
      <c r="O4657" s="1322">
        <v>6</v>
      </c>
      <c r="P4657" s="1323">
        <f t="shared" si="181"/>
        <v>10800</v>
      </c>
    </row>
    <row r="4658" spans="1:16" ht="12.75" x14ac:dyDescent="0.2">
      <c r="A4658" s="1473">
        <v>1091</v>
      </c>
      <c r="B4658" s="1473" t="s">
        <v>2003</v>
      </c>
      <c r="C4658" s="1474" t="s">
        <v>97</v>
      </c>
      <c r="D4658" s="1474" t="s">
        <v>5619</v>
      </c>
      <c r="E4658" s="1475">
        <v>6500</v>
      </c>
      <c r="F4658" s="1474" t="s">
        <v>5860</v>
      </c>
      <c r="G4658" s="1474" t="s">
        <v>5861</v>
      </c>
      <c r="H4658" s="1473" t="s">
        <v>5575</v>
      </c>
      <c r="I4658" s="1473" t="s">
        <v>5581</v>
      </c>
      <c r="J4658" s="1473" t="s">
        <v>5571</v>
      </c>
      <c r="K4658" s="1322">
        <v>2</v>
      </c>
      <c r="L4658" s="1322">
        <v>6</v>
      </c>
      <c r="M4658" s="1323">
        <f t="shared" si="183"/>
        <v>39000</v>
      </c>
      <c r="N4658" s="1322">
        <v>2</v>
      </c>
      <c r="O4658" s="1322">
        <v>6</v>
      </c>
      <c r="P4658" s="1323">
        <f t="shared" si="181"/>
        <v>39000</v>
      </c>
    </row>
    <row r="4659" spans="1:16" ht="12.75" x14ac:dyDescent="0.2">
      <c r="A4659" s="1473">
        <v>1091</v>
      </c>
      <c r="B4659" s="1473" t="s">
        <v>2003</v>
      </c>
      <c r="C4659" s="1474" t="s">
        <v>97</v>
      </c>
      <c r="D4659" s="1474" t="s">
        <v>5803</v>
      </c>
      <c r="E4659" s="1475">
        <v>2500</v>
      </c>
      <c r="F4659" s="1474" t="s">
        <v>5862</v>
      </c>
      <c r="G4659" s="1474" t="s">
        <v>5863</v>
      </c>
      <c r="H4659" s="1473" t="s">
        <v>5864</v>
      </c>
      <c r="I4659" s="1473" t="s">
        <v>5653</v>
      </c>
      <c r="J4659" s="1479" t="s">
        <v>2189</v>
      </c>
      <c r="K4659" s="1322">
        <v>3</v>
      </c>
      <c r="L4659" s="1322">
        <v>8</v>
      </c>
      <c r="M4659" s="1323">
        <f t="shared" si="183"/>
        <v>20000</v>
      </c>
      <c r="N4659" s="1322">
        <v>2</v>
      </c>
      <c r="O4659" s="1322">
        <v>6</v>
      </c>
      <c r="P4659" s="1323">
        <f t="shared" si="181"/>
        <v>15000</v>
      </c>
    </row>
    <row r="4660" spans="1:16" ht="12.75" x14ac:dyDescent="0.2">
      <c r="A4660" s="1473">
        <v>1091</v>
      </c>
      <c r="B4660" s="1473" t="s">
        <v>2003</v>
      </c>
      <c r="C4660" s="1474" t="s">
        <v>97</v>
      </c>
      <c r="D4660" s="1474" t="s">
        <v>5712</v>
      </c>
      <c r="E4660" s="1475">
        <v>9000</v>
      </c>
      <c r="F4660" s="1474" t="s">
        <v>5865</v>
      </c>
      <c r="G4660" s="1474" t="s">
        <v>5866</v>
      </c>
      <c r="H4660" s="1473" t="s">
        <v>5644</v>
      </c>
      <c r="I4660" s="1473" t="s">
        <v>5581</v>
      </c>
      <c r="J4660" s="1473" t="s">
        <v>5571</v>
      </c>
      <c r="K4660" s="1322">
        <v>4</v>
      </c>
      <c r="L4660" s="1322">
        <v>12</v>
      </c>
      <c r="M4660" s="1323">
        <f t="shared" si="183"/>
        <v>108000</v>
      </c>
      <c r="N4660" s="1322">
        <v>2</v>
      </c>
      <c r="O4660" s="1322">
        <v>6</v>
      </c>
      <c r="P4660" s="1323">
        <f t="shared" si="181"/>
        <v>54000</v>
      </c>
    </row>
    <row r="4661" spans="1:16" ht="12.75" x14ac:dyDescent="0.2">
      <c r="A4661" s="1473">
        <v>1091</v>
      </c>
      <c r="B4661" s="1473" t="s">
        <v>2003</v>
      </c>
      <c r="C4661" s="1474" t="s">
        <v>97</v>
      </c>
      <c r="D4661" s="1474" t="s">
        <v>5693</v>
      </c>
      <c r="E4661" s="1475">
        <v>5000</v>
      </c>
      <c r="F4661" s="1474" t="s">
        <v>5867</v>
      </c>
      <c r="G4661" s="1474" t="s">
        <v>5868</v>
      </c>
      <c r="H4661" s="1473" t="s">
        <v>5709</v>
      </c>
      <c r="I4661" s="1473" t="s">
        <v>5581</v>
      </c>
      <c r="J4661" s="1473" t="s">
        <v>5571</v>
      </c>
      <c r="K4661" s="1322">
        <v>4</v>
      </c>
      <c r="L4661" s="1322">
        <v>11</v>
      </c>
      <c r="M4661" s="1323">
        <f t="shared" si="183"/>
        <v>55000</v>
      </c>
      <c r="N4661" s="1322">
        <v>2</v>
      </c>
      <c r="O4661" s="1322">
        <v>6</v>
      </c>
      <c r="P4661" s="1323">
        <f t="shared" si="181"/>
        <v>30000</v>
      </c>
    </row>
    <row r="4662" spans="1:16" ht="12.75" x14ac:dyDescent="0.2">
      <c r="A4662" s="1473">
        <v>1091</v>
      </c>
      <c r="B4662" s="1473" t="s">
        <v>2003</v>
      </c>
      <c r="C4662" s="1474" t="s">
        <v>97</v>
      </c>
      <c r="D4662" s="1474" t="s">
        <v>768</v>
      </c>
      <c r="E4662" s="1475">
        <v>3000</v>
      </c>
      <c r="F4662" s="1474" t="s">
        <v>5869</v>
      </c>
      <c r="G4662" s="1474" t="s">
        <v>5870</v>
      </c>
      <c r="H4662" s="1473" t="s">
        <v>5776</v>
      </c>
      <c r="I4662" s="1473" t="s">
        <v>5611</v>
      </c>
      <c r="J4662" s="1479" t="s">
        <v>5571</v>
      </c>
      <c r="K4662" s="1322">
        <v>4</v>
      </c>
      <c r="L4662" s="1322">
        <v>12</v>
      </c>
      <c r="M4662" s="1323">
        <f t="shared" si="183"/>
        <v>36000</v>
      </c>
      <c r="N4662" s="1322">
        <v>2</v>
      </c>
      <c r="O4662" s="1322">
        <v>6</v>
      </c>
      <c r="P4662" s="1323">
        <f t="shared" si="181"/>
        <v>18000</v>
      </c>
    </row>
    <row r="4663" spans="1:16" ht="12.75" x14ac:dyDescent="0.2">
      <c r="A4663" s="1473">
        <v>1091</v>
      </c>
      <c r="B4663" s="1473" t="s">
        <v>2003</v>
      </c>
      <c r="C4663" s="1474" t="s">
        <v>97</v>
      </c>
      <c r="D4663" s="1474" t="s">
        <v>5693</v>
      </c>
      <c r="E4663" s="1475">
        <v>5000</v>
      </c>
      <c r="F4663" s="1474" t="s">
        <v>5871</v>
      </c>
      <c r="G4663" s="1474" t="s">
        <v>5872</v>
      </c>
      <c r="H4663" s="1473" t="s">
        <v>5873</v>
      </c>
      <c r="I4663" s="1473" t="s">
        <v>5666</v>
      </c>
      <c r="J4663" s="1473" t="s">
        <v>5571</v>
      </c>
      <c r="K4663" s="1322">
        <v>1</v>
      </c>
      <c r="L4663" s="1322">
        <v>1</v>
      </c>
      <c r="M4663" s="1323">
        <f t="shared" si="183"/>
        <v>5000</v>
      </c>
      <c r="N4663" s="1322">
        <v>2</v>
      </c>
      <c r="O4663" s="1322">
        <v>6</v>
      </c>
      <c r="P4663" s="1323">
        <f t="shared" si="181"/>
        <v>30000</v>
      </c>
    </row>
    <row r="4664" spans="1:16" ht="12.75" x14ac:dyDescent="0.2">
      <c r="A4664" s="1473">
        <v>1091</v>
      </c>
      <c r="B4664" s="1473" t="s">
        <v>2003</v>
      </c>
      <c r="C4664" s="1474" t="s">
        <v>97</v>
      </c>
      <c r="D4664" s="1474" t="s">
        <v>5874</v>
      </c>
      <c r="E4664" s="1475">
        <v>4000</v>
      </c>
      <c r="F4664" s="1474" t="s">
        <v>5875</v>
      </c>
      <c r="G4664" s="1474" t="s">
        <v>5876</v>
      </c>
      <c r="H4664" s="1473" t="s">
        <v>5877</v>
      </c>
      <c r="I4664" s="1473" t="s">
        <v>5581</v>
      </c>
      <c r="J4664" s="1473" t="s">
        <v>5571</v>
      </c>
      <c r="K4664" s="1322">
        <v>4</v>
      </c>
      <c r="L4664" s="1322">
        <v>12</v>
      </c>
      <c r="M4664" s="1323">
        <f t="shared" si="183"/>
        <v>48000</v>
      </c>
      <c r="N4664" s="1322">
        <v>2</v>
      </c>
      <c r="O4664" s="1322">
        <v>6</v>
      </c>
      <c r="P4664" s="1323">
        <f t="shared" si="181"/>
        <v>24000</v>
      </c>
    </row>
    <row r="4665" spans="1:16" ht="12.75" x14ac:dyDescent="0.2">
      <c r="A4665" s="1473">
        <v>1091</v>
      </c>
      <c r="B4665" s="1473" t="s">
        <v>2003</v>
      </c>
      <c r="C4665" s="1474" t="s">
        <v>97</v>
      </c>
      <c r="D4665" s="1474" t="s">
        <v>5878</v>
      </c>
      <c r="E4665" s="1475">
        <v>3500</v>
      </c>
      <c r="F4665" s="1474" t="s">
        <v>5879</v>
      </c>
      <c r="G4665" s="1474" t="s">
        <v>5880</v>
      </c>
      <c r="H4665" s="1473" t="s">
        <v>2879</v>
      </c>
      <c r="I4665" s="1473" t="s">
        <v>5658</v>
      </c>
      <c r="J4665" s="1479" t="s">
        <v>5571</v>
      </c>
      <c r="K4665" s="1322">
        <v>4</v>
      </c>
      <c r="L4665" s="1322">
        <v>12</v>
      </c>
      <c r="M4665" s="1323">
        <f t="shared" si="183"/>
        <v>42000</v>
      </c>
      <c r="N4665" s="1322">
        <v>2</v>
      </c>
      <c r="O4665" s="1322">
        <v>6</v>
      </c>
      <c r="P4665" s="1323">
        <f t="shared" si="181"/>
        <v>21000</v>
      </c>
    </row>
    <row r="4666" spans="1:16" ht="12.75" x14ac:dyDescent="0.2">
      <c r="A4666" s="1473">
        <v>1091</v>
      </c>
      <c r="B4666" s="1473" t="s">
        <v>2003</v>
      </c>
      <c r="C4666" s="1474" t="s">
        <v>97</v>
      </c>
      <c r="D4666" s="1474" t="s">
        <v>5615</v>
      </c>
      <c r="E4666" s="1475">
        <v>6000</v>
      </c>
      <c r="F4666" s="1474" t="s">
        <v>5881</v>
      </c>
      <c r="G4666" s="1474" t="s">
        <v>5882</v>
      </c>
      <c r="H4666" s="1473" t="s">
        <v>5680</v>
      </c>
      <c r="I4666" s="1473" t="s">
        <v>5581</v>
      </c>
      <c r="J4666" s="1473" t="s">
        <v>5571</v>
      </c>
      <c r="K4666" s="1322">
        <v>4</v>
      </c>
      <c r="L4666" s="1322">
        <v>12</v>
      </c>
      <c r="M4666" s="1323">
        <f t="shared" si="183"/>
        <v>72000</v>
      </c>
      <c r="N4666" s="1322">
        <v>2</v>
      </c>
      <c r="O4666" s="1322">
        <v>6</v>
      </c>
      <c r="P4666" s="1323">
        <f t="shared" si="181"/>
        <v>36000</v>
      </c>
    </row>
    <row r="4667" spans="1:16" ht="12.75" x14ac:dyDescent="0.2">
      <c r="A4667" s="1473">
        <v>1091</v>
      </c>
      <c r="B4667" s="1473" t="s">
        <v>2003</v>
      </c>
      <c r="C4667" s="1474" t="s">
        <v>97</v>
      </c>
      <c r="D4667" s="1474" t="s">
        <v>5572</v>
      </c>
      <c r="E4667" s="1475">
        <v>6500</v>
      </c>
      <c r="F4667" s="1474" t="s">
        <v>5883</v>
      </c>
      <c r="G4667" s="1474" t="s">
        <v>5884</v>
      </c>
      <c r="H4667" s="1473" t="s">
        <v>5575</v>
      </c>
      <c r="I4667" s="1473" t="s">
        <v>5581</v>
      </c>
      <c r="J4667" s="1473" t="s">
        <v>5571</v>
      </c>
      <c r="K4667" s="1322">
        <v>4</v>
      </c>
      <c r="L4667" s="1322">
        <v>12</v>
      </c>
      <c r="M4667" s="1323">
        <f t="shared" si="183"/>
        <v>78000</v>
      </c>
      <c r="N4667" s="1322">
        <v>2</v>
      </c>
      <c r="O4667" s="1322">
        <v>6</v>
      </c>
      <c r="P4667" s="1323">
        <f t="shared" si="181"/>
        <v>39000</v>
      </c>
    </row>
    <row r="4668" spans="1:16" ht="12.75" x14ac:dyDescent="0.2">
      <c r="A4668" s="1473">
        <v>1091</v>
      </c>
      <c r="B4668" s="1473" t="s">
        <v>2003</v>
      </c>
      <c r="C4668" s="1474" t="s">
        <v>97</v>
      </c>
      <c r="D4668" s="1474" t="s">
        <v>5885</v>
      </c>
      <c r="E4668" s="1475">
        <v>3000</v>
      </c>
      <c r="F4668" s="1474" t="s">
        <v>5886</v>
      </c>
      <c r="G4668" s="1474" t="s">
        <v>5887</v>
      </c>
      <c r="H4668" s="1473" t="s">
        <v>5680</v>
      </c>
      <c r="I4668" s="1473" t="s">
        <v>5581</v>
      </c>
      <c r="J4668" s="1479" t="s">
        <v>5571</v>
      </c>
      <c r="K4668" s="1322">
        <v>4</v>
      </c>
      <c r="L4668" s="1322">
        <v>12</v>
      </c>
      <c r="M4668" s="1323">
        <f t="shared" si="183"/>
        <v>36000</v>
      </c>
      <c r="N4668" s="1322">
        <v>2</v>
      </c>
      <c r="O4668" s="1322">
        <v>6</v>
      </c>
      <c r="P4668" s="1323">
        <f t="shared" si="181"/>
        <v>18000</v>
      </c>
    </row>
    <row r="4669" spans="1:16" ht="12.75" x14ac:dyDescent="0.2">
      <c r="A4669" s="1473">
        <v>1091</v>
      </c>
      <c r="B4669" s="1473" t="s">
        <v>2003</v>
      </c>
      <c r="C4669" s="1474" t="s">
        <v>97</v>
      </c>
      <c r="D4669" s="1474" t="s">
        <v>5888</v>
      </c>
      <c r="E4669" s="1475">
        <v>2500</v>
      </c>
      <c r="F4669" s="1474" t="s">
        <v>5889</v>
      </c>
      <c r="G4669" s="1474" t="s">
        <v>5890</v>
      </c>
      <c r="H4669" s="1473" t="s">
        <v>5891</v>
      </c>
      <c r="I4669" s="1474" t="s">
        <v>2189</v>
      </c>
      <c r="J4669" s="1479" t="s">
        <v>2189</v>
      </c>
      <c r="K4669" s="1322">
        <v>4</v>
      </c>
      <c r="L4669" s="1322">
        <v>12</v>
      </c>
      <c r="M4669" s="1323">
        <f t="shared" si="183"/>
        <v>30000</v>
      </c>
      <c r="N4669" s="1322">
        <v>2</v>
      </c>
      <c r="O4669" s="1322">
        <v>6</v>
      </c>
      <c r="P4669" s="1323">
        <f t="shared" si="181"/>
        <v>15000</v>
      </c>
    </row>
    <row r="4670" spans="1:16" ht="12.75" x14ac:dyDescent="0.2">
      <c r="A4670" s="1473">
        <v>1091</v>
      </c>
      <c r="B4670" s="1473" t="s">
        <v>2003</v>
      </c>
      <c r="C4670" s="1474" t="s">
        <v>97</v>
      </c>
      <c r="D4670" s="1474" t="s">
        <v>5892</v>
      </c>
      <c r="E4670" s="1475">
        <v>8000</v>
      </c>
      <c r="F4670" s="1474" t="s">
        <v>5893</v>
      </c>
      <c r="G4670" s="1474" t="s">
        <v>5894</v>
      </c>
      <c r="H4670" s="1473" t="s">
        <v>14475</v>
      </c>
      <c r="I4670" s="1473" t="s">
        <v>5581</v>
      </c>
      <c r="J4670" s="1473" t="s">
        <v>5571</v>
      </c>
      <c r="K4670" s="1322"/>
      <c r="L4670" s="1322"/>
      <c r="M4670" s="1323">
        <f t="shared" si="183"/>
        <v>0</v>
      </c>
      <c r="N4670" s="1322">
        <v>2</v>
      </c>
      <c r="O4670" s="1322">
        <v>4</v>
      </c>
      <c r="P4670" s="1323">
        <f t="shared" si="181"/>
        <v>32000</v>
      </c>
    </row>
    <row r="4671" spans="1:16" ht="12.75" x14ac:dyDescent="0.2">
      <c r="A4671" s="1473">
        <v>1091</v>
      </c>
      <c r="B4671" s="1473" t="s">
        <v>2003</v>
      </c>
      <c r="C4671" s="1474" t="s">
        <v>97</v>
      </c>
      <c r="D4671" s="1474" t="s">
        <v>5572</v>
      </c>
      <c r="E4671" s="1475">
        <v>6500</v>
      </c>
      <c r="F4671" s="1474" t="s">
        <v>5895</v>
      </c>
      <c r="G4671" s="1474" t="s">
        <v>5896</v>
      </c>
      <c r="H4671" s="1473" t="s">
        <v>5575</v>
      </c>
      <c r="I4671" s="1473" t="s">
        <v>5581</v>
      </c>
      <c r="J4671" s="1473" t="s">
        <v>5571</v>
      </c>
      <c r="K4671" s="1322">
        <v>4</v>
      </c>
      <c r="L4671" s="1322">
        <v>12</v>
      </c>
      <c r="M4671" s="1323">
        <f t="shared" si="183"/>
        <v>78000</v>
      </c>
      <c r="N4671" s="1322">
        <v>2</v>
      </c>
      <c r="O4671" s="1322">
        <v>6</v>
      </c>
      <c r="P4671" s="1323">
        <f t="shared" si="181"/>
        <v>39000</v>
      </c>
    </row>
    <row r="4672" spans="1:16" ht="12.75" x14ac:dyDescent="0.2">
      <c r="A4672" s="1473">
        <v>1091</v>
      </c>
      <c r="B4672" s="1473" t="s">
        <v>2003</v>
      </c>
      <c r="C4672" s="1474" t="s">
        <v>97</v>
      </c>
      <c r="D4672" s="1474" t="s">
        <v>5897</v>
      </c>
      <c r="E4672" s="1475">
        <v>4000</v>
      </c>
      <c r="F4672" s="1474" t="s">
        <v>5898</v>
      </c>
      <c r="G4672" s="1474" t="s">
        <v>5899</v>
      </c>
      <c r="H4672" s="1473" t="s">
        <v>5832</v>
      </c>
      <c r="I4672" s="1473" t="s">
        <v>5581</v>
      </c>
      <c r="J4672" s="1473" t="s">
        <v>5571</v>
      </c>
      <c r="K4672" s="1322">
        <v>4</v>
      </c>
      <c r="L4672" s="1322">
        <v>12</v>
      </c>
      <c r="M4672" s="1323">
        <f t="shared" si="183"/>
        <v>48000</v>
      </c>
      <c r="N4672" s="1322">
        <v>2</v>
      </c>
      <c r="O4672" s="1322">
        <v>6</v>
      </c>
      <c r="P4672" s="1323">
        <f t="shared" si="181"/>
        <v>24000</v>
      </c>
    </row>
    <row r="4673" spans="1:16" ht="12.75" x14ac:dyDescent="0.2">
      <c r="A4673" s="1473">
        <v>1091</v>
      </c>
      <c r="B4673" s="1473" t="s">
        <v>2003</v>
      </c>
      <c r="C4673" s="1474" t="s">
        <v>97</v>
      </c>
      <c r="D4673" s="1474" t="s">
        <v>739</v>
      </c>
      <c r="E4673" s="1475">
        <v>2200</v>
      </c>
      <c r="F4673" s="1474" t="s">
        <v>5900</v>
      </c>
      <c r="G4673" s="1474" t="s">
        <v>5901</v>
      </c>
      <c r="H4673" s="1473" t="s">
        <v>5652</v>
      </c>
      <c r="I4673" s="1473" t="s">
        <v>5653</v>
      </c>
      <c r="J4673" s="1473" t="s">
        <v>2189</v>
      </c>
      <c r="K4673" s="1322">
        <v>4</v>
      </c>
      <c r="L4673" s="1322">
        <v>12</v>
      </c>
      <c r="M4673" s="1323">
        <f t="shared" si="183"/>
        <v>26400</v>
      </c>
      <c r="N4673" s="1322">
        <v>2</v>
      </c>
      <c r="O4673" s="1322">
        <v>6</v>
      </c>
      <c r="P4673" s="1323">
        <f t="shared" si="181"/>
        <v>13200</v>
      </c>
    </row>
    <row r="4674" spans="1:16" ht="12.75" x14ac:dyDescent="0.2">
      <c r="A4674" s="1473">
        <v>1091</v>
      </c>
      <c r="B4674" s="1473" t="s">
        <v>2003</v>
      </c>
      <c r="C4674" s="1474" t="s">
        <v>97</v>
      </c>
      <c r="D4674" s="1474" t="s">
        <v>5803</v>
      </c>
      <c r="E4674" s="1475">
        <v>2200</v>
      </c>
      <c r="F4674" s="1474" t="s">
        <v>5902</v>
      </c>
      <c r="G4674" s="1474" t="s">
        <v>5903</v>
      </c>
      <c r="H4674" s="1473" t="s">
        <v>1382</v>
      </c>
      <c r="I4674" s="1473" t="s">
        <v>5658</v>
      </c>
      <c r="J4674" s="1473" t="s">
        <v>2189</v>
      </c>
      <c r="K4674" s="1322">
        <v>1</v>
      </c>
      <c r="L4674" s="1322">
        <v>2</v>
      </c>
      <c r="M4674" s="1323">
        <f t="shared" si="183"/>
        <v>4400</v>
      </c>
      <c r="N4674" s="1322">
        <v>2</v>
      </c>
      <c r="O4674" s="1322">
        <v>6</v>
      </c>
      <c r="P4674" s="1323">
        <f t="shared" si="181"/>
        <v>13200</v>
      </c>
    </row>
    <row r="4675" spans="1:16" ht="12.75" x14ac:dyDescent="0.2">
      <c r="A4675" s="1473">
        <v>1091</v>
      </c>
      <c r="B4675" s="1473" t="s">
        <v>2003</v>
      </c>
      <c r="C4675" s="1474" t="s">
        <v>97</v>
      </c>
      <c r="D4675" s="1474" t="s">
        <v>5619</v>
      </c>
      <c r="E4675" s="1475">
        <v>6500</v>
      </c>
      <c r="F4675" s="1474" t="s">
        <v>5904</v>
      </c>
      <c r="G4675" s="1474" t="s">
        <v>5905</v>
      </c>
      <c r="H4675" s="1473" t="s">
        <v>4813</v>
      </c>
      <c r="I4675" s="1473" t="s">
        <v>5611</v>
      </c>
      <c r="J4675" s="1473" t="s">
        <v>5571</v>
      </c>
      <c r="K4675" s="1322">
        <v>4</v>
      </c>
      <c r="L4675" s="1322">
        <v>11</v>
      </c>
      <c r="M4675" s="1323">
        <f t="shared" si="183"/>
        <v>71500</v>
      </c>
      <c r="N4675" s="1322">
        <v>2</v>
      </c>
      <c r="O4675" s="1322">
        <v>6</v>
      </c>
      <c r="P4675" s="1323">
        <f t="shared" si="181"/>
        <v>39000</v>
      </c>
    </row>
    <row r="4676" spans="1:16" ht="12.75" x14ac:dyDescent="0.2">
      <c r="A4676" s="1473">
        <v>1091</v>
      </c>
      <c r="B4676" s="1473" t="s">
        <v>2003</v>
      </c>
      <c r="C4676" s="1474" t="s">
        <v>97</v>
      </c>
      <c r="D4676" s="1474" t="s">
        <v>5572</v>
      </c>
      <c r="E4676" s="1475">
        <v>6500</v>
      </c>
      <c r="F4676" s="1474" t="s">
        <v>5906</v>
      </c>
      <c r="G4676" s="1474" t="s">
        <v>5907</v>
      </c>
      <c r="H4676" s="1473" t="s">
        <v>5575</v>
      </c>
      <c r="I4676" s="1473" t="s">
        <v>5581</v>
      </c>
      <c r="J4676" s="1473" t="s">
        <v>5571</v>
      </c>
      <c r="K4676" s="1322">
        <v>4</v>
      </c>
      <c r="L4676" s="1322">
        <v>12</v>
      </c>
      <c r="M4676" s="1323">
        <f t="shared" si="183"/>
        <v>78000</v>
      </c>
      <c r="N4676" s="1322">
        <v>2</v>
      </c>
      <c r="O4676" s="1322">
        <v>6</v>
      </c>
      <c r="P4676" s="1323">
        <f t="shared" si="181"/>
        <v>39000</v>
      </c>
    </row>
    <row r="4677" spans="1:16" ht="12.75" x14ac:dyDescent="0.2">
      <c r="A4677" s="1473">
        <v>1091</v>
      </c>
      <c r="B4677" s="1473" t="s">
        <v>2003</v>
      </c>
      <c r="C4677" s="1474" t="s">
        <v>97</v>
      </c>
      <c r="D4677" s="1474" t="s">
        <v>5595</v>
      </c>
      <c r="E4677" s="1475">
        <v>2500</v>
      </c>
      <c r="F4677" s="1474" t="s">
        <v>5908</v>
      </c>
      <c r="G4677" s="1474" t="s">
        <v>5909</v>
      </c>
      <c r="H4677" s="1473" t="s">
        <v>5625</v>
      </c>
      <c r="I4677" s="1473" t="s">
        <v>5581</v>
      </c>
      <c r="J4677" s="1473" t="s">
        <v>4607</v>
      </c>
      <c r="K4677" s="1322">
        <v>4</v>
      </c>
      <c r="L4677" s="1322">
        <v>12</v>
      </c>
      <c r="M4677" s="1323">
        <f t="shared" si="183"/>
        <v>30000</v>
      </c>
      <c r="N4677" s="1322">
        <v>2</v>
      </c>
      <c r="O4677" s="1322">
        <v>6</v>
      </c>
      <c r="P4677" s="1323">
        <f t="shared" si="181"/>
        <v>15000</v>
      </c>
    </row>
    <row r="4678" spans="1:16" ht="12.75" x14ac:dyDescent="0.2">
      <c r="A4678" s="1473">
        <v>1091</v>
      </c>
      <c r="B4678" s="1473" t="s">
        <v>2003</v>
      </c>
      <c r="C4678" s="1474" t="s">
        <v>97</v>
      </c>
      <c r="D4678" s="1474" t="s">
        <v>5693</v>
      </c>
      <c r="E4678" s="1475">
        <v>5000</v>
      </c>
      <c r="F4678" s="1474" t="s">
        <v>5910</v>
      </c>
      <c r="G4678" s="1474" t="s">
        <v>5911</v>
      </c>
      <c r="H4678" s="1473" t="s">
        <v>5832</v>
      </c>
      <c r="I4678" s="1473" t="s">
        <v>5581</v>
      </c>
      <c r="J4678" s="1473" t="s">
        <v>5571</v>
      </c>
      <c r="K4678" s="1322">
        <v>4</v>
      </c>
      <c r="L4678" s="1322">
        <v>12</v>
      </c>
      <c r="M4678" s="1323">
        <f t="shared" si="183"/>
        <v>60000</v>
      </c>
      <c r="N4678" s="1322">
        <v>2</v>
      </c>
      <c r="O4678" s="1322">
        <v>6</v>
      </c>
      <c r="P4678" s="1323">
        <f t="shared" si="181"/>
        <v>30000</v>
      </c>
    </row>
    <row r="4679" spans="1:16" ht="12.75" x14ac:dyDescent="0.2">
      <c r="A4679" s="1473">
        <v>1091</v>
      </c>
      <c r="B4679" s="1473" t="s">
        <v>2003</v>
      </c>
      <c r="C4679" s="1474" t="s">
        <v>97</v>
      </c>
      <c r="D4679" s="1474" t="s">
        <v>5572</v>
      </c>
      <c r="E4679" s="1475">
        <v>6500</v>
      </c>
      <c r="F4679" s="1474" t="s">
        <v>5912</v>
      </c>
      <c r="G4679" s="1474" t="s">
        <v>5913</v>
      </c>
      <c r="H4679" s="1473" t="s">
        <v>5914</v>
      </c>
      <c r="I4679" s="1473" t="s">
        <v>5611</v>
      </c>
      <c r="J4679" s="1473" t="s">
        <v>5571</v>
      </c>
      <c r="K4679" s="1322">
        <v>4</v>
      </c>
      <c r="L4679" s="1322">
        <v>12</v>
      </c>
      <c r="M4679" s="1323">
        <f t="shared" si="183"/>
        <v>78000</v>
      </c>
      <c r="N4679" s="1322">
        <v>2</v>
      </c>
      <c r="O4679" s="1322">
        <v>6</v>
      </c>
      <c r="P4679" s="1323">
        <f t="shared" si="181"/>
        <v>39000</v>
      </c>
    </row>
    <row r="4680" spans="1:16" ht="12.75" x14ac:dyDescent="0.2">
      <c r="A4680" s="1473">
        <v>1091</v>
      </c>
      <c r="B4680" s="1473" t="s">
        <v>2003</v>
      </c>
      <c r="C4680" s="1474" t="s">
        <v>97</v>
      </c>
      <c r="D4680" s="1474" t="s">
        <v>5915</v>
      </c>
      <c r="E4680" s="1475">
        <v>2200</v>
      </c>
      <c r="F4680" s="1474" t="s">
        <v>5916</v>
      </c>
      <c r="G4680" s="1474" t="s">
        <v>5917</v>
      </c>
      <c r="H4680" s="1473" t="s">
        <v>5598</v>
      </c>
      <c r="I4680" s="1477" t="s">
        <v>2190</v>
      </c>
      <c r="J4680" s="1473" t="s">
        <v>2190</v>
      </c>
      <c r="K4680" s="1322"/>
      <c r="L4680" s="1322"/>
      <c r="M4680" s="1323">
        <f t="shared" ref="M4680:M4711" si="184">+L4680*E4680</f>
        <v>0</v>
      </c>
      <c r="N4680" s="1322">
        <v>2</v>
      </c>
      <c r="O4680" s="1322">
        <v>4</v>
      </c>
      <c r="P4680" s="1323">
        <f t="shared" si="181"/>
        <v>8800</v>
      </c>
    </row>
    <row r="4681" spans="1:16" ht="12.75" x14ac:dyDescent="0.2">
      <c r="A4681" s="1473">
        <v>1091</v>
      </c>
      <c r="B4681" s="1473" t="s">
        <v>2003</v>
      </c>
      <c r="C4681" s="1474" t="s">
        <v>97</v>
      </c>
      <c r="D4681" s="1474" t="s">
        <v>715</v>
      </c>
      <c r="E4681" s="1475">
        <v>3500</v>
      </c>
      <c r="F4681" s="1474" t="s">
        <v>5918</v>
      </c>
      <c r="G4681" s="1474" t="s">
        <v>5919</v>
      </c>
      <c r="H4681" s="1473" t="s">
        <v>14475</v>
      </c>
      <c r="I4681" s="1473" t="s">
        <v>5581</v>
      </c>
      <c r="J4681" s="1479" t="s">
        <v>5571</v>
      </c>
      <c r="K4681" s="1322">
        <v>4</v>
      </c>
      <c r="L4681" s="1322">
        <v>12</v>
      </c>
      <c r="M4681" s="1323">
        <f t="shared" si="184"/>
        <v>42000</v>
      </c>
      <c r="N4681" s="1322">
        <v>2</v>
      </c>
      <c r="O4681" s="1322">
        <v>6</v>
      </c>
      <c r="P4681" s="1323">
        <f t="shared" si="181"/>
        <v>21000</v>
      </c>
    </row>
    <row r="4682" spans="1:16" ht="12.75" x14ac:dyDescent="0.2">
      <c r="A4682" s="1473">
        <v>1091</v>
      </c>
      <c r="B4682" s="1473" t="s">
        <v>2003</v>
      </c>
      <c r="C4682" s="1474" t="s">
        <v>97</v>
      </c>
      <c r="D4682" s="1474" t="s">
        <v>5606</v>
      </c>
      <c r="E4682" s="1475">
        <v>9000</v>
      </c>
      <c r="F4682" s="1474" t="s">
        <v>5920</v>
      </c>
      <c r="G4682" s="1474" t="s">
        <v>5921</v>
      </c>
      <c r="H4682" s="1473" t="s">
        <v>5614</v>
      </c>
      <c r="I4682" s="1473" t="s">
        <v>5755</v>
      </c>
      <c r="J4682" s="1473" t="s">
        <v>5571</v>
      </c>
      <c r="K4682" s="1322">
        <v>4</v>
      </c>
      <c r="L4682" s="1322">
        <v>12</v>
      </c>
      <c r="M4682" s="1323">
        <f t="shared" si="184"/>
        <v>108000</v>
      </c>
      <c r="N4682" s="1322">
        <v>2</v>
      </c>
      <c r="O4682" s="1322">
        <v>6</v>
      </c>
      <c r="P4682" s="1323">
        <f t="shared" si="181"/>
        <v>54000</v>
      </c>
    </row>
    <row r="4683" spans="1:16" ht="12.75" x14ac:dyDescent="0.2">
      <c r="A4683" s="1473">
        <v>1091</v>
      </c>
      <c r="B4683" s="1473" t="s">
        <v>2003</v>
      </c>
      <c r="C4683" s="1474" t="s">
        <v>97</v>
      </c>
      <c r="D4683" s="1474" t="s">
        <v>5712</v>
      </c>
      <c r="E4683" s="1475">
        <v>9000</v>
      </c>
      <c r="F4683" s="1474" t="s">
        <v>5922</v>
      </c>
      <c r="G4683" s="1474" t="s">
        <v>5923</v>
      </c>
      <c r="H4683" s="1473" t="s">
        <v>5575</v>
      </c>
      <c r="I4683" s="1473" t="s">
        <v>5755</v>
      </c>
      <c r="J4683" s="1473" t="s">
        <v>5571</v>
      </c>
      <c r="K4683" s="1322">
        <v>4</v>
      </c>
      <c r="L4683" s="1322">
        <v>12</v>
      </c>
      <c r="M4683" s="1323">
        <f t="shared" si="184"/>
        <v>108000</v>
      </c>
      <c r="N4683" s="1322">
        <v>2</v>
      </c>
      <c r="O4683" s="1322">
        <v>6</v>
      </c>
      <c r="P4683" s="1323">
        <f t="shared" si="181"/>
        <v>54000</v>
      </c>
    </row>
    <row r="4684" spans="1:16" ht="12.75" x14ac:dyDescent="0.2">
      <c r="A4684" s="1473">
        <v>1091</v>
      </c>
      <c r="B4684" s="1473" t="s">
        <v>2003</v>
      </c>
      <c r="C4684" s="1474" t="s">
        <v>97</v>
      </c>
      <c r="D4684" s="1474" t="s">
        <v>5572</v>
      </c>
      <c r="E4684" s="1475">
        <v>6500</v>
      </c>
      <c r="F4684" s="1474" t="s">
        <v>5924</v>
      </c>
      <c r="G4684" s="1474" t="s">
        <v>5925</v>
      </c>
      <c r="H4684" s="1473" t="s">
        <v>5575</v>
      </c>
      <c r="I4684" s="1473" t="s">
        <v>5581</v>
      </c>
      <c r="J4684" s="1473" t="s">
        <v>5571</v>
      </c>
      <c r="K4684" s="1322">
        <v>3</v>
      </c>
      <c r="L4684" s="1322">
        <v>8</v>
      </c>
      <c r="M4684" s="1323">
        <f t="shared" si="184"/>
        <v>52000</v>
      </c>
      <c r="N4684" s="1322">
        <v>2</v>
      </c>
      <c r="O4684" s="1322">
        <v>6</v>
      </c>
      <c r="P4684" s="1323">
        <f t="shared" si="181"/>
        <v>39000</v>
      </c>
    </row>
    <row r="4685" spans="1:16" ht="12.75" x14ac:dyDescent="0.2">
      <c r="A4685" s="1473">
        <v>1091</v>
      </c>
      <c r="B4685" s="1473" t="s">
        <v>2003</v>
      </c>
      <c r="C4685" s="1474" t="s">
        <v>97</v>
      </c>
      <c r="D4685" s="1474" t="s">
        <v>739</v>
      </c>
      <c r="E4685" s="1475">
        <v>2500</v>
      </c>
      <c r="F4685" s="1474" t="s">
        <v>5926</v>
      </c>
      <c r="G4685" s="1474" t="s">
        <v>5927</v>
      </c>
      <c r="H4685" s="1473" t="s">
        <v>5928</v>
      </c>
      <c r="I4685" s="1473" t="s">
        <v>5581</v>
      </c>
      <c r="J4685" s="1479" t="s">
        <v>2189</v>
      </c>
      <c r="K4685" s="1322">
        <v>1</v>
      </c>
      <c r="L4685" s="1322">
        <v>4</v>
      </c>
      <c r="M4685" s="1323">
        <f t="shared" si="184"/>
        <v>10000</v>
      </c>
      <c r="N4685" s="1322">
        <v>2</v>
      </c>
      <c r="O4685" s="1322">
        <v>6</v>
      </c>
      <c r="P4685" s="1323">
        <f t="shared" ref="P4685:P4748" si="185">+O4685*E4685</f>
        <v>15000</v>
      </c>
    </row>
    <row r="4686" spans="1:16" ht="12.75" x14ac:dyDescent="0.2">
      <c r="A4686" s="1473">
        <v>1091</v>
      </c>
      <c r="B4686" s="1473" t="s">
        <v>2003</v>
      </c>
      <c r="C4686" s="1474" t="s">
        <v>97</v>
      </c>
      <c r="D4686" s="1474" t="s">
        <v>5595</v>
      </c>
      <c r="E4686" s="1475">
        <v>2500</v>
      </c>
      <c r="F4686" s="1474" t="s">
        <v>5929</v>
      </c>
      <c r="G4686" s="1474" t="s">
        <v>5930</v>
      </c>
      <c r="H4686" s="1473" t="s">
        <v>5864</v>
      </c>
      <c r="I4686" s="1473" t="s">
        <v>5653</v>
      </c>
      <c r="J4686" s="1473" t="s">
        <v>2189</v>
      </c>
      <c r="K4686" s="1322">
        <v>4</v>
      </c>
      <c r="L4686" s="1322">
        <v>12</v>
      </c>
      <c r="M4686" s="1323">
        <f t="shared" si="184"/>
        <v>30000</v>
      </c>
      <c r="N4686" s="1322">
        <v>2</v>
      </c>
      <c r="O4686" s="1322">
        <v>6</v>
      </c>
      <c r="P4686" s="1323">
        <f t="shared" si="185"/>
        <v>15000</v>
      </c>
    </row>
    <row r="4687" spans="1:16" ht="12.75" x14ac:dyDescent="0.2">
      <c r="A4687" s="1473">
        <v>1091</v>
      </c>
      <c r="B4687" s="1473" t="s">
        <v>2003</v>
      </c>
      <c r="C4687" s="1474" t="s">
        <v>97</v>
      </c>
      <c r="D4687" s="1474" t="s">
        <v>5595</v>
      </c>
      <c r="E4687" s="1475">
        <v>2500</v>
      </c>
      <c r="F4687" s="1474" t="s">
        <v>5931</v>
      </c>
      <c r="G4687" s="1474" t="s">
        <v>5932</v>
      </c>
      <c r="H4687" s="1473" t="s">
        <v>5625</v>
      </c>
      <c r="I4687" s="1473" t="s">
        <v>5581</v>
      </c>
      <c r="J4687" s="1479" t="s">
        <v>2189</v>
      </c>
      <c r="K4687" s="1322">
        <v>4</v>
      </c>
      <c r="L4687" s="1322">
        <v>10</v>
      </c>
      <c r="M4687" s="1323">
        <f t="shared" si="184"/>
        <v>25000</v>
      </c>
      <c r="N4687" s="1322">
        <v>2</v>
      </c>
      <c r="O4687" s="1322">
        <v>6</v>
      </c>
      <c r="P4687" s="1323">
        <f t="shared" si="185"/>
        <v>15000</v>
      </c>
    </row>
    <row r="4688" spans="1:16" ht="12.75" x14ac:dyDescent="0.2">
      <c r="A4688" s="1473">
        <v>1091</v>
      </c>
      <c r="B4688" s="1473" t="s">
        <v>2003</v>
      </c>
      <c r="C4688" s="1474" t="s">
        <v>97</v>
      </c>
      <c r="D4688" s="1474" t="s">
        <v>5933</v>
      </c>
      <c r="E4688" s="1475">
        <v>4500</v>
      </c>
      <c r="F4688" s="1474" t="s">
        <v>5934</v>
      </c>
      <c r="G4688" s="1474" t="s">
        <v>5935</v>
      </c>
      <c r="H4688" s="1473" t="s">
        <v>5652</v>
      </c>
      <c r="I4688" s="1473" t="s">
        <v>2412</v>
      </c>
      <c r="J4688" s="1473" t="s">
        <v>5571</v>
      </c>
      <c r="K4688" s="1322">
        <v>4</v>
      </c>
      <c r="L4688" s="1322">
        <v>12</v>
      </c>
      <c r="M4688" s="1323">
        <f t="shared" si="184"/>
        <v>54000</v>
      </c>
      <c r="N4688" s="1322">
        <v>2</v>
      </c>
      <c r="O4688" s="1322">
        <v>6</v>
      </c>
      <c r="P4688" s="1323">
        <f t="shared" si="185"/>
        <v>27000</v>
      </c>
    </row>
    <row r="4689" spans="1:16" ht="12.75" x14ac:dyDescent="0.2">
      <c r="A4689" s="1473">
        <v>1091</v>
      </c>
      <c r="B4689" s="1473" t="s">
        <v>2003</v>
      </c>
      <c r="C4689" s="1474" t="s">
        <v>97</v>
      </c>
      <c r="D4689" s="1474" t="s">
        <v>5602</v>
      </c>
      <c r="E4689" s="1475">
        <v>6500</v>
      </c>
      <c r="F4689" s="1474" t="s">
        <v>5936</v>
      </c>
      <c r="G4689" s="1474" t="s">
        <v>5937</v>
      </c>
      <c r="H4689" s="1473" t="s">
        <v>5575</v>
      </c>
      <c r="I4689" s="1473" t="s">
        <v>5576</v>
      </c>
      <c r="J4689" s="1473" t="s">
        <v>5571</v>
      </c>
      <c r="K4689" s="1322">
        <v>4</v>
      </c>
      <c r="L4689" s="1322">
        <v>12</v>
      </c>
      <c r="M4689" s="1323">
        <f t="shared" si="184"/>
        <v>78000</v>
      </c>
      <c r="N4689" s="1322">
        <v>2</v>
      </c>
      <c r="O4689" s="1322">
        <v>6</v>
      </c>
      <c r="P4689" s="1323">
        <f t="shared" si="185"/>
        <v>39000</v>
      </c>
    </row>
    <row r="4690" spans="1:16" ht="12.75" x14ac:dyDescent="0.2">
      <c r="A4690" s="1473">
        <v>1091</v>
      </c>
      <c r="B4690" s="1473" t="s">
        <v>2003</v>
      </c>
      <c r="C4690" s="1474" t="s">
        <v>97</v>
      </c>
      <c r="D4690" s="1474" t="s">
        <v>4764</v>
      </c>
      <c r="E4690" s="1475">
        <v>5000</v>
      </c>
      <c r="F4690" s="1474" t="s">
        <v>5938</v>
      </c>
      <c r="G4690" s="1474" t="s">
        <v>5939</v>
      </c>
      <c r="H4690" s="1473" t="s">
        <v>5776</v>
      </c>
      <c r="I4690" s="1473" t="s">
        <v>5581</v>
      </c>
      <c r="J4690" s="1473" t="s">
        <v>5571</v>
      </c>
      <c r="K4690" s="1322">
        <v>2</v>
      </c>
      <c r="L4690" s="1322">
        <v>6</v>
      </c>
      <c r="M4690" s="1323">
        <f t="shared" si="184"/>
        <v>30000</v>
      </c>
      <c r="N4690" s="1322">
        <v>2</v>
      </c>
      <c r="O4690" s="1322">
        <v>6</v>
      </c>
      <c r="P4690" s="1323">
        <f t="shared" si="185"/>
        <v>30000</v>
      </c>
    </row>
    <row r="4691" spans="1:16" ht="12.75" x14ac:dyDescent="0.2">
      <c r="A4691" s="1473">
        <v>1091</v>
      </c>
      <c r="B4691" s="1473" t="s">
        <v>2003</v>
      </c>
      <c r="C4691" s="1474" t="s">
        <v>97</v>
      </c>
      <c r="D4691" s="1474" t="s">
        <v>5572</v>
      </c>
      <c r="E4691" s="1475">
        <v>6500</v>
      </c>
      <c r="F4691" s="1474" t="s">
        <v>5940</v>
      </c>
      <c r="G4691" s="1474" t="s">
        <v>5941</v>
      </c>
      <c r="H4691" s="1473" t="s">
        <v>651</v>
      </c>
      <c r="I4691" s="1473" t="s">
        <v>5611</v>
      </c>
      <c r="J4691" s="1473" t="s">
        <v>5571</v>
      </c>
      <c r="K4691" s="1322">
        <v>4</v>
      </c>
      <c r="L4691" s="1322">
        <v>12</v>
      </c>
      <c r="M4691" s="1323">
        <f t="shared" si="184"/>
        <v>78000</v>
      </c>
      <c r="N4691" s="1322">
        <v>2</v>
      </c>
      <c r="O4691" s="1322">
        <v>6</v>
      </c>
      <c r="P4691" s="1323">
        <f t="shared" si="185"/>
        <v>39000</v>
      </c>
    </row>
    <row r="4692" spans="1:16" ht="12.75" x14ac:dyDescent="0.2">
      <c r="A4692" s="1473">
        <v>1091</v>
      </c>
      <c r="B4692" s="1473" t="s">
        <v>2003</v>
      </c>
      <c r="C4692" s="1474" t="s">
        <v>97</v>
      </c>
      <c r="D4692" s="1474" t="s">
        <v>5696</v>
      </c>
      <c r="E4692" s="1475">
        <v>2200</v>
      </c>
      <c r="F4692" s="1474" t="s">
        <v>5942</v>
      </c>
      <c r="G4692" s="1474" t="s">
        <v>5943</v>
      </c>
      <c r="H4692" s="1473" t="s">
        <v>14476</v>
      </c>
      <c r="I4692" s="1473" t="s">
        <v>4607</v>
      </c>
      <c r="J4692" s="1473" t="s">
        <v>5571</v>
      </c>
      <c r="K4692" s="1322">
        <v>4</v>
      </c>
      <c r="L4692" s="1322">
        <v>12</v>
      </c>
      <c r="M4692" s="1323">
        <f t="shared" si="184"/>
        <v>26400</v>
      </c>
      <c r="N4692" s="1322">
        <v>2</v>
      </c>
      <c r="O4692" s="1322">
        <v>6</v>
      </c>
      <c r="P4692" s="1323">
        <f t="shared" si="185"/>
        <v>13200</v>
      </c>
    </row>
    <row r="4693" spans="1:16" ht="12.75" x14ac:dyDescent="0.2">
      <c r="A4693" s="1473">
        <v>1091</v>
      </c>
      <c r="B4693" s="1473" t="s">
        <v>2003</v>
      </c>
      <c r="C4693" s="1474" t="s">
        <v>97</v>
      </c>
      <c r="D4693" s="1474" t="s">
        <v>5712</v>
      </c>
      <c r="E4693" s="1475">
        <v>9000</v>
      </c>
      <c r="F4693" s="1474" t="s">
        <v>5944</v>
      </c>
      <c r="G4693" s="1474" t="s">
        <v>5945</v>
      </c>
      <c r="H4693" s="1473" t="s">
        <v>5709</v>
      </c>
      <c r="I4693" s="1473" t="s">
        <v>5605</v>
      </c>
      <c r="J4693" s="1473" t="s">
        <v>5571</v>
      </c>
      <c r="K4693" s="1322">
        <v>4</v>
      </c>
      <c r="L4693" s="1322">
        <v>12</v>
      </c>
      <c r="M4693" s="1323">
        <f t="shared" si="184"/>
        <v>108000</v>
      </c>
      <c r="N4693" s="1322">
        <v>2</v>
      </c>
      <c r="O4693" s="1322">
        <v>6</v>
      </c>
      <c r="P4693" s="1323">
        <f t="shared" si="185"/>
        <v>54000</v>
      </c>
    </row>
    <row r="4694" spans="1:16" ht="12.75" x14ac:dyDescent="0.2">
      <c r="A4694" s="1473">
        <v>1091</v>
      </c>
      <c r="B4694" s="1473" t="s">
        <v>2003</v>
      </c>
      <c r="C4694" s="1474" t="s">
        <v>97</v>
      </c>
      <c r="D4694" s="1474" t="s">
        <v>5693</v>
      </c>
      <c r="E4694" s="1475">
        <v>5000</v>
      </c>
      <c r="F4694" s="1474" t="s">
        <v>5946</v>
      </c>
      <c r="G4694" s="1474" t="s">
        <v>5947</v>
      </c>
      <c r="H4694" s="1473" t="s">
        <v>5629</v>
      </c>
      <c r="I4694" s="1473" t="s">
        <v>5755</v>
      </c>
      <c r="J4694" s="1473" t="s">
        <v>5571</v>
      </c>
      <c r="K4694" s="1322">
        <v>4</v>
      </c>
      <c r="L4694" s="1322">
        <v>12</v>
      </c>
      <c r="M4694" s="1323">
        <f t="shared" si="184"/>
        <v>60000</v>
      </c>
      <c r="N4694" s="1322">
        <v>2</v>
      </c>
      <c r="O4694" s="1322">
        <v>6</v>
      </c>
      <c r="P4694" s="1323">
        <f t="shared" si="185"/>
        <v>30000</v>
      </c>
    </row>
    <row r="4695" spans="1:16" ht="12.75" x14ac:dyDescent="0.2">
      <c r="A4695" s="1473">
        <v>1091</v>
      </c>
      <c r="B4695" s="1473" t="s">
        <v>2003</v>
      </c>
      <c r="C4695" s="1474" t="s">
        <v>97</v>
      </c>
      <c r="D4695" s="1474" t="s">
        <v>5948</v>
      </c>
      <c r="E4695" s="1475">
        <v>10000</v>
      </c>
      <c r="F4695" s="1474" t="s">
        <v>5949</v>
      </c>
      <c r="G4695" s="1474" t="s">
        <v>5950</v>
      </c>
      <c r="H4695" s="1473" t="s">
        <v>5684</v>
      </c>
      <c r="I4695" s="1473" t="s">
        <v>5581</v>
      </c>
      <c r="J4695" s="1473" t="s">
        <v>5571</v>
      </c>
      <c r="K4695" s="1322">
        <v>4</v>
      </c>
      <c r="L4695" s="1322">
        <v>12</v>
      </c>
      <c r="M4695" s="1323">
        <f t="shared" si="184"/>
        <v>120000</v>
      </c>
      <c r="N4695" s="1322">
        <v>2</v>
      </c>
      <c r="O4695" s="1322">
        <v>6</v>
      </c>
      <c r="P4695" s="1323">
        <f t="shared" si="185"/>
        <v>60000</v>
      </c>
    </row>
    <row r="4696" spans="1:16" ht="12.75" x14ac:dyDescent="0.2">
      <c r="A4696" s="1473">
        <v>1091</v>
      </c>
      <c r="B4696" s="1473" t="s">
        <v>2003</v>
      </c>
      <c r="C4696" s="1474" t="s">
        <v>97</v>
      </c>
      <c r="D4696" s="1474" t="s">
        <v>5606</v>
      </c>
      <c r="E4696" s="1475">
        <v>9000</v>
      </c>
      <c r="F4696" s="1474" t="s">
        <v>5951</v>
      </c>
      <c r="G4696" s="1474" t="s">
        <v>5952</v>
      </c>
      <c r="H4696" s="1473" t="s">
        <v>5575</v>
      </c>
      <c r="I4696" s="1473" t="s">
        <v>5581</v>
      </c>
      <c r="J4696" s="1473" t="s">
        <v>5571</v>
      </c>
      <c r="K4696" s="1322">
        <v>4</v>
      </c>
      <c r="L4696" s="1322">
        <v>12</v>
      </c>
      <c r="M4696" s="1323">
        <f t="shared" si="184"/>
        <v>108000</v>
      </c>
      <c r="N4696" s="1322">
        <v>2</v>
      </c>
      <c r="O4696" s="1322">
        <v>6</v>
      </c>
      <c r="P4696" s="1323">
        <f t="shared" si="185"/>
        <v>54000</v>
      </c>
    </row>
    <row r="4697" spans="1:16" ht="12.75" x14ac:dyDescent="0.2">
      <c r="A4697" s="1473">
        <v>1091</v>
      </c>
      <c r="B4697" s="1473" t="s">
        <v>2003</v>
      </c>
      <c r="C4697" s="1474" t="s">
        <v>97</v>
      </c>
      <c r="D4697" s="1474" t="s">
        <v>5619</v>
      </c>
      <c r="E4697" s="1475">
        <v>6500</v>
      </c>
      <c r="F4697" s="1474" t="s">
        <v>5953</v>
      </c>
      <c r="G4697" s="1474" t="s">
        <v>5954</v>
      </c>
      <c r="H4697" s="1473" t="s">
        <v>5575</v>
      </c>
      <c r="I4697" s="1473" t="s">
        <v>5581</v>
      </c>
      <c r="J4697" s="1473" t="s">
        <v>5571</v>
      </c>
      <c r="K4697" s="1322">
        <v>4</v>
      </c>
      <c r="L4697" s="1322">
        <v>11</v>
      </c>
      <c r="M4697" s="1323">
        <f t="shared" si="184"/>
        <v>71500</v>
      </c>
      <c r="N4697" s="1322">
        <v>2</v>
      </c>
      <c r="O4697" s="1322">
        <v>6</v>
      </c>
      <c r="P4697" s="1323">
        <f t="shared" si="185"/>
        <v>39000</v>
      </c>
    </row>
    <row r="4698" spans="1:16" ht="12.75" x14ac:dyDescent="0.2">
      <c r="A4698" s="1473">
        <v>1091</v>
      </c>
      <c r="B4698" s="1473" t="s">
        <v>2003</v>
      </c>
      <c r="C4698" s="1474" t="s">
        <v>97</v>
      </c>
      <c r="D4698" s="1474" t="s">
        <v>5572</v>
      </c>
      <c r="E4698" s="1475">
        <v>5000</v>
      </c>
      <c r="F4698" s="1474" t="s">
        <v>5955</v>
      </c>
      <c r="G4698" s="1474" t="s">
        <v>5956</v>
      </c>
      <c r="H4698" s="1473" t="s">
        <v>5575</v>
      </c>
      <c r="I4698" s="1473" t="s">
        <v>5581</v>
      </c>
      <c r="J4698" s="1473" t="s">
        <v>5571</v>
      </c>
      <c r="K4698" s="1322">
        <v>4</v>
      </c>
      <c r="L4698" s="1322">
        <v>12</v>
      </c>
      <c r="M4698" s="1323">
        <f t="shared" si="184"/>
        <v>60000</v>
      </c>
      <c r="N4698" s="1322">
        <v>2</v>
      </c>
      <c r="O4698" s="1322">
        <v>6</v>
      </c>
      <c r="P4698" s="1323">
        <f t="shared" si="185"/>
        <v>30000</v>
      </c>
    </row>
    <row r="4699" spans="1:16" ht="12.75" x14ac:dyDescent="0.2">
      <c r="A4699" s="1473">
        <v>1091</v>
      </c>
      <c r="B4699" s="1473" t="s">
        <v>2003</v>
      </c>
      <c r="C4699" s="1474" t="s">
        <v>97</v>
      </c>
      <c r="D4699" s="1474" t="s">
        <v>5693</v>
      </c>
      <c r="E4699" s="1475">
        <v>5000</v>
      </c>
      <c r="F4699" s="1474" t="s">
        <v>5957</v>
      </c>
      <c r="G4699" s="1474" t="s">
        <v>5958</v>
      </c>
      <c r="H4699" s="1473" t="s">
        <v>5709</v>
      </c>
      <c r="I4699" s="1473" t="s">
        <v>5581</v>
      </c>
      <c r="J4699" s="1473" t="s">
        <v>5571</v>
      </c>
      <c r="K4699" s="1322">
        <v>4</v>
      </c>
      <c r="L4699" s="1322">
        <v>12</v>
      </c>
      <c r="M4699" s="1323">
        <f t="shared" si="184"/>
        <v>60000</v>
      </c>
      <c r="N4699" s="1322">
        <v>2</v>
      </c>
      <c r="O4699" s="1322">
        <v>6</v>
      </c>
      <c r="P4699" s="1323">
        <f t="shared" si="185"/>
        <v>30000</v>
      </c>
    </row>
    <row r="4700" spans="1:16" ht="12.75" x14ac:dyDescent="0.2">
      <c r="A4700" s="1473">
        <v>1091</v>
      </c>
      <c r="B4700" s="1473" t="s">
        <v>2003</v>
      </c>
      <c r="C4700" s="1474" t="s">
        <v>97</v>
      </c>
      <c r="D4700" s="1474" t="s">
        <v>5959</v>
      </c>
      <c r="E4700" s="1475">
        <v>6500</v>
      </c>
      <c r="F4700" s="1474" t="s">
        <v>5960</v>
      </c>
      <c r="G4700" s="1474" t="s">
        <v>5961</v>
      </c>
      <c r="H4700" s="1473" t="s">
        <v>5962</v>
      </c>
      <c r="I4700" s="1473" t="s">
        <v>5581</v>
      </c>
      <c r="J4700" s="1473" t="s">
        <v>5571</v>
      </c>
      <c r="K4700" s="1322">
        <v>2</v>
      </c>
      <c r="L4700" s="1322">
        <v>6</v>
      </c>
      <c r="M4700" s="1323">
        <f t="shared" si="184"/>
        <v>39000</v>
      </c>
      <c r="N4700" s="1322">
        <v>2</v>
      </c>
      <c r="O4700" s="1322">
        <v>6</v>
      </c>
      <c r="P4700" s="1323">
        <f t="shared" si="185"/>
        <v>39000</v>
      </c>
    </row>
    <row r="4701" spans="1:16" ht="12.75" x14ac:dyDescent="0.2">
      <c r="A4701" s="1473">
        <v>1091</v>
      </c>
      <c r="B4701" s="1473" t="s">
        <v>2003</v>
      </c>
      <c r="C4701" s="1474" t="s">
        <v>97</v>
      </c>
      <c r="D4701" s="1474" t="s">
        <v>5572</v>
      </c>
      <c r="E4701" s="1475">
        <v>6500</v>
      </c>
      <c r="F4701" s="1474" t="s">
        <v>5963</v>
      </c>
      <c r="G4701" s="1474" t="s">
        <v>5964</v>
      </c>
      <c r="H4701" s="1473" t="s">
        <v>5601</v>
      </c>
      <c r="I4701" s="1473" t="s">
        <v>5755</v>
      </c>
      <c r="J4701" s="1473" t="s">
        <v>5571</v>
      </c>
      <c r="K4701" s="1322">
        <v>4</v>
      </c>
      <c r="L4701" s="1322">
        <v>12</v>
      </c>
      <c r="M4701" s="1323">
        <f t="shared" si="184"/>
        <v>78000</v>
      </c>
      <c r="N4701" s="1322">
        <v>2</v>
      </c>
      <c r="O4701" s="1322">
        <v>6</v>
      </c>
      <c r="P4701" s="1323">
        <f t="shared" si="185"/>
        <v>39000</v>
      </c>
    </row>
    <row r="4702" spans="1:16" ht="12.75" x14ac:dyDescent="0.2">
      <c r="A4702" s="1473">
        <v>1091</v>
      </c>
      <c r="B4702" s="1473" t="s">
        <v>2003</v>
      </c>
      <c r="C4702" s="1474" t="s">
        <v>97</v>
      </c>
      <c r="D4702" s="1474" t="s">
        <v>5572</v>
      </c>
      <c r="E4702" s="1475">
        <v>5000</v>
      </c>
      <c r="F4702" s="1474" t="s">
        <v>5965</v>
      </c>
      <c r="G4702" s="1474" t="s">
        <v>5966</v>
      </c>
      <c r="H4702" s="1473" t="s">
        <v>5914</v>
      </c>
      <c r="I4702" s="1473" t="s">
        <v>5611</v>
      </c>
      <c r="J4702" s="1473" t="s">
        <v>5571</v>
      </c>
      <c r="K4702" s="1322">
        <v>4</v>
      </c>
      <c r="L4702" s="1322">
        <v>12</v>
      </c>
      <c r="M4702" s="1323">
        <f t="shared" si="184"/>
        <v>60000</v>
      </c>
      <c r="N4702" s="1322">
        <v>2</v>
      </c>
      <c r="O4702" s="1322">
        <v>6</v>
      </c>
      <c r="P4702" s="1323">
        <f t="shared" si="185"/>
        <v>30000</v>
      </c>
    </row>
    <row r="4703" spans="1:16" ht="12.75" x14ac:dyDescent="0.2">
      <c r="A4703" s="1473">
        <v>1091</v>
      </c>
      <c r="B4703" s="1473" t="s">
        <v>2003</v>
      </c>
      <c r="C4703" s="1474" t="s">
        <v>97</v>
      </c>
      <c r="D4703" s="1474" t="s">
        <v>5693</v>
      </c>
      <c r="E4703" s="1475">
        <v>5000</v>
      </c>
      <c r="F4703" s="1474" t="s">
        <v>5967</v>
      </c>
      <c r="G4703" s="1474" t="s">
        <v>5968</v>
      </c>
      <c r="H4703" s="1473" t="s">
        <v>5644</v>
      </c>
      <c r="I4703" s="1473" t="s">
        <v>5581</v>
      </c>
      <c r="J4703" s="1473" t="s">
        <v>5571</v>
      </c>
      <c r="K4703" s="1322">
        <v>4</v>
      </c>
      <c r="L4703" s="1322">
        <v>12</v>
      </c>
      <c r="M4703" s="1323">
        <f t="shared" si="184"/>
        <v>60000</v>
      </c>
      <c r="N4703" s="1322">
        <v>2</v>
      </c>
      <c r="O4703" s="1322">
        <v>6</v>
      </c>
      <c r="P4703" s="1323">
        <f t="shared" si="185"/>
        <v>30000</v>
      </c>
    </row>
    <row r="4704" spans="1:16" ht="12.75" x14ac:dyDescent="0.2">
      <c r="A4704" s="1473">
        <v>1091</v>
      </c>
      <c r="B4704" s="1473" t="s">
        <v>2003</v>
      </c>
      <c r="C4704" s="1474" t="s">
        <v>97</v>
      </c>
      <c r="D4704" s="1474" t="s">
        <v>739</v>
      </c>
      <c r="E4704" s="1475">
        <v>2200</v>
      </c>
      <c r="F4704" s="1474" t="s">
        <v>5969</v>
      </c>
      <c r="G4704" s="1474" t="s">
        <v>5970</v>
      </c>
      <c r="H4704" s="1473" t="s">
        <v>5594</v>
      </c>
      <c r="I4704" s="1473" t="s">
        <v>2412</v>
      </c>
      <c r="J4704" s="1479" t="s">
        <v>2189</v>
      </c>
      <c r="K4704" s="1322">
        <v>4</v>
      </c>
      <c r="L4704" s="1322">
        <v>12</v>
      </c>
      <c r="M4704" s="1323">
        <f t="shared" si="184"/>
        <v>26400</v>
      </c>
      <c r="N4704" s="1322">
        <v>2</v>
      </c>
      <c r="O4704" s="1322">
        <v>6</v>
      </c>
      <c r="P4704" s="1323">
        <f t="shared" si="185"/>
        <v>13200</v>
      </c>
    </row>
    <row r="4705" spans="1:16" ht="12.75" x14ac:dyDescent="0.2">
      <c r="A4705" s="1473">
        <v>1091</v>
      </c>
      <c r="B4705" s="1473" t="s">
        <v>2003</v>
      </c>
      <c r="C4705" s="1474" t="s">
        <v>97</v>
      </c>
      <c r="D4705" s="1474" t="s">
        <v>5971</v>
      </c>
      <c r="E4705" s="1475">
        <v>5000</v>
      </c>
      <c r="F4705" s="1474" t="s">
        <v>5972</v>
      </c>
      <c r="G4705" s="1474" t="s">
        <v>5973</v>
      </c>
      <c r="H4705" s="1473" t="s">
        <v>5644</v>
      </c>
      <c r="I4705" s="1473" t="s">
        <v>5581</v>
      </c>
      <c r="J4705" s="1473" t="s">
        <v>5571</v>
      </c>
      <c r="K4705" s="1322">
        <v>4</v>
      </c>
      <c r="L4705" s="1322">
        <v>10</v>
      </c>
      <c r="M4705" s="1323">
        <f t="shared" si="184"/>
        <v>50000</v>
      </c>
      <c r="N4705" s="1322">
        <v>2</v>
      </c>
      <c r="O4705" s="1322">
        <v>6</v>
      </c>
      <c r="P4705" s="1323">
        <f t="shared" si="185"/>
        <v>30000</v>
      </c>
    </row>
    <row r="4706" spans="1:16" ht="12.75" x14ac:dyDescent="0.2">
      <c r="A4706" s="1473">
        <v>1091</v>
      </c>
      <c r="B4706" s="1473" t="s">
        <v>2003</v>
      </c>
      <c r="C4706" s="1474" t="s">
        <v>97</v>
      </c>
      <c r="D4706" s="1474" t="s">
        <v>5572</v>
      </c>
      <c r="E4706" s="1475">
        <v>6500</v>
      </c>
      <c r="F4706" s="1474" t="s">
        <v>5974</v>
      </c>
      <c r="G4706" s="1474" t="s">
        <v>5975</v>
      </c>
      <c r="H4706" s="1473" t="s">
        <v>5575</v>
      </c>
      <c r="I4706" s="1473" t="s">
        <v>5581</v>
      </c>
      <c r="J4706" s="1473" t="s">
        <v>5571</v>
      </c>
      <c r="K4706" s="1322">
        <v>4</v>
      </c>
      <c r="L4706" s="1322">
        <v>12</v>
      </c>
      <c r="M4706" s="1323">
        <f t="shared" si="184"/>
        <v>78000</v>
      </c>
      <c r="N4706" s="1322">
        <v>2</v>
      </c>
      <c r="O4706" s="1322">
        <v>6</v>
      </c>
      <c r="P4706" s="1323">
        <f t="shared" si="185"/>
        <v>39000</v>
      </c>
    </row>
    <row r="4707" spans="1:16" ht="12.75" x14ac:dyDescent="0.2">
      <c r="A4707" s="1473">
        <v>1091</v>
      </c>
      <c r="B4707" s="1473" t="s">
        <v>2003</v>
      </c>
      <c r="C4707" s="1474" t="s">
        <v>97</v>
      </c>
      <c r="D4707" s="1474" t="s">
        <v>5874</v>
      </c>
      <c r="E4707" s="1475">
        <v>6500</v>
      </c>
      <c r="F4707" s="1474" t="s">
        <v>5976</v>
      </c>
      <c r="G4707" s="1474" t="s">
        <v>5977</v>
      </c>
      <c r="H4707" s="1473" t="s">
        <v>5684</v>
      </c>
      <c r="I4707" s="1473" t="s">
        <v>5581</v>
      </c>
      <c r="J4707" s="1473" t="s">
        <v>5571</v>
      </c>
      <c r="K4707" s="1322">
        <v>4</v>
      </c>
      <c r="L4707" s="1322">
        <v>12</v>
      </c>
      <c r="M4707" s="1323">
        <f t="shared" si="184"/>
        <v>78000</v>
      </c>
      <c r="N4707" s="1322">
        <v>2</v>
      </c>
      <c r="O4707" s="1322">
        <v>6</v>
      </c>
      <c r="P4707" s="1323">
        <f t="shared" si="185"/>
        <v>39000</v>
      </c>
    </row>
    <row r="4708" spans="1:16" ht="12.75" x14ac:dyDescent="0.2">
      <c r="A4708" s="1473">
        <v>1091</v>
      </c>
      <c r="B4708" s="1473" t="s">
        <v>2003</v>
      </c>
      <c r="C4708" s="1474" t="s">
        <v>97</v>
      </c>
      <c r="D4708" s="1474" t="s">
        <v>5874</v>
      </c>
      <c r="E4708" s="1475">
        <v>3000</v>
      </c>
      <c r="F4708" s="1474" t="s">
        <v>5978</v>
      </c>
      <c r="G4708" s="1474" t="s">
        <v>5979</v>
      </c>
      <c r="H4708" s="1473" t="s">
        <v>5751</v>
      </c>
      <c r="I4708" s="1473" t="s">
        <v>5581</v>
      </c>
      <c r="J4708" s="1479" t="s">
        <v>5571</v>
      </c>
      <c r="K4708" s="1322">
        <v>4</v>
      </c>
      <c r="L4708" s="1322">
        <v>12</v>
      </c>
      <c r="M4708" s="1323">
        <f t="shared" si="184"/>
        <v>36000</v>
      </c>
      <c r="N4708" s="1322">
        <v>2</v>
      </c>
      <c r="O4708" s="1322">
        <v>6</v>
      </c>
      <c r="P4708" s="1323">
        <f t="shared" si="185"/>
        <v>18000</v>
      </c>
    </row>
    <row r="4709" spans="1:16" ht="12.75" x14ac:dyDescent="0.2">
      <c r="A4709" s="1473">
        <v>1091</v>
      </c>
      <c r="B4709" s="1473" t="s">
        <v>2003</v>
      </c>
      <c r="C4709" s="1474" t="s">
        <v>97</v>
      </c>
      <c r="D4709" s="1474" t="s">
        <v>5693</v>
      </c>
      <c r="E4709" s="1475">
        <v>5000</v>
      </c>
      <c r="F4709" s="1474" t="s">
        <v>5980</v>
      </c>
      <c r="G4709" s="1474" t="s">
        <v>5981</v>
      </c>
      <c r="H4709" s="1473" t="s">
        <v>5709</v>
      </c>
      <c r="I4709" s="1473" t="s">
        <v>5581</v>
      </c>
      <c r="J4709" s="1473" t="s">
        <v>5571</v>
      </c>
      <c r="K4709" s="1322">
        <v>4</v>
      </c>
      <c r="L4709" s="1322">
        <v>12</v>
      </c>
      <c r="M4709" s="1323">
        <f t="shared" si="184"/>
        <v>60000</v>
      </c>
      <c r="N4709" s="1322">
        <v>2</v>
      </c>
      <c r="O4709" s="1322">
        <v>6</v>
      </c>
      <c r="P4709" s="1323">
        <f t="shared" si="185"/>
        <v>30000</v>
      </c>
    </row>
    <row r="4710" spans="1:16" ht="12.75" x14ac:dyDescent="0.2">
      <c r="A4710" s="1473">
        <v>1091</v>
      </c>
      <c r="B4710" s="1473" t="s">
        <v>2003</v>
      </c>
      <c r="C4710" s="1474" t="s">
        <v>97</v>
      </c>
      <c r="D4710" s="1474" t="s">
        <v>5696</v>
      </c>
      <c r="E4710" s="1475">
        <v>2500</v>
      </c>
      <c r="F4710" s="1474" t="s">
        <v>5982</v>
      </c>
      <c r="G4710" s="1474" t="s">
        <v>5983</v>
      </c>
      <c r="H4710" s="1473" t="s">
        <v>5984</v>
      </c>
      <c r="I4710" s="1473" t="s">
        <v>5581</v>
      </c>
      <c r="J4710" s="1473" t="s">
        <v>2189</v>
      </c>
      <c r="K4710" s="1322">
        <v>4</v>
      </c>
      <c r="L4710" s="1322">
        <v>12</v>
      </c>
      <c r="M4710" s="1323">
        <f t="shared" si="184"/>
        <v>30000</v>
      </c>
      <c r="N4710" s="1322">
        <v>2</v>
      </c>
      <c r="O4710" s="1322">
        <v>6</v>
      </c>
      <c r="P4710" s="1323">
        <f t="shared" si="185"/>
        <v>15000</v>
      </c>
    </row>
    <row r="4711" spans="1:16" ht="12.75" x14ac:dyDescent="0.2">
      <c r="A4711" s="1473">
        <v>1091</v>
      </c>
      <c r="B4711" s="1473" t="s">
        <v>2003</v>
      </c>
      <c r="C4711" s="1474" t="s">
        <v>97</v>
      </c>
      <c r="D4711" s="1474" t="s">
        <v>5985</v>
      </c>
      <c r="E4711" s="1475">
        <v>5700</v>
      </c>
      <c r="F4711" s="1474" t="s">
        <v>5986</v>
      </c>
      <c r="G4711" s="1474" t="s">
        <v>5987</v>
      </c>
      <c r="H4711" s="1473" t="s">
        <v>5988</v>
      </c>
      <c r="I4711" s="1473" t="s">
        <v>5581</v>
      </c>
      <c r="J4711" s="1473" t="s">
        <v>5571</v>
      </c>
      <c r="K4711" s="1322">
        <v>4</v>
      </c>
      <c r="L4711" s="1322">
        <v>12</v>
      </c>
      <c r="M4711" s="1323">
        <f t="shared" si="184"/>
        <v>68400</v>
      </c>
      <c r="N4711" s="1322">
        <v>2</v>
      </c>
      <c r="O4711" s="1322">
        <v>6</v>
      </c>
      <c r="P4711" s="1323">
        <f t="shared" si="185"/>
        <v>34200</v>
      </c>
    </row>
    <row r="4712" spans="1:16" ht="12.75" x14ac:dyDescent="0.2">
      <c r="A4712" s="1473">
        <v>1091</v>
      </c>
      <c r="B4712" s="1473" t="s">
        <v>2003</v>
      </c>
      <c r="C4712" s="1474" t="s">
        <v>97</v>
      </c>
      <c r="D4712" s="1474" t="s">
        <v>5989</v>
      </c>
      <c r="E4712" s="1475">
        <v>5700</v>
      </c>
      <c r="F4712" s="1474" t="s">
        <v>5990</v>
      </c>
      <c r="G4712" s="1474" t="s">
        <v>5991</v>
      </c>
      <c r="H4712" s="1473" t="s">
        <v>5662</v>
      </c>
      <c r="I4712" s="1473" t="s">
        <v>5576</v>
      </c>
      <c r="J4712" s="1473" t="s">
        <v>5571</v>
      </c>
      <c r="K4712" s="1322">
        <v>4</v>
      </c>
      <c r="L4712" s="1322">
        <v>12</v>
      </c>
      <c r="M4712" s="1323">
        <f t="shared" ref="M4712:M4743" si="186">+L4712*E4712</f>
        <v>68400</v>
      </c>
      <c r="N4712" s="1322">
        <v>2</v>
      </c>
      <c r="O4712" s="1322">
        <v>6</v>
      </c>
      <c r="P4712" s="1323">
        <f t="shared" si="185"/>
        <v>34200</v>
      </c>
    </row>
    <row r="4713" spans="1:16" ht="12.75" x14ac:dyDescent="0.2">
      <c r="A4713" s="1473">
        <v>1091</v>
      </c>
      <c r="B4713" s="1473" t="s">
        <v>2003</v>
      </c>
      <c r="C4713" s="1474" t="s">
        <v>97</v>
      </c>
      <c r="D4713" s="1474" t="s">
        <v>5992</v>
      </c>
      <c r="E4713" s="1475">
        <v>8000</v>
      </c>
      <c r="F4713" s="1474" t="s">
        <v>5993</v>
      </c>
      <c r="G4713" s="1474" t="s">
        <v>5994</v>
      </c>
      <c r="H4713" s="1473" t="s">
        <v>5995</v>
      </c>
      <c r="I4713" s="1473" t="s">
        <v>5581</v>
      </c>
      <c r="J4713" s="1473" t="s">
        <v>5571</v>
      </c>
      <c r="K4713" s="1322"/>
      <c r="L4713" s="1322"/>
      <c r="M4713" s="1323">
        <f t="shared" si="186"/>
        <v>0</v>
      </c>
      <c r="N4713" s="1322">
        <v>2</v>
      </c>
      <c r="O4713" s="1322">
        <v>4</v>
      </c>
      <c r="P4713" s="1323">
        <f t="shared" si="185"/>
        <v>32000</v>
      </c>
    </row>
    <row r="4714" spans="1:16" ht="12.75" x14ac:dyDescent="0.2">
      <c r="A4714" s="1473">
        <v>1091</v>
      </c>
      <c r="B4714" s="1473" t="s">
        <v>2003</v>
      </c>
      <c r="C4714" s="1474" t="s">
        <v>97</v>
      </c>
      <c r="D4714" s="1474" t="s">
        <v>5572</v>
      </c>
      <c r="E4714" s="1475">
        <v>6500</v>
      </c>
      <c r="F4714" s="1474" t="s">
        <v>5996</v>
      </c>
      <c r="G4714" s="1474" t="s">
        <v>5997</v>
      </c>
      <c r="H4714" s="1473" t="s">
        <v>5575</v>
      </c>
      <c r="I4714" s="1473" t="s">
        <v>5581</v>
      </c>
      <c r="J4714" s="1473" t="s">
        <v>5571</v>
      </c>
      <c r="K4714" s="1322">
        <v>4</v>
      </c>
      <c r="L4714" s="1322">
        <v>12</v>
      </c>
      <c r="M4714" s="1323">
        <f t="shared" si="186"/>
        <v>78000</v>
      </c>
      <c r="N4714" s="1322">
        <v>2</v>
      </c>
      <c r="O4714" s="1322">
        <v>6</v>
      </c>
      <c r="P4714" s="1323">
        <f t="shared" si="185"/>
        <v>39000</v>
      </c>
    </row>
    <row r="4715" spans="1:16" ht="12.75" x14ac:dyDescent="0.2">
      <c r="A4715" s="1473">
        <v>1091</v>
      </c>
      <c r="B4715" s="1473" t="s">
        <v>2003</v>
      </c>
      <c r="C4715" s="1474" t="s">
        <v>97</v>
      </c>
      <c r="D4715" s="1474" t="s">
        <v>5998</v>
      </c>
      <c r="E4715" s="1475">
        <v>2000</v>
      </c>
      <c r="F4715" s="1474" t="s">
        <v>5999</v>
      </c>
      <c r="G4715" s="1474" t="s">
        <v>6000</v>
      </c>
      <c r="H4715" s="1474" t="s">
        <v>5598</v>
      </c>
      <c r="I4715" s="1474" t="s">
        <v>2189</v>
      </c>
      <c r="J4715" s="1479" t="s">
        <v>2189</v>
      </c>
      <c r="K4715" s="1322">
        <v>4</v>
      </c>
      <c r="L4715" s="1322">
        <v>12</v>
      </c>
      <c r="M4715" s="1323">
        <f t="shared" si="186"/>
        <v>24000</v>
      </c>
      <c r="N4715" s="1322">
        <v>2</v>
      </c>
      <c r="O4715" s="1322">
        <v>6</v>
      </c>
      <c r="P4715" s="1323">
        <f t="shared" si="185"/>
        <v>12000</v>
      </c>
    </row>
    <row r="4716" spans="1:16" ht="12.75" x14ac:dyDescent="0.2">
      <c r="A4716" s="1473">
        <v>1091</v>
      </c>
      <c r="B4716" s="1473" t="s">
        <v>2003</v>
      </c>
      <c r="C4716" s="1474" t="s">
        <v>97</v>
      </c>
      <c r="D4716" s="1474" t="s">
        <v>5693</v>
      </c>
      <c r="E4716" s="1475">
        <v>5000</v>
      </c>
      <c r="F4716" s="1474" t="s">
        <v>6001</v>
      </c>
      <c r="G4716" s="1474" t="s">
        <v>6002</v>
      </c>
      <c r="H4716" s="1473" t="s">
        <v>5662</v>
      </c>
      <c r="I4716" s="1473" t="s">
        <v>5581</v>
      </c>
      <c r="J4716" s="1473" t="s">
        <v>5571</v>
      </c>
      <c r="K4716" s="1322">
        <v>4</v>
      </c>
      <c r="L4716" s="1322">
        <v>12</v>
      </c>
      <c r="M4716" s="1323">
        <f t="shared" si="186"/>
        <v>60000</v>
      </c>
      <c r="N4716" s="1322">
        <v>2</v>
      </c>
      <c r="O4716" s="1322">
        <v>6</v>
      </c>
      <c r="P4716" s="1323">
        <f t="shared" si="185"/>
        <v>30000</v>
      </c>
    </row>
    <row r="4717" spans="1:16" ht="12.75" x14ac:dyDescent="0.2">
      <c r="A4717" s="1473">
        <v>1091</v>
      </c>
      <c r="B4717" s="1473" t="s">
        <v>2003</v>
      </c>
      <c r="C4717" s="1474" t="s">
        <v>97</v>
      </c>
      <c r="D4717" s="1474" t="s">
        <v>6003</v>
      </c>
      <c r="E4717" s="1475">
        <v>5000</v>
      </c>
      <c r="F4717" s="1474" t="s">
        <v>6004</v>
      </c>
      <c r="G4717" s="1474" t="s">
        <v>6005</v>
      </c>
      <c r="H4717" s="1473" t="s">
        <v>5709</v>
      </c>
      <c r="I4717" s="1473" t="s">
        <v>5581</v>
      </c>
      <c r="J4717" s="1473" t="s">
        <v>5571</v>
      </c>
      <c r="K4717" s="1322">
        <v>4</v>
      </c>
      <c r="L4717" s="1322">
        <v>12</v>
      </c>
      <c r="M4717" s="1323">
        <f t="shared" si="186"/>
        <v>60000</v>
      </c>
      <c r="N4717" s="1322">
        <v>2</v>
      </c>
      <c r="O4717" s="1322">
        <v>6</v>
      </c>
      <c r="P4717" s="1323">
        <f t="shared" si="185"/>
        <v>30000</v>
      </c>
    </row>
    <row r="4718" spans="1:16" ht="12.75" x14ac:dyDescent="0.2">
      <c r="A4718" s="1473">
        <v>1091</v>
      </c>
      <c r="B4718" s="1473" t="s">
        <v>2003</v>
      </c>
      <c r="C4718" s="1474" t="s">
        <v>97</v>
      </c>
      <c r="D4718" s="1474" t="s">
        <v>5591</v>
      </c>
      <c r="E4718" s="1475">
        <v>2500</v>
      </c>
      <c r="F4718" s="1474" t="s">
        <v>6006</v>
      </c>
      <c r="G4718" s="1474" t="s">
        <v>6007</v>
      </c>
      <c r="H4718" s="1473" t="s">
        <v>5719</v>
      </c>
      <c r="I4718" s="1473" t="s">
        <v>5581</v>
      </c>
      <c r="J4718" s="1473" t="s">
        <v>2189</v>
      </c>
      <c r="K4718" s="1322">
        <v>4</v>
      </c>
      <c r="L4718" s="1322">
        <v>12</v>
      </c>
      <c r="M4718" s="1323">
        <f t="shared" si="186"/>
        <v>30000</v>
      </c>
      <c r="N4718" s="1322">
        <v>2</v>
      </c>
      <c r="O4718" s="1322">
        <v>6</v>
      </c>
      <c r="P4718" s="1323">
        <f t="shared" si="185"/>
        <v>15000</v>
      </c>
    </row>
    <row r="4719" spans="1:16" ht="12.75" x14ac:dyDescent="0.2">
      <c r="A4719" s="1473">
        <v>1091</v>
      </c>
      <c r="B4719" s="1473" t="s">
        <v>2003</v>
      </c>
      <c r="C4719" s="1474" t="s">
        <v>97</v>
      </c>
      <c r="D4719" s="1474" t="s">
        <v>5602</v>
      </c>
      <c r="E4719" s="1475">
        <v>8000</v>
      </c>
      <c r="F4719" s="1474" t="s">
        <v>6008</v>
      </c>
      <c r="G4719" s="1474" t="s">
        <v>6009</v>
      </c>
      <c r="H4719" s="1473" t="s">
        <v>5601</v>
      </c>
      <c r="I4719" s="1473" t="s">
        <v>5755</v>
      </c>
      <c r="J4719" s="1473" t="s">
        <v>5571</v>
      </c>
      <c r="K4719" s="1322">
        <v>4</v>
      </c>
      <c r="L4719" s="1322">
        <v>12</v>
      </c>
      <c r="M4719" s="1323">
        <f t="shared" si="186"/>
        <v>96000</v>
      </c>
      <c r="N4719" s="1322">
        <v>2</v>
      </c>
      <c r="O4719" s="1322">
        <v>6</v>
      </c>
      <c r="P4719" s="1323">
        <f t="shared" si="185"/>
        <v>48000</v>
      </c>
    </row>
    <row r="4720" spans="1:16" ht="12.75" x14ac:dyDescent="0.2">
      <c r="A4720" s="1473">
        <v>1091</v>
      </c>
      <c r="B4720" s="1473" t="s">
        <v>2003</v>
      </c>
      <c r="C4720" s="1474" t="s">
        <v>97</v>
      </c>
      <c r="D4720" s="1474" t="s">
        <v>6010</v>
      </c>
      <c r="E4720" s="1475">
        <v>6500</v>
      </c>
      <c r="F4720" s="1474" t="s">
        <v>6011</v>
      </c>
      <c r="G4720" s="1474" t="s">
        <v>6012</v>
      </c>
      <c r="H4720" s="1473" t="s">
        <v>5575</v>
      </c>
      <c r="I4720" s="1473" t="s">
        <v>5581</v>
      </c>
      <c r="J4720" s="1473" t="s">
        <v>5571</v>
      </c>
      <c r="K4720" s="1322">
        <v>1</v>
      </c>
      <c r="L4720" s="1322">
        <v>1</v>
      </c>
      <c r="M4720" s="1323">
        <f t="shared" si="186"/>
        <v>6500</v>
      </c>
      <c r="N4720" s="1322">
        <v>2</v>
      </c>
      <c r="O4720" s="1322">
        <v>6</v>
      </c>
      <c r="P4720" s="1323">
        <f t="shared" si="185"/>
        <v>39000</v>
      </c>
    </row>
    <row r="4721" spans="1:16" ht="12.75" x14ac:dyDescent="0.2">
      <c r="A4721" s="1473">
        <v>1091</v>
      </c>
      <c r="B4721" s="1473" t="s">
        <v>2003</v>
      </c>
      <c r="C4721" s="1474" t="s">
        <v>97</v>
      </c>
      <c r="D4721" s="1474" t="s">
        <v>5700</v>
      </c>
      <c r="E4721" s="1475">
        <v>2500</v>
      </c>
      <c r="F4721" s="1474" t="s">
        <v>6013</v>
      </c>
      <c r="G4721" s="1474" t="s">
        <v>6014</v>
      </c>
      <c r="H4721" s="1473" t="s">
        <v>5614</v>
      </c>
      <c r="I4721" s="1473" t="s">
        <v>5581</v>
      </c>
      <c r="J4721" s="1473" t="s">
        <v>2189</v>
      </c>
      <c r="K4721" s="1322">
        <v>2</v>
      </c>
      <c r="L4721" s="1322">
        <v>3</v>
      </c>
      <c r="M4721" s="1323">
        <f t="shared" si="186"/>
        <v>7500</v>
      </c>
      <c r="N4721" s="1322">
        <v>2</v>
      </c>
      <c r="O4721" s="1322">
        <v>6</v>
      </c>
      <c r="P4721" s="1323">
        <f t="shared" si="185"/>
        <v>15000</v>
      </c>
    </row>
    <row r="4722" spans="1:16" ht="12.75" x14ac:dyDescent="0.2">
      <c r="A4722" s="1473">
        <v>1091</v>
      </c>
      <c r="B4722" s="1473" t="s">
        <v>2003</v>
      </c>
      <c r="C4722" s="1474" t="s">
        <v>97</v>
      </c>
      <c r="D4722" s="1474" t="s">
        <v>5696</v>
      </c>
      <c r="E4722" s="1475">
        <v>2500</v>
      </c>
      <c r="F4722" s="1474" t="s">
        <v>6015</v>
      </c>
      <c r="G4722" s="1474" t="s">
        <v>6016</v>
      </c>
      <c r="H4722" s="1473" t="s">
        <v>6017</v>
      </c>
      <c r="I4722" s="1473" t="s">
        <v>4607</v>
      </c>
      <c r="J4722" s="1473" t="s">
        <v>5571</v>
      </c>
      <c r="K4722" s="1322">
        <v>4</v>
      </c>
      <c r="L4722" s="1322">
        <v>12</v>
      </c>
      <c r="M4722" s="1323">
        <f t="shared" si="186"/>
        <v>30000</v>
      </c>
      <c r="N4722" s="1322">
        <v>2</v>
      </c>
      <c r="O4722" s="1322">
        <v>6</v>
      </c>
      <c r="P4722" s="1323">
        <f t="shared" si="185"/>
        <v>15000</v>
      </c>
    </row>
    <row r="4723" spans="1:16" ht="12.75" x14ac:dyDescent="0.2">
      <c r="A4723" s="1473">
        <v>1091</v>
      </c>
      <c r="B4723" s="1473" t="s">
        <v>2003</v>
      </c>
      <c r="C4723" s="1474" t="s">
        <v>97</v>
      </c>
      <c r="D4723" s="1474" t="s">
        <v>1025</v>
      </c>
      <c r="E4723" s="1475">
        <v>3000</v>
      </c>
      <c r="F4723" s="1474" t="s">
        <v>6018</v>
      </c>
      <c r="G4723" s="1474" t="s">
        <v>6019</v>
      </c>
      <c r="H4723" s="1473" t="s">
        <v>1025</v>
      </c>
      <c r="I4723" s="1473" t="s">
        <v>2189</v>
      </c>
      <c r="J4723" s="1473" t="s">
        <v>2189</v>
      </c>
      <c r="K4723" s="1322">
        <v>4</v>
      </c>
      <c r="L4723" s="1322">
        <v>12</v>
      </c>
      <c r="M4723" s="1323">
        <f t="shared" si="186"/>
        <v>36000</v>
      </c>
      <c r="N4723" s="1322">
        <v>2</v>
      </c>
      <c r="O4723" s="1322">
        <v>6</v>
      </c>
      <c r="P4723" s="1323">
        <f t="shared" si="185"/>
        <v>18000</v>
      </c>
    </row>
    <row r="4724" spans="1:16" ht="12.75" x14ac:dyDescent="0.2">
      <c r="A4724" s="1473">
        <v>1091</v>
      </c>
      <c r="B4724" s="1473" t="s">
        <v>2003</v>
      </c>
      <c r="C4724" s="1474" t="s">
        <v>97</v>
      </c>
      <c r="D4724" s="1474" t="s">
        <v>739</v>
      </c>
      <c r="E4724" s="1475">
        <v>2500</v>
      </c>
      <c r="F4724" s="1474" t="s">
        <v>6020</v>
      </c>
      <c r="G4724" s="1474" t="s">
        <v>6021</v>
      </c>
      <c r="H4724" s="1473" t="s">
        <v>6022</v>
      </c>
      <c r="I4724" s="1473" t="s">
        <v>5653</v>
      </c>
      <c r="J4724" s="1479" t="s">
        <v>2189</v>
      </c>
      <c r="K4724" s="1322">
        <v>4</v>
      </c>
      <c r="L4724" s="1322">
        <v>12</v>
      </c>
      <c r="M4724" s="1323">
        <f t="shared" si="186"/>
        <v>30000</v>
      </c>
      <c r="N4724" s="1322">
        <v>2</v>
      </c>
      <c r="O4724" s="1322">
        <v>6</v>
      </c>
      <c r="P4724" s="1323">
        <f t="shared" si="185"/>
        <v>15000</v>
      </c>
    </row>
    <row r="4725" spans="1:16" ht="12.75" x14ac:dyDescent="0.2">
      <c r="A4725" s="1473">
        <v>1091</v>
      </c>
      <c r="B4725" s="1473" t="s">
        <v>2003</v>
      </c>
      <c r="C4725" s="1474" t="s">
        <v>97</v>
      </c>
      <c r="D4725" s="1474" t="s">
        <v>5756</v>
      </c>
      <c r="E4725" s="1475">
        <v>2500</v>
      </c>
      <c r="F4725" s="1474" t="s">
        <v>6023</v>
      </c>
      <c r="G4725" s="1474" t="s">
        <v>6024</v>
      </c>
      <c r="H4725" s="1474" t="s">
        <v>5598</v>
      </c>
      <c r="I4725" s="1474" t="s">
        <v>2189</v>
      </c>
      <c r="J4725" s="1479" t="s">
        <v>2189</v>
      </c>
      <c r="K4725" s="1322">
        <v>4</v>
      </c>
      <c r="L4725" s="1322">
        <v>12</v>
      </c>
      <c r="M4725" s="1323">
        <f t="shared" si="186"/>
        <v>30000</v>
      </c>
      <c r="N4725" s="1322">
        <v>2</v>
      </c>
      <c r="O4725" s="1322">
        <v>6</v>
      </c>
      <c r="P4725" s="1323">
        <f t="shared" si="185"/>
        <v>15000</v>
      </c>
    </row>
    <row r="4726" spans="1:16" ht="13.5" x14ac:dyDescent="0.2">
      <c r="A4726" s="1473">
        <v>1091</v>
      </c>
      <c r="B4726" s="1473" t="s">
        <v>2003</v>
      </c>
      <c r="C4726" s="1474" t="s">
        <v>97</v>
      </c>
      <c r="D4726" s="1474" t="s">
        <v>5606</v>
      </c>
      <c r="E4726" s="1475">
        <v>9000</v>
      </c>
      <c r="F4726" s="1474" t="s">
        <v>6025</v>
      </c>
      <c r="G4726" s="1474" t="s">
        <v>6026</v>
      </c>
      <c r="H4726" s="1473" t="s">
        <v>5575</v>
      </c>
      <c r="I4726" s="1473" t="s">
        <v>5581</v>
      </c>
      <c r="J4726" s="1473" t="s">
        <v>5571</v>
      </c>
      <c r="K4726" s="1322">
        <v>4</v>
      </c>
      <c r="L4726" s="1322">
        <v>12</v>
      </c>
      <c r="M4726" s="1483">
        <f t="shared" si="186"/>
        <v>108000</v>
      </c>
      <c r="N4726" s="1322">
        <v>2</v>
      </c>
      <c r="O4726" s="1322">
        <v>6</v>
      </c>
      <c r="P4726" s="1323">
        <f t="shared" si="185"/>
        <v>54000</v>
      </c>
    </row>
    <row r="4727" spans="1:16" ht="12.75" x14ac:dyDescent="0.2">
      <c r="A4727" s="1473">
        <v>1091</v>
      </c>
      <c r="B4727" s="1473" t="s">
        <v>2003</v>
      </c>
      <c r="C4727" s="1474" t="s">
        <v>97</v>
      </c>
      <c r="D4727" s="1474" t="s">
        <v>5595</v>
      </c>
      <c r="E4727" s="1475">
        <v>2000</v>
      </c>
      <c r="F4727" s="1474" t="s">
        <v>6027</v>
      </c>
      <c r="G4727" s="1474" t="s">
        <v>6028</v>
      </c>
      <c r="H4727" s="1473" t="s">
        <v>6029</v>
      </c>
      <c r="I4727" s="1473" t="s">
        <v>4607</v>
      </c>
      <c r="J4727" s="1473" t="s">
        <v>5571</v>
      </c>
      <c r="K4727" s="1322">
        <v>4</v>
      </c>
      <c r="L4727" s="1322">
        <v>12</v>
      </c>
      <c r="M4727" s="1323">
        <f t="shared" si="186"/>
        <v>24000</v>
      </c>
      <c r="N4727" s="1322">
        <v>2</v>
      </c>
      <c r="O4727" s="1322">
        <v>6</v>
      </c>
      <c r="P4727" s="1323">
        <f t="shared" si="185"/>
        <v>12000</v>
      </c>
    </row>
    <row r="4728" spans="1:16" ht="12.75" x14ac:dyDescent="0.2">
      <c r="A4728" s="1473">
        <v>1091</v>
      </c>
      <c r="B4728" s="1473" t="s">
        <v>2003</v>
      </c>
      <c r="C4728" s="1474" t="s">
        <v>97</v>
      </c>
      <c r="D4728" s="1474" t="s">
        <v>5756</v>
      </c>
      <c r="E4728" s="1475">
        <v>2500</v>
      </c>
      <c r="F4728" s="1474" t="s">
        <v>6030</v>
      </c>
      <c r="G4728" s="1474" t="s">
        <v>6031</v>
      </c>
      <c r="H4728" s="1473" t="s">
        <v>6032</v>
      </c>
      <c r="I4728" s="1479" t="s">
        <v>5658</v>
      </c>
      <c r="J4728" s="1473" t="s">
        <v>2190</v>
      </c>
      <c r="K4728" s="1322">
        <v>4</v>
      </c>
      <c r="L4728" s="1322">
        <v>12</v>
      </c>
      <c r="M4728" s="1323">
        <f t="shared" si="186"/>
        <v>30000</v>
      </c>
      <c r="N4728" s="1322">
        <v>2</v>
      </c>
      <c r="O4728" s="1322">
        <v>6</v>
      </c>
      <c r="P4728" s="1323">
        <f t="shared" si="185"/>
        <v>15000</v>
      </c>
    </row>
    <row r="4729" spans="1:16" ht="12.75" x14ac:dyDescent="0.2">
      <c r="A4729" s="1473">
        <v>1091</v>
      </c>
      <c r="B4729" s="1473" t="s">
        <v>2003</v>
      </c>
      <c r="C4729" s="1474" t="s">
        <v>97</v>
      </c>
      <c r="D4729" s="1474" t="s">
        <v>6003</v>
      </c>
      <c r="E4729" s="1475">
        <v>6500</v>
      </c>
      <c r="F4729" s="1474" t="s">
        <v>6033</v>
      </c>
      <c r="G4729" s="1474" t="s">
        <v>6034</v>
      </c>
      <c r="H4729" s="1473" t="s">
        <v>5709</v>
      </c>
      <c r="I4729" s="1473" t="s">
        <v>5581</v>
      </c>
      <c r="J4729" s="1473" t="s">
        <v>5571</v>
      </c>
      <c r="K4729" s="1322">
        <v>4</v>
      </c>
      <c r="L4729" s="1322">
        <v>12</v>
      </c>
      <c r="M4729" s="1323">
        <f t="shared" si="186"/>
        <v>78000</v>
      </c>
      <c r="N4729" s="1322">
        <v>2</v>
      </c>
      <c r="O4729" s="1322">
        <v>6</v>
      </c>
      <c r="P4729" s="1323">
        <f t="shared" si="185"/>
        <v>39000</v>
      </c>
    </row>
    <row r="4730" spans="1:16" ht="12.75" x14ac:dyDescent="0.2">
      <c r="A4730" s="1473">
        <v>1091</v>
      </c>
      <c r="B4730" s="1473" t="s">
        <v>2003</v>
      </c>
      <c r="C4730" s="1474" t="s">
        <v>97</v>
      </c>
      <c r="D4730" s="1474" t="s">
        <v>5696</v>
      </c>
      <c r="E4730" s="1475">
        <v>2500</v>
      </c>
      <c r="F4730" s="1474" t="s">
        <v>6035</v>
      </c>
      <c r="G4730" s="1474" t="s">
        <v>6036</v>
      </c>
      <c r="H4730" s="1473" t="s">
        <v>6022</v>
      </c>
      <c r="I4730" s="1473" t="s">
        <v>5653</v>
      </c>
      <c r="J4730" s="1473" t="s">
        <v>2189</v>
      </c>
      <c r="K4730" s="1322">
        <v>4</v>
      </c>
      <c r="L4730" s="1322">
        <v>12</v>
      </c>
      <c r="M4730" s="1323">
        <f t="shared" si="186"/>
        <v>30000</v>
      </c>
      <c r="N4730" s="1322">
        <v>2</v>
      </c>
      <c r="O4730" s="1322">
        <v>6</v>
      </c>
      <c r="P4730" s="1323">
        <f t="shared" si="185"/>
        <v>15000</v>
      </c>
    </row>
    <row r="4731" spans="1:16" ht="12.75" x14ac:dyDescent="0.2">
      <c r="A4731" s="1473">
        <v>1091</v>
      </c>
      <c r="B4731" s="1473" t="s">
        <v>2003</v>
      </c>
      <c r="C4731" s="1474" t="s">
        <v>97</v>
      </c>
      <c r="D4731" s="1474" t="s">
        <v>6037</v>
      </c>
      <c r="E4731" s="1475">
        <v>1500</v>
      </c>
      <c r="F4731" s="1474" t="s">
        <v>6038</v>
      </c>
      <c r="G4731" s="1474" t="s">
        <v>6039</v>
      </c>
      <c r="H4731" s="1473" t="s">
        <v>5594</v>
      </c>
      <c r="I4731" s="1473" t="s">
        <v>5666</v>
      </c>
      <c r="J4731" s="1473" t="s">
        <v>2190</v>
      </c>
      <c r="K4731" s="1322">
        <v>4</v>
      </c>
      <c r="L4731" s="1322">
        <v>12</v>
      </c>
      <c r="M4731" s="1323">
        <f t="shared" si="186"/>
        <v>18000</v>
      </c>
      <c r="N4731" s="1322">
        <v>2</v>
      </c>
      <c r="O4731" s="1322">
        <v>6</v>
      </c>
      <c r="P4731" s="1323">
        <f t="shared" si="185"/>
        <v>9000</v>
      </c>
    </row>
    <row r="4732" spans="1:16" ht="12.75" x14ac:dyDescent="0.2">
      <c r="A4732" s="1473">
        <v>1091</v>
      </c>
      <c r="B4732" s="1473" t="s">
        <v>2003</v>
      </c>
      <c r="C4732" s="1474" t="s">
        <v>97</v>
      </c>
      <c r="D4732" s="1474" t="s">
        <v>5595</v>
      </c>
      <c r="E4732" s="1475">
        <v>2500</v>
      </c>
      <c r="F4732" s="1474" t="s">
        <v>6040</v>
      </c>
      <c r="G4732" s="1474" t="s">
        <v>6041</v>
      </c>
      <c r="H4732" s="1473" t="s">
        <v>5585</v>
      </c>
      <c r="I4732" s="1473" t="s">
        <v>2412</v>
      </c>
      <c r="J4732" s="1473" t="s">
        <v>2189</v>
      </c>
      <c r="K4732" s="1322">
        <v>4</v>
      </c>
      <c r="L4732" s="1322">
        <v>12</v>
      </c>
      <c r="M4732" s="1323">
        <f t="shared" si="186"/>
        <v>30000</v>
      </c>
      <c r="N4732" s="1322">
        <v>2</v>
      </c>
      <c r="O4732" s="1322">
        <v>6</v>
      </c>
      <c r="P4732" s="1323">
        <f t="shared" si="185"/>
        <v>15000</v>
      </c>
    </row>
    <row r="4733" spans="1:16" ht="12.75" x14ac:dyDescent="0.2">
      <c r="A4733" s="1473">
        <v>1091</v>
      </c>
      <c r="B4733" s="1473" t="s">
        <v>2003</v>
      </c>
      <c r="C4733" s="1474" t="s">
        <v>97</v>
      </c>
      <c r="D4733" s="1474" t="s">
        <v>5572</v>
      </c>
      <c r="E4733" s="1475">
        <v>6500</v>
      </c>
      <c r="F4733" s="1474" t="s">
        <v>6042</v>
      </c>
      <c r="G4733" s="1474" t="s">
        <v>6043</v>
      </c>
      <c r="H4733" s="1473" t="s">
        <v>5575</v>
      </c>
      <c r="I4733" s="1473" t="s">
        <v>5581</v>
      </c>
      <c r="J4733" s="1473" t="s">
        <v>5571</v>
      </c>
      <c r="K4733" s="1322">
        <v>4</v>
      </c>
      <c r="L4733" s="1322">
        <v>12</v>
      </c>
      <c r="M4733" s="1323">
        <f t="shared" si="186"/>
        <v>78000</v>
      </c>
      <c r="N4733" s="1322">
        <v>2</v>
      </c>
      <c r="O4733" s="1322">
        <v>6</v>
      </c>
      <c r="P4733" s="1323">
        <f t="shared" si="185"/>
        <v>39000</v>
      </c>
    </row>
    <row r="4734" spans="1:16" ht="13.5" x14ac:dyDescent="0.2">
      <c r="A4734" s="1473">
        <v>1091</v>
      </c>
      <c r="B4734" s="1473" t="s">
        <v>2003</v>
      </c>
      <c r="C4734" s="1474" t="s">
        <v>97</v>
      </c>
      <c r="D4734" s="1474" t="s">
        <v>6044</v>
      </c>
      <c r="E4734" s="1475">
        <v>8500</v>
      </c>
      <c r="F4734" s="1474" t="s">
        <v>6045</v>
      </c>
      <c r="G4734" s="1474" t="s">
        <v>6046</v>
      </c>
      <c r="H4734" s="1473" t="s">
        <v>5644</v>
      </c>
      <c r="I4734" s="1473" t="s">
        <v>5581</v>
      </c>
      <c r="J4734" s="1473" t="s">
        <v>5571</v>
      </c>
      <c r="K4734" s="1322">
        <v>4</v>
      </c>
      <c r="L4734" s="1322">
        <v>12</v>
      </c>
      <c r="M4734" s="1483">
        <f t="shared" si="186"/>
        <v>102000</v>
      </c>
      <c r="N4734" s="1322">
        <v>2</v>
      </c>
      <c r="O4734" s="1322">
        <v>6</v>
      </c>
      <c r="P4734" s="1323">
        <f t="shared" si="185"/>
        <v>51000</v>
      </c>
    </row>
    <row r="4735" spans="1:16" ht="13.5" x14ac:dyDescent="0.2">
      <c r="A4735" s="1473">
        <v>1091</v>
      </c>
      <c r="B4735" s="1473" t="s">
        <v>2003</v>
      </c>
      <c r="C4735" s="1474" t="s">
        <v>97</v>
      </c>
      <c r="D4735" s="1474" t="s">
        <v>5712</v>
      </c>
      <c r="E4735" s="1475">
        <v>9000</v>
      </c>
      <c r="F4735" s="1474" t="s">
        <v>6047</v>
      </c>
      <c r="G4735" s="1474" t="s">
        <v>6048</v>
      </c>
      <c r="H4735" s="1473" t="s">
        <v>5575</v>
      </c>
      <c r="I4735" s="1473" t="s">
        <v>5576</v>
      </c>
      <c r="J4735" s="1473" t="s">
        <v>5571</v>
      </c>
      <c r="K4735" s="1322">
        <v>4</v>
      </c>
      <c r="L4735" s="1322">
        <v>12</v>
      </c>
      <c r="M4735" s="1483">
        <f t="shared" si="186"/>
        <v>108000</v>
      </c>
      <c r="N4735" s="1322">
        <v>2</v>
      </c>
      <c r="O4735" s="1322">
        <v>6</v>
      </c>
      <c r="P4735" s="1323">
        <f t="shared" si="185"/>
        <v>54000</v>
      </c>
    </row>
    <row r="4736" spans="1:16" ht="12.75" x14ac:dyDescent="0.2">
      <c r="A4736" s="1473">
        <v>1091</v>
      </c>
      <c r="B4736" s="1473" t="s">
        <v>2003</v>
      </c>
      <c r="C4736" s="1474" t="s">
        <v>97</v>
      </c>
      <c r="D4736" s="1474" t="s">
        <v>6049</v>
      </c>
      <c r="E4736" s="1475">
        <v>4500</v>
      </c>
      <c r="F4736" s="1474" t="s">
        <v>6050</v>
      </c>
      <c r="G4736" s="1474" t="s">
        <v>6051</v>
      </c>
      <c r="H4736" s="1473" t="s">
        <v>776</v>
      </c>
      <c r="I4736" s="1473" t="s">
        <v>5611</v>
      </c>
      <c r="J4736" s="1473" t="s">
        <v>5571</v>
      </c>
      <c r="K4736" s="1322">
        <v>4</v>
      </c>
      <c r="L4736" s="1322">
        <v>11</v>
      </c>
      <c r="M4736" s="1323">
        <f t="shared" si="186"/>
        <v>49500</v>
      </c>
      <c r="N4736" s="1322">
        <v>2</v>
      </c>
      <c r="O4736" s="1322">
        <v>6</v>
      </c>
      <c r="P4736" s="1323">
        <f t="shared" si="185"/>
        <v>27000</v>
      </c>
    </row>
    <row r="4737" spans="1:16" ht="12.75" x14ac:dyDescent="0.2">
      <c r="A4737" s="1473">
        <v>1091</v>
      </c>
      <c r="B4737" s="1473" t="s">
        <v>2003</v>
      </c>
      <c r="C4737" s="1474" t="s">
        <v>97</v>
      </c>
      <c r="D4737" s="1474" t="s">
        <v>5619</v>
      </c>
      <c r="E4737" s="1475">
        <v>6500</v>
      </c>
      <c r="F4737" s="1474" t="s">
        <v>6052</v>
      </c>
      <c r="G4737" s="1474" t="s">
        <v>6053</v>
      </c>
      <c r="H4737" s="1473" t="s">
        <v>2905</v>
      </c>
      <c r="I4737" s="1473" t="s">
        <v>5581</v>
      </c>
      <c r="J4737" s="1473" t="s">
        <v>5571</v>
      </c>
      <c r="K4737" s="1322">
        <v>1</v>
      </c>
      <c r="L4737" s="1322">
        <v>1</v>
      </c>
      <c r="M4737" s="1323">
        <f t="shared" si="186"/>
        <v>6500</v>
      </c>
      <c r="N4737" s="1322">
        <v>2</v>
      </c>
      <c r="O4737" s="1322">
        <v>6</v>
      </c>
      <c r="P4737" s="1323">
        <f t="shared" si="185"/>
        <v>39000</v>
      </c>
    </row>
    <row r="4738" spans="1:16" ht="12.75" x14ac:dyDescent="0.2">
      <c r="A4738" s="1473">
        <v>1091</v>
      </c>
      <c r="B4738" s="1473" t="s">
        <v>2003</v>
      </c>
      <c r="C4738" s="1474" t="s">
        <v>97</v>
      </c>
      <c r="D4738" s="1474" t="s">
        <v>739</v>
      </c>
      <c r="E4738" s="1475">
        <v>2500</v>
      </c>
      <c r="F4738" s="1474" t="s">
        <v>6054</v>
      </c>
      <c r="G4738" s="1474" t="s">
        <v>6055</v>
      </c>
      <c r="H4738" s="1473" t="s">
        <v>6056</v>
      </c>
      <c r="I4738" s="1473" t="s">
        <v>4607</v>
      </c>
      <c r="J4738" s="1473" t="s">
        <v>5571</v>
      </c>
      <c r="K4738" s="1322">
        <v>4</v>
      </c>
      <c r="L4738" s="1322">
        <v>12</v>
      </c>
      <c r="M4738" s="1323">
        <f t="shared" si="186"/>
        <v>30000</v>
      </c>
      <c r="N4738" s="1322">
        <v>2</v>
      </c>
      <c r="O4738" s="1322">
        <v>6</v>
      </c>
      <c r="P4738" s="1323">
        <f t="shared" si="185"/>
        <v>15000</v>
      </c>
    </row>
    <row r="4739" spans="1:16" ht="12.75" x14ac:dyDescent="0.2">
      <c r="A4739" s="1473">
        <v>1091</v>
      </c>
      <c r="B4739" s="1473" t="s">
        <v>2003</v>
      </c>
      <c r="C4739" s="1474" t="s">
        <v>97</v>
      </c>
      <c r="D4739" s="1474" t="s">
        <v>5767</v>
      </c>
      <c r="E4739" s="1475">
        <v>2000</v>
      </c>
      <c r="F4739" s="1474" t="s">
        <v>6057</v>
      </c>
      <c r="G4739" s="1474" t="s">
        <v>6058</v>
      </c>
      <c r="H4739" s="1473" t="s">
        <v>1382</v>
      </c>
      <c r="I4739" s="1473" t="s">
        <v>2412</v>
      </c>
      <c r="J4739" s="1473" t="s">
        <v>2189</v>
      </c>
      <c r="K4739" s="1322">
        <v>2</v>
      </c>
      <c r="L4739" s="1322">
        <v>3</v>
      </c>
      <c r="M4739" s="1323">
        <f t="shared" si="186"/>
        <v>6000</v>
      </c>
      <c r="N4739" s="1322">
        <v>2</v>
      </c>
      <c r="O4739" s="1322">
        <v>6</v>
      </c>
      <c r="P4739" s="1323">
        <f t="shared" si="185"/>
        <v>12000</v>
      </c>
    </row>
    <row r="4740" spans="1:16" ht="12.75" x14ac:dyDescent="0.2">
      <c r="A4740" s="1473">
        <v>1091</v>
      </c>
      <c r="B4740" s="1473" t="s">
        <v>2003</v>
      </c>
      <c r="C4740" s="1474" t="s">
        <v>97</v>
      </c>
      <c r="D4740" s="1474" t="s">
        <v>5572</v>
      </c>
      <c r="E4740" s="1475">
        <v>6500</v>
      </c>
      <c r="F4740" s="1474" t="s">
        <v>6059</v>
      </c>
      <c r="G4740" s="1474" t="s">
        <v>6060</v>
      </c>
      <c r="H4740" s="1473" t="s">
        <v>5601</v>
      </c>
      <c r="I4740" s="1473" t="s">
        <v>5581</v>
      </c>
      <c r="J4740" s="1473" t="s">
        <v>5571</v>
      </c>
      <c r="K4740" s="1322">
        <v>4</v>
      </c>
      <c r="L4740" s="1322">
        <v>12</v>
      </c>
      <c r="M4740" s="1323">
        <f t="shared" si="186"/>
        <v>78000</v>
      </c>
      <c r="N4740" s="1322">
        <v>2</v>
      </c>
      <c r="O4740" s="1322">
        <v>6</v>
      </c>
      <c r="P4740" s="1323">
        <f t="shared" si="185"/>
        <v>39000</v>
      </c>
    </row>
    <row r="4741" spans="1:16" ht="12.75" x14ac:dyDescent="0.2">
      <c r="A4741" s="1473">
        <v>1091</v>
      </c>
      <c r="B4741" s="1473" t="s">
        <v>2003</v>
      </c>
      <c r="C4741" s="1474" t="s">
        <v>97</v>
      </c>
      <c r="D4741" s="1474" t="s">
        <v>5667</v>
      </c>
      <c r="E4741" s="1475">
        <v>4500</v>
      </c>
      <c r="F4741" s="1474" t="s">
        <v>6061</v>
      </c>
      <c r="G4741" s="1474" t="s">
        <v>6062</v>
      </c>
      <c r="H4741" s="1473" t="s">
        <v>6063</v>
      </c>
      <c r="I4741" s="1473" t="s">
        <v>5611</v>
      </c>
      <c r="J4741" s="1473" t="s">
        <v>5571</v>
      </c>
      <c r="K4741" s="1322">
        <v>4</v>
      </c>
      <c r="L4741" s="1322">
        <v>12</v>
      </c>
      <c r="M4741" s="1323">
        <f t="shared" si="186"/>
        <v>54000</v>
      </c>
      <c r="N4741" s="1322">
        <v>2</v>
      </c>
      <c r="O4741" s="1322">
        <v>6</v>
      </c>
      <c r="P4741" s="1323">
        <f t="shared" si="185"/>
        <v>27000</v>
      </c>
    </row>
    <row r="4742" spans="1:16" ht="12.75" x14ac:dyDescent="0.2">
      <c r="A4742" s="1473">
        <v>1091</v>
      </c>
      <c r="B4742" s="1473" t="s">
        <v>2003</v>
      </c>
      <c r="C4742" s="1474" t="s">
        <v>97</v>
      </c>
      <c r="D4742" s="1474" t="s">
        <v>5595</v>
      </c>
      <c r="E4742" s="1475">
        <v>2500</v>
      </c>
      <c r="F4742" s="1474" t="s">
        <v>6064</v>
      </c>
      <c r="G4742" s="1474" t="s">
        <v>6065</v>
      </c>
      <c r="H4742" s="1473" t="s">
        <v>5699</v>
      </c>
      <c r="I4742" s="1473" t="s">
        <v>5581</v>
      </c>
      <c r="J4742" s="1473" t="s">
        <v>2189</v>
      </c>
      <c r="K4742" s="1322">
        <v>4</v>
      </c>
      <c r="L4742" s="1322">
        <v>12</v>
      </c>
      <c r="M4742" s="1323">
        <f t="shared" si="186"/>
        <v>30000</v>
      </c>
      <c r="N4742" s="1322">
        <v>2</v>
      </c>
      <c r="O4742" s="1322">
        <v>6</v>
      </c>
      <c r="P4742" s="1323">
        <f t="shared" si="185"/>
        <v>15000</v>
      </c>
    </row>
    <row r="4743" spans="1:16" ht="12.75" x14ac:dyDescent="0.2">
      <c r="A4743" s="1473">
        <v>1091</v>
      </c>
      <c r="B4743" s="1473" t="s">
        <v>2003</v>
      </c>
      <c r="C4743" s="1474" t="s">
        <v>97</v>
      </c>
      <c r="D4743" s="1474" t="s">
        <v>5595</v>
      </c>
      <c r="E4743" s="1475">
        <v>2500</v>
      </c>
      <c r="F4743" s="1474" t="s">
        <v>6066</v>
      </c>
      <c r="G4743" s="1474" t="s">
        <v>6067</v>
      </c>
      <c r="H4743" s="1473" t="s">
        <v>6068</v>
      </c>
      <c r="I4743" s="1473" t="s">
        <v>2189</v>
      </c>
      <c r="J4743" s="1473" t="s">
        <v>2189</v>
      </c>
      <c r="K4743" s="1322">
        <v>4</v>
      </c>
      <c r="L4743" s="1322">
        <v>12</v>
      </c>
      <c r="M4743" s="1323">
        <f t="shared" si="186"/>
        <v>30000</v>
      </c>
      <c r="N4743" s="1322">
        <v>2</v>
      </c>
      <c r="O4743" s="1322">
        <v>6</v>
      </c>
      <c r="P4743" s="1323">
        <f t="shared" si="185"/>
        <v>15000</v>
      </c>
    </row>
    <row r="4744" spans="1:16" ht="12.75" x14ac:dyDescent="0.2">
      <c r="A4744" s="1473">
        <v>1091</v>
      </c>
      <c r="B4744" s="1473" t="s">
        <v>2003</v>
      </c>
      <c r="C4744" s="1474" t="s">
        <v>97</v>
      </c>
      <c r="D4744" s="1474" t="s">
        <v>5693</v>
      </c>
      <c r="E4744" s="1475">
        <v>4500</v>
      </c>
      <c r="F4744" s="1474" t="s">
        <v>6069</v>
      </c>
      <c r="G4744" s="1474" t="s">
        <v>6070</v>
      </c>
      <c r="H4744" s="1473" t="s">
        <v>5709</v>
      </c>
      <c r="I4744" s="1473" t="s">
        <v>5755</v>
      </c>
      <c r="J4744" s="1473" t="s">
        <v>5571</v>
      </c>
      <c r="K4744" s="1322"/>
      <c r="L4744" s="1322"/>
      <c r="M4744" s="1323">
        <f t="shared" ref="M4744:M4753" si="187">+L4744*E4744</f>
        <v>0</v>
      </c>
      <c r="N4744" s="1322">
        <v>2</v>
      </c>
      <c r="O4744" s="1322">
        <v>5</v>
      </c>
      <c r="P4744" s="1323">
        <f t="shared" si="185"/>
        <v>22500</v>
      </c>
    </row>
    <row r="4745" spans="1:16" ht="12.75" x14ac:dyDescent="0.2">
      <c r="A4745" s="1473">
        <v>1091</v>
      </c>
      <c r="B4745" s="1473" t="s">
        <v>2003</v>
      </c>
      <c r="C4745" s="1474" t="s">
        <v>97</v>
      </c>
      <c r="D4745" s="1474" t="s">
        <v>5693</v>
      </c>
      <c r="E4745" s="1475">
        <v>5000</v>
      </c>
      <c r="F4745" s="1474" t="s">
        <v>6071</v>
      </c>
      <c r="G4745" s="1474" t="s">
        <v>6072</v>
      </c>
      <c r="H4745" s="1473" t="s">
        <v>5709</v>
      </c>
      <c r="I4745" s="1473" t="s">
        <v>5581</v>
      </c>
      <c r="J4745" s="1473" t="s">
        <v>5571</v>
      </c>
      <c r="K4745" s="1322">
        <v>4</v>
      </c>
      <c r="L4745" s="1322">
        <v>12</v>
      </c>
      <c r="M4745" s="1323">
        <f t="shared" si="187"/>
        <v>60000</v>
      </c>
      <c r="N4745" s="1322">
        <v>2</v>
      </c>
      <c r="O4745" s="1322">
        <v>6</v>
      </c>
      <c r="P4745" s="1323">
        <f t="shared" si="185"/>
        <v>30000</v>
      </c>
    </row>
    <row r="4746" spans="1:16" ht="12.75" x14ac:dyDescent="0.2">
      <c r="A4746" s="1473">
        <v>1091</v>
      </c>
      <c r="B4746" s="1473" t="s">
        <v>2003</v>
      </c>
      <c r="C4746" s="1474" t="s">
        <v>97</v>
      </c>
      <c r="D4746" s="1474" t="s">
        <v>5803</v>
      </c>
      <c r="E4746" s="1475">
        <v>2500</v>
      </c>
      <c r="F4746" s="1474" t="s">
        <v>6073</v>
      </c>
      <c r="G4746" s="1474" t="s">
        <v>6074</v>
      </c>
      <c r="H4746" s="1473" t="s">
        <v>5680</v>
      </c>
      <c r="I4746" s="1473" t="s">
        <v>5581</v>
      </c>
      <c r="J4746" s="1473" t="s">
        <v>2189</v>
      </c>
      <c r="K4746" s="1322">
        <v>3</v>
      </c>
      <c r="L4746" s="1322">
        <v>8</v>
      </c>
      <c r="M4746" s="1323">
        <f t="shared" si="187"/>
        <v>20000</v>
      </c>
      <c r="N4746" s="1322">
        <v>2</v>
      </c>
      <c r="O4746" s="1322">
        <v>6</v>
      </c>
      <c r="P4746" s="1323">
        <f t="shared" si="185"/>
        <v>15000</v>
      </c>
    </row>
    <row r="4747" spans="1:16" ht="12.75" x14ac:dyDescent="0.2">
      <c r="A4747" s="1473">
        <v>1091</v>
      </c>
      <c r="B4747" s="1473" t="s">
        <v>2003</v>
      </c>
      <c r="C4747" s="1474" t="s">
        <v>97</v>
      </c>
      <c r="D4747" s="1474" t="s">
        <v>5836</v>
      </c>
      <c r="E4747" s="1475">
        <v>4000</v>
      </c>
      <c r="F4747" s="1474" t="s">
        <v>6075</v>
      </c>
      <c r="G4747" s="1474" t="s">
        <v>6076</v>
      </c>
      <c r="H4747" s="1473" t="s">
        <v>6077</v>
      </c>
      <c r="I4747" s="1473" t="s">
        <v>5611</v>
      </c>
      <c r="J4747" s="1473" t="s">
        <v>5571</v>
      </c>
      <c r="K4747" s="1322">
        <v>4</v>
      </c>
      <c r="L4747" s="1322">
        <v>12</v>
      </c>
      <c r="M4747" s="1323">
        <f t="shared" si="187"/>
        <v>48000</v>
      </c>
      <c r="N4747" s="1322">
        <v>2</v>
      </c>
      <c r="O4747" s="1322">
        <v>6</v>
      </c>
      <c r="P4747" s="1323">
        <f t="shared" si="185"/>
        <v>24000</v>
      </c>
    </row>
    <row r="4748" spans="1:16" ht="12.75" x14ac:dyDescent="0.2">
      <c r="A4748" s="1473">
        <v>1091</v>
      </c>
      <c r="B4748" s="1473" t="s">
        <v>2003</v>
      </c>
      <c r="C4748" s="1474" t="s">
        <v>97</v>
      </c>
      <c r="D4748" s="1474" t="s">
        <v>1025</v>
      </c>
      <c r="E4748" s="1475">
        <v>3000</v>
      </c>
      <c r="F4748" s="1474" t="s">
        <v>6078</v>
      </c>
      <c r="G4748" s="1474" t="s">
        <v>6079</v>
      </c>
      <c r="H4748" s="1473" t="s">
        <v>959</v>
      </c>
      <c r="I4748" s="1473" t="s">
        <v>5611</v>
      </c>
      <c r="J4748" s="1479" t="s">
        <v>5571</v>
      </c>
      <c r="K4748" s="1322">
        <v>3</v>
      </c>
      <c r="L4748" s="1322">
        <v>9</v>
      </c>
      <c r="M4748" s="1323">
        <f t="shared" si="187"/>
        <v>27000</v>
      </c>
      <c r="N4748" s="1322">
        <v>2</v>
      </c>
      <c r="O4748" s="1322">
        <v>6</v>
      </c>
      <c r="P4748" s="1323">
        <f t="shared" si="185"/>
        <v>18000</v>
      </c>
    </row>
    <row r="4749" spans="1:16" ht="12.75" x14ac:dyDescent="0.2">
      <c r="A4749" s="1473">
        <v>1091</v>
      </c>
      <c r="B4749" s="1473" t="s">
        <v>2003</v>
      </c>
      <c r="C4749" s="1474" t="s">
        <v>97</v>
      </c>
      <c r="D4749" s="1474" t="s">
        <v>5693</v>
      </c>
      <c r="E4749" s="1475">
        <v>5000</v>
      </c>
      <c r="F4749" s="1474" t="s">
        <v>6080</v>
      </c>
      <c r="G4749" s="1474" t="s">
        <v>6081</v>
      </c>
      <c r="H4749" s="1473" t="s">
        <v>5594</v>
      </c>
      <c r="I4749" s="1473" t="s">
        <v>5581</v>
      </c>
      <c r="J4749" s="1473" t="s">
        <v>5571</v>
      </c>
      <c r="K4749" s="1322">
        <v>4</v>
      </c>
      <c r="L4749" s="1322">
        <v>12</v>
      </c>
      <c r="M4749" s="1323">
        <f t="shared" si="187"/>
        <v>60000</v>
      </c>
      <c r="N4749" s="1322">
        <v>2</v>
      </c>
      <c r="O4749" s="1322">
        <v>6</v>
      </c>
      <c r="P4749" s="1323">
        <f t="shared" ref="P4749:P4812" si="188">+O4749*E4749</f>
        <v>30000</v>
      </c>
    </row>
    <row r="4750" spans="1:16" ht="12.75" x14ac:dyDescent="0.2">
      <c r="A4750" s="1473">
        <v>1091</v>
      </c>
      <c r="B4750" s="1473" t="s">
        <v>2003</v>
      </c>
      <c r="C4750" s="1474" t="s">
        <v>97</v>
      </c>
      <c r="D4750" s="1474" t="s">
        <v>5619</v>
      </c>
      <c r="E4750" s="1475">
        <v>7000</v>
      </c>
      <c r="F4750" s="1474" t="s">
        <v>6082</v>
      </c>
      <c r="G4750" s="1474" t="s">
        <v>6083</v>
      </c>
      <c r="H4750" s="1473" t="s">
        <v>5575</v>
      </c>
      <c r="I4750" s="1473" t="s">
        <v>5581</v>
      </c>
      <c r="J4750" s="1473" t="s">
        <v>5571</v>
      </c>
      <c r="K4750" s="1322">
        <v>4</v>
      </c>
      <c r="L4750" s="1322">
        <v>12</v>
      </c>
      <c r="M4750" s="1323">
        <f t="shared" si="187"/>
        <v>84000</v>
      </c>
      <c r="N4750" s="1322">
        <v>2</v>
      </c>
      <c r="O4750" s="1322">
        <v>6</v>
      </c>
      <c r="P4750" s="1323">
        <f t="shared" si="188"/>
        <v>42000</v>
      </c>
    </row>
    <row r="4751" spans="1:16" ht="12.75" x14ac:dyDescent="0.2">
      <c r="A4751" s="1473">
        <v>1091</v>
      </c>
      <c r="B4751" s="1473" t="s">
        <v>2003</v>
      </c>
      <c r="C4751" s="1474" t="s">
        <v>97</v>
      </c>
      <c r="D4751" s="1474" t="s">
        <v>6003</v>
      </c>
      <c r="E4751" s="1475">
        <v>4000</v>
      </c>
      <c r="F4751" s="1474" t="s">
        <v>6084</v>
      </c>
      <c r="G4751" s="1474" t="s">
        <v>6085</v>
      </c>
      <c r="H4751" s="1473" t="s">
        <v>5594</v>
      </c>
      <c r="I4751" s="1473" t="s">
        <v>5581</v>
      </c>
      <c r="J4751" s="1473" t="s">
        <v>5571</v>
      </c>
      <c r="K4751" s="1322">
        <v>4</v>
      </c>
      <c r="L4751" s="1322">
        <v>12</v>
      </c>
      <c r="M4751" s="1323">
        <f t="shared" si="187"/>
        <v>48000</v>
      </c>
      <c r="N4751" s="1322">
        <v>2</v>
      </c>
      <c r="O4751" s="1322">
        <v>6</v>
      </c>
      <c r="P4751" s="1323">
        <f t="shared" si="188"/>
        <v>24000</v>
      </c>
    </row>
    <row r="4752" spans="1:16" ht="12.75" x14ac:dyDescent="0.2">
      <c r="A4752" s="1473">
        <v>1091</v>
      </c>
      <c r="B4752" s="1473" t="s">
        <v>2003</v>
      </c>
      <c r="C4752" s="1474" t="s">
        <v>97</v>
      </c>
      <c r="D4752" s="1474" t="s">
        <v>5188</v>
      </c>
      <c r="E4752" s="1475">
        <v>3000</v>
      </c>
      <c r="F4752" s="1474" t="s">
        <v>6086</v>
      </c>
      <c r="G4752" s="1474" t="s">
        <v>6087</v>
      </c>
      <c r="H4752" s="1473" t="s">
        <v>4044</v>
      </c>
      <c r="I4752" s="1473" t="s">
        <v>2189</v>
      </c>
      <c r="J4752" s="1473" t="s">
        <v>2190</v>
      </c>
      <c r="K4752" s="1322">
        <v>4</v>
      </c>
      <c r="L4752" s="1322">
        <v>12</v>
      </c>
      <c r="M4752" s="1323">
        <f t="shared" si="187"/>
        <v>36000</v>
      </c>
      <c r="N4752" s="1322">
        <v>2</v>
      </c>
      <c r="O4752" s="1322">
        <v>6</v>
      </c>
      <c r="P4752" s="1323">
        <f t="shared" si="188"/>
        <v>18000</v>
      </c>
    </row>
    <row r="4753" spans="1:16" ht="12.75" x14ac:dyDescent="0.2">
      <c r="A4753" s="1473">
        <v>1091</v>
      </c>
      <c r="B4753" s="1473" t="s">
        <v>2003</v>
      </c>
      <c r="C4753" s="1474" t="s">
        <v>97</v>
      </c>
      <c r="D4753" s="1474" t="s">
        <v>5606</v>
      </c>
      <c r="E4753" s="1475">
        <v>9000</v>
      </c>
      <c r="F4753" s="1474" t="s">
        <v>6088</v>
      </c>
      <c r="G4753" s="1474" t="s">
        <v>6089</v>
      </c>
      <c r="H4753" s="1473" t="s">
        <v>6090</v>
      </c>
      <c r="I4753" s="1473" t="s">
        <v>5581</v>
      </c>
      <c r="J4753" s="1473" t="s">
        <v>5571</v>
      </c>
      <c r="K4753" s="1322">
        <v>2</v>
      </c>
      <c r="L4753" s="1322">
        <v>6</v>
      </c>
      <c r="M4753" s="1323">
        <f t="shared" si="187"/>
        <v>54000</v>
      </c>
      <c r="N4753" s="1322">
        <v>2</v>
      </c>
      <c r="O4753" s="1322">
        <v>6</v>
      </c>
      <c r="P4753" s="1323">
        <f t="shared" si="188"/>
        <v>54000</v>
      </c>
    </row>
    <row r="4754" spans="1:16" ht="12.75" x14ac:dyDescent="0.2">
      <c r="A4754" s="1473">
        <v>1091</v>
      </c>
      <c r="B4754" s="1473" t="s">
        <v>2003</v>
      </c>
      <c r="C4754" s="1474" t="s">
        <v>97</v>
      </c>
      <c r="D4754" s="1474" t="s">
        <v>5667</v>
      </c>
      <c r="E4754" s="1475">
        <v>6500</v>
      </c>
      <c r="F4754" s="1474" t="s">
        <v>6091</v>
      </c>
      <c r="G4754" s="1474" t="s">
        <v>6092</v>
      </c>
      <c r="H4754" s="1473" t="s">
        <v>6093</v>
      </c>
      <c r="I4754" s="1473" t="s">
        <v>5581</v>
      </c>
      <c r="J4754" s="1473" t="s">
        <v>5571</v>
      </c>
      <c r="K4754" s="1324"/>
      <c r="L4754" s="1324"/>
      <c r="M4754" s="1322"/>
      <c r="N4754" s="1322">
        <v>2</v>
      </c>
      <c r="O4754" s="1322">
        <v>5</v>
      </c>
      <c r="P4754" s="1323">
        <f t="shared" si="188"/>
        <v>32500</v>
      </c>
    </row>
    <row r="4755" spans="1:16" ht="12.75" x14ac:dyDescent="0.2">
      <c r="A4755" s="1473">
        <v>1091</v>
      </c>
      <c r="B4755" s="1473" t="s">
        <v>2003</v>
      </c>
      <c r="C4755" s="1474" t="s">
        <v>97</v>
      </c>
      <c r="D4755" s="1474" t="s">
        <v>6094</v>
      </c>
      <c r="E4755" s="1475">
        <v>5500</v>
      </c>
      <c r="F4755" s="1474" t="s">
        <v>6095</v>
      </c>
      <c r="G4755" s="1474" t="s">
        <v>6096</v>
      </c>
      <c r="H4755" s="1473" t="s">
        <v>6097</v>
      </c>
      <c r="I4755" s="1473" t="s">
        <v>5581</v>
      </c>
      <c r="J4755" s="1473" t="s">
        <v>5571</v>
      </c>
      <c r="K4755" s="1322">
        <v>2</v>
      </c>
      <c r="L4755" s="1322">
        <v>7</v>
      </c>
      <c r="M4755" s="1323">
        <f t="shared" ref="M4755:M4786" si="189">+L4755*E4755</f>
        <v>38500</v>
      </c>
      <c r="N4755" s="1322">
        <v>2</v>
      </c>
      <c r="O4755" s="1322">
        <v>6</v>
      </c>
      <c r="P4755" s="1323">
        <f t="shared" si="188"/>
        <v>33000</v>
      </c>
    </row>
    <row r="4756" spans="1:16" ht="12.75" x14ac:dyDescent="0.2">
      <c r="A4756" s="1473">
        <v>1091</v>
      </c>
      <c r="B4756" s="1473" t="s">
        <v>2003</v>
      </c>
      <c r="C4756" s="1474" t="s">
        <v>97</v>
      </c>
      <c r="D4756" s="1474" t="s">
        <v>6098</v>
      </c>
      <c r="E4756" s="1475">
        <v>5500</v>
      </c>
      <c r="F4756" s="1474" t="s">
        <v>6099</v>
      </c>
      <c r="G4756" s="1474" t="s">
        <v>6100</v>
      </c>
      <c r="H4756" s="1473" t="s">
        <v>5877</v>
      </c>
      <c r="I4756" s="1473" t="s">
        <v>5581</v>
      </c>
      <c r="J4756" s="1473" t="s">
        <v>5571</v>
      </c>
      <c r="K4756" s="1322">
        <v>2</v>
      </c>
      <c r="L4756" s="1322">
        <v>7</v>
      </c>
      <c r="M4756" s="1323">
        <f t="shared" si="189"/>
        <v>38500</v>
      </c>
      <c r="N4756" s="1322">
        <v>2</v>
      </c>
      <c r="O4756" s="1322">
        <v>6</v>
      </c>
      <c r="P4756" s="1323">
        <f t="shared" si="188"/>
        <v>33000</v>
      </c>
    </row>
    <row r="4757" spans="1:16" ht="12.75" x14ac:dyDescent="0.2">
      <c r="A4757" s="1473">
        <v>1091</v>
      </c>
      <c r="B4757" s="1473" t="s">
        <v>2003</v>
      </c>
      <c r="C4757" s="1474" t="s">
        <v>97</v>
      </c>
      <c r="D4757" s="1474" t="s">
        <v>5606</v>
      </c>
      <c r="E4757" s="1475">
        <v>9000</v>
      </c>
      <c r="F4757" s="1474" t="s">
        <v>6101</v>
      </c>
      <c r="G4757" s="1474" t="s">
        <v>6102</v>
      </c>
      <c r="H4757" s="1473" t="s">
        <v>4813</v>
      </c>
      <c r="I4757" s="1473" t="s">
        <v>5611</v>
      </c>
      <c r="J4757" s="1473" t="s">
        <v>5571</v>
      </c>
      <c r="K4757" s="1322">
        <v>3</v>
      </c>
      <c r="L4757" s="1322">
        <v>10</v>
      </c>
      <c r="M4757" s="1323">
        <f t="shared" si="189"/>
        <v>90000</v>
      </c>
      <c r="N4757" s="1322">
        <v>2</v>
      </c>
      <c r="O4757" s="1322">
        <v>6</v>
      </c>
      <c r="P4757" s="1323">
        <f t="shared" si="188"/>
        <v>54000</v>
      </c>
    </row>
    <row r="4758" spans="1:16" ht="12.75" x14ac:dyDescent="0.2">
      <c r="A4758" s="1473">
        <v>1091</v>
      </c>
      <c r="B4758" s="1473" t="s">
        <v>2003</v>
      </c>
      <c r="C4758" s="1474" t="s">
        <v>97</v>
      </c>
      <c r="D4758" s="1474" t="s">
        <v>6103</v>
      </c>
      <c r="E4758" s="1475">
        <v>2500</v>
      </c>
      <c r="F4758" s="1474" t="s">
        <v>6104</v>
      </c>
      <c r="G4758" s="1474" t="s">
        <v>6105</v>
      </c>
      <c r="H4758" s="1473" t="s">
        <v>6106</v>
      </c>
      <c r="I4758" s="1473" t="s">
        <v>5581</v>
      </c>
      <c r="J4758" s="1473" t="s">
        <v>5571</v>
      </c>
      <c r="K4758" s="1322">
        <v>4</v>
      </c>
      <c r="L4758" s="1322">
        <v>12</v>
      </c>
      <c r="M4758" s="1323">
        <f t="shared" si="189"/>
        <v>30000</v>
      </c>
      <c r="N4758" s="1322">
        <v>2</v>
      </c>
      <c r="O4758" s="1322">
        <v>6</v>
      </c>
      <c r="P4758" s="1323">
        <f t="shared" si="188"/>
        <v>15000</v>
      </c>
    </row>
    <row r="4759" spans="1:16" ht="12.75" x14ac:dyDescent="0.2">
      <c r="A4759" s="1473">
        <v>1091</v>
      </c>
      <c r="B4759" s="1473" t="s">
        <v>2003</v>
      </c>
      <c r="C4759" s="1474" t="s">
        <v>97</v>
      </c>
      <c r="D4759" s="1474" t="s">
        <v>5606</v>
      </c>
      <c r="E4759" s="1475">
        <v>9000</v>
      </c>
      <c r="F4759" s="1474" t="s">
        <v>6107</v>
      </c>
      <c r="G4759" s="1474" t="s">
        <v>6108</v>
      </c>
      <c r="H4759" s="1473" t="s">
        <v>5644</v>
      </c>
      <c r="I4759" s="1473" t="s">
        <v>5576</v>
      </c>
      <c r="J4759" s="1473" t="s">
        <v>5571</v>
      </c>
      <c r="K4759" s="1322">
        <v>1</v>
      </c>
      <c r="L4759" s="1322">
        <v>4</v>
      </c>
      <c r="M4759" s="1323">
        <f t="shared" si="189"/>
        <v>36000</v>
      </c>
      <c r="N4759" s="1322">
        <v>2</v>
      </c>
      <c r="O4759" s="1322">
        <v>6</v>
      </c>
      <c r="P4759" s="1323">
        <f t="shared" si="188"/>
        <v>54000</v>
      </c>
    </row>
    <row r="4760" spans="1:16" ht="12.75" x14ac:dyDescent="0.2">
      <c r="A4760" s="1473">
        <v>1091</v>
      </c>
      <c r="B4760" s="1473" t="s">
        <v>2003</v>
      </c>
      <c r="C4760" s="1474" t="s">
        <v>97</v>
      </c>
      <c r="D4760" s="1474" t="s">
        <v>5595</v>
      </c>
      <c r="E4760" s="1475">
        <v>2500</v>
      </c>
      <c r="F4760" s="1474" t="s">
        <v>6109</v>
      </c>
      <c r="G4760" s="1474" t="s">
        <v>6110</v>
      </c>
      <c r="H4760" s="1473" t="s">
        <v>5644</v>
      </c>
      <c r="I4760" s="1473" t="s">
        <v>5581</v>
      </c>
      <c r="J4760" s="1473" t="s">
        <v>5571</v>
      </c>
      <c r="K4760" s="1322">
        <v>4</v>
      </c>
      <c r="L4760" s="1322">
        <v>12</v>
      </c>
      <c r="M4760" s="1323">
        <f t="shared" si="189"/>
        <v>30000</v>
      </c>
      <c r="N4760" s="1322">
        <v>2</v>
      </c>
      <c r="O4760" s="1322">
        <v>6</v>
      </c>
      <c r="P4760" s="1323">
        <f t="shared" si="188"/>
        <v>15000</v>
      </c>
    </row>
    <row r="4761" spans="1:16" ht="12.75" x14ac:dyDescent="0.2">
      <c r="A4761" s="1473">
        <v>1091</v>
      </c>
      <c r="B4761" s="1473" t="s">
        <v>2003</v>
      </c>
      <c r="C4761" s="1474" t="s">
        <v>97</v>
      </c>
      <c r="D4761" s="1474" t="s">
        <v>6111</v>
      </c>
      <c r="E4761" s="1475">
        <v>3000</v>
      </c>
      <c r="F4761" s="1474" t="s">
        <v>6112</v>
      </c>
      <c r="G4761" s="1474" t="s">
        <v>6113</v>
      </c>
      <c r="H4761" s="1473" t="s">
        <v>5719</v>
      </c>
      <c r="I4761" s="1473" t="s">
        <v>5581</v>
      </c>
      <c r="J4761" s="1479" t="s">
        <v>5571</v>
      </c>
      <c r="K4761" s="1322">
        <v>4</v>
      </c>
      <c r="L4761" s="1322">
        <v>12</v>
      </c>
      <c r="M4761" s="1323">
        <f t="shared" si="189"/>
        <v>36000</v>
      </c>
      <c r="N4761" s="1322">
        <v>2</v>
      </c>
      <c r="O4761" s="1322">
        <v>6</v>
      </c>
      <c r="P4761" s="1323">
        <f t="shared" si="188"/>
        <v>18000</v>
      </c>
    </row>
    <row r="4762" spans="1:16" ht="12.75" x14ac:dyDescent="0.2">
      <c r="A4762" s="1473">
        <v>1091</v>
      </c>
      <c r="B4762" s="1473" t="s">
        <v>2003</v>
      </c>
      <c r="C4762" s="1474" t="s">
        <v>97</v>
      </c>
      <c r="D4762" s="1474" t="s">
        <v>6114</v>
      </c>
      <c r="E4762" s="1475">
        <v>6000</v>
      </c>
      <c r="F4762" s="1474" t="s">
        <v>6115</v>
      </c>
      <c r="G4762" s="1474" t="s">
        <v>6116</v>
      </c>
      <c r="H4762" s="1473" t="s">
        <v>6117</v>
      </c>
      <c r="I4762" s="1473" t="s">
        <v>5581</v>
      </c>
      <c r="J4762" s="1473" t="s">
        <v>5571</v>
      </c>
      <c r="K4762" s="1322">
        <v>2</v>
      </c>
      <c r="L4762" s="1322">
        <v>6</v>
      </c>
      <c r="M4762" s="1323">
        <f t="shared" si="189"/>
        <v>36000</v>
      </c>
      <c r="N4762" s="1322">
        <v>2</v>
      </c>
      <c r="O4762" s="1322">
        <v>6</v>
      </c>
      <c r="P4762" s="1323">
        <f t="shared" si="188"/>
        <v>36000</v>
      </c>
    </row>
    <row r="4763" spans="1:16" ht="12.75" x14ac:dyDescent="0.2">
      <c r="A4763" s="1473">
        <v>1091</v>
      </c>
      <c r="B4763" s="1473" t="s">
        <v>2003</v>
      </c>
      <c r="C4763" s="1474" t="s">
        <v>97</v>
      </c>
      <c r="D4763" s="1474" t="s">
        <v>5619</v>
      </c>
      <c r="E4763" s="1475">
        <v>6500</v>
      </c>
      <c r="F4763" s="1474" t="s">
        <v>6118</v>
      </c>
      <c r="G4763" s="1474" t="s">
        <v>6119</v>
      </c>
      <c r="H4763" s="1473" t="s">
        <v>4635</v>
      </c>
      <c r="I4763" s="1473" t="s">
        <v>5611</v>
      </c>
      <c r="J4763" s="1473" t="s">
        <v>5571</v>
      </c>
      <c r="K4763" s="1322">
        <v>2</v>
      </c>
      <c r="L4763" s="1322">
        <v>6</v>
      </c>
      <c r="M4763" s="1323">
        <f t="shared" si="189"/>
        <v>39000</v>
      </c>
      <c r="N4763" s="1322">
        <v>2</v>
      </c>
      <c r="O4763" s="1322">
        <v>6</v>
      </c>
      <c r="P4763" s="1323">
        <f t="shared" si="188"/>
        <v>39000</v>
      </c>
    </row>
    <row r="4764" spans="1:16" ht="12.75" x14ac:dyDescent="0.2">
      <c r="A4764" s="1473">
        <v>1091</v>
      </c>
      <c r="B4764" s="1473" t="s">
        <v>2003</v>
      </c>
      <c r="C4764" s="1474" t="s">
        <v>97</v>
      </c>
      <c r="D4764" s="1474" t="s">
        <v>6120</v>
      </c>
      <c r="E4764" s="1475">
        <v>6500</v>
      </c>
      <c r="F4764" s="1474" t="s">
        <v>6121</v>
      </c>
      <c r="G4764" s="1474" t="s">
        <v>6122</v>
      </c>
      <c r="H4764" s="1473" t="s">
        <v>5594</v>
      </c>
      <c r="I4764" s="1473" t="s">
        <v>5581</v>
      </c>
      <c r="J4764" s="1473" t="s">
        <v>5571</v>
      </c>
      <c r="K4764" s="1322">
        <v>4</v>
      </c>
      <c r="L4764" s="1322">
        <v>12</v>
      </c>
      <c r="M4764" s="1323">
        <f t="shared" si="189"/>
        <v>78000</v>
      </c>
      <c r="N4764" s="1322">
        <v>2</v>
      </c>
      <c r="O4764" s="1322">
        <v>6</v>
      </c>
      <c r="P4764" s="1323">
        <f t="shared" si="188"/>
        <v>39000</v>
      </c>
    </row>
    <row r="4765" spans="1:16" ht="12.75" x14ac:dyDescent="0.2">
      <c r="A4765" s="1473">
        <v>1091</v>
      </c>
      <c r="B4765" s="1473" t="s">
        <v>2003</v>
      </c>
      <c r="C4765" s="1474" t="s">
        <v>97</v>
      </c>
      <c r="D4765" s="1474" t="s">
        <v>5602</v>
      </c>
      <c r="E4765" s="1475">
        <v>8000</v>
      </c>
      <c r="F4765" s="1474" t="s">
        <v>6123</v>
      </c>
      <c r="G4765" s="1474" t="s">
        <v>6124</v>
      </c>
      <c r="H4765" s="1473" t="s">
        <v>4635</v>
      </c>
      <c r="I4765" s="1473" t="s">
        <v>5611</v>
      </c>
      <c r="J4765" s="1473" t="s">
        <v>5571</v>
      </c>
      <c r="K4765" s="1322">
        <v>4</v>
      </c>
      <c r="L4765" s="1322">
        <v>12</v>
      </c>
      <c r="M4765" s="1323">
        <f t="shared" si="189"/>
        <v>96000</v>
      </c>
      <c r="N4765" s="1322">
        <v>2</v>
      </c>
      <c r="O4765" s="1322">
        <v>6</v>
      </c>
      <c r="P4765" s="1323">
        <f t="shared" si="188"/>
        <v>48000</v>
      </c>
    </row>
    <row r="4766" spans="1:16" ht="12.75" x14ac:dyDescent="0.2">
      <c r="A4766" s="1473">
        <v>1091</v>
      </c>
      <c r="B4766" s="1473" t="s">
        <v>2003</v>
      </c>
      <c r="C4766" s="1474" t="s">
        <v>97</v>
      </c>
      <c r="D4766" s="1474" t="s">
        <v>6125</v>
      </c>
      <c r="E4766" s="1475">
        <v>4000</v>
      </c>
      <c r="F4766" s="1474" t="s">
        <v>6126</v>
      </c>
      <c r="G4766" s="1474" t="s">
        <v>6127</v>
      </c>
      <c r="H4766" s="1473" t="s">
        <v>5629</v>
      </c>
      <c r="I4766" s="1473" t="s">
        <v>5581</v>
      </c>
      <c r="J4766" s="1473" t="s">
        <v>5571</v>
      </c>
      <c r="K4766" s="1322">
        <v>4</v>
      </c>
      <c r="L4766" s="1322">
        <v>12</v>
      </c>
      <c r="M4766" s="1323">
        <f t="shared" si="189"/>
        <v>48000</v>
      </c>
      <c r="N4766" s="1322">
        <v>2</v>
      </c>
      <c r="O4766" s="1322">
        <v>6</v>
      </c>
      <c r="P4766" s="1323">
        <f t="shared" si="188"/>
        <v>24000</v>
      </c>
    </row>
    <row r="4767" spans="1:16" ht="12.75" x14ac:dyDescent="0.2">
      <c r="A4767" s="1473">
        <v>1091</v>
      </c>
      <c r="B4767" s="1473" t="s">
        <v>2003</v>
      </c>
      <c r="C4767" s="1474" t="s">
        <v>97</v>
      </c>
      <c r="D4767" s="1474" t="s">
        <v>5619</v>
      </c>
      <c r="E4767" s="1475">
        <v>6500</v>
      </c>
      <c r="F4767" s="1474" t="s">
        <v>6128</v>
      </c>
      <c r="G4767" s="1474" t="s">
        <v>6129</v>
      </c>
      <c r="H4767" s="1473" t="s">
        <v>5601</v>
      </c>
      <c r="I4767" s="1473" t="s">
        <v>5581</v>
      </c>
      <c r="J4767" s="1473" t="s">
        <v>5571</v>
      </c>
      <c r="K4767" s="1322">
        <v>4</v>
      </c>
      <c r="L4767" s="1322">
        <v>11</v>
      </c>
      <c r="M4767" s="1323">
        <f t="shared" si="189"/>
        <v>71500</v>
      </c>
      <c r="N4767" s="1322">
        <v>2</v>
      </c>
      <c r="O4767" s="1322">
        <v>6</v>
      </c>
      <c r="P4767" s="1323">
        <f t="shared" si="188"/>
        <v>39000</v>
      </c>
    </row>
    <row r="4768" spans="1:16" ht="12.75" x14ac:dyDescent="0.2">
      <c r="A4768" s="1473">
        <v>1091</v>
      </c>
      <c r="B4768" s="1473" t="s">
        <v>2003</v>
      </c>
      <c r="C4768" s="1474" t="s">
        <v>97</v>
      </c>
      <c r="D4768" s="1474" t="s">
        <v>5696</v>
      </c>
      <c r="E4768" s="1475">
        <v>2500</v>
      </c>
      <c r="F4768" s="1474" t="s">
        <v>6130</v>
      </c>
      <c r="G4768" s="1474" t="s">
        <v>6131</v>
      </c>
      <c r="H4768" s="1473" t="s">
        <v>5618</v>
      </c>
      <c r="I4768" s="1473" t="s">
        <v>5581</v>
      </c>
      <c r="J4768" s="1473" t="s">
        <v>2189</v>
      </c>
      <c r="K4768" s="1322">
        <v>4</v>
      </c>
      <c r="L4768" s="1322">
        <v>12</v>
      </c>
      <c r="M4768" s="1323">
        <f t="shared" si="189"/>
        <v>30000</v>
      </c>
      <c r="N4768" s="1322">
        <v>2</v>
      </c>
      <c r="O4768" s="1322">
        <v>6</v>
      </c>
      <c r="P4768" s="1323">
        <f t="shared" si="188"/>
        <v>15000</v>
      </c>
    </row>
    <row r="4769" spans="1:16" ht="12.75" x14ac:dyDescent="0.2">
      <c r="A4769" s="1473">
        <v>1091</v>
      </c>
      <c r="B4769" s="1473" t="s">
        <v>2003</v>
      </c>
      <c r="C4769" s="1474" t="s">
        <v>97</v>
      </c>
      <c r="D4769" s="1474" t="s">
        <v>6132</v>
      </c>
      <c r="E4769" s="1475">
        <v>6500</v>
      </c>
      <c r="F4769" s="1474" t="s">
        <v>6133</v>
      </c>
      <c r="G4769" s="1474" t="s">
        <v>6134</v>
      </c>
      <c r="H4769" s="1473" t="s">
        <v>2459</v>
      </c>
      <c r="I4769" s="1473" t="s">
        <v>5611</v>
      </c>
      <c r="J4769" s="1473" t="s">
        <v>5571</v>
      </c>
      <c r="K4769" s="1322">
        <v>4</v>
      </c>
      <c r="L4769" s="1322">
        <v>12</v>
      </c>
      <c r="M4769" s="1323">
        <f t="shared" si="189"/>
        <v>78000</v>
      </c>
      <c r="N4769" s="1322">
        <v>2</v>
      </c>
      <c r="O4769" s="1322">
        <v>6</v>
      </c>
      <c r="P4769" s="1323">
        <f t="shared" si="188"/>
        <v>39000</v>
      </c>
    </row>
    <row r="4770" spans="1:16" ht="12.75" x14ac:dyDescent="0.2">
      <c r="A4770" s="1473">
        <v>1091</v>
      </c>
      <c r="B4770" s="1473" t="s">
        <v>2003</v>
      </c>
      <c r="C4770" s="1474" t="s">
        <v>97</v>
      </c>
      <c r="D4770" s="1474" t="s">
        <v>5756</v>
      </c>
      <c r="E4770" s="1475">
        <v>2500</v>
      </c>
      <c r="F4770" s="1474" t="s">
        <v>6135</v>
      </c>
      <c r="G4770" s="1474" t="s">
        <v>6136</v>
      </c>
      <c r="H4770" s="1473" t="s">
        <v>5864</v>
      </c>
      <c r="I4770" s="1473" t="s">
        <v>5653</v>
      </c>
      <c r="J4770" s="1479" t="s">
        <v>2189</v>
      </c>
      <c r="K4770" s="1322">
        <v>4</v>
      </c>
      <c r="L4770" s="1322">
        <v>12</v>
      </c>
      <c r="M4770" s="1323">
        <f t="shared" si="189"/>
        <v>30000</v>
      </c>
      <c r="N4770" s="1322">
        <v>2</v>
      </c>
      <c r="O4770" s="1322">
        <v>6</v>
      </c>
      <c r="P4770" s="1323">
        <f t="shared" si="188"/>
        <v>15000</v>
      </c>
    </row>
    <row r="4771" spans="1:16" ht="12.75" x14ac:dyDescent="0.2">
      <c r="A4771" s="1473">
        <v>1091</v>
      </c>
      <c r="B4771" s="1473" t="s">
        <v>2003</v>
      </c>
      <c r="C4771" s="1474" t="s">
        <v>97</v>
      </c>
      <c r="D4771" s="1474" t="s">
        <v>5677</v>
      </c>
      <c r="E4771" s="1475">
        <v>4000</v>
      </c>
      <c r="F4771" s="1474" t="s">
        <v>6137</v>
      </c>
      <c r="G4771" s="1474" t="s">
        <v>6138</v>
      </c>
      <c r="H4771" s="1473" t="s">
        <v>6139</v>
      </c>
      <c r="I4771" s="1473" t="s">
        <v>5581</v>
      </c>
      <c r="J4771" s="1473" t="s">
        <v>5571</v>
      </c>
      <c r="K4771" s="1322">
        <v>4</v>
      </c>
      <c r="L4771" s="1322">
        <v>12</v>
      </c>
      <c r="M4771" s="1323">
        <f t="shared" si="189"/>
        <v>48000</v>
      </c>
      <c r="N4771" s="1322">
        <v>2</v>
      </c>
      <c r="O4771" s="1322">
        <v>6</v>
      </c>
      <c r="P4771" s="1323">
        <f t="shared" si="188"/>
        <v>24000</v>
      </c>
    </row>
    <row r="4772" spans="1:16" ht="12.75" x14ac:dyDescent="0.2">
      <c r="A4772" s="1473">
        <v>1091</v>
      </c>
      <c r="B4772" s="1473" t="s">
        <v>2003</v>
      </c>
      <c r="C4772" s="1474" t="s">
        <v>97</v>
      </c>
      <c r="D4772" s="1474" t="s">
        <v>5756</v>
      </c>
      <c r="E4772" s="1475">
        <v>2500</v>
      </c>
      <c r="F4772" s="1474" t="s">
        <v>6140</v>
      </c>
      <c r="G4772" s="1474" t="s">
        <v>6141</v>
      </c>
      <c r="H4772" s="1473" t="s">
        <v>3085</v>
      </c>
      <c r="I4772" s="1474" t="s">
        <v>2189</v>
      </c>
      <c r="J4772" s="1479" t="s">
        <v>2189</v>
      </c>
      <c r="K4772" s="1322">
        <v>4</v>
      </c>
      <c r="L4772" s="1322">
        <v>12</v>
      </c>
      <c r="M4772" s="1323">
        <f t="shared" si="189"/>
        <v>30000</v>
      </c>
      <c r="N4772" s="1322">
        <v>2</v>
      </c>
      <c r="O4772" s="1322">
        <v>6</v>
      </c>
      <c r="P4772" s="1323">
        <f t="shared" si="188"/>
        <v>15000</v>
      </c>
    </row>
    <row r="4773" spans="1:16" ht="12.75" x14ac:dyDescent="0.2">
      <c r="A4773" s="1473">
        <v>1091</v>
      </c>
      <c r="B4773" s="1473" t="s">
        <v>2003</v>
      </c>
      <c r="C4773" s="1474" t="s">
        <v>97</v>
      </c>
      <c r="D4773" s="1474" t="s">
        <v>5595</v>
      </c>
      <c r="E4773" s="1475">
        <v>2500</v>
      </c>
      <c r="F4773" s="1474" t="s">
        <v>6142</v>
      </c>
      <c r="G4773" s="1474" t="s">
        <v>6143</v>
      </c>
      <c r="H4773" s="1473" t="s">
        <v>6144</v>
      </c>
      <c r="I4773" s="1473" t="s">
        <v>2189</v>
      </c>
      <c r="J4773" s="1473" t="s">
        <v>2189</v>
      </c>
      <c r="K4773" s="1322">
        <v>4</v>
      </c>
      <c r="L4773" s="1322">
        <v>12</v>
      </c>
      <c r="M4773" s="1323">
        <f t="shared" si="189"/>
        <v>30000</v>
      </c>
      <c r="N4773" s="1322">
        <v>2</v>
      </c>
      <c r="O4773" s="1322">
        <v>6</v>
      </c>
      <c r="P4773" s="1323">
        <f t="shared" si="188"/>
        <v>15000</v>
      </c>
    </row>
    <row r="4774" spans="1:16" ht="12.75" x14ac:dyDescent="0.2">
      <c r="A4774" s="1473">
        <v>1091</v>
      </c>
      <c r="B4774" s="1473" t="s">
        <v>2003</v>
      </c>
      <c r="C4774" s="1474" t="s">
        <v>97</v>
      </c>
      <c r="D4774" s="1474" t="s">
        <v>5572</v>
      </c>
      <c r="E4774" s="1475">
        <v>6500</v>
      </c>
      <c r="F4774" s="1474" t="s">
        <v>6145</v>
      </c>
      <c r="G4774" s="1474" t="s">
        <v>6146</v>
      </c>
      <c r="H4774" s="1473" t="s">
        <v>5914</v>
      </c>
      <c r="I4774" s="1473" t="s">
        <v>5611</v>
      </c>
      <c r="J4774" s="1473" t="s">
        <v>5571</v>
      </c>
      <c r="K4774" s="1322">
        <v>4</v>
      </c>
      <c r="L4774" s="1322">
        <v>12</v>
      </c>
      <c r="M4774" s="1323">
        <f t="shared" si="189"/>
        <v>78000</v>
      </c>
      <c r="N4774" s="1322">
        <v>2</v>
      </c>
      <c r="O4774" s="1322">
        <v>6</v>
      </c>
      <c r="P4774" s="1323">
        <f t="shared" si="188"/>
        <v>39000</v>
      </c>
    </row>
    <row r="4775" spans="1:16" ht="12.75" x14ac:dyDescent="0.2">
      <c r="A4775" s="1473">
        <v>1091</v>
      </c>
      <c r="B4775" s="1473" t="s">
        <v>2003</v>
      </c>
      <c r="C4775" s="1474" t="s">
        <v>97</v>
      </c>
      <c r="D4775" s="1474" t="s">
        <v>5677</v>
      </c>
      <c r="E4775" s="1475">
        <v>5000</v>
      </c>
      <c r="F4775" s="1474" t="s">
        <v>6147</v>
      </c>
      <c r="G4775" s="1474" t="s">
        <v>6148</v>
      </c>
      <c r="H4775" s="1473" t="s">
        <v>5680</v>
      </c>
      <c r="I4775" s="1473" t="s">
        <v>5576</v>
      </c>
      <c r="J4775" s="1473" t="s">
        <v>5571</v>
      </c>
      <c r="K4775" s="1322">
        <v>4</v>
      </c>
      <c r="L4775" s="1322">
        <v>12</v>
      </c>
      <c r="M4775" s="1323">
        <f t="shared" si="189"/>
        <v>60000</v>
      </c>
      <c r="N4775" s="1322">
        <v>2</v>
      </c>
      <c r="O4775" s="1322">
        <v>6</v>
      </c>
      <c r="P4775" s="1323">
        <f t="shared" si="188"/>
        <v>30000</v>
      </c>
    </row>
    <row r="4776" spans="1:16" ht="12.75" x14ac:dyDescent="0.2">
      <c r="A4776" s="1473">
        <v>1091</v>
      </c>
      <c r="B4776" s="1473" t="s">
        <v>2003</v>
      </c>
      <c r="C4776" s="1474" t="s">
        <v>97</v>
      </c>
      <c r="D4776" s="1474" t="s">
        <v>5572</v>
      </c>
      <c r="E4776" s="1475">
        <v>6500</v>
      </c>
      <c r="F4776" s="1474" t="s">
        <v>6149</v>
      </c>
      <c r="G4776" s="1474" t="s">
        <v>6150</v>
      </c>
      <c r="H4776" s="1473" t="s">
        <v>5575</v>
      </c>
      <c r="I4776" s="1473" t="s">
        <v>5581</v>
      </c>
      <c r="J4776" s="1473" t="s">
        <v>5571</v>
      </c>
      <c r="K4776" s="1322">
        <v>4</v>
      </c>
      <c r="L4776" s="1322">
        <v>12</v>
      </c>
      <c r="M4776" s="1323">
        <f t="shared" si="189"/>
        <v>78000</v>
      </c>
      <c r="N4776" s="1322">
        <v>2</v>
      </c>
      <c r="O4776" s="1322">
        <v>6</v>
      </c>
      <c r="P4776" s="1323">
        <f t="shared" si="188"/>
        <v>39000</v>
      </c>
    </row>
    <row r="4777" spans="1:16" ht="12.75" x14ac:dyDescent="0.2">
      <c r="A4777" s="1473">
        <v>1091</v>
      </c>
      <c r="B4777" s="1473" t="s">
        <v>2003</v>
      </c>
      <c r="C4777" s="1474" t="s">
        <v>97</v>
      </c>
      <c r="D4777" s="1474" t="s">
        <v>5693</v>
      </c>
      <c r="E4777" s="1475">
        <v>5000</v>
      </c>
      <c r="F4777" s="1474" t="s">
        <v>6151</v>
      </c>
      <c r="G4777" s="1474" t="s">
        <v>6152</v>
      </c>
      <c r="H4777" s="1473" t="s">
        <v>5857</v>
      </c>
      <c r="I4777" s="1473" t="s">
        <v>5581</v>
      </c>
      <c r="J4777" s="1473" t="s">
        <v>5571</v>
      </c>
      <c r="K4777" s="1322">
        <v>4</v>
      </c>
      <c r="L4777" s="1322">
        <v>12</v>
      </c>
      <c r="M4777" s="1323">
        <f t="shared" si="189"/>
        <v>60000</v>
      </c>
      <c r="N4777" s="1322">
        <v>2</v>
      </c>
      <c r="O4777" s="1322">
        <v>6</v>
      </c>
      <c r="P4777" s="1323">
        <f t="shared" si="188"/>
        <v>30000</v>
      </c>
    </row>
    <row r="4778" spans="1:16" ht="12.75" x14ac:dyDescent="0.2">
      <c r="A4778" s="1473">
        <v>1091</v>
      </c>
      <c r="B4778" s="1473" t="s">
        <v>2003</v>
      </c>
      <c r="C4778" s="1474" t="s">
        <v>97</v>
      </c>
      <c r="D4778" s="1474" t="s">
        <v>6111</v>
      </c>
      <c r="E4778" s="1475">
        <v>3000</v>
      </c>
      <c r="F4778" s="1474" t="s">
        <v>6153</v>
      </c>
      <c r="G4778" s="1474" t="s">
        <v>6154</v>
      </c>
      <c r="H4778" s="1473" t="s">
        <v>5644</v>
      </c>
      <c r="I4778" s="1473" t="s">
        <v>2412</v>
      </c>
      <c r="J4778" s="1479" t="s">
        <v>5571</v>
      </c>
      <c r="K4778" s="1322">
        <v>4</v>
      </c>
      <c r="L4778" s="1322">
        <v>12</v>
      </c>
      <c r="M4778" s="1323">
        <f t="shared" si="189"/>
        <v>36000</v>
      </c>
      <c r="N4778" s="1322">
        <v>2</v>
      </c>
      <c r="O4778" s="1322">
        <v>6</v>
      </c>
      <c r="P4778" s="1323">
        <f t="shared" si="188"/>
        <v>18000</v>
      </c>
    </row>
    <row r="4779" spans="1:16" ht="12.75" x14ac:dyDescent="0.2">
      <c r="A4779" s="1473">
        <v>1091</v>
      </c>
      <c r="B4779" s="1473" t="s">
        <v>2003</v>
      </c>
      <c r="C4779" s="1474" t="s">
        <v>97</v>
      </c>
      <c r="D4779" s="1474" t="s">
        <v>6155</v>
      </c>
      <c r="E4779" s="1475">
        <v>4000</v>
      </c>
      <c r="F4779" s="1474" t="s">
        <v>6156</v>
      </c>
      <c r="G4779" s="1474" t="s">
        <v>6157</v>
      </c>
      <c r="H4779" s="1473" t="s">
        <v>6158</v>
      </c>
      <c r="I4779" s="1473" t="s">
        <v>5581</v>
      </c>
      <c r="J4779" s="1479" t="s">
        <v>5571</v>
      </c>
      <c r="K4779" s="1322">
        <v>1</v>
      </c>
      <c r="L4779" s="1322">
        <v>1</v>
      </c>
      <c r="M4779" s="1323">
        <f t="shared" si="189"/>
        <v>4000</v>
      </c>
      <c r="N4779" s="1322">
        <v>2</v>
      </c>
      <c r="O4779" s="1322">
        <v>6</v>
      </c>
      <c r="P4779" s="1323">
        <f t="shared" si="188"/>
        <v>24000</v>
      </c>
    </row>
    <row r="4780" spans="1:16" ht="12.75" x14ac:dyDescent="0.2">
      <c r="A4780" s="1473">
        <v>1091</v>
      </c>
      <c r="B4780" s="1473" t="s">
        <v>2003</v>
      </c>
      <c r="C4780" s="1474" t="s">
        <v>97</v>
      </c>
      <c r="D4780" s="1474" t="s">
        <v>5595</v>
      </c>
      <c r="E4780" s="1475">
        <v>2500</v>
      </c>
      <c r="F4780" s="1474" t="s">
        <v>6159</v>
      </c>
      <c r="G4780" s="1474" t="s">
        <v>6160</v>
      </c>
      <c r="H4780" s="1473" t="s">
        <v>6161</v>
      </c>
      <c r="I4780" s="1473" t="s">
        <v>2190</v>
      </c>
      <c r="J4780" s="1473" t="s">
        <v>2189</v>
      </c>
      <c r="K4780" s="1322">
        <v>4</v>
      </c>
      <c r="L4780" s="1322">
        <v>12</v>
      </c>
      <c r="M4780" s="1323">
        <f t="shared" si="189"/>
        <v>30000</v>
      </c>
      <c r="N4780" s="1322">
        <v>2</v>
      </c>
      <c r="O4780" s="1322">
        <v>6</v>
      </c>
      <c r="P4780" s="1323">
        <f t="shared" si="188"/>
        <v>15000</v>
      </c>
    </row>
    <row r="4781" spans="1:16" ht="12.75" x14ac:dyDescent="0.2">
      <c r="A4781" s="1473">
        <v>1091</v>
      </c>
      <c r="B4781" s="1473" t="s">
        <v>2003</v>
      </c>
      <c r="C4781" s="1474" t="s">
        <v>97</v>
      </c>
      <c r="D4781" s="1474" t="s">
        <v>6003</v>
      </c>
      <c r="E4781" s="1475">
        <v>4000</v>
      </c>
      <c r="F4781" s="1474" t="s">
        <v>6162</v>
      </c>
      <c r="G4781" s="1474" t="s">
        <v>6163</v>
      </c>
      <c r="H4781" s="1473" t="s">
        <v>5709</v>
      </c>
      <c r="I4781" s="1473" t="s">
        <v>5581</v>
      </c>
      <c r="J4781" s="1473" t="s">
        <v>5571</v>
      </c>
      <c r="K4781" s="1322">
        <v>4</v>
      </c>
      <c r="L4781" s="1322">
        <v>12</v>
      </c>
      <c r="M4781" s="1323">
        <f t="shared" si="189"/>
        <v>48000</v>
      </c>
      <c r="N4781" s="1322">
        <v>2</v>
      </c>
      <c r="O4781" s="1322">
        <v>6</v>
      </c>
      <c r="P4781" s="1323">
        <f t="shared" si="188"/>
        <v>24000</v>
      </c>
    </row>
    <row r="4782" spans="1:16" ht="12.75" x14ac:dyDescent="0.2">
      <c r="A4782" s="1473">
        <v>1091</v>
      </c>
      <c r="B4782" s="1473" t="s">
        <v>2003</v>
      </c>
      <c r="C4782" s="1474" t="s">
        <v>97</v>
      </c>
      <c r="D4782" s="1474" t="s">
        <v>6003</v>
      </c>
      <c r="E4782" s="1475">
        <v>4000</v>
      </c>
      <c r="F4782" s="1474" t="s">
        <v>6164</v>
      </c>
      <c r="G4782" s="1474" t="s">
        <v>6165</v>
      </c>
      <c r="H4782" s="1473" t="s">
        <v>5709</v>
      </c>
      <c r="I4782" s="1473" t="s">
        <v>5581</v>
      </c>
      <c r="J4782" s="1473" t="s">
        <v>5571</v>
      </c>
      <c r="K4782" s="1322">
        <v>4</v>
      </c>
      <c r="L4782" s="1322">
        <v>12</v>
      </c>
      <c r="M4782" s="1323">
        <f t="shared" si="189"/>
        <v>48000</v>
      </c>
      <c r="N4782" s="1322">
        <v>2</v>
      </c>
      <c r="O4782" s="1322">
        <v>6</v>
      </c>
      <c r="P4782" s="1323">
        <f t="shared" si="188"/>
        <v>24000</v>
      </c>
    </row>
    <row r="4783" spans="1:16" ht="12.75" x14ac:dyDescent="0.2">
      <c r="A4783" s="1473">
        <v>1091</v>
      </c>
      <c r="B4783" s="1473" t="s">
        <v>2003</v>
      </c>
      <c r="C4783" s="1474" t="s">
        <v>97</v>
      </c>
      <c r="D4783" s="1474" t="s">
        <v>6166</v>
      </c>
      <c r="E4783" s="1475">
        <v>3000</v>
      </c>
      <c r="F4783" s="1474" t="s">
        <v>6167</v>
      </c>
      <c r="G4783" s="1474" t="s">
        <v>6168</v>
      </c>
      <c r="H4783" s="1473" t="s">
        <v>5857</v>
      </c>
      <c r="I4783" s="1473" t="s">
        <v>5581</v>
      </c>
      <c r="J4783" s="1479" t="s">
        <v>5571</v>
      </c>
      <c r="K4783" s="1322">
        <v>4</v>
      </c>
      <c r="L4783" s="1322">
        <v>12</v>
      </c>
      <c r="M4783" s="1323">
        <f t="shared" si="189"/>
        <v>36000</v>
      </c>
      <c r="N4783" s="1322">
        <v>2</v>
      </c>
      <c r="O4783" s="1322">
        <v>6</v>
      </c>
      <c r="P4783" s="1323">
        <f t="shared" si="188"/>
        <v>18000</v>
      </c>
    </row>
    <row r="4784" spans="1:16" ht="12.75" x14ac:dyDescent="0.2">
      <c r="A4784" s="1473">
        <v>1091</v>
      </c>
      <c r="B4784" s="1473" t="s">
        <v>2003</v>
      </c>
      <c r="C4784" s="1474" t="s">
        <v>97</v>
      </c>
      <c r="D4784" s="1474" t="s">
        <v>5693</v>
      </c>
      <c r="E4784" s="1475">
        <v>6000</v>
      </c>
      <c r="F4784" s="1474" t="s">
        <v>6169</v>
      </c>
      <c r="G4784" s="1474" t="s">
        <v>6170</v>
      </c>
      <c r="H4784" s="1473" t="s">
        <v>5709</v>
      </c>
      <c r="I4784" s="1473" t="s">
        <v>5755</v>
      </c>
      <c r="J4784" s="1473" t="s">
        <v>5571</v>
      </c>
      <c r="K4784" s="1322">
        <v>4</v>
      </c>
      <c r="L4784" s="1322">
        <v>12</v>
      </c>
      <c r="M4784" s="1323">
        <f t="shared" si="189"/>
        <v>72000</v>
      </c>
      <c r="N4784" s="1322">
        <v>2</v>
      </c>
      <c r="O4784" s="1322">
        <v>6</v>
      </c>
      <c r="P4784" s="1323">
        <f t="shared" si="188"/>
        <v>36000</v>
      </c>
    </row>
    <row r="4785" spans="1:16" ht="12.75" x14ac:dyDescent="0.2">
      <c r="A4785" s="1473">
        <v>1091</v>
      </c>
      <c r="B4785" s="1473" t="s">
        <v>2003</v>
      </c>
      <c r="C4785" s="1474" t="s">
        <v>97</v>
      </c>
      <c r="D4785" s="1474" t="s">
        <v>4847</v>
      </c>
      <c r="E4785" s="1475">
        <v>2500</v>
      </c>
      <c r="F4785" s="1474" t="s">
        <v>6171</v>
      </c>
      <c r="G4785" s="1474" t="s">
        <v>6172</v>
      </c>
      <c r="H4785" s="1473" t="s">
        <v>5652</v>
      </c>
      <c r="I4785" s="1473" t="s">
        <v>5653</v>
      </c>
      <c r="J4785" s="1473" t="s">
        <v>2189</v>
      </c>
      <c r="K4785" s="1322">
        <v>1</v>
      </c>
      <c r="L4785" s="1322">
        <v>4</v>
      </c>
      <c r="M4785" s="1323">
        <f t="shared" si="189"/>
        <v>10000</v>
      </c>
      <c r="N4785" s="1322">
        <v>2</v>
      </c>
      <c r="O4785" s="1322">
        <v>6</v>
      </c>
      <c r="P4785" s="1323">
        <f t="shared" si="188"/>
        <v>15000</v>
      </c>
    </row>
    <row r="4786" spans="1:16" ht="12.75" x14ac:dyDescent="0.2">
      <c r="A4786" s="1473">
        <v>1091</v>
      </c>
      <c r="B4786" s="1473" t="s">
        <v>2003</v>
      </c>
      <c r="C4786" s="1474" t="s">
        <v>97</v>
      </c>
      <c r="D4786" s="1474" t="s">
        <v>5619</v>
      </c>
      <c r="E4786" s="1475">
        <v>6500</v>
      </c>
      <c r="F4786" s="1474" t="s">
        <v>6173</v>
      </c>
      <c r="G4786" s="1474" t="s">
        <v>6174</v>
      </c>
      <c r="H4786" s="1473" t="s">
        <v>5594</v>
      </c>
      <c r="I4786" s="1473" t="s">
        <v>5581</v>
      </c>
      <c r="J4786" s="1473" t="s">
        <v>5571</v>
      </c>
      <c r="K4786" s="1322">
        <v>4</v>
      </c>
      <c r="L4786" s="1322">
        <v>12</v>
      </c>
      <c r="M4786" s="1323">
        <f t="shared" si="189"/>
        <v>78000</v>
      </c>
      <c r="N4786" s="1322">
        <v>2</v>
      </c>
      <c r="O4786" s="1322">
        <v>6</v>
      </c>
      <c r="P4786" s="1323">
        <f t="shared" si="188"/>
        <v>39000</v>
      </c>
    </row>
    <row r="4787" spans="1:16" ht="12.75" x14ac:dyDescent="0.2">
      <c r="A4787" s="1473">
        <v>1091</v>
      </c>
      <c r="B4787" s="1473" t="s">
        <v>2003</v>
      </c>
      <c r="C4787" s="1474" t="s">
        <v>97</v>
      </c>
      <c r="D4787" s="1474" t="s">
        <v>5619</v>
      </c>
      <c r="E4787" s="1475">
        <v>6500</v>
      </c>
      <c r="F4787" s="1474" t="s">
        <v>6175</v>
      </c>
      <c r="G4787" s="1474" t="s">
        <v>6176</v>
      </c>
      <c r="H4787" s="1473" t="s">
        <v>4635</v>
      </c>
      <c r="I4787" s="1473" t="s">
        <v>5611</v>
      </c>
      <c r="J4787" s="1473" t="s">
        <v>5571</v>
      </c>
      <c r="K4787" s="1322">
        <v>4</v>
      </c>
      <c r="L4787" s="1322">
        <v>12</v>
      </c>
      <c r="M4787" s="1323">
        <f t="shared" ref="M4787:M4806" si="190">+L4787*E4787</f>
        <v>78000</v>
      </c>
      <c r="N4787" s="1322">
        <v>2</v>
      </c>
      <c r="O4787" s="1322">
        <v>6</v>
      </c>
      <c r="P4787" s="1323">
        <f t="shared" si="188"/>
        <v>39000</v>
      </c>
    </row>
    <row r="4788" spans="1:16" ht="12.75" x14ac:dyDescent="0.2">
      <c r="A4788" s="1473">
        <v>1091</v>
      </c>
      <c r="B4788" s="1473" t="s">
        <v>2003</v>
      </c>
      <c r="C4788" s="1474" t="s">
        <v>97</v>
      </c>
      <c r="D4788" s="1474" t="s">
        <v>1373</v>
      </c>
      <c r="E4788" s="1475">
        <v>5000</v>
      </c>
      <c r="F4788" s="1474" t="s">
        <v>6177</v>
      </c>
      <c r="G4788" s="1474" t="s">
        <v>6178</v>
      </c>
      <c r="H4788" s="1473" t="s">
        <v>5662</v>
      </c>
      <c r="I4788" s="1473" t="s">
        <v>5581</v>
      </c>
      <c r="J4788" s="1473" t="s">
        <v>5571</v>
      </c>
      <c r="K4788" s="1322">
        <v>4</v>
      </c>
      <c r="L4788" s="1322">
        <v>12</v>
      </c>
      <c r="M4788" s="1323">
        <f t="shared" si="190"/>
        <v>60000</v>
      </c>
      <c r="N4788" s="1322">
        <v>2</v>
      </c>
      <c r="O4788" s="1322">
        <v>6</v>
      </c>
      <c r="P4788" s="1323">
        <f t="shared" si="188"/>
        <v>30000</v>
      </c>
    </row>
    <row r="4789" spans="1:16" ht="12.75" x14ac:dyDescent="0.2">
      <c r="A4789" s="1473">
        <v>1091</v>
      </c>
      <c r="B4789" s="1473" t="s">
        <v>2003</v>
      </c>
      <c r="C4789" s="1474" t="s">
        <v>97</v>
      </c>
      <c r="D4789" s="1474" t="s">
        <v>5634</v>
      </c>
      <c r="E4789" s="1475">
        <v>2500</v>
      </c>
      <c r="F4789" s="1474" t="s">
        <v>6179</v>
      </c>
      <c r="G4789" s="1474" t="s">
        <v>6180</v>
      </c>
      <c r="H4789" s="1473" t="s">
        <v>5614</v>
      </c>
      <c r="I4789" s="1473" t="s">
        <v>5581</v>
      </c>
      <c r="J4789" s="1473" t="s">
        <v>5571</v>
      </c>
      <c r="K4789" s="1322">
        <v>4</v>
      </c>
      <c r="L4789" s="1322">
        <v>12</v>
      </c>
      <c r="M4789" s="1323">
        <f t="shared" si="190"/>
        <v>30000</v>
      </c>
      <c r="N4789" s="1322">
        <v>2</v>
      </c>
      <c r="O4789" s="1322">
        <v>6</v>
      </c>
      <c r="P4789" s="1323">
        <f t="shared" si="188"/>
        <v>15000</v>
      </c>
    </row>
    <row r="4790" spans="1:16" ht="12.75" x14ac:dyDescent="0.2">
      <c r="A4790" s="1473">
        <v>1091</v>
      </c>
      <c r="B4790" s="1473" t="s">
        <v>2003</v>
      </c>
      <c r="C4790" s="1474" t="s">
        <v>97</v>
      </c>
      <c r="D4790" s="1474" t="s">
        <v>5572</v>
      </c>
      <c r="E4790" s="1475">
        <v>7500</v>
      </c>
      <c r="F4790" s="1474" t="s">
        <v>6181</v>
      </c>
      <c r="G4790" s="1474" t="s">
        <v>6182</v>
      </c>
      <c r="H4790" s="1473" t="s">
        <v>6183</v>
      </c>
      <c r="I4790" s="1473" t="s">
        <v>5611</v>
      </c>
      <c r="J4790" s="1473" t="s">
        <v>5571</v>
      </c>
      <c r="K4790" s="1322">
        <v>4</v>
      </c>
      <c r="L4790" s="1322">
        <v>12</v>
      </c>
      <c r="M4790" s="1323">
        <f t="shared" si="190"/>
        <v>90000</v>
      </c>
      <c r="N4790" s="1322">
        <v>2</v>
      </c>
      <c r="O4790" s="1322">
        <v>6</v>
      </c>
      <c r="P4790" s="1323">
        <f t="shared" si="188"/>
        <v>45000</v>
      </c>
    </row>
    <row r="4791" spans="1:16" ht="12.75" x14ac:dyDescent="0.2">
      <c r="A4791" s="1473">
        <v>1091</v>
      </c>
      <c r="B4791" s="1473" t="s">
        <v>2003</v>
      </c>
      <c r="C4791" s="1474" t="s">
        <v>97</v>
      </c>
      <c r="D4791" s="1474" t="s">
        <v>739</v>
      </c>
      <c r="E4791" s="1475">
        <v>2500</v>
      </c>
      <c r="F4791" s="1474" t="s">
        <v>6184</v>
      </c>
      <c r="G4791" s="1474" t="s">
        <v>6185</v>
      </c>
      <c r="H4791" s="1473" t="s">
        <v>5644</v>
      </c>
      <c r="I4791" s="1473" t="s">
        <v>5581</v>
      </c>
      <c r="J4791" s="1473" t="s">
        <v>2189</v>
      </c>
      <c r="K4791" s="1322">
        <v>4</v>
      </c>
      <c r="L4791" s="1322">
        <v>12</v>
      </c>
      <c r="M4791" s="1323">
        <f t="shared" si="190"/>
        <v>30000</v>
      </c>
      <c r="N4791" s="1322">
        <v>2</v>
      </c>
      <c r="O4791" s="1322">
        <v>6</v>
      </c>
      <c r="P4791" s="1323">
        <f t="shared" si="188"/>
        <v>15000</v>
      </c>
    </row>
    <row r="4792" spans="1:16" ht="12.75" x14ac:dyDescent="0.2">
      <c r="A4792" s="1473">
        <v>1091</v>
      </c>
      <c r="B4792" s="1473" t="s">
        <v>2003</v>
      </c>
      <c r="C4792" s="1474" t="s">
        <v>97</v>
      </c>
      <c r="D4792" s="1474" t="s">
        <v>5756</v>
      </c>
      <c r="E4792" s="1475">
        <v>2500</v>
      </c>
      <c r="F4792" s="1474" t="s">
        <v>6186</v>
      </c>
      <c r="G4792" s="1474" t="s">
        <v>6187</v>
      </c>
      <c r="H4792" s="1473" t="s">
        <v>5644</v>
      </c>
      <c r="I4792" s="1473" t="s">
        <v>2412</v>
      </c>
      <c r="J4792" s="1479" t="s">
        <v>2189</v>
      </c>
      <c r="K4792" s="1322">
        <v>4</v>
      </c>
      <c r="L4792" s="1322">
        <v>12</v>
      </c>
      <c r="M4792" s="1323">
        <f t="shared" si="190"/>
        <v>30000</v>
      </c>
      <c r="N4792" s="1322">
        <v>2</v>
      </c>
      <c r="O4792" s="1322">
        <v>6</v>
      </c>
      <c r="P4792" s="1323">
        <f t="shared" si="188"/>
        <v>15000</v>
      </c>
    </row>
    <row r="4793" spans="1:16" ht="12.75" x14ac:dyDescent="0.2">
      <c r="A4793" s="1473">
        <v>1091</v>
      </c>
      <c r="B4793" s="1473" t="s">
        <v>2003</v>
      </c>
      <c r="C4793" s="1474" t="s">
        <v>97</v>
      </c>
      <c r="D4793" s="1474" t="s">
        <v>5659</v>
      </c>
      <c r="E4793" s="1475">
        <v>2500</v>
      </c>
      <c r="F4793" s="1474" t="s">
        <v>6188</v>
      </c>
      <c r="G4793" s="1474" t="s">
        <v>6189</v>
      </c>
      <c r="H4793" s="1473" t="s">
        <v>6190</v>
      </c>
      <c r="I4793" s="1473" t="s">
        <v>2186</v>
      </c>
      <c r="J4793" s="1473" t="s">
        <v>5571</v>
      </c>
      <c r="K4793" s="1322">
        <v>4</v>
      </c>
      <c r="L4793" s="1322">
        <v>12</v>
      </c>
      <c r="M4793" s="1323">
        <f t="shared" si="190"/>
        <v>30000</v>
      </c>
      <c r="N4793" s="1322">
        <v>2</v>
      </c>
      <c r="O4793" s="1322">
        <v>6</v>
      </c>
      <c r="P4793" s="1323">
        <f t="shared" si="188"/>
        <v>15000</v>
      </c>
    </row>
    <row r="4794" spans="1:16" ht="12.75" x14ac:dyDescent="0.2">
      <c r="A4794" s="1473">
        <v>1091</v>
      </c>
      <c r="B4794" s="1473" t="s">
        <v>2003</v>
      </c>
      <c r="C4794" s="1474" t="s">
        <v>97</v>
      </c>
      <c r="D4794" s="1474" t="s">
        <v>5735</v>
      </c>
      <c r="E4794" s="1475">
        <v>2500</v>
      </c>
      <c r="F4794" s="1474" t="s">
        <v>6191</v>
      </c>
      <c r="G4794" s="1474" t="s">
        <v>6192</v>
      </c>
      <c r="H4794" s="1473" t="s">
        <v>5644</v>
      </c>
      <c r="I4794" s="1473" t="s">
        <v>5581</v>
      </c>
      <c r="J4794" s="1479" t="s">
        <v>2189</v>
      </c>
      <c r="K4794" s="1322">
        <v>4</v>
      </c>
      <c r="L4794" s="1322">
        <v>12</v>
      </c>
      <c r="M4794" s="1323">
        <f t="shared" si="190"/>
        <v>30000</v>
      </c>
      <c r="N4794" s="1322">
        <v>2</v>
      </c>
      <c r="O4794" s="1322">
        <v>6</v>
      </c>
      <c r="P4794" s="1323">
        <f t="shared" si="188"/>
        <v>15000</v>
      </c>
    </row>
    <row r="4795" spans="1:16" ht="12.75" x14ac:dyDescent="0.2">
      <c r="A4795" s="1473">
        <v>1091</v>
      </c>
      <c r="B4795" s="1473" t="s">
        <v>2003</v>
      </c>
      <c r="C4795" s="1474" t="s">
        <v>97</v>
      </c>
      <c r="D4795" s="1474" t="s">
        <v>5696</v>
      </c>
      <c r="E4795" s="1475">
        <v>2500</v>
      </c>
      <c r="F4795" s="1474" t="s">
        <v>6193</v>
      </c>
      <c r="G4795" s="1474" t="s">
        <v>6194</v>
      </c>
      <c r="H4795" s="1473" t="s">
        <v>5740</v>
      </c>
      <c r="I4795" s="1473" t="s">
        <v>5666</v>
      </c>
      <c r="J4795" s="1473" t="s">
        <v>2189</v>
      </c>
      <c r="K4795" s="1322">
        <v>4</v>
      </c>
      <c r="L4795" s="1322">
        <v>12</v>
      </c>
      <c r="M4795" s="1323">
        <f t="shared" si="190"/>
        <v>30000</v>
      </c>
      <c r="N4795" s="1322">
        <v>2</v>
      </c>
      <c r="O4795" s="1322">
        <v>6</v>
      </c>
      <c r="P4795" s="1323">
        <f t="shared" si="188"/>
        <v>15000</v>
      </c>
    </row>
    <row r="4796" spans="1:16" ht="12.75" x14ac:dyDescent="0.2">
      <c r="A4796" s="1473">
        <v>1091</v>
      </c>
      <c r="B4796" s="1473" t="s">
        <v>2003</v>
      </c>
      <c r="C4796" s="1474" t="s">
        <v>97</v>
      </c>
      <c r="D4796" s="1474" t="s">
        <v>5989</v>
      </c>
      <c r="E4796" s="1475">
        <v>5700</v>
      </c>
      <c r="F4796" s="1474" t="s">
        <v>6195</v>
      </c>
      <c r="G4796" s="1474" t="s">
        <v>6196</v>
      </c>
      <c r="H4796" s="1473" t="s">
        <v>5684</v>
      </c>
      <c r="I4796" s="1473" t="s">
        <v>5755</v>
      </c>
      <c r="J4796" s="1473" t="s">
        <v>5571</v>
      </c>
      <c r="K4796" s="1322">
        <v>4</v>
      </c>
      <c r="L4796" s="1322">
        <v>12</v>
      </c>
      <c r="M4796" s="1323">
        <f t="shared" si="190"/>
        <v>68400</v>
      </c>
      <c r="N4796" s="1322">
        <v>2</v>
      </c>
      <c r="O4796" s="1322">
        <v>6</v>
      </c>
      <c r="P4796" s="1323">
        <f t="shared" si="188"/>
        <v>34200</v>
      </c>
    </row>
    <row r="4797" spans="1:16" ht="12.75" x14ac:dyDescent="0.2">
      <c r="A4797" s="1473">
        <v>1091</v>
      </c>
      <c r="B4797" s="1473" t="s">
        <v>2003</v>
      </c>
      <c r="C4797" s="1474" t="s">
        <v>97</v>
      </c>
      <c r="D4797" s="1474" t="s">
        <v>5572</v>
      </c>
      <c r="E4797" s="1475">
        <v>6500</v>
      </c>
      <c r="F4797" s="1474" t="s">
        <v>6197</v>
      </c>
      <c r="G4797" s="1474" t="s">
        <v>6198</v>
      </c>
      <c r="H4797" s="1473" t="s">
        <v>4813</v>
      </c>
      <c r="I4797" s="1473" t="s">
        <v>5611</v>
      </c>
      <c r="J4797" s="1473" t="s">
        <v>5571</v>
      </c>
      <c r="K4797" s="1322">
        <v>4</v>
      </c>
      <c r="L4797" s="1322">
        <v>12</v>
      </c>
      <c r="M4797" s="1323">
        <f t="shared" si="190"/>
        <v>78000</v>
      </c>
      <c r="N4797" s="1322">
        <v>2</v>
      </c>
      <c r="O4797" s="1322">
        <v>6</v>
      </c>
      <c r="P4797" s="1323">
        <f t="shared" si="188"/>
        <v>39000</v>
      </c>
    </row>
    <row r="4798" spans="1:16" ht="12.75" x14ac:dyDescent="0.2">
      <c r="A4798" s="1473">
        <v>1091</v>
      </c>
      <c r="B4798" s="1473" t="s">
        <v>2003</v>
      </c>
      <c r="C4798" s="1474" t="s">
        <v>97</v>
      </c>
      <c r="D4798" s="1474" t="s">
        <v>5696</v>
      </c>
      <c r="E4798" s="1475">
        <v>2500</v>
      </c>
      <c r="F4798" s="1474" t="s">
        <v>6199</v>
      </c>
      <c r="G4798" s="1474" t="s">
        <v>6200</v>
      </c>
      <c r="H4798" s="1473" t="s">
        <v>5468</v>
      </c>
      <c r="I4798" s="1473" t="s">
        <v>4607</v>
      </c>
      <c r="J4798" s="1473" t="s">
        <v>5571</v>
      </c>
      <c r="K4798" s="1322">
        <v>4</v>
      </c>
      <c r="L4798" s="1322">
        <v>12</v>
      </c>
      <c r="M4798" s="1323">
        <f t="shared" si="190"/>
        <v>30000</v>
      </c>
      <c r="N4798" s="1322">
        <v>2</v>
      </c>
      <c r="O4798" s="1322">
        <v>6</v>
      </c>
      <c r="P4798" s="1323">
        <f t="shared" si="188"/>
        <v>15000</v>
      </c>
    </row>
    <row r="4799" spans="1:16" ht="12.75" x14ac:dyDescent="0.2">
      <c r="A4799" s="1473">
        <v>1091</v>
      </c>
      <c r="B4799" s="1473" t="s">
        <v>2003</v>
      </c>
      <c r="C4799" s="1474" t="s">
        <v>97</v>
      </c>
      <c r="D4799" s="1474" t="s">
        <v>739</v>
      </c>
      <c r="E4799" s="1475">
        <v>2500</v>
      </c>
      <c r="F4799" s="1474" t="s">
        <v>6201</v>
      </c>
      <c r="G4799" s="1474" t="s">
        <v>6202</v>
      </c>
      <c r="H4799" s="1473" t="s">
        <v>5644</v>
      </c>
      <c r="I4799" s="1473" t="s">
        <v>5581</v>
      </c>
      <c r="J4799" s="1473" t="s">
        <v>5571</v>
      </c>
      <c r="K4799" s="1322">
        <v>4</v>
      </c>
      <c r="L4799" s="1322">
        <v>12</v>
      </c>
      <c r="M4799" s="1323">
        <f t="shared" si="190"/>
        <v>30000</v>
      </c>
      <c r="N4799" s="1322">
        <v>2</v>
      </c>
      <c r="O4799" s="1322">
        <v>6</v>
      </c>
      <c r="P4799" s="1323">
        <f t="shared" si="188"/>
        <v>15000</v>
      </c>
    </row>
    <row r="4800" spans="1:16" ht="12.75" x14ac:dyDescent="0.2">
      <c r="A4800" s="1473">
        <v>1091</v>
      </c>
      <c r="B4800" s="1473" t="s">
        <v>2003</v>
      </c>
      <c r="C4800" s="1474" t="s">
        <v>97</v>
      </c>
      <c r="D4800" s="1474" t="s">
        <v>5595</v>
      </c>
      <c r="E4800" s="1475">
        <v>2500</v>
      </c>
      <c r="F4800" s="1474" t="s">
        <v>6203</v>
      </c>
      <c r="G4800" s="1474" t="s">
        <v>6204</v>
      </c>
      <c r="H4800" s="1473" t="s">
        <v>5625</v>
      </c>
      <c r="I4800" s="1473" t="s">
        <v>5581</v>
      </c>
      <c r="J4800" s="1479" t="s">
        <v>2189</v>
      </c>
      <c r="K4800" s="1322">
        <v>4</v>
      </c>
      <c r="L4800" s="1322">
        <v>12</v>
      </c>
      <c r="M4800" s="1323">
        <f t="shared" si="190"/>
        <v>30000</v>
      </c>
      <c r="N4800" s="1322">
        <v>2</v>
      </c>
      <c r="O4800" s="1322">
        <v>6</v>
      </c>
      <c r="P4800" s="1323">
        <f t="shared" si="188"/>
        <v>15000</v>
      </c>
    </row>
    <row r="4801" spans="1:16" ht="12.75" x14ac:dyDescent="0.2">
      <c r="A4801" s="1473">
        <v>1091</v>
      </c>
      <c r="B4801" s="1473" t="s">
        <v>2003</v>
      </c>
      <c r="C4801" s="1474" t="s">
        <v>97</v>
      </c>
      <c r="D4801" s="1474" t="s">
        <v>739</v>
      </c>
      <c r="E4801" s="1475">
        <v>3000</v>
      </c>
      <c r="F4801" s="1474" t="s">
        <v>6205</v>
      </c>
      <c r="G4801" s="1474" t="s">
        <v>6206</v>
      </c>
      <c r="H4801" s="1473" t="s">
        <v>5594</v>
      </c>
      <c r="I4801" s="1473" t="s">
        <v>5653</v>
      </c>
      <c r="J4801" s="1473" t="s">
        <v>2189</v>
      </c>
      <c r="K4801" s="1322">
        <v>4</v>
      </c>
      <c r="L4801" s="1322">
        <v>12</v>
      </c>
      <c r="M4801" s="1323">
        <f t="shared" si="190"/>
        <v>36000</v>
      </c>
      <c r="N4801" s="1322">
        <v>2</v>
      </c>
      <c r="O4801" s="1322">
        <v>6</v>
      </c>
      <c r="P4801" s="1323">
        <f t="shared" si="188"/>
        <v>18000</v>
      </c>
    </row>
    <row r="4802" spans="1:16" ht="13.5" x14ac:dyDescent="0.2">
      <c r="A4802" s="1473">
        <v>1091</v>
      </c>
      <c r="B4802" s="1473" t="s">
        <v>2003</v>
      </c>
      <c r="C4802" s="1474" t="s">
        <v>97</v>
      </c>
      <c r="D4802" s="1474" t="s">
        <v>6207</v>
      </c>
      <c r="E4802" s="1475">
        <v>10000</v>
      </c>
      <c r="F4802" s="1474" t="s">
        <v>6208</v>
      </c>
      <c r="G4802" s="1474" t="s">
        <v>6209</v>
      </c>
      <c r="H4802" s="1473" t="s">
        <v>5580</v>
      </c>
      <c r="I4802" s="1473" t="s">
        <v>5581</v>
      </c>
      <c r="J4802" s="1473" t="s">
        <v>5571</v>
      </c>
      <c r="K4802" s="1322">
        <v>4</v>
      </c>
      <c r="L4802" s="1322">
        <v>12</v>
      </c>
      <c r="M4802" s="1483">
        <f t="shared" si="190"/>
        <v>120000</v>
      </c>
      <c r="N4802" s="1322">
        <v>2</v>
      </c>
      <c r="O4802" s="1322">
        <v>6</v>
      </c>
      <c r="P4802" s="1323">
        <f t="shared" si="188"/>
        <v>60000</v>
      </c>
    </row>
    <row r="4803" spans="1:16" ht="12.75" x14ac:dyDescent="0.2">
      <c r="A4803" s="1473">
        <v>1091</v>
      </c>
      <c r="B4803" s="1473" t="s">
        <v>2003</v>
      </c>
      <c r="C4803" s="1474" t="s">
        <v>97</v>
      </c>
      <c r="D4803" s="1474" t="s">
        <v>6210</v>
      </c>
      <c r="E4803" s="1475">
        <v>8000</v>
      </c>
      <c r="F4803" s="1474" t="s">
        <v>6211</v>
      </c>
      <c r="G4803" s="1474" t="s">
        <v>6212</v>
      </c>
      <c r="H4803" s="1473" t="s">
        <v>6213</v>
      </c>
      <c r="I4803" s="1473" t="s">
        <v>5755</v>
      </c>
      <c r="J4803" s="1473" t="s">
        <v>5571</v>
      </c>
      <c r="K4803" s="1322">
        <v>4</v>
      </c>
      <c r="L4803" s="1322">
        <v>12</v>
      </c>
      <c r="M4803" s="1323">
        <f t="shared" si="190"/>
        <v>96000</v>
      </c>
      <c r="N4803" s="1322">
        <v>2</v>
      </c>
      <c r="O4803" s="1322">
        <v>6</v>
      </c>
      <c r="P4803" s="1323">
        <f t="shared" si="188"/>
        <v>48000</v>
      </c>
    </row>
    <row r="4804" spans="1:16" ht="12.75" x14ac:dyDescent="0.2">
      <c r="A4804" s="1473">
        <v>1091</v>
      </c>
      <c r="B4804" s="1473" t="s">
        <v>2003</v>
      </c>
      <c r="C4804" s="1474" t="s">
        <v>97</v>
      </c>
      <c r="D4804" s="1474" t="s">
        <v>5044</v>
      </c>
      <c r="E4804" s="1475">
        <v>7000</v>
      </c>
      <c r="F4804" s="1474" t="s">
        <v>6214</v>
      </c>
      <c r="G4804" s="1474" t="s">
        <v>6215</v>
      </c>
      <c r="H4804" s="1473" t="s">
        <v>5575</v>
      </c>
      <c r="I4804" s="1473" t="s">
        <v>5605</v>
      </c>
      <c r="J4804" s="1473" t="s">
        <v>5571</v>
      </c>
      <c r="K4804" s="1322">
        <v>4</v>
      </c>
      <c r="L4804" s="1322">
        <v>12</v>
      </c>
      <c r="M4804" s="1323">
        <f t="shared" si="190"/>
        <v>84000</v>
      </c>
      <c r="N4804" s="1322">
        <v>2</v>
      </c>
      <c r="O4804" s="1322">
        <v>6</v>
      </c>
      <c r="P4804" s="1323">
        <f t="shared" si="188"/>
        <v>42000</v>
      </c>
    </row>
    <row r="4805" spans="1:16" ht="12.75" x14ac:dyDescent="0.2">
      <c r="A4805" s="1473">
        <v>1091</v>
      </c>
      <c r="B4805" s="1473" t="s">
        <v>2003</v>
      </c>
      <c r="C4805" s="1474" t="s">
        <v>97</v>
      </c>
      <c r="D4805" s="1474" t="s">
        <v>5811</v>
      </c>
      <c r="E4805" s="1475">
        <v>2500</v>
      </c>
      <c r="F4805" s="1474" t="s">
        <v>6216</v>
      </c>
      <c r="G4805" s="1474" t="s">
        <v>6217</v>
      </c>
      <c r="H4805" s="1473" t="s">
        <v>5625</v>
      </c>
      <c r="I4805" s="1473" t="s">
        <v>5755</v>
      </c>
      <c r="J4805" s="1473" t="s">
        <v>2189</v>
      </c>
      <c r="K4805" s="1322">
        <v>4</v>
      </c>
      <c r="L4805" s="1322">
        <v>12</v>
      </c>
      <c r="M4805" s="1323">
        <f t="shared" si="190"/>
        <v>30000</v>
      </c>
      <c r="N4805" s="1322">
        <v>2</v>
      </c>
      <c r="O4805" s="1322">
        <v>6</v>
      </c>
      <c r="P4805" s="1323">
        <f t="shared" si="188"/>
        <v>15000</v>
      </c>
    </row>
    <row r="4806" spans="1:16" ht="12.75" x14ac:dyDescent="0.2">
      <c r="A4806" s="1473">
        <v>1091</v>
      </c>
      <c r="B4806" s="1473" t="s">
        <v>2003</v>
      </c>
      <c r="C4806" s="1474" t="s">
        <v>97</v>
      </c>
      <c r="D4806" s="1474" t="s">
        <v>6218</v>
      </c>
      <c r="E4806" s="1475">
        <v>4000</v>
      </c>
      <c r="F4806" s="1474" t="s">
        <v>6219</v>
      </c>
      <c r="G4806" s="1474" t="s">
        <v>6220</v>
      </c>
      <c r="H4806" s="1473" t="s">
        <v>6221</v>
      </c>
      <c r="I4806" s="1479" t="s">
        <v>5658</v>
      </c>
      <c r="J4806" s="1473" t="s">
        <v>2189</v>
      </c>
      <c r="K4806" s="1322">
        <v>4</v>
      </c>
      <c r="L4806" s="1322">
        <v>12</v>
      </c>
      <c r="M4806" s="1323">
        <f t="shared" si="190"/>
        <v>48000</v>
      </c>
      <c r="N4806" s="1322">
        <v>2</v>
      </c>
      <c r="O4806" s="1322">
        <v>6</v>
      </c>
      <c r="P4806" s="1323">
        <f t="shared" si="188"/>
        <v>24000</v>
      </c>
    </row>
    <row r="4807" spans="1:16" ht="12.75" x14ac:dyDescent="0.2">
      <c r="A4807" s="1473">
        <v>1091</v>
      </c>
      <c r="B4807" s="1473" t="s">
        <v>2003</v>
      </c>
      <c r="C4807" s="1474" t="s">
        <v>97</v>
      </c>
      <c r="D4807" s="1474" t="s">
        <v>739</v>
      </c>
      <c r="E4807" s="1475">
        <v>2200</v>
      </c>
      <c r="F4807" s="1474" t="s">
        <v>6222</v>
      </c>
      <c r="G4807" s="1474" t="s">
        <v>6223</v>
      </c>
      <c r="H4807" s="1473" t="s">
        <v>5709</v>
      </c>
      <c r="I4807" s="1473" t="s">
        <v>5581</v>
      </c>
      <c r="J4807" s="1473" t="s">
        <v>2189</v>
      </c>
      <c r="K4807" s="1324"/>
      <c r="L4807" s="1324"/>
      <c r="M4807" s="1322"/>
      <c r="N4807" s="1322">
        <v>2</v>
      </c>
      <c r="O4807" s="1322">
        <v>5</v>
      </c>
      <c r="P4807" s="1323">
        <f t="shared" si="188"/>
        <v>11000</v>
      </c>
    </row>
    <row r="4808" spans="1:16" ht="12.75" x14ac:dyDescent="0.2">
      <c r="A4808" s="1473">
        <v>1091</v>
      </c>
      <c r="B4808" s="1473" t="s">
        <v>2003</v>
      </c>
      <c r="C4808" s="1474" t="s">
        <v>97</v>
      </c>
      <c r="D4808" s="1474" t="s">
        <v>6166</v>
      </c>
      <c r="E4808" s="1475">
        <v>3000</v>
      </c>
      <c r="F4808" s="1474" t="s">
        <v>6224</v>
      </c>
      <c r="G4808" s="1474" t="s">
        <v>6225</v>
      </c>
      <c r="H4808" s="1473" t="s">
        <v>5709</v>
      </c>
      <c r="I4808" s="1473" t="s">
        <v>5581</v>
      </c>
      <c r="J4808" s="1479" t="s">
        <v>5571</v>
      </c>
      <c r="K4808" s="1322">
        <v>4</v>
      </c>
      <c r="L4808" s="1322">
        <v>12</v>
      </c>
      <c r="M4808" s="1323">
        <f t="shared" ref="M4808:M4826" si="191">+L4808*E4808</f>
        <v>36000</v>
      </c>
      <c r="N4808" s="1322">
        <v>2</v>
      </c>
      <c r="O4808" s="1322">
        <v>6</v>
      </c>
      <c r="P4808" s="1323">
        <f t="shared" si="188"/>
        <v>18000</v>
      </c>
    </row>
    <row r="4809" spans="1:16" ht="12.75" x14ac:dyDescent="0.2">
      <c r="A4809" s="1473">
        <v>1091</v>
      </c>
      <c r="B4809" s="1473" t="s">
        <v>2003</v>
      </c>
      <c r="C4809" s="1474" t="s">
        <v>97</v>
      </c>
      <c r="D4809" s="1474" t="s">
        <v>6103</v>
      </c>
      <c r="E4809" s="1475">
        <v>2500</v>
      </c>
      <c r="F4809" s="1474" t="s">
        <v>6226</v>
      </c>
      <c r="G4809" s="1474" t="s">
        <v>6227</v>
      </c>
      <c r="H4809" s="1473" t="s">
        <v>5644</v>
      </c>
      <c r="I4809" s="1473" t="s">
        <v>5581</v>
      </c>
      <c r="J4809" s="1473" t="s">
        <v>4607</v>
      </c>
      <c r="K4809" s="1322">
        <v>4</v>
      </c>
      <c r="L4809" s="1322">
        <v>12</v>
      </c>
      <c r="M4809" s="1323">
        <f t="shared" si="191"/>
        <v>30000</v>
      </c>
      <c r="N4809" s="1322">
        <v>2</v>
      </c>
      <c r="O4809" s="1322">
        <v>6</v>
      </c>
      <c r="P4809" s="1323">
        <f t="shared" si="188"/>
        <v>15000</v>
      </c>
    </row>
    <row r="4810" spans="1:16" ht="12.75" x14ac:dyDescent="0.2">
      <c r="A4810" s="1473">
        <v>1091</v>
      </c>
      <c r="B4810" s="1473" t="s">
        <v>2003</v>
      </c>
      <c r="C4810" s="1474" t="s">
        <v>97</v>
      </c>
      <c r="D4810" s="1474" t="s">
        <v>5696</v>
      </c>
      <c r="E4810" s="1475">
        <v>2500</v>
      </c>
      <c r="F4810" s="1474" t="s">
        <v>6228</v>
      </c>
      <c r="G4810" s="1474" t="s">
        <v>6229</v>
      </c>
      <c r="H4810" s="1473" t="s">
        <v>5594</v>
      </c>
      <c r="I4810" s="1473" t="s">
        <v>5581</v>
      </c>
      <c r="J4810" s="1479" t="s">
        <v>2189</v>
      </c>
      <c r="K4810" s="1322">
        <v>4</v>
      </c>
      <c r="L4810" s="1322">
        <v>12</v>
      </c>
      <c r="M4810" s="1323">
        <f t="shared" si="191"/>
        <v>30000</v>
      </c>
      <c r="N4810" s="1322">
        <v>2</v>
      </c>
      <c r="O4810" s="1322">
        <v>6</v>
      </c>
      <c r="P4810" s="1323">
        <f t="shared" si="188"/>
        <v>15000</v>
      </c>
    </row>
    <row r="4811" spans="1:16" ht="12.75" x14ac:dyDescent="0.2">
      <c r="A4811" s="1473">
        <v>1091</v>
      </c>
      <c r="B4811" s="1473" t="s">
        <v>2003</v>
      </c>
      <c r="C4811" s="1474" t="s">
        <v>97</v>
      </c>
      <c r="D4811" s="1474" t="s">
        <v>5735</v>
      </c>
      <c r="E4811" s="1475">
        <v>2500</v>
      </c>
      <c r="F4811" s="1474" t="s">
        <v>6230</v>
      </c>
      <c r="G4811" s="1474" t="s">
        <v>6231</v>
      </c>
      <c r="H4811" s="1480" t="s">
        <v>1382</v>
      </c>
      <c r="I4811" s="1473" t="s">
        <v>2412</v>
      </c>
      <c r="J4811" s="1479" t="s">
        <v>2189</v>
      </c>
      <c r="K4811" s="1322">
        <v>4</v>
      </c>
      <c r="L4811" s="1322">
        <v>12</v>
      </c>
      <c r="M4811" s="1323">
        <f t="shared" si="191"/>
        <v>30000</v>
      </c>
      <c r="N4811" s="1322">
        <v>2</v>
      </c>
      <c r="O4811" s="1322">
        <v>6</v>
      </c>
      <c r="P4811" s="1323">
        <f t="shared" si="188"/>
        <v>15000</v>
      </c>
    </row>
    <row r="4812" spans="1:16" ht="12.75" x14ac:dyDescent="0.2">
      <c r="A4812" s="1473">
        <v>1091</v>
      </c>
      <c r="B4812" s="1473" t="s">
        <v>2003</v>
      </c>
      <c r="C4812" s="1474" t="s">
        <v>97</v>
      </c>
      <c r="D4812" s="1474" t="s">
        <v>5572</v>
      </c>
      <c r="E4812" s="1475">
        <v>6500</v>
      </c>
      <c r="F4812" s="1474" t="s">
        <v>6232</v>
      </c>
      <c r="G4812" s="1474" t="s">
        <v>6233</v>
      </c>
      <c r="H4812" s="1473" t="s">
        <v>4635</v>
      </c>
      <c r="I4812" s="1473" t="s">
        <v>5611</v>
      </c>
      <c r="J4812" s="1473" t="s">
        <v>5571</v>
      </c>
      <c r="K4812" s="1322">
        <v>4</v>
      </c>
      <c r="L4812" s="1322">
        <v>12</v>
      </c>
      <c r="M4812" s="1323">
        <f t="shared" si="191"/>
        <v>78000</v>
      </c>
      <c r="N4812" s="1322">
        <v>2</v>
      </c>
      <c r="O4812" s="1322">
        <v>6</v>
      </c>
      <c r="P4812" s="1323">
        <f t="shared" si="188"/>
        <v>39000</v>
      </c>
    </row>
    <row r="4813" spans="1:16" ht="12.75" x14ac:dyDescent="0.2">
      <c r="A4813" s="1473">
        <v>1091</v>
      </c>
      <c r="B4813" s="1473" t="s">
        <v>2003</v>
      </c>
      <c r="C4813" s="1474" t="s">
        <v>97</v>
      </c>
      <c r="D4813" s="1474" t="s">
        <v>5591</v>
      </c>
      <c r="E4813" s="1475">
        <v>2500</v>
      </c>
      <c r="F4813" s="1474" t="s">
        <v>6234</v>
      </c>
      <c r="G4813" s="1474" t="s">
        <v>6235</v>
      </c>
      <c r="H4813" s="1473" t="s">
        <v>6236</v>
      </c>
      <c r="I4813" s="1473" t="s">
        <v>2186</v>
      </c>
      <c r="J4813" s="1473" t="s">
        <v>5571</v>
      </c>
      <c r="K4813" s="1322">
        <v>4</v>
      </c>
      <c r="L4813" s="1322">
        <v>12</v>
      </c>
      <c r="M4813" s="1323">
        <f t="shared" si="191"/>
        <v>30000</v>
      </c>
      <c r="N4813" s="1322">
        <v>2</v>
      </c>
      <c r="O4813" s="1322">
        <v>6</v>
      </c>
      <c r="P4813" s="1323">
        <f t="shared" ref="P4813:P4876" si="192">+O4813*E4813</f>
        <v>15000</v>
      </c>
    </row>
    <row r="4814" spans="1:16" ht="12.75" x14ac:dyDescent="0.2">
      <c r="A4814" s="1473">
        <v>1091</v>
      </c>
      <c r="B4814" s="1473" t="s">
        <v>2003</v>
      </c>
      <c r="C4814" s="1474" t="s">
        <v>97</v>
      </c>
      <c r="D4814" s="1474" t="s">
        <v>739</v>
      </c>
      <c r="E4814" s="1475">
        <v>3500</v>
      </c>
      <c r="F4814" s="1474" t="s">
        <v>6237</v>
      </c>
      <c r="G4814" s="1474" t="s">
        <v>6238</v>
      </c>
      <c r="H4814" s="1473" t="s">
        <v>5594</v>
      </c>
      <c r="I4814" s="1473" t="s">
        <v>5653</v>
      </c>
      <c r="J4814" s="1473" t="s">
        <v>2189</v>
      </c>
      <c r="K4814" s="1322">
        <v>3</v>
      </c>
      <c r="L4814" s="1322">
        <v>9</v>
      </c>
      <c r="M4814" s="1323">
        <f t="shared" si="191"/>
        <v>31500</v>
      </c>
      <c r="N4814" s="1322">
        <v>2</v>
      </c>
      <c r="O4814" s="1322">
        <v>6</v>
      </c>
      <c r="P4814" s="1323">
        <f t="shared" si="192"/>
        <v>21000</v>
      </c>
    </row>
    <row r="4815" spans="1:16" ht="12.75" x14ac:dyDescent="0.2">
      <c r="A4815" s="1473">
        <v>1091</v>
      </c>
      <c r="B4815" s="1473" t="s">
        <v>2003</v>
      </c>
      <c r="C4815" s="1474" t="s">
        <v>97</v>
      </c>
      <c r="D4815" s="1474" t="s">
        <v>739</v>
      </c>
      <c r="E4815" s="1475">
        <v>2200</v>
      </c>
      <c r="F4815" s="1474" t="s">
        <v>6239</v>
      </c>
      <c r="G4815" s="1474" t="s">
        <v>6240</v>
      </c>
      <c r="H4815" s="1473" t="s">
        <v>5644</v>
      </c>
      <c r="I4815" s="1473" t="s">
        <v>5666</v>
      </c>
      <c r="J4815" s="1473" t="s">
        <v>2189</v>
      </c>
      <c r="K4815" s="1322">
        <v>4</v>
      </c>
      <c r="L4815" s="1322">
        <v>12</v>
      </c>
      <c r="M4815" s="1323">
        <f t="shared" si="191"/>
        <v>26400</v>
      </c>
      <c r="N4815" s="1322">
        <v>2</v>
      </c>
      <c r="O4815" s="1322">
        <v>6</v>
      </c>
      <c r="P4815" s="1323">
        <f t="shared" si="192"/>
        <v>13200</v>
      </c>
    </row>
    <row r="4816" spans="1:16" ht="12.75" x14ac:dyDescent="0.2">
      <c r="A4816" s="1473">
        <v>1091</v>
      </c>
      <c r="B4816" s="1473" t="s">
        <v>2003</v>
      </c>
      <c r="C4816" s="1474" t="s">
        <v>97</v>
      </c>
      <c r="D4816" s="1474" t="s">
        <v>6241</v>
      </c>
      <c r="E4816" s="1475">
        <v>6000</v>
      </c>
      <c r="F4816" s="1474" t="s">
        <v>6242</v>
      </c>
      <c r="G4816" s="1474" t="s">
        <v>6243</v>
      </c>
      <c r="H4816" s="1473" t="s">
        <v>5629</v>
      </c>
      <c r="I4816" s="1473" t="s">
        <v>5581</v>
      </c>
      <c r="J4816" s="1473" t="s">
        <v>5571</v>
      </c>
      <c r="K4816" s="1322"/>
      <c r="L4816" s="1322"/>
      <c r="M4816" s="1323">
        <f t="shared" si="191"/>
        <v>0</v>
      </c>
      <c r="N4816" s="1322">
        <v>2</v>
      </c>
      <c r="O4816" s="1322">
        <v>6</v>
      </c>
      <c r="P4816" s="1323">
        <f t="shared" si="192"/>
        <v>36000</v>
      </c>
    </row>
    <row r="4817" spans="1:16" ht="12.75" x14ac:dyDescent="0.2">
      <c r="A4817" s="1473">
        <v>1091</v>
      </c>
      <c r="B4817" s="1473" t="s">
        <v>2003</v>
      </c>
      <c r="C4817" s="1474" t="s">
        <v>97</v>
      </c>
      <c r="D4817" s="1474" t="s">
        <v>5572</v>
      </c>
      <c r="E4817" s="1475">
        <v>6500</v>
      </c>
      <c r="F4817" s="1474" t="s">
        <v>6244</v>
      </c>
      <c r="G4817" s="1474" t="s">
        <v>6245</v>
      </c>
      <c r="H4817" s="1473" t="s">
        <v>5575</v>
      </c>
      <c r="I4817" s="1473" t="s">
        <v>5581</v>
      </c>
      <c r="J4817" s="1473" t="s">
        <v>5571</v>
      </c>
      <c r="K4817" s="1322">
        <v>4</v>
      </c>
      <c r="L4817" s="1322">
        <v>12</v>
      </c>
      <c r="M4817" s="1323">
        <f t="shared" si="191"/>
        <v>78000</v>
      </c>
      <c r="N4817" s="1322">
        <v>2</v>
      </c>
      <c r="O4817" s="1322">
        <v>6</v>
      </c>
      <c r="P4817" s="1323">
        <f t="shared" si="192"/>
        <v>39000</v>
      </c>
    </row>
    <row r="4818" spans="1:16" ht="12.75" x14ac:dyDescent="0.2">
      <c r="A4818" s="1473">
        <v>1091</v>
      </c>
      <c r="B4818" s="1473" t="s">
        <v>2003</v>
      </c>
      <c r="C4818" s="1474" t="s">
        <v>97</v>
      </c>
      <c r="D4818" s="1474" t="s">
        <v>5756</v>
      </c>
      <c r="E4818" s="1475">
        <v>2500</v>
      </c>
      <c r="F4818" s="1474" t="s">
        <v>6246</v>
      </c>
      <c r="G4818" s="1474" t="s">
        <v>6247</v>
      </c>
      <c r="H4818" s="1473" t="s">
        <v>6248</v>
      </c>
      <c r="I4818" s="1473" t="s">
        <v>5581</v>
      </c>
      <c r="J4818" s="1479" t="s">
        <v>2189</v>
      </c>
      <c r="K4818" s="1322">
        <v>4</v>
      </c>
      <c r="L4818" s="1322">
        <v>12</v>
      </c>
      <c r="M4818" s="1323">
        <f t="shared" si="191"/>
        <v>30000</v>
      </c>
      <c r="N4818" s="1322">
        <v>2</v>
      </c>
      <c r="O4818" s="1322">
        <v>6</v>
      </c>
      <c r="P4818" s="1323">
        <f t="shared" si="192"/>
        <v>15000</v>
      </c>
    </row>
    <row r="4819" spans="1:16" ht="13.5" x14ac:dyDescent="0.2">
      <c r="A4819" s="1473">
        <v>1091</v>
      </c>
      <c r="B4819" s="1473" t="s">
        <v>2003</v>
      </c>
      <c r="C4819" s="1474" t="s">
        <v>97</v>
      </c>
      <c r="D4819" s="1474" t="s">
        <v>5712</v>
      </c>
      <c r="E4819" s="1475">
        <v>9000</v>
      </c>
      <c r="F4819" s="1474" t="s">
        <v>6249</v>
      </c>
      <c r="G4819" s="1474" t="s">
        <v>6250</v>
      </c>
      <c r="H4819" s="1473" t="s">
        <v>5625</v>
      </c>
      <c r="I4819" s="1473" t="s">
        <v>5581</v>
      </c>
      <c r="J4819" s="1473" t="s">
        <v>5571</v>
      </c>
      <c r="K4819" s="1322">
        <v>4</v>
      </c>
      <c r="L4819" s="1322">
        <v>12</v>
      </c>
      <c r="M4819" s="1483">
        <f t="shared" si="191"/>
        <v>108000</v>
      </c>
      <c r="N4819" s="1322">
        <v>2</v>
      </c>
      <c r="O4819" s="1322">
        <v>6</v>
      </c>
      <c r="P4819" s="1323">
        <f t="shared" si="192"/>
        <v>54000</v>
      </c>
    </row>
    <row r="4820" spans="1:16" ht="12.75" x14ac:dyDescent="0.2">
      <c r="A4820" s="1473">
        <v>1091</v>
      </c>
      <c r="B4820" s="1473" t="s">
        <v>2003</v>
      </c>
      <c r="C4820" s="1474" t="s">
        <v>97</v>
      </c>
      <c r="D4820" s="1474" t="s">
        <v>5696</v>
      </c>
      <c r="E4820" s="1475">
        <v>2500</v>
      </c>
      <c r="F4820" s="1474" t="s">
        <v>6251</v>
      </c>
      <c r="G4820" s="1474" t="s">
        <v>6252</v>
      </c>
      <c r="H4820" s="1473" t="s">
        <v>5864</v>
      </c>
      <c r="I4820" s="1473" t="s">
        <v>5653</v>
      </c>
      <c r="J4820" s="1473" t="s">
        <v>2189</v>
      </c>
      <c r="K4820" s="1322">
        <v>4</v>
      </c>
      <c r="L4820" s="1322">
        <v>12</v>
      </c>
      <c r="M4820" s="1323">
        <f t="shared" si="191"/>
        <v>30000</v>
      </c>
      <c r="N4820" s="1322">
        <v>2</v>
      </c>
      <c r="O4820" s="1322">
        <v>6</v>
      </c>
      <c r="P4820" s="1323">
        <f t="shared" si="192"/>
        <v>15000</v>
      </c>
    </row>
    <row r="4821" spans="1:16" ht="12.75" x14ac:dyDescent="0.2">
      <c r="A4821" s="1473">
        <v>1091</v>
      </c>
      <c r="B4821" s="1473" t="s">
        <v>2003</v>
      </c>
      <c r="C4821" s="1474" t="s">
        <v>97</v>
      </c>
      <c r="D4821" s="1474" t="s">
        <v>5572</v>
      </c>
      <c r="E4821" s="1475">
        <v>6500</v>
      </c>
      <c r="F4821" s="1474" t="s">
        <v>6253</v>
      </c>
      <c r="G4821" s="1474" t="s">
        <v>6254</v>
      </c>
      <c r="H4821" s="1473" t="s">
        <v>5575</v>
      </c>
      <c r="I4821" s="1473" t="s">
        <v>5581</v>
      </c>
      <c r="J4821" s="1473" t="s">
        <v>5571</v>
      </c>
      <c r="K4821" s="1322">
        <v>3</v>
      </c>
      <c r="L4821" s="1322">
        <v>8</v>
      </c>
      <c r="M4821" s="1323">
        <f t="shared" si="191"/>
        <v>52000</v>
      </c>
      <c r="N4821" s="1322">
        <v>2</v>
      </c>
      <c r="O4821" s="1322">
        <v>6</v>
      </c>
      <c r="P4821" s="1323">
        <f t="shared" si="192"/>
        <v>39000</v>
      </c>
    </row>
    <row r="4822" spans="1:16" ht="12.75" x14ac:dyDescent="0.2">
      <c r="A4822" s="1473">
        <v>1091</v>
      </c>
      <c r="B4822" s="1473" t="s">
        <v>2003</v>
      </c>
      <c r="C4822" s="1474" t="s">
        <v>97</v>
      </c>
      <c r="D4822" s="1474" t="s">
        <v>5572</v>
      </c>
      <c r="E4822" s="1475">
        <v>6500</v>
      </c>
      <c r="F4822" s="1474" t="s">
        <v>6255</v>
      </c>
      <c r="G4822" s="1474" t="s">
        <v>6256</v>
      </c>
      <c r="H4822" s="1473" t="s">
        <v>5575</v>
      </c>
      <c r="I4822" s="1473" t="s">
        <v>5581</v>
      </c>
      <c r="J4822" s="1473" t="s">
        <v>5571</v>
      </c>
      <c r="K4822" s="1322">
        <v>4</v>
      </c>
      <c r="L4822" s="1322">
        <v>12</v>
      </c>
      <c r="M4822" s="1323">
        <f t="shared" si="191"/>
        <v>78000</v>
      </c>
      <c r="N4822" s="1322">
        <v>2</v>
      </c>
      <c r="O4822" s="1322">
        <v>6</v>
      </c>
      <c r="P4822" s="1323">
        <f t="shared" si="192"/>
        <v>39000</v>
      </c>
    </row>
    <row r="4823" spans="1:16" ht="12.75" x14ac:dyDescent="0.2">
      <c r="A4823" s="1473">
        <v>1091</v>
      </c>
      <c r="B4823" s="1473" t="s">
        <v>2003</v>
      </c>
      <c r="C4823" s="1474" t="s">
        <v>97</v>
      </c>
      <c r="D4823" s="1474" t="s">
        <v>5803</v>
      </c>
      <c r="E4823" s="1475">
        <v>2500</v>
      </c>
      <c r="F4823" s="1474" t="s">
        <v>6257</v>
      </c>
      <c r="G4823" s="1474" t="s">
        <v>6258</v>
      </c>
      <c r="H4823" s="1473" t="s">
        <v>6259</v>
      </c>
      <c r="I4823" s="1473" t="s">
        <v>5581</v>
      </c>
      <c r="J4823" s="1473" t="s">
        <v>2189</v>
      </c>
      <c r="K4823" s="1322">
        <v>4</v>
      </c>
      <c r="L4823" s="1322">
        <v>10</v>
      </c>
      <c r="M4823" s="1323">
        <f t="shared" si="191"/>
        <v>25000</v>
      </c>
      <c r="N4823" s="1322">
        <v>2</v>
      </c>
      <c r="O4823" s="1322">
        <v>6</v>
      </c>
      <c r="P4823" s="1323">
        <f t="shared" si="192"/>
        <v>15000</v>
      </c>
    </row>
    <row r="4824" spans="1:16" ht="12.75" x14ac:dyDescent="0.2">
      <c r="A4824" s="1473">
        <v>1091</v>
      </c>
      <c r="B4824" s="1473" t="s">
        <v>2003</v>
      </c>
      <c r="C4824" s="1474" t="s">
        <v>97</v>
      </c>
      <c r="D4824" s="1474" t="s">
        <v>5572</v>
      </c>
      <c r="E4824" s="1475">
        <v>6500</v>
      </c>
      <c r="F4824" s="1474" t="s">
        <v>6260</v>
      </c>
      <c r="G4824" s="1474" t="s">
        <v>6261</v>
      </c>
      <c r="H4824" s="1473" t="s">
        <v>5575</v>
      </c>
      <c r="I4824" s="1473" t="s">
        <v>5581</v>
      </c>
      <c r="J4824" s="1473" t="s">
        <v>5571</v>
      </c>
      <c r="K4824" s="1322">
        <v>2</v>
      </c>
      <c r="L4824" s="1322">
        <v>6</v>
      </c>
      <c r="M4824" s="1323">
        <f t="shared" si="191"/>
        <v>39000</v>
      </c>
      <c r="N4824" s="1322">
        <v>2</v>
      </c>
      <c r="O4824" s="1322">
        <v>6</v>
      </c>
      <c r="P4824" s="1323">
        <f t="shared" si="192"/>
        <v>39000</v>
      </c>
    </row>
    <row r="4825" spans="1:16" ht="12.75" x14ac:dyDescent="0.2">
      <c r="A4825" s="1473">
        <v>1091</v>
      </c>
      <c r="B4825" s="1473" t="s">
        <v>2003</v>
      </c>
      <c r="C4825" s="1474" t="s">
        <v>97</v>
      </c>
      <c r="D4825" s="1474" t="s">
        <v>5693</v>
      </c>
      <c r="E4825" s="1475">
        <v>5000</v>
      </c>
      <c r="F4825" s="1474" t="s">
        <v>6262</v>
      </c>
      <c r="G4825" s="1474" t="s">
        <v>6263</v>
      </c>
      <c r="H4825" s="1473" t="s">
        <v>5629</v>
      </c>
      <c r="I4825" s="1473" t="s">
        <v>5581</v>
      </c>
      <c r="J4825" s="1473" t="s">
        <v>5571</v>
      </c>
      <c r="K4825" s="1322">
        <v>4</v>
      </c>
      <c r="L4825" s="1322">
        <v>12</v>
      </c>
      <c r="M4825" s="1323">
        <f t="shared" si="191"/>
        <v>60000</v>
      </c>
      <c r="N4825" s="1322">
        <v>2</v>
      </c>
      <c r="O4825" s="1322">
        <v>6</v>
      </c>
      <c r="P4825" s="1323">
        <f t="shared" si="192"/>
        <v>30000</v>
      </c>
    </row>
    <row r="4826" spans="1:16" ht="12.75" x14ac:dyDescent="0.2">
      <c r="A4826" s="1473">
        <v>1091</v>
      </c>
      <c r="B4826" s="1473" t="s">
        <v>2003</v>
      </c>
      <c r="C4826" s="1474" t="s">
        <v>97</v>
      </c>
      <c r="D4826" s="1474" t="s">
        <v>6264</v>
      </c>
      <c r="E4826" s="1475">
        <v>6500</v>
      </c>
      <c r="F4826" s="1474" t="s">
        <v>6265</v>
      </c>
      <c r="G4826" s="1474" t="s">
        <v>6266</v>
      </c>
      <c r="H4826" s="1473" t="s">
        <v>5594</v>
      </c>
      <c r="I4826" s="1473" t="s">
        <v>5755</v>
      </c>
      <c r="J4826" s="1473" t="s">
        <v>5571</v>
      </c>
      <c r="K4826" s="1322">
        <v>4</v>
      </c>
      <c r="L4826" s="1322">
        <v>12</v>
      </c>
      <c r="M4826" s="1323">
        <f t="shared" si="191"/>
        <v>78000</v>
      </c>
      <c r="N4826" s="1322">
        <v>2</v>
      </c>
      <c r="O4826" s="1322">
        <v>6</v>
      </c>
      <c r="P4826" s="1323">
        <f t="shared" si="192"/>
        <v>39000</v>
      </c>
    </row>
    <row r="4827" spans="1:16" ht="12.75" x14ac:dyDescent="0.2">
      <c r="A4827" s="1473">
        <v>1091</v>
      </c>
      <c r="B4827" s="1473" t="s">
        <v>2003</v>
      </c>
      <c r="C4827" s="1474" t="s">
        <v>97</v>
      </c>
      <c r="D4827" s="1474" t="s">
        <v>5606</v>
      </c>
      <c r="E4827" s="1475">
        <v>9000</v>
      </c>
      <c r="F4827" s="1474" t="s">
        <v>6267</v>
      </c>
      <c r="G4827" s="1474" t="s">
        <v>6268</v>
      </c>
      <c r="H4827" s="1473" t="s">
        <v>5625</v>
      </c>
      <c r="I4827" s="1473" t="s">
        <v>5581</v>
      </c>
      <c r="J4827" s="1473" t="s">
        <v>5571</v>
      </c>
      <c r="K4827" s="1324"/>
      <c r="L4827" s="1324"/>
      <c r="M4827" s="1322"/>
      <c r="N4827" s="1322">
        <v>2</v>
      </c>
      <c r="O4827" s="1322">
        <v>6</v>
      </c>
      <c r="P4827" s="1323">
        <f t="shared" si="192"/>
        <v>54000</v>
      </c>
    </row>
    <row r="4828" spans="1:16" ht="13.5" x14ac:dyDescent="0.2">
      <c r="A4828" s="1473">
        <v>1091</v>
      </c>
      <c r="B4828" s="1473" t="s">
        <v>2003</v>
      </c>
      <c r="C4828" s="1474" t="s">
        <v>97</v>
      </c>
      <c r="D4828" s="1474" t="s">
        <v>5606</v>
      </c>
      <c r="E4828" s="1475">
        <v>9000</v>
      </c>
      <c r="F4828" s="1474" t="s">
        <v>6269</v>
      </c>
      <c r="G4828" s="1474" t="s">
        <v>6270</v>
      </c>
      <c r="H4828" s="1473" t="s">
        <v>5629</v>
      </c>
      <c r="I4828" s="1473" t="s">
        <v>5581</v>
      </c>
      <c r="J4828" s="1473" t="s">
        <v>5571</v>
      </c>
      <c r="K4828" s="1322">
        <v>4</v>
      </c>
      <c r="L4828" s="1322">
        <v>12</v>
      </c>
      <c r="M4828" s="1483">
        <f t="shared" ref="M4828:M4870" si="193">+L4828*E4828</f>
        <v>108000</v>
      </c>
      <c r="N4828" s="1322">
        <v>2</v>
      </c>
      <c r="O4828" s="1322">
        <v>6</v>
      </c>
      <c r="P4828" s="1323">
        <f t="shared" si="192"/>
        <v>54000</v>
      </c>
    </row>
    <row r="4829" spans="1:16" ht="12.75" x14ac:dyDescent="0.2">
      <c r="A4829" s="1473">
        <v>1091</v>
      </c>
      <c r="B4829" s="1473" t="s">
        <v>2003</v>
      </c>
      <c r="C4829" s="1474" t="s">
        <v>97</v>
      </c>
      <c r="D4829" s="1474" t="s">
        <v>6271</v>
      </c>
      <c r="E4829" s="1475">
        <v>6500</v>
      </c>
      <c r="F4829" s="1474" t="s">
        <v>6272</v>
      </c>
      <c r="G4829" s="1474" t="s">
        <v>6273</v>
      </c>
      <c r="H4829" s="1473" t="s">
        <v>6106</v>
      </c>
      <c r="I4829" s="1473" t="s">
        <v>5755</v>
      </c>
      <c r="J4829" s="1473" t="s">
        <v>5571</v>
      </c>
      <c r="K4829" s="1322">
        <v>4</v>
      </c>
      <c r="L4829" s="1322">
        <v>12</v>
      </c>
      <c r="M4829" s="1323">
        <f t="shared" si="193"/>
        <v>78000</v>
      </c>
      <c r="N4829" s="1322">
        <v>2</v>
      </c>
      <c r="O4829" s="1322">
        <v>6</v>
      </c>
      <c r="P4829" s="1323">
        <f t="shared" si="192"/>
        <v>39000</v>
      </c>
    </row>
    <row r="4830" spans="1:16" ht="12.75" x14ac:dyDescent="0.2">
      <c r="A4830" s="1473">
        <v>1091</v>
      </c>
      <c r="B4830" s="1473" t="s">
        <v>2003</v>
      </c>
      <c r="C4830" s="1474" t="s">
        <v>97</v>
      </c>
      <c r="D4830" s="1474" t="s">
        <v>5595</v>
      </c>
      <c r="E4830" s="1475">
        <v>2500</v>
      </c>
      <c r="F4830" s="1474" t="s">
        <v>6274</v>
      </c>
      <c r="G4830" s="1474" t="s">
        <v>6275</v>
      </c>
      <c r="H4830" s="1473" t="s">
        <v>5864</v>
      </c>
      <c r="I4830" s="1473" t="s">
        <v>5653</v>
      </c>
      <c r="J4830" s="1473" t="s">
        <v>2189</v>
      </c>
      <c r="K4830" s="1322">
        <v>4</v>
      </c>
      <c r="L4830" s="1322">
        <v>12</v>
      </c>
      <c r="M4830" s="1323">
        <f t="shared" si="193"/>
        <v>30000</v>
      </c>
      <c r="N4830" s="1322">
        <v>2</v>
      </c>
      <c r="O4830" s="1322">
        <v>6</v>
      </c>
      <c r="P4830" s="1323">
        <f t="shared" si="192"/>
        <v>15000</v>
      </c>
    </row>
    <row r="4831" spans="1:16" ht="12.75" x14ac:dyDescent="0.2">
      <c r="A4831" s="1473">
        <v>1091</v>
      </c>
      <c r="B4831" s="1473" t="s">
        <v>2003</v>
      </c>
      <c r="C4831" s="1474" t="s">
        <v>97</v>
      </c>
      <c r="D4831" s="1474" t="s">
        <v>5674</v>
      </c>
      <c r="E4831" s="1475">
        <v>2500</v>
      </c>
      <c r="F4831" s="1474" t="s">
        <v>6276</v>
      </c>
      <c r="G4831" s="1474" t="s">
        <v>6277</v>
      </c>
      <c r="H4831" s="1473" t="s">
        <v>5625</v>
      </c>
      <c r="I4831" s="1473" t="s">
        <v>5666</v>
      </c>
      <c r="J4831" s="1478" t="s">
        <v>2190</v>
      </c>
      <c r="K4831" s="1322">
        <v>4</v>
      </c>
      <c r="L4831" s="1322">
        <v>12</v>
      </c>
      <c r="M4831" s="1323">
        <f t="shared" si="193"/>
        <v>30000</v>
      </c>
      <c r="N4831" s="1322">
        <v>2</v>
      </c>
      <c r="O4831" s="1322">
        <v>6</v>
      </c>
      <c r="P4831" s="1323">
        <f t="shared" si="192"/>
        <v>15000</v>
      </c>
    </row>
    <row r="4832" spans="1:16" ht="12.75" x14ac:dyDescent="0.2">
      <c r="A4832" s="1473">
        <v>1091</v>
      </c>
      <c r="B4832" s="1473" t="s">
        <v>2003</v>
      </c>
      <c r="C4832" s="1474" t="s">
        <v>97</v>
      </c>
      <c r="D4832" s="1474" t="s">
        <v>5741</v>
      </c>
      <c r="E4832" s="1475">
        <v>5500</v>
      </c>
      <c r="F4832" s="1474" t="s">
        <v>6278</v>
      </c>
      <c r="G4832" s="1474" t="s">
        <v>6279</v>
      </c>
      <c r="H4832" s="1473" t="s">
        <v>5680</v>
      </c>
      <c r="I4832" s="1473" t="s">
        <v>5581</v>
      </c>
      <c r="J4832" s="1473" t="s">
        <v>5571</v>
      </c>
      <c r="K4832" s="1322">
        <v>2</v>
      </c>
      <c r="L4832" s="1322">
        <v>6</v>
      </c>
      <c r="M4832" s="1323">
        <f t="shared" si="193"/>
        <v>33000</v>
      </c>
      <c r="N4832" s="1322">
        <v>2</v>
      </c>
      <c r="O4832" s="1322">
        <v>6</v>
      </c>
      <c r="P4832" s="1323">
        <f t="shared" si="192"/>
        <v>33000</v>
      </c>
    </row>
    <row r="4833" spans="1:16" ht="12.75" x14ac:dyDescent="0.2">
      <c r="A4833" s="1473">
        <v>1091</v>
      </c>
      <c r="B4833" s="1473" t="s">
        <v>2003</v>
      </c>
      <c r="C4833" s="1474" t="s">
        <v>97</v>
      </c>
      <c r="D4833" s="1474" t="s">
        <v>739</v>
      </c>
      <c r="E4833" s="1475">
        <v>3500</v>
      </c>
      <c r="F4833" s="1474" t="s">
        <v>6280</v>
      </c>
      <c r="G4833" s="1474" t="s">
        <v>6281</v>
      </c>
      <c r="H4833" s="1473" t="s">
        <v>1373</v>
      </c>
      <c r="I4833" s="1473" t="s">
        <v>5611</v>
      </c>
      <c r="J4833" s="1479" t="s">
        <v>5571</v>
      </c>
      <c r="K4833" s="1322">
        <v>4</v>
      </c>
      <c r="L4833" s="1322">
        <v>12</v>
      </c>
      <c r="M4833" s="1323">
        <f t="shared" si="193"/>
        <v>42000</v>
      </c>
      <c r="N4833" s="1322">
        <v>2</v>
      </c>
      <c r="O4833" s="1322">
        <v>6</v>
      </c>
      <c r="P4833" s="1323">
        <f t="shared" si="192"/>
        <v>21000</v>
      </c>
    </row>
    <row r="4834" spans="1:16" ht="12.75" x14ac:dyDescent="0.2">
      <c r="A4834" s="1473">
        <v>1091</v>
      </c>
      <c r="B4834" s="1473" t="s">
        <v>2003</v>
      </c>
      <c r="C4834" s="1474" t="s">
        <v>97</v>
      </c>
      <c r="D4834" s="1474" t="s">
        <v>5572</v>
      </c>
      <c r="E4834" s="1475">
        <v>6500</v>
      </c>
      <c r="F4834" s="1474" t="s">
        <v>6282</v>
      </c>
      <c r="G4834" s="1474" t="s">
        <v>6283</v>
      </c>
      <c r="H4834" s="1473" t="s">
        <v>5575</v>
      </c>
      <c r="I4834" s="1473" t="s">
        <v>5581</v>
      </c>
      <c r="J4834" s="1473" t="s">
        <v>5571</v>
      </c>
      <c r="K4834" s="1322">
        <v>4</v>
      </c>
      <c r="L4834" s="1322">
        <v>12</v>
      </c>
      <c r="M4834" s="1323">
        <f t="shared" si="193"/>
        <v>78000</v>
      </c>
      <c r="N4834" s="1322">
        <v>2</v>
      </c>
      <c r="O4834" s="1322">
        <v>6</v>
      </c>
      <c r="P4834" s="1323">
        <f t="shared" si="192"/>
        <v>39000</v>
      </c>
    </row>
    <row r="4835" spans="1:16" ht="12.75" x14ac:dyDescent="0.2">
      <c r="A4835" s="1473">
        <v>1091</v>
      </c>
      <c r="B4835" s="1473" t="s">
        <v>2003</v>
      </c>
      <c r="C4835" s="1474" t="s">
        <v>97</v>
      </c>
      <c r="D4835" s="1474" t="s">
        <v>6284</v>
      </c>
      <c r="E4835" s="1475">
        <v>6500</v>
      </c>
      <c r="F4835" s="1474" t="s">
        <v>6285</v>
      </c>
      <c r="G4835" s="1474" t="s">
        <v>6286</v>
      </c>
      <c r="H4835" s="1473" t="s">
        <v>5684</v>
      </c>
      <c r="I4835" s="1473" t="s">
        <v>5581</v>
      </c>
      <c r="J4835" s="1473" t="s">
        <v>5571</v>
      </c>
      <c r="K4835" s="1322">
        <v>4</v>
      </c>
      <c r="L4835" s="1322">
        <v>12</v>
      </c>
      <c r="M4835" s="1323">
        <f t="shared" si="193"/>
        <v>78000</v>
      </c>
      <c r="N4835" s="1322">
        <v>2</v>
      </c>
      <c r="O4835" s="1322">
        <v>6</v>
      </c>
      <c r="P4835" s="1323">
        <f t="shared" si="192"/>
        <v>39000</v>
      </c>
    </row>
    <row r="4836" spans="1:16" ht="12.75" x14ac:dyDescent="0.2">
      <c r="A4836" s="1473">
        <v>1091</v>
      </c>
      <c r="B4836" s="1473" t="s">
        <v>2003</v>
      </c>
      <c r="C4836" s="1474" t="s">
        <v>97</v>
      </c>
      <c r="D4836" s="1474" t="s">
        <v>5989</v>
      </c>
      <c r="E4836" s="1475">
        <v>5000</v>
      </c>
      <c r="F4836" s="1474" t="s">
        <v>6287</v>
      </c>
      <c r="G4836" s="1474" t="s">
        <v>6288</v>
      </c>
      <c r="H4836" s="1473" t="s">
        <v>5709</v>
      </c>
      <c r="I4836" s="1473" t="s">
        <v>5581</v>
      </c>
      <c r="J4836" s="1473" t="s">
        <v>5571</v>
      </c>
      <c r="K4836" s="1322">
        <v>1</v>
      </c>
      <c r="L4836" s="1322">
        <v>1</v>
      </c>
      <c r="M4836" s="1323">
        <f t="shared" si="193"/>
        <v>5000</v>
      </c>
      <c r="N4836" s="1322">
        <v>2</v>
      </c>
      <c r="O4836" s="1322">
        <v>6</v>
      </c>
      <c r="P4836" s="1323">
        <f t="shared" si="192"/>
        <v>30000</v>
      </c>
    </row>
    <row r="4837" spans="1:16" ht="12.75" x14ac:dyDescent="0.2">
      <c r="A4837" s="1473">
        <v>1091</v>
      </c>
      <c r="B4837" s="1473" t="s">
        <v>2003</v>
      </c>
      <c r="C4837" s="1474" t="s">
        <v>97</v>
      </c>
      <c r="D4837" s="1474" t="s">
        <v>5693</v>
      </c>
      <c r="E4837" s="1475">
        <v>5000</v>
      </c>
      <c r="F4837" s="1474" t="s">
        <v>6289</v>
      </c>
      <c r="G4837" s="1474" t="s">
        <v>6290</v>
      </c>
      <c r="H4837" s="1473" t="s">
        <v>5832</v>
      </c>
      <c r="I4837" s="1473" t="s">
        <v>5666</v>
      </c>
      <c r="J4837" s="1473" t="s">
        <v>5571</v>
      </c>
      <c r="K4837" s="1322">
        <v>4</v>
      </c>
      <c r="L4837" s="1322">
        <v>12</v>
      </c>
      <c r="M4837" s="1323">
        <f t="shared" si="193"/>
        <v>60000</v>
      </c>
      <c r="N4837" s="1322">
        <v>2</v>
      </c>
      <c r="O4837" s="1322">
        <v>6</v>
      </c>
      <c r="P4837" s="1323">
        <f t="shared" si="192"/>
        <v>30000</v>
      </c>
    </row>
    <row r="4838" spans="1:16" ht="12.75" x14ac:dyDescent="0.2">
      <c r="A4838" s="1473">
        <v>1091</v>
      </c>
      <c r="B4838" s="1473" t="s">
        <v>2003</v>
      </c>
      <c r="C4838" s="1474" t="s">
        <v>97</v>
      </c>
      <c r="D4838" s="1474" t="s">
        <v>739</v>
      </c>
      <c r="E4838" s="1475">
        <v>2500</v>
      </c>
      <c r="F4838" s="1474" t="s">
        <v>6291</v>
      </c>
      <c r="G4838" s="1474" t="s">
        <v>6292</v>
      </c>
      <c r="H4838" s="1473" t="s">
        <v>991</v>
      </c>
      <c r="I4838" s="1473" t="s">
        <v>2189</v>
      </c>
      <c r="J4838" s="1473" t="s">
        <v>2189</v>
      </c>
      <c r="K4838" s="1322">
        <v>4</v>
      </c>
      <c r="L4838" s="1322">
        <v>12</v>
      </c>
      <c r="M4838" s="1323">
        <f t="shared" si="193"/>
        <v>30000</v>
      </c>
      <c r="N4838" s="1322">
        <v>2</v>
      </c>
      <c r="O4838" s="1322">
        <v>6</v>
      </c>
      <c r="P4838" s="1323">
        <f t="shared" si="192"/>
        <v>15000</v>
      </c>
    </row>
    <row r="4839" spans="1:16" ht="12.75" x14ac:dyDescent="0.2">
      <c r="A4839" s="1473">
        <v>1091</v>
      </c>
      <c r="B4839" s="1473" t="s">
        <v>2003</v>
      </c>
      <c r="C4839" s="1474" t="s">
        <v>97</v>
      </c>
      <c r="D4839" s="1474" t="s">
        <v>5752</v>
      </c>
      <c r="E4839" s="1475">
        <v>7000</v>
      </c>
      <c r="F4839" s="1474" t="s">
        <v>6293</v>
      </c>
      <c r="G4839" s="1474" t="s">
        <v>6294</v>
      </c>
      <c r="H4839" s="1473" t="s">
        <v>5575</v>
      </c>
      <c r="I4839" s="1473" t="s">
        <v>5581</v>
      </c>
      <c r="J4839" s="1473" t="s">
        <v>5571</v>
      </c>
      <c r="K4839" s="1322">
        <v>4</v>
      </c>
      <c r="L4839" s="1322">
        <v>12</v>
      </c>
      <c r="M4839" s="1323">
        <f t="shared" si="193"/>
        <v>84000</v>
      </c>
      <c r="N4839" s="1322">
        <v>2</v>
      </c>
      <c r="O4839" s="1322">
        <v>6</v>
      </c>
      <c r="P4839" s="1323">
        <f t="shared" si="192"/>
        <v>42000</v>
      </c>
    </row>
    <row r="4840" spans="1:16" ht="12.75" x14ac:dyDescent="0.2">
      <c r="A4840" s="1473">
        <v>1091</v>
      </c>
      <c r="B4840" s="1473" t="s">
        <v>2003</v>
      </c>
      <c r="C4840" s="1474" t="s">
        <v>97</v>
      </c>
      <c r="D4840" s="1474" t="s">
        <v>5756</v>
      </c>
      <c r="E4840" s="1475">
        <v>2500</v>
      </c>
      <c r="F4840" s="1474" t="s">
        <v>6295</v>
      </c>
      <c r="G4840" s="1474" t="s">
        <v>6296</v>
      </c>
      <c r="H4840" s="1474" t="s">
        <v>5598</v>
      </c>
      <c r="I4840" s="1474" t="s">
        <v>2189</v>
      </c>
      <c r="J4840" s="1479" t="s">
        <v>2189</v>
      </c>
      <c r="K4840" s="1322">
        <v>4</v>
      </c>
      <c r="L4840" s="1322">
        <v>12</v>
      </c>
      <c r="M4840" s="1323">
        <f t="shared" si="193"/>
        <v>30000</v>
      </c>
      <c r="N4840" s="1322">
        <v>2</v>
      </c>
      <c r="O4840" s="1322">
        <v>6</v>
      </c>
      <c r="P4840" s="1323">
        <f t="shared" si="192"/>
        <v>15000</v>
      </c>
    </row>
    <row r="4841" spans="1:16" ht="12.75" x14ac:dyDescent="0.2">
      <c r="A4841" s="1473">
        <v>1091</v>
      </c>
      <c r="B4841" s="1473" t="s">
        <v>2003</v>
      </c>
      <c r="C4841" s="1474" t="s">
        <v>97</v>
      </c>
      <c r="D4841" s="1474" t="s">
        <v>5677</v>
      </c>
      <c r="E4841" s="1475">
        <v>6500</v>
      </c>
      <c r="F4841" s="1474" t="s">
        <v>6297</v>
      </c>
      <c r="G4841" s="1474" t="s">
        <v>6298</v>
      </c>
      <c r="H4841" s="1473" t="s">
        <v>6299</v>
      </c>
      <c r="I4841" s="1473" t="s">
        <v>5611</v>
      </c>
      <c r="J4841" s="1473" t="s">
        <v>5571</v>
      </c>
      <c r="K4841" s="1322">
        <v>4</v>
      </c>
      <c r="L4841" s="1322">
        <v>11</v>
      </c>
      <c r="M4841" s="1323">
        <f t="shared" si="193"/>
        <v>71500</v>
      </c>
      <c r="N4841" s="1322">
        <v>2</v>
      </c>
      <c r="O4841" s="1322">
        <v>6</v>
      </c>
      <c r="P4841" s="1323">
        <f t="shared" si="192"/>
        <v>39000</v>
      </c>
    </row>
    <row r="4842" spans="1:16" ht="12.75" x14ac:dyDescent="0.2">
      <c r="A4842" s="1473">
        <v>1091</v>
      </c>
      <c r="B4842" s="1473" t="s">
        <v>2003</v>
      </c>
      <c r="C4842" s="1474" t="s">
        <v>97</v>
      </c>
      <c r="D4842" s="1474" t="s">
        <v>5752</v>
      </c>
      <c r="E4842" s="1475">
        <v>7000</v>
      </c>
      <c r="F4842" s="1474" t="s">
        <v>6300</v>
      </c>
      <c r="G4842" s="1474" t="s">
        <v>6301</v>
      </c>
      <c r="H4842" s="1473" t="s">
        <v>5580</v>
      </c>
      <c r="I4842" s="1473" t="s">
        <v>5581</v>
      </c>
      <c r="J4842" s="1473" t="s">
        <v>5571</v>
      </c>
      <c r="K4842" s="1322">
        <v>3</v>
      </c>
      <c r="L4842" s="1322">
        <v>9</v>
      </c>
      <c r="M4842" s="1323">
        <f t="shared" si="193"/>
        <v>63000</v>
      </c>
      <c r="N4842" s="1322">
        <v>2</v>
      </c>
      <c r="O4842" s="1322">
        <v>6</v>
      </c>
      <c r="P4842" s="1323">
        <f t="shared" si="192"/>
        <v>42000</v>
      </c>
    </row>
    <row r="4843" spans="1:16" ht="12.75" x14ac:dyDescent="0.2">
      <c r="A4843" s="1473">
        <v>1091</v>
      </c>
      <c r="B4843" s="1473" t="s">
        <v>2003</v>
      </c>
      <c r="C4843" s="1474" t="s">
        <v>97</v>
      </c>
      <c r="D4843" s="1474" t="s">
        <v>1373</v>
      </c>
      <c r="E4843" s="1475">
        <v>5500</v>
      </c>
      <c r="F4843" s="1474" t="s">
        <v>6302</v>
      </c>
      <c r="G4843" s="1474" t="s">
        <v>6303</v>
      </c>
      <c r="H4843" s="1473" t="s">
        <v>5644</v>
      </c>
      <c r="I4843" s="1473" t="s">
        <v>5755</v>
      </c>
      <c r="J4843" s="1473" t="s">
        <v>5571</v>
      </c>
      <c r="K4843" s="1322">
        <v>4</v>
      </c>
      <c r="L4843" s="1322">
        <v>12</v>
      </c>
      <c r="M4843" s="1323">
        <f t="shared" si="193"/>
        <v>66000</v>
      </c>
      <c r="N4843" s="1322">
        <v>2</v>
      </c>
      <c r="O4843" s="1322">
        <v>6</v>
      </c>
      <c r="P4843" s="1323">
        <f t="shared" si="192"/>
        <v>33000</v>
      </c>
    </row>
    <row r="4844" spans="1:16" ht="12.75" x14ac:dyDescent="0.2">
      <c r="A4844" s="1473">
        <v>1091</v>
      </c>
      <c r="B4844" s="1473" t="s">
        <v>2003</v>
      </c>
      <c r="C4844" s="1474" t="s">
        <v>97</v>
      </c>
      <c r="D4844" s="1474" t="s">
        <v>5572</v>
      </c>
      <c r="E4844" s="1475">
        <v>6500</v>
      </c>
      <c r="F4844" s="1474" t="s">
        <v>6304</v>
      </c>
      <c r="G4844" s="1474" t="s">
        <v>6305</v>
      </c>
      <c r="H4844" s="1473" t="s">
        <v>5575</v>
      </c>
      <c r="I4844" s="1473" t="s">
        <v>5581</v>
      </c>
      <c r="J4844" s="1473" t="s">
        <v>5571</v>
      </c>
      <c r="K4844" s="1322">
        <v>4</v>
      </c>
      <c r="L4844" s="1322">
        <v>12</v>
      </c>
      <c r="M4844" s="1323">
        <f t="shared" si="193"/>
        <v>78000</v>
      </c>
      <c r="N4844" s="1322">
        <v>2</v>
      </c>
      <c r="O4844" s="1322">
        <v>6</v>
      </c>
      <c r="P4844" s="1323">
        <f t="shared" si="192"/>
        <v>39000</v>
      </c>
    </row>
    <row r="4845" spans="1:16" ht="12.75" x14ac:dyDescent="0.2">
      <c r="A4845" s="1473">
        <v>1091</v>
      </c>
      <c r="B4845" s="1473" t="s">
        <v>2003</v>
      </c>
      <c r="C4845" s="1474" t="s">
        <v>97</v>
      </c>
      <c r="D4845" s="1474" t="s">
        <v>5712</v>
      </c>
      <c r="E4845" s="1475">
        <v>9000</v>
      </c>
      <c r="F4845" s="1474" t="s">
        <v>6306</v>
      </c>
      <c r="G4845" s="1474" t="s">
        <v>6307</v>
      </c>
      <c r="H4845" s="1473" t="s">
        <v>5644</v>
      </c>
      <c r="I4845" s="1473" t="s">
        <v>5755</v>
      </c>
      <c r="J4845" s="1473" t="s">
        <v>5571</v>
      </c>
      <c r="K4845" s="1322">
        <v>4</v>
      </c>
      <c r="L4845" s="1322">
        <v>12</v>
      </c>
      <c r="M4845" s="1323">
        <f t="shared" si="193"/>
        <v>108000</v>
      </c>
      <c r="N4845" s="1322">
        <v>2</v>
      </c>
      <c r="O4845" s="1322">
        <v>6</v>
      </c>
      <c r="P4845" s="1323">
        <f t="shared" si="192"/>
        <v>54000</v>
      </c>
    </row>
    <row r="4846" spans="1:16" ht="12.75" x14ac:dyDescent="0.2">
      <c r="A4846" s="1473">
        <v>1091</v>
      </c>
      <c r="B4846" s="1473" t="s">
        <v>2003</v>
      </c>
      <c r="C4846" s="1474" t="s">
        <v>97</v>
      </c>
      <c r="D4846" s="1474" t="s">
        <v>5696</v>
      </c>
      <c r="E4846" s="1475">
        <v>2500</v>
      </c>
      <c r="F4846" s="1474" t="s">
        <v>6308</v>
      </c>
      <c r="G4846" s="1474" t="s">
        <v>6309</v>
      </c>
      <c r="H4846" s="1473" t="s">
        <v>6310</v>
      </c>
      <c r="I4846" s="1473" t="s">
        <v>2412</v>
      </c>
      <c r="J4846" s="1473" t="s">
        <v>2189</v>
      </c>
      <c r="K4846" s="1322">
        <v>4</v>
      </c>
      <c r="L4846" s="1322">
        <v>12</v>
      </c>
      <c r="M4846" s="1323">
        <f t="shared" si="193"/>
        <v>30000</v>
      </c>
      <c r="N4846" s="1322">
        <v>2</v>
      </c>
      <c r="O4846" s="1322">
        <v>6</v>
      </c>
      <c r="P4846" s="1323">
        <f t="shared" si="192"/>
        <v>15000</v>
      </c>
    </row>
    <row r="4847" spans="1:16" ht="12.75" x14ac:dyDescent="0.2">
      <c r="A4847" s="1473">
        <v>1091</v>
      </c>
      <c r="B4847" s="1473" t="s">
        <v>2003</v>
      </c>
      <c r="C4847" s="1474" t="s">
        <v>97</v>
      </c>
      <c r="D4847" s="1474" t="s">
        <v>4612</v>
      </c>
      <c r="E4847" s="1475">
        <v>10000</v>
      </c>
      <c r="F4847" s="1474" t="s">
        <v>6311</v>
      </c>
      <c r="G4847" s="1474" t="s">
        <v>6312</v>
      </c>
      <c r="H4847" s="1473" t="s">
        <v>5585</v>
      </c>
      <c r="I4847" s="1473" t="s">
        <v>5581</v>
      </c>
      <c r="J4847" s="1473" t="s">
        <v>5571</v>
      </c>
      <c r="K4847" s="1322">
        <v>1</v>
      </c>
      <c r="L4847" s="1322">
        <v>1</v>
      </c>
      <c r="M4847" s="1323">
        <f t="shared" si="193"/>
        <v>10000</v>
      </c>
      <c r="N4847" s="1322">
        <v>2</v>
      </c>
      <c r="O4847" s="1322">
        <v>6</v>
      </c>
      <c r="P4847" s="1323">
        <f t="shared" si="192"/>
        <v>60000</v>
      </c>
    </row>
    <row r="4848" spans="1:16" ht="12.75" x14ac:dyDescent="0.2">
      <c r="A4848" s="1473">
        <v>1091</v>
      </c>
      <c r="B4848" s="1473" t="s">
        <v>2003</v>
      </c>
      <c r="C4848" s="1474" t="s">
        <v>97</v>
      </c>
      <c r="D4848" s="1474" t="s">
        <v>5572</v>
      </c>
      <c r="E4848" s="1475">
        <v>6500</v>
      </c>
      <c r="F4848" s="1474" t="s">
        <v>6313</v>
      </c>
      <c r="G4848" s="1474" t="s">
        <v>6314</v>
      </c>
      <c r="H4848" s="1473" t="s">
        <v>5575</v>
      </c>
      <c r="I4848" s="1473" t="s">
        <v>5581</v>
      </c>
      <c r="J4848" s="1473" t="s">
        <v>5571</v>
      </c>
      <c r="K4848" s="1322">
        <v>4</v>
      </c>
      <c r="L4848" s="1322">
        <v>11</v>
      </c>
      <c r="M4848" s="1323">
        <f t="shared" si="193"/>
        <v>71500</v>
      </c>
      <c r="N4848" s="1322">
        <v>2</v>
      </c>
      <c r="O4848" s="1322">
        <v>6</v>
      </c>
      <c r="P4848" s="1323">
        <f t="shared" si="192"/>
        <v>39000</v>
      </c>
    </row>
    <row r="4849" spans="1:16" ht="12.75" x14ac:dyDescent="0.2">
      <c r="A4849" s="1473">
        <v>1091</v>
      </c>
      <c r="B4849" s="1473" t="s">
        <v>2003</v>
      </c>
      <c r="C4849" s="1474" t="s">
        <v>97</v>
      </c>
      <c r="D4849" s="1474" t="s">
        <v>5595</v>
      </c>
      <c r="E4849" s="1475">
        <v>2500</v>
      </c>
      <c r="F4849" s="1474" t="s">
        <v>6315</v>
      </c>
      <c r="G4849" s="1474" t="s">
        <v>6316</v>
      </c>
      <c r="H4849" s="1473" t="s">
        <v>5614</v>
      </c>
      <c r="I4849" s="1473" t="s">
        <v>5581</v>
      </c>
      <c r="J4849" s="1473" t="s">
        <v>2189</v>
      </c>
      <c r="K4849" s="1322">
        <v>4</v>
      </c>
      <c r="L4849" s="1322">
        <v>12</v>
      </c>
      <c r="M4849" s="1323">
        <f t="shared" si="193"/>
        <v>30000</v>
      </c>
      <c r="N4849" s="1322">
        <v>2</v>
      </c>
      <c r="O4849" s="1322">
        <v>6</v>
      </c>
      <c r="P4849" s="1323">
        <f t="shared" si="192"/>
        <v>15000</v>
      </c>
    </row>
    <row r="4850" spans="1:16" ht="12.75" x14ac:dyDescent="0.2">
      <c r="A4850" s="1473">
        <v>1091</v>
      </c>
      <c r="B4850" s="1473" t="s">
        <v>2003</v>
      </c>
      <c r="C4850" s="1474" t="s">
        <v>97</v>
      </c>
      <c r="D4850" s="1474" t="s">
        <v>5756</v>
      </c>
      <c r="E4850" s="1475">
        <v>2500</v>
      </c>
      <c r="F4850" s="1474" t="s">
        <v>6317</v>
      </c>
      <c r="G4850" s="1474" t="s">
        <v>6318</v>
      </c>
      <c r="H4850" s="1473" t="s">
        <v>1494</v>
      </c>
      <c r="I4850" s="1473" t="s">
        <v>5581</v>
      </c>
      <c r="J4850" s="1473" t="s">
        <v>2189</v>
      </c>
      <c r="K4850" s="1322">
        <v>1</v>
      </c>
      <c r="L4850" s="1322">
        <v>1</v>
      </c>
      <c r="M4850" s="1323">
        <f t="shared" si="193"/>
        <v>2500</v>
      </c>
      <c r="N4850" s="1322">
        <v>2</v>
      </c>
      <c r="O4850" s="1322">
        <v>6</v>
      </c>
      <c r="P4850" s="1323">
        <f t="shared" si="192"/>
        <v>15000</v>
      </c>
    </row>
    <row r="4851" spans="1:16" ht="12.75" x14ac:dyDescent="0.2">
      <c r="A4851" s="1473">
        <v>1091</v>
      </c>
      <c r="B4851" s="1473" t="s">
        <v>2003</v>
      </c>
      <c r="C4851" s="1474" t="s">
        <v>97</v>
      </c>
      <c r="D4851" s="1474" t="s">
        <v>5572</v>
      </c>
      <c r="E4851" s="1475">
        <v>6500</v>
      </c>
      <c r="F4851" s="1474" t="s">
        <v>6319</v>
      </c>
      <c r="G4851" s="1474" t="s">
        <v>6320</v>
      </c>
      <c r="H4851" s="1473" t="s">
        <v>4635</v>
      </c>
      <c r="I4851" s="1473" t="s">
        <v>5611</v>
      </c>
      <c r="J4851" s="1473" t="s">
        <v>5571</v>
      </c>
      <c r="K4851" s="1322">
        <v>4</v>
      </c>
      <c r="L4851" s="1322">
        <v>12</v>
      </c>
      <c r="M4851" s="1323">
        <f t="shared" si="193"/>
        <v>78000</v>
      </c>
      <c r="N4851" s="1322">
        <v>2</v>
      </c>
      <c r="O4851" s="1322">
        <v>6</v>
      </c>
      <c r="P4851" s="1323">
        <f t="shared" si="192"/>
        <v>39000</v>
      </c>
    </row>
    <row r="4852" spans="1:16" ht="12.75" x14ac:dyDescent="0.2">
      <c r="A4852" s="1473">
        <v>1091</v>
      </c>
      <c r="B4852" s="1473" t="s">
        <v>2003</v>
      </c>
      <c r="C4852" s="1474" t="s">
        <v>97</v>
      </c>
      <c r="D4852" s="1474" t="s">
        <v>5595</v>
      </c>
      <c r="E4852" s="1475">
        <v>2500</v>
      </c>
      <c r="F4852" s="1474" t="s">
        <v>6321</v>
      </c>
      <c r="G4852" s="1474" t="s">
        <v>6322</v>
      </c>
      <c r="H4852" s="1473" t="s">
        <v>6323</v>
      </c>
      <c r="I4852" s="1473" t="s">
        <v>5576</v>
      </c>
      <c r="J4852" s="1479" t="s">
        <v>2189</v>
      </c>
      <c r="K4852" s="1322">
        <v>4</v>
      </c>
      <c r="L4852" s="1322">
        <v>12</v>
      </c>
      <c r="M4852" s="1323">
        <f t="shared" si="193"/>
        <v>30000</v>
      </c>
      <c r="N4852" s="1322">
        <v>2</v>
      </c>
      <c r="O4852" s="1322">
        <v>6</v>
      </c>
      <c r="P4852" s="1323">
        <f t="shared" si="192"/>
        <v>15000</v>
      </c>
    </row>
    <row r="4853" spans="1:16" ht="12.75" x14ac:dyDescent="0.2">
      <c r="A4853" s="1473">
        <v>1091</v>
      </c>
      <c r="B4853" s="1473" t="s">
        <v>2003</v>
      </c>
      <c r="C4853" s="1474" t="s">
        <v>97</v>
      </c>
      <c r="D4853" s="1474" t="s">
        <v>695</v>
      </c>
      <c r="E4853" s="1476">
        <v>15600</v>
      </c>
      <c r="F4853" s="1482" t="s">
        <v>6324</v>
      </c>
      <c r="G4853" s="1474" t="s">
        <v>6325</v>
      </c>
      <c r="H4853" s="1473" t="s">
        <v>4635</v>
      </c>
      <c r="I4853" s="1473" t="s">
        <v>5611</v>
      </c>
      <c r="J4853" s="1473" t="s">
        <v>5571</v>
      </c>
      <c r="K4853" s="1322">
        <v>4</v>
      </c>
      <c r="L4853" s="1322">
        <v>12</v>
      </c>
      <c r="M4853" s="1323">
        <f t="shared" si="193"/>
        <v>187200</v>
      </c>
      <c r="N4853" s="1322">
        <v>2</v>
      </c>
      <c r="O4853" s="1322">
        <v>4</v>
      </c>
      <c r="P4853" s="1323">
        <f t="shared" si="192"/>
        <v>62400</v>
      </c>
    </row>
    <row r="4854" spans="1:16" ht="12.75" x14ac:dyDescent="0.2">
      <c r="A4854" s="1473">
        <v>1091</v>
      </c>
      <c r="B4854" s="1473" t="s">
        <v>2003</v>
      </c>
      <c r="C4854" s="1474" t="s">
        <v>97</v>
      </c>
      <c r="D4854" s="1474" t="s">
        <v>6326</v>
      </c>
      <c r="E4854" s="1475">
        <v>3500</v>
      </c>
      <c r="F4854" s="1474" t="s">
        <v>6327</v>
      </c>
      <c r="G4854" s="1474" t="s">
        <v>6328</v>
      </c>
      <c r="H4854" s="1473" t="s">
        <v>6329</v>
      </c>
      <c r="I4854" s="1473" t="s">
        <v>4607</v>
      </c>
      <c r="J4854" s="1473" t="s">
        <v>5571</v>
      </c>
      <c r="K4854" s="1322">
        <v>4</v>
      </c>
      <c r="L4854" s="1322">
        <v>12</v>
      </c>
      <c r="M4854" s="1323">
        <f t="shared" si="193"/>
        <v>42000</v>
      </c>
      <c r="N4854" s="1322">
        <v>2</v>
      </c>
      <c r="O4854" s="1322">
        <v>6</v>
      </c>
      <c r="P4854" s="1323">
        <f t="shared" si="192"/>
        <v>21000</v>
      </c>
    </row>
    <row r="4855" spans="1:16" ht="12.75" x14ac:dyDescent="0.2">
      <c r="A4855" s="1473">
        <v>1091</v>
      </c>
      <c r="B4855" s="1473" t="s">
        <v>2003</v>
      </c>
      <c r="C4855" s="1474" t="s">
        <v>97</v>
      </c>
      <c r="D4855" s="1474" t="s">
        <v>5602</v>
      </c>
      <c r="E4855" s="1475">
        <v>8000</v>
      </c>
      <c r="F4855" s="1474" t="s">
        <v>6330</v>
      </c>
      <c r="G4855" s="1474" t="s">
        <v>6331</v>
      </c>
      <c r="H4855" s="1473" t="s">
        <v>5575</v>
      </c>
      <c r="I4855" s="1473" t="s">
        <v>5581</v>
      </c>
      <c r="J4855" s="1473" t="s">
        <v>5571</v>
      </c>
      <c r="K4855" s="1322">
        <v>4</v>
      </c>
      <c r="L4855" s="1322">
        <v>12</v>
      </c>
      <c r="M4855" s="1323">
        <f t="shared" si="193"/>
        <v>96000</v>
      </c>
      <c r="N4855" s="1322">
        <v>2</v>
      </c>
      <c r="O4855" s="1322">
        <v>6</v>
      </c>
      <c r="P4855" s="1323">
        <f t="shared" si="192"/>
        <v>48000</v>
      </c>
    </row>
    <row r="4856" spans="1:16" ht="12.75" x14ac:dyDescent="0.2">
      <c r="A4856" s="1473">
        <v>1091</v>
      </c>
      <c r="B4856" s="1473" t="s">
        <v>2003</v>
      </c>
      <c r="C4856" s="1474" t="s">
        <v>97</v>
      </c>
      <c r="D4856" s="1474" t="s">
        <v>5756</v>
      </c>
      <c r="E4856" s="1475">
        <v>2500</v>
      </c>
      <c r="F4856" s="1474" t="s">
        <v>6332</v>
      </c>
      <c r="G4856" s="1474" t="s">
        <v>6333</v>
      </c>
      <c r="H4856" s="1473" t="s">
        <v>5740</v>
      </c>
      <c r="I4856" s="1473" t="s">
        <v>5581</v>
      </c>
      <c r="J4856" s="1473" t="s">
        <v>2189</v>
      </c>
      <c r="K4856" s="1322">
        <v>4</v>
      </c>
      <c r="L4856" s="1322">
        <v>12</v>
      </c>
      <c r="M4856" s="1323">
        <f t="shared" si="193"/>
        <v>30000</v>
      </c>
      <c r="N4856" s="1322">
        <v>2</v>
      </c>
      <c r="O4856" s="1322">
        <v>6</v>
      </c>
      <c r="P4856" s="1323">
        <f t="shared" si="192"/>
        <v>15000</v>
      </c>
    </row>
    <row r="4857" spans="1:16" ht="12.75" x14ac:dyDescent="0.2">
      <c r="A4857" s="1473">
        <v>1091</v>
      </c>
      <c r="B4857" s="1473" t="s">
        <v>2003</v>
      </c>
      <c r="C4857" s="1474" t="s">
        <v>97</v>
      </c>
      <c r="D4857" s="1474" t="s">
        <v>6334</v>
      </c>
      <c r="E4857" s="1475">
        <v>4000</v>
      </c>
      <c r="F4857" s="1474" t="s">
        <v>6335</v>
      </c>
      <c r="G4857" s="1474" t="s">
        <v>6336</v>
      </c>
      <c r="H4857" s="1473" t="s">
        <v>5684</v>
      </c>
      <c r="I4857" s="1473" t="s">
        <v>5666</v>
      </c>
      <c r="J4857" s="1473" t="s">
        <v>5571</v>
      </c>
      <c r="K4857" s="1322">
        <v>4</v>
      </c>
      <c r="L4857" s="1322">
        <v>12</v>
      </c>
      <c r="M4857" s="1323">
        <f t="shared" si="193"/>
        <v>48000</v>
      </c>
      <c r="N4857" s="1322">
        <v>2</v>
      </c>
      <c r="O4857" s="1322">
        <v>6</v>
      </c>
      <c r="P4857" s="1323">
        <f t="shared" si="192"/>
        <v>24000</v>
      </c>
    </row>
    <row r="4858" spans="1:16" ht="12.75" x14ac:dyDescent="0.2">
      <c r="A4858" s="1473">
        <v>1091</v>
      </c>
      <c r="B4858" s="1473" t="s">
        <v>2003</v>
      </c>
      <c r="C4858" s="1474" t="s">
        <v>97</v>
      </c>
      <c r="D4858" s="1474" t="s">
        <v>715</v>
      </c>
      <c r="E4858" s="1475">
        <v>3500</v>
      </c>
      <c r="F4858" s="1474" t="s">
        <v>6337</v>
      </c>
      <c r="G4858" s="1474" t="s">
        <v>6338</v>
      </c>
      <c r="H4858" s="1473" t="s">
        <v>6161</v>
      </c>
      <c r="I4858" s="1474" t="s">
        <v>2186</v>
      </c>
      <c r="J4858" s="1479" t="s">
        <v>5571</v>
      </c>
      <c r="K4858" s="1322">
        <v>4</v>
      </c>
      <c r="L4858" s="1322">
        <v>12</v>
      </c>
      <c r="M4858" s="1323">
        <f t="shared" si="193"/>
        <v>42000</v>
      </c>
      <c r="N4858" s="1322">
        <v>2</v>
      </c>
      <c r="O4858" s="1322">
        <v>6</v>
      </c>
      <c r="P4858" s="1323">
        <f t="shared" si="192"/>
        <v>21000</v>
      </c>
    </row>
    <row r="4859" spans="1:16" ht="12.75" x14ac:dyDescent="0.2">
      <c r="A4859" s="1473">
        <v>1091</v>
      </c>
      <c r="B4859" s="1473" t="s">
        <v>2003</v>
      </c>
      <c r="C4859" s="1474" t="s">
        <v>97</v>
      </c>
      <c r="D4859" s="1474" t="s">
        <v>6103</v>
      </c>
      <c r="E4859" s="1475">
        <v>2500</v>
      </c>
      <c r="F4859" s="1474" t="s">
        <v>6339</v>
      </c>
      <c r="G4859" s="1474" t="s">
        <v>6340</v>
      </c>
      <c r="H4859" s="1473" t="s">
        <v>5816</v>
      </c>
      <c r="I4859" s="1473" t="s">
        <v>5581</v>
      </c>
      <c r="J4859" s="1473" t="s">
        <v>5571</v>
      </c>
      <c r="K4859" s="1322">
        <v>4</v>
      </c>
      <c r="L4859" s="1322">
        <v>12</v>
      </c>
      <c r="M4859" s="1323">
        <f t="shared" si="193"/>
        <v>30000</v>
      </c>
      <c r="N4859" s="1322">
        <v>2</v>
      </c>
      <c r="O4859" s="1322">
        <v>6</v>
      </c>
      <c r="P4859" s="1323">
        <f t="shared" si="192"/>
        <v>15000</v>
      </c>
    </row>
    <row r="4860" spans="1:16" ht="12.75" x14ac:dyDescent="0.2">
      <c r="A4860" s="1473">
        <v>1091</v>
      </c>
      <c r="B4860" s="1473" t="s">
        <v>2003</v>
      </c>
      <c r="C4860" s="1474" t="s">
        <v>97</v>
      </c>
      <c r="D4860" s="1474" t="s">
        <v>5735</v>
      </c>
      <c r="E4860" s="1475">
        <v>2200</v>
      </c>
      <c r="F4860" s="1474" t="s">
        <v>6341</v>
      </c>
      <c r="G4860" s="1474" t="s">
        <v>6342</v>
      </c>
      <c r="H4860" s="1473" t="s">
        <v>6343</v>
      </c>
      <c r="I4860" s="1473" t="s">
        <v>2189</v>
      </c>
      <c r="J4860" s="1473" t="s">
        <v>2189</v>
      </c>
      <c r="K4860" s="1322">
        <v>4</v>
      </c>
      <c r="L4860" s="1322">
        <v>12</v>
      </c>
      <c r="M4860" s="1323">
        <f t="shared" si="193"/>
        <v>26400</v>
      </c>
      <c r="N4860" s="1322">
        <v>2</v>
      </c>
      <c r="O4860" s="1322">
        <v>6</v>
      </c>
      <c r="P4860" s="1323">
        <f t="shared" si="192"/>
        <v>13200</v>
      </c>
    </row>
    <row r="4861" spans="1:16" ht="12.75" x14ac:dyDescent="0.2">
      <c r="A4861" s="1473">
        <v>1091</v>
      </c>
      <c r="B4861" s="1473" t="s">
        <v>2003</v>
      </c>
      <c r="C4861" s="1474" t="s">
        <v>97</v>
      </c>
      <c r="D4861" s="1474" t="s">
        <v>5989</v>
      </c>
      <c r="E4861" s="1475">
        <v>5700</v>
      </c>
      <c r="F4861" s="1474" t="s">
        <v>6344</v>
      </c>
      <c r="G4861" s="1474" t="s">
        <v>6345</v>
      </c>
      <c r="H4861" s="1473" t="s">
        <v>5709</v>
      </c>
      <c r="I4861" s="1473" t="s">
        <v>5755</v>
      </c>
      <c r="J4861" s="1473" t="s">
        <v>5571</v>
      </c>
      <c r="K4861" s="1322">
        <v>4</v>
      </c>
      <c r="L4861" s="1322">
        <v>12</v>
      </c>
      <c r="M4861" s="1323">
        <f t="shared" si="193"/>
        <v>68400</v>
      </c>
      <c r="N4861" s="1322">
        <v>2</v>
      </c>
      <c r="O4861" s="1322">
        <v>6</v>
      </c>
      <c r="P4861" s="1323">
        <f t="shared" si="192"/>
        <v>34200</v>
      </c>
    </row>
    <row r="4862" spans="1:16" ht="12.75" x14ac:dyDescent="0.2">
      <c r="A4862" s="1473">
        <v>1091</v>
      </c>
      <c r="B4862" s="1473" t="s">
        <v>2003</v>
      </c>
      <c r="C4862" s="1474" t="s">
        <v>97</v>
      </c>
      <c r="D4862" s="1474" t="s">
        <v>5696</v>
      </c>
      <c r="E4862" s="1475">
        <v>2500</v>
      </c>
      <c r="F4862" s="1474" t="s">
        <v>6346</v>
      </c>
      <c r="G4862" s="1474" t="s">
        <v>6347</v>
      </c>
      <c r="H4862" s="1473" t="s">
        <v>5680</v>
      </c>
      <c r="I4862" s="1473" t="s">
        <v>5666</v>
      </c>
      <c r="J4862" s="1479" t="s">
        <v>2189</v>
      </c>
      <c r="K4862" s="1322">
        <v>4</v>
      </c>
      <c r="L4862" s="1322">
        <v>12</v>
      </c>
      <c r="M4862" s="1323">
        <f t="shared" si="193"/>
        <v>30000</v>
      </c>
      <c r="N4862" s="1322">
        <v>2</v>
      </c>
      <c r="O4862" s="1322">
        <v>6</v>
      </c>
      <c r="P4862" s="1323">
        <f t="shared" si="192"/>
        <v>15000</v>
      </c>
    </row>
    <row r="4863" spans="1:16" ht="12.75" x14ac:dyDescent="0.2">
      <c r="A4863" s="1473">
        <v>1091</v>
      </c>
      <c r="B4863" s="1473" t="s">
        <v>2003</v>
      </c>
      <c r="C4863" s="1474" t="s">
        <v>97</v>
      </c>
      <c r="D4863" s="1474" t="s">
        <v>5572</v>
      </c>
      <c r="E4863" s="1475">
        <v>6500</v>
      </c>
      <c r="F4863" s="1474" t="s">
        <v>6348</v>
      </c>
      <c r="G4863" s="1474" t="s">
        <v>6349</v>
      </c>
      <c r="H4863" s="1473" t="s">
        <v>5575</v>
      </c>
      <c r="I4863" s="1473" t="s">
        <v>5581</v>
      </c>
      <c r="J4863" s="1473" t="s">
        <v>5571</v>
      </c>
      <c r="K4863" s="1322">
        <v>4</v>
      </c>
      <c r="L4863" s="1322">
        <v>12</v>
      </c>
      <c r="M4863" s="1323">
        <f t="shared" si="193"/>
        <v>78000</v>
      </c>
      <c r="N4863" s="1322">
        <v>2</v>
      </c>
      <c r="O4863" s="1322">
        <v>6</v>
      </c>
      <c r="P4863" s="1323">
        <f t="shared" si="192"/>
        <v>39000</v>
      </c>
    </row>
    <row r="4864" spans="1:16" ht="12.75" x14ac:dyDescent="0.2">
      <c r="A4864" s="1473">
        <v>1091</v>
      </c>
      <c r="B4864" s="1473" t="s">
        <v>2003</v>
      </c>
      <c r="C4864" s="1474" t="s">
        <v>97</v>
      </c>
      <c r="D4864" s="1474" t="s">
        <v>5674</v>
      </c>
      <c r="E4864" s="1475">
        <v>2500</v>
      </c>
      <c r="F4864" s="1474" t="s">
        <v>6350</v>
      </c>
      <c r="G4864" s="1474" t="s">
        <v>6351</v>
      </c>
      <c r="H4864" s="1473" t="s">
        <v>6352</v>
      </c>
      <c r="I4864" s="1473" t="s">
        <v>2190</v>
      </c>
      <c r="J4864" s="1473" t="s">
        <v>2189</v>
      </c>
      <c r="K4864" s="1322">
        <v>4</v>
      </c>
      <c r="L4864" s="1322">
        <v>12</v>
      </c>
      <c r="M4864" s="1323">
        <f t="shared" si="193"/>
        <v>30000</v>
      </c>
      <c r="N4864" s="1322">
        <v>2</v>
      </c>
      <c r="O4864" s="1322">
        <v>6</v>
      </c>
      <c r="P4864" s="1323">
        <f t="shared" si="192"/>
        <v>15000</v>
      </c>
    </row>
    <row r="4865" spans="1:16" ht="12.75" x14ac:dyDescent="0.2">
      <c r="A4865" s="1473">
        <v>1091</v>
      </c>
      <c r="B4865" s="1473" t="s">
        <v>2003</v>
      </c>
      <c r="C4865" s="1474" t="s">
        <v>97</v>
      </c>
      <c r="D4865" s="1474" t="s">
        <v>739</v>
      </c>
      <c r="E4865" s="1475">
        <v>2500</v>
      </c>
      <c r="F4865" s="1474" t="s">
        <v>6353</v>
      </c>
      <c r="G4865" s="1474" t="s">
        <v>6354</v>
      </c>
      <c r="H4865" s="1473" t="s">
        <v>6236</v>
      </c>
      <c r="I4865" s="1479" t="s">
        <v>5658</v>
      </c>
      <c r="J4865" s="1473" t="s">
        <v>2189</v>
      </c>
      <c r="K4865" s="1322">
        <v>4</v>
      </c>
      <c r="L4865" s="1322">
        <v>12</v>
      </c>
      <c r="M4865" s="1323">
        <f t="shared" si="193"/>
        <v>30000</v>
      </c>
      <c r="N4865" s="1322">
        <v>2</v>
      </c>
      <c r="O4865" s="1322">
        <v>6</v>
      </c>
      <c r="P4865" s="1323">
        <f t="shared" si="192"/>
        <v>15000</v>
      </c>
    </row>
    <row r="4866" spans="1:16" ht="12.75" x14ac:dyDescent="0.2">
      <c r="A4866" s="1473">
        <v>1091</v>
      </c>
      <c r="B4866" s="1473" t="s">
        <v>2003</v>
      </c>
      <c r="C4866" s="1474" t="s">
        <v>97</v>
      </c>
      <c r="D4866" s="1474" t="s">
        <v>5989</v>
      </c>
      <c r="E4866" s="1475">
        <v>6500</v>
      </c>
      <c r="F4866" s="1474" t="s">
        <v>6355</v>
      </c>
      <c r="G4866" s="1474" t="s">
        <v>6356</v>
      </c>
      <c r="H4866" s="1473" t="s">
        <v>5832</v>
      </c>
      <c r="I4866" s="1473" t="s">
        <v>5581</v>
      </c>
      <c r="J4866" s="1473" t="s">
        <v>5571</v>
      </c>
      <c r="K4866" s="1322">
        <v>4</v>
      </c>
      <c r="L4866" s="1322">
        <v>12</v>
      </c>
      <c r="M4866" s="1323">
        <f t="shared" si="193"/>
        <v>78000</v>
      </c>
      <c r="N4866" s="1322">
        <v>2</v>
      </c>
      <c r="O4866" s="1322">
        <v>6</v>
      </c>
      <c r="P4866" s="1323">
        <f t="shared" si="192"/>
        <v>39000</v>
      </c>
    </row>
    <row r="4867" spans="1:16" ht="12.75" x14ac:dyDescent="0.2">
      <c r="A4867" s="1473">
        <v>1091</v>
      </c>
      <c r="B4867" s="1473" t="s">
        <v>2003</v>
      </c>
      <c r="C4867" s="1474" t="s">
        <v>97</v>
      </c>
      <c r="D4867" s="1474" t="s">
        <v>5572</v>
      </c>
      <c r="E4867" s="1475">
        <v>6500</v>
      </c>
      <c r="F4867" s="1474" t="s">
        <v>6357</v>
      </c>
      <c r="G4867" s="1474" t="s">
        <v>6358</v>
      </c>
      <c r="H4867" s="1473" t="s">
        <v>4635</v>
      </c>
      <c r="I4867" s="1473" t="s">
        <v>5611</v>
      </c>
      <c r="J4867" s="1473" t="s">
        <v>5571</v>
      </c>
      <c r="K4867" s="1322">
        <v>4</v>
      </c>
      <c r="L4867" s="1322">
        <v>12</v>
      </c>
      <c r="M4867" s="1323">
        <f t="shared" si="193"/>
        <v>78000</v>
      </c>
      <c r="N4867" s="1322">
        <v>2</v>
      </c>
      <c r="O4867" s="1322">
        <v>6</v>
      </c>
      <c r="P4867" s="1323">
        <f t="shared" si="192"/>
        <v>39000</v>
      </c>
    </row>
    <row r="4868" spans="1:16" ht="12.75" x14ac:dyDescent="0.2">
      <c r="A4868" s="1473">
        <v>1091</v>
      </c>
      <c r="B4868" s="1473" t="s">
        <v>2003</v>
      </c>
      <c r="C4868" s="1474" t="s">
        <v>97</v>
      </c>
      <c r="D4868" s="1474" t="s">
        <v>5619</v>
      </c>
      <c r="E4868" s="1475">
        <v>7000</v>
      </c>
      <c r="F4868" s="1474" t="s">
        <v>6359</v>
      </c>
      <c r="G4868" s="1474" t="s">
        <v>6360</v>
      </c>
      <c r="H4868" s="1473" t="s">
        <v>4635</v>
      </c>
      <c r="I4868" s="1473" t="s">
        <v>5611</v>
      </c>
      <c r="J4868" s="1473" t="s">
        <v>5571</v>
      </c>
      <c r="K4868" s="1322">
        <v>4</v>
      </c>
      <c r="L4868" s="1322">
        <v>12</v>
      </c>
      <c r="M4868" s="1323">
        <f t="shared" si="193"/>
        <v>84000</v>
      </c>
      <c r="N4868" s="1322">
        <v>2</v>
      </c>
      <c r="O4868" s="1322">
        <v>6</v>
      </c>
      <c r="P4868" s="1323">
        <f t="shared" si="192"/>
        <v>42000</v>
      </c>
    </row>
    <row r="4869" spans="1:16" ht="12.75" x14ac:dyDescent="0.2">
      <c r="A4869" s="1473">
        <v>1091</v>
      </c>
      <c r="B4869" s="1473" t="s">
        <v>2003</v>
      </c>
      <c r="C4869" s="1474" t="s">
        <v>97</v>
      </c>
      <c r="D4869" s="1474" t="s">
        <v>5811</v>
      </c>
      <c r="E4869" s="1475">
        <v>2500</v>
      </c>
      <c r="F4869" s="1474" t="s">
        <v>6361</v>
      </c>
      <c r="G4869" s="1474" t="s">
        <v>6362</v>
      </c>
      <c r="H4869" s="1473" t="s">
        <v>5614</v>
      </c>
      <c r="I4869" s="1473" t="s">
        <v>5576</v>
      </c>
      <c r="J4869" s="1473" t="s">
        <v>2189</v>
      </c>
      <c r="K4869" s="1322">
        <v>4</v>
      </c>
      <c r="L4869" s="1322">
        <v>12</v>
      </c>
      <c r="M4869" s="1323">
        <f t="shared" si="193"/>
        <v>30000</v>
      </c>
      <c r="N4869" s="1322">
        <v>2</v>
      </c>
      <c r="O4869" s="1322">
        <v>6</v>
      </c>
      <c r="P4869" s="1323">
        <f t="shared" si="192"/>
        <v>15000</v>
      </c>
    </row>
    <row r="4870" spans="1:16" ht="12.75" x14ac:dyDescent="0.2">
      <c r="A4870" s="1473">
        <v>1091</v>
      </c>
      <c r="B4870" s="1473" t="s">
        <v>2003</v>
      </c>
      <c r="C4870" s="1474" t="s">
        <v>97</v>
      </c>
      <c r="D4870" s="1474" t="s">
        <v>6363</v>
      </c>
      <c r="E4870" s="1475">
        <v>10000</v>
      </c>
      <c r="F4870" s="1474" t="s">
        <v>6364</v>
      </c>
      <c r="G4870" s="1474" t="s">
        <v>6365</v>
      </c>
      <c r="H4870" s="1473" t="s">
        <v>5580</v>
      </c>
      <c r="I4870" s="1473" t="s">
        <v>5581</v>
      </c>
      <c r="J4870" s="1473" t="s">
        <v>5571</v>
      </c>
      <c r="K4870" s="1322">
        <v>4</v>
      </c>
      <c r="L4870" s="1322">
        <v>12</v>
      </c>
      <c r="M4870" s="1323">
        <f t="shared" si="193"/>
        <v>120000</v>
      </c>
      <c r="N4870" s="1322">
        <v>2</v>
      </c>
      <c r="O4870" s="1322">
        <v>6</v>
      </c>
      <c r="P4870" s="1323">
        <f t="shared" si="192"/>
        <v>60000</v>
      </c>
    </row>
    <row r="4871" spans="1:16" ht="12.75" x14ac:dyDescent="0.2">
      <c r="A4871" s="1473">
        <v>1091</v>
      </c>
      <c r="B4871" s="1473" t="s">
        <v>2003</v>
      </c>
      <c r="C4871" s="1474" t="s">
        <v>97</v>
      </c>
      <c r="D4871" s="1474" t="s">
        <v>5606</v>
      </c>
      <c r="E4871" s="1475">
        <v>9000</v>
      </c>
      <c r="F4871" s="1474" t="s">
        <v>6366</v>
      </c>
      <c r="G4871" s="1474" t="s">
        <v>6367</v>
      </c>
      <c r="H4871" s="1473" t="s">
        <v>651</v>
      </c>
      <c r="I4871" s="1473" t="s">
        <v>5581</v>
      </c>
      <c r="J4871" s="1473" t="s">
        <v>5571</v>
      </c>
      <c r="K4871" s="1324"/>
      <c r="L4871" s="1324"/>
      <c r="M4871" s="1322"/>
      <c r="N4871" s="1322">
        <v>2</v>
      </c>
      <c r="O4871" s="1322">
        <v>6</v>
      </c>
      <c r="P4871" s="1323">
        <f t="shared" si="192"/>
        <v>54000</v>
      </c>
    </row>
    <row r="4872" spans="1:16" ht="12.75" x14ac:dyDescent="0.2">
      <c r="A4872" s="1473">
        <v>1091</v>
      </c>
      <c r="B4872" s="1473" t="s">
        <v>2003</v>
      </c>
      <c r="C4872" s="1474" t="s">
        <v>97</v>
      </c>
      <c r="D4872" s="1474" t="s">
        <v>5572</v>
      </c>
      <c r="E4872" s="1475">
        <v>6500</v>
      </c>
      <c r="F4872" s="1474" t="s">
        <v>6368</v>
      </c>
      <c r="G4872" s="1474" t="s">
        <v>6369</v>
      </c>
      <c r="H4872" s="1473" t="s">
        <v>5575</v>
      </c>
      <c r="I4872" s="1473" t="s">
        <v>5581</v>
      </c>
      <c r="J4872" s="1473" t="s">
        <v>5571</v>
      </c>
      <c r="K4872" s="1322">
        <v>2</v>
      </c>
      <c r="L4872" s="1322">
        <v>6</v>
      </c>
      <c r="M4872" s="1323">
        <f t="shared" ref="M4872:M4890" si="194">+L4872*E4872</f>
        <v>39000</v>
      </c>
      <c r="N4872" s="1322">
        <v>2</v>
      </c>
      <c r="O4872" s="1322">
        <v>6</v>
      </c>
      <c r="P4872" s="1323">
        <f t="shared" si="192"/>
        <v>39000</v>
      </c>
    </row>
    <row r="4873" spans="1:16" ht="12.75" x14ac:dyDescent="0.2">
      <c r="A4873" s="1473">
        <v>1091</v>
      </c>
      <c r="B4873" s="1473" t="s">
        <v>2003</v>
      </c>
      <c r="C4873" s="1474" t="s">
        <v>97</v>
      </c>
      <c r="D4873" s="1474" t="s">
        <v>5595</v>
      </c>
      <c r="E4873" s="1475">
        <v>2500</v>
      </c>
      <c r="F4873" s="1474" t="s">
        <v>6370</v>
      </c>
      <c r="G4873" s="1474" t="s">
        <v>6371</v>
      </c>
      <c r="H4873" s="1473" t="s">
        <v>5703</v>
      </c>
      <c r="I4873" s="1473" t="s">
        <v>5581</v>
      </c>
      <c r="J4873" s="1473" t="s">
        <v>5571</v>
      </c>
      <c r="K4873" s="1322">
        <v>4</v>
      </c>
      <c r="L4873" s="1322">
        <v>12</v>
      </c>
      <c r="M4873" s="1323">
        <f t="shared" si="194"/>
        <v>30000</v>
      </c>
      <c r="N4873" s="1322">
        <v>2</v>
      </c>
      <c r="O4873" s="1322">
        <v>6</v>
      </c>
      <c r="P4873" s="1323">
        <f t="shared" si="192"/>
        <v>15000</v>
      </c>
    </row>
    <row r="4874" spans="1:16" ht="12.75" x14ac:dyDescent="0.2">
      <c r="A4874" s="1473">
        <v>1091</v>
      </c>
      <c r="B4874" s="1473" t="s">
        <v>2003</v>
      </c>
      <c r="C4874" s="1474" t="s">
        <v>97</v>
      </c>
      <c r="D4874" s="1474" t="s">
        <v>5572</v>
      </c>
      <c r="E4874" s="1475">
        <v>6500</v>
      </c>
      <c r="F4874" s="1474" t="s">
        <v>6372</v>
      </c>
      <c r="G4874" s="1474" t="s">
        <v>6373</v>
      </c>
      <c r="H4874" s="1473" t="s">
        <v>5594</v>
      </c>
      <c r="I4874" s="1473" t="s">
        <v>5581</v>
      </c>
      <c r="J4874" s="1473" t="s">
        <v>5571</v>
      </c>
      <c r="K4874" s="1322">
        <v>4</v>
      </c>
      <c r="L4874" s="1322">
        <v>12</v>
      </c>
      <c r="M4874" s="1323">
        <f t="shared" si="194"/>
        <v>78000</v>
      </c>
      <c r="N4874" s="1322">
        <v>2</v>
      </c>
      <c r="O4874" s="1322">
        <v>6</v>
      </c>
      <c r="P4874" s="1323">
        <f t="shared" si="192"/>
        <v>39000</v>
      </c>
    </row>
    <row r="4875" spans="1:16" ht="12.75" x14ac:dyDescent="0.2">
      <c r="A4875" s="1473">
        <v>1091</v>
      </c>
      <c r="B4875" s="1473" t="s">
        <v>2003</v>
      </c>
      <c r="C4875" s="1474" t="s">
        <v>97</v>
      </c>
      <c r="D4875" s="1474" t="s">
        <v>5591</v>
      </c>
      <c r="E4875" s="1475">
        <v>2500</v>
      </c>
      <c r="F4875" s="1474" t="s">
        <v>6374</v>
      </c>
      <c r="G4875" s="1474" t="s">
        <v>6375</v>
      </c>
      <c r="H4875" s="1473" t="s">
        <v>6376</v>
      </c>
      <c r="I4875" s="1474" t="s">
        <v>2189</v>
      </c>
      <c r="J4875" s="1479" t="s">
        <v>2189</v>
      </c>
      <c r="K4875" s="1322">
        <v>4</v>
      </c>
      <c r="L4875" s="1322">
        <v>12</v>
      </c>
      <c r="M4875" s="1323">
        <f t="shared" si="194"/>
        <v>30000</v>
      </c>
      <c r="N4875" s="1322">
        <v>2</v>
      </c>
      <c r="O4875" s="1322">
        <v>6</v>
      </c>
      <c r="P4875" s="1323">
        <f t="shared" si="192"/>
        <v>15000</v>
      </c>
    </row>
    <row r="4876" spans="1:16" ht="12.75" x14ac:dyDescent="0.2">
      <c r="A4876" s="1473">
        <v>1091</v>
      </c>
      <c r="B4876" s="1473" t="s">
        <v>2003</v>
      </c>
      <c r="C4876" s="1474" t="s">
        <v>97</v>
      </c>
      <c r="D4876" s="1474" t="s">
        <v>5602</v>
      </c>
      <c r="E4876" s="1475">
        <v>8000</v>
      </c>
      <c r="F4876" s="1474" t="s">
        <v>6377</v>
      </c>
      <c r="G4876" s="1474" t="s">
        <v>6378</v>
      </c>
      <c r="H4876" s="1473" t="s">
        <v>5575</v>
      </c>
      <c r="I4876" s="1473" t="s">
        <v>5581</v>
      </c>
      <c r="J4876" s="1473" t="s">
        <v>5571</v>
      </c>
      <c r="K4876" s="1322">
        <v>1</v>
      </c>
      <c r="L4876" s="1322">
        <v>3</v>
      </c>
      <c r="M4876" s="1323">
        <f t="shared" si="194"/>
        <v>24000</v>
      </c>
      <c r="N4876" s="1322">
        <v>2</v>
      </c>
      <c r="O4876" s="1322">
        <v>6</v>
      </c>
      <c r="P4876" s="1323">
        <f t="shared" si="192"/>
        <v>48000</v>
      </c>
    </row>
    <row r="4877" spans="1:16" ht="12.75" x14ac:dyDescent="0.2">
      <c r="A4877" s="1473">
        <v>1091</v>
      </c>
      <c r="B4877" s="1473" t="s">
        <v>2003</v>
      </c>
      <c r="C4877" s="1474" t="s">
        <v>97</v>
      </c>
      <c r="D4877" s="1474" t="s">
        <v>5811</v>
      </c>
      <c r="E4877" s="1475">
        <v>2500</v>
      </c>
      <c r="F4877" s="1474" t="s">
        <v>6379</v>
      </c>
      <c r="G4877" s="1474" t="s">
        <v>6380</v>
      </c>
      <c r="H4877" s="1473" t="s">
        <v>5864</v>
      </c>
      <c r="I4877" s="1473" t="s">
        <v>5653</v>
      </c>
      <c r="J4877" s="1473" t="s">
        <v>2189</v>
      </c>
      <c r="K4877" s="1322">
        <v>4</v>
      </c>
      <c r="L4877" s="1322">
        <v>12</v>
      </c>
      <c r="M4877" s="1323">
        <f t="shared" si="194"/>
        <v>30000</v>
      </c>
      <c r="N4877" s="1322">
        <v>2</v>
      </c>
      <c r="O4877" s="1322">
        <v>6</v>
      </c>
      <c r="P4877" s="1323">
        <f t="shared" ref="P4877:P4940" si="195">+O4877*E4877</f>
        <v>15000</v>
      </c>
    </row>
    <row r="4878" spans="1:16" ht="12.75" x14ac:dyDescent="0.2">
      <c r="A4878" s="1473">
        <v>1091</v>
      </c>
      <c r="B4878" s="1473" t="s">
        <v>2003</v>
      </c>
      <c r="C4878" s="1474" t="s">
        <v>97</v>
      </c>
      <c r="D4878" s="1474" t="s">
        <v>6381</v>
      </c>
      <c r="E4878" s="1475">
        <v>7500</v>
      </c>
      <c r="F4878" s="1474" t="s">
        <v>6382</v>
      </c>
      <c r="G4878" s="1474" t="s">
        <v>6383</v>
      </c>
      <c r="H4878" s="1473" t="s">
        <v>6384</v>
      </c>
      <c r="I4878" s="1473" t="s">
        <v>5581</v>
      </c>
      <c r="J4878" s="1473" t="s">
        <v>5571</v>
      </c>
      <c r="K4878" s="1322">
        <v>1</v>
      </c>
      <c r="L4878" s="1322">
        <v>1</v>
      </c>
      <c r="M4878" s="1323">
        <f t="shared" si="194"/>
        <v>7500</v>
      </c>
      <c r="N4878" s="1322">
        <v>2</v>
      </c>
      <c r="O4878" s="1322">
        <v>6</v>
      </c>
      <c r="P4878" s="1323">
        <f t="shared" si="195"/>
        <v>45000</v>
      </c>
    </row>
    <row r="4879" spans="1:16" ht="12.75" x14ac:dyDescent="0.2">
      <c r="A4879" s="1473">
        <v>1091</v>
      </c>
      <c r="B4879" s="1473" t="s">
        <v>2003</v>
      </c>
      <c r="C4879" s="1474" t="s">
        <v>97</v>
      </c>
      <c r="D4879" s="1474" t="s">
        <v>5677</v>
      </c>
      <c r="E4879" s="1475">
        <v>5000</v>
      </c>
      <c r="F4879" s="1474" t="s">
        <v>6385</v>
      </c>
      <c r="G4879" s="1474" t="s">
        <v>6386</v>
      </c>
      <c r="H4879" s="1473" t="s">
        <v>5680</v>
      </c>
      <c r="I4879" s="1473" t="s">
        <v>5755</v>
      </c>
      <c r="J4879" s="1473" t="s">
        <v>5571</v>
      </c>
      <c r="K4879" s="1322">
        <v>4</v>
      </c>
      <c r="L4879" s="1322">
        <v>12</v>
      </c>
      <c r="M4879" s="1323">
        <f t="shared" si="194"/>
        <v>60000</v>
      </c>
      <c r="N4879" s="1322">
        <v>2</v>
      </c>
      <c r="O4879" s="1322">
        <v>6</v>
      </c>
      <c r="P4879" s="1323">
        <f t="shared" si="195"/>
        <v>30000</v>
      </c>
    </row>
    <row r="4880" spans="1:16" ht="12.75" x14ac:dyDescent="0.2">
      <c r="A4880" s="1473">
        <v>1091</v>
      </c>
      <c r="B4880" s="1473" t="s">
        <v>2003</v>
      </c>
      <c r="C4880" s="1474" t="s">
        <v>97</v>
      </c>
      <c r="D4880" s="1474" t="s">
        <v>5595</v>
      </c>
      <c r="E4880" s="1475">
        <v>2500</v>
      </c>
      <c r="F4880" s="1474" t="s">
        <v>6387</v>
      </c>
      <c r="G4880" s="1474" t="s">
        <v>6388</v>
      </c>
      <c r="H4880" s="1473" t="s">
        <v>5614</v>
      </c>
      <c r="I4880" s="1473" t="s">
        <v>5581</v>
      </c>
      <c r="J4880" s="1473" t="s">
        <v>5571</v>
      </c>
      <c r="K4880" s="1322">
        <v>4</v>
      </c>
      <c r="L4880" s="1322">
        <v>12</v>
      </c>
      <c r="M4880" s="1323">
        <f t="shared" si="194"/>
        <v>30000</v>
      </c>
      <c r="N4880" s="1322">
        <v>2</v>
      </c>
      <c r="O4880" s="1322">
        <v>6</v>
      </c>
      <c r="P4880" s="1323">
        <f t="shared" si="195"/>
        <v>15000</v>
      </c>
    </row>
    <row r="4881" spans="1:16" ht="12.75" x14ac:dyDescent="0.2">
      <c r="A4881" s="1473">
        <v>1091</v>
      </c>
      <c r="B4881" s="1473" t="s">
        <v>2003</v>
      </c>
      <c r="C4881" s="1474" t="s">
        <v>97</v>
      </c>
      <c r="D4881" s="1474" t="s">
        <v>5756</v>
      </c>
      <c r="E4881" s="1475">
        <v>2500</v>
      </c>
      <c r="F4881" s="1474" t="s">
        <v>6389</v>
      </c>
      <c r="G4881" s="1474" t="s">
        <v>6390</v>
      </c>
      <c r="H4881" s="1473" t="s">
        <v>5719</v>
      </c>
      <c r="I4881" s="1473" t="s">
        <v>5581</v>
      </c>
      <c r="J4881" s="1479" t="s">
        <v>2189</v>
      </c>
      <c r="K4881" s="1322">
        <v>4</v>
      </c>
      <c r="L4881" s="1322">
        <v>12</v>
      </c>
      <c r="M4881" s="1323">
        <f t="shared" si="194"/>
        <v>30000</v>
      </c>
      <c r="N4881" s="1322">
        <v>2</v>
      </c>
      <c r="O4881" s="1322">
        <v>6</v>
      </c>
      <c r="P4881" s="1323">
        <f t="shared" si="195"/>
        <v>15000</v>
      </c>
    </row>
    <row r="4882" spans="1:16" ht="12.75" x14ac:dyDescent="0.2">
      <c r="A4882" s="1473">
        <v>1091</v>
      </c>
      <c r="B4882" s="1473" t="s">
        <v>2003</v>
      </c>
      <c r="C4882" s="1474" t="s">
        <v>97</v>
      </c>
      <c r="D4882" s="1474" t="s">
        <v>5756</v>
      </c>
      <c r="E4882" s="1475">
        <v>2500</v>
      </c>
      <c r="F4882" s="1474" t="s">
        <v>6391</v>
      </c>
      <c r="G4882" s="1474" t="s">
        <v>6392</v>
      </c>
      <c r="H4882" s="1473" t="s">
        <v>5816</v>
      </c>
      <c r="I4882" s="1473" t="s">
        <v>5581</v>
      </c>
      <c r="J4882" s="1473" t="s">
        <v>2189</v>
      </c>
      <c r="K4882" s="1322">
        <v>4</v>
      </c>
      <c r="L4882" s="1322">
        <v>12</v>
      </c>
      <c r="M4882" s="1323">
        <f t="shared" si="194"/>
        <v>30000</v>
      </c>
      <c r="N4882" s="1322">
        <v>2</v>
      </c>
      <c r="O4882" s="1322">
        <v>6</v>
      </c>
      <c r="P4882" s="1323">
        <f t="shared" si="195"/>
        <v>15000</v>
      </c>
    </row>
    <row r="4883" spans="1:16" ht="12.75" x14ac:dyDescent="0.2">
      <c r="A4883" s="1473">
        <v>1091</v>
      </c>
      <c r="B4883" s="1473" t="s">
        <v>2003</v>
      </c>
      <c r="C4883" s="1474" t="s">
        <v>97</v>
      </c>
      <c r="D4883" s="1474" t="s">
        <v>739</v>
      </c>
      <c r="E4883" s="1475">
        <v>3000</v>
      </c>
      <c r="F4883" s="1474" t="s">
        <v>6393</v>
      </c>
      <c r="G4883" s="1474" t="s">
        <v>6394</v>
      </c>
      <c r="H4883" s="1473" t="s">
        <v>5652</v>
      </c>
      <c r="I4883" s="1473" t="s">
        <v>5653</v>
      </c>
      <c r="J4883" s="1473" t="s">
        <v>2189</v>
      </c>
      <c r="K4883" s="1322">
        <v>4</v>
      </c>
      <c r="L4883" s="1322">
        <v>12</v>
      </c>
      <c r="M4883" s="1323">
        <f t="shared" si="194"/>
        <v>36000</v>
      </c>
      <c r="N4883" s="1322">
        <v>2</v>
      </c>
      <c r="O4883" s="1322">
        <v>6</v>
      </c>
      <c r="P4883" s="1323">
        <f t="shared" si="195"/>
        <v>18000</v>
      </c>
    </row>
    <row r="4884" spans="1:16" ht="12.75" x14ac:dyDescent="0.2">
      <c r="A4884" s="1473">
        <v>1091</v>
      </c>
      <c r="B4884" s="1473" t="s">
        <v>2003</v>
      </c>
      <c r="C4884" s="1474" t="s">
        <v>97</v>
      </c>
      <c r="D4884" s="1474" t="s">
        <v>6395</v>
      </c>
      <c r="E4884" s="1475">
        <v>6500</v>
      </c>
      <c r="F4884" s="1474" t="s">
        <v>6396</v>
      </c>
      <c r="G4884" s="1474" t="s">
        <v>6397</v>
      </c>
      <c r="H4884" s="1473" t="s">
        <v>5644</v>
      </c>
      <c r="I4884" s="1473" t="s">
        <v>5581</v>
      </c>
      <c r="J4884" s="1473" t="s">
        <v>5571</v>
      </c>
      <c r="K4884" s="1322">
        <v>4</v>
      </c>
      <c r="L4884" s="1322">
        <v>12</v>
      </c>
      <c r="M4884" s="1323">
        <f t="shared" si="194"/>
        <v>78000</v>
      </c>
      <c r="N4884" s="1322">
        <v>2</v>
      </c>
      <c r="O4884" s="1322">
        <v>6</v>
      </c>
      <c r="P4884" s="1323">
        <f t="shared" si="195"/>
        <v>39000</v>
      </c>
    </row>
    <row r="4885" spans="1:16" ht="12.75" x14ac:dyDescent="0.2">
      <c r="A4885" s="1473">
        <v>1091</v>
      </c>
      <c r="B4885" s="1473" t="s">
        <v>2003</v>
      </c>
      <c r="C4885" s="1474" t="s">
        <v>97</v>
      </c>
      <c r="D4885" s="1474" t="s">
        <v>5647</v>
      </c>
      <c r="E4885" s="1475">
        <v>7000</v>
      </c>
      <c r="F4885" s="1474" t="s">
        <v>6398</v>
      </c>
      <c r="G4885" s="1474" t="s">
        <v>6399</v>
      </c>
      <c r="H4885" s="1473" t="s">
        <v>6400</v>
      </c>
      <c r="I4885" s="1473" t="s">
        <v>2412</v>
      </c>
      <c r="J4885" s="1473" t="s">
        <v>5571</v>
      </c>
      <c r="K4885" s="1322">
        <v>2</v>
      </c>
      <c r="L4885" s="1322">
        <v>7</v>
      </c>
      <c r="M4885" s="1323">
        <f t="shared" si="194"/>
        <v>49000</v>
      </c>
      <c r="N4885" s="1322">
        <v>2</v>
      </c>
      <c r="O4885" s="1322">
        <v>6</v>
      </c>
      <c r="P4885" s="1323">
        <f t="shared" si="195"/>
        <v>42000</v>
      </c>
    </row>
    <row r="4886" spans="1:16" ht="12.75" x14ac:dyDescent="0.2">
      <c r="A4886" s="1473">
        <v>1091</v>
      </c>
      <c r="B4886" s="1473" t="s">
        <v>2003</v>
      </c>
      <c r="C4886" s="1474" t="s">
        <v>97</v>
      </c>
      <c r="D4886" s="1474" t="s">
        <v>739</v>
      </c>
      <c r="E4886" s="1475">
        <v>2500</v>
      </c>
      <c r="F4886" s="1474" t="s">
        <v>6401</v>
      </c>
      <c r="G4886" s="1474" t="s">
        <v>6402</v>
      </c>
      <c r="H4886" s="1473" t="s">
        <v>5776</v>
      </c>
      <c r="I4886" s="1473" t="s">
        <v>5653</v>
      </c>
      <c r="J4886" s="1473" t="s">
        <v>2189</v>
      </c>
      <c r="K4886" s="1322">
        <v>4</v>
      </c>
      <c r="L4886" s="1322">
        <v>12</v>
      </c>
      <c r="M4886" s="1323">
        <f t="shared" si="194"/>
        <v>30000</v>
      </c>
      <c r="N4886" s="1322">
        <v>2</v>
      </c>
      <c r="O4886" s="1322">
        <v>6</v>
      </c>
      <c r="P4886" s="1323">
        <f t="shared" si="195"/>
        <v>15000</v>
      </c>
    </row>
    <row r="4887" spans="1:16" ht="12.75" x14ac:dyDescent="0.2">
      <c r="A4887" s="1473">
        <v>1091</v>
      </c>
      <c r="B4887" s="1473" t="s">
        <v>2003</v>
      </c>
      <c r="C4887" s="1474" t="s">
        <v>97</v>
      </c>
      <c r="D4887" s="1474" t="s">
        <v>6403</v>
      </c>
      <c r="E4887" s="1475">
        <v>5700</v>
      </c>
      <c r="F4887" s="1474" t="s">
        <v>6404</v>
      </c>
      <c r="G4887" s="1474" t="s">
        <v>6405</v>
      </c>
      <c r="H4887" s="1473" t="s">
        <v>5709</v>
      </c>
      <c r="I4887" s="1473" t="s">
        <v>5581</v>
      </c>
      <c r="J4887" s="1473" t="s">
        <v>5571</v>
      </c>
      <c r="K4887" s="1322">
        <v>1</v>
      </c>
      <c r="L4887" s="1322">
        <v>3</v>
      </c>
      <c r="M4887" s="1323">
        <f t="shared" si="194"/>
        <v>17100</v>
      </c>
      <c r="N4887" s="1322">
        <v>2</v>
      </c>
      <c r="O4887" s="1322">
        <v>6</v>
      </c>
      <c r="P4887" s="1323">
        <f t="shared" si="195"/>
        <v>34200</v>
      </c>
    </row>
    <row r="4888" spans="1:16" ht="12.75" x14ac:dyDescent="0.2">
      <c r="A4888" s="1473">
        <v>1091</v>
      </c>
      <c r="B4888" s="1473" t="s">
        <v>2003</v>
      </c>
      <c r="C4888" s="1474" t="s">
        <v>97</v>
      </c>
      <c r="D4888" s="1474" t="s">
        <v>5591</v>
      </c>
      <c r="E4888" s="1475">
        <v>2500</v>
      </c>
      <c r="F4888" s="1474" t="s">
        <v>6406</v>
      </c>
      <c r="G4888" s="1474" t="s">
        <v>6407</v>
      </c>
      <c r="H4888" s="1473" t="s">
        <v>6408</v>
      </c>
      <c r="I4888" s="1473" t="s">
        <v>5611</v>
      </c>
      <c r="J4888" s="1473" t="s">
        <v>2189</v>
      </c>
      <c r="K4888" s="1322">
        <v>4</v>
      </c>
      <c r="L4888" s="1322">
        <v>12</v>
      </c>
      <c r="M4888" s="1323">
        <f t="shared" si="194"/>
        <v>30000</v>
      </c>
      <c r="N4888" s="1322">
        <v>2</v>
      </c>
      <c r="O4888" s="1322">
        <v>6</v>
      </c>
      <c r="P4888" s="1323">
        <f t="shared" si="195"/>
        <v>15000</v>
      </c>
    </row>
    <row r="4889" spans="1:16" ht="12.75" x14ac:dyDescent="0.2">
      <c r="A4889" s="1473">
        <v>1091</v>
      </c>
      <c r="B4889" s="1473" t="s">
        <v>2003</v>
      </c>
      <c r="C4889" s="1474" t="s">
        <v>97</v>
      </c>
      <c r="D4889" s="1474" t="s">
        <v>5572</v>
      </c>
      <c r="E4889" s="1475">
        <v>6500</v>
      </c>
      <c r="F4889" s="1474" t="s">
        <v>6409</v>
      </c>
      <c r="G4889" s="1474" t="s">
        <v>6410</v>
      </c>
      <c r="H4889" s="1473" t="s">
        <v>5575</v>
      </c>
      <c r="I4889" s="1473" t="s">
        <v>5581</v>
      </c>
      <c r="J4889" s="1473" t="s">
        <v>5571</v>
      </c>
      <c r="K4889" s="1322">
        <v>4</v>
      </c>
      <c r="L4889" s="1322">
        <v>12</v>
      </c>
      <c r="M4889" s="1323">
        <f t="shared" si="194"/>
        <v>78000</v>
      </c>
      <c r="N4889" s="1322">
        <v>2</v>
      </c>
      <c r="O4889" s="1322">
        <v>6</v>
      </c>
      <c r="P4889" s="1323">
        <f t="shared" si="195"/>
        <v>39000</v>
      </c>
    </row>
    <row r="4890" spans="1:16" ht="12.75" x14ac:dyDescent="0.2">
      <c r="A4890" s="1473">
        <v>1091</v>
      </c>
      <c r="B4890" s="1473" t="s">
        <v>2003</v>
      </c>
      <c r="C4890" s="1474" t="s">
        <v>97</v>
      </c>
      <c r="D4890" s="1474" t="s">
        <v>5803</v>
      </c>
      <c r="E4890" s="1475">
        <v>2500</v>
      </c>
      <c r="F4890" s="1474" t="s">
        <v>6411</v>
      </c>
      <c r="G4890" s="1474" t="s">
        <v>6412</v>
      </c>
      <c r="H4890" s="1473" t="s">
        <v>1382</v>
      </c>
      <c r="I4890" s="1473" t="s">
        <v>5611</v>
      </c>
      <c r="J4890" s="1473" t="s">
        <v>2189</v>
      </c>
      <c r="K4890" s="1322">
        <v>3</v>
      </c>
      <c r="L4890" s="1322">
        <v>8</v>
      </c>
      <c r="M4890" s="1323">
        <f t="shared" si="194"/>
        <v>20000</v>
      </c>
      <c r="N4890" s="1322">
        <v>2</v>
      </c>
      <c r="O4890" s="1322">
        <v>6</v>
      </c>
      <c r="P4890" s="1323">
        <f t="shared" si="195"/>
        <v>15000</v>
      </c>
    </row>
    <row r="4891" spans="1:16" ht="12.75" x14ac:dyDescent="0.2">
      <c r="A4891" s="1473">
        <v>1091</v>
      </c>
      <c r="B4891" s="1473" t="s">
        <v>2003</v>
      </c>
      <c r="C4891" s="1474" t="s">
        <v>97</v>
      </c>
      <c r="D4891" s="1474" t="s">
        <v>5667</v>
      </c>
      <c r="E4891" s="1475">
        <v>3000</v>
      </c>
      <c r="F4891" s="1474" t="s">
        <v>6413</v>
      </c>
      <c r="G4891" s="1474" t="s">
        <v>6414</v>
      </c>
      <c r="H4891" s="1473" t="s">
        <v>5625</v>
      </c>
      <c r="I4891" s="1473" t="s">
        <v>5581</v>
      </c>
      <c r="J4891" s="1479" t="s">
        <v>5571</v>
      </c>
      <c r="K4891" s="1324"/>
      <c r="L4891" s="1324"/>
      <c r="M4891" s="1322"/>
      <c r="N4891" s="1322">
        <v>2</v>
      </c>
      <c r="O4891" s="1322">
        <v>5</v>
      </c>
      <c r="P4891" s="1323">
        <f t="shared" si="195"/>
        <v>15000</v>
      </c>
    </row>
    <row r="4892" spans="1:16" ht="12.75" x14ac:dyDescent="0.2">
      <c r="A4892" s="1473">
        <v>1091</v>
      </c>
      <c r="B4892" s="1473" t="s">
        <v>2003</v>
      </c>
      <c r="C4892" s="1474" t="s">
        <v>97</v>
      </c>
      <c r="D4892" s="1474" t="s">
        <v>5606</v>
      </c>
      <c r="E4892" s="1475">
        <v>9000</v>
      </c>
      <c r="F4892" s="1474" t="s">
        <v>6415</v>
      </c>
      <c r="G4892" s="1474" t="s">
        <v>6416</v>
      </c>
      <c r="H4892" s="1473" t="s">
        <v>5601</v>
      </c>
      <c r="I4892" s="1473" t="s">
        <v>5605</v>
      </c>
      <c r="J4892" s="1473" t="s">
        <v>5571</v>
      </c>
      <c r="K4892" s="1322">
        <v>3</v>
      </c>
      <c r="L4892" s="1322">
        <v>9</v>
      </c>
      <c r="M4892" s="1323">
        <f t="shared" ref="M4892:M4904" si="196">+L4892*E4892</f>
        <v>81000</v>
      </c>
      <c r="N4892" s="1322">
        <v>2</v>
      </c>
      <c r="O4892" s="1322">
        <v>6</v>
      </c>
      <c r="P4892" s="1323">
        <f t="shared" si="195"/>
        <v>54000</v>
      </c>
    </row>
    <row r="4893" spans="1:16" ht="12.75" x14ac:dyDescent="0.2">
      <c r="A4893" s="1473">
        <v>1091</v>
      </c>
      <c r="B4893" s="1473" t="s">
        <v>2003</v>
      </c>
      <c r="C4893" s="1474" t="s">
        <v>97</v>
      </c>
      <c r="D4893" s="1474" t="s">
        <v>5595</v>
      </c>
      <c r="E4893" s="1475">
        <v>2500</v>
      </c>
      <c r="F4893" s="1474" t="s">
        <v>6417</v>
      </c>
      <c r="G4893" s="1474" t="s">
        <v>6418</v>
      </c>
      <c r="H4893" s="1473" t="s">
        <v>5687</v>
      </c>
      <c r="I4893" s="1473" t="s">
        <v>5605</v>
      </c>
      <c r="J4893" s="1473" t="s">
        <v>5571</v>
      </c>
      <c r="K4893" s="1322">
        <v>4</v>
      </c>
      <c r="L4893" s="1322">
        <v>12</v>
      </c>
      <c r="M4893" s="1323">
        <f t="shared" si="196"/>
        <v>30000</v>
      </c>
      <c r="N4893" s="1322">
        <v>2</v>
      </c>
      <c r="O4893" s="1322">
        <v>6</v>
      </c>
      <c r="P4893" s="1323">
        <f t="shared" si="195"/>
        <v>15000</v>
      </c>
    </row>
    <row r="4894" spans="1:16" ht="12.75" x14ac:dyDescent="0.2">
      <c r="A4894" s="1473">
        <v>1091</v>
      </c>
      <c r="B4894" s="1473" t="s">
        <v>2003</v>
      </c>
      <c r="C4894" s="1474" t="s">
        <v>97</v>
      </c>
      <c r="D4894" s="1474" t="s">
        <v>5756</v>
      </c>
      <c r="E4894" s="1475">
        <v>2500</v>
      </c>
      <c r="F4894" s="1474" t="s">
        <v>6419</v>
      </c>
      <c r="G4894" s="1474" t="s">
        <v>6420</v>
      </c>
      <c r="H4894" s="1473" t="s">
        <v>6161</v>
      </c>
      <c r="I4894" s="1474" t="s">
        <v>2189</v>
      </c>
      <c r="J4894" s="1479" t="s">
        <v>2189</v>
      </c>
      <c r="K4894" s="1322">
        <v>4</v>
      </c>
      <c r="L4894" s="1322">
        <v>12</v>
      </c>
      <c r="M4894" s="1323">
        <f t="shared" si="196"/>
        <v>30000</v>
      </c>
      <c r="N4894" s="1322">
        <v>2</v>
      </c>
      <c r="O4894" s="1322">
        <v>6</v>
      </c>
      <c r="P4894" s="1323">
        <f t="shared" si="195"/>
        <v>15000</v>
      </c>
    </row>
    <row r="4895" spans="1:16" ht="12.75" x14ac:dyDescent="0.2">
      <c r="A4895" s="1473">
        <v>1091</v>
      </c>
      <c r="B4895" s="1473" t="s">
        <v>2003</v>
      </c>
      <c r="C4895" s="1474" t="s">
        <v>97</v>
      </c>
      <c r="D4895" s="1474" t="s">
        <v>5693</v>
      </c>
      <c r="E4895" s="1475">
        <v>5000</v>
      </c>
      <c r="F4895" s="1474" t="s">
        <v>6421</v>
      </c>
      <c r="G4895" s="1474" t="s">
        <v>6422</v>
      </c>
      <c r="H4895" s="1473" t="s">
        <v>5709</v>
      </c>
      <c r="I4895" s="1473" t="s">
        <v>5581</v>
      </c>
      <c r="J4895" s="1473" t="s">
        <v>5571</v>
      </c>
      <c r="K4895" s="1322">
        <v>4</v>
      </c>
      <c r="L4895" s="1322">
        <v>12</v>
      </c>
      <c r="M4895" s="1323">
        <f t="shared" si="196"/>
        <v>60000</v>
      </c>
      <c r="N4895" s="1322">
        <v>2</v>
      </c>
      <c r="O4895" s="1322">
        <v>6</v>
      </c>
      <c r="P4895" s="1323">
        <f t="shared" si="195"/>
        <v>30000</v>
      </c>
    </row>
    <row r="4896" spans="1:16" ht="12.75" x14ac:dyDescent="0.2">
      <c r="A4896" s="1473">
        <v>1091</v>
      </c>
      <c r="B4896" s="1473" t="s">
        <v>2003</v>
      </c>
      <c r="C4896" s="1474" t="s">
        <v>97</v>
      </c>
      <c r="D4896" s="1474" t="s">
        <v>5606</v>
      </c>
      <c r="E4896" s="1475">
        <v>9000</v>
      </c>
      <c r="F4896" s="1474" t="s">
        <v>6423</v>
      </c>
      <c r="G4896" s="1474" t="s">
        <v>6424</v>
      </c>
      <c r="H4896" s="1473" t="s">
        <v>2459</v>
      </c>
      <c r="I4896" s="1473" t="s">
        <v>5611</v>
      </c>
      <c r="J4896" s="1473" t="s">
        <v>5571</v>
      </c>
      <c r="K4896" s="1322">
        <v>4</v>
      </c>
      <c r="L4896" s="1322">
        <v>12</v>
      </c>
      <c r="M4896" s="1323">
        <f t="shared" si="196"/>
        <v>108000</v>
      </c>
      <c r="N4896" s="1322">
        <v>2</v>
      </c>
      <c r="O4896" s="1322">
        <v>6</v>
      </c>
      <c r="P4896" s="1323">
        <f t="shared" si="195"/>
        <v>54000</v>
      </c>
    </row>
    <row r="4897" spans="1:16" ht="12.75" x14ac:dyDescent="0.2">
      <c r="A4897" s="1473">
        <v>1091</v>
      </c>
      <c r="B4897" s="1473" t="s">
        <v>2003</v>
      </c>
      <c r="C4897" s="1474" t="s">
        <v>97</v>
      </c>
      <c r="D4897" s="1474" t="s">
        <v>5696</v>
      </c>
      <c r="E4897" s="1475">
        <v>2500</v>
      </c>
      <c r="F4897" s="1474" t="s">
        <v>6425</v>
      </c>
      <c r="G4897" s="1474" t="s">
        <v>6426</v>
      </c>
      <c r="H4897" s="1473" t="s">
        <v>473</v>
      </c>
      <c r="I4897" s="1479" t="s">
        <v>5658</v>
      </c>
      <c r="J4897" s="1479" t="s">
        <v>2189</v>
      </c>
      <c r="K4897" s="1322">
        <v>4</v>
      </c>
      <c r="L4897" s="1322">
        <v>12</v>
      </c>
      <c r="M4897" s="1323">
        <f t="shared" si="196"/>
        <v>30000</v>
      </c>
      <c r="N4897" s="1322">
        <v>2</v>
      </c>
      <c r="O4897" s="1322">
        <v>6</v>
      </c>
      <c r="P4897" s="1323">
        <f t="shared" si="195"/>
        <v>15000</v>
      </c>
    </row>
    <row r="4898" spans="1:16" ht="12.75" x14ac:dyDescent="0.2">
      <c r="A4898" s="1473">
        <v>1091</v>
      </c>
      <c r="B4898" s="1473" t="s">
        <v>2003</v>
      </c>
      <c r="C4898" s="1474" t="s">
        <v>97</v>
      </c>
      <c r="D4898" s="1474" t="s">
        <v>5915</v>
      </c>
      <c r="E4898" s="1475">
        <v>2200</v>
      </c>
      <c r="F4898" s="1474" t="s">
        <v>6427</v>
      </c>
      <c r="G4898" s="1474" t="s">
        <v>6428</v>
      </c>
      <c r="H4898" s="1473" t="s">
        <v>6429</v>
      </c>
      <c r="I4898" s="1473" t="s">
        <v>2190</v>
      </c>
      <c r="J4898" s="1473" t="s">
        <v>2190</v>
      </c>
      <c r="K4898" s="1322"/>
      <c r="L4898" s="1322"/>
      <c r="M4898" s="1323">
        <f t="shared" si="196"/>
        <v>0</v>
      </c>
      <c r="N4898" s="1322">
        <v>2</v>
      </c>
      <c r="O4898" s="1322">
        <v>4</v>
      </c>
      <c r="P4898" s="1323">
        <f t="shared" si="195"/>
        <v>8800</v>
      </c>
    </row>
    <row r="4899" spans="1:16" ht="12.75" x14ac:dyDescent="0.2">
      <c r="A4899" s="1473">
        <v>1091</v>
      </c>
      <c r="B4899" s="1473" t="s">
        <v>2003</v>
      </c>
      <c r="C4899" s="1474" t="s">
        <v>97</v>
      </c>
      <c r="D4899" s="1474" t="s">
        <v>5591</v>
      </c>
      <c r="E4899" s="1475">
        <v>2500</v>
      </c>
      <c r="F4899" s="1474" t="s">
        <v>6430</v>
      </c>
      <c r="G4899" s="1474" t="s">
        <v>6431</v>
      </c>
      <c r="H4899" s="1473" t="s">
        <v>5864</v>
      </c>
      <c r="I4899" s="1473" t="s">
        <v>5653</v>
      </c>
      <c r="J4899" s="1473" t="s">
        <v>2189</v>
      </c>
      <c r="K4899" s="1322">
        <v>4</v>
      </c>
      <c r="L4899" s="1322">
        <v>12</v>
      </c>
      <c r="M4899" s="1323">
        <f t="shared" si="196"/>
        <v>30000</v>
      </c>
      <c r="N4899" s="1322">
        <v>2</v>
      </c>
      <c r="O4899" s="1322">
        <v>6</v>
      </c>
      <c r="P4899" s="1323">
        <f t="shared" si="195"/>
        <v>15000</v>
      </c>
    </row>
    <row r="4900" spans="1:16" ht="12.75" x14ac:dyDescent="0.2">
      <c r="A4900" s="1473">
        <v>1091</v>
      </c>
      <c r="B4900" s="1473" t="s">
        <v>2003</v>
      </c>
      <c r="C4900" s="1474" t="s">
        <v>97</v>
      </c>
      <c r="D4900" s="1474" t="s">
        <v>5606</v>
      </c>
      <c r="E4900" s="1475">
        <v>9000</v>
      </c>
      <c r="F4900" s="1474" t="s">
        <v>6432</v>
      </c>
      <c r="G4900" s="1474" t="s">
        <v>6433</v>
      </c>
      <c r="H4900" s="1473" t="s">
        <v>5614</v>
      </c>
      <c r="I4900" s="1473" t="s">
        <v>5581</v>
      </c>
      <c r="J4900" s="1473" t="s">
        <v>5571</v>
      </c>
      <c r="K4900" s="1322">
        <v>4</v>
      </c>
      <c r="L4900" s="1322">
        <v>12</v>
      </c>
      <c r="M4900" s="1323">
        <f t="shared" si="196"/>
        <v>108000</v>
      </c>
      <c r="N4900" s="1322">
        <v>2</v>
      </c>
      <c r="O4900" s="1322">
        <v>6</v>
      </c>
      <c r="P4900" s="1323">
        <f t="shared" si="195"/>
        <v>54000</v>
      </c>
    </row>
    <row r="4901" spans="1:16" ht="12.75" x14ac:dyDescent="0.2">
      <c r="A4901" s="1473">
        <v>1091</v>
      </c>
      <c r="B4901" s="1473" t="s">
        <v>2003</v>
      </c>
      <c r="C4901" s="1474" t="s">
        <v>97</v>
      </c>
      <c r="D4901" s="1474" t="s">
        <v>5595</v>
      </c>
      <c r="E4901" s="1475">
        <v>2500</v>
      </c>
      <c r="F4901" s="1474" t="s">
        <v>6434</v>
      </c>
      <c r="G4901" s="1474" t="s">
        <v>6435</v>
      </c>
      <c r="H4901" s="1473" t="s">
        <v>6436</v>
      </c>
      <c r="I4901" s="1473" t="s">
        <v>2412</v>
      </c>
      <c r="J4901" s="1473" t="s">
        <v>2189</v>
      </c>
      <c r="K4901" s="1322">
        <v>4</v>
      </c>
      <c r="L4901" s="1322">
        <v>12</v>
      </c>
      <c r="M4901" s="1323">
        <f t="shared" si="196"/>
        <v>30000</v>
      </c>
      <c r="N4901" s="1322">
        <v>2</v>
      </c>
      <c r="O4901" s="1322">
        <v>6</v>
      </c>
      <c r="P4901" s="1323">
        <f t="shared" si="195"/>
        <v>15000</v>
      </c>
    </row>
    <row r="4902" spans="1:16" ht="12.75" x14ac:dyDescent="0.2">
      <c r="A4902" s="1473">
        <v>1091</v>
      </c>
      <c r="B4902" s="1473" t="s">
        <v>2003</v>
      </c>
      <c r="C4902" s="1474" t="s">
        <v>97</v>
      </c>
      <c r="D4902" s="1474" t="s">
        <v>5572</v>
      </c>
      <c r="E4902" s="1475">
        <v>6500</v>
      </c>
      <c r="F4902" s="1474" t="s">
        <v>6437</v>
      </c>
      <c r="G4902" s="1474" t="s">
        <v>6438</v>
      </c>
      <c r="H4902" s="1473" t="s">
        <v>4635</v>
      </c>
      <c r="I4902" s="1473" t="s">
        <v>5611</v>
      </c>
      <c r="J4902" s="1473" t="s">
        <v>5571</v>
      </c>
      <c r="K4902" s="1322">
        <v>4</v>
      </c>
      <c r="L4902" s="1322">
        <v>12</v>
      </c>
      <c r="M4902" s="1323">
        <f t="shared" si="196"/>
        <v>78000</v>
      </c>
      <c r="N4902" s="1322">
        <v>2</v>
      </c>
      <c r="O4902" s="1322">
        <v>6</v>
      </c>
      <c r="P4902" s="1323">
        <f t="shared" si="195"/>
        <v>39000</v>
      </c>
    </row>
    <row r="4903" spans="1:16" ht="12.75" x14ac:dyDescent="0.2">
      <c r="A4903" s="1473">
        <v>1091</v>
      </c>
      <c r="B4903" s="1473" t="s">
        <v>2003</v>
      </c>
      <c r="C4903" s="1474" t="s">
        <v>97</v>
      </c>
      <c r="D4903" s="1474" t="s">
        <v>5595</v>
      </c>
      <c r="E4903" s="1475">
        <v>2500</v>
      </c>
      <c r="F4903" s="1474" t="s">
        <v>6439</v>
      </c>
      <c r="G4903" s="1474" t="s">
        <v>6440</v>
      </c>
      <c r="H4903" s="1473" t="s">
        <v>5614</v>
      </c>
      <c r="I4903" s="1473" t="s">
        <v>5581</v>
      </c>
      <c r="J4903" s="1473" t="s">
        <v>5571</v>
      </c>
      <c r="K4903" s="1322">
        <v>4</v>
      </c>
      <c r="L4903" s="1322">
        <v>12</v>
      </c>
      <c r="M4903" s="1323">
        <f t="shared" si="196"/>
        <v>30000</v>
      </c>
      <c r="N4903" s="1322">
        <v>2</v>
      </c>
      <c r="O4903" s="1322">
        <v>6</v>
      </c>
      <c r="P4903" s="1323">
        <f t="shared" si="195"/>
        <v>15000</v>
      </c>
    </row>
    <row r="4904" spans="1:16" ht="12.75" x14ac:dyDescent="0.2">
      <c r="A4904" s="1473">
        <v>1091</v>
      </c>
      <c r="B4904" s="1473" t="s">
        <v>2003</v>
      </c>
      <c r="C4904" s="1474" t="s">
        <v>97</v>
      </c>
      <c r="D4904" s="1474" t="s">
        <v>6441</v>
      </c>
      <c r="E4904" s="1475">
        <v>2000</v>
      </c>
      <c r="F4904" s="1474" t="s">
        <v>6442</v>
      </c>
      <c r="G4904" s="1474" t="s">
        <v>6443</v>
      </c>
      <c r="H4904" s="1473" t="s">
        <v>5776</v>
      </c>
      <c r="I4904" s="1473" t="s">
        <v>5653</v>
      </c>
      <c r="J4904" s="1478" t="s">
        <v>2190</v>
      </c>
      <c r="K4904" s="1322">
        <v>4</v>
      </c>
      <c r="L4904" s="1322">
        <v>12</v>
      </c>
      <c r="M4904" s="1323">
        <f t="shared" si="196"/>
        <v>24000</v>
      </c>
      <c r="N4904" s="1322">
        <v>2</v>
      </c>
      <c r="O4904" s="1322">
        <v>6</v>
      </c>
      <c r="P4904" s="1323">
        <f t="shared" si="195"/>
        <v>12000</v>
      </c>
    </row>
    <row r="4905" spans="1:16" ht="12.75" x14ac:dyDescent="0.2">
      <c r="A4905" s="1473">
        <v>1091</v>
      </c>
      <c r="B4905" s="1473" t="s">
        <v>2003</v>
      </c>
      <c r="C4905" s="1474" t="s">
        <v>97</v>
      </c>
      <c r="D4905" s="1474" t="s">
        <v>5756</v>
      </c>
      <c r="E4905" s="1475">
        <v>2500</v>
      </c>
      <c r="F4905" s="1474" t="s">
        <v>6444</v>
      </c>
      <c r="G4905" s="1474" t="s">
        <v>6445</v>
      </c>
      <c r="H4905" s="1473" t="s">
        <v>5614</v>
      </c>
      <c r="I4905" s="1473" t="s">
        <v>5581</v>
      </c>
      <c r="J4905" s="1473" t="s">
        <v>2189</v>
      </c>
      <c r="K4905" s="1324"/>
      <c r="L4905" s="1324"/>
      <c r="M4905" s="1322"/>
      <c r="N4905" s="1322">
        <v>2</v>
      </c>
      <c r="O4905" s="1322">
        <v>5</v>
      </c>
      <c r="P4905" s="1323">
        <f t="shared" si="195"/>
        <v>12500</v>
      </c>
    </row>
    <row r="4906" spans="1:16" ht="12.75" x14ac:dyDescent="0.2">
      <c r="A4906" s="1473">
        <v>1091</v>
      </c>
      <c r="B4906" s="1473" t="s">
        <v>2003</v>
      </c>
      <c r="C4906" s="1474" t="s">
        <v>97</v>
      </c>
      <c r="D4906" s="1474" t="s">
        <v>5677</v>
      </c>
      <c r="E4906" s="1475">
        <v>5000</v>
      </c>
      <c r="F4906" s="1474" t="s">
        <v>6446</v>
      </c>
      <c r="G4906" s="1474" t="s">
        <v>6447</v>
      </c>
      <c r="H4906" s="1473" t="s">
        <v>5680</v>
      </c>
      <c r="I4906" s="1473" t="s">
        <v>5581</v>
      </c>
      <c r="J4906" s="1473" t="s">
        <v>5571</v>
      </c>
      <c r="K4906" s="1322">
        <v>4</v>
      </c>
      <c r="L4906" s="1322">
        <v>12</v>
      </c>
      <c r="M4906" s="1323">
        <f t="shared" ref="M4906:M4937" si="197">+L4906*E4906</f>
        <v>60000</v>
      </c>
      <c r="N4906" s="1322">
        <v>2</v>
      </c>
      <c r="O4906" s="1322">
        <v>6</v>
      </c>
      <c r="P4906" s="1323">
        <f t="shared" si="195"/>
        <v>30000</v>
      </c>
    </row>
    <row r="4907" spans="1:16" ht="12.75" x14ac:dyDescent="0.2">
      <c r="A4907" s="1473">
        <v>1091</v>
      </c>
      <c r="B4907" s="1473" t="s">
        <v>2003</v>
      </c>
      <c r="C4907" s="1474" t="s">
        <v>97</v>
      </c>
      <c r="D4907" s="1474" t="s">
        <v>6448</v>
      </c>
      <c r="E4907" s="1475">
        <v>5700</v>
      </c>
      <c r="F4907" s="1474" t="s">
        <v>6449</v>
      </c>
      <c r="G4907" s="1474" t="s">
        <v>6450</v>
      </c>
      <c r="H4907" s="1473" t="s">
        <v>5680</v>
      </c>
      <c r="I4907" s="1473" t="s">
        <v>5581</v>
      </c>
      <c r="J4907" s="1473" t="s">
        <v>5571</v>
      </c>
      <c r="K4907" s="1322">
        <v>4</v>
      </c>
      <c r="L4907" s="1322">
        <v>12</v>
      </c>
      <c r="M4907" s="1323">
        <f t="shared" si="197"/>
        <v>68400</v>
      </c>
      <c r="N4907" s="1322">
        <v>2</v>
      </c>
      <c r="O4907" s="1322">
        <v>6</v>
      </c>
      <c r="P4907" s="1323">
        <f t="shared" si="195"/>
        <v>34200</v>
      </c>
    </row>
    <row r="4908" spans="1:16" ht="12.75" x14ac:dyDescent="0.2">
      <c r="A4908" s="1473">
        <v>1091</v>
      </c>
      <c r="B4908" s="1473" t="s">
        <v>2003</v>
      </c>
      <c r="C4908" s="1474" t="s">
        <v>97</v>
      </c>
      <c r="D4908" s="1474" t="s">
        <v>5595</v>
      </c>
      <c r="E4908" s="1475">
        <v>2500</v>
      </c>
      <c r="F4908" s="1474" t="s">
        <v>6451</v>
      </c>
      <c r="G4908" s="1474" t="s">
        <v>6452</v>
      </c>
      <c r="H4908" s="1473" t="s">
        <v>5873</v>
      </c>
      <c r="I4908" s="1473" t="s">
        <v>5581</v>
      </c>
      <c r="J4908" s="1473" t="s">
        <v>5571</v>
      </c>
      <c r="K4908" s="1322">
        <v>4</v>
      </c>
      <c r="L4908" s="1322">
        <v>12</v>
      </c>
      <c r="M4908" s="1323">
        <f t="shared" si="197"/>
        <v>30000</v>
      </c>
      <c r="N4908" s="1322">
        <v>2</v>
      </c>
      <c r="O4908" s="1322">
        <v>6</v>
      </c>
      <c r="P4908" s="1323">
        <f t="shared" si="195"/>
        <v>15000</v>
      </c>
    </row>
    <row r="4909" spans="1:16" ht="12.75" x14ac:dyDescent="0.2">
      <c r="A4909" s="1473">
        <v>1091</v>
      </c>
      <c r="B4909" s="1473" t="s">
        <v>2003</v>
      </c>
      <c r="C4909" s="1474" t="s">
        <v>97</v>
      </c>
      <c r="D4909" s="1474" t="s">
        <v>5693</v>
      </c>
      <c r="E4909" s="1475">
        <v>5000</v>
      </c>
      <c r="F4909" s="1474" t="s">
        <v>6453</v>
      </c>
      <c r="G4909" s="1474" t="s">
        <v>6454</v>
      </c>
      <c r="H4909" s="1473" t="s">
        <v>3359</v>
      </c>
      <c r="I4909" s="1473" t="s">
        <v>5611</v>
      </c>
      <c r="J4909" s="1473" t="s">
        <v>5571</v>
      </c>
      <c r="K4909" s="1322">
        <v>4</v>
      </c>
      <c r="L4909" s="1322">
        <v>12</v>
      </c>
      <c r="M4909" s="1323">
        <f t="shared" si="197"/>
        <v>60000</v>
      </c>
      <c r="N4909" s="1322">
        <v>2</v>
      </c>
      <c r="O4909" s="1322">
        <v>6</v>
      </c>
      <c r="P4909" s="1323">
        <f t="shared" si="195"/>
        <v>30000</v>
      </c>
    </row>
    <row r="4910" spans="1:16" ht="12.75" x14ac:dyDescent="0.2">
      <c r="A4910" s="1473">
        <v>1091</v>
      </c>
      <c r="B4910" s="1473" t="s">
        <v>2003</v>
      </c>
      <c r="C4910" s="1474" t="s">
        <v>97</v>
      </c>
      <c r="D4910" s="1474" t="s">
        <v>5746</v>
      </c>
      <c r="E4910" s="1475">
        <v>6000</v>
      </c>
      <c r="F4910" s="1474" t="s">
        <v>6455</v>
      </c>
      <c r="G4910" s="1474" t="s">
        <v>6456</v>
      </c>
      <c r="H4910" s="1473" t="s">
        <v>5709</v>
      </c>
      <c r="I4910" s="1473" t="s">
        <v>5581</v>
      </c>
      <c r="J4910" s="1473" t="s">
        <v>5571</v>
      </c>
      <c r="K4910" s="1322">
        <v>4</v>
      </c>
      <c r="L4910" s="1322">
        <v>12</v>
      </c>
      <c r="M4910" s="1323">
        <f t="shared" si="197"/>
        <v>72000</v>
      </c>
      <c r="N4910" s="1322">
        <v>2</v>
      </c>
      <c r="O4910" s="1322">
        <v>6</v>
      </c>
      <c r="P4910" s="1323">
        <f t="shared" si="195"/>
        <v>36000</v>
      </c>
    </row>
    <row r="4911" spans="1:16" ht="12.75" x14ac:dyDescent="0.2">
      <c r="A4911" s="1473">
        <v>1091</v>
      </c>
      <c r="B4911" s="1473" t="s">
        <v>2003</v>
      </c>
      <c r="C4911" s="1474" t="s">
        <v>97</v>
      </c>
      <c r="D4911" s="1474" t="s">
        <v>5693</v>
      </c>
      <c r="E4911" s="1475">
        <v>5000</v>
      </c>
      <c r="F4911" s="1474" t="s">
        <v>6457</v>
      </c>
      <c r="G4911" s="1474" t="s">
        <v>6458</v>
      </c>
      <c r="H4911" s="1473" t="s">
        <v>5832</v>
      </c>
      <c r="I4911" s="1473" t="s">
        <v>5581</v>
      </c>
      <c r="J4911" s="1473" t="s">
        <v>5571</v>
      </c>
      <c r="K4911" s="1322">
        <v>4</v>
      </c>
      <c r="L4911" s="1322">
        <v>12</v>
      </c>
      <c r="M4911" s="1323">
        <f t="shared" si="197"/>
        <v>60000</v>
      </c>
      <c r="N4911" s="1322">
        <v>2</v>
      </c>
      <c r="O4911" s="1322">
        <v>6</v>
      </c>
      <c r="P4911" s="1323">
        <f t="shared" si="195"/>
        <v>30000</v>
      </c>
    </row>
    <row r="4912" spans="1:16" ht="12.75" x14ac:dyDescent="0.2">
      <c r="A4912" s="1473">
        <v>1091</v>
      </c>
      <c r="B4912" s="1473" t="s">
        <v>2003</v>
      </c>
      <c r="C4912" s="1474" t="s">
        <v>97</v>
      </c>
      <c r="D4912" s="1474" t="s">
        <v>739</v>
      </c>
      <c r="E4912" s="1475">
        <v>2500</v>
      </c>
      <c r="F4912" s="1474" t="s">
        <v>6459</v>
      </c>
      <c r="G4912" s="1474" t="s">
        <v>6460</v>
      </c>
      <c r="H4912" s="1473" t="s">
        <v>3359</v>
      </c>
      <c r="I4912" s="1473" t="s">
        <v>2189</v>
      </c>
      <c r="J4912" s="1473" t="s">
        <v>2189</v>
      </c>
      <c r="K4912" s="1322">
        <v>4</v>
      </c>
      <c r="L4912" s="1322">
        <v>12</v>
      </c>
      <c r="M4912" s="1323">
        <f t="shared" si="197"/>
        <v>30000</v>
      </c>
      <c r="N4912" s="1322">
        <v>2</v>
      </c>
      <c r="O4912" s="1322">
        <v>6</v>
      </c>
      <c r="P4912" s="1323">
        <f t="shared" si="195"/>
        <v>15000</v>
      </c>
    </row>
    <row r="4913" spans="1:16" ht="12.75" x14ac:dyDescent="0.2">
      <c r="A4913" s="1473">
        <v>1091</v>
      </c>
      <c r="B4913" s="1473" t="s">
        <v>2003</v>
      </c>
      <c r="C4913" s="1474" t="s">
        <v>97</v>
      </c>
      <c r="D4913" s="1474" t="s">
        <v>6461</v>
      </c>
      <c r="E4913" s="1475">
        <v>4000</v>
      </c>
      <c r="F4913" s="1474" t="s">
        <v>6462</v>
      </c>
      <c r="G4913" s="1474" t="s">
        <v>6463</v>
      </c>
      <c r="H4913" s="1473" t="s">
        <v>5877</v>
      </c>
      <c r="I4913" s="1473" t="s">
        <v>5581</v>
      </c>
      <c r="J4913" s="1473" t="s">
        <v>5571</v>
      </c>
      <c r="K4913" s="1322">
        <v>4</v>
      </c>
      <c r="L4913" s="1322">
        <v>12</v>
      </c>
      <c r="M4913" s="1323">
        <f t="shared" si="197"/>
        <v>48000</v>
      </c>
      <c r="N4913" s="1322">
        <v>2</v>
      </c>
      <c r="O4913" s="1322">
        <v>6</v>
      </c>
      <c r="P4913" s="1323">
        <f t="shared" si="195"/>
        <v>24000</v>
      </c>
    </row>
    <row r="4914" spans="1:16" ht="12.75" x14ac:dyDescent="0.2">
      <c r="A4914" s="1473">
        <v>1091</v>
      </c>
      <c r="B4914" s="1473" t="s">
        <v>2003</v>
      </c>
      <c r="C4914" s="1474" t="s">
        <v>97</v>
      </c>
      <c r="D4914" s="1474" t="s">
        <v>6464</v>
      </c>
      <c r="E4914" s="1475">
        <v>5000</v>
      </c>
      <c r="F4914" s="1474" t="s">
        <v>6465</v>
      </c>
      <c r="G4914" s="1474" t="s">
        <v>6466</v>
      </c>
      <c r="H4914" s="1473" t="s">
        <v>5709</v>
      </c>
      <c r="I4914" s="1473" t="s">
        <v>5581</v>
      </c>
      <c r="J4914" s="1473" t="s">
        <v>5571</v>
      </c>
      <c r="K4914" s="1322">
        <v>4</v>
      </c>
      <c r="L4914" s="1322">
        <v>12</v>
      </c>
      <c r="M4914" s="1323">
        <f t="shared" si="197"/>
        <v>60000</v>
      </c>
      <c r="N4914" s="1322">
        <v>2</v>
      </c>
      <c r="O4914" s="1322">
        <v>6</v>
      </c>
      <c r="P4914" s="1323">
        <f t="shared" si="195"/>
        <v>30000</v>
      </c>
    </row>
    <row r="4915" spans="1:16" ht="12.75" x14ac:dyDescent="0.2">
      <c r="A4915" s="1473">
        <v>1091</v>
      </c>
      <c r="B4915" s="1473" t="s">
        <v>2003</v>
      </c>
      <c r="C4915" s="1474" t="s">
        <v>97</v>
      </c>
      <c r="D4915" s="1474" t="s">
        <v>5647</v>
      </c>
      <c r="E4915" s="1475">
        <v>7000</v>
      </c>
      <c r="F4915" s="1474" t="s">
        <v>6467</v>
      </c>
      <c r="G4915" s="1474" t="s">
        <v>6468</v>
      </c>
      <c r="H4915" s="1473" t="s">
        <v>6469</v>
      </c>
      <c r="I4915" s="1473" t="s">
        <v>5581</v>
      </c>
      <c r="J4915" s="1473" t="s">
        <v>5571</v>
      </c>
      <c r="K4915" s="1322">
        <v>2</v>
      </c>
      <c r="L4915" s="1322">
        <v>6</v>
      </c>
      <c r="M4915" s="1323">
        <f t="shared" si="197"/>
        <v>42000</v>
      </c>
      <c r="N4915" s="1322">
        <v>2</v>
      </c>
      <c r="O4915" s="1322">
        <v>6</v>
      </c>
      <c r="P4915" s="1323">
        <f t="shared" si="195"/>
        <v>42000</v>
      </c>
    </row>
    <row r="4916" spans="1:16" ht="12.75" x14ac:dyDescent="0.2">
      <c r="A4916" s="1473">
        <v>1091</v>
      </c>
      <c r="B4916" s="1473" t="s">
        <v>2003</v>
      </c>
      <c r="C4916" s="1474" t="s">
        <v>97</v>
      </c>
      <c r="D4916" s="1474" t="s">
        <v>6470</v>
      </c>
      <c r="E4916" s="1475">
        <v>2200</v>
      </c>
      <c r="F4916" s="1474" t="s">
        <v>6471</v>
      </c>
      <c r="G4916" s="1474" t="s">
        <v>6472</v>
      </c>
      <c r="H4916" s="1473" t="s">
        <v>6473</v>
      </c>
      <c r="I4916" s="1473" t="s">
        <v>4607</v>
      </c>
      <c r="J4916" s="1473" t="s">
        <v>5571</v>
      </c>
      <c r="K4916" s="1322">
        <v>4</v>
      </c>
      <c r="L4916" s="1322">
        <v>12</v>
      </c>
      <c r="M4916" s="1323">
        <f t="shared" si="197"/>
        <v>26400</v>
      </c>
      <c r="N4916" s="1322">
        <v>2</v>
      </c>
      <c r="O4916" s="1322">
        <v>6</v>
      </c>
      <c r="P4916" s="1323">
        <f t="shared" si="195"/>
        <v>13200</v>
      </c>
    </row>
    <row r="4917" spans="1:16" ht="12.75" x14ac:dyDescent="0.2">
      <c r="A4917" s="1473">
        <v>1091</v>
      </c>
      <c r="B4917" s="1473" t="s">
        <v>2003</v>
      </c>
      <c r="C4917" s="1474" t="s">
        <v>97</v>
      </c>
      <c r="D4917" s="1474" t="s">
        <v>6474</v>
      </c>
      <c r="E4917" s="1475">
        <v>6500</v>
      </c>
      <c r="F4917" s="1474" t="s">
        <v>6475</v>
      </c>
      <c r="G4917" s="1474" t="s">
        <v>6476</v>
      </c>
      <c r="H4917" s="1473" t="s">
        <v>5854</v>
      </c>
      <c r="I4917" s="1473" t="s">
        <v>5755</v>
      </c>
      <c r="J4917" s="1473" t="s">
        <v>5571</v>
      </c>
      <c r="K4917" s="1322">
        <v>4</v>
      </c>
      <c r="L4917" s="1322">
        <v>12</v>
      </c>
      <c r="M4917" s="1323">
        <f t="shared" si="197"/>
        <v>78000</v>
      </c>
      <c r="N4917" s="1322">
        <v>2</v>
      </c>
      <c r="O4917" s="1322">
        <v>6</v>
      </c>
      <c r="P4917" s="1323">
        <f t="shared" si="195"/>
        <v>39000</v>
      </c>
    </row>
    <row r="4918" spans="1:16" ht="12.75" x14ac:dyDescent="0.2">
      <c r="A4918" s="1473">
        <v>1091</v>
      </c>
      <c r="B4918" s="1473" t="s">
        <v>2003</v>
      </c>
      <c r="C4918" s="1474" t="s">
        <v>97</v>
      </c>
      <c r="D4918" s="1474" t="s">
        <v>5619</v>
      </c>
      <c r="E4918" s="1475">
        <v>6500</v>
      </c>
      <c r="F4918" s="1474" t="s">
        <v>6477</v>
      </c>
      <c r="G4918" s="1474" t="s">
        <v>6478</v>
      </c>
      <c r="H4918" s="1473" t="s">
        <v>5601</v>
      </c>
      <c r="I4918" s="1473" t="s">
        <v>5581</v>
      </c>
      <c r="J4918" s="1473" t="s">
        <v>5571</v>
      </c>
      <c r="K4918" s="1322">
        <v>4</v>
      </c>
      <c r="L4918" s="1322">
        <v>12</v>
      </c>
      <c r="M4918" s="1323">
        <f t="shared" si="197"/>
        <v>78000</v>
      </c>
      <c r="N4918" s="1322">
        <v>2</v>
      </c>
      <c r="O4918" s="1322">
        <v>6</v>
      </c>
      <c r="P4918" s="1323">
        <f t="shared" si="195"/>
        <v>39000</v>
      </c>
    </row>
    <row r="4919" spans="1:16" ht="12.75" x14ac:dyDescent="0.2">
      <c r="A4919" s="1473">
        <v>1091</v>
      </c>
      <c r="B4919" s="1473" t="s">
        <v>2003</v>
      </c>
      <c r="C4919" s="1474" t="s">
        <v>97</v>
      </c>
      <c r="D4919" s="1474" t="s">
        <v>5756</v>
      </c>
      <c r="E4919" s="1475">
        <v>2500</v>
      </c>
      <c r="F4919" s="1474" t="s">
        <v>6479</v>
      </c>
      <c r="G4919" s="1474" t="s">
        <v>6480</v>
      </c>
      <c r="H4919" s="1473" t="s">
        <v>4937</v>
      </c>
      <c r="I4919" s="1474" t="s">
        <v>2189</v>
      </c>
      <c r="J4919" s="1479" t="s">
        <v>2189</v>
      </c>
      <c r="K4919" s="1322">
        <v>4</v>
      </c>
      <c r="L4919" s="1322">
        <v>12</v>
      </c>
      <c r="M4919" s="1323">
        <f t="shared" si="197"/>
        <v>30000</v>
      </c>
      <c r="N4919" s="1322">
        <v>2</v>
      </c>
      <c r="O4919" s="1322">
        <v>6</v>
      </c>
      <c r="P4919" s="1323">
        <f t="shared" si="195"/>
        <v>15000</v>
      </c>
    </row>
    <row r="4920" spans="1:16" ht="12.75" x14ac:dyDescent="0.2">
      <c r="A4920" s="1473">
        <v>1091</v>
      </c>
      <c r="B4920" s="1473" t="s">
        <v>2003</v>
      </c>
      <c r="C4920" s="1474" t="s">
        <v>97</v>
      </c>
      <c r="D4920" s="1474" t="s">
        <v>5756</v>
      </c>
      <c r="E4920" s="1475">
        <v>2500</v>
      </c>
      <c r="F4920" s="1474" t="s">
        <v>6481</v>
      </c>
      <c r="G4920" s="1474" t="s">
        <v>6482</v>
      </c>
      <c r="H4920" s="1473" t="s">
        <v>6483</v>
      </c>
      <c r="I4920" s="1473" t="s">
        <v>5666</v>
      </c>
      <c r="J4920" s="1479" t="s">
        <v>2189</v>
      </c>
      <c r="K4920" s="1322">
        <v>4</v>
      </c>
      <c r="L4920" s="1322">
        <v>12</v>
      </c>
      <c r="M4920" s="1323">
        <f t="shared" si="197"/>
        <v>30000</v>
      </c>
      <c r="N4920" s="1322">
        <v>2</v>
      </c>
      <c r="O4920" s="1322">
        <v>6</v>
      </c>
      <c r="P4920" s="1323">
        <f t="shared" si="195"/>
        <v>15000</v>
      </c>
    </row>
    <row r="4921" spans="1:16" ht="12.75" x14ac:dyDescent="0.2">
      <c r="A4921" s="1473">
        <v>1091</v>
      </c>
      <c r="B4921" s="1473" t="s">
        <v>2003</v>
      </c>
      <c r="C4921" s="1474" t="s">
        <v>97</v>
      </c>
      <c r="D4921" s="1474" t="s">
        <v>5756</v>
      </c>
      <c r="E4921" s="1475">
        <v>2500</v>
      </c>
      <c r="F4921" s="1474" t="s">
        <v>6484</v>
      </c>
      <c r="G4921" s="1474" t="s">
        <v>6485</v>
      </c>
      <c r="H4921" s="1474" t="s">
        <v>5598</v>
      </c>
      <c r="I4921" s="1474" t="s">
        <v>2189</v>
      </c>
      <c r="J4921" s="1479" t="s">
        <v>2189</v>
      </c>
      <c r="K4921" s="1322">
        <v>4</v>
      </c>
      <c r="L4921" s="1322">
        <v>12</v>
      </c>
      <c r="M4921" s="1323">
        <f t="shared" si="197"/>
        <v>30000</v>
      </c>
      <c r="N4921" s="1322">
        <v>2</v>
      </c>
      <c r="O4921" s="1322">
        <v>6</v>
      </c>
      <c r="P4921" s="1323">
        <f t="shared" si="195"/>
        <v>15000</v>
      </c>
    </row>
    <row r="4922" spans="1:16" ht="12.75" x14ac:dyDescent="0.2">
      <c r="A4922" s="1473">
        <v>1091</v>
      </c>
      <c r="B4922" s="1473" t="s">
        <v>2003</v>
      </c>
      <c r="C4922" s="1474" t="s">
        <v>97</v>
      </c>
      <c r="D4922" s="1474" t="s">
        <v>5188</v>
      </c>
      <c r="E4922" s="1475">
        <v>3000</v>
      </c>
      <c r="F4922" s="1474" t="s">
        <v>6486</v>
      </c>
      <c r="G4922" s="1474" t="s">
        <v>6487</v>
      </c>
      <c r="H4922" s="1473" t="s">
        <v>6488</v>
      </c>
      <c r="I4922" s="1477" t="s">
        <v>2189</v>
      </c>
      <c r="J4922" s="1473" t="s">
        <v>2189</v>
      </c>
      <c r="K4922" s="1322">
        <v>4</v>
      </c>
      <c r="L4922" s="1322">
        <v>12</v>
      </c>
      <c r="M4922" s="1323">
        <f t="shared" si="197"/>
        <v>36000</v>
      </c>
      <c r="N4922" s="1322">
        <v>2</v>
      </c>
      <c r="O4922" s="1322">
        <v>6</v>
      </c>
      <c r="P4922" s="1323">
        <f t="shared" si="195"/>
        <v>18000</v>
      </c>
    </row>
    <row r="4923" spans="1:16" ht="12.75" x14ac:dyDescent="0.2">
      <c r="A4923" s="1473">
        <v>1091</v>
      </c>
      <c r="B4923" s="1473" t="s">
        <v>2003</v>
      </c>
      <c r="C4923" s="1474" t="s">
        <v>97</v>
      </c>
      <c r="D4923" s="1474" t="s">
        <v>5756</v>
      </c>
      <c r="E4923" s="1475">
        <v>2500</v>
      </c>
      <c r="F4923" s="1474" t="s">
        <v>6489</v>
      </c>
      <c r="G4923" s="1474" t="s">
        <v>6490</v>
      </c>
      <c r="H4923" s="1473" t="s">
        <v>5832</v>
      </c>
      <c r="I4923" s="1473" t="s">
        <v>5581</v>
      </c>
      <c r="J4923" s="1479" t="s">
        <v>2189</v>
      </c>
      <c r="K4923" s="1322">
        <v>4</v>
      </c>
      <c r="L4923" s="1322">
        <v>12</v>
      </c>
      <c r="M4923" s="1323">
        <f t="shared" si="197"/>
        <v>30000</v>
      </c>
      <c r="N4923" s="1322">
        <v>2</v>
      </c>
      <c r="O4923" s="1322">
        <v>6</v>
      </c>
      <c r="P4923" s="1323">
        <f t="shared" si="195"/>
        <v>15000</v>
      </c>
    </row>
    <row r="4924" spans="1:16" ht="12.75" x14ac:dyDescent="0.2">
      <c r="A4924" s="1473">
        <v>1091</v>
      </c>
      <c r="B4924" s="1473" t="s">
        <v>2003</v>
      </c>
      <c r="C4924" s="1474" t="s">
        <v>97</v>
      </c>
      <c r="D4924" s="1474" t="s">
        <v>5811</v>
      </c>
      <c r="E4924" s="1475">
        <v>2500</v>
      </c>
      <c r="F4924" s="1474" t="s">
        <v>6491</v>
      </c>
      <c r="G4924" s="1474" t="s">
        <v>6492</v>
      </c>
      <c r="H4924" s="1473" t="s">
        <v>5614</v>
      </c>
      <c r="I4924" s="1473" t="s">
        <v>5581</v>
      </c>
      <c r="J4924" s="1473" t="s">
        <v>2189</v>
      </c>
      <c r="K4924" s="1322">
        <v>4</v>
      </c>
      <c r="L4924" s="1322">
        <v>12</v>
      </c>
      <c r="M4924" s="1323">
        <f t="shared" si="197"/>
        <v>30000</v>
      </c>
      <c r="N4924" s="1322">
        <v>2</v>
      </c>
      <c r="O4924" s="1322">
        <v>6</v>
      </c>
      <c r="P4924" s="1323">
        <f t="shared" si="195"/>
        <v>15000</v>
      </c>
    </row>
    <row r="4925" spans="1:16" ht="12.75" x14ac:dyDescent="0.2">
      <c r="A4925" s="1473">
        <v>1091</v>
      </c>
      <c r="B4925" s="1473" t="s">
        <v>2003</v>
      </c>
      <c r="C4925" s="1474" t="s">
        <v>97</v>
      </c>
      <c r="D4925" s="1474" t="s">
        <v>5572</v>
      </c>
      <c r="E4925" s="1475">
        <v>6500</v>
      </c>
      <c r="F4925" s="1474" t="s">
        <v>6493</v>
      </c>
      <c r="G4925" s="1474" t="s">
        <v>6494</v>
      </c>
      <c r="H4925" s="1473" t="s">
        <v>5575</v>
      </c>
      <c r="I4925" s="1473" t="s">
        <v>5581</v>
      </c>
      <c r="J4925" s="1473" t="s">
        <v>5571</v>
      </c>
      <c r="K4925" s="1322">
        <v>2</v>
      </c>
      <c r="L4925" s="1322">
        <v>6</v>
      </c>
      <c r="M4925" s="1323">
        <f t="shared" si="197"/>
        <v>39000</v>
      </c>
      <c r="N4925" s="1322">
        <v>2</v>
      </c>
      <c r="O4925" s="1322">
        <v>6</v>
      </c>
      <c r="P4925" s="1323">
        <f t="shared" si="195"/>
        <v>39000</v>
      </c>
    </row>
    <row r="4926" spans="1:16" ht="12.75" x14ac:dyDescent="0.2">
      <c r="A4926" s="1473">
        <v>1091</v>
      </c>
      <c r="B4926" s="1473" t="s">
        <v>2003</v>
      </c>
      <c r="C4926" s="1474" t="s">
        <v>97</v>
      </c>
      <c r="D4926" s="1474" t="s">
        <v>5582</v>
      </c>
      <c r="E4926" s="1475">
        <v>8000</v>
      </c>
      <c r="F4926" s="1474" t="s">
        <v>6495</v>
      </c>
      <c r="G4926" s="1474" t="s">
        <v>6496</v>
      </c>
      <c r="H4926" s="1473" t="s">
        <v>5580</v>
      </c>
      <c r="I4926" s="1473" t="s">
        <v>5581</v>
      </c>
      <c r="J4926" s="1473" t="s">
        <v>5571</v>
      </c>
      <c r="K4926" s="1322">
        <v>4</v>
      </c>
      <c r="L4926" s="1322">
        <v>12</v>
      </c>
      <c r="M4926" s="1323">
        <f t="shared" si="197"/>
        <v>96000</v>
      </c>
      <c r="N4926" s="1322">
        <v>2</v>
      </c>
      <c r="O4926" s="1322">
        <v>6</v>
      </c>
      <c r="P4926" s="1323">
        <f t="shared" si="195"/>
        <v>48000</v>
      </c>
    </row>
    <row r="4927" spans="1:16" ht="12.75" x14ac:dyDescent="0.2">
      <c r="A4927" s="1473">
        <v>1091</v>
      </c>
      <c r="B4927" s="1473" t="s">
        <v>2003</v>
      </c>
      <c r="C4927" s="1474" t="s">
        <v>97</v>
      </c>
      <c r="D4927" s="1474" t="s">
        <v>6497</v>
      </c>
      <c r="E4927" s="1475">
        <v>8000</v>
      </c>
      <c r="F4927" s="1474" t="s">
        <v>6498</v>
      </c>
      <c r="G4927" s="1474" t="s">
        <v>6499</v>
      </c>
      <c r="H4927" s="1473" t="s">
        <v>6022</v>
      </c>
      <c r="I4927" s="1473" t="s">
        <v>5581</v>
      </c>
      <c r="J4927" s="1473" t="s">
        <v>5571</v>
      </c>
      <c r="K4927" s="1322">
        <v>4</v>
      </c>
      <c r="L4927" s="1322">
        <v>12</v>
      </c>
      <c r="M4927" s="1323">
        <f t="shared" si="197"/>
        <v>96000</v>
      </c>
      <c r="N4927" s="1322">
        <v>2</v>
      </c>
      <c r="O4927" s="1322">
        <v>6</v>
      </c>
      <c r="P4927" s="1323">
        <f t="shared" si="195"/>
        <v>48000</v>
      </c>
    </row>
    <row r="4928" spans="1:16" ht="12.75" x14ac:dyDescent="0.2">
      <c r="A4928" s="1473">
        <v>1091</v>
      </c>
      <c r="B4928" s="1473" t="s">
        <v>2003</v>
      </c>
      <c r="C4928" s="1474" t="s">
        <v>97</v>
      </c>
      <c r="D4928" s="1474" t="s">
        <v>6500</v>
      </c>
      <c r="E4928" s="1475">
        <v>3500</v>
      </c>
      <c r="F4928" s="1474" t="s">
        <v>6501</v>
      </c>
      <c r="G4928" s="1474" t="s">
        <v>6502</v>
      </c>
      <c r="H4928" s="1473" t="s">
        <v>6503</v>
      </c>
      <c r="I4928" s="1473" t="s">
        <v>5611</v>
      </c>
      <c r="J4928" s="1479" t="s">
        <v>5571</v>
      </c>
      <c r="K4928" s="1322">
        <v>4</v>
      </c>
      <c r="L4928" s="1322">
        <v>12</v>
      </c>
      <c r="M4928" s="1323">
        <f t="shared" si="197"/>
        <v>42000</v>
      </c>
      <c r="N4928" s="1322">
        <v>2</v>
      </c>
      <c r="O4928" s="1322">
        <v>6</v>
      </c>
      <c r="P4928" s="1323">
        <f t="shared" si="195"/>
        <v>21000</v>
      </c>
    </row>
    <row r="4929" spans="1:16" ht="12.75" x14ac:dyDescent="0.2">
      <c r="A4929" s="1473">
        <v>1091</v>
      </c>
      <c r="B4929" s="1473" t="s">
        <v>2003</v>
      </c>
      <c r="C4929" s="1474" t="s">
        <v>97</v>
      </c>
      <c r="D4929" s="1474" t="s">
        <v>6504</v>
      </c>
      <c r="E4929" s="1475">
        <v>6500</v>
      </c>
      <c r="F4929" s="1474" t="s">
        <v>6505</v>
      </c>
      <c r="G4929" s="1474" t="s">
        <v>6506</v>
      </c>
      <c r="H4929" s="1473" t="s">
        <v>6507</v>
      </c>
      <c r="I4929" s="1473" t="s">
        <v>5576</v>
      </c>
      <c r="J4929" s="1473" t="s">
        <v>5571</v>
      </c>
      <c r="K4929" s="1322">
        <v>4</v>
      </c>
      <c r="L4929" s="1322">
        <v>12</v>
      </c>
      <c r="M4929" s="1323">
        <f t="shared" si="197"/>
        <v>78000</v>
      </c>
      <c r="N4929" s="1322">
        <v>2</v>
      </c>
      <c r="O4929" s="1322">
        <v>6</v>
      </c>
      <c r="P4929" s="1323">
        <f t="shared" si="195"/>
        <v>39000</v>
      </c>
    </row>
    <row r="4930" spans="1:16" ht="12.75" x14ac:dyDescent="0.2">
      <c r="A4930" s="1473">
        <v>1091</v>
      </c>
      <c r="B4930" s="1473" t="s">
        <v>2003</v>
      </c>
      <c r="C4930" s="1474" t="s">
        <v>97</v>
      </c>
      <c r="D4930" s="1474" t="s">
        <v>5606</v>
      </c>
      <c r="E4930" s="1475">
        <v>9000</v>
      </c>
      <c r="F4930" s="1474" t="s">
        <v>6508</v>
      </c>
      <c r="G4930" s="1474" t="s">
        <v>6509</v>
      </c>
      <c r="H4930" s="1473" t="s">
        <v>5575</v>
      </c>
      <c r="I4930" s="1473" t="s">
        <v>5581</v>
      </c>
      <c r="J4930" s="1473" t="s">
        <v>5571</v>
      </c>
      <c r="K4930" s="1322">
        <v>4</v>
      </c>
      <c r="L4930" s="1322">
        <v>12</v>
      </c>
      <c r="M4930" s="1323">
        <f t="shared" si="197"/>
        <v>108000</v>
      </c>
      <c r="N4930" s="1322">
        <v>2</v>
      </c>
      <c r="O4930" s="1322">
        <v>6</v>
      </c>
      <c r="P4930" s="1323">
        <f t="shared" si="195"/>
        <v>54000</v>
      </c>
    </row>
    <row r="4931" spans="1:16" ht="12.75" x14ac:dyDescent="0.2">
      <c r="A4931" s="1473">
        <v>1091</v>
      </c>
      <c r="B4931" s="1473" t="s">
        <v>2003</v>
      </c>
      <c r="C4931" s="1474" t="s">
        <v>97</v>
      </c>
      <c r="D4931" s="1474" t="s">
        <v>5756</v>
      </c>
      <c r="E4931" s="1475">
        <v>2500</v>
      </c>
      <c r="F4931" s="1474" t="s">
        <v>6510</v>
      </c>
      <c r="G4931" s="1474" t="s">
        <v>6511</v>
      </c>
      <c r="H4931" s="1473" t="s">
        <v>5684</v>
      </c>
      <c r="I4931" s="1473" t="s">
        <v>5666</v>
      </c>
      <c r="J4931" s="1479" t="s">
        <v>2189</v>
      </c>
      <c r="K4931" s="1322">
        <v>4</v>
      </c>
      <c r="L4931" s="1322">
        <v>12</v>
      </c>
      <c r="M4931" s="1323">
        <f t="shared" si="197"/>
        <v>30000</v>
      </c>
      <c r="N4931" s="1322">
        <v>2</v>
      </c>
      <c r="O4931" s="1322">
        <v>6</v>
      </c>
      <c r="P4931" s="1323">
        <f t="shared" si="195"/>
        <v>15000</v>
      </c>
    </row>
    <row r="4932" spans="1:16" ht="12.75" x14ac:dyDescent="0.2">
      <c r="A4932" s="1473">
        <v>1091</v>
      </c>
      <c r="B4932" s="1473" t="s">
        <v>2003</v>
      </c>
      <c r="C4932" s="1474" t="s">
        <v>97</v>
      </c>
      <c r="D4932" s="1474" t="s">
        <v>5811</v>
      </c>
      <c r="E4932" s="1475">
        <v>2500</v>
      </c>
      <c r="F4932" s="1474" t="s">
        <v>6512</v>
      </c>
      <c r="G4932" s="1474" t="s">
        <v>6513</v>
      </c>
      <c r="H4932" s="1473" t="s">
        <v>5580</v>
      </c>
      <c r="I4932" s="1473" t="s">
        <v>5666</v>
      </c>
      <c r="J4932" s="1473" t="s">
        <v>2189</v>
      </c>
      <c r="K4932" s="1322">
        <v>4</v>
      </c>
      <c r="L4932" s="1322">
        <v>12</v>
      </c>
      <c r="M4932" s="1323">
        <f t="shared" si="197"/>
        <v>30000</v>
      </c>
      <c r="N4932" s="1322">
        <v>2</v>
      </c>
      <c r="O4932" s="1322">
        <v>6</v>
      </c>
      <c r="P4932" s="1323">
        <f t="shared" si="195"/>
        <v>15000</v>
      </c>
    </row>
    <row r="4933" spans="1:16" ht="12.75" x14ac:dyDescent="0.2">
      <c r="A4933" s="1473">
        <v>1091</v>
      </c>
      <c r="B4933" s="1473" t="s">
        <v>2003</v>
      </c>
      <c r="C4933" s="1474" t="s">
        <v>97</v>
      </c>
      <c r="D4933" s="1474" t="s">
        <v>5756</v>
      </c>
      <c r="E4933" s="1475">
        <v>2500</v>
      </c>
      <c r="F4933" s="1474" t="s">
        <v>6514</v>
      </c>
      <c r="G4933" s="1474" t="s">
        <v>6515</v>
      </c>
      <c r="H4933" s="1473" t="s">
        <v>5740</v>
      </c>
      <c r="I4933" s="1473" t="s">
        <v>5611</v>
      </c>
      <c r="J4933" s="1473" t="s">
        <v>5571</v>
      </c>
      <c r="K4933" s="1322">
        <v>4</v>
      </c>
      <c r="L4933" s="1322">
        <v>12</v>
      </c>
      <c r="M4933" s="1323">
        <f t="shared" si="197"/>
        <v>30000</v>
      </c>
      <c r="N4933" s="1322">
        <v>2</v>
      </c>
      <c r="O4933" s="1322">
        <v>6</v>
      </c>
      <c r="P4933" s="1323">
        <f t="shared" si="195"/>
        <v>15000</v>
      </c>
    </row>
    <row r="4934" spans="1:16" ht="12.75" x14ac:dyDescent="0.2">
      <c r="A4934" s="1473">
        <v>1091</v>
      </c>
      <c r="B4934" s="1473" t="s">
        <v>2003</v>
      </c>
      <c r="C4934" s="1474" t="s">
        <v>97</v>
      </c>
      <c r="D4934" s="1474" t="s">
        <v>715</v>
      </c>
      <c r="E4934" s="1475">
        <v>3500</v>
      </c>
      <c r="F4934" s="1474" t="s">
        <v>6516</v>
      </c>
      <c r="G4934" s="1474" t="s">
        <v>6517</v>
      </c>
      <c r="H4934" s="1473" t="s">
        <v>776</v>
      </c>
      <c r="I4934" s="1473" t="s">
        <v>5581</v>
      </c>
      <c r="J4934" s="1479" t="s">
        <v>5571</v>
      </c>
      <c r="K4934" s="1322">
        <v>1</v>
      </c>
      <c r="L4934" s="1322">
        <v>2</v>
      </c>
      <c r="M4934" s="1323">
        <f t="shared" si="197"/>
        <v>7000</v>
      </c>
      <c r="N4934" s="1322">
        <v>2</v>
      </c>
      <c r="O4934" s="1322">
        <v>6</v>
      </c>
      <c r="P4934" s="1323">
        <f t="shared" si="195"/>
        <v>21000</v>
      </c>
    </row>
    <row r="4935" spans="1:16" ht="12.75" x14ac:dyDescent="0.2">
      <c r="A4935" s="1473">
        <v>1091</v>
      </c>
      <c r="B4935" s="1473" t="s">
        <v>2003</v>
      </c>
      <c r="C4935" s="1474" t="s">
        <v>97</v>
      </c>
      <c r="D4935" s="1474" t="s">
        <v>5696</v>
      </c>
      <c r="E4935" s="1475">
        <v>2500</v>
      </c>
      <c r="F4935" s="1474" t="s">
        <v>6518</v>
      </c>
      <c r="G4935" s="1474" t="s">
        <v>6519</v>
      </c>
      <c r="H4935" s="1473" t="s">
        <v>6520</v>
      </c>
      <c r="I4935" s="1473" t="s">
        <v>5611</v>
      </c>
      <c r="J4935" s="1479" t="s">
        <v>2189</v>
      </c>
      <c r="K4935" s="1322">
        <v>4</v>
      </c>
      <c r="L4935" s="1322">
        <v>12</v>
      </c>
      <c r="M4935" s="1323">
        <f t="shared" si="197"/>
        <v>30000</v>
      </c>
      <c r="N4935" s="1322">
        <v>2</v>
      </c>
      <c r="O4935" s="1322">
        <v>6</v>
      </c>
      <c r="P4935" s="1323">
        <f t="shared" si="195"/>
        <v>15000</v>
      </c>
    </row>
    <row r="4936" spans="1:16" ht="12.75" x14ac:dyDescent="0.2">
      <c r="A4936" s="1473">
        <v>1091</v>
      </c>
      <c r="B4936" s="1473" t="s">
        <v>2003</v>
      </c>
      <c r="C4936" s="1474" t="s">
        <v>97</v>
      </c>
      <c r="D4936" s="1474" t="s">
        <v>739</v>
      </c>
      <c r="E4936" s="1475">
        <v>2200</v>
      </c>
      <c r="F4936" s="1474" t="s">
        <v>6521</v>
      </c>
      <c r="G4936" s="1474" t="s">
        <v>6522</v>
      </c>
      <c r="H4936" s="1473" t="s">
        <v>2349</v>
      </c>
      <c r="I4936" s="1473" t="s">
        <v>5611</v>
      </c>
      <c r="J4936" s="1473" t="s">
        <v>2189</v>
      </c>
      <c r="K4936" s="1322">
        <v>4</v>
      </c>
      <c r="L4936" s="1322">
        <v>12</v>
      </c>
      <c r="M4936" s="1323">
        <f t="shared" si="197"/>
        <v>26400</v>
      </c>
      <c r="N4936" s="1322">
        <v>2</v>
      </c>
      <c r="O4936" s="1322">
        <v>6</v>
      </c>
      <c r="P4936" s="1323">
        <f t="shared" si="195"/>
        <v>13200</v>
      </c>
    </row>
    <row r="4937" spans="1:16" ht="12.75" x14ac:dyDescent="0.2">
      <c r="A4937" s="1473">
        <v>1091</v>
      </c>
      <c r="B4937" s="1473" t="s">
        <v>2003</v>
      </c>
      <c r="C4937" s="1474" t="s">
        <v>97</v>
      </c>
      <c r="D4937" s="1474" t="s">
        <v>6523</v>
      </c>
      <c r="E4937" s="1475">
        <v>6500</v>
      </c>
      <c r="F4937" s="1474" t="s">
        <v>6524</v>
      </c>
      <c r="G4937" s="1474" t="s">
        <v>6525</v>
      </c>
      <c r="H4937" s="1473" t="s">
        <v>6384</v>
      </c>
      <c r="I4937" s="1473" t="s">
        <v>5581</v>
      </c>
      <c r="J4937" s="1473" t="s">
        <v>5571</v>
      </c>
      <c r="K4937" s="1322">
        <v>4</v>
      </c>
      <c r="L4937" s="1322">
        <v>12</v>
      </c>
      <c r="M4937" s="1323">
        <f t="shared" si="197"/>
        <v>78000</v>
      </c>
      <c r="N4937" s="1322">
        <v>2</v>
      </c>
      <c r="O4937" s="1322">
        <v>6</v>
      </c>
      <c r="P4937" s="1323">
        <f t="shared" si="195"/>
        <v>39000</v>
      </c>
    </row>
    <row r="4938" spans="1:16" ht="12.75" x14ac:dyDescent="0.2">
      <c r="A4938" s="1473">
        <v>1091</v>
      </c>
      <c r="B4938" s="1473" t="s">
        <v>2003</v>
      </c>
      <c r="C4938" s="1474" t="s">
        <v>97</v>
      </c>
      <c r="D4938" s="1474" t="s">
        <v>6526</v>
      </c>
      <c r="E4938" s="1475">
        <v>6500</v>
      </c>
      <c r="F4938" s="1474" t="s">
        <v>6527</v>
      </c>
      <c r="G4938" s="1474" t="s">
        <v>6528</v>
      </c>
      <c r="H4938" s="1473" t="s">
        <v>5614</v>
      </c>
      <c r="I4938" s="1473" t="s">
        <v>5581</v>
      </c>
      <c r="J4938" s="1473" t="s">
        <v>5571</v>
      </c>
      <c r="K4938" s="1322">
        <v>2</v>
      </c>
      <c r="L4938" s="1322">
        <v>6</v>
      </c>
      <c r="M4938" s="1323">
        <f t="shared" ref="M4938:M4967" si="198">+L4938*E4938</f>
        <v>39000</v>
      </c>
      <c r="N4938" s="1322">
        <v>2</v>
      </c>
      <c r="O4938" s="1322">
        <v>6</v>
      </c>
      <c r="P4938" s="1323">
        <f t="shared" si="195"/>
        <v>39000</v>
      </c>
    </row>
    <row r="4939" spans="1:16" ht="12.75" x14ac:dyDescent="0.2">
      <c r="A4939" s="1473">
        <v>1091</v>
      </c>
      <c r="B4939" s="1473" t="s">
        <v>2003</v>
      </c>
      <c r="C4939" s="1474" t="s">
        <v>97</v>
      </c>
      <c r="D4939" s="1474" t="s">
        <v>5677</v>
      </c>
      <c r="E4939" s="1475">
        <v>5000</v>
      </c>
      <c r="F4939" s="1474" t="s">
        <v>6529</v>
      </c>
      <c r="G4939" s="1474" t="s">
        <v>6530</v>
      </c>
      <c r="H4939" s="1473" t="s">
        <v>5680</v>
      </c>
      <c r="I4939" s="1473" t="s">
        <v>5755</v>
      </c>
      <c r="J4939" s="1473" t="s">
        <v>5571</v>
      </c>
      <c r="K4939" s="1322">
        <v>4</v>
      </c>
      <c r="L4939" s="1322">
        <v>12</v>
      </c>
      <c r="M4939" s="1323">
        <f t="shared" si="198"/>
        <v>60000</v>
      </c>
      <c r="N4939" s="1322">
        <v>2</v>
      </c>
      <c r="O4939" s="1322">
        <v>6</v>
      </c>
      <c r="P4939" s="1323">
        <f t="shared" si="195"/>
        <v>30000</v>
      </c>
    </row>
    <row r="4940" spans="1:16" ht="12.75" x14ac:dyDescent="0.2">
      <c r="A4940" s="1473">
        <v>1091</v>
      </c>
      <c r="B4940" s="1473" t="s">
        <v>2003</v>
      </c>
      <c r="C4940" s="1474" t="s">
        <v>97</v>
      </c>
      <c r="D4940" s="1474" t="s">
        <v>5693</v>
      </c>
      <c r="E4940" s="1475">
        <v>5000</v>
      </c>
      <c r="F4940" s="1474" t="s">
        <v>6531</v>
      </c>
      <c r="G4940" s="1474" t="s">
        <v>6532</v>
      </c>
      <c r="H4940" s="1473" t="s">
        <v>5629</v>
      </c>
      <c r="I4940" s="1473" t="s">
        <v>5581</v>
      </c>
      <c r="J4940" s="1473" t="s">
        <v>5571</v>
      </c>
      <c r="K4940" s="1322">
        <v>1</v>
      </c>
      <c r="L4940" s="1322">
        <v>1</v>
      </c>
      <c r="M4940" s="1323">
        <f t="shared" si="198"/>
        <v>5000</v>
      </c>
      <c r="N4940" s="1322">
        <v>2</v>
      </c>
      <c r="O4940" s="1322">
        <v>6</v>
      </c>
      <c r="P4940" s="1323">
        <f t="shared" si="195"/>
        <v>30000</v>
      </c>
    </row>
    <row r="4941" spans="1:16" ht="12.75" x14ac:dyDescent="0.2">
      <c r="A4941" s="1473">
        <v>1091</v>
      </c>
      <c r="B4941" s="1473" t="s">
        <v>2003</v>
      </c>
      <c r="C4941" s="1474" t="s">
        <v>97</v>
      </c>
      <c r="D4941" s="1474" t="s">
        <v>5595</v>
      </c>
      <c r="E4941" s="1475">
        <v>2500</v>
      </c>
      <c r="F4941" s="1474" t="s">
        <v>6533</v>
      </c>
      <c r="G4941" s="1474" t="s">
        <v>6534</v>
      </c>
      <c r="H4941" s="1473" t="s">
        <v>5873</v>
      </c>
      <c r="I4941" s="1473" t="s">
        <v>5666</v>
      </c>
      <c r="J4941" s="1473" t="s">
        <v>5571</v>
      </c>
      <c r="K4941" s="1322">
        <v>1</v>
      </c>
      <c r="L4941" s="1322">
        <v>2</v>
      </c>
      <c r="M4941" s="1323">
        <f t="shared" si="198"/>
        <v>5000</v>
      </c>
      <c r="N4941" s="1322">
        <v>2</v>
      </c>
      <c r="O4941" s="1322">
        <v>6</v>
      </c>
      <c r="P4941" s="1323">
        <f t="shared" ref="P4941:P5004" si="199">+O4941*E4941</f>
        <v>15000</v>
      </c>
    </row>
    <row r="4942" spans="1:16" ht="12.75" x14ac:dyDescent="0.2">
      <c r="A4942" s="1473">
        <v>1091</v>
      </c>
      <c r="B4942" s="1473" t="s">
        <v>2003</v>
      </c>
      <c r="C4942" s="1474" t="s">
        <v>97</v>
      </c>
      <c r="D4942" s="1474" t="s">
        <v>5572</v>
      </c>
      <c r="E4942" s="1475">
        <v>7500</v>
      </c>
      <c r="F4942" s="1474" t="s">
        <v>6535</v>
      </c>
      <c r="G4942" s="1474" t="s">
        <v>6536</v>
      </c>
      <c r="H4942" s="1473" t="s">
        <v>5575</v>
      </c>
      <c r="I4942" s="1473" t="s">
        <v>5581</v>
      </c>
      <c r="J4942" s="1473" t="s">
        <v>5571</v>
      </c>
      <c r="K4942" s="1322">
        <v>4</v>
      </c>
      <c r="L4942" s="1322">
        <v>12</v>
      </c>
      <c r="M4942" s="1323">
        <f t="shared" si="198"/>
        <v>90000</v>
      </c>
      <c r="N4942" s="1322">
        <v>2</v>
      </c>
      <c r="O4942" s="1322">
        <v>6</v>
      </c>
      <c r="P4942" s="1323">
        <f t="shared" si="199"/>
        <v>45000</v>
      </c>
    </row>
    <row r="4943" spans="1:16" ht="12.75" x14ac:dyDescent="0.2">
      <c r="A4943" s="1473">
        <v>1091</v>
      </c>
      <c r="B4943" s="1473" t="s">
        <v>2003</v>
      </c>
      <c r="C4943" s="1474" t="s">
        <v>97</v>
      </c>
      <c r="D4943" s="1474" t="s">
        <v>5595</v>
      </c>
      <c r="E4943" s="1475">
        <v>2500</v>
      </c>
      <c r="F4943" s="1474" t="s">
        <v>6537</v>
      </c>
      <c r="G4943" s="1474" t="s">
        <v>6538</v>
      </c>
      <c r="H4943" s="1473" t="s">
        <v>5984</v>
      </c>
      <c r="I4943" s="1473" t="s">
        <v>2412</v>
      </c>
      <c r="J4943" s="1473" t="s">
        <v>5571</v>
      </c>
      <c r="K4943" s="1322">
        <v>4</v>
      </c>
      <c r="L4943" s="1322">
        <v>12</v>
      </c>
      <c r="M4943" s="1323">
        <f t="shared" si="198"/>
        <v>30000</v>
      </c>
      <c r="N4943" s="1322">
        <v>2</v>
      </c>
      <c r="O4943" s="1322">
        <v>6</v>
      </c>
      <c r="P4943" s="1323">
        <f t="shared" si="199"/>
        <v>15000</v>
      </c>
    </row>
    <row r="4944" spans="1:16" ht="12.75" x14ac:dyDescent="0.2">
      <c r="A4944" s="1473">
        <v>1091</v>
      </c>
      <c r="B4944" s="1473" t="s">
        <v>2003</v>
      </c>
      <c r="C4944" s="1474" t="s">
        <v>97</v>
      </c>
      <c r="D4944" s="1474" t="s">
        <v>5803</v>
      </c>
      <c r="E4944" s="1475">
        <v>2200</v>
      </c>
      <c r="F4944" s="1474" t="s">
        <v>6539</v>
      </c>
      <c r="G4944" s="1474" t="s">
        <v>6540</v>
      </c>
      <c r="H4944" s="1473" t="s">
        <v>6022</v>
      </c>
      <c r="I4944" s="1473" t="s">
        <v>5666</v>
      </c>
      <c r="J4944" s="1473" t="s">
        <v>5571</v>
      </c>
      <c r="K4944" s="1322">
        <v>1</v>
      </c>
      <c r="L4944" s="1322">
        <v>2</v>
      </c>
      <c r="M4944" s="1323">
        <f t="shared" si="198"/>
        <v>4400</v>
      </c>
      <c r="N4944" s="1322">
        <v>2</v>
      </c>
      <c r="O4944" s="1322">
        <v>6</v>
      </c>
      <c r="P4944" s="1323">
        <f t="shared" si="199"/>
        <v>13200</v>
      </c>
    </row>
    <row r="4945" spans="1:16" ht="12.75" x14ac:dyDescent="0.2">
      <c r="A4945" s="1473">
        <v>1091</v>
      </c>
      <c r="B4945" s="1473" t="s">
        <v>2003</v>
      </c>
      <c r="C4945" s="1474" t="s">
        <v>97</v>
      </c>
      <c r="D4945" s="1474" t="s">
        <v>5595</v>
      </c>
      <c r="E4945" s="1475">
        <v>2500</v>
      </c>
      <c r="F4945" s="1474" t="s">
        <v>6541</v>
      </c>
      <c r="G4945" s="1474" t="s">
        <v>6542</v>
      </c>
      <c r="H4945" s="1473" t="s">
        <v>6543</v>
      </c>
      <c r="I4945" s="1473" t="s">
        <v>5666</v>
      </c>
      <c r="J4945" s="1473" t="s">
        <v>2190</v>
      </c>
      <c r="K4945" s="1322">
        <v>4</v>
      </c>
      <c r="L4945" s="1322">
        <v>12</v>
      </c>
      <c r="M4945" s="1323">
        <f t="shared" si="198"/>
        <v>30000</v>
      </c>
      <c r="N4945" s="1322">
        <v>2</v>
      </c>
      <c r="O4945" s="1322">
        <v>6</v>
      </c>
      <c r="P4945" s="1323">
        <f t="shared" si="199"/>
        <v>15000</v>
      </c>
    </row>
    <row r="4946" spans="1:16" ht="12.75" x14ac:dyDescent="0.2">
      <c r="A4946" s="1473">
        <v>1091</v>
      </c>
      <c r="B4946" s="1473" t="s">
        <v>2003</v>
      </c>
      <c r="C4946" s="1474" t="s">
        <v>97</v>
      </c>
      <c r="D4946" s="1474" t="s">
        <v>6544</v>
      </c>
      <c r="E4946" s="1475">
        <v>4000</v>
      </c>
      <c r="F4946" s="1474" t="s">
        <v>6545</v>
      </c>
      <c r="G4946" s="1474" t="s">
        <v>6546</v>
      </c>
      <c r="H4946" s="1473" t="s">
        <v>6547</v>
      </c>
      <c r="I4946" s="1474" t="s">
        <v>2186</v>
      </c>
      <c r="J4946" s="1473" t="s">
        <v>5571</v>
      </c>
      <c r="K4946" s="1322">
        <v>4</v>
      </c>
      <c r="L4946" s="1322">
        <v>12</v>
      </c>
      <c r="M4946" s="1323">
        <f t="shared" si="198"/>
        <v>48000</v>
      </c>
      <c r="N4946" s="1322">
        <v>2</v>
      </c>
      <c r="O4946" s="1322">
        <v>6</v>
      </c>
      <c r="P4946" s="1323">
        <f t="shared" si="199"/>
        <v>24000</v>
      </c>
    </row>
    <row r="4947" spans="1:16" ht="12.75" x14ac:dyDescent="0.2">
      <c r="A4947" s="1473">
        <v>1091</v>
      </c>
      <c r="B4947" s="1473" t="s">
        <v>2003</v>
      </c>
      <c r="C4947" s="1474" t="s">
        <v>97</v>
      </c>
      <c r="D4947" s="1474" t="s">
        <v>6049</v>
      </c>
      <c r="E4947" s="1475">
        <v>5500</v>
      </c>
      <c r="F4947" s="1474" t="s">
        <v>6548</v>
      </c>
      <c r="G4947" s="1474" t="s">
        <v>6549</v>
      </c>
      <c r="H4947" s="1473" t="s">
        <v>776</v>
      </c>
      <c r="I4947" s="1473" t="s">
        <v>5611</v>
      </c>
      <c r="J4947" s="1473" t="s">
        <v>5571</v>
      </c>
      <c r="K4947" s="1322">
        <v>4</v>
      </c>
      <c r="L4947" s="1322">
        <v>12</v>
      </c>
      <c r="M4947" s="1323">
        <f t="shared" si="198"/>
        <v>66000</v>
      </c>
      <c r="N4947" s="1322">
        <v>2</v>
      </c>
      <c r="O4947" s="1322">
        <v>6</v>
      </c>
      <c r="P4947" s="1323">
        <f t="shared" si="199"/>
        <v>33000</v>
      </c>
    </row>
    <row r="4948" spans="1:16" ht="12.75" x14ac:dyDescent="0.2">
      <c r="A4948" s="1473">
        <v>1091</v>
      </c>
      <c r="B4948" s="1473" t="s">
        <v>2003</v>
      </c>
      <c r="C4948" s="1474" t="s">
        <v>97</v>
      </c>
      <c r="D4948" s="1474" t="s">
        <v>5606</v>
      </c>
      <c r="E4948" s="1475">
        <v>9000</v>
      </c>
      <c r="F4948" s="1474" t="s">
        <v>6550</v>
      </c>
      <c r="G4948" s="1474" t="s">
        <v>6551</v>
      </c>
      <c r="H4948" s="1473" t="s">
        <v>5988</v>
      </c>
      <c r="I4948" s="1473" t="s">
        <v>5605</v>
      </c>
      <c r="J4948" s="1473" t="s">
        <v>5571</v>
      </c>
      <c r="K4948" s="1322">
        <v>4</v>
      </c>
      <c r="L4948" s="1322">
        <v>12</v>
      </c>
      <c r="M4948" s="1323">
        <f t="shared" si="198"/>
        <v>108000</v>
      </c>
      <c r="N4948" s="1322">
        <v>2</v>
      </c>
      <c r="O4948" s="1322">
        <v>6</v>
      </c>
      <c r="P4948" s="1323">
        <f t="shared" si="199"/>
        <v>54000</v>
      </c>
    </row>
    <row r="4949" spans="1:16" ht="12.75" x14ac:dyDescent="0.2">
      <c r="A4949" s="1473">
        <v>1091</v>
      </c>
      <c r="B4949" s="1473" t="s">
        <v>2003</v>
      </c>
      <c r="C4949" s="1474" t="s">
        <v>97</v>
      </c>
      <c r="D4949" s="1474" t="s">
        <v>6552</v>
      </c>
      <c r="E4949" s="1475">
        <v>6000</v>
      </c>
      <c r="F4949" s="1474" t="s">
        <v>6553</v>
      </c>
      <c r="G4949" s="1474" t="s">
        <v>6554</v>
      </c>
      <c r="H4949" s="1473" t="s">
        <v>5614</v>
      </c>
      <c r="I4949" s="1473" t="s">
        <v>5755</v>
      </c>
      <c r="J4949" s="1473" t="s">
        <v>5571</v>
      </c>
      <c r="K4949" s="1322">
        <v>4</v>
      </c>
      <c r="L4949" s="1322">
        <v>12</v>
      </c>
      <c r="M4949" s="1323">
        <f t="shared" si="198"/>
        <v>72000</v>
      </c>
      <c r="N4949" s="1322">
        <v>2</v>
      </c>
      <c r="O4949" s="1322">
        <v>6</v>
      </c>
      <c r="P4949" s="1323">
        <f t="shared" si="199"/>
        <v>36000</v>
      </c>
    </row>
    <row r="4950" spans="1:16" ht="12.75" x14ac:dyDescent="0.2">
      <c r="A4950" s="1473">
        <v>1091</v>
      </c>
      <c r="B4950" s="1473" t="s">
        <v>2003</v>
      </c>
      <c r="C4950" s="1474" t="s">
        <v>97</v>
      </c>
      <c r="D4950" s="1474" t="s">
        <v>6555</v>
      </c>
      <c r="E4950" s="1475">
        <v>4000</v>
      </c>
      <c r="F4950" s="1474" t="s">
        <v>6556</v>
      </c>
      <c r="G4950" s="1474" t="s">
        <v>6557</v>
      </c>
      <c r="H4950" s="1473" t="s">
        <v>5779</v>
      </c>
      <c r="I4950" s="1473" t="s">
        <v>5666</v>
      </c>
      <c r="J4950" s="1473" t="s">
        <v>5571</v>
      </c>
      <c r="K4950" s="1322">
        <v>1</v>
      </c>
      <c r="L4950" s="1322">
        <v>4</v>
      </c>
      <c r="M4950" s="1323">
        <f t="shared" si="198"/>
        <v>16000</v>
      </c>
      <c r="N4950" s="1322">
        <v>2</v>
      </c>
      <c r="O4950" s="1322">
        <v>6</v>
      </c>
      <c r="P4950" s="1323">
        <f t="shared" si="199"/>
        <v>24000</v>
      </c>
    </row>
    <row r="4951" spans="1:16" ht="12.75" x14ac:dyDescent="0.2">
      <c r="A4951" s="1473">
        <v>1091</v>
      </c>
      <c r="B4951" s="1473" t="s">
        <v>2003</v>
      </c>
      <c r="C4951" s="1474" t="s">
        <v>97</v>
      </c>
      <c r="D4951" s="1474" t="s">
        <v>715</v>
      </c>
      <c r="E4951" s="1475">
        <v>3500</v>
      </c>
      <c r="F4951" s="1474" t="s">
        <v>6558</v>
      </c>
      <c r="G4951" s="1474" t="s">
        <v>6559</v>
      </c>
      <c r="H4951" s="1473" t="s">
        <v>5877</v>
      </c>
      <c r="I4951" s="1473" t="s">
        <v>5581</v>
      </c>
      <c r="J4951" s="1479" t="s">
        <v>5571</v>
      </c>
      <c r="K4951" s="1322">
        <v>4</v>
      </c>
      <c r="L4951" s="1322">
        <v>12</v>
      </c>
      <c r="M4951" s="1323">
        <f t="shared" si="198"/>
        <v>42000</v>
      </c>
      <c r="N4951" s="1322">
        <v>2</v>
      </c>
      <c r="O4951" s="1322">
        <v>6</v>
      </c>
      <c r="P4951" s="1323">
        <f t="shared" si="199"/>
        <v>21000</v>
      </c>
    </row>
    <row r="4952" spans="1:16" ht="12.75" x14ac:dyDescent="0.2">
      <c r="A4952" s="1473">
        <v>1091</v>
      </c>
      <c r="B4952" s="1473" t="s">
        <v>2003</v>
      </c>
      <c r="C4952" s="1474" t="s">
        <v>97</v>
      </c>
      <c r="D4952" s="1474" t="s">
        <v>5693</v>
      </c>
      <c r="E4952" s="1475">
        <v>5000</v>
      </c>
      <c r="F4952" s="1474" t="s">
        <v>6560</v>
      </c>
      <c r="G4952" s="1474" t="s">
        <v>6561</v>
      </c>
      <c r="H4952" s="1473" t="s">
        <v>5662</v>
      </c>
      <c r="I4952" s="1473" t="s">
        <v>5581</v>
      </c>
      <c r="J4952" s="1473" t="s">
        <v>5571</v>
      </c>
      <c r="K4952" s="1322">
        <v>4</v>
      </c>
      <c r="L4952" s="1322">
        <v>12</v>
      </c>
      <c r="M4952" s="1323">
        <f t="shared" si="198"/>
        <v>60000</v>
      </c>
      <c r="N4952" s="1322">
        <v>2</v>
      </c>
      <c r="O4952" s="1322">
        <v>6</v>
      </c>
      <c r="P4952" s="1323">
        <f t="shared" si="199"/>
        <v>30000</v>
      </c>
    </row>
    <row r="4953" spans="1:16" ht="12.75" x14ac:dyDescent="0.2">
      <c r="A4953" s="1473">
        <v>1091</v>
      </c>
      <c r="B4953" s="1473" t="s">
        <v>2003</v>
      </c>
      <c r="C4953" s="1474" t="s">
        <v>97</v>
      </c>
      <c r="D4953" s="1474" t="s">
        <v>5674</v>
      </c>
      <c r="E4953" s="1475">
        <v>2500</v>
      </c>
      <c r="F4953" s="1474" t="s">
        <v>6562</v>
      </c>
      <c r="G4953" s="1474" t="s">
        <v>6563</v>
      </c>
      <c r="H4953" s="1473" t="s">
        <v>6564</v>
      </c>
      <c r="I4953" s="1473" t="s">
        <v>2190</v>
      </c>
      <c r="J4953" s="1473" t="s">
        <v>2189</v>
      </c>
      <c r="K4953" s="1322">
        <v>4</v>
      </c>
      <c r="L4953" s="1322">
        <v>12</v>
      </c>
      <c r="M4953" s="1323">
        <f t="shared" si="198"/>
        <v>30000</v>
      </c>
      <c r="N4953" s="1322">
        <v>2</v>
      </c>
      <c r="O4953" s="1322">
        <v>6</v>
      </c>
      <c r="P4953" s="1323">
        <f t="shared" si="199"/>
        <v>15000</v>
      </c>
    </row>
    <row r="4954" spans="1:16" ht="12.75" x14ac:dyDescent="0.2">
      <c r="A4954" s="1473">
        <v>1091</v>
      </c>
      <c r="B4954" s="1473" t="s">
        <v>2003</v>
      </c>
      <c r="C4954" s="1474" t="s">
        <v>97</v>
      </c>
      <c r="D4954" s="1474" t="s">
        <v>5989</v>
      </c>
      <c r="E4954" s="1475">
        <v>5500</v>
      </c>
      <c r="F4954" s="1474" t="s">
        <v>6565</v>
      </c>
      <c r="G4954" s="1474" t="s">
        <v>6566</v>
      </c>
      <c r="H4954" s="1473" t="s">
        <v>473</v>
      </c>
      <c r="I4954" s="1473" t="s">
        <v>5611</v>
      </c>
      <c r="J4954" s="1473" t="s">
        <v>5571</v>
      </c>
      <c r="K4954" s="1322">
        <v>4</v>
      </c>
      <c r="L4954" s="1322">
        <v>12</v>
      </c>
      <c r="M4954" s="1323">
        <f t="shared" si="198"/>
        <v>66000</v>
      </c>
      <c r="N4954" s="1322">
        <v>2</v>
      </c>
      <c r="O4954" s="1322">
        <v>6</v>
      </c>
      <c r="P4954" s="1323">
        <f t="shared" si="199"/>
        <v>33000</v>
      </c>
    </row>
    <row r="4955" spans="1:16" ht="12.75" x14ac:dyDescent="0.2">
      <c r="A4955" s="1473">
        <v>1091</v>
      </c>
      <c r="B4955" s="1473" t="s">
        <v>2003</v>
      </c>
      <c r="C4955" s="1474" t="s">
        <v>97</v>
      </c>
      <c r="D4955" s="1474" t="s">
        <v>715</v>
      </c>
      <c r="E4955" s="1475">
        <v>3500</v>
      </c>
      <c r="F4955" s="1474" t="s">
        <v>6567</v>
      </c>
      <c r="G4955" s="1474" t="s">
        <v>6568</v>
      </c>
      <c r="H4955" s="1473" t="s">
        <v>5877</v>
      </c>
      <c r="I4955" s="1473" t="s">
        <v>5581</v>
      </c>
      <c r="J4955" s="1479" t="s">
        <v>5571</v>
      </c>
      <c r="K4955" s="1322">
        <v>4</v>
      </c>
      <c r="L4955" s="1322">
        <v>12</v>
      </c>
      <c r="M4955" s="1323">
        <f t="shared" si="198"/>
        <v>42000</v>
      </c>
      <c r="N4955" s="1322">
        <v>2</v>
      </c>
      <c r="O4955" s="1322">
        <v>6</v>
      </c>
      <c r="P4955" s="1323">
        <f t="shared" si="199"/>
        <v>21000</v>
      </c>
    </row>
    <row r="4956" spans="1:16" ht="12.75" x14ac:dyDescent="0.2">
      <c r="A4956" s="1473">
        <v>1091</v>
      </c>
      <c r="B4956" s="1473" t="s">
        <v>2003</v>
      </c>
      <c r="C4956" s="1474" t="s">
        <v>97</v>
      </c>
      <c r="D4956" s="1474" t="s">
        <v>5696</v>
      </c>
      <c r="E4956" s="1475">
        <v>2500</v>
      </c>
      <c r="F4956" s="1474" t="s">
        <v>6569</v>
      </c>
      <c r="G4956" s="1474" t="s">
        <v>6570</v>
      </c>
      <c r="H4956" s="1473" t="s">
        <v>6571</v>
      </c>
      <c r="I4956" s="1473" t="s">
        <v>5611</v>
      </c>
      <c r="J4956" s="1479" t="s">
        <v>2189</v>
      </c>
      <c r="K4956" s="1322">
        <v>4</v>
      </c>
      <c r="L4956" s="1322">
        <v>12</v>
      </c>
      <c r="M4956" s="1323">
        <f t="shared" si="198"/>
        <v>30000</v>
      </c>
      <c r="N4956" s="1322">
        <v>2</v>
      </c>
      <c r="O4956" s="1322">
        <v>6</v>
      </c>
      <c r="P4956" s="1323">
        <f t="shared" si="199"/>
        <v>15000</v>
      </c>
    </row>
    <row r="4957" spans="1:16" ht="12.75" x14ac:dyDescent="0.2">
      <c r="A4957" s="1473">
        <v>1091</v>
      </c>
      <c r="B4957" s="1473" t="s">
        <v>2003</v>
      </c>
      <c r="C4957" s="1474" t="s">
        <v>97</v>
      </c>
      <c r="D4957" s="1474" t="s">
        <v>5693</v>
      </c>
      <c r="E4957" s="1475">
        <v>5000</v>
      </c>
      <c r="F4957" s="1474" t="s">
        <v>6572</v>
      </c>
      <c r="G4957" s="1474" t="s">
        <v>6573</v>
      </c>
      <c r="H4957" s="1473" t="s">
        <v>3359</v>
      </c>
      <c r="I4957" s="1473" t="s">
        <v>5581</v>
      </c>
      <c r="J4957" s="1473" t="s">
        <v>5571</v>
      </c>
      <c r="K4957" s="1322"/>
      <c r="L4957" s="1322"/>
      <c r="M4957" s="1323">
        <f t="shared" si="198"/>
        <v>0</v>
      </c>
      <c r="N4957" s="1322">
        <v>2</v>
      </c>
      <c r="O4957" s="1322">
        <v>5</v>
      </c>
      <c r="P4957" s="1323">
        <f t="shared" si="199"/>
        <v>25000</v>
      </c>
    </row>
    <row r="4958" spans="1:16" ht="12.75" x14ac:dyDescent="0.2">
      <c r="A4958" s="1473">
        <v>1091</v>
      </c>
      <c r="B4958" s="1473" t="s">
        <v>2003</v>
      </c>
      <c r="C4958" s="1474" t="s">
        <v>97</v>
      </c>
      <c r="D4958" s="1474" t="s">
        <v>5572</v>
      </c>
      <c r="E4958" s="1475">
        <v>6500</v>
      </c>
      <c r="F4958" s="1474" t="s">
        <v>6574</v>
      </c>
      <c r="G4958" s="1474" t="s">
        <v>6575</v>
      </c>
      <c r="H4958" s="1473" t="s">
        <v>5601</v>
      </c>
      <c r="I4958" s="1473" t="s">
        <v>5581</v>
      </c>
      <c r="J4958" s="1473" t="s">
        <v>5571</v>
      </c>
      <c r="K4958" s="1322"/>
      <c r="L4958" s="1322"/>
      <c r="M4958" s="1323">
        <f t="shared" si="198"/>
        <v>0</v>
      </c>
      <c r="N4958" s="1322">
        <v>2</v>
      </c>
      <c r="O4958" s="1322">
        <v>5</v>
      </c>
      <c r="P4958" s="1323">
        <f t="shared" si="199"/>
        <v>32500</v>
      </c>
    </row>
    <row r="4959" spans="1:16" ht="12.75" x14ac:dyDescent="0.2">
      <c r="A4959" s="1473">
        <v>1091</v>
      </c>
      <c r="B4959" s="1473" t="s">
        <v>2003</v>
      </c>
      <c r="C4959" s="1474" t="s">
        <v>97</v>
      </c>
      <c r="D4959" s="1474" t="s">
        <v>5989</v>
      </c>
      <c r="E4959" s="1475">
        <v>5000</v>
      </c>
      <c r="F4959" s="1474" t="s">
        <v>6576</v>
      </c>
      <c r="G4959" s="1474" t="s">
        <v>6577</v>
      </c>
      <c r="H4959" s="1473" t="s">
        <v>5644</v>
      </c>
      <c r="I4959" s="1473" t="s">
        <v>5581</v>
      </c>
      <c r="J4959" s="1473" t="s">
        <v>5571</v>
      </c>
      <c r="K4959" s="1322">
        <v>4</v>
      </c>
      <c r="L4959" s="1322">
        <v>12</v>
      </c>
      <c r="M4959" s="1323">
        <f t="shared" si="198"/>
        <v>60000</v>
      </c>
      <c r="N4959" s="1322">
        <v>2</v>
      </c>
      <c r="O4959" s="1322">
        <v>6</v>
      </c>
      <c r="P4959" s="1323">
        <f t="shared" si="199"/>
        <v>30000</v>
      </c>
    </row>
    <row r="4960" spans="1:16" ht="12.75" x14ac:dyDescent="0.2">
      <c r="A4960" s="1473">
        <v>1091</v>
      </c>
      <c r="B4960" s="1473" t="s">
        <v>2003</v>
      </c>
      <c r="C4960" s="1474" t="s">
        <v>97</v>
      </c>
      <c r="D4960" s="1474" t="s">
        <v>5606</v>
      </c>
      <c r="E4960" s="1475">
        <v>9000</v>
      </c>
      <c r="F4960" s="1474" t="s">
        <v>6578</v>
      </c>
      <c r="G4960" s="1474" t="s">
        <v>6579</v>
      </c>
      <c r="H4960" s="1473" t="s">
        <v>5575</v>
      </c>
      <c r="I4960" s="1473" t="s">
        <v>5581</v>
      </c>
      <c r="J4960" s="1473" t="s">
        <v>5571</v>
      </c>
      <c r="K4960" s="1322">
        <v>1</v>
      </c>
      <c r="L4960" s="1322">
        <v>1</v>
      </c>
      <c r="M4960" s="1323">
        <f t="shared" si="198"/>
        <v>9000</v>
      </c>
      <c r="N4960" s="1322">
        <v>2</v>
      </c>
      <c r="O4960" s="1322">
        <v>6</v>
      </c>
      <c r="P4960" s="1323">
        <f t="shared" si="199"/>
        <v>54000</v>
      </c>
    </row>
    <row r="4961" spans="1:16" ht="12.75" x14ac:dyDescent="0.2">
      <c r="A4961" s="1473">
        <v>1091</v>
      </c>
      <c r="B4961" s="1473" t="s">
        <v>2003</v>
      </c>
      <c r="C4961" s="1474" t="s">
        <v>97</v>
      </c>
      <c r="D4961" s="1474" t="s">
        <v>5756</v>
      </c>
      <c r="E4961" s="1475">
        <v>2500</v>
      </c>
      <c r="F4961" s="1474" t="s">
        <v>6580</v>
      </c>
      <c r="G4961" s="1474" t="s">
        <v>6581</v>
      </c>
      <c r="H4961" s="1473" t="s">
        <v>5779</v>
      </c>
      <c r="I4961" s="1473" t="s">
        <v>5581</v>
      </c>
      <c r="J4961" s="1479" t="s">
        <v>2189</v>
      </c>
      <c r="K4961" s="1322">
        <v>4</v>
      </c>
      <c r="L4961" s="1322">
        <v>12</v>
      </c>
      <c r="M4961" s="1323">
        <f t="shared" si="198"/>
        <v>30000</v>
      </c>
      <c r="N4961" s="1322">
        <v>2</v>
      </c>
      <c r="O4961" s="1322">
        <v>6</v>
      </c>
      <c r="P4961" s="1323">
        <f t="shared" si="199"/>
        <v>15000</v>
      </c>
    </row>
    <row r="4962" spans="1:16" ht="12.75" x14ac:dyDescent="0.2">
      <c r="A4962" s="1473">
        <v>1091</v>
      </c>
      <c r="B4962" s="1473" t="s">
        <v>2003</v>
      </c>
      <c r="C4962" s="1474" t="s">
        <v>97</v>
      </c>
      <c r="D4962" s="1474" t="s">
        <v>6132</v>
      </c>
      <c r="E4962" s="1475">
        <v>6500</v>
      </c>
      <c r="F4962" s="1474" t="s">
        <v>6582</v>
      </c>
      <c r="G4962" s="1474" t="s">
        <v>6583</v>
      </c>
      <c r="H4962" s="1473" t="s">
        <v>473</v>
      </c>
      <c r="I4962" s="1473" t="s">
        <v>5611</v>
      </c>
      <c r="J4962" s="1473" t="s">
        <v>5571</v>
      </c>
      <c r="K4962" s="1322">
        <v>4</v>
      </c>
      <c r="L4962" s="1322">
        <v>12</v>
      </c>
      <c r="M4962" s="1323">
        <f t="shared" si="198"/>
        <v>78000</v>
      </c>
      <c r="N4962" s="1322">
        <v>2</v>
      </c>
      <c r="O4962" s="1322">
        <v>6</v>
      </c>
      <c r="P4962" s="1323">
        <f t="shared" si="199"/>
        <v>39000</v>
      </c>
    </row>
    <row r="4963" spans="1:16" ht="12.75" x14ac:dyDescent="0.2">
      <c r="A4963" s="1473">
        <v>1091</v>
      </c>
      <c r="B4963" s="1473" t="s">
        <v>2003</v>
      </c>
      <c r="C4963" s="1474" t="s">
        <v>97</v>
      </c>
      <c r="D4963" s="1474" t="s">
        <v>5615</v>
      </c>
      <c r="E4963" s="1475">
        <v>6500</v>
      </c>
      <c r="F4963" s="1474" t="s">
        <v>6584</v>
      </c>
      <c r="G4963" s="1474" t="s">
        <v>6585</v>
      </c>
      <c r="H4963" s="1473" t="s">
        <v>5709</v>
      </c>
      <c r="I4963" s="1473" t="s">
        <v>5576</v>
      </c>
      <c r="J4963" s="1473" t="s">
        <v>5571</v>
      </c>
      <c r="K4963" s="1322">
        <v>4</v>
      </c>
      <c r="L4963" s="1322">
        <v>12</v>
      </c>
      <c r="M4963" s="1323">
        <f t="shared" si="198"/>
        <v>78000</v>
      </c>
      <c r="N4963" s="1322">
        <v>2</v>
      </c>
      <c r="O4963" s="1322">
        <v>6</v>
      </c>
      <c r="P4963" s="1323">
        <f t="shared" si="199"/>
        <v>39000</v>
      </c>
    </row>
    <row r="4964" spans="1:16" ht="12.75" x14ac:dyDescent="0.2">
      <c r="A4964" s="1473">
        <v>1091</v>
      </c>
      <c r="B4964" s="1473" t="s">
        <v>2003</v>
      </c>
      <c r="C4964" s="1474" t="s">
        <v>97</v>
      </c>
      <c r="D4964" s="1474" t="s">
        <v>5044</v>
      </c>
      <c r="E4964" s="1475">
        <v>7000</v>
      </c>
      <c r="F4964" s="1474" t="s">
        <v>6586</v>
      </c>
      <c r="G4964" s="1474" t="s">
        <v>6587</v>
      </c>
      <c r="H4964" s="1473" t="s">
        <v>5709</v>
      </c>
      <c r="I4964" s="1473" t="s">
        <v>5581</v>
      </c>
      <c r="J4964" s="1473" t="s">
        <v>5571</v>
      </c>
      <c r="K4964" s="1322">
        <v>4</v>
      </c>
      <c r="L4964" s="1322">
        <v>12</v>
      </c>
      <c r="M4964" s="1323">
        <f t="shared" si="198"/>
        <v>84000</v>
      </c>
      <c r="N4964" s="1322">
        <v>2</v>
      </c>
      <c r="O4964" s="1322">
        <v>6</v>
      </c>
      <c r="P4964" s="1323">
        <f t="shared" si="199"/>
        <v>42000</v>
      </c>
    </row>
    <row r="4965" spans="1:16" ht="12.75" x14ac:dyDescent="0.2">
      <c r="A4965" s="1473">
        <v>1091</v>
      </c>
      <c r="B4965" s="1473" t="s">
        <v>2003</v>
      </c>
      <c r="C4965" s="1474" t="s">
        <v>97</v>
      </c>
      <c r="D4965" s="1474" t="s">
        <v>6588</v>
      </c>
      <c r="E4965" s="1475">
        <v>3500</v>
      </c>
      <c r="F4965" s="1474" t="s">
        <v>6589</v>
      </c>
      <c r="G4965" s="1474" t="s">
        <v>6590</v>
      </c>
      <c r="H4965" s="1473" t="s">
        <v>6591</v>
      </c>
      <c r="I4965" s="1473" t="s">
        <v>5666</v>
      </c>
      <c r="J4965" s="1473" t="s">
        <v>2189</v>
      </c>
      <c r="K4965" s="1322">
        <v>4</v>
      </c>
      <c r="L4965" s="1322">
        <v>12</v>
      </c>
      <c r="M4965" s="1323">
        <f t="shared" si="198"/>
        <v>42000</v>
      </c>
      <c r="N4965" s="1322">
        <v>2</v>
      </c>
      <c r="O4965" s="1322">
        <v>6</v>
      </c>
      <c r="P4965" s="1323">
        <f t="shared" si="199"/>
        <v>21000</v>
      </c>
    </row>
    <row r="4966" spans="1:16" ht="12.75" x14ac:dyDescent="0.2">
      <c r="A4966" s="1473">
        <v>1091</v>
      </c>
      <c r="B4966" s="1473" t="s">
        <v>2003</v>
      </c>
      <c r="C4966" s="1474" t="s">
        <v>97</v>
      </c>
      <c r="D4966" s="1474" t="s">
        <v>6592</v>
      </c>
      <c r="E4966" s="1475">
        <v>4000</v>
      </c>
      <c r="F4966" s="1474" t="s">
        <v>6593</v>
      </c>
      <c r="G4966" s="1474" t="s">
        <v>6594</v>
      </c>
      <c r="H4966" s="1473" t="s">
        <v>5709</v>
      </c>
      <c r="I4966" s="1473" t="s">
        <v>5581</v>
      </c>
      <c r="J4966" s="1473" t="s">
        <v>5571</v>
      </c>
      <c r="K4966" s="1322">
        <v>4</v>
      </c>
      <c r="L4966" s="1322">
        <v>12</v>
      </c>
      <c r="M4966" s="1323">
        <f t="shared" si="198"/>
        <v>48000</v>
      </c>
      <c r="N4966" s="1322">
        <v>2</v>
      </c>
      <c r="O4966" s="1322">
        <v>6</v>
      </c>
      <c r="P4966" s="1323">
        <f t="shared" si="199"/>
        <v>24000</v>
      </c>
    </row>
    <row r="4967" spans="1:16" ht="12.75" x14ac:dyDescent="0.2">
      <c r="A4967" s="1473">
        <v>1091</v>
      </c>
      <c r="B4967" s="1473" t="s">
        <v>2003</v>
      </c>
      <c r="C4967" s="1474" t="s">
        <v>97</v>
      </c>
      <c r="D4967" s="1474" t="s">
        <v>5572</v>
      </c>
      <c r="E4967" s="1475">
        <v>6500</v>
      </c>
      <c r="F4967" s="1474" t="s">
        <v>6595</v>
      </c>
      <c r="G4967" s="1474" t="s">
        <v>6596</v>
      </c>
      <c r="H4967" s="1473" t="s">
        <v>5575</v>
      </c>
      <c r="I4967" s="1473" t="s">
        <v>5581</v>
      </c>
      <c r="J4967" s="1473" t="s">
        <v>5571</v>
      </c>
      <c r="K4967" s="1322">
        <v>4</v>
      </c>
      <c r="L4967" s="1322">
        <v>11</v>
      </c>
      <c r="M4967" s="1323">
        <f t="shared" si="198"/>
        <v>71500</v>
      </c>
      <c r="N4967" s="1322">
        <v>2</v>
      </c>
      <c r="O4967" s="1322">
        <v>6</v>
      </c>
      <c r="P4967" s="1323">
        <f t="shared" si="199"/>
        <v>39000</v>
      </c>
    </row>
    <row r="4968" spans="1:16" ht="12.75" x14ac:dyDescent="0.2">
      <c r="A4968" s="1473">
        <v>1091</v>
      </c>
      <c r="B4968" s="1473" t="s">
        <v>2003</v>
      </c>
      <c r="C4968" s="1474" t="s">
        <v>97</v>
      </c>
      <c r="D4968" s="1474" t="s">
        <v>5595</v>
      </c>
      <c r="E4968" s="1475">
        <v>2500</v>
      </c>
      <c r="F4968" s="1474" t="s">
        <v>6597</v>
      </c>
      <c r="G4968" s="1474" t="s">
        <v>6598</v>
      </c>
      <c r="H4968" s="1473" t="s">
        <v>1494</v>
      </c>
      <c r="I4968" s="1473" t="s">
        <v>5581</v>
      </c>
      <c r="J4968" s="1473" t="s">
        <v>2189</v>
      </c>
      <c r="K4968" s="1324"/>
      <c r="L4968" s="1324"/>
      <c r="M4968" s="1322"/>
      <c r="N4968" s="1322">
        <v>2</v>
      </c>
      <c r="O4968" s="1322">
        <v>5</v>
      </c>
      <c r="P4968" s="1323">
        <f t="shared" si="199"/>
        <v>12500</v>
      </c>
    </row>
    <row r="4969" spans="1:16" ht="12.75" x14ac:dyDescent="0.2">
      <c r="A4969" s="1473">
        <v>1091</v>
      </c>
      <c r="B4969" s="1473" t="s">
        <v>2003</v>
      </c>
      <c r="C4969" s="1474" t="s">
        <v>97</v>
      </c>
      <c r="D4969" s="1474" t="s">
        <v>5572</v>
      </c>
      <c r="E4969" s="1475">
        <v>6500</v>
      </c>
      <c r="F4969" s="1474" t="s">
        <v>6599</v>
      </c>
      <c r="G4969" s="1474" t="s">
        <v>6600</v>
      </c>
      <c r="H4969" s="1473" t="s">
        <v>4635</v>
      </c>
      <c r="I4969" s="1473" t="s">
        <v>5611</v>
      </c>
      <c r="J4969" s="1473" t="s">
        <v>5571</v>
      </c>
      <c r="K4969" s="1322">
        <v>4</v>
      </c>
      <c r="L4969" s="1322">
        <v>12</v>
      </c>
      <c r="M4969" s="1323">
        <f t="shared" ref="M4969:M4978" si="200">+L4969*E4969</f>
        <v>78000</v>
      </c>
      <c r="N4969" s="1322">
        <v>2</v>
      </c>
      <c r="O4969" s="1322">
        <v>6</v>
      </c>
      <c r="P4969" s="1323">
        <f t="shared" si="199"/>
        <v>39000</v>
      </c>
    </row>
    <row r="4970" spans="1:16" ht="12.75" x14ac:dyDescent="0.2">
      <c r="A4970" s="1473">
        <v>1091</v>
      </c>
      <c r="B4970" s="1473" t="s">
        <v>2003</v>
      </c>
      <c r="C4970" s="1474" t="s">
        <v>97</v>
      </c>
      <c r="D4970" s="1474" t="s">
        <v>6103</v>
      </c>
      <c r="E4970" s="1475">
        <v>2500</v>
      </c>
      <c r="F4970" s="1474" t="s">
        <v>6601</v>
      </c>
      <c r="G4970" s="1474" t="s">
        <v>6602</v>
      </c>
      <c r="H4970" s="1473" t="s">
        <v>6106</v>
      </c>
      <c r="I4970" s="1473" t="s">
        <v>5581</v>
      </c>
      <c r="J4970" s="1473" t="s">
        <v>2189</v>
      </c>
      <c r="K4970" s="1322">
        <v>2</v>
      </c>
      <c r="L4970" s="1322">
        <v>6</v>
      </c>
      <c r="M4970" s="1323">
        <f t="shared" si="200"/>
        <v>15000</v>
      </c>
      <c r="N4970" s="1322">
        <v>2</v>
      </c>
      <c r="O4970" s="1322">
        <v>6</v>
      </c>
      <c r="P4970" s="1323">
        <f t="shared" si="199"/>
        <v>15000</v>
      </c>
    </row>
    <row r="4971" spans="1:16" ht="12.75" x14ac:dyDescent="0.2">
      <c r="A4971" s="1473">
        <v>1091</v>
      </c>
      <c r="B4971" s="1473" t="s">
        <v>2003</v>
      </c>
      <c r="C4971" s="1474" t="s">
        <v>97</v>
      </c>
      <c r="D4971" s="1474" t="s">
        <v>6603</v>
      </c>
      <c r="E4971" s="1475">
        <v>8000</v>
      </c>
      <c r="F4971" s="1474" t="s">
        <v>6604</v>
      </c>
      <c r="G4971" s="1474" t="s">
        <v>6605</v>
      </c>
      <c r="H4971" s="1473" t="s">
        <v>6384</v>
      </c>
      <c r="I4971" s="1473" t="s">
        <v>5581</v>
      </c>
      <c r="J4971" s="1473" t="s">
        <v>5571</v>
      </c>
      <c r="K4971" s="1322">
        <v>3</v>
      </c>
      <c r="L4971" s="1322">
        <v>8</v>
      </c>
      <c r="M4971" s="1323">
        <f t="shared" si="200"/>
        <v>64000</v>
      </c>
      <c r="N4971" s="1322">
        <v>2</v>
      </c>
      <c r="O4971" s="1322">
        <v>6</v>
      </c>
      <c r="P4971" s="1323">
        <f t="shared" si="199"/>
        <v>48000</v>
      </c>
    </row>
    <row r="4972" spans="1:16" ht="12.75" x14ac:dyDescent="0.2">
      <c r="A4972" s="1473">
        <v>1091</v>
      </c>
      <c r="B4972" s="1473" t="s">
        <v>2003</v>
      </c>
      <c r="C4972" s="1474" t="s">
        <v>97</v>
      </c>
      <c r="D4972" s="1474" t="s">
        <v>5615</v>
      </c>
      <c r="E4972" s="1475">
        <v>6000</v>
      </c>
      <c r="F4972" s="1474" t="s">
        <v>6606</v>
      </c>
      <c r="G4972" s="1474" t="s">
        <v>6607</v>
      </c>
      <c r="H4972" s="1473" t="s">
        <v>5614</v>
      </c>
      <c r="I4972" s="1473" t="s">
        <v>5581</v>
      </c>
      <c r="J4972" s="1473" t="s">
        <v>5571</v>
      </c>
      <c r="K4972" s="1322">
        <v>4</v>
      </c>
      <c r="L4972" s="1322">
        <v>12</v>
      </c>
      <c r="M4972" s="1323">
        <f t="shared" si="200"/>
        <v>72000</v>
      </c>
      <c r="N4972" s="1322">
        <v>2</v>
      </c>
      <c r="O4972" s="1322">
        <v>6</v>
      </c>
      <c r="P4972" s="1323">
        <f t="shared" si="199"/>
        <v>36000</v>
      </c>
    </row>
    <row r="4973" spans="1:16" ht="12.75" x14ac:dyDescent="0.2">
      <c r="A4973" s="1473">
        <v>1091</v>
      </c>
      <c r="B4973" s="1473" t="s">
        <v>2003</v>
      </c>
      <c r="C4973" s="1474" t="s">
        <v>97</v>
      </c>
      <c r="D4973" s="1474" t="s">
        <v>5693</v>
      </c>
      <c r="E4973" s="1475">
        <v>5000</v>
      </c>
      <c r="F4973" s="1474" t="s">
        <v>6608</v>
      </c>
      <c r="G4973" s="1474" t="s">
        <v>6609</v>
      </c>
      <c r="H4973" s="1473" t="s">
        <v>5709</v>
      </c>
      <c r="I4973" s="1473" t="s">
        <v>5581</v>
      </c>
      <c r="J4973" s="1473" t="s">
        <v>5571</v>
      </c>
      <c r="K4973" s="1322">
        <v>3</v>
      </c>
      <c r="L4973" s="1322">
        <v>8</v>
      </c>
      <c r="M4973" s="1323">
        <f t="shared" si="200"/>
        <v>40000</v>
      </c>
      <c r="N4973" s="1322">
        <v>2</v>
      </c>
      <c r="O4973" s="1322">
        <v>6</v>
      </c>
      <c r="P4973" s="1323">
        <f t="shared" si="199"/>
        <v>30000</v>
      </c>
    </row>
    <row r="4974" spans="1:16" ht="12.75" x14ac:dyDescent="0.2">
      <c r="A4974" s="1473">
        <v>1091</v>
      </c>
      <c r="B4974" s="1473" t="s">
        <v>2003</v>
      </c>
      <c r="C4974" s="1474" t="s">
        <v>97</v>
      </c>
      <c r="D4974" s="1474" t="s">
        <v>5693</v>
      </c>
      <c r="E4974" s="1475">
        <v>4000</v>
      </c>
      <c r="F4974" s="1474" t="s">
        <v>6610</v>
      </c>
      <c r="G4974" s="1474" t="s">
        <v>6611</v>
      </c>
      <c r="H4974" s="1473" t="s">
        <v>5594</v>
      </c>
      <c r="I4974" s="1473" t="s">
        <v>5581</v>
      </c>
      <c r="J4974" s="1473" t="s">
        <v>5571</v>
      </c>
      <c r="K4974" s="1322">
        <v>4</v>
      </c>
      <c r="L4974" s="1322">
        <v>12</v>
      </c>
      <c r="M4974" s="1323">
        <f t="shared" si="200"/>
        <v>48000</v>
      </c>
      <c r="N4974" s="1322">
        <v>2</v>
      </c>
      <c r="O4974" s="1322">
        <v>6</v>
      </c>
      <c r="P4974" s="1323">
        <f t="shared" si="199"/>
        <v>24000</v>
      </c>
    </row>
    <row r="4975" spans="1:16" ht="12.75" x14ac:dyDescent="0.2">
      <c r="A4975" s="1473">
        <v>1091</v>
      </c>
      <c r="B4975" s="1473" t="s">
        <v>2003</v>
      </c>
      <c r="C4975" s="1474" t="s">
        <v>97</v>
      </c>
      <c r="D4975" s="1474" t="s">
        <v>5572</v>
      </c>
      <c r="E4975" s="1475">
        <v>6500</v>
      </c>
      <c r="F4975" s="1474" t="s">
        <v>6612</v>
      </c>
      <c r="G4975" s="1474" t="s">
        <v>6613</v>
      </c>
      <c r="H4975" s="1473" t="s">
        <v>5575</v>
      </c>
      <c r="I4975" s="1473" t="s">
        <v>5576</v>
      </c>
      <c r="J4975" s="1473" t="s">
        <v>5571</v>
      </c>
      <c r="K4975" s="1322">
        <v>4</v>
      </c>
      <c r="L4975" s="1322">
        <v>12</v>
      </c>
      <c r="M4975" s="1323">
        <f t="shared" si="200"/>
        <v>78000</v>
      </c>
      <c r="N4975" s="1322">
        <v>2</v>
      </c>
      <c r="O4975" s="1322">
        <v>6</v>
      </c>
      <c r="P4975" s="1323">
        <f t="shared" si="199"/>
        <v>39000</v>
      </c>
    </row>
    <row r="4976" spans="1:16" ht="12.75" x14ac:dyDescent="0.2">
      <c r="A4976" s="1473">
        <v>1091</v>
      </c>
      <c r="B4976" s="1473" t="s">
        <v>2003</v>
      </c>
      <c r="C4976" s="1474" t="s">
        <v>97</v>
      </c>
      <c r="D4976" s="1474" t="s">
        <v>5696</v>
      </c>
      <c r="E4976" s="1475">
        <v>2500</v>
      </c>
      <c r="F4976" s="1474" t="s">
        <v>6614</v>
      </c>
      <c r="G4976" s="1474" t="s">
        <v>6615</v>
      </c>
      <c r="H4976" s="1473" t="s">
        <v>5680</v>
      </c>
      <c r="I4976" s="1473" t="s">
        <v>2412</v>
      </c>
      <c r="J4976" s="1473" t="s">
        <v>2189</v>
      </c>
      <c r="K4976" s="1322">
        <v>4</v>
      </c>
      <c r="L4976" s="1322">
        <v>12</v>
      </c>
      <c r="M4976" s="1323">
        <f t="shared" si="200"/>
        <v>30000</v>
      </c>
      <c r="N4976" s="1322">
        <v>2</v>
      </c>
      <c r="O4976" s="1322">
        <v>6</v>
      </c>
      <c r="P4976" s="1323">
        <f t="shared" si="199"/>
        <v>15000</v>
      </c>
    </row>
    <row r="4977" spans="1:16" ht="12.75" x14ac:dyDescent="0.2">
      <c r="A4977" s="1473">
        <v>1091</v>
      </c>
      <c r="B4977" s="1473" t="s">
        <v>2003</v>
      </c>
      <c r="C4977" s="1474" t="s">
        <v>97</v>
      </c>
      <c r="D4977" s="1474" t="s">
        <v>5735</v>
      </c>
      <c r="E4977" s="1475">
        <v>2200</v>
      </c>
      <c r="F4977" s="1474" t="s">
        <v>6616</v>
      </c>
      <c r="G4977" s="1474" t="s">
        <v>6617</v>
      </c>
      <c r="H4977" s="1473" t="s">
        <v>6618</v>
      </c>
      <c r="I4977" s="1473" t="s">
        <v>5611</v>
      </c>
      <c r="J4977" s="1473" t="s">
        <v>2189</v>
      </c>
      <c r="K4977" s="1322">
        <v>4</v>
      </c>
      <c r="L4977" s="1322">
        <v>12</v>
      </c>
      <c r="M4977" s="1323">
        <f t="shared" si="200"/>
        <v>26400</v>
      </c>
      <c r="N4977" s="1322">
        <v>2</v>
      </c>
      <c r="O4977" s="1322">
        <v>6</v>
      </c>
      <c r="P4977" s="1323">
        <f t="shared" si="199"/>
        <v>13200</v>
      </c>
    </row>
    <row r="4978" spans="1:16" ht="12.75" x14ac:dyDescent="0.2">
      <c r="A4978" s="1473">
        <v>1091</v>
      </c>
      <c r="B4978" s="1473" t="s">
        <v>2003</v>
      </c>
      <c r="C4978" s="1474" t="s">
        <v>97</v>
      </c>
      <c r="D4978" s="1474" t="s">
        <v>5619</v>
      </c>
      <c r="E4978" s="1475">
        <v>6500</v>
      </c>
      <c r="F4978" s="1474" t="s">
        <v>6619</v>
      </c>
      <c r="G4978" s="1474" t="s">
        <v>6620</v>
      </c>
      <c r="H4978" s="1473" t="s">
        <v>5575</v>
      </c>
      <c r="I4978" s="1473" t="s">
        <v>5576</v>
      </c>
      <c r="J4978" s="1473" t="s">
        <v>5571</v>
      </c>
      <c r="K4978" s="1322">
        <v>4</v>
      </c>
      <c r="L4978" s="1322">
        <v>11</v>
      </c>
      <c r="M4978" s="1323">
        <f t="shared" si="200"/>
        <v>71500</v>
      </c>
      <c r="N4978" s="1322">
        <v>2</v>
      </c>
      <c r="O4978" s="1322">
        <v>6</v>
      </c>
      <c r="P4978" s="1323">
        <f t="shared" si="199"/>
        <v>39000</v>
      </c>
    </row>
    <row r="4979" spans="1:16" ht="12.75" x14ac:dyDescent="0.2">
      <c r="A4979" s="1473">
        <v>1091</v>
      </c>
      <c r="B4979" s="1473" t="s">
        <v>2003</v>
      </c>
      <c r="C4979" s="1474" t="s">
        <v>97</v>
      </c>
      <c r="D4979" s="1474" t="s">
        <v>5606</v>
      </c>
      <c r="E4979" s="1475">
        <v>9000</v>
      </c>
      <c r="F4979" s="1474" t="s">
        <v>6621</v>
      </c>
      <c r="G4979" s="1474" t="s">
        <v>6622</v>
      </c>
      <c r="H4979" s="1473" t="s">
        <v>5575</v>
      </c>
      <c r="I4979" s="1473" t="s">
        <v>5581</v>
      </c>
      <c r="J4979" s="1473" t="s">
        <v>5571</v>
      </c>
      <c r="K4979" s="1324"/>
      <c r="L4979" s="1324"/>
      <c r="M4979" s="1322"/>
      <c r="N4979" s="1322">
        <v>2</v>
      </c>
      <c r="O4979" s="1322">
        <v>6</v>
      </c>
      <c r="P4979" s="1323">
        <f t="shared" si="199"/>
        <v>54000</v>
      </c>
    </row>
    <row r="4980" spans="1:16" ht="12.75" x14ac:dyDescent="0.2">
      <c r="A4980" s="1473">
        <v>1091</v>
      </c>
      <c r="B4980" s="1473" t="s">
        <v>2003</v>
      </c>
      <c r="C4980" s="1474" t="s">
        <v>97</v>
      </c>
      <c r="D4980" s="1474" t="s">
        <v>5756</v>
      </c>
      <c r="E4980" s="1475">
        <v>2500</v>
      </c>
      <c r="F4980" s="1474" t="s">
        <v>6623</v>
      </c>
      <c r="G4980" s="1474" t="s">
        <v>6624</v>
      </c>
      <c r="H4980" s="1473" t="s">
        <v>6063</v>
      </c>
      <c r="I4980" s="1473" t="s">
        <v>5611</v>
      </c>
      <c r="J4980" s="1473" t="s">
        <v>2189</v>
      </c>
      <c r="K4980" s="1322">
        <v>4</v>
      </c>
      <c r="L4980" s="1322">
        <v>11</v>
      </c>
      <c r="M4980" s="1323">
        <f t="shared" ref="M4980:M5019" si="201">+L4980*E4980</f>
        <v>27500</v>
      </c>
      <c r="N4980" s="1322">
        <v>2</v>
      </c>
      <c r="O4980" s="1322">
        <v>6</v>
      </c>
      <c r="P4980" s="1323">
        <f t="shared" si="199"/>
        <v>15000</v>
      </c>
    </row>
    <row r="4981" spans="1:16" ht="12.75" x14ac:dyDescent="0.2">
      <c r="A4981" s="1473">
        <v>1091</v>
      </c>
      <c r="B4981" s="1473" t="s">
        <v>2003</v>
      </c>
      <c r="C4981" s="1474" t="s">
        <v>97</v>
      </c>
      <c r="D4981" s="1474" t="s">
        <v>5693</v>
      </c>
      <c r="E4981" s="1475">
        <v>5000</v>
      </c>
      <c r="F4981" s="1474" t="s">
        <v>6625</v>
      </c>
      <c r="G4981" s="1474" t="s">
        <v>6626</v>
      </c>
      <c r="H4981" s="1473" t="s">
        <v>5662</v>
      </c>
      <c r="I4981" s="1473" t="s">
        <v>5581</v>
      </c>
      <c r="J4981" s="1473" t="s">
        <v>5571</v>
      </c>
      <c r="K4981" s="1322">
        <v>4</v>
      </c>
      <c r="L4981" s="1322">
        <v>12</v>
      </c>
      <c r="M4981" s="1323">
        <f t="shared" si="201"/>
        <v>60000</v>
      </c>
      <c r="N4981" s="1322">
        <v>2</v>
      </c>
      <c r="O4981" s="1322">
        <v>6</v>
      </c>
      <c r="P4981" s="1323">
        <f t="shared" si="199"/>
        <v>30000</v>
      </c>
    </row>
    <row r="4982" spans="1:16" ht="12.75" x14ac:dyDescent="0.2">
      <c r="A4982" s="1473">
        <v>1091</v>
      </c>
      <c r="B4982" s="1473" t="s">
        <v>2003</v>
      </c>
      <c r="C4982" s="1474" t="s">
        <v>97</v>
      </c>
      <c r="D4982" s="1474" t="s">
        <v>6627</v>
      </c>
      <c r="E4982" s="1475">
        <v>6500</v>
      </c>
      <c r="F4982" s="1474" t="s">
        <v>6628</v>
      </c>
      <c r="G4982" s="1474" t="s">
        <v>6629</v>
      </c>
      <c r="H4982" s="1473" t="s">
        <v>5995</v>
      </c>
      <c r="I4982" s="1473" t="s">
        <v>5576</v>
      </c>
      <c r="J4982" s="1473" t="s">
        <v>5571</v>
      </c>
      <c r="K4982" s="1322">
        <v>4</v>
      </c>
      <c r="L4982" s="1322">
        <v>12</v>
      </c>
      <c r="M4982" s="1323">
        <f t="shared" si="201"/>
        <v>78000</v>
      </c>
      <c r="N4982" s="1322">
        <v>2</v>
      </c>
      <c r="O4982" s="1322">
        <v>6</v>
      </c>
      <c r="P4982" s="1323">
        <f t="shared" si="199"/>
        <v>39000</v>
      </c>
    </row>
    <row r="4983" spans="1:16" ht="12.75" x14ac:dyDescent="0.2">
      <c r="A4983" s="1473">
        <v>1091</v>
      </c>
      <c r="B4983" s="1473" t="s">
        <v>2003</v>
      </c>
      <c r="C4983" s="1474" t="s">
        <v>97</v>
      </c>
      <c r="D4983" s="1474" t="s">
        <v>5572</v>
      </c>
      <c r="E4983" s="1475">
        <v>6500</v>
      </c>
      <c r="F4983" s="1474" t="s">
        <v>6630</v>
      </c>
      <c r="G4983" s="1474" t="s">
        <v>6631</v>
      </c>
      <c r="H4983" s="1473" t="s">
        <v>5575</v>
      </c>
      <c r="I4983" s="1473" t="s">
        <v>5581</v>
      </c>
      <c r="J4983" s="1473" t="s">
        <v>5571</v>
      </c>
      <c r="K4983" s="1322">
        <v>4</v>
      </c>
      <c r="L4983" s="1322">
        <v>12</v>
      </c>
      <c r="M4983" s="1323">
        <f t="shared" si="201"/>
        <v>78000</v>
      </c>
      <c r="N4983" s="1322">
        <v>2</v>
      </c>
      <c r="O4983" s="1322">
        <v>6</v>
      </c>
      <c r="P4983" s="1323">
        <f t="shared" si="199"/>
        <v>39000</v>
      </c>
    </row>
    <row r="4984" spans="1:16" ht="12.75" x14ac:dyDescent="0.2">
      <c r="A4984" s="1473">
        <v>1091</v>
      </c>
      <c r="B4984" s="1473" t="s">
        <v>2003</v>
      </c>
      <c r="C4984" s="1474" t="s">
        <v>97</v>
      </c>
      <c r="D4984" s="1474" t="s">
        <v>6632</v>
      </c>
      <c r="E4984" s="1475">
        <v>6000</v>
      </c>
      <c r="F4984" s="1474" t="s">
        <v>6633</v>
      </c>
      <c r="G4984" s="1474" t="s">
        <v>6634</v>
      </c>
      <c r="H4984" s="1473" t="s">
        <v>6635</v>
      </c>
      <c r="I4984" s="1473" t="s">
        <v>5755</v>
      </c>
      <c r="J4984" s="1473" t="s">
        <v>5571</v>
      </c>
      <c r="K4984" s="1322">
        <v>1</v>
      </c>
      <c r="L4984" s="1322">
        <v>2</v>
      </c>
      <c r="M4984" s="1323">
        <f t="shared" si="201"/>
        <v>12000</v>
      </c>
      <c r="N4984" s="1322">
        <v>2</v>
      </c>
      <c r="O4984" s="1322">
        <v>6</v>
      </c>
      <c r="P4984" s="1323">
        <f t="shared" si="199"/>
        <v>36000</v>
      </c>
    </row>
    <row r="4985" spans="1:16" ht="12.75" x14ac:dyDescent="0.2">
      <c r="A4985" s="1473">
        <v>1091</v>
      </c>
      <c r="B4985" s="1473" t="s">
        <v>2003</v>
      </c>
      <c r="C4985" s="1474" t="s">
        <v>97</v>
      </c>
      <c r="D4985" s="1474" t="s">
        <v>1025</v>
      </c>
      <c r="E4985" s="1475">
        <v>3000</v>
      </c>
      <c r="F4985" s="1474" t="s">
        <v>6636</v>
      </c>
      <c r="G4985" s="1474" t="s">
        <v>6637</v>
      </c>
      <c r="H4985" s="1473" t="s">
        <v>5580</v>
      </c>
      <c r="I4985" s="1473" t="s">
        <v>5658</v>
      </c>
      <c r="J4985" s="1473" t="s">
        <v>2189</v>
      </c>
      <c r="K4985" s="1322">
        <v>4</v>
      </c>
      <c r="L4985" s="1322">
        <v>12</v>
      </c>
      <c r="M4985" s="1323">
        <f t="shared" si="201"/>
        <v>36000</v>
      </c>
      <c r="N4985" s="1322">
        <v>2</v>
      </c>
      <c r="O4985" s="1322">
        <v>6</v>
      </c>
      <c r="P4985" s="1323">
        <f t="shared" si="199"/>
        <v>18000</v>
      </c>
    </row>
    <row r="4986" spans="1:16" ht="12.75" x14ac:dyDescent="0.2">
      <c r="A4986" s="1473">
        <v>1091</v>
      </c>
      <c r="B4986" s="1473" t="s">
        <v>2003</v>
      </c>
      <c r="C4986" s="1474" t="s">
        <v>97</v>
      </c>
      <c r="D4986" s="1474" t="s">
        <v>6638</v>
      </c>
      <c r="E4986" s="1475">
        <v>3000</v>
      </c>
      <c r="F4986" s="1474" t="s">
        <v>6639</v>
      </c>
      <c r="G4986" s="1474" t="s">
        <v>6640</v>
      </c>
      <c r="H4986" s="1473" t="s">
        <v>1920</v>
      </c>
      <c r="I4986" s="1473" t="s">
        <v>5611</v>
      </c>
      <c r="J4986" s="1479" t="s">
        <v>5571</v>
      </c>
      <c r="K4986" s="1322">
        <v>4</v>
      </c>
      <c r="L4986" s="1322">
        <v>12</v>
      </c>
      <c r="M4986" s="1323">
        <f t="shared" si="201"/>
        <v>36000</v>
      </c>
      <c r="N4986" s="1322">
        <v>2</v>
      </c>
      <c r="O4986" s="1322">
        <v>6</v>
      </c>
      <c r="P4986" s="1323">
        <f t="shared" si="199"/>
        <v>18000</v>
      </c>
    </row>
    <row r="4987" spans="1:16" ht="12.75" x14ac:dyDescent="0.2">
      <c r="A4987" s="1473">
        <v>1091</v>
      </c>
      <c r="B4987" s="1473" t="s">
        <v>2003</v>
      </c>
      <c r="C4987" s="1474" t="s">
        <v>97</v>
      </c>
      <c r="D4987" s="1474" t="s">
        <v>5595</v>
      </c>
      <c r="E4987" s="1475">
        <v>2500</v>
      </c>
      <c r="F4987" s="1474" t="s">
        <v>6641</v>
      </c>
      <c r="G4987" s="1474" t="s">
        <v>6642</v>
      </c>
      <c r="H4987" s="1473" t="s">
        <v>5988</v>
      </c>
      <c r="I4987" s="1473" t="s">
        <v>2412</v>
      </c>
      <c r="J4987" s="1473" t="s">
        <v>2189</v>
      </c>
      <c r="K4987" s="1322">
        <v>4</v>
      </c>
      <c r="L4987" s="1322">
        <v>12</v>
      </c>
      <c r="M4987" s="1323">
        <f t="shared" si="201"/>
        <v>30000</v>
      </c>
      <c r="N4987" s="1322">
        <v>2</v>
      </c>
      <c r="O4987" s="1322">
        <v>6</v>
      </c>
      <c r="P4987" s="1323">
        <f t="shared" si="199"/>
        <v>15000</v>
      </c>
    </row>
    <row r="4988" spans="1:16" ht="12.75" x14ac:dyDescent="0.2">
      <c r="A4988" s="1473">
        <v>1091</v>
      </c>
      <c r="B4988" s="1473" t="s">
        <v>2003</v>
      </c>
      <c r="C4988" s="1474" t="s">
        <v>97</v>
      </c>
      <c r="D4988" s="1474" t="s">
        <v>5619</v>
      </c>
      <c r="E4988" s="1475">
        <v>5500</v>
      </c>
      <c r="F4988" s="1474" t="s">
        <v>6643</v>
      </c>
      <c r="G4988" s="1474" t="s">
        <v>6644</v>
      </c>
      <c r="H4988" s="1473" t="s">
        <v>5575</v>
      </c>
      <c r="I4988" s="1473" t="s">
        <v>5755</v>
      </c>
      <c r="J4988" s="1473" t="s">
        <v>5571</v>
      </c>
      <c r="K4988" s="1322">
        <v>4</v>
      </c>
      <c r="L4988" s="1322">
        <v>12</v>
      </c>
      <c r="M4988" s="1323">
        <f t="shared" si="201"/>
        <v>66000</v>
      </c>
      <c r="N4988" s="1322">
        <v>2</v>
      </c>
      <c r="O4988" s="1322">
        <v>6</v>
      </c>
      <c r="P4988" s="1323">
        <f t="shared" si="199"/>
        <v>33000</v>
      </c>
    </row>
    <row r="4989" spans="1:16" ht="12.75" x14ac:dyDescent="0.2">
      <c r="A4989" s="1473">
        <v>1091</v>
      </c>
      <c r="B4989" s="1473" t="s">
        <v>2003</v>
      </c>
      <c r="C4989" s="1474" t="s">
        <v>97</v>
      </c>
      <c r="D4989" s="1474" t="s">
        <v>5696</v>
      </c>
      <c r="E4989" s="1475">
        <v>2500</v>
      </c>
      <c r="F4989" s="1474" t="s">
        <v>6645</v>
      </c>
      <c r="G4989" s="1474" t="s">
        <v>6646</v>
      </c>
      <c r="H4989" s="1473" t="s">
        <v>6647</v>
      </c>
      <c r="I4989" s="1474" t="s">
        <v>2189</v>
      </c>
      <c r="J4989" s="1479" t="s">
        <v>2189</v>
      </c>
      <c r="K4989" s="1322">
        <v>4</v>
      </c>
      <c r="L4989" s="1322">
        <v>12</v>
      </c>
      <c r="M4989" s="1323">
        <f t="shared" si="201"/>
        <v>30000</v>
      </c>
      <c r="N4989" s="1322">
        <v>2</v>
      </c>
      <c r="O4989" s="1322">
        <v>6</v>
      </c>
      <c r="P4989" s="1323">
        <f t="shared" si="199"/>
        <v>15000</v>
      </c>
    </row>
    <row r="4990" spans="1:16" ht="12.75" x14ac:dyDescent="0.2">
      <c r="A4990" s="1473">
        <v>1091</v>
      </c>
      <c r="B4990" s="1473" t="s">
        <v>2003</v>
      </c>
      <c r="C4990" s="1474" t="s">
        <v>97</v>
      </c>
      <c r="D4990" s="1474" t="s">
        <v>5677</v>
      </c>
      <c r="E4990" s="1475">
        <v>4000</v>
      </c>
      <c r="F4990" s="1474" t="s">
        <v>6648</v>
      </c>
      <c r="G4990" s="1474" t="s">
        <v>6649</v>
      </c>
      <c r="H4990" s="1473" t="s">
        <v>6650</v>
      </c>
      <c r="I4990" s="1473" t="s">
        <v>5581</v>
      </c>
      <c r="J4990" s="1473" t="s">
        <v>5571</v>
      </c>
      <c r="K4990" s="1322">
        <v>4</v>
      </c>
      <c r="L4990" s="1322">
        <v>12</v>
      </c>
      <c r="M4990" s="1323">
        <f t="shared" si="201"/>
        <v>48000</v>
      </c>
      <c r="N4990" s="1322">
        <v>2</v>
      </c>
      <c r="O4990" s="1322">
        <v>6</v>
      </c>
      <c r="P4990" s="1323">
        <f t="shared" si="199"/>
        <v>24000</v>
      </c>
    </row>
    <row r="4991" spans="1:16" ht="12.75" x14ac:dyDescent="0.2">
      <c r="A4991" s="1473">
        <v>1091</v>
      </c>
      <c r="B4991" s="1473" t="s">
        <v>2003</v>
      </c>
      <c r="C4991" s="1474" t="s">
        <v>97</v>
      </c>
      <c r="D4991" s="1474" t="s">
        <v>6651</v>
      </c>
      <c r="E4991" s="1475">
        <v>2200</v>
      </c>
      <c r="F4991" s="1474" t="s">
        <v>6652</v>
      </c>
      <c r="G4991" s="1474" t="s">
        <v>6653</v>
      </c>
      <c r="H4991" s="1473" t="s">
        <v>6323</v>
      </c>
      <c r="I4991" s="1473" t="s">
        <v>5581</v>
      </c>
      <c r="J4991" s="1473" t="s">
        <v>2189</v>
      </c>
      <c r="K4991" s="1322">
        <v>4</v>
      </c>
      <c r="L4991" s="1322">
        <v>12</v>
      </c>
      <c r="M4991" s="1323">
        <f t="shared" si="201"/>
        <v>26400</v>
      </c>
      <c r="N4991" s="1322">
        <v>2</v>
      </c>
      <c r="O4991" s="1322">
        <v>6</v>
      </c>
      <c r="P4991" s="1323">
        <f t="shared" si="199"/>
        <v>13200</v>
      </c>
    </row>
    <row r="4992" spans="1:16" ht="12.75" x14ac:dyDescent="0.2">
      <c r="A4992" s="1473">
        <v>1091</v>
      </c>
      <c r="B4992" s="1473" t="s">
        <v>2003</v>
      </c>
      <c r="C4992" s="1474" t="s">
        <v>97</v>
      </c>
      <c r="D4992" s="1474" t="s">
        <v>6037</v>
      </c>
      <c r="E4992" s="1475">
        <v>1500</v>
      </c>
      <c r="F4992" s="1474" t="s">
        <v>6654</v>
      </c>
      <c r="G4992" s="1474" t="s">
        <v>6655</v>
      </c>
      <c r="H4992" s="1473" t="s">
        <v>5594</v>
      </c>
      <c r="I4992" s="1473" t="s">
        <v>5581</v>
      </c>
      <c r="J4992" s="1473" t="s">
        <v>2190</v>
      </c>
      <c r="K4992" s="1322">
        <v>4</v>
      </c>
      <c r="L4992" s="1322">
        <v>12</v>
      </c>
      <c r="M4992" s="1323">
        <f t="shared" si="201"/>
        <v>18000</v>
      </c>
      <c r="N4992" s="1322">
        <v>2</v>
      </c>
      <c r="O4992" s="1322">
        <v>6</v>
      </c>
      <c r="P4992" s="1323">
        <f t="shared" si="199"/>
        <v>9000</v>
      </c>
    </row>
    <row r="4993" spans="1:16" ht="12.75" x14ac:dyDescent="0.2">
      <c r="A4993" s="1473">
        <v>1091</v>
      </c>
      <c r="B4993" s="1473" t="s">
        <v>2003</v>
      </c>
      <c r="C4993" s="1474" t="s">
        <v>97</v>
      </c>
      <c r="D4993" s="1474" t="s">
        <v>6627</v>
      </c>
      <c r="E4993" s="1475">
        <v>7500</v>
      </c>
      <c r="F4993" s="1474" t="s">
        <v>6656</v>
      </c>
      <c r="G4993" s="1474" t="s">
        <v>6657</v>
      </c>
      <c r="H4993" s="1473" t="s">
        <v>6106</v>
      </c>
      <c r="I4993" s="1473" t="s">
        <v>5581</v>
      </c>
      <c r="J4993" s="1473" t="s">
        <v>5571</v>
      </c>
      <c r="K4993" s="1322"/>
      <c r="L4993" s="1322"/>
      <c r="M4993" s="1323">
        <f t="shared" si="201"/>
        <v>0</v>
      </c>
      <c r="N4993" s="1322">
        <v>2</v>
      </c>
      <c r="O4993" s="1322">
        <v>4</v>
      </c>
      <c r="P4993" s="1323">
        <f t="shared" si="199"/>
        <v>30000</v>
      </c>
    </row>
    <row r="4994" spans="1:16" ht="12.75" x14ac:dyDescent="0.2">
      <c r="A4994" s="1473">
        <v>1091</v>
      </c>
      <c r="B4994" s="1473" t="s">
        <v>2003</v>
      </c>
      <c r="C4994" s="1474" t="s">
        <v>97</v>
      </c>
      <c r="D4994" s="1474" t="s">
        <v>5693</v>
      </c>
      <c r="E4994" s="1475">
        <v>5000</v>
      </c>
      <c r="F4994" s="1474" t="s">
        <v>6658</v>
      </c>
      <c r="G4994" s="1474" t="s">
        <v>6659</v>
      </c>
      <c r="H4994" s="1473" t="s">
        <v>5832</v>
      </c>
      <c r="I4994" s="1473" t="s">
        <v>5581</v>
      </c>
      <c r="J4994" s="1473" t="s">
        <v>5571</v>
      </c>
      <c r="K4994" s="1322">
        <v>4</v>
      </c>
      <c r="L4994" s="1322">
        <v>12</v>
      </c>
      <c r="M4994" s="1323">
        <f t="shared" si="201"/>
        <v>60000</v>
      </c>
      <c r="N4994" s="1322">
        <v>2</v>
      </c>
      <c r="O4994" s="1322">
        <v>6</v>
      </c>
      <c r="P4994" s="1323">
        <f t="shared" si="199"/>
        <v>30000</v>
      </c>
    </row>
    <row r="4995" spans="1:16" ht="12.75" x14ac:dyDescent="0.2">
      <c r="A4995" s="1473">
        <v>1091</v>
      </c>
      <c r="B4995" s="1473" t="s">
        <v>2003</v>
      </c>
      <c r="C4995" s="1474" t="s">
        <v>97</v>
      </c>
      <c r="D4995" s="1474" t="s">
        <v>6660</v>
      </c>
      <c r="E4995" s="1475">
        <v>8000</v>
      </c>
      <c r="F4995" s="1474" t="s">
        <v>6661</v>
      </c>
      <c r="G4995" s="1474" t="s">
        <v>6662</v>
      </c>
      <c r="H4995" s="1473" t="s">
        <v>5662</v>
      </c>
      <c r="I4995" s="1473" t="s">
        <v>5581</v>
      </c>
      <c r="J4995" s="1473" t="s">
        <v>5571</v>
      </c>
      <c r="K4995" s="1322"/>
      <c r="L4995" s="1322"/>
      <c r="M4995" s="1323">
        <f t="shared" si="201"/>
        <v>0</v>
      </c>
      <c r="N4995" s="1322">
        <v>2</v>
      </c>
      <c r="O4995" s="1322">
        <v>4</v>
      </c>
      <c r="P4995" s="1323">
        <f t="shared" si="199"/>
        <v>32000</v>
      </c>
    </row>
    <row r="4996" spans="1:16" ht="12.75" x14ac:dyDescent="0.2">
      <c r="A4996" s="1473">
        <v>1091</v>
      </c>
      <c r="B4996" s="1473" t="s">
        <v>2003</v>
      </c>
      <c r="C4996" s="1474" t="s">
        <v>97</v>
      </c>
      <c r="D4996" s="1474" t="s">
        <v>5619</v>
      </c>
      <c r="E4996" s="1475">
        <v>6500</v>
      </c>
      <c r="F4996" s="1474" t="s">
        <v>6663</v>
      </c>
      <c r="G4996" s="1474" t="s">
        <v>6664</v>
      </c>
      <c r="H4996" s="1473" t="s">
        <v>5575</v>
      </c>
      <c r="I4996" s="1473" t="s">
        <v>5581</v>
      </c>
      <c r="J4996" s="1473" t="s">
        <v>5571</v>
      </c>
      <c r="K4996" s="1322">
        <v>2</v>
      </c>
      <c r="L4996" s="1322">
        <v>6</v>
      </c>
      <c r="M4996" s="1323">
        <f t="shared" si="201"/>
        <v>39000</v>
      </c>
      <c r="N4996" s="1322">
        <v>2</v>
      </c>
      <c r="O4996" s="1322">
        <v>6</v>
      </c>
      <c r="P4996" s="1323">
        <f t="shared" si="199"/>
        <v>39000</v>
      </c>
    </row>
    <row r="4997" spans="1:16" ht="12.75" x14ac:dyDescent="0.2">
      <c r="A4997" s="1473">
        <v>1091</v>
      </c>
      <c r="B4997" s="1473" t="s">
        <v>2003</v>
      </c>
      <c r="C4997" s="1474" t="s">
        <v>97</v>
      </c>
      <c r="D4997" s="1474" t="s">
        <v>5693</v>
      </c>
      <c r="E4997" s="1475">
        <v>5000</v>
      </c>
      <c r="F4997" s="1474" t="s">
        <v>6665</v>
      </c>
      <c r="G4997" s="1474" t="s">
        <v>6666</v>
      </c>
      <c r="H4997" s="1473" t="s">
        <v>5832</v>
      </c>
      <c r="I4997" s="1473" t="s">
        <v>5755</v>
      </c>
      <c r="J4997" s="1473" t="s">
        <v>5571</v>
      </c>
      <c r="K4997" s="1322">
        <v>4</v>
      </c>
      <c r="L4997" s="1322">
        <v>12</v>
      </c>
      <c r="M4997" s="1323">
        <f t="shared" si="201"/>
        <v>60000</v>
      </c>
      <c r="N4997" s="1322">
        <v>2</v>
      </c>
      <c r="O4997" s="1322">
        <v>6</v>
      </c>
      <c r="P4997" s="1323">
        <f t="shared" si="199"/>
        <v>30000</v>
      </c>
    </row>
    <row r="4998" spans="1:16" ht="12.75" x14ac:dyDescent="0.2">
      <c r="A4998" s="1473">
        <v>1091</v>
      </c>
      <c r="B4998" s="1473" t="s">
        <v>2003</v>
      </c>
      <c r="C4998" s="1474" t="s">
        <v>97</v>
      </c>
      <c r="D4998" s="1474" t="s">
        <v>5572</v>
      </c>
      <c r="E4998" s="1475">
        <v>6500</v>
      </c>
      <c r="F4998" s="1474" t="s">
        <v>6667</v>
      </c>
      <c r="G4998" s="1474" t="s">
        <v>6668</v>
      </c>
      <c r="H4998" s="1473" t="s">
        <v>5575</v>
      </c>
      <c r="I4998" s="1473" t="s">
        <v>5581</v>
      </c>
      <c r="J4998" s="1473" t="s">
        <v>5571</v>
      </c>
      <c r="K4998" s="1322">
        <v>4</v>
      </c>
      <c r="L4998" s="1322">
        <v>12</v>
      </c>
      <c r="M4998" s="1323">
        <f t="shared" si="201"/>
        <v>78000</v>
      </c>
      <c r="N4998" s="1322">
        <v>2</v>
      </c>
      <c r="O4998" s="1322">
        <v>6</v>
      </c>
      <c r="P4998" s="1323">
        <f t="shared" si="199"/>
        <v>39000</v>
      </c>
    </row>
    <row r="4999" spans="1:16" ht="12.75" x14ac:dyDescent="0.2">
      <c r="A4999" s="1473">
        <v>1091</v>
      </c>
      <c r="B4999" s="1473" t="s">
        <v>2003</v>
      </c>
      <c r="C4999" s="1474" t="s">
        <v>97</v>
      </c>
      <c r="D4999" s="1474" t="s">
        <v>5595</v>
      </c>
      <c r="E4999" s="1475">
        <v>2500</v>
      </c>
      <c r="F4999" s="1474" t="s">
        <v>6669</v>
      </c>
      <c r="G4999" s="1474" t="s">
        <v>6670</v>
      </c>
      <c r="H4999" s="1473" t="s">
        <v>5614</v>
      </c>
      <c r="I4999" s="1473" t="s">
        <v>5581</v>
      </c>
      <c r="J4999" s="1473" t="s">
        <v>2189</v>
      </c>
      <c r="K4999" s="1322">
        <v>4</v>
      </c>
      <c r="L4999" s="1322">
        <v>12</v>
      </c>
      <c r="M4999" s="1323">
        <f t="shared" si="201"/>
        <v>30000</v>
      </c>
      <c r="N4999" s="1322">
        <v>2</v>
      </c>
      <c r="O4999" s="1322">
        <v>6</v>
      </c>
      <c r="P4999" s="1323">
        <f t="shared" si="199"/>
        <v>15000</v>
      </c>
    </row>
    <row r="5000" spans="1:16" ht="12.75" x14ac:dyDescent="0.2">
      <c r="A5000" s="1473">
        <v>1091</v>
      </c>
      <c r="B5000" s="1473" t="s">
        <v>2003</v>
      </c>
      <c r="C5000" s="1474" t="s">
        <v>97</v>
      </c>
      <c r="D5000" s="1474" t="s">
        <v>739</v>
      </c>
      <c r="E5000" s="1475">
        <v>2500</v>
      </c>
      <c r="F5000" s="1474" t="s">
        <v>6671</v>
      </c>
      <c r="G5000" s="1474" t="s">
        <v>6672</v>
      </c>
      <c r="H5000" s="1473" t="s">
        <v>6673</v>
      </c>
      <c r="I5000" s="1473" t="s">
        <v>5581</v>
      </c>
      <c r="J5000" s="1473" t="s">
        <v>2189</v>
      </c>
      <c r="K5000" s="1322">
        <v>2</v>
      </c>
      <c r="L5000" s="1322">
        <v>6</v>
      </c>
      <c r="M5000" s="1323">
        <f t="shared" si="201"/>
        <v>15000</v>
      </c>
      <c r="N5000" s="1322">
        <v>2</v>
      </c>
      <c r="O5000" s="1322">
        <v>6</v>
      </c>
      <c r="P5000" s="1323">
        <f t="shared" si="199"/>
        <v>15000</v>
      </c>
    </row>
    <row r="5001" spans="1:16" ht="12.75" x14ac:dyDescent="0.2">
      <c r="A5001" s="1473">
        <v>1091</v>
      </c>
      <c r="B5001" s="1473" t="s">
        <v>2003</v>
      </c>
      <c r="C5001" s="1474" t="s">
        <v>97</v>
      </c>
      <c r="D5001" s="1474" t="s">
        <v>5572</v>
      </c>
      <c r="E5001" s="1475">
        <v>6500</v>
      </c>
      <c r="F5001" s="1474" t="s">
        <v>6674</v>
      </c>
      <c r="G5001" s="1474" t="s">
        <v>6675</v>
      </c>
      <c r="H5001" s="1473" t="s">
        <v>5575</v>
      </c>
      <c r="I5001" s="1473" t="s">
        <v>5581</v>
      </c>
      <c r="J5001" s="1473" t="s">
        <v>5571</v>
      </c>
      <c r="K5001" s="1322">
        <v>4</v>
      </c>
      <c r="L5001" s="1322">
        <v>12</v>
      </c>
      <c r="M5001" s="1323">
        <f t="shared" si="201"/>
        <v>78000</v>
      </c>
      <c r="N5001" s="1322">
        <v>2</v>
      </c>
      <c r="O5001" s="1322">
        <v>6</v>
      </c>
      <c r="P5001" s="1323">
        <f t="shared" si="199"/>
        <v>39000</v>
      </c>
    </row>
    <row r="5002" spans="1:16" ht="12.75" x14ac:dyDescent="0.2">
      <c r="A5002" s="1473">
        <v>1091</v>
      </c>
      <c r="B5002" s="1473" t="s">
        <v>2003</v>
      </c>
      <c r="C5002" s="1474" t="s">
        <v>97</v>
      </c>
      <c r="D5002" s="1474" t="s">
        <v>5833</v>
      </c>
      <c r="E5002" s="1475">
        <v>5500</v>
      </c>
      <c r="F5002" s="1474" t="s">
        <v>6676</v>
      </c>
      <c r="G5002" s="1474" t="s">
        <v>6677</v>
      </c>
      <c r="H5002" s="1473" t="s">
        <v>5719</v>
      </c>
      <c r="I5002" s="1473" t="s">
        <v>5581</v>
      </c>
      <c r="J5002" s="1473" t="s">
        <v>5571</v>
      </c>
      <c r="K5002" s="1322">
        <v>4</v>
      </c>
      <c r="L5002" s="1322">
        <v>12</v>
      </c>
      <c r="M5002" s="1323">
        <f t="shared" si="201"/>
        <v>66000</v>
      </c>
      <c r="N5002" s="1322">
        <v>2</v>
      </c>
      <c r="O5002" s="1322">
        <v>6</v>
      </c>
      <c r="P5002" s="1323">
        <f t="shared" si="199"/>
        <v>33000</v>
      </c>
    </row>
    <row r="5003" spans="1:16" ht="12.75" x14ac:dyDescent="0.2">
      <c r="A5003" s="1473">
        <v>1091</v>
      </c>
      <c r="B5003" s="1473" t="s">
        <v>2003</v>
      </c>
      <c r="C5003" s="1474" t="s">
        <v>97</v>
      </c>
      <c r="D5003" s="1474" t="s">
        <v>5735</v>
      </c>
      <c r="E5003" s="1475">
        <v>2200</v>
      </c>
      <c r="F5003" s="1474" t="s">
        <v>6678</v>
      </c>
      <c r="G5003" s="1474" t="s">
        <v>6679</v>
      </c>
      <c r="H5003" s="1473" t="s">
        <v>6680</v>
      </c>
      <c r="I5003" s="1473" t="s">
        <v>2189</v>
      </c>
      <c r="J5003" s="1473" t="s">
        <v>2189</v>
      </c>
      <c r="K5003" s="1322">
        <v>4</v>
      </c>
      <c r="L5003" s="1322">
        <v>12</v>
      </c>
      <c r="M5003" s="1323">
        <f t="shared" si="201"/>
        <v>26400</v>
      </c>
      <c r="N5003" s="1322">
        <v>2</v>
      </c>
      <c r="O5003" s="1322">
        <v>6</v>
      </c>
      <c r="P5003" s="1323">
        <f t="shared" si="199"/>
        <v>13200</v>
      </c>
    </row>
    <row r="5004" spans="1:16" ht="12.75" x14ac:dyDescent="0.2">
      <c r="A5004" s="1473">
        <v>1091</v>
      </c>
      <c r="B5004" s="1473" t="s">
        <v>2003</v>
      </c>
      <c r="C5004" s="1474" t="s">
        <v>97</v>
      </c>
      <c r="D5004" s="1474" t="s">
        <v>5595</v>
      </c>
      <c r="E5004" s="1475">
        <v>2500</v>
      </c>
      <c r="F5004" s="1474" t="s">
        <v>6681</v>
      </c>
      <c r="G5004" s="1474" t="s">
        <v>6682</v>
      </c>
      <c r="H5004" s="1473" t="s">
        <v>6683</v>
      </c>
      <c r="I5004" s="1473" t="s">
        <v>2189</v>
      </c>
      <c r="J5004" s="1473" t="s">
        <v>2189</v>
      </c>
      <c r="K5004" s="1322">
        <v>4</v>
      </c>
      <c r="L5004" s="1322">
        <v>12</v>
      </c>
      <c r="M5004" s="1323">
        <f t="shared" si="201"/>
        <v>30000</v>
      </c>
      <c r="N5004" s="1322">
        <v>2</v>
      </c>
      <c r="O5004" s="1322">
        <v>6</v>
      </c>
      <c r="P5004" s="1323">
        <f t="shared" si="199"/>
        <v>15000</v>
      </c>
    </row>
    <row r="5005" spans="1:16" ht="12.75" x14ac:dyDescent="0.2">
      <c r="A5005" s="1473">
        <v>1091</v>
      </c>
      <c r="B5005" s="1473" t="s">
        <v>2003</v>
      </c>
      <c r="C5005" s="1474" t="s">
        <v>97</v>
      </c>
      <c r="D5005" s="1474" t="s">
        <v>5803</v>
      </c>
      <c r="E5005" s="1475">
        <v>2500</v>
      </c>
      <c r="F5005" s="1474" t="s">
        <v>6684</v>
      </c>
      <c r="G5005" s="1474" t="s">
        <v>6685</v>
      </c>
      <c r="H5005" s="1473" t="s">
        <v>5644</v>
      </c>
      <c r="I5005" s="1473" t="s">
        <v>5581</v>
      </c>
      <c r="J5005" s="1473" t="s">
        <v>2189</v>
      </c>
      <c r="K5005" s="1322">
        <v>4</v>
      </c>
      <c r="L5005" s="1322">
        <v>12</v>
      </c>
      <c r="M5005" s="1323">
        <f t="shared" si="201"/>
        <v>30000</v>
      </c>
      <c r="N5005" s="1322">
        <v>2</v>
      </c>
      <c r="O5005" s="1322">
        <v>6</v>
      </c>
      <c r="P5005" s="1323">
        <f t="shared" ref="P5005:P5068" si="202">+O5005*E5005</f>
        <v>15000</v>
      </c>
    </row>
    <row r="5006" spans="1:16" ht="12.75" x14ac:dyDescent="0.2">
      <c r="A5006" s="1473">
        <v>1091</v>
      </c>
      <c r="B5006" s="1473" t="s">
        <v>2003</v>
      </c>
      <c r="C5006" s="1474" t="s">
        <v>97</v>
      </c>
      <c r="D5006" s="1474" t="s">
        <v>5693</v>
      </c>
      <c r="E5006" s="1475">
        <v>5500</v>
      </c>
      <c r="F5006" s="1474" t="s">
        <v>6686</v>
      </c>
      <c r="G5006" s="1474" t="s">
        <v>6687</v>
      </c>
      <c r="H5006" s="1473" t="s">
        <v>5644</v>
      </c>
      <c r="I5006" s="1473" t="s">
        <v>5581</v>
      </c>
      <c r="J5006" s="1473" t="s">
        <v>5571</v>
      </c>
      <c r="K5006" s="1322">
        <v>4</v>
      </c>
      <c r="L5006" s="1322">
        <v>12</v>
      </c>
      <c r="M5006" s="1323">
        <f t="shared" si="201"/>
        <v>66000</v>
      </c>
      <c r="N5006" s="1322">
        <v>2</v>
      </c>
      <c r="O5006" s="1322">
        <v>6</v>
      </c>
      <c r="P5006" s="1323">
        <f t="shared" si="202"/>
        <v>33000</v>
      </c>
    </row>
    <row r="5007" spans="1:16" ht="12.75" x14ac:dyDescent="0.2">
      <c r="A5007" s="1473">
        <v>1091</v>
      </c>
      <c r="B5007" s="1473" t="s">
        <v>2003</v>
      </c>
      <c r="C5007" s="1474" t="s">
        <v>97</v>
      </c>
      <c r="D5007" s="1474" t="s">
        <v>6688</v>
      </c>
      <c r="E5007" s="1475">
        <v>4000</v>
      </c>
      <c r="F5007" s="1474" t="s">
        <v>6689</v>
      </c>
      <c r="G5007" s="1474" t="s">
        <v>6690</v>
      </c>
      <c r="H5007" s="1473" t="s">
        <v>6691</v>
      </c>
      <c r="I5007" s="1473" t="s">
        <v>4607</v>
      </c>
      <c r="J5007" s="1473" t="s">
        <v>5571</v>
      </c>
      <c r="K5007" s="1322">
        <v>4</v>
      </c>
      <c r="L5007" s="1322">
        <v>12</v>
      </c>
      <c r="M5007" s="1323">
        <f t="shared" si="201"/>
        <v>48000</v>
      </c>
      <c r="N5007" s="1322">
        <v>2</v>
      </c>
      <c r="O5007" s="1322">
        <v>6</v>
      </c>
      <c r="P5007" s="1323">
        <f t="shared" si="202"/>
        <v>24000</v>
      </c>
    </row>
    <row r="5008" spans="1:16" ht="12.75" x14ac:dyDescent="0.2">
      <c r="A5008" s="1473">
        <v>1091</v>
      </c>
      <c r="B5008" s="1473" t="s">
        <v>2003</v>
      </c>
      <c r="C5008" s="1474" t="s">
        <v>97</v>
      </c>
      <c r="D5008" s="1474" t="s">
        <v>6660</v>
      </c>
      <c r="E5008" s="1475">
        <v>6500</v>
      </c>
      <c r="F5008" s="1474" t="s">
        <v>6692</v>
      </c>
      <c r="G5008" s="1474" t="s">
        <v>6693</v>
      </c>
      <c r="H5008" s="1473" t="s">
        <v>6694</v>
      </c>
      <c r="I5008" s="1473" t="s">
        <v>5581</v>
      </c>
      <c r="J5008" s="1473" t="s">
        <v>5571</v>
      </c>
      <c r="K5008" s="1322">
        <v>4</v>
      </c>
      <c r="L5008" s="1322">
        <v>12</v>
      </c>
      <c r="M5008" s="1323">
        <f t="shared" si="201"/>
        <v>78000</v>
      </c>
      <c r="N5008" s="1322">
        <v>2</v>
      </c>
      <c r="O5008" s="1322">
        <v>6</v>
      </c>
      <c r="P5008" s="1323">
        <f t="shared" si="202"/>
        <v>39000</v>
      </c>
    </row>
    <row r="5009" spans="1:16" ht="12.75" x14ac:dyDescent="0.2">
      <c r="A5009" s="1473">
        <v>1091</v>
      </c>
      <c r="B5009" s="1473" t="s">
        <v>2003</v>
      </c>
      <c r="C5009" s="1474" t="s">
        <v>97</v>
      </c>
      <c r="D5009" s="1474" t="s">
        <v>5803</v>
      </c>
      <c r="E5009" s="1475">
        <v>2500</v>
      </c>
      <c r="F5009" s="1474" t="s">
        <v>6695</v>
      </c>
      <c r="G5009" s="1474" t="s">
        <v>6696</v>
      </c>
      <c r="H5009" s="1473" t="s">
        <v>6236</v>
      </c>
      <c r="I5009" s="1473" t="s">
        <v>5658</v>
      </c>
      <c r="J5009" s="1473" t="s">
        <v>2189</v>
      </c>
      <c r="K5009" s="1322">
        <v>2</v>
      </c>
      <c r="L5009" s="1322">
        <v>6</v>
      </c>
      <c r="M5009" s="1323">
        <f t="shared" si="201"/>
        <v>15000</v>
      </c>
      <c r="N5009" s="1322">
        <v>2</v>
      </c>
      <c r="O5009" s="1322">
        <v>6</v>
      </c>
      <c r="P5009" s="1323">
        <f t="shared" si="202"/>
        <v>15000</v>
      </c>
    </row>
    <row r="5010" spans="1:16" ht="12.75" x14ac:dyDescent="0.2">
      <c r="A5010" s="1473">
        <v>1091</v>
      </c>
      <c r="B5010" s="1473" t="s">
        <v>2003</v>
      </c>
      <c r="C5010" s="1474" t="s">
        <v>97</v>
      </c>
      <c r="D5010" s="1474" t="s">
        <v>5606</v>
      </c>
      <c r="E5010" s="1475">
        <v>9000</v>
      </c>
      <c r="F5010" s="1474" t="s">
        <v>6697</v>
      </c>
      <c r="G5010" s="1474" t="s">
        <v>6698</v>
      </c>
      <c r="H5010" s="1473" t="s">
        <v>5594</v>
      </c>
      <c r="I5010" s="1473" t="s">
        <v>5581</v>
      </c>
      <c r="J5010" s="1473" t="s">
        <v>5571</v>
      </c>
      <c r="K5010" s="1322">
        <v>1</v>
      </c>
      <c r="L5010" s="1322">
        <v>4</v>
      </c>
      <c r="M5010" s="1323">
        <f t="shared" si="201"/>
        <v>36000</v>
      </c>
      <c r="N5010" s="1322">
        <v>2</v>
      </c>
      <c r="O5010" s="1322">
        <v>6</v>
      </c>
      <c r="P5010" s="1323">
        <f t="shared" si="202"/>
        <v>54000</v>
      </c>
    </row>
    <row r="5011" spans="1:16" ht="12.75" x14ac:dyDescent="0.2">
      <c r="A5011" s="1473">
        <v>1091</v>
      </c>
      <c r="B5011" s="1473" t="s">
        <v>2003</v>
      </c>
      <c r="C5011" s="1474" t="s">
        <v>97</v>
      </c>
      <c r="D5011" s="1474" t="s">
        <v>6037</v>
      </c>
      <c r="E5011" s="1475">
        <v>1500</v>
      </c>
      <c r="F5011" s="1474" t="s">
        <v>6699</v>
      </c>
      <c r="G5011" s="1474" t="s">
        <v>6700</v>
      </c>
      <c r="H5011" s="1473" t="s">
        <v>5594</v>
      </c>
      <c r="I5011" s="1473" t="s">
        <v>5581</v>
      </c>
      <c r="J5011" s="1473" t="s">
        <v>2190</v>
      </c>
      <c r="K5011" s="1322">
        <v>4</v>
      </c>
      <c r="L5011" s="1322">
        <v>12</v>
      </c>
      <c r="M5011" s="1323">
        <f t="shared" si="201"/>
        <v>18000</v>
      </c>
      <c r="N5011" s="1322">
        <v>2</v>
      </c>
      <c r="O5011" s="1322">
        <v>6</v>
      </c>
      <c r="P5011" s="1323">
        <f t="shared" si="202"/>
        <v>9000</v>
      </c>
    </row>
    <row r="5012" spans="1:16" ht="12.75" x14ac:dyDescent="0.2">
      <c r="A5012" s="1473">
        <v>1091</v>
      </c>
      <c r="B5012" s="1473" t="s">
        <v>2003</v>
      </c>
      <c r="C5012" s="1474" t="s">
        <v>97</v>
      </c>
      <c r="D5012" s="1474" t="s">
        <v>5619</v>
      </c>
      <c r="E5012" s="1475">
        <v>6500</v>
      </c>
      <c r="F5012" s="1474" t="s">
        <v>6701</v>
      </c>
      <c r="G5012" s="1474" t="s">
        <v>6702</v>
      </c>
      <c r="H5012" s="1473" t="s">
        <v>651</v>
      </c>
      <c r="I5012" s="1473" t="s">
        <v>5581</v>
      </c>
      <c r="J5012" s="1473" t="s">
        <v>5571</v>
      </c>
      <c r="K5012" s="1322">
        <v>1</v>
      </c>
      <c r="L5012" s="1322">
        <v>1</v>
      </c>
      <c r="M5012" s="1323">
        <f t="shared" si="201"/>
        <v>6500</v>
      </c>
      <c r="N5012" s="1322">
        <v>2</v>
      </c>
      <c r="O5012" s="1322">
        <v>6</v>
      </c>
      <c r="P5012" s="1323">
        <f t="shared" si="202"/>
        <v>39000</v>
      </c>
    </row>
    <row r="5013" spans="1:16" ht="12.75" x14ac:dyDescent="0.2">
      <c r="A5013" s="1473">
        <v>1091</v>
      </c>
      <c r="B5013" s="1473" t="s">
        <v>2003</v>
      </c>
      <c r="C5013" s="1474" t="s">
        <v>97</v>
      </c>
      <c r="D5013" s="1474" t="s">
        <v>5595</v>
      </c>
      <c r="E5013" s="1475">
        <v>2500</v>
      </c>
      <c r="F5013" s="1474" t="s">
        <v>6703</v>
      </c>
      <c r="G5013" s="1474" t="s">
        <v>6704</v>
      </c>
      <c r="H5013" s="1473" t="s">
        <v>6022</v>
      </c>
      <c r="I5013" s="1473" t="s">
        <v>5653</v>
      </c>
      <c r="J5013" s="1478" t="s">
        <v>2190</v>
      </c>
      <c r="K5013" s="1322">
        <v>4</v>
      </c>
      <c r="L5013" s="1322">
        <v>12</v>
      </c>
      <c r="M5013" s="1323">
        <f t="shared" si="201"/>
        <v>30000</v>
      </c>
      <c r="N5013" s="1322">
        <v>2</v>
      </c>
      <c r="O5013" s="1322">
        <v>6</v>
      </c>
      <c r="P5013" s="1323">
        <f t="shared" si="202"/>
        <v>15000</v>
      </c>
    </row>
    <row r="5014" spans="1:16" ht="12.75" x14ac:dyDescent="0.2">
      <c r="A5014" s="1473">
        <v>1091</v>
      </c>
      <c r="B5014" s="1473" t="s">
        <v>2003</v>
      </c>
      <c r="C5014" s="1474" t="s">
        <v>97</v>
      </c>
      <c r="D5014" s="1474" t="s">
        <v>5659</v>
      </c>
      <c r="E5014" s="1475">
        <v>2200</v>
      </c>
      <c r="F5014" s="1474" t="s">
        <v>6705</v>
      </c>
      <c r="G5014" s="1474" t="s">
        <v>6706</v>
      </c>
      <c r="H5014" s="1474" t="s">
        <v>5598</v>
      </c>
      <c r="I5014" s="1474" t="s">
        <v>2189</v>
      </c>
      <c r="J5014" s="1479" t="s">
        <v>2189</v>
      </c>
      <c r="K5014" s="1322">
        <v>4</v>
      </c>
      <c r="L5014" s="1322">
        <v>12</v>
      </c>
      <c r="M5014" s="1323">
        <f t="shared" si="201"/>
        <v>26400</v>
      </c>
      <c r="N5014" s="1322">
        <v>2</v>
      </c>
      <c r="O5014" s="1322">
        <v>6</v>
      </c>
      <c r="P5014" s="1323">
        <f t="shared" si="202"/>
        <v>13200</v>
      </c>
    </row>
    <row r="5015" spans="1:16" ht="12.75" x14ac:dyDescent="0.2">
      <c r="A5015" s="1473">
        <v>1091</v>
      </c>
      <c r="B5015" s="1473" t="s">
        <v>2003</v>
      </c>
      <c r="C5015" s="1474" t="s">
        <v>97</v>
      </c>
      <c r="D5015" s="1474" t="s">
        <v>5677</v>
      </c>
      <c r="E5015" s="1475">
        <v>5000</v>
      </c>
      <c r="F5015" s="1474" t="s">
        <v>6707</v>
      </c>
      <c r="G5015" s="1474" t="s">
        <v>6708</v>
      </c>
      <c r="H5015" s="1473" t="s">
        <v>1920</v>
      </c>
      <c r="I5015" s="1473" t="s">
        <v>5611</v>
      </c>
      <c r="J5015" s="1473" t="s">
        <v>5571</v>
      </c>
      <c r="K5015" s="1322">
        <v>4</v>
      </c>
      <c r="L5015" s="1322">
        <v>12</v>
      </c>
      <c r="M5015" s="1323">
        <f t="shared" si="201"/>
        <v>60000</v>
      </c>
      <c r="N5015" s="1322">
        <v>2</v>
      </c>
      <c r="O5015" s="1322">
        <v>6</v>
      </c>
      <c r="P5015" s="1323">
        <f t="shared" si="202"/>
        <v>30000</v>
      </c>
    </row>
    <row r="5016" spans="1:16" ht="12.75" x14ac:dyDescent="0.2">
      <c r="A5016" s="1473">
        <v>1091</v>
      </c>
      <c r="B5016" s="1473" t="s">
        <v>2003</v>
      </c>
      <c r="C5016" s="1474" t="s">
        <v>97</v>
      </c>
      <c r="D5016" s="1474" t="s">
        <v>5696</v>
      </c>
      <c r="E5016" s="1475">
        <v>2500</v>
      </c>
      <c r="F5016" s="1474" t="s">
        <v>6709</v>
      </c>
      <c r="G5016" s="1474" t="s">
        <v>6710</v>
      </c>
      <c r="H5016" s="1473" t="s">
        <v>5594</v>
      </c>
      <c r="I5016" s="1473" t="s">
        <v>5581</v>
      </c>
      <c r="J5016" s="1473" t="s">
        <v>2189</v>
      </c>
      <c r="K5016" s="1322">
        <v>4</v>
      </c>
      <c r="L5016" s="1322">
        <v>12</v>
      </c>
      <c r="M5016" s="1323">
        <f t="shared" si="201"/>
        <v>30000</v>
      </c>
      <c r="N5016" s="1322">
        <v>2</v>
      </c>
      <c r="O5016" s="1322">
        <v>6</v>
      </c>
      <c r="P5016" s="1323">
        <f t="shared" si="202"/>
        <v>15000</v>
      </c>
    </row>
    <row r="5017" spans="1:16" ht="12.75" x14ac:dyDescent="0.2">
      <c r="A5017" s="1473">
        <v>1091</v>
      </c>
      <c r="B5017" s="1473" t="s">
        <v>2003</v>
      </c>
      <c r="C5017" s="1474" t="s">
        <v>97</v>
      </c>
      <c r="D5017" s="1474" t="s">
        <v>739</v>
      </c>
      <c r="E5017" s="1475">
        <v>2200</v>
      </c>
      <c r="F5017" s="1474" t="s">
        <v>6711</v>
      </c>
      <c r="G5017" s="1474" t="s">
        <v>6712</v>
      </c>
      <c r="H5017" s="1473" t="s">
        <v>5594</v>
      </c>
      <c r="I5017" s="1473" t="s">
        <v>5653</v>
      </c>
      <c r="J5017" s="1479" t="s">
        <v>2189</v>
      </c>
      <c r="K5017" s="1322">
        <v>4</v>
      </c>
      <c r="L5017" s="1322">
        <v>12</v>
      </c>
      <c r="M5017" s="1323">
        <f t="shared" si="201"/>
        <v>26400</v>
      </c>
      <c r="N5017" s="1322">
        <v>2</v>
      </c>
      <c r="O5017" s="1322">
        <v>6</v>
      </c>
      <c r="P5017" s="1323">
        <f t="shared" si="202"/>
        <v>13200</v>
      </c>
    </row>
    <row r="5018" spans="1:16" ht="12.75" x14ac:dyDescent="0.2">
      <c r="A5018" s="1473">
        <v>1091</v>
      </c>
      <c r="B5018" s="1473" t="s">
        <v>2003</v>
      </c>
      <c r="C5018" s="1474" t="s">
        <v>97</v>
      </c>
      <c r="D5018" s="1474" t="s">
        <v>739</v>
      </c>
      <c r="E5018" s="1475">
        <v>3000</v>
      </c>
      <c r="F5018" s="1474" t="s">
        <v>6713</v>
      </c>
      <c r="G5018" s="1474" t="s">
        <v>6714</v>
      </c>
      <c r="H5018" s="1473" t="s">
        <v>5709</v>
      </c>
      <c r="I5018" s="1473" t="s">
        <v>5653</v>
      </c>
      <c r="J5018" s="1473" t="s">
        <v>2189</v>
      </c>
      <c r="K5018" s="1322">
        <v>4</v>
      </c>
      <c r="L5018" s="1322">
        <v>12</v>
      </c>
      <c r="M5018" s="1323">
        <f t="shared" si="201"/>
        <v>36000</v>
      </c>
      <c r="N5018" s="1322">
        <v>2</v>
      </c>
      <c r="O5018" s="1322">
        <v>6</v>
      </c>
      <c r="P5018" s="1323">
        <f t="shared" si="202"/>
        <v>18000</v>
      </c>
    </row>
    <row r="5019" spans="1:16" ht="12.75" x14ac:dyDescent="0.2">
      <c r="A5019" s="1473">
        <v>1091</v>
      </c>
      <c r="B5019" s="1473" t="s">
        <v>2003</v>
      </c>
      <c r="C5019" s="1474" t="s">
        <v>97</v>
      </c>
      <c r="D5019" s="1474" t="s">
        <v>5606</v>
      </c>
      <c r="E5019" s="1475">
        <v>9000</v>
      </c>
      <c r="F5019" s="1474" t="s">
        <v>6715</v>
      </c>
      <c r="G5019" s="1474" t="s">
        <v>6716</v>
      </c>
      <c r="H5019" s="1473" t="s">
        <v>6717</v>
      </c>
      <c r="I5019" s="1473" t="s">
        <v>5605</v>
      </c>
      <c r="J5019" s="1473" t="s">
        <v>5571</v>
      </c>
      <c r="K5019" s="1322">
        <v>4</v>
      </c>
      <c r="L5019" s="1322">
        <v>12</v>
      </c>
      <c r="M5019" s="1323">
        <f t="shared" si="201"/>
        <v>108000</v>
      </c>
      <c r="N5019" s="1322">
        <v>2</v>
      </c>
      <c r="O5019" s="1322">
        <v>6</v>
      </c>
      <c r="P5019" s="1323">
        <f t="shared" si="202"/>
        <v>54000</v>
      </c>
    </row>
    <row r="5020" spans="1:16" ht="12.75" x14ac:dyDescent="0.2">
      <c r="A5020" s="1473">
        <v>1091</v>
      </c>
      <c r="B5020" s="1473" t="s">
        <v>2003</v>
      </c>
      <c r="C5020" s="1474" t="s">
        <v>97</v>
      </c>
      <c r="D5020" s="1474" t="s">
        <v>6718</v>
      </c>
      <c r="E5020" s="1475">
        <v>6500</v>
      </c>
      <c r="F5020" s="1474" t="s">
        <v>6719</v>
      </c>
      <c r="G5020" s="1474" t="s">
        <v>6720</v>
      </c>
      <c r="H5020" s="1473" t="s">
        <v>5644</v>
      </c>
      <c r="I5020" s="1473" t="s">
        <v>5581</v>
      </c>
      <c r="J5020" s="1473" t="s">
        <v>5571</v>
      </c>
      <c r="K5020" s="1324"/>
      <c r="L5020" s="1324"/>
      <c r="M5020" s="1322"/>
      <c r="N5020" s="1322">
        <v>2</v>
      </c>
      <c r="O5020" s="1322">
        <v>5</v>
      </c>
      <c r="P5020" s="1323">
        <f t="shared" si="202"/>
        <v>32500</v>
      </c>
    </row>
    <row r="5021" spans="1:16" ht="12.75" x14ac:dyDescent="0.2">
      <c r="A5021" s="1473">
        <v>1091</v>
      </c>
      <c r="B5021" s="1473" t="s">
        <v>2003</v>
      </c>
      <c r="C5021" s="1474" t="s">
        <v>97</v>
      </c>
      <c r="D5021" s="1474" t="s">
        <v>6721</v>
      </c>
      <c r="E5021" s="1475">
        <v>3000</v>
      </c>
      <c r="F5021" s="1474" t="s">
        <v>6722</v>
      </c>
      <c r="G5021" s="1474" t="s">
        <v>6723</v>
      </c>
      <c r="H5021" s="1473" t="s">
        <v>6724</v>
      </c>
      <c r="I5021" s="1473" t="s">
        <v>4607</v>
      </c>
      <c r="J5021" s="1473" t="s">
        <v>5571</v>
      </c>
      <c r="K5021" s="1322">
        <v>4</v>
      </c>
      <c r="L5021" s="1322">
        <v>12</v>
      </c>
      <c r="M5021" s="1323">
        <f>+L5021*E5021</f>
        <v>36000</v>
      </c>
      <c r="N5021" s="1322">
        <v>2</v>
      </c>
      <c r="O5021" s="1322">
        <v>6</v>
      </c>
      <c r="P5021" s="1323">
        <f t="shared" si="202"/>
        <v>18000</v>
      </c>
    </row>
    <row r="5022" spans="1:16" ht="12.75" x14ac:dyDescent="0.2">
      <c r="A5022" s="1473">
        <v>1091</v>
      </c>
      <c r="B5022" s="1473" t="s">
        <v>2003</v>
      </c>
      <c r="C5022" s="1474" t="s">
        <v>97</v>
      </c>
      <c r="D5022" s="1474" t="s">
        <v>739</v>
      </c>
      <c r="E5022" s="1475">
        <v>2500</v>
      </c>
      <c r="F5022" s="1474" t="s">
        <v>6725</v>
      </c>
      <c r="G5022" s="1474" t="s">
        <v>6726</v>
      </c>
      <c r="H5022" s="1473" t="s">
        <v>5594</v>
      </c>
      <c r="I5022" s="1473" t="s">
        <v>5653</v>
      </c>
      <c r="J5022" s="1473" t="s">
        <v>2189</v>
      </c>
      <c r="K5022" s="1322">
        <v>4</v>
      </c>
      <c r="L5022" s="1322">
        <v>12</v>
      </c>
      <c r="M5022" s="1323">
        <f>+L5022*E5022</f>
        <v>30000</v>
      </c>
      <c r="N5022" s="1322">
        <v>2</v>
      </c>
      <c r="O5022" s="1322">
        <v>6</v>
      </c>
      <c r="P5022" s="1323">
        <f t="shared" si="202"/>
        <v>15000</v>
      </c>
    </row>
    <row r="5023" spans="1:16" ht="12.75" x14ac:dyDescent="0.2">
      <c r="A5023" s="1473">
        <v>1091</v>
      </c>
      <c r="B5023" s="1473" t="s">
        <v>2003</v>
      </c>
      <c r="C5023" s="1474" t="s">
        <v>97</v>
      </c>
      <c r="D5023" s="1474" t="s">
        <v>5803</v>
      </c>
      <c r="E5023" s="1475">
        <v>2200</v>
      </c>
      <c r="F5023" s="1474" t="s">
        <v>6727</v>
      </c>
      <c r="G5023" s="1474" t="s">
        <v>6728</v>
      </c>
      <c r="H5023" s="1473" t="s">
        <v>6158</v>
      </c>
      <c r="I5023" s="1473" t="s">
        <v>5666</v>
      </c>
      <c r="J5023" s="1473" t="s">
        <v>5571</v>
      </c>
      <c r="K5023" s="1322">
        <v>1</v>
      </c>
      <c r="L5023" s="1322">
        <v>2</v>
      </c>
      <c r="M5023" s="1323">
        <f>+L5023*E5023</f>
        <v>4400</v>
      </c>
      <c r="N5023" s="1322">
        <v>2</v>
      </c>
      <c r="O5023" s="1322">
        <v>6</v>
      </c>
      <c r="P5023" s="1323">
        <f t="shared" si="202"/>
        <v>13200</v>
      </c>
    </row>
    <row r="5024" spans="1:16" ht="12.75" x14ac:dyDescent="0.2">
      <c r="A5024" s="1473">
        <v>1091</v>
      </c>
      <c r="B5024" s="1473" t="s">
        <v>2003</v>
      </c>
      <c r="C5024" s="1474" t="s">
        <v>97</v>
      </c>
      <c r="D5024" s="1474" t="s">
        <v>5674</v>
      </c>
      <c r="E5024" s="1475">
        <v>2500</v>
      </c>
      <c r="F5024" s="1474" t="s">
        <v>6729</v>
      </c>
      <c r="G5024" s="1474" t="s">
        <v>6730</v>
      </c>
      <c r="H5024" s="1473" t="s">
        <v>6488</v>
      </c>
      <c r="I5024" s="1478" t="s">
        <v>2190</v>
      </c>
      <c r="J5024" s="1473" t="s">
        <v>2189</v>
      </c>
      <c r="K5024" s="1322">
        <v>4</v>
      </c>
      <c r="L5024" s="1322">
        <v>12</v>
      </c>
      <c r="M5024" s="1323">
        <f>+L5024*E5024</f>
        <v>30000</v>
      </c>
      <c r="N5024" s="1322">
        <v>2</v>
      </c>
      <c r="O5024" s="1322">
        <v>6</v>
      </c>
      <c r="P5024" s="1323">
        <f t="shared" si="202"/>
        <v>15000</v>
      </c>
    </row>
    <row r="5025" spans="1:16" ht="12.75" x14ac:dyDescent="0.2">
      <c r="A5025" s="1473">
        <v>1091</v>
      </c>
      <c r="B5025" s="1473" t="s">
        <v>2003</v>
      </c>
      <c r="C5025" s="1474" t="s">
        <v>97</v>
      </c>
      <c r="D5025" s="1474" t="s">
        <v>5595</v>
      </c>
      <c r="E5025" s="1475">
        <v>2500</v>
      </c>
      <c r="F5025" s="1474" t="s">
        <v>6731</v>
      </c>
      <c r="G5025" s="1474" t="s">
        <v>6732</v>
      </c>
      <c r="H5025" s="1473" t="s">
        <v>5802</v>
      </c>
      <c r="I5025" s="1473" t="s">
        <v>5666</v>
      </c>
      <c r="J5025" s="1478" t="s">
        <v>2190</v>
      </c>
      <c r="K5025" s="1322">
        <v>4</v>
      </c>
      <c r="L5025" s="1322">
        <v>12</v>
      </c>
      <c r="M5025" s="1323">
        <f>+L5025*E5025</f>
        <v>30000</v>
      </c>
      <c r="N5025" s="1322">
        <v>2</v>
      </c>
      <c r="O5025" s="1322">
        <v>6</v>
      </c>
      <c r="P5025" s="1323">
        <f t="shared" si="202"/>
        <v>15000</v>
      </c>
    </row>
    <row r="5026" spans="1:16" ht="12.75" x14ac:dyDescent="0.2">
      <c r="A5026" s="1473">
        <v>1091</v>
      </c>
      <c r="B5026" s="1473" t="s">
        <v>2003</v>
      </c>
      <c r="C5026" s="1474" t="s">
        <v>97</v>
      </c>
      <c r="D5026" s="1474" t="s">
        <v>6733</v>
      </c>
      <c r="E5026" s="1475">
        <v>5000</v>
      </c>
      <c r="F5026" s="1474" t="s">
        <v>6734</v>
      </c>
      <c r="G5026" s="1474" t="s">
        <v>6735</v>
      </c>
      <c r="H5026" s="1473" t="s">
        <v>5857</v>
      </c>
      <c r="I5026" s="1473" t="s">
        <v>5581</v>
      </c>
      <c r="J5026" s="1473" t="s">
        <v>5571</v>
      </c>
      <c r="K5026" s="1324"/>
      <c r="L5026" s="1324"/>
      <c r="M5026" s="1322"/>
      <c r="N5026" s="1322">
        <v>2</v>
      </c>
      <c r="O5026" s="1322">
        <v>6</v>
      </c>
      <c r="P5026" s="1323">
        <f t="shared" si="202"/>
        <v>30000</v>
      </c>
    </row>
    <row r="5027" spans="1:16" ht="12.75" x14ac:dyDescent="0.2">
      <c r="A5027" s="1473">
        <v>1091</v>
      </c>
      <c r="B5027" s="1473" t="s">
        <v>2003</v>
      </c>
      <c r="C5027" s="1474" t="s">
        <v>97</v>
      </c>
      <c r="D5027" s="1474" t="s">
        <v>5712</v>
      </c>
      <c r="E5027" s="1475">
        <v>9000</v>
      </c>
      <c r="F5027" s="1474" t="s">
        <v>6736</v>
      </c>
      <c r="G5027" s="1474" t="s">
        <v>6737</v>
      </c>
      <c r="H5027" s="1473" t="s">
        <v>6738</v>
      </c>
      <c r="I5027" s="1473" t="s">
        <v>5581</v>
      </c>
      <c r="J5027" s="1473" t="s">
        <v>5571</v>
      </c>
      <c r="K5027" s="1322">
        <v>4</v>
      </c>
      <c r="L5027" s="1322">
        <v>12</v>
      </c>
      <c r="M5027" s="1323">
        <f t="shared" ref="M5027:M5048" si="203">+L5027*E5027</f>
        <v>108000</v>
      </c>
      <c r="N5027" s="1322">
        <v>2</v>
      </c>
      <c r="O5027" s="1322">
        <v>6</v>
      </c>
      <c r="P5027" s="1323">
        <f t="shared" si="202"/>
        <v>54000</v>
      </c>
    </row>
    <row r="5028" spans="1:16" ht="12.75" x14ac:dyDescent="0.2">
      <c r="A5028" s="1473">
        <v>1091</v>
      </c>
      <c r="B5028" s="1473" t="s">
        <v>2003</v>
      </c>
      <c r="C5028" s="1474" t="s">
        <v>97</v>
      </c>
      <c r="D5028" s="1474" t="s">
        <v>5572</v>
      </c>
      <c r="E5028" s="1475">
        <v>6500</v>
      </c>
      <c r="F5028" s="1474" t="s">
        <v>6739</v>
      </c>
      <c r="G5028" s="1474" t="s">
        <v>6740</v>
      </c>
      <c r="H5028" s="1473" t="s">
        <v>5575</v>
      </c>
      <c r="I5028" s="1473" t="s">
        <v>5581</v>
      </c>
      <c r="J5028" s="1473" t="s">
        <v>5571</v>
      </c>
      <c r="K5028" s="1322">
        <v>4</v>
      </c>
      <c r="L5028" s="1322">
        <v>12</v>
      </c>
      <c r="M5028" s="1323">
        <f t="shared" si="203"/>
        <v>78000</v>
      </c>
      <c r="N5028" s="1322">
        <v>2</v>
      </c>
      <c r="O5028" s="1322">
        <v>6</v>
      </c>
      <c r="P5028" s="1323">
        <f t="shared" si="202"/>
        <v>39000</v>
      </c>
    </row>
    <row r="5029" spans="1:16" ht="12.75" x14ac:dyDescent="0.2">
      <c r="A5029" s="1473">
        <v>1091</v>
      </c>
      <c r="B5029" s="1473" t="s">
        <v>2003</v>
      </c>
      <c r="C5029" s="1474" t="s">
        <v>97</v>
      </c>
      <c r="D5029" s="1474" t="s">
        <v>5591</v>
      </c>
      <c r="E5029" s="1475">
        <v>2500</v>
      </c>
      <c r="F5029" s="1474" t="s">
        <v>6741</v>
      </c>
      <c r="G5029" s="1474" t="s">
        <v>6742</v>
      </c>
      <c r="H5029" s="1473" t="s">
        <v>5684</v>
      </c>
      <c r="I5029" s="1473" t="s">
        <v>2412</v>
      </c>
      <c r="J5029" s="1473" t="s">
        <v>2189</v>
      </c>
      <c r="K5029" s="1322">
        <v>4</v>
      </c>
      <c r="L5029" s="1322">
        <v>12</v>
      </c>
      <c r="M5029" s="1323">
        <f t="shared" si="203"/>
        <v>30000</v>
      </c>
      <c r="N5029" s="1322">
        <v>2</v>
      </c>
      <c r="O5029" s="1322">
        <v>6</v>
      </c>
      <c r="P5029" s="1323">
        <f t="shared" si="202"/>
        <v>15000</v>
      </c>
    </row>
    <row r="5030" spans="1:16" ht="12.75" x14ac:dyDescent="0.2">
      <c r="A5030" s="1473">
        <v>1091</v>
      </c>
      <c r="B5030" s="1473" t="s">
        <v>2003</v>
      </c>
      <c r="C5030" s="1474" t="s">
        <v>97</v>
      </c>
      <c r="D5030" s="1474" t="s">
        <v>6111</v>
      </c>
      <c r="E5030" s="1475">
        <v>4000</v>
      </c>
      <c r="F5030" s="1474" t="s">
        <v>6743</v>
      </c>
      <c r="G5030" s="1474" t="s">
        <v>6744</v>
      </c>
      <c r="H5030" s="1473" t="s">
        <v>5680</v>
      </c>
      <c r="I5030" s="1473" t="s">
        <v>5581</v>
      </c>
      <c r="J5030" s="1473" t="s">
        <v>5571</v>
      </c>
      <c r="K5030" s="1322">
        <v>4</v>
      </c>
      <c r="L5030" s="1322">
        <v>12</v>
      </c>
      <c r="M5030" s="1323">
        <f t="shared" si="203"/>
        <v>48000</v>
      </c>
      <c r="N5030" s="1322">
        <v>2</v>
      </c>
      <c r="O5030" s="1322">
        <v>6</v>
      </c>
      <c r="P5030" s="1323">
        <f t="shared" si="202"/>
        <v>24000</v>
      </c>
    </row>
    <row r="5031" spans="1:16" ht="12.75" x14ac:dyDescent="0.2">
      <c r="A5031" s="1473">
        <v>1091</v>
      </c>
      <c r="B5031" s="1473" t="s">
        <v>2003</v>
      </c>
      <c r="C5031" s="1474" t="s">
        <v>97</v>
      </c>
      <c r="D5031" s="1474" t="s">
        <v>5756</v>
      </c>
      <c r="E5031" s="1475">
        <v>2500</v>
      </c>
      <c r="F5031" s="1474" t="s">
        <v>6745</v>
      </c>
      <c r="G5031" s="1474" t="s">
        <v>6746</v>
      </c>
      <c r="H5031" s="1474" t="s">
        <v>5598</v>
      </c>
      <c r="I5031" s="1474" t="s">
        <v>2189</v>
      </c>
      <c r="J5031" s="1479" t="s">
        <v>2189</v>
      </c>
      <c r="K5031" s="1322">
        <v>4</v>
      </c>
      <c r="L5031" s="1322">
        <v>12</v>
      </c>
      <c r="M5031" s="1323">
        <f t="shared" si="203"/>
        <v>30000</v>
      </c>
      <c r="N5031" s="1322">
        <v>2</v>
      </c>
      <c r="O5031" s="1322">
        <v>6</v>
      </c>
      <c r="P5031" s="1323">
        <f t="shared" si="202"/>
        <v>15000</v>
      </c>
    </row>
    <row r="5032" spans="1:16" ht="12.75" x14ac:dyDescent="0.2">
      <c r="A5032" s="1473">
        <v>1091</v>
      </c>
      <c r="B5032" s="1473" t="s">
        <v>2003</v>
      </c>
      <c r="C5032" s="1474" t="s">
        <v>97</v>
      </c>
      <c r="D5032" s="1474" t="s">
        <v>715</v>
      </c>
      <c r="E5032" s="1475">
        <v>3500</v>
      </c>
      <c r="F5032" s="1474" t="s">
        <v>6747</v>
      </c>
      <c r="G5032" s="1474" t="s">
        <v>6748</v>
      </c>
      <c r="H5032" s="1473" t="s">
        <v>6591</v>
      </c>
      <c r="I5032" s="1473" t="s">
        <v>5755</v>
      </c>
      <c r="J5032" s="1473" t="s">
        <v>5571</v>
      </c>
      <c r="K5032" s="1322">
        <v>4</v>
      </c>
      <c r="L5032" s="1322">
        <v>12</v>
      </c>
      <c r="M5032" s="1323">
        <f t="shared" si="203"/>
        <v>42000</v>
      </c>
      <c r="N5032" s="1322">
        <v>2</v>
      </c>
      <c r="O5032" s="1322">
        <v>6</v>
      </c>
      <c r="P5032" s="1323">
        <f t="shared" si="202"/>
        <v>21000</v>
      </c>
    </row>
    <row r="5033" spans="1:16" ht="12.75" x14ac:dyDescent="0.2">
      <c r="A5033" s="1473">
        <v>1091</v>
      </c>
      <c r="B5033" s="1473" t="s">
        <v>2003</v>
      </c>
      <c r="C5033" s="1474" t="s">
        <v>97</v>
      </c>
      <c r="D5033" s="1474" t="s">
        <v>5989</v>
      </c>
      <c r="E5033" s="1475">
        <v>5500</v>
      </c>
      <c r="F5033" s="1474" t="s">
        <v>6749</v>
      </c>
      <c r="G5033" s="1474" t="s">
        <v>6750</v>
      </c>
      <c r="H5033" s="1473" t="s">
        <v>5709</v>
      </c>
      <c r="I5033" s="1473" t="s">
        <v>5755</v>
      </c>
      <c r="J5033" s="1473" t="s">
        <v>5571</v>
      </c>
      <c r="K5033" s="1322">
        <v>4</v>
      </c>
      <c r="L5033" s="1322">
        <v>12</v>
      </c>
      <c r="M5033" s="1323">
        <f t="shared" si="203"/>
        <v>66000</v>
      </c>
      <c r="N5033" s="1322">
        <v>2</v>
      </c>
      <c r="O5033" s="1322">
        <v>6</v>
      </c>
      <c r="P5033" s="1323">
        <f t="shared" si="202"/>
        <v>33000</v>
      </c>
    </row>
    <row r="5034" spans="1:16" ht="12.75" x14ac:dyDescent="0.2">
      <c r="A5034" s="1473">
        <v>1091</v>
      </c>
      <c r="B5034" s="1473" t="s">
        <v>2003</v>
      </c>
      <c r="C5034" s="1474" t="s">
        <v>97</v>
      </c>
      <c r="D5034" s="1474" t="s">
        <v>5591</v>
      </c>
      <c r="E5034" s="1475">
        <v>2500</v>
      </c>
      <c r="F5034" s="1474" t="s">
        <v>6751</v>
      </c>
      <c r="G5034" s="1474" t="s">
        <v>6752</v>
      </c>
      <c r="H5034" s="1473" t="s">
        <v>6022</v>
      </c>
      <c r="I5034" s="1473" t="s">
        <v>5581</v>
      </c>
      <c r="J5034" s="1473" t="s">
        <v>5571</v>
      </c>
      <c r="K5034" s="1322">
        <v>4</v>
      </c>
      <c r="L5034" s="1322">
        <v>12</v>
      </c>
      <c r="M5034" s="1323">
        <f t="shared" si="203"/>
        <v>30000</v>
      </c>
      <c r="N5034" s="1322">
        <v>2</v>
      </c>
      <c r="O5034" s="1322">
        <v>6</v>
      </c>
      <c r="P5034" s="1323">
        <f t="shared" si="202"/>
        <v>15000</v>
      </c>
    </row>
    <row r="5035" spans="1:16" ht="12.75" x14ac:dyDescent="0.2">
      <c r="A5035" s="1473">
        <v>1091</v>
      </c>
      <c r="B5035" s="1473" t="s">
        <v>2003</v>
      </c>
      <c r="C5035" s="1474" t="s">
        <v>97</v>
      </c>
      <c r="D5035" s="1474" t="s">
        <v>5667</v>
      </c>
      <c r="E5035" s="1475">
        <v>4000</v>
      </c>
      <c r="F5035" s="1474" t="s">
        <v>6753</v>
      </c>
      <c r="G5035" s="1474" t="s">
        <v>6754</v>
      </c>
      <c r="H5035" s="1473" t="s">
        <v>5625</v>
      </c>
      <c r="I5035" s="1473" t="s">
        <v>5576</v>
      </c>
      <c r="J5035" s="1473" t="s">
        <v>5571</v>
      </c>
      <c r="K5035" s="1322">
        <v>4</v>
      </c>
      <c r="L5035" s="1322">
        <v>12</v>
      </c>
      <c r="M5035" s="1323">
        <f t="shared" si="203"/>
        <v>48000</v>
      </c>
      <c r="N5035" s="1322">
        <v>2</v>
      </c>
      <c r="O5035" s="1322">
        <v>6</v>
      </c>
      <c r="P5035" s="1323">
        <f t="shared" si="202"/>
        <v>24000</v>
      </c>
    </row>
    <row r="5036" spans="1:16" ht="12.75" x14ac:dyDescent="0.2">
      <c r="A5036" s="1473">
        <v>1091</v>
      </c>
      <c r="B5036" s="1473" t="s">
        <v>2003</v>
      </c>
      <c r="C5036" s="1474" t="s">
        <v>97</v>
      </c>
      <c r="D5036" s="1474" t="s">
        <v>6755</v>
      </c>
      <c r="E5036" s="1475">
        <v>8500</v>
      </c>
      <c r="F5036" s="1474" t="s">
        <v>6756</v>
      </c>
      <c r="G5036" s="1474" t="s">
        <v>6757</v>
      </c>
      <c r="H5036" s="1473" t="s">
        <v>6758</v>
      </c>
      <c r="I5036" s="1473" t="s">
        <v>5581</v>
      </c>
      <c r="J5036" s="1473" t="s">
        <v>5571</v>
      </c>
      <c r="K5036" s="1322">
        <v>1</v>
      </c>
      <c r="L5036" s="1322">
        <v>1</v>
      </c>
      <c r="M5036" s="1323">
        <f t="shared" si="203"/>
        <v>8500</v>
      </c>
      <c r="N5036" s="1322">
        <v>2</v>
      </c>
      <c r="O5036" s="1322">
        <v>6</v>
      </c>
      <c r="P5036" s="1323">
        <f t="shared" si="202"/>
        <v>51000</v>
      </c>
    </row>
    <row r="5037" spans="1:16" ht="12.75" x14ac:dyDescent="0.2">
      <c r="A5037" s="1473">
        <v>1091</v>
      </c>
      <c r="B5037" s="1473" t="s">
        <v>2003</v>
      </c>
      <c r="C5037" s="1474" t="s">
        <v>97</v>
      </c>
      <c r="D5037" s="1474" t="s">
        <v>5595</v>
      </c>
      <c r="E5037" s="1475">
        <v>2500</v>
      </c>
      <c r="F5037" s="1474" t="s">
        <v>6759</v>
      </c>
      <c r="G5037" s="1474" t="s">
        <v>6760</v>
      </c>
      <c r="H5037" s="1473" t="s">
        <v>5687</v>
      </c>
      <c r="I5037" s="1473" t="s">
        <v>5581</v>
      </c>
      <c r="J5037" s="1473" t="s">
        <v>2189</v>
      </c>
      <c r="K5037" s="1322">
        <v>4</v>
      </c>
      <c r="L5037" s="1322">
        <v>12</v>
      </c>
      <c r="M5037" s="1323">
        <f t="shared" si="203"/>
        <v>30000</v>
      </c>
      <c r="N5037" s="1322">
        <v>2</v>
      </c>
      <c r="O5037" s="1322">
        <v>6</v>
      </c>
      <c r="P5037" s="1323">
        <f t="shared" si="202"/>
        <v>15000</v>
      </c>
    </row>
    <row r="5038" spans="1:16" ht="12.75" x14ac:dyDescent="0.2">
      <c r="A5038" s="1473">
        <v>1091</v>
      </c>
      <c r="B5038" s="1473" t="s">
        <v>2003</v>
      </c>
      <c r="C5038" s="1474" t="s">
        <v>97</v>
      </c>
      <c r="D5038" s="1474" t="s">
        <v>5693</v>
      </c>
      <c r="E5038" s="1475">
        <v>5000</v>
      </c>
      <c r="F5038" s="1474" t="s">
        <v>6761</v>
      </c>
      <c r="G5038" s="1474" t="s">
        <v>6762</v>
      </c>
      <c r="H5038" s="1473" t="s">
        <v>5709</v>
      </c>
      <c r="I5038" s="1473" t="s">
        <v>5581</v>
      </c>
      <c r="J5038" s="1473" t="s">
        <v>5571</v>
      </c>
      <c r="K5038" s="1322">
        <v>4</v>
      </c>
      <c r="L5038" s="1322">
        <v>12</v>
      </c>
      <c r="M5038" s="1323">
        <f t="shared" si="203"/>
        <v>60000</v>
      </c>
      <c r="N5038" s="1322">
        <v>2</v>
      </c>
      <c r="O5038" s="1322">
        <v>6</v>
      </c>
      <c r="P5038" s="1323">
        <f t="shared" si="202"/>
        <v>30000</v>
      </c>
    </row>
    <row r="5039" spans="1:16" ht="12.75" x14ac:dyDescent="0.2">
      <c r="A5039" s="1473">
        <v>1091</v>
      </c>
      <c r="B5039" s="1473" t="s">
        <v>2003</v>
      </c>
      <c r="C5039" s="1474" t="s">
        <v>97</v>
      </c>
      <c r="D5039" s="1474" t="s">
        <v>5756</v>
      </c>
      <c r="E5039" s="1475">
        <v>2500</v>
      </c>
      <c r="F5039" s="1474" t="s">
        <v>6763</v>
      </c>
      <c r="G5039" s="1474" t="s">
        <v>6764</v>
      </c>
      <c r="H5039" s="1473" t="s">
        <v>5864</v>
      </c>
      <c r="I5039" s="1473" t="s">
        <v>5653</v>
      </c>
      <c r="J5039" s="1479" t="s">
        <v>2189</v>
      </c>
      <c r="K5039" s="1322">
        <v>4</v>
      </c>
      <c r="L5039" s="1322">
        <v>12</v>
      </c>
      <c r="M5039" s="1323">
        <f t="shared" si="203"/>
        <v>30000</v>
      </c>
      <c r="N5039" s="1322">
        <v>2</v>
      </c>
      <c r="O5039" s="1322">
        <v>6</v>
      </c>
      <c r="P5039" s="1323">
        <f t="shared" si="202"/>
        <v>15000</v>
      </c>
    </row>
    <row r="5040" spans="1:16" ht="12.75" x14ac:dyDescent="0.2">
      <c r="A5040" s="1473">
        <v>1091</v>
      </c>
      <c r="B5040" s="1473" t="s">
        <v>2003</v>
      </c>
      <c r="C5040" s="1474" t="s">
        <v>97</v>
      </c>
      <c r="D5040" s="1474" t="s">
        <v>6765</v>
      </c>
      <c r="E5040" s="1475">
        <v>4000</v>
      </c>
      <c r="F5040" s="1474" t="s">
        <v>6766</v>
      </c>
      <c r="G5040" s="1474" t="s">
        <v>6767</v>
      </c>
      <c r="H5040" s="1473" t="s">
        <v>6768</v>
      </c>
      <c r="I5040" s="1473" t="s">
        <v>5611</v>
      </c>
      <c r="J5040" s="1473" t="s">
        <v>5571</v>
      </c>
      <c r="K5040" s="1322">
        <v>4</v>
      </c>
      <c r="L5040" s="1322">
        <v>12</v>
      </c>
      <c r="M5040" s="1323">
        <f t="shared" si="203"/>
        <v>48000</v>
      </c>
      <c r="N5040" s="1322">
        <v>2</v>
      </c>
      <c r="O5040" s="1322">
        <v>6</v>
      </c>
      <c r="P5040" s="1323">
        <f t="shared" si="202"/>
        <v>24000</v>
      </c>
    </row>
    <row r="5041" spans="1:16" ht="12.75" x14ac:dyDescent="0.2">
      <c r="A5041" s="1473">
        <v>1091</v>
      </c>
      <c r="B5041" s="1473" t="s">
        <v>2003</v>
      </c>
      <c r="C5041" s="1474" t="s">
        <v>97</v>
      </c>
      <c r="D5041" s="1474" t="s">
        <v>5667</v>
      </c>
      <c r="E5041" s="1475">
        <v>3000</v>
      </c>
      <c r="F5041" s="1474" t="s">
        <v>6769</v>
      </c>
      <c r="G5041" s="1474" t="s">
        <v>6770</v>
      </c>
      <c r="H5041" s="1473" t="s">
        <v>5614</v>
      </c>
      <c r="I5041" s="1473" t="s">
        <v>5581</v>
      </c>
      <c r="J5041" s="1479" t="s">
        <v>5571</v>
      </c>
      <c r="K5041" s="1322">
        <v>4</v>
      </c>
      <c r="L5041" s="1322">
        <v>12</v>
      </c>
      <c r="M5041" s="1323">
        <f t="shared" si="203"/>
        <v>36000</v>
      </c>
      <c r="N5041" s="1322">
        <v>2</v>
      </c>
      <c r="O5041" s="1322">
        <v>6</v>
      </c>
      <c r="P5041" s="1323">
        <f t="shared" si="202"/>
        <v>18000</v>
      </c>
    </row>
    <row r="5042" spans="1:16" ht="12.75" x14ac:dyDescent="0.2">
      <c r="A5042" s="1473">
        <v>1091</v>
      </c>
      <c r="B5042" s="1473" t="s">
        <v>2003</v>
      </c>
      <c r="C5042" s="1474" t="s">
        <v>97</v>
      </c>
      <c r="D5042" s="1474" t="s">
        <v>6771</v>
      </c>
      <c r="E5042" s="1475">
        <v>5000</v>
      </c>
      <c r="F5042" s="1474" t="s">
        <v>6772</v>
      </c>
      <c r="G5042" s="1474" t="s">
        <v>6773</v>
      </c>
      <c r="H5042" s="1473" t="s">
        <v>6774</v>
      </c>
      <c r="I5042" s="1473" t="s">
        <v>5666</v>
      </c>
      <c r="J5042" s="1473" t="s">
        <v>5571</v>
      </c>
      <c r="K5042" s="1322">
        <v>4</v>
      </c>
      <c r="L5042" s="1322">
        <v>12</v>
      </c>
      <c r="M5042" s="1323">
        <f t="shared" si="203"/>
        <v>60000</v>
      </c>
      <c r="N5042" s="1322">
        <v>2</v>
      </c>
      <c r="O5042" s="1322">
        <v>6</v>
      </c>
      <c r="P5042" s="1323">
        <f t="shared" si="202"/>
        <v>30000</v>
      </c>
    </row>
    <row r="5043" spans="1:16" ht="12.75" x14ac:dyDescent="0.2">
      <c r="A5043" s="1473">
        <v>1091</v>
      </c>
      <c r="B5043" s="1473" t="s">
        <v>2003</v>
      </c>
      <c r="C5043" s="1474" t="s">
        <v>97</v>
      </c>
      <c r="D5043" s="1474" t="s">
        <v>6010</v>
      </c>
      <c r="E5043" s="1475">
        <v>5000</v>
      </c>
      <c r="F5043" s="1474" t="s">
        <v>6775</v>
      </c>
      <c r="G5043" s="1474" t="s">
        <v>6776</v>
      </c>
      <c r="H5043" s="1473" t="s">
        <v>5575</v>
      </c>
      <c r="I5043" s="1473" t="s">
        <v>5755</v>
      </c>
      <c r="J5043" s="1473" t="s">
        <v>5571</v>
      </c>
      <c r="K5043" s="1322">
        <v>4</v>
      </c>
      <c r="L5043" s="1322">
        <v>12</v>
      </c>
      <c r="M5043" s="1323">
        <f t="shared" si="203"/>
        <v>60000</v>
      </c>
      <c r="N5043" s="1322">
        <v>2</v>
      </c>
      <c r="O5043" s="1322">
        <v>6</v>
      </c>
      <c r="P5043" s="1323">
        <f t="shared" si="202"/>
        <v>30000</v>
      </c>
    </row>
    <row r="5044" spans="1:16" ht="12.75" x14ac:dyDescent="0.2">
      <c r="A5044" s="1473">
        <v>1091</v>
      </c>
      <c r="B5044" s="1473" t="s">
        <v>2003</v>
      </c>
      <c r="C5044" s="1474" t="s">
        <v>97</v>
      </c>
      <c r="D5044" s="1474" t="s">
        <v>6049</v>
      </c>
      <c r="E5044" s="1475">
        <v>6500</v>
      </c>
      <c r="F5044" s="1474" t="s">
        <v>6777</v>
      </c>
      <c r="G5044" s="1474" t="s">
        <v>6778</v>
      </c>
      <c r="H5044" s="1473" t="s">
        <v>5684</v>
      </c>
      <c r="I5044" s="1473" t="s">
        <v>5581</v>
      </c>
      <c r="J5044" s="1473" t="s">
        <v>5571</v>
      </c>
      <c r="K5044" s="1322">
        <v>4</v>
      </c>
      <c r="L5044" s="1322">
        <v>11</v>
      </c>
      <c r="M5044" s="1323">
        <f t="shared" si="203"/>
        <v>71500</v>
      </c>
      <c r="N5044" s="1322">
        <v>2</v>
      </c>
      <c r="O5044" s="1322">
        <v>6</v>
      </c>
      <c r="P5044" s="1323">
        <f t="shared" si="202"/>
        <v>39000</v>
      </c>
    </row>
    <row r="5045" spans="1:16" ht="12.75" x14ac:dyDescent="0.2">
      <c r="A5045" s="1473">
        <v>1091</v>
      </c>
      <c r="B5045" s="1473" t="s">
        <v>2003</v>
      </c>
      <c r="C5045" s="1474" t="s">
        <v>97</v>
      </c>
      <c r="D5045" s="1474" t="s">
        <v>5693</v>
      </c>
      <c r="E5045" s="1475">
        <v>5000</v>
      </c>
      <c r="F5045" s="1474" t="s">
        <v>6779</v>
      </c>
      <c r="G5045" s="1474" t="s">
        <v>6780</v>
      </c>
      <c r="H5045" s="1473" t="s">
        <v>5709</v>
      </c>
      <c r="I5045" s="1473" t="s">
        <v>5581</v>
      </c>
      <c r="J5045" s="1473" t="s">
        <v>5571</v>
      </c>
      <c r="K5045" s="1322">
        <v>2</v>
      </c>
      <c r="L5045" s="1322">
        <v>6</v>
      </c>
      <c r="M5045" s="1323">
        <f t="shared" si="203"/>
        <v>30000</v>
      </c>
      <c r="N5045" s="1322">
        <v>2</v>
      </c>
      <c r="O5045" s="1322">
        <v>6</v>
      </c>
      <c r="P5045" s="1323">
        <f t="shared" si="202"/>
        <v>30000</v>
      </c>
    </row>
    <row r="5046" spans="1:16" ht="12.75" x14ac:dyDescent="0.2">
      <c r="A5046" s="1473">
        <v>1091</v>
      </c>
      <c r="B5046" s="1473" t="s">
        <v>2003</v>
      </c>
      <c r="C5046" s="1474" t="s">
        <v>97</v>
      </c>
      <c r="D5046" s="1474" t="s">
        <v>5572</v>
      </c>
      <c r="E5046" s="1475">
        <v>6500</v>
      </c>
      <c r="F5046" s="1474" t="s">
        <v>6781</v>
      </c>
      <c r="G5046" s="1474" t="s">
        <v>6782</v>
      </c>
      <c r="H5046" s="1473" t="s">
        <v>5575</v>
      </c>
      <c r="I5046" s="1473" t="s">
        <v>5581</v>
      </c>
      <c r="J5046" s="1473" t="s">
        <v>5571</v>
      </c>
      <c r="K5046" s="1322">
        <v>4</v>
      </c>
      <c r="L5046" s="1322">
        <v>12</v>
      </c>
      <c r="M5046" s="1323">
        <f t="shared" si="203"/>
        <v>78000</v>
      </c>
      <c r="N5046" s="1322">
        <v>2</v>
      </c>
      <c r="O5046" s="1322">
        <v>6</v>
      </c>
      <c r="P5046" s="1323">
        <f t="shared" si="202"/>
        <v>39000</v>
      </c>
    </row>
    <row r="5047" spans="1:16" ht="12.75" x14ac:dyDescent="0.2">
      <c r="A5047" s="1473">
        <v>1091</v>
      </c>
      <c r="B5047" s="1473" t="s">
        <v>2003</v>
      </c>
      <c r="C5047" s="1474" t="s">
        <v>97</v>
      </c>
      <c r="D5047" s="1474" t="s">
        <v>5693</v>
      </c>
      <c r="E5047" s="1475">
        <v>5000</v>
      </c>
      <c r="F5047" s="1474" t="s">
        <v>6783</v>
      </c>
      <c r="G5047" s="1474" t="s">
        <v>6784</v>
      </c>
      <c r="H5047" s="1473" t="s">
        <v>5832</v>
      </c>
      <c r="I5047" s="1473" t="s">
        <v>5581</v>
      </c>
      <c r="J5047" s="1473" t="s">
        <v>5571</v>
      </c>
      <c r="K5047" s="1322">
        <v>4</v>
      </c>
      <c r="L5047" s="1322">
        <v>12</v>
      </c>
      <c r="M5047" s="1323">
        <f t="shared" si="203"/>
        <v>60000</v>
      </c>
      <c r="N5047" s="1322">
        <v>2</v>
      </c>
      <c r="O5047" s="1322">
        <v>6</v>
      </c>
      <c r="P5047" s="1323">
        <f t="shared" si="202"/>
        <v>30000</v>
      </c>
    </row>
    <row r="5048" spans="1:16" ht="12.75" x14ac:dyDescent="0.2">
      <c r="A5048" s="1473">
        <v>1091</v>
      </c>
      <c r="B5048" s="1473" t="s">
        <v>2003</v>
      </c>
      <c r="C5048" s="1474" t="s">
        <v>97</v>
      </c>
      <c r="D5048" s="1474" t="s">
        <v>6785</v>
      </c>
      <c r="E5048" s="1475">
        <v>6500</v>
      </c>
      <c r="F5048" s="1474" t="s">
        <v>6786</v>
      </c>
      <c r="G5048" s="1474" t="s">
        <v>6787</v>
      </c>
      <c r="H5048" s="1473" t="s">
        <v>5832</v>
      </c>
      <c r="I5048" s="1473" t="s">
        <v>5581</v>
      </c>
      <c r="J5048" s="1473" t="s">
        <v>5571</v>
      </c>
      <c r="K5048" s="1322">
        <v>2</v>
      </c>
      <c r="L5048" s="1322">
        <v>6</v>
      </c>
      <c r="M5048" s="1323">
        <f t="shared" si="203"/>
        <v>39000</v>
      </c>
      <c r="N5048" s="1322">
        <v>2</v>
      </c>
      <c r="O5048" s="1322">
        <v>6</v>
      </c>
      <c r="P5048" s="1323">
        <f t="shared" si="202"/>
        <v>39000</v>
      </c>
    </row>
    <row r="5049" spans="1:16" ht="12.75" x14ac:dyDescent="0.2">
      <c r="A5049" s="1473">
        <v>1091</v>
      </c>
      <c r="B5049" s="1473" t="s">
        <v>2003</v>
      </c>
      <c r="C5049" s="1474" t="s">
        <v>97</v>
      </c>
      <c r="D5049" s="1474" t="s">
        <v>5572</v>
      </c>
      <c r="E5049" s="1475">
        <v>6500</v>
      </c>
      <c r="F5049" s="1474" t="s">
        <v>6788</v>
      </c>
      <c r="G5049" s="1474" t="s">
        <v>6789</v>
      </c>
      <c r="H5049" s="1473" t="s">
        <v>5575</v>
      </c>
      <c r="I5049" s="1473" t="s">
        <v>5581</v>
      </c>
      <c r="J5049" s="1473" t="s">
        <v>5571</v>
      </c>
      <c r="K5049" s="1324"/>
      <c r="L5049" s="1324"/>
      <c r="M5049" s="1322"/>
      <c r="N5049" s="1322">
        <v>2</v>
      </c>
      <c r="O5049" s="1322">
        <v>5</v>
      </c>
      <c r="P5049" s="1323">
        <f t="shared" si="202"/>
        <v>32500</v>
      </c>
    </row>
    <row r="5050" spans="1:16" ht="12.75" x14ac:dyDescent="0.2">
      <c r="A5050" s="1473">
        <v>1091</v>
      </c>
      <c r="B5050" s="1473" t="s">
        <v>2003</v>
      </c>
      <c r="C5050" s="1474" t="s">
        <v>97</v>
      </c>
      <c r="D5050" s="1474" t="s">
        <v>6790</v>
      </c>
      <c r="E5050" s="1475">
        <v>6000</v>
      </c>
      <c r="F5050" s="1474" t="s">
        <v>6791</v>
      </c>
      <c r="G5050" s="1474" t="s">
        <v>6792</v>
      </c>
      <c r="H5050" s="1473" t="s">
        <v>6635</v>
      </c>
      <c r="I5050" s="1473" t="s">
        <v>5581</v>
      </c>
      <c r="J5050" s="1473" t="s">
        <v>5571</v>
      </c>
      <c r="K5050" s="1322"/>
      <c r="L5050" s="1322"/>
      <c r="M5050" s="1323">
        <f t="shared" ref="M5050:M5068" si="204">+L5050*E5050</f>
        <v>0</v>
      </c>
      <c r="N5050" s="1322">
        <v>2</v>
      </c>
      <c r="O5050" s="1322">
        <v>4</v>
      </c>
      <c r="P5050" s="1323">
        <f t="shared" si="202"/>
        <v>24000</v>
      </c>
    </row>
    <row r="5051" spans="1:16" ht="12.75" x14ac:dyDescent="0.2">
      <c r="A5051" s="1473">
        <v>1091</v>
      </c>
      <c r="B5051" s="1473" t="s">
        <v>2003</v>
      </c>
      <c r="C5051" s="1474" t="s">
        <v>97</v>
      </c>
      <c r="D5051" s="1474" t="s">
        <v>5756</v>
      </c>
      <c r="E5051" s="1475">
        <v>2500</v>
      </c>
      <c r="F5051" s="1474" t="s">
        <v>6793</v>
      </c>
      <c r="G5051" s="1474" t="s">
        <v>6794</v>
      </c>
      <c r="H5051" s="1473" t="s">
        <v>5580</v>
      </c>
      <c r="I5051" s="1473" t="s">
        <v>5581</v>
      </c>
      <c r="J5051" s="1479" t="s">
        <v>2189</v>
      </c>
      <c r="K5051" s="1322">
        <v>4</v>
      </c>
      <c r="L5051" s="1322">
        <v>12</v>
      </c>
      <c r="M5051" s="1323">
        <f t="shared" si="204"/>
        <v>30000</v>
      </c>
      <c r="N5051" s="1322">
        <v>2</v>
      </c>
      <c r="O5051" s="1322">
        <v>6</v>
      </c>
      <c r="P5051" s="1323">
        <f t="shared" si="202"/>
        <v>15000</v>
      </c>
    </row>
    <row r="5052" spans="1:16" ht="12.75" x14ac:dyDescent="0.2">
      <c r="A5052" s="1473">
        <v>1091</v>
      </c>
      <c r="B5052" s="1473" t="s">
        <v>2003</v>
      </c>
      <c r="C5052" s="1474" t="s">
        <v>97</v>
      </c>
      <c r="D5052" s="1474" t="s">
        <v>6795</v>
      </c>
      <c r="E5052" s="1475">
        <v>5000</v>
      </c>
      <c r="F5052" s="1474" t="s">
        <v>6796</v>
      </c>
      <c r="G5052" s="1474" t="s">
        <v>6797</v>
      </c>
      <c r="H5052" s="1473" t="s">
        <v>5779</v>
      </c>
      <c r="I5052" s="1473" t="s">
        <v>5576</v>
      </c>
      <c r="J5052" s="1473" t="s">
        <v>5571</v>
      </c>
      <c r="K5052" s="1322">
        <v>4</v>
      </c>
      <c r="L5052" s="1322">
        <v>12</v>
      </c>
      <c r="M5052" s="1323">
        <f t="shared" si="204"/>
        <v>60000</v>
      </c>
      <c r="N5052" s="1322">
        <v>2</v>
      </c>
      <c r="O5052" s="1322">
        <v>6</v>
      </c>
      <c r="P5052" s="1323">
        <f t="shared" si="202"/>
        <v>30000</v>
      </c>
    </row>
    <row r="5053" spans="1:16" ht="12.75" x14ac:dyDescent="0.2">
      <c r="A5053" s="1473">
        <v>1091</v>
      </c>
      <c r="B5053" s="1473" t="s">
        <v>2003</v>
      </c>
      <c r="C5053" s="1474" t="s">
        <v>97</v>
      </c>
      <c r="D5053" s="1474" t="s">
        <v>6798</v>
      </c>
      <c r="E5053" s="1475">
        <v>3000</v>
      </c>
      <c r="F5053" s="1474" t="s">
        <v>6799</v>
      </c>
      <c r="G5053" s="1474" t="s">
        <v>6800</v>
      </c>
      <c r="H5053" s="1473" t="s">
        <v>4663</v>
      </c>
      <c r="I5053" s="1473" t="s">
        <v>5611</v>
      </c>
      <c r="J5053" s="1479" t="s">
        <v>5571</v>
      </c>
      <c r="K5053" s="1322">
        <v>4</v>
      </c>
      <c r="L5053" s="1322">
        <v>12</v>
      </c>
      <c r="M5053" s="1323">
        <f t="shared" si="204"/>
        <v>36000</v>
      </c>
      <c r="N5053" s="1322">
        <v>2</v>
      </c>
      <c r="O5053" s="1322">
        <v>6</v>
      </c>
      <c r="P5053" s="1323">
        <f t="shared" si="202"/>
        <v>18000</v>
      </c>
    </row>
    <row r="5054" spans="1:16" ht="12.75" x14ac:dyDescent="0.2">
      <c r="A5054" s="1473">
        <v>1091</v>
      </c>
      <c r="B5054" s="1473" t="s">
        <v>2003</v>
      </c>
      <c r="C5054" s="1474" t="s">
        <v>97</v>
      </c>
      <c r="D5054" s="1474" t="s">
        <v>5606</v>
      </c>
      <c r="E5054" s="1475">
        <v>9000</v>
      </c>
      <c r="F5054" s="1474" t="s">
        <v>6801</v>
      </c>
      <c r="G5054" s="1474" t="s">
        <v>6802</v>
      </c>
      <c r="H5054" s="1473" t="s">
        <v>5601</v>
      </c>
      <c r="I5054" s="1473" t="s">
        <v>5605</v>
      </c>
      <c r="J5054" s="1473" t="s">
        <v>5571</v>
      </c>
      <c r="K5054" s="1322">
        <v>4</v>
      </c>
      <c r="L5054" s="1322">
        <v>12</v>
      </c>
      <c r="M5054" s="1323">
        <f t="shared" si="204"/>
        <v>108000</v>
      </c>
      <c r="N5054" s="1322">
        <v>2</v>
      </c>
      <c r="O5054" s="1322">
        <v>6</v>
      </c>
      <c r="P5054" s="1323">
        <f t="shared" si="202"/>
        <v>54000</v>
      </c>
    </row>
    <row r="5055" spans="1:16" ht="12.75" x14ac:dyDescent="0.2">
      <c r="A5055" s="1473">
        <v>1091</v>
      </c>
      <c r="B5055" s="1473" t="s">
        <v>2003</v>
      </c>
      <c r="C5055" s="1474" t="s">
        <v>97</v>
      </c>
      <c r="D5055" s="1474" t="s">
        <v>5735</v>
      </c>
      <c r="E5055" s="1475">
        <v>2500</v>
      </c>
      <c r="F5055" s="1474" t="s">
        <v>6803</v>
      </c>
      <c r="G5055" s="1474" t="s">
        <v>6804</v>
      </c>
      <c r="H5055" s="1473" t="s">
        <v>6805</v>
      </c>
      <c r="I5055" s="1473" t="s">
        <v>5611</v>
      </c>
      <c r="J5055" s="1473" t="s">
        <v>2189</v>
      </c>
      <c r="K5055" s="1322">
        <v>4</v>
      </c>
      <c r="L5055" s="1322">
        <v>12</v>
      </c>
      <c r="M5055" s="1323">
        <f t="shared" si="204"/>
        <v>30000</v>
      </c>
      <c r="N5055" s="1322">
        <v>2</v>
      </c>
      <c r="O5055" s="1322">
        <v>6</v>
      </c>
      <c r="P5055" s="1323">
        <f t="shared" si="202"/>
        <v>15000</v>
      </c>
    </row>
    <row r="5056" spans="1:16" ht="12.75" x14ac:dyDescent="0.2">
      <c r="A5056" s="1473">
        <v>1091</v>
      </c>
      <c r="B5056" s="1473" t="s">
        <v>2003</v>
      </c>
      <c r="C5056" s="1474" t="s">
        <v>97</v>
      </c>
      <c r="D5056" s="1474" t="s">
        <v>5595</v>
      </c>
      <c r="E5056" s="1475">
        <v>2500</v>
      </c>
      <c r="F5056" s="1474" t="s">
        <v>6806</v>
      </c>
      <c r="G5056" s="1474" t="s">
        <v>6807</v>
      </c>
      <c r="H5056" s="1473" t="s">
        <v>5594</v>
      </c>
      <c r="I5056" s="1473" t="s">
        <v>5581</v>
      </c>
      <c r="J5056" s="1473" t="s">
        <v>5571</v>
      </c>
      <c r="K5056" s="1322">
        <v>4</v>
      </c>
      <c r="L5056" s="1322">
        <v>12</v>
      </c>
      <c r="M5056" s="1323">
        <f t="shared" si="204"/>
        <v>30000</v>
      </c>
      <c r="N5056" s="1322">
        <v>2</v>
      </c>
      <c r="O5056" s="1322">
        <v>6</v>
      </c>
      <c r="P5056" s="1323">
        <f t="shared" si="202"/>
        <v>15000</v>
      </c>
    </row>
    <row r="5057" spans="1:16" ht="12.75" x14ac:dyDescent="0.2">
      <c r="A5057" s="1473">
        <v>1091</v>
      </c>
      <c r="B5057" s="1473" t="s">
        <v>2003</v>
      </c>
      <c r="C5057" s="1474" t="s">
        <v>97</v>
      </c>
      <c r="D5057" s="1474" t="s">
        <v>5696</v>
      </c>
      <c r="E5057" s="1475">
        <v>2500</v>
      </c>
      <c r="F5057" s="1474" t="s">
        <v>6808</v>
      </c>
      <c r="G5057" s="1474" t="s">
        <v>6809</v>
      </c>
      <c r="H5057" s="1473" t="s">
        <v>6810</v>
      </c>
      <c r="I5057" s="1473" t="s">
        <v>5611</v>
      </c>
      <c r="J5057" s="1473" t="s">
        <v>2189</v>
      </c>
      <c r="K5057" s="1322">
        <v>4</v>
      </c>
      <c r="L5057" s="1322">
        <v>12</v>
      </c>
      <c r="M5057" s="1323">
        <f t="shared" si="204"/>
        <v>30000</v>
      </c>
      <c r="N5057" s="1322">
        <v>2</v>
      </c>
      <c r="O5057" s="1322">
        <v>6</v>
      </c>
      <c r="P5057" s="1323">
        <f t="shared" si="202"/>
        <v>15000</v>
      </c>
    </row>
    <row r="5058" spans="1:16" ht="12.75" x14ac:dyDescent="0.2">
      <c r="A5058" s="1473">
        <v>1091</v>
      </c>
      <c r="B5058" s="1473" t="s">
        <v>2003</v>
      </c>
      <c r="C5058" s="1474" t="s">
        <v>97</v>
      </c>
      <c r="D5058" s="1474" t="s">
        <v>5591</v>
      </c>
      <c r="E5058" s="1475">
        <v>2500</v>
      </c>
      <c r="F5058" s="1474" t="s">
        <v>6811</v>
      </c>
      <c r="G5058" s="1474" t="s">
        <v>6812</v>
      </c>
      <c r="H5058" s="1473" t="s">
        <v>6813</v>
      </c>
      <c r="I5058" s="1473" t="s">
        <v>2412</v>
      </c>
      <c r="J5058" s="1473" t="s">
        <v>2189</v>
      </c>
      <c r="K5058" s="1322">
        <v>4</v>
      </c>
      <c r="L5058" s="1322">
        <v>12</v>
      </c>
      <c r="M5058" s="1323">
        <f t="shared" si="204"/>
        <v>30000</v>
      </c>
      <c r="N5058" s="1322">
        <v>2</v>
      </c>
      <c r="O5058" s="1322">
        <v>6</v>
      </c>
      <c r="P5058" s="1323">
        <f t="shared" si="202"/>
        <v>15000</v>
      </c>
    </row>
    <row r="5059" spans="1:16" ht="12.75" x14ac:dyDescent="0.2">
      <c r="A5059" s="1473">
        <v>1091</v>
      </c>
      <c r="B5059" s="1473" t="s">
        <v>2003</v>
      </c>
      <c r="C5059" s="1474" t="s">
        <v>97</v>
      </c>
      <c r="D5059" s="1474" t="s">
        <v>5735</v>
      </c>
      <c r="E5059" s="1475">
        <v>2200</v>
      </c>
      <c r="F5059" s="1474" t="s">
        <v>6814</v>
      </c>
      <c r="G5059" s="1474" t="s">
        <v>6815</v>
      </c>
      <c r="H5059" s="1473" t="s">
        <v>6488</v>
      </c>
      <c r="I5059" s="1473" t="s">
        <v>2189</v>
      </c>
      <c r="J5059" s="1473" t="s">
        <v>2189</v>
      </c>
      <c r="K5059" s="1322">
        <v>4</v>
      </c>
      <c r="L5059" s="1322">
        <v>12</v>
      </c>
      <c r="M5059" s="1323">
        <f t="shared" si="204"/>
        <v>26400</v>
      </c>
      <c r="N5059" s="1322">
        <v>2</v>
      </c>
      <c r="O5059" s="1322">
        <v>6</v>
      </c>
      <c r="P5059" s="1323">
        <f t="shared" si="202"/>
        <v>13200</v>
      </c>
    </row>
    <row r="5060" spans="1:16" ht="12.75" x14ac:dyDescent="0.2">
      <c r="A5060" s="1473">
        <v>1091</v>
      </c>
      <c r="B5060" s="1473" t="s">
        <v>2003</v>
      </c>
      <c r="C5060" s="1474" t="s">
        <v>97</v>
      </c>
      <c r="D5060" s="1474" t="s">
        <v>5693</v>
      </c>
      <c r="E5060" s="1475">
        <v>5000</v>
      </c>
      <c r="F5060" s="1474" t="s">
        <v>6816</v>
      </c>
      <c r="G5060" s="1474" t="s">
        <v>6817</v>
      </c>
      <c r="H5060" s="1473" t="s">
        <v>5662</v>
      </c>
      <c r="I5060" s="1473" t="s">
        <v>5581</v>
      </c>
      <c r="J5060" s="1473" t="s">
        <v>5571</v>
      </c>
      <c r="K5060" s="1322">
        <v>4</v>
      </c>
      <c r="L5060" s="1322">
        <v>12</v>
      </c>
      <c r="M5060" s="1323">
        <f t="shared" si="204"/>
        <v>60000</v>
      </c>
      <c r="N5060" s="1322">
        <v>2</v>
      </c>
      <c r="O5060" s="1322">
        <v>6</v>
      </c>
      <c r="P5060" s="1323">
        <f t="shared" si="202"/>
        <v>30000</v>
      </c>
    </row>
    <row r="5061" spans="1:16" ht="12.75" x14ac:dyDescent="0.2">
      <c r="A5061" s="1473">
        <v>1091</v>
      </c>
      <c r="B5061" s="1473" t="s">
        <v>2003</v>
      </c>
      <c r="C5061" s="1474" t="s">
        <v>97</v>
      </c>
      <c r="D5061" s="1474" t="s">
        <v>5811</v>
      </c>
      <c r="E5061" s="1475">
        <v>2500</v>
      </c>
      <c r="F5061" s="1474" t="s">
        <v>6818</v>
      </c>
      <c r="G5061" s="1474" t="s">
        <v>6819</v>
      </c>
      <c r="H5061" s="1473" t="s">
        <v>5891</v>
      </c>
      <c r="I5061" s="1478" t="s">
        <v>2189</v>
      </c>
      <c r="J5061" s="1478" t="s">
        <v>2189</v>
      </c>
      <c r="K5061" s="1322">
        <v>4</v>
      </c>
      <c r="L5061" s="1322">
        <v>12</v>
      </c>
      <c r="M5061" s="1323">
        <f t="shared" si="204"/>
        <v>30000</v>
      </c>
      <c r="N5061" s="1322">
        <v>2</v>
      </c>
      <c r="O5061" s="1322">
        <v>6</v>
      </c>
      <c r="P5061" s="1323">
        <f t="shared" si="202"/>
        <v>15000</v>
      </c>
    </row>
    <row r="5062" spans="1:16" ht="12.75" x14ac:dyDescent="0.2">
      <c r="A5062" s="1473">
        <v>1091</v>
      </c>
      <c r="B5062" s="1473" t="s">
        <v>2003</v>
      </c>
      <c r="C5062" s="1474" t="s">
        <v>97</v>
      </c>
      <c r="D5062" s="1474" t="s">
        <v>5693</v>
      </c>
      <c r="E5062" s="1475">
        <v>5000</v>
      </c>
      <c r="F5062" s="1474" t="s">
        <v>6820</v>
      </c>
      <c r="G5062" s="1474" t="s">
        <v>6821</v>
      </c>
      <c r="H5062" s="1473" t="s">
        <v>5857</v>
      </c>
      <c r="I5062" s="1473" t="s">
        <v>5581</v>
      </c>
      <c r="J5062" s="1473" t="s">
        <v>5571</v>
      </c>
      <c r="K5062" s="1322">
        <v>4</v>
      </c>
      <c r="L5062" s="1322">
        <v>12</v>
      </c>
      <c r="M5062" s="1323">
        <f t="shared" si="204"/>
        <v>60000</v>
      </c>
      <c r="N5062" s="1322">
        <v>2</v>
      </c>
      <c r="O5062" s="1322">
        <v>6</v>
      </c>
      <c r="P5062" s="1323">
        <f t="shared" si="202"/>
        <v>30000</v>
      </c>
    </row>
    <row r="5063" spans="1:16" ht="12.75" x14ac:dyDescent="0.2">
      <c r="A5063" s="1473">
        <v>1091</v>
      </c>
      <c r="B5063" s="1473" t="s">
        <v>2003</v>
      </c>
      <c r="C5063" s="1474" t="s">
        <v>97</v>
      </c>
      <c r="D5063" s="1474" t="s">
        <v>5756</v>
      </c>
      <c r="E5063" s="1475">
        <v>2500</v>
      </c>
      <c r="F5063" s="1474" t="s">
        <v>6822</v>
      </c>
      <c r="G5063" s="1474" t="s">
        <v>6823</v>
      </c>
      <c r="H5063" s="1473" t="s">
        <v>5864</v>
      </c>
      <c r="I5063" s="1473" t="s">
        <v>5653</v>
      </c>
      <c r="J5063" s="1479" t="s">
        <v>2189</v>
      </c>
      <c r="K5063" s="1322">
        <v>4</v>
      </c>
      <c r="L5063" s="1322">
        <v>12</v>
      </c>
      <c r="M5063" s="1323">
        <f t="shared" si="204"/>
        <v>30000</v>
      </c>
      <c r="N5063" s="1322">
        <v>2</v>
      </c>
      <c r="O5063" s="1322">
        <v>6</v>
      </c>
      <c r="P5063" s="1323">
        <f t="shared" si="202"/>
        <v>15000</v>
      </c>
    </row>
    <row r="5064" spans="1:16" ht="12.75" x14ac:dyDescent="0.2">
      <c r="A5064" s="1473">
        <v>1091</v>
      </c>
      <c r="B5064" s="1473" t="s">
        <v>2003</v>
      </c>
      <c r="C5064" s="1474" t="s">
        <v>97</v>
      </c>
      <c r="D5064" s="1474" t="s">
        <v>5811</v>
      </c>
      <c r="E5064" s="1475">
        <v>2500</v>
      </c>
      <c r="F5064" s="1474" t="s">
        <v>6824</v>
      </c>
      <c r="G5064" s="1474" t="s">
        <v>6825</v>
      </c>
      <c r="H5064" s="1473" t="s">
        <v>5680</v>
      </c>
      <c r="I5064" s="1473" t="s">
        <v>5666</v>
      </c>
      <c r="J5064" s="1473" t="s">
        <v>2189</v>
      </c>
      <c r="K5064" s="1322">
        <v>4</v>
      </c>
      <c r="L5064" s="1322">
        <v>12</v>
      </c>
      <c r="M5064" s="1323">
        <f t="shared" si="204"/>
        <v>30000</v>
      </c>
      <c r="N5064" s="1322">
        <v>2</v>
      </c>
      <c r="O5064" s="1322">
        <v>6</v>
      </c>
      <c r="P5064" s="1323">
        <f t="shared" si="202"/>
        <v>15000</v>
      </c>
    </row>
    <row r="5065" spans="1:16" ht="12.75" x14ac:dyDescent="0.2">
      <c r="A5065" s="1473">
        <v>1091</v>
      </c>
      <c r="B5065" s="1473" t="s">
        <v>2003</v>
      </c>
      <c r="C5065" s="1474" t="s">
        <v>97</v>
      </c>
      <c r="D5065" s="1474" t="s">
        <v>6470</v>
      </c>
      <c r="E5065" s="1475">
        <v>2200</v>
      </c>
      <c r="F5065" s="1474" t="s">
        <v>6826</v>
      </c>
      <c r="G5065" s="1474" t="s">
        <v>6827</v>
      </c>
      <c r="H5065" s="1473" t="s">
        <v>4663</v>
      </c>
      <c r="I5065" s="1473" t="s">
        <v>5611</v>
      </c>
      <c r="J5065" s="1473" t="s">
        <v>2189</v>
      </c>
      <c r="K5065" s="1322">
        <v>4</v>
      </c>
      <c r="L5065" s="1322">
        <v>12</v>
      </c>
      <c r="M5065" s="1323">
        <f t="shared" si="204"/>
        <v>26400</v>
      </c>
      <c r="N5065" s="1322">
        <v>2</v>
      </c>
      <c r="O5065" s="1322">
        <v>6</v>
      </c>
      <c r="P5065" s="1323">
        <f t="shared" si="202"/>
        <v>13200</v>
      </c>
    </row>
    <row r="5066" spans="1:16" ht="12.75" x14ac:dyDescent="0.2">
      <c r="A5066" s="1473">
        <v>1091</v>
      </c>
      <c r="B5066" s="1473" t="s">
        <v>2003</v>
      </c>
      <c r="C5066" s="1474" t="s">
        <v>97</v>
      </c>
      <c r="D5066" s="1474" t="s">
        <v>5803</v>
      </c>
      <c r="E5066" s="1475">
        <v>2200</v>
      </c>
      <c r="F5066" s="1474" t="s">
        <v>6828</v>
      </c>
      <c r="G5066" s="1474" t="s">
        <v>6829</v>
      </c>
      <c r="H5066" s="1473" t="s">
        <v>5680</v>
      </c>
      <c r="I5066" s="1473" t="s">
        <v>5581</v>
      </c>
      <c r="J5066" s="1479" t="s">
        <v>2189</v>
      </c>
      <c r="K5066" s="1322">
        <v>4</v>
      </c>
      <c r="L5066" s="1322">
        <v>12</v>
      </c>
      <c r="M5066" s="1323">
        <f t="shared" si="204"/>
        <v>26400</v>
      </c>
      <c r="N5066" s="1322">
        <v>2</v>
      </c>
      <c r="O5066" s="1322">
        <v>6</v>
      </c>
      <c r="P5066" s="1323">
        <f t="shared" si="202"/>
        <v>13200</v>
      </c>
    </row>
    <row r="5067" spans="1:16" ht="12.75" x14ac:dyDescent="0.2">
      <c r="A5067" s="1473">
        <v>1091</v>
      </c>
      <c r="B5067" s="1473" t="s">
        <v>2003</v>
      </c>
      <c r="C5067" s="1474" t="s">
        <v>97</v>
      </c>
      <c r="D5067" s="1474" t="s">
        <v>6830</v>
      </c>
      <c r="E5067" s="1475">
        <v>2500</v>
      </c>
      <c r="F5067" s="1474" t="s">
        <v>6831</v>
      </c>
      <c r="G5067" s="1474" t="s">
        <v>6832</v>
      </c>
      <c r="H5067" s="1473" t="s">
        <v>5629</v>
      </c>
      <c r="I5067" s="1473" t="s">
        <v>5666</v>
      </c>
      <c r="J5067" s="1473" t="s">
        <v>4607</v>
      </c>
      <c r="K5067" s="1322">
        <v>4</v>
      </c>
      <c r="L5067" s="1322">
        <v>12</v>
      </c>
      <c r="M5067" s="1323">
        <f t="shared" si="204"/>
        <v>30000</v>
      </c>
      <c r="N5067" s="1322">
        <v>2</v>
      </c>
      <c r="O5067" s="1322">
        <v>6</v>
      </c>
      <c r="P5067" s="1323">
        <f t="shared" si="202"/>
        <v>15000</v>
      </c>
    </row>
    <row r="5068" spans="1:16" ht="12.75" x14ac:dyDescent="0.2">
      <c r="A5068" s="1473">
        <v>1091</v>
      </c>
      <c r="B5068" s="1473" t="s">
        <v>2003</v>
      </c>
      <c r="C5068" s="1474" t="s">
        <v>97</v>
      </c>
      <c r="D5068" s="1474" t="s">
        <v>5756</v>
      </c>
      <c r="E5068" s="1475">
        <v>2500</v>
      </c>
      <c r="F5068" s="1474" t="s">
        <v>6833</v>
      </c>
      <c r="G5068" s="1474" t="s">
        <v>6834</v>
      </c>
      <c r="H5068" s="1473" t="s">
        <v>5644</v>
      </c>
      <c r="I5068" s="1473" t="s">
        <v>5581</v>
      </c>
      <c r="J5068" s="1479" t="s">
        <v>2189</v>
      </c>
      <c r="K5068" s="1322">
        <v>4</v>
      </c>
      <c r="L5068" s="1322">
        <v>12</v>
      </c>
      <c r="M5068" s="1323">
        <f t="shared" si="204"/>
        <v>30000</v>
      </c>
      <c r="N5068" s="1322">
        <v>2</v>
      </c>
      <c r="O5068" s="1322">
        <v>6</v>
      </c>
      <c r="P5068" s="1323">
        <f t="shared" si="202"/>
        <v>15000</v>
      </c>
    </row>
    <row r="5069" spans="1:16" ht="12.75" x14ac:dyDescent="0.2">
      <c r="A5069" s="1473">
        <v>1091</v>
      </c>
      <c r="B5069" s="1473" t="s">
        <v>2003</v>
      </c>
      <c r="C5069" s="1474" t="s">
        <v>97</v>
      </c>
      <c r="D5069" s="1474" t="s">
        <v>5767</v>
      </c>
      <c r="E5069" s="1475">
        <v>2000</v>
      </c>
      <c r="F5069" s="1474" t="s">
        <v>6835</v>
      </c>
      <c r="G5069" s="1474" t="s">
        <v>6836</v>
      </c>
      <c r="H5069" s="1473" t="s">
        <v>5776</v>
      </c>
      <c r="I5069" s="1473" t="s">
        <v>5581</v>
      </c>
      <c r="J5069" s="1473" t="s">
        <v>2189</v>
      </c>
      <c r="K5069" s="1324"/>
      <c r="L5069" s="1324"/>
      <c r="M5069" s="1322"/>
      <c r="N5069" s="1322">
        <v>2</v>
      </c>
      <c r="O5069" s="1322">
        <v>5</v>
      </c>
      <c r="P5069" s="1323">
        <f t="shared" ref="P5069:P5132" si="205">+O5069*E5069</f>
        <v>10000</v>
      </c>
    </row>
    <row r="5070" spans="1:16" ht="12.75" x14ac:dyDescent="0.2">
      <c r="A5070" s="1473">
        <v>1091</v>
      </c>
      <c r="B5070" s="1473" t="s">
        <v>2003</v>
      </c>
      <c r="C5070" s="1474" t="s">
        <v>97</v>
      </c>
      <c r="D5070" s="1474" t="s">
        <v>6837</v>
      </c>
      <c r="E5070" s="1475">
        <v>5000</v>
      </c>
      <c r="F5070" s="1474" t="s">
        <v>6838</v>
      </c>
      <c r="G5070" s="1474" t="s">
        <v>6839</v>
      </c>
      <c r="H5070" s="1473" t="s">
        <v>5709</v>
      </c>
      <c r="I5070" s="1473" t="s">
        <v>5666</v>
      </c>
      <c r="J5070" s="1473" t="s">
        <v>5571</v>
      </c>
      <c r="K5070" s="1322">
        <v>4</v>
      </c>
      <c r="L5070" s="1322">
        <v>12</v>
      </c>
      <c r="M5070" s="1323">
        <f t="shared" ref="M5070:M5101" si="206">+L5070*E5070</f>
        <v>60000</v>
      </c>
      <c r="N5070" s="1322">
        <v>2</v>
      </c>
      <c r="O5070" s="1322">
        <v>6</v>
      </c>
      <c r="P5070" s="1323">
        <f t="shared" si="205"/>
        <v>30000</v>
      </c>
    </row>
    <row r="5071" spans="1:16" ht="12.75" x14ac:dyDescent="0.2">
      <c r="A5071" s="1473">
        <v>1091</v>
      </c>
      <c r="B5071" s="1473" t="s">
        <v>2003</v>
      </c>
      <c r="C5071" s="1474" t="s">
        <v>97</v>
      </c>
      <c r="D5071" s="1474" t="s">
        <v>6840</v>
      </c>
      <c r="E5071" s="1475">
        <v>2200</v>
      </c>
      <c r="F5071" s="1474" t="s">
        <v>6841</v>
      </c>
      <c r="G5071" s="1474" t="s">
        <v>6842</v>
      </c>
      <c r="H5071" s="1473" t="s">
        <v>5984</v>
      </c>
      <c r="I5071" s="1473" t="s">
        <v>5581</v>
      </c>
      <c r="J5071" s="1473" t="s">
        <v>2189</v>
      </c>
      <c r="K5071" s="1322">
        <v>4</v>
      </c>
      <c r="L5071" s="1322">
        <v>12</v>
      </c>
      <c r="M5071" s="1323">
        <f t="shared" si="206"/>
        <v>26400</v>
      </c>
      <c r="N5071" s="1322">
        <v>2</v>
      </c>
      <c r="O5071" s="1322">
        <v>6</v>
      </c>
      <c r="P5071" s="1323">
        <f t="shared" si="205"/>
        <v>13200</v>
      </c>
    </row>
    <row r="5072" spans="1:16" ht="12.75" x14ac:dyDescent="0.2">
      <c r="A5072" s="1473">
        <v>1091</v>
      </c>
      <c r="B5072" s="1473" t="s">
        <v>2003</v>
      </c>
      <c r="C5072" s="1474" t="s">
        <v>97</v>
      </c>
      <c r="D5072" s="1474" t="s">
        <v>5693</v>
      </c>
      <c r="E5072" s="1475">
        <v>5000</v>
      </c>
      <c r="F5072" s="1474" t="s">
        <v>6843</v>
      </c>
      <c r="G5072" s="1474" t="s">
        <v>6844</v>
      </c>
      <c r="H5072" s="1473" t="s">
        <v>5709</v>
      </c>
      <c r="I5072" s="1473" t="s">
        <v>5581</v>
      </c>
      <c r="J5072" s="1473" t="s">
        <v>5571</v>
      </c>
      <c r="K5072" s="1322">
        <v>4</v>
      </c>
      <c r="L5072" s="1322">
        <v>12</v>
      </c>
      <c r="M5072" s="1323">
        <f t="shared" si="206"/>
        <v>60000</v>
      </c>
      <c r="N5072" s="1322">
        <v>2</v>
      </c>
      <c r="O5072" s="1322">
        <v>6</v>
      </c>
      <c r="P5072" s="1323">
        <f t="shared" si="205"/>
        <v>30000</v>
      </c>
    </row>
    <row r="5073" spans="1:16" ht="12.75" x14ac:dyDescent="0.2">
      <c r="A5073" s="1473">
        <v>1091</v>
      </c>
      <c r="B5073" s="1473" t="s">
        <v>2003</v>
      </c>
      <c r="C5073" s="1474" t="s">
        <v>97</v>
      </c>
      <c r="D5073" s="1474" t="s">
        <v>5756</v>
      </c>
      <c r="E5073" s="1475">
        <v>2500</v>
      </c>
      <c r="F5073" s="1474" t="s">
        <v>6845</v>
      </c>
      <c r="G5073" s="1474" t="s">
        <v>6846</v>
      </c>
      <c r="H5073" s="1473" t="s">
        <v>6847</v>
      </c>
      <c r="I5073" s="1474" t="s">
        <v>2189</v>
      </c>
      <c r="J5073" s="1479" t="s">
        <v>2189</v>
      </c>
      <c r="K5073" s="1322">
        <v>4</v>
      </c>
      <c r="L5073" s="1322">
        <v>12</v>
      </c>
      <c r="M5073" s="1323">
        <f t="shared" si="206"/>
        <v>30000</v>
      </c>
      <c r="N5073" s="1322">
        <v>2</v>
      </c>
      <c r="O5073" s="1322">
        <v>6</v>
      </c>
      <c r="P5073" s="1323">
        <f t="shared" si="205"/>
        <v>15000</v>
      </c>
    </row>
    <row r="5074" spans="1:16" ht="12.75" x14ac:dyDescent="0.2">
      <c r="A5074" s="1473">
        <v>1091</v>
      </c>
      <c r="B5074" s="1473" t="s">
        <v>2003</v>
      </c>
      <c r="C5074" s="1474" t="s">
        <v>97</v>
      </c>
      <c r="D5074" s="1474" t="s">
        <v>5572</v>
      </c>
      <c r="E5074" s="1475">
        <v>6500</v>
      </c>
      <c r="F5074" s="1474" t="s">
        <v>6848</v>
      </c>
      <c r="G5074" s="1474" t="s">
        <v>6849</v>
      </c>
      <c r="H5074" s="1473" t="s">
        <v>5575</v>
      </c>
      <c r="I5074" s="1473" t="s">
        <v>5581</v>
      </c>
      <c r="J5074" s="1473" t="s">
        <v>5571</v>
      </c>
      <c r="K5074" s="1322">
        <v>4</v>
      </c>
      <c r="L5074" s="1322">
        <v>11</v>
      </c>
      <c r="M5074" s="1323">
        <f t="shared" si="206"/>
        <v>71500</v>
      </c>
      <c r="N5074" s="1322">
        <v>2</v>
      </c>
      <c r="O5074" s="1322">
        <v>6</v>
      </c>
      <c r="P5074" s="1323">
        <f t="shared" si="205"/>
        <v>39000</v>
      </c>
    </row>
    <row r="5075" spans="1:16" ht="12.75" x14ac:dyDescent="0.2">
      <c r="A5075" s="1473">
        <v>1091</v>
      </c>
      <c r="B5075" s="1473" t="s">
        <v>2003</v>
      </c>
      <c r="C5075" s="1474" t="s">
        <v>97</v>
      </c>
      <c r="D5075" s="1474" t="s">
        <v>5595</v>
      </c>
      <c r="E5075" s="1475">
        <v>2500</v>
      </c>
      <c r="F5075" s="1474" t="s">
        <v>6850</v>
      </c>
      <c r="G5075" s="1474" t="s">
        <v>6851</v>
      </c>
      <c r="H5075" s="1473" t="s">
        <v>5625</v>
      </c>
      <c r="I5075" s="1473" t="s">
        <v>5581</v>
      </c>
      <c r="J5075" s="1473" t="s">
        <v>5571</v>
      </c>
      <c r="K5075" s="1322">
        <v>4</v>
      </c>
      <c r="L5075" s="1322">
        <v>12</v>
      </c>
      <c r="M5075" s="1323">
        <f t="shared" si="206"/>
        <v>30000</v>
      </c>
      <c r="N5075" s="1322">
        <v>2</v>
      </c>
      <c r="O5075" s="1322">
        <v>6</v>
      </c>
      <c r="P5075" s="1323">
        <f t="shared" si="205"/>
        <v>15000</v>
      </c>
    </row>
    <row r="5076" spans="1:16" ht="12.75" x14ac:dyDescent="0.2">
      <c r="A5076" s="1473">
        <v>1091</v>
      </c>
      <c r="B5076" s="1473" t="s">
        <v>2003</v>
      </c>
      <c r="C5076" s="1474" t="s">
        <v>97</v>
      </c>
      <c r="D5076" s="1474" t="s">
        <v>5696</v>
      </c>
      <c r="E5076" s="1475">
        <v>2500</v>
      </c>
      <c r="F5076" s="1474" t="s">
        <v>6852</v>
      </c>
      <c r="G5076" s="1474" t="s">
        <v>6853</v>
      </c>
      <c r="H5076" s="1473" t="s">
        <v>6854</v>
      </c>
      <c r="I5076" s="1473" t="s">
        <v>2412</v>
      </c>
      <c r="J5076" s="1473" t="s">
        <v>2189</v>
      </c>
      <c r="K5076" s="1322">
        <v>4</v>
      </c>
      <c r="L5076" s="1322">
        <v>12</v>
      </c>
      <c r="M5076" s="1323">
        <f t="shared" si="206"/>
        <v>30000</v>
      </c>
      <c r="N5076" s="1322">
        <v>2</v>
      </c>
      <c r="O5076" s="1322">
        <v>6</v>
      </c>
      <c r="P5076" s="1323">
        <f t="shared" si="205"/>
        <v>15000</v>
      </c>
    </row>
    <row r="5077" spans="1:16" ht="12.75" x14ac:dyDescent="0.2">
      <c r="A5077" s="1473">
        <v>1091</v>
      </c>
      <c r="B5077" s="1473" t="s">
        <v>2003</v>
      </c>
      <c r="C5077" s="1474" t="s">
        <v>97</v>
      </c>
      <c r="D5077" s="1474" t="s">
        <v>5044</v>
      </c>
      <c r="E5077" s="1475">
        <v>7000</v>
      </c>
      <c r="F5077" s="1474" t="s">
        <v>6855</v>
      </c>
      <c r="G5077" s="1474" t="s">
        <v>6856</v>
      </c>
      <c r="H5077" s="1473" t="s">
        <v>5703</v>
      </c>
      <c r="I5077" s="1473" t="s">
        <v>5581</v>
      </c>
      <c r="J5077" s="1473" t="s">
        <v>5571</v>
      </c>
      <c r="K5077" s="1322">
        <v>4</v>
      </c>
      <c r="L5077" s="1322">
        <v>12</v>
      </c>
      <c r="M5077" s="1323">
        <f t="shared" si="206"/>
        <v>84000</v>
      </c>
      <c r="N5077" s="1322">
        <v>2</v>
      </c>
      <c r="O5077" s="1322">
        <v>6</v>
      </c>
      <c r="P5077" s="1323">
        <f t="shared" si="205"/>
        <v>42000</v>
      </c>
    </row>
    <row r="5078" spans="1:16" ht="12.75" x14ac:dyDescent="0.2">
      <c r="A5078" s="1473">
        <v>1091</v>
      </c>
      <c r="B5078" s="1473" t="s">
        <v>2003</v>
      </c>
      <c r="C5078" s="1474" t="s">
        <v>97</v>
      </c>
      <c r="D5078" s="1474" t="s">
        <v>5602</v>
      </c>
      <c r="E5078" s="1475">
        <v>8000</v>
      </c>
      <c r="F5078" s="1474" t="s">
        <v>6857</v>
      </c>
      <c r="G5078" s="1474" t="s">
        <v>6858</v>
      </c>
      <c r="H5078" s="1473" t="s">
        <v>5575</v>
      </c>
      <c r="I5078" s="1473" t="s">
        <v>5581</v>
      </c>
      <c r="J5078" s="1473" t="s">
        <v>5571</v>
      </c>
      <c r="K5078" s="1322">
        <v>4</v>
      </c>
      <c r="L5078" s="1322">
        <v>12</v>
      </c>
      <c r="M5078" s="1323">
        <f t="shared" si="206"/>
        <v>96000</v>
      </c>
      <c r="N5078" s="1322">
        <v>2</v>
      </c>
      <c r="O5078" s="1322">
        <v>6</v>
      </c>
      <c r="P5078" s="1323">
        <f t="shared" si="205"/>
        <v>48000</v>
      </c>
    </row>
    <row r="5079" spans="1:16" ht="12.75" x14ac:dyDescent="0.2">
      <c r="A5079" s="1473">
        <v>1091</v>
      </c>
      <c r="B5079" s="1473" t="s">
        <v>2003</v>
      </c>
      <c r="C5079" s="1474" t="s">
        <v>97</v>
      </c>
      <c r="D5079" s="1474" t="s">
        <v>5577</v>
      </c>
      <c r="E5079" s="1475">
        <v>7500</v>
      </c>
      <c r="F5079" s="1474" t="s">
        <v>6859</v>
      </c>
      <c r="G5079" s="1474" t="s">
        <v>6860</v>
      </c>
      <c r="H5079" s="1473" t="s">
        <v>5580</v>
      </c>
      <c r="I5079" s="1473" t="s">
        <v>5581</v>
      </c>
      <c r="J5079" s="1473" t="s">
        <v>5571</v>
      </c>
      <c r="K5079" s="1322">
        <v>4</v>
      </c>
      <c r="L5079" s="1322">
        <v>12</v>
      </c>
      <c r="M5079" s="1323">
        <f t="shared" si="206"/>
        <v>90000</v>
      </c>
      <c r="N5079" s="1322">
        <v>2</v>
      </c>
      <c r="O5079" s="1322">
        <v>6</v>
      </c>
      <c r="P5079" s="1323">
        <f t="shared" si="205"/>
        <v>45000</v>
      </c>
    </row>
    <row r="5080" spans="1:16" ht="12.75" x14ac:dyDescent="0.2">
      <c r="A5080" s="1473">
        <v>1091</v>
      </c>
      <c r="B5080" s="1473" t="s">
        <v>2003</v>
      </c>
      <c r="C5080" s="1474" t="s">
        <v>97</v>
      </c>
      <c r="D5080" s="1474" t="s">
        <v>5696</v>
      </c>
      <c r="E5080" s="1475">
        <v>2500</v>
      </c>
      <c r="F5080" s="1474" t="s">
        <v>6861</v>
      </c>
      <c r="G5080" s="1474" t="s">
        <v>6862</v>
      </c>
      <c r="H5080" s="1473" t="s">
        <v>6863</v>
      </c>
      <c r="I5080" s="1473" t="s">
        <v>5611</v>
      </c>
      <c r="J5080" s="1473" t="s">
        <v>2189</v>
      </c>
      <c r="K5080" s="1322">
        <v>4</v>
      </c>
      <c r="L5080" s="1322">
        <v>12</v>
      </c>
      <c r="M5080" s="1323">
        <f t="shared" si="206"/>
        <v>30000</v>
      </c>
      <c r="N5080" s="1322">
        <v>2</v>
      </c>
      <c r="O5080" s="1322">
        <v>6</v>
      </c>
      <c r="P5080" s="1323">
        <f t="shared" si="205"/>
        <v>15000</v>
      </c>
    </row>
    <row r="5081" spans="1:16" ht="12.75" x14ac:dyDescent="0.2">
      <c r="A5081" s="1473">
        <v>1091</v>
      </c>
      <c r="B5081" s="1473" t="s">
        <v>2003</v>
      </c>
      <c r="C5081" s="1474" t="s">
        <v>97</v>
      </c>
      <c r="D5081" s="1474" t="s">
        <v>5572</v>
      </c>
      <c r="E5081" s="1475">
        <v>6500</v>
      </c>
      <c r="F5081" s="1474" t="s">
        <v>6864</v>
      </c>
      <c r="G5081" s="1474" t="s">
        <v>6865</v>
      </c>
      <c r="H5081" s="1473" t="s">
        <v>5575</v>
      </c>
      <c r="I5081" s="1473" t="s">
        <v>5581</v>
      </c>
      <c r="J5081" s="1473" t="s">
        <v>5571</v>
      </c>
      <c r="K5081" s="1322">
        <v>4</v>
      </c>
      <c r="L5081" s="1322">
        <v>12</v>
      </c>
      <c r="M5081" s="1323">
        <f t="shared" si="206"/>
        <v>78000</v>
      </c>
      <c r="N5081" s="1322">
        <v>2</v>
      </c>
      <c r="O5081" s="1322">
        <v>6</v>
      </c>
      <c r="P5081" s="1323">
        <f t="shared" si="205"/>
        <v>39000</v>
      </c>
    </row>
    <row r="5082" spans="1:16" ht="12.75" x14ac:dyDescent="0.2">
      <c r="A5082" s="1473">
        <v>1091</v>
      </c>
      <c r="B5082" s="1473" t="s">
        <v>2003</v>
      </c>
      <c r="C5082" s="1474" t="s">
        <v>97</v>
      </c>
      <c r="D5082" s="1474" t="s">
        <v>739</v>
      </c>
      <c r="E5082" s="1475">
        <v>3000</v>
      </c>
      <c r="F5082" s="1474" t="s">
        <v>6866</v>
      </c>
      <c r="G5082" s="1474" t="s">
        <v>6867</v>
      </c>
      <c r="H5082" s="1473" t="s">
        <v>5644</v>
      </c>
      <c r="I5082" s="1473" t="s">
        <v>5581</v>
      </c>
      <c r="J5082" s="1479" t="s">
        <v>5571</v>
      </c>
      <c r="K5082" s="1322">
        <v>4</v>
      </c>
      <c r="L5082" s="1322">
        <v>12</v>
      </c>
      <c r="M5082" s="1323">
        <f t="shared" si="206"/>
        <v>36000</v>
      </c>
      <c r="N5082" s="1322">
        <v>2</v>
      </c>
      <c r="O5082" s="1322">
        <v>6</v>
      </c>
      <c r="P5082" s="1323">
        <f t="shared" si="205"/>
        <v>18000</v>
      </c>
    </row>
    <row r="5083" spans="1:16" ht="12.75" x14ac:dyDescent="0.2">
      <c r="A5083" s="1473">
        <v>1091</v>
      </c>
      <c r="B5083" s="1473" t="s">
        <v>2003</v>
      </c>
      <c r="C5083" s="1474" t="s">
        <v>97</v>
      </c>
      <c r="D5083" s="1474" t="s">
        <v>5606</v>
      </c>
      <c r="E5083" s="1475">
        <v>9000</v>
      </c>
      <c r="F5083" s="1474" t="s">
        <v>6868</v>
      </c>
      <c r="G5083" s="1474" t="s">
        <v>6869</v>
      </c>
      <c r="H5083" s="1473" t="s">
        <v>5687</v>
      </c>
      <c r="I5083" s="1473" t="s">
        <v>5581</v>
      </c>
      <c r="J5083" s="1473" t="s">
        <v>5571</v>
      </c>
      <c r="K5083" s="1322">
        <v>4</v>
      </c>
      <c r="L5083" s="1322">
        <v>12</v>
      </c>
      <c r="M5083" s="1323">
        <f t="shared" si="206"/>
        <v>108000</v>
      </c>
      <c r="N5083" s="1322">
        <v>2</v>
      </c>
      <c r="O5083" s="1322">
        <v>6</v>
      </c>
      <c r="P5083" s="1323">
        <f t="shared" si="205"/>
        <v>54000</v>
      </c>
    </row>
    <row r="5084" spans="1:16" ht="12.75" x14ac:dyDescent="0.2">
      <c r="A5084" s="1473">
        <v>1091</v>
      </c>
      <c r="B5084" s="1473" t="s">
        <v>2003</v>
      </c>
      <c r="C5084" s="1474" t="s">
        <v>97</v>
      </c>
      <c r="D5084" s="1474" t="s">
        <v>715</v>
      </c>
      <c r="E5084" s="1475">
        <v>3500</v>
      </c>
      <c r="F5084" s="1474" t="s">
        <v>6870</v>
      </c>
      <c r="G5084" s="1474" t="s">
        <v>6871</v>
      </c>
      <c r="H5084" s="1473" t="s">
        <v>5684</v>
      </c>
      <c r="I5084" s="1473" t="s">
        <v>5581</v>
      </c>
      <c r="J5084" s="1479" t="s">
        <v>5571</v>
      </c>
      <c r="K5084" s="1322">
        <v>4</v>
      </c>
      <c r="L5084" s="1322">
        <v>12</v>
      </c>
      <c r="M5084" s="1323">
        <f t="shared" si="206"/>
        <v>42000</v>
      </c>
      <c r="N5084" s="1322">
        <v>2</v>
      </c>
      <c r="O5084" s="1322">
        <v>6</v>
      </c>
      <c r="P5084" s="1323">
        <f t="shared" si="205"/>
        <v>21000</v>
      </c>
    </row>
    <row r="5085" spans="1:16" ht="12.75" x14ac:dyDescent="0.2">
      <c r="A5085" s="1473">
        <v>1091</v>
      </c>
      <c r="B5085" s="1473" t="s">
        <v>2003</v>
      </c>
      <c r="C5085" s="1474" t="s">
        <v>97</v>
      </c>
      <c r="D5085" s="1474" t="s">
        <v>698</v>
      </c>
      <c r="E5085" s="1475">
        <v>2200</v>
      </c>
      <c r="F5085" s="1474" t="s">
        <v>6872</v>
      </c>
      <c r="G5085" s="1474" t="s">
        <v>6873</v>
      </c>
      <c r="H5085" s="1473" t="s">
        <v>6874</v>
      </c>
      <c r="I5085" s="1473" t="s">
        <v>5611</v>
      </c>
      <c r="J5085" s="1473" t="s">
        <v>2189</v>
      </c>
      <c r="K5085" s="1322">
        <v>3</v>
      </c>
      <c r="L5085" s="1322">
        <v>8</v>
      </c>
      <c r="M5085" s="1323">
        <f t="shared" si="206"/>
        <v>17600</v>
      </c>
      <c r="N5085" s="1322">
        <v>2</v>
      </c>
      <c r="O5085" s="1322">
        <v>6</v>
      </c>
      <c r="P5085" s="1323">
        <f t="shared" si="205"/>
        <v>13200</v>
      </c>
    </row>
    <row r="5086" spans="1:16" ht="12.75" x14ac:dyDescent="0.2">
      <c r="A5086" s="1473">
        <v>1091</v>
      </c>
      <c r="B5086" s="1473" t="s">
        <v>2003</v>
      </c>
      <c r="C5086" s="1474" t="s">
        <v>97</v>
      </c>
      <c r="D5086" s="1474" t="s">
        <v>6875</v>
      </c>
      <c r="E5086" s="1475">
        <v>8500</v>
      </c>
      <c r="F5086" s="1474" t="s">
        <v>6876</v>
      </c>
      <c r="G5086" s="1474" t="s">
        <v>6877</v>
      </c>
      <c r="H5086" s="1473" t="s">
        <v>2879</v>
      </c>
      <c r="I5086" s="1473" t="s">
        <v>5611</v>
      </c>
      <c r="J5086" s="1473" t="s">
        <v>5571</v>
      </c>
      <c r="K5086" s="1322">
        <v>2</v>
      </c>
      <c r="L5086" s="1322">
        <v>7</v>
      </c>
      <c r="M5086" s="1323">
        <f t="shared" si="206"/>
        <v>59500</v>
      </c>
      <c r="N5086" s="1322">
        <v>2</v>
      </c>
      <c r="O5086" s="1322">
        <v>6</v>
      </c>
      <c r="P5086" s="1323">
        <f t="shared" si="205"/>
        <v>51000</v>
      </c>
    </row>
    <row r="5087" spans="1:16" ht="12.75" x14ac:dyDescent="0.2">
      <c r="A5087" s="1473">
        <v>1091</v>
      </c>
      <c r="B5087" s="1473" t="s">
        <v>2003</v>
      </c>
      <c r="C5087" s="1474" t="s">
        <v>97</v>
      </c>
      <c r="D5087" s="1474" t="s">
        <v>5752</v>
      </c>
      <c r="E5087" s="1475">
        <v>8000</v>
      </c>
      <c r="F5087" s="1474" t="s">
        <v>6878</v>
      </c>
      <c r="G5087" s="1474" t="s">
        <v>6879</v>
      </c>
      <c r="H5087" s="1473" t="s">
        <v>5709</v>
      </c>
      <c r="I5087" s="1473" t="s">
        <v>5605</v>
      </c>
      <c r="J5087" s="1473" t="s">
        <v>5571</v>
      </c>
      <c r="K5087" s="1322">
        <v>4</v>
      </c>
      <c r="L5087" s="1322">
        <v>12</v>
      </c>
      <c r="M5087" s="1323">
        <f t="shared" si="206"/>
        <v>96000</v>
      </c>
      <c r="N5087" s="1322">
        <v>2</v>
      </c>
      <c r="O5087" s="1322">
        <v>6</v>
      </c>
      <c r="P5087" s="1323">
        <f t="shared" si="205"/>
        <v>48000</v>
      </c>
    </row>
    <row r="5088" spans="1:16" ht="12.75" x14ac:dyDescent="0.2">
      <c r="A5088" s="1473">
        <v>1091</v>
      </c>
      <c r="B5088" s="1473" t="s">
        <v>2003</v>
      </c>
      <c r="C5088" s="1474" t="s">
        <v>97</v>
      </c>
      <c r="D5088" s="1474" t="s">
        <v>739</v>
      </c>
      <c r="E5088" s="1475">
        <v>2200</v>
      </c>
      <c r="F5088" s="1474" t="s">
        <v>6880</v>
      </c>
      <c r="G5088" s="1474" t="s">
        <v>6881</v>
      </c>
      <c r="H5088" s="1473" t="s">
        <v>5594</v>
      </c>
      <c r="I5088" s="1473" t="s">
        <v>5653</v>
      </c>
      <c r="J5088" s="1473" t="s">
        <v>2189</v>
      </c>
      <c r="K5088" s="1322">
        <v>1</v>
      </c>
      <c r="L5088" s="1322">
        <v>2</v>
      </c>
      <c r="M5088" s="1323">
        <f t="shared" si="206"/>
        <v>4400</v>
      </c>
      <c r="N5088" s="1322">
        <v>2</v>
      </c>
      <c r="O5088" s="1322">
        <v>6</v>
      </c>
      <c r="P5088" s="1323">
        <f t="shared" si="205"/>
        <v>13200</v>
      </c>
    </row>
    <row r="5089" spans="1:16" ht="12.75" x14ac:dyDescent="0.2">
      <c r="A5089" s="1473">
        <v>1091</v>
      </c>
      <c r="B5089" s="1473" t="s">
        <v>2003</v>
      </c>
      <c r="C5089" s="1474" t="s">
        <v>97</v>
      </c>
      <c r="D5089" s="1474" t="s">
        <v>768</v>
      </c>
      <c r="E5089" s="1475">
        <v>3000</v>
      </c>
      <c r="F5089" s="1474" t="s">
        <v>6882</v>
      </c>
      <c r="G5089" s="1474" t="s">
        <v>6883</v>
      </c>
      <c r="H5089" s="1473" t="s">
        <v>5776</v>
      </c>
      <c r="I5089" s="1473" t="s">
        <v>5581</v>
      </c>
      <c r="J5089" s="1479" t="s">
        <v>5571</v>
      </c>
      <c r="K5089" s="1322"/>
      <c r="L5089" s="1322"/>
      <c r="M5089" s="1323">
        <f t="shared" si="206"/>
        <v>0</v>
      </c>
      <c r="N5089" s="1322">
        <v>2</v>
      </c>
      <c r="O5089" s="1322">
        <v>4</v>
      </c>
      <c r="P5089" s="1323">
        <f t="shared" si="205"/>
        <v>12000</v>
      </c>
    </row>
    <row r="5090" spans="1:16" ht="12.75" x14ac:dyDescent="0.2">
      <c r="A5090" s="1473">
        <v>1091</v>
      </c>
      <c r="B5090" s="1473" t="s">
        <v>2003</v>
      </c>
      <c r="C5090" s="1474" t="s">
        <v>97</v>
      </c>
      <c r="D5090" s="1474" t="s">
        <v>5606</v>
      </c>
      <c r="E5090" s="1475">
        <v>9000</v>
      </c>
      <c r="F5090" s="1474" t="s">
        <v>6884</v>
      </c>
      <c r="G5090" s="1474" t="s">
        <v>6885</v>
      </c>
      <c r="H5090" s="1473" t="s">
        <v>5703</v>
      </c>
      <c r="I5090" s="1473" t="s">
        <v>5581</v>
      </c>
      <c r="J5090" s="1473" t="s">
        <v>5571</v>
      </c>
      <c r="K5090" s="1322">
        <v>4</v>
      </c>
      <c r="L5090" s="1322">
        <v>12</v>
      </c>
      <c r="M5090" s="1323">
        <f t="shared" si="206"/>
        <v>108000</v>
      </c>
      <c r="N5090" s="1322">
        <v>2</v>
      </c>
      <c r="O5090" s="1322">
        <v>6</v>
      </c>
      <c r="P5090" s="1323">
        <f t="shared" si="205"/>
        <v>54000</v>
      </c>
    </row>
    <row r="5091" spans="1:16" ht="12.75" x14ac:dyDescent="0.2">
      <c r="A5091" s="1473">
        <v>1091</v>
      </c>
      <c r="B5091" s="1473" t="s">
        <v>2003</v>
      </c>
      <c r="C5091" s="1474" t="s">
        <v>97</v>
      </c>
      <c r="D5091" s="1474" t="s">
        <v>5595</v>
      </c>
      <c r="E5091" s="1475">
        <v>2500</v>
      </c>
      <c r="F5091" s="1474" t="s">
        <v>6886</v>
      </c>
      <c r="G5091" s="1474" t="s">
        <v>6887</v>
      </c>
      <c r="H5091" s="1473" t="s">
        <v>6022</v>
      </c>
      <c r="I5091" s="1473" t="s">
        <v>5653</v>
      </c>
      <c r="J5091" s="1473" t="s">
        <v>2189</v>
      </c>
      <c r="K5091" s="1322">
        <v>4</v>
      </c>
      <c r="L5091" s="1322">
        <v>12</v>
      </c>
      <c r="M5091" s="1323">
        <f t="shared" si="206"/>
        <v>30000</v>
      </c>
      <c r="N5091" s="1322">
        <v>2</v>
      </c>
      <c r="O5091" s="1322">
        <v>6</v>
      </c>
      <c r="P5091" s="1323">
        <f t="shared" si="205"/>
        <v>15000</v>
      </c>
    </row>
    <row r="5092" spans="1:16" ht="12.75" x14ac:dyDescent="0.2">
      <c r="A5092" s="1473">
        <v>1091</v>
      </c>
      <c r="B5092" s="1473" t="s">
        <v>2003</v>
      </c>
      <c r="C5092" s="1474" t="s">
        <v>97</v>
      </c>
      <c r="D5092" s="1474" t="s">
        <v>5696</v>
      </c>
      <c r="E5092" s="1475">
        <v>2200</v>
      </c>
      <c r="F5092" s="1474" t="s">
        <v>6888</v>
      </c>
      <c r="G5092" s="1474" t="s">
        <v>6889</v>
      </c>
      <c r="H5092" s="1473" t="s">
        <v>4937</v>
      </c>
      <c r="I5092" s="1477" t="s">
        <v>2189</v>
      </c>
      <c r="J5092" s="1473" t="s">
        <v>2189</v>
      </c>
      <c r="K5092" s="1322">
        <v>4</v>
      </c>
      <c r="L5092" s="1322">
        <v>12</v>
      </c>
      <c r="M5092" s="1323">
        <f t="shared" si="206"/>
        <v>26400</v>
      </c>
      <c r="N5092" s="1322">
        <v>2</v>
      </c>
      <c r="O5092" s="1322">
        <v>6</v>
      </c>
      <c r="P5092" s="1323">
        <f t="shared" si="205"/>
        <v>13200</v>
      </c>
    </row>
    <row r="5093" spans="1:16" ht="12.75" x14ac:dyDescent="0.2">
      <c r="A5093" s="1473">
        <v>1091</v>
      </c>
      <c r="B5093" s="1473" t="s">
        <v>2003</v>
      </c>
      <c r="C5093" s="1474" t="s">
        <v>97</v>
      </c>
      <c r="D5093" s="1474" t="s">
        <v>5693</v>
      </c>
      <c r="E5093" s="1475">
        <v>5000</v>
      </c>
      <c r="F5093" s="1474" t="s">
        <v>6890</v>
      </c>
      <c r="G5093" s="1474" t="s">
        <v>6891</v>
      </c>
      <c r="H5093" s="1473" t="s">
        <v>5709</v>
      </c>
      <c r="I5093" s="1473" t="s">
        <v>5581</v>
      </c>
      <c r="J5093" s="1473" t="s">
        <v>5571</v>
      </c>
      <c r="K5093" s="1322">
        <v>4</v>
      </c>
      <c r="L5093" s="1322">
        <v>12</v>
      </c>
      <c r="M5093" s="1323">
        <f t="shared" si="206"/>
        <v>60000</v>
      </c>
      <c r="N5093" s="1322">
        <v>2</v>
      </c>
      <c r="O5093" s="1322">
        <v>6</v>
      </c>
      <c r="P5093" s="1323">
        <f t="shared" si="205"/>
        <v>30000</v>
      </c>
    </row>
    <row r="5094" spans="1:16" ht="12.75" x14ac:dyDescent="0.2">
      <c r="A5094" s="1473">
        <v>1091</v>
      </c>
      <c r="B5094" s="1473" t="s">
        <v>2003</v>
      </c>
      <c r="C5094" s="1474" t="s">
        <v>97</v>
      </c>
      <c r="D5094" s="1474" t="s">
        <v>5756</v>
      </c>
      <c r="E5094" s="1475">
        <v>2500</v>
      </c>
      <c r="F5094" s="1474" t="s">
        <v>6892</v>
      </c>
      <c r="G5094" s="1474" t="s">
        <v>6893</v>
      </c>
      <c r="H5094" s="1473" t="s">
        <v>5644</v>
      </c>
      <c r="I5094" s="1473" t="s">
        <v>5581</v>
      </c>
      <c r="J5094" s="1473" t="s">
        <v>2189</v>
      </c>
      <c r="K5094" s="1322">
        <v>4</v>
      </c>
      <c r="L5094" s="1322">
        <v>11</v>
      </c>
      <c r="M5094" s="1323">
        <f t="shared" si="206"/>
        <v>27500</v>
      </c>
      <c r="N5094" s="1322">
        <v>2</v>
      </c>
      <c r="O5094" s="1322">
        <v>6</v>
      </c>
      <c r="P5094" s="1323">
        <f t="shared" si="205"/>
        <v>15000</v>
      </c>
    </row>
    <row r="5095" spans="1:16" ht="12.75" x14ac:dyDescent="0.2">
      <c r="A5095" s="1473">
        <v>1091</v>
      </c>
      <c r="B5095" s="1473" t="s">
        <v>2003</v>
      </c>
      <c r="C5095" s="1474" t="s">
        <v>97</v>
      </c>
      <c r="D5095" s="1474" t="s">
        <v>5767</v>
      </c>
      <c r="E5095" s="1475">
        <v>2000</v>
      </c>
      <c r="F5095" s="1474" t="s">
        <v>6894</v>
      </c>
      <c r="G5095" s="1474" t="s">
        <v>6895</v>
      </c>
      <c r="H5095" s="1473" t="s">
        <v>5709</v>
      </c>
      <c r="I5095" s="1473" t="s">
        <v>5653</v>
      </c>
      <c r="J5095" s="1473" t="s">
        <v>2189</v>
      </c>
      <c r="K5095" s="1322">
        <v>2</v>
      </c>
      <c r="L5095" s="1322">
        <v>6</v>
      </c>
      <c r="M5095" s="1323">
        <f t="shared" si="206"/>
        <v>12000</v>
      </c>
      <c r="N5095" s="1322">
        <v>2</v>
      </c>
      <c r="O5095" s="1322">
        <v>6</v>
      </c>
      <c r="P5095" s="1323">
        <f t="shared" si="205"/>
        <v>12000</v>
      </c>
    </row>
    <row r="5096" spans="1:16" ht="12.75" x14ac:dyDescent="0.2">
      <c r="A5096" s="1473">
        <v>1091</v>
      </c>
      <c r="B5096" s="1473" t="s">
        <v>2003</v>
      </c>
      <c r="C5096" s="1474" t="s">
        <v>97</v>
      </c>
      <c r="D5096" s="1474" t="s">
        <v>5756</v>
      </c>
      <c r="E5096" s="1475">
        <v>2500</v>
      </c>
      <c r="F5096" s="1474" t="s">
        <v>6896</v>
      </c>
      <c r="G5096" s="1474" t="s">
        <v>6897</v>
      </c>
      <c r="H5096" s="1473" t="s">
        <v>5644</v>
      </c>
      <c r="I5096" s="1473" t="s">
        <v>5581</v>
      </c>
      <c r="J5096" s="1479" t="s">
        <v>2189</v>
      </c>
      <c r="K5096" s="1322">
        <v>4</v>
      </c>
      <c r="L5096" s="1322">
        <v>12</v>
      </c>
      <c r="M5096" s="1323">
        <f t="shared" si="206"/>
        <v>30000</v>
      </c>
      <c r="N5096" s="1322">
        <v>2</v>
      </c>
      <c r="O5096" s="1322">
        <v>6</v>
      </c>
      <c r="P5096" s="1323">
        <f t="shared" si="205"/>
        <v>15000</v>
      </c>
    </row>
    <row r="5097" spans="1:16" ht="12.75" x14ac:dyDescent="0.2">
      <c r="A5097" s="1473">
        <v>1091</v>
      </c>
      <c r="B5097" s="1473" t="s">
        <v>2003</v>
      </c>
      <c r="C5097" s="1474" t="s">
        <v>97</v>
      </c>
      <c r="D5097" s="1474" t="s">
        <v>715</v>
      </c>
      <c r="E5097" s="1475">
        <v>2500</v>
      </c>
      <c r="F5097" s="1474" t="s">
        <v>6898</v>
      </c>
      <c r="G5097" s="1474" t="s">
        <v>6899</v>
      </c>
      <c r="H5097" s="1473" t="s">
        <v>5751</v>
      </c>
      <c r="I5097" s="1473" t="s">
        <v>5581</v>
      </c>
      <c r="J5097" s="1479" t="s">
        <v>2189</v>
      </c>
      <c r="K5097" s="1322">
        <v>4</v>
      </c>
      <c r="L5097" s="1322">
        <v>12</v>
      </c>
      <c r="M5097" s="1323">
        <f t="shared" si="206"/>
        <v>30000</v>
      </c>
      <c r="N5097" s="1322">
        <v>2</v>
      </c>
      <c r="O5097" s="1322">
        <v>6</v>
      </c>
      <c r="P5097" s="1323">
        <f t="shared" si="205"/>
        <v>15000</v>
      </c>
    </row>
    <row r="5098" spans="1:16" ht="12.75" x14ac:dyDescent="0.2">
      <c r="A5098" s="1473">
        <v>1091</v>
      </c>
      <c r="B5098" s="1473" t="s">
        <v>2003</v>
      </c>
      <c r="C5098" s="1474" t="s">
        <v>97</v>
      </c>
      <c r="D5098" s="1474" t="s">
        <v>5582</v>
      </c>
      <c r="E5098" s="1475">
        <v>8500</v>
      </c>
      <c r="F5098" s="1474" t="s">
        <v>5507</v>
      </c>
      <c r="G5098" s="1474" t="s">
        <v>6900</v>
      </c>
      <c r="H5098" s="1473" t="s">
        <v>5580</v>
      </c>
      <c r="I5098" s="1473" t="s">
        <v>5581</v>
      </c>
      <c r="J5098" s="1473" t="s">
        <v>5571</v>
      </c>
      <c r="K5098" s="1322">
        <v>1</v>
      </c>
      <c r="L5098" s="1322">
        <v>1</v>
      </c>
      <c r="M5098" s="1323">
        <f t="shared" si="206"/>
        <v>8500</v>
      </c>
      <c r="N5098" s="1322">
        <v>2</v>
      </c>
      <c r="O5098" s="1322">
        <v>6</v>
      </c>
      <c r="P5098" s="1323">
        <f t="shared" si="205"/>
        <v>51000</v>
      </c>
    </row>
    <row r="5099" spans="1:16" ht="12.75" x14ac:dyDescent="0.2">
      <c r="A5099" s="1473">
        <v>1091</v>
      </c>
      <c r="B5099" s="1473" t="s">
        <v>2003</v>
      </c>
      <c r="C5099" s="1474" t="s">
        <v>97</v>
      </c>
      <c r="D5099" s="1474" t="s">
        <v>5756</v>
      </c>
      <c r="E5099" s="1475">
        <v>2500</v>
      </c>
      <c r="F5099" s="1474" t="s">
        <v>6901</v>
      </c>
      <c r="G5099" s="1474" t="s">
        <v>6902</v>
      </c>
      <c r="H5099" s="1473" t="s">
        <v>5585</v>
      </c>
      <c r="I5099" s="1473" t="s">
        <v>5611</v>
      </c>
      <c r="J5099" s="1473" t="s">
        <v>2189</v>
      </c>
      <c r="K5099" s="1322">
        <v>4</v>
      </c>
      <c r="L5099" s="1322">
        <v>12</v>
      </c>
      <c r="M5099" s="1323">
        <f t="shared" si="206"/>
        <v>30000</v>
      </c>
      <c r="N5099" s="1322">
        <v>2</v>
      </c>
      <c r="O5099" s="1322">
        <v>6</v>
      </c>
      <c r="P5099" s="1323">
        <f t="shared" si="205"/>
        <v>15000</v>
      </c>
    </row>
    <row r="5100" spans="1:16" ht="12.75" x14ac:dyDescent="0.2">
      <c r="A5100" s="1473">
        <v>1091</v>
      </c>
      <c r="B5100" s="1473" t="s">
        <v>2003</v>
      </c>
      <c r="C5100" s="1474" t="s">
        <v>97</v>
      </c>
      <c r="D5100" s="1474" t="s">
        <v>5712</v>
      </c>
      <c r="E5100" s="1475">
        <v>9000</v>
      </c>
      <c r="F5100" s="1474" t="s">
        <v>6903</v>
      </c>
      <c r="G5100" s="1474" t="s">
        <v>6904</v>
      </c>
      <c r="H5100" s="1473" t="s">
        <v>4635</v>
      </c>
      <c r="I5100" s="1473" t="s">
        <v>5611</v>
      </c>
      <c r="J5100" s="1473" t="s">
        <v>5571</v>
      </c>
      <c r="K5100" s="1322">
        <v>4</v>
      </c>
      <c r="L5100" s="1322">
        <v>12</v>
      </c>
      <c r="M5100" s="1323">
        <f t="shared" si="206"/>
        <v>108000</v>
      </c>
      <c r="N5100" s="1322">
        <v>2</v>
      </c>
      <c r="O5100" s="1322">
        <v>6</v>
      </c>
      <c r="P5100" s="1323">
        <f t="shared" si="205"/>
        <v>54000</v>
      </c>
    </row>
    <row r="5101" spans="1:16" ht="12.75" x14ac:dyDescent="0.2">
      <c r="A5101" s="1473">
        <v>1091</v>
      </c>
      <c r="B5101" s="1473" t="s">
        <v>2003</v>
      </c>
      <c r="C5101" s="1474" t="s">
        <v>97</v>
      </c>
      <c r="D5101" s="1474" t="s">
        <v>6464</v>
      </c>
      <c r="E5101" s="1475">
        <v>6000</v>
      </c>
      <c r="F5101" s="1474" t="s">
        <v>6905</v>
      </c>
      <c r="G5101" s="1474" t="s">
        <v>6906</v>
      </c>
      <c r="H5101" s="1473" t="s">
        <v>5832</v>
      </c>
      <c r="I5101" s="1473" t="s">
        <v>5581</v>
      </c>
      <c r="J5101" s="1473" t="s">
        <v>5571</v>
      </c>
      <c r="K5101" s="1322">
        <v>4</v>
      </c>
      <c r="L5101" s="1322">
        <v>12</v>
      </c>
      <c r="M5101" s="1323">
        <f t="shared" si="206"/>
        <v>72000</v>
      </c>
      <c r="N5101" s="1322">
        <v>2</v>
      </c>
      <c r="O5101" s="1322">
        <v>6</v>
      </c>
      <c r="P5101" s="1323">
        <f t="shared" si="205"/>
        <v>36000</v>
      </c>
    </row>
    <row r="5102" spans="1:16" ht="12.75" x14ac:dyDescent="0.2">
      <c r="A5102" s="1473">
        <v>1091</v>
      </c>
      <c r="B5102" s="1473" t="s">
        <v>2003</v>
      </c>
      <c r="C5102" s="1474" t="s">
        <v>97</v>
      </c>
      <c r="D5102" s="1474" t="s">
        <v>5591</v>
      </c>
      <c r="E5102" s="1475">
        <v>2500</v>
      </c>
      <c r="F5102" s="1474" t="s">
        <v>6907</v>
      </c>
      <c r="G5102" s="1474" t="s">
        <v>6908</v>
      </c>
      <c r="H5102" s="1473" t="s">
        <v>5644</v>
      </c>
      <c r="I5102" s="1473" t="s">
        <v>5666</v>
      </c>
      <c r="J5102" s="1473" t="s">
        <v>5571</v>
      </c>
      <c r="K5102" s="1322">
        <v>4</v>
      </c>
      <c r="L5102" s="1322">
        <v>10</v>
      </c>
      <c r="M5102" s="1323">
        <f t="shared" ref="M5102:M5118" si="207">+L5102*E5102</f>
        <v>25000</v>
      </c>
      <c r="N5102" s="1322">
        <v>2</v>
      </c>
      <c r="O5102" s="1322">
        <v>6</v>
      </c>
      <c r="P5102" s="1323">
        <f t="shared" si="205"/>
        <v>15000</v>
      </c>
    </row>
    <row r="5103" spans="1:16" ht="12.75" x14ac:dyDescent="0.2">
      <c r="A5103" s="1473">
        <v>1091</v>
      </c>
      <c r="B5103" s="1473" t="s">
        <v>2003</v>
      </c>
      <c r="C5103" s="1474" t="s">
        <v>97</v>
      </c>
      <c r="D5103" s="1474" t="s">
        <v>5619</v>
      </c>
      <c r="E5103" s="1475">
        <v>6500</v>
      </c>
      <c r="F5103" s="1474" t="s">
        <v>6909</v>
      </c>
      <c r="G5103" s="1474" t="s">
        <v>6910</v>
      </c>
      <c r="H5103" s="1473" t="s">
        <v>5575</v>
      </c>
      <c r="I5103" s="1473" t="s">
        <v>5581</v>
      </c>
      <c r="J5103" s="1473" t="s">
        <v>5571</v>
      </c>
      <c r="K5103" s="1322">
        <v>4</v>
      </c>
      <c r="L5103" s="1322">
        <v>12</v>
      </c>
      <c r="M5103" s="1323">
        <f t="shared" si="207"/>
        <v>78000</v>
      </c>
      <c r="N5103" s="1322">
        <v>2</v>
      </c>
      <c r="O5103" s="1322">
        <v>6</v>
      </c>
      <c r="P5103" s="1323">
        <f t="shared" si="205"/>
        <v>39000</v>
      </c>
    </row>
    <row r="5104" spans="1:16" ht="12.75" x14ac:dyDescent="0.2">
      <c r="A5104" s="1473">
        <v>1091</v>
      </c>
      <c r="B5104" s="1473" t="s">
        <v>2003</v>
      </c>
      <c r="C5104" s="1474" t="s">
        <v>97</v>
      </c>
      <c r="D5104" s="1474" t="s">
        <v>5626</v>
      </c>
      <c r="E5104" s="1475">
        <v>6000</v>
      </c>
      <c r="F5104" s="1474" t="s">
        <v>6911</v>
      </c>
      <c r="G5104" s="1474" t="s">
        <v>6912</v>
      </c>
      <c r="H5104" s="1473" t="s">
        <v>5709</v>
      </c>
      <c r="I5104" s="1473" t="s">
        <v>5755</v>
      </c>
      <c r="J5104" s="1473" t="s">
        <v>5571</v>
      </c>
      <c r="K5104" s="1322">
        <v>4</v>
      </c>
      <c r="L5104" s="1322">
        <v>12</v>
      </c>
      <c r="M5104" s="1323">
        <f t="shared" si="207"/>
        <v>72000</v>
      </c>
      <c r="N5104" s="1322">
        <v>2</v>
      </c>
      <c r="O5104" s="1322">
        <v>6</v>
      </c>
      <c r="P5104" s="1323">
        <f t="shared" si="205"/>
        <v>36000</v>
      </c>
    </row>
    <row r="5105" spans="1:16" ht="12.75" x14ac:dyDescent="0.2">
      <c r="A5105" s="1473">
        <v>1091</v>
      </c>
      <c r="B5105" s="1473" t="s">
        <v>2003</v>
      </c>
      <c r="C5105" s="1474" t="s">
        <v>97</v>
      </c>
      <c r="D5105" s="1474" t="s">
        <v>5074</v>
      </c>
      <c r="E5105" s="1475">
        <v>3000</v>
      </c>
      <c r="F5105" s="1474" t="s">
        <v>6913</v>
      </c>
      <c r="G5105" s="1474" t="s">
        <v>6914</v>
      </c>
      <c r="H5105" s="1473" t="s">
        <v>5709</v>
      </c>
      <c r="I5105" s="1473" t="s">
        <v>5653</v>
      </c>
      <c r="J5105" s="1473" t="s">
        <v>2189</v>
      </c>
      <c r="K5105" s="1322">
        <v>3</v>
      </c>
      <c r="L5105" s="1322">
        <v>9</v>
      </c>
      <c r="M5105" s="1323">
        <f t="shared" si="207"/>
        <v>27000</v>
      </c>
      <c r="N5105" s="1322">
        <v>2</v>
      </c>
      <c r="O5105" s="1322">
        <v>6</v>
      </c>
      <c r="P5105" s="1323">
        <f t="shared" si="205"/>
        <v>18000</v>
      </c>
    </row>
    <row r="5106" spans="1:16" ht="12.75" x14ac:dyDescent="0.2">
      <c r="A5106" s="1473">
        <v>1091</v>
      </c>
      <c r="B5106" s="1473" t="s">
        <v>2003</v>
      </c>
      <c r="C5106" s="1474" t="s">
        <v>97</v>
      </c>
      <c r="D5106" s="1474" t="s">
        <v>6470</v>
      </c>
      <c r="E5106" s="1475">
        <v>2200</v>
      </c>
      <c r="F5106" s="1474" t="s">
        <v>6915</v>
      </c>
      <c r="G5106" s="1474" t="s">
        <v>6916</v>
      </c>
      <c r="H5106" s="1473" t="s">
        <v>5680</v>
      </c>
      <c r="I5106" s="1473" t="s">
        <v>5666</v>
      </c>
      <c r="J5106" s="1473" t="s">
        <v>2189</v>
      </c>
      <c r="K5106" s="1322">
        <v>4</v>
      </c>
      <c r="L5106" s="1322">
        <v>12</v>
      </c>
      <c r="M5106" s="1323">
        <f t="shared" si="207"/>
        <v>26400</v>
      </c>
      <c r="N5106" s="1322">
        <v>2</v>
      </c>
      <c r="O5106" s="1322">
        <v>6</v>
      </c>
      <c r="P5106" s="1323">
        <f t="shared" si="205"/>
        <v>13200</v>
      </c>
    </row>
    <row r="5107" spans="1:16" ht="12.75" x14ac:dyDescent="0.2">
      <c r="A5107" s="1473">
        <v>1091</v>
      </c>
      <c r="B5107" s="1473" t="s">
        <v>2003</v>
      </c>
      <c r="C5107" s="1474" t="s">
        <v>97</v>
      </c>
      <c r="D5107" s="1474" t="s">
        <v>5044</v>
      </c>
      <c r="E5107" s="1475">
        <v>7000</v>
      </c>
      <c r="F5107" s="1474" t="s">
        <v>6917</v>
      </c>
      <c r="G5107" s="1474" t="s">
        <v>6918</v>
      </c>
      <c r="H5107" s="1473" t="s">
        <v>5618</v>
      </c>
      <c r="I5107" s="1473" t="s">
        <v>5581</v>
      </c>
      <c r="J5107" s="1473" t="s">
        <v>5571</v>
      </c>
      <c r="K5107" s="1322">
        <v>4</v>
      </c>
      <c r="L5107" s="1322">
        <v>12</v>
      </c>
      <c r="M5107" s="1323">
        <f t="shared" si="207"/>
        <v>84000</v>
      </c>
      <c r="N5107" s="1322">
        <v>2</v>
      </c>
      <c r="O5107" s="1322">
        <v>6</v>
      </c>
      <c r="P5107" s="1323">
        <f t="shared" si="205"/>
        <v>42000</v>
      </c>
    </row>
    <row r="5108" spans="1:16" ht="12.75" x14ac:dyDescent="0.2">
      <c r="A5108" s="1473">
        <v>1091</v>
      </c>
      <c r="B5108" s="1473" t="s">
        <v>2003</v>
      </c>
      <c r="C5108" s="1474" t="s">
        <v>97</v>
      </c>
      <c r="D5108" s="1474" t="s">
        <v>5874</v>
      </c>
      <c r="E5108" s="1475">
        <v>4000</v>
      </c>
      <c r="F5108" s="1474" t="s">
        <v>6919</v>
      </c>
      <c r="G5108" s="1474" t="s">
        <v>6920</v>
      </c>
      <c r="H5108" s="1473" t="s">
        <v>5684</v>
      </c>
      <c r="I5108" s="1473" t="s">
        <v>5581</v>
      </c>
      <c r="J5108" s="1473" t="s">
        <v>5571</v>
      </c>
      <c r="K5108" s="1322">
        <v>4</v>
      </c>
      <c r="L5108" s="1322">
        <v>12</v>
      </c>
      <c r="M5108" s="1323">
        <f t="shared" si="207"/>
        <v>48000</v>
      </c>
      <c r="N5108" s="1322">
        <v>2</v>
      </c>
      <c r="O5108" s="1322">
        <v>6</v>
      </c>
      <c r="P5108" s="1323">
        <f t="shared" si="205"/>
        <v>24000</v>
      </c>
    </row>
    <row r="5109" spans="1:16" ht="12.75" x14ac:dyDescent="0.2">
      <c r="A5109" s="1473">
        <v>1091</v>
      </c>
      <c r="B5109" s="1473" t="s">
        <v>2003</v>
      </c>
      <c r="C5109" s="1474" t="s">
        <v>97</v>
      </c>
      <c r="D5109" s="1474" t="s">
        <v>5811</v>
      </c>
      <c r="E5109" s="1475">
        <v>2500</v>
      </c>
      <c r="F5109" s="1474" t="s">
        <v>6921</v>
      </c>
      <c r="G5109" s="1474" t="s">
        <v>6922</v>
      </c>
      <c r="H5109" s="1473" t="s">
        <v>5984</v>
      </c>
      <c r="I5109" s="1473" t="s">
        <v>5581</v>
      </c>
      <c r="J5109" s="1473" t="s">
        <v>2189</v>
      </c>
      <c r="K5109" s="1322">
        <v>4</v>
      </c>
      <c r="L5109" s="1322">
        <v>12</v>
      </c>
      <c r="M5109" s="1323">
        <f t="shared" si="207"/>
        <v>30000</v>
      </c>
      <c r="N5109" s="1322">
        <v>2</v>
      </c>
      <c r="O5109" s="1322">
        <v>6</v>
      </c>
      <c r="P5109" s="1323">
        <f t="shared" si="205"/>
        <v>15000</v>
      </c>
    </row>
    <row r="5110" spans="1:16" ht="12.75" x14ac:dyDescent="0.2">
      <c r="A5110" s="1473">
        <v>1091</v>
      </c>
      <c r="B5110" s="1473" t="s">
        <v>2003</v>
      </c>
      <c r="C5110" s="1474" t="s">
        <v>97</v>
      </c>
      <c r="D5110" s="1474" t="s">
        <v>5606</v>
      </c>
      <c r="E5110" s="1475">
        <v>9000</v>
      </c>
      <c r="F5110" s="1474" t="s">
        <v>6923</v>
      </c>
      <c r="G5110" s="1474" t="s">
        <v>6924</v>
      </c>
      <c r="H5110" s="1473" t="s">
        <v>5601</v>
      </c>
      <c r="I5110" s="1473" t="s">
        <v>5581</v>
      </c>
      <c r="J5110" s="1473" t="s">
        <v>5571</v>
      </c>
      <c r="K5110" s="1322">
        <v>3</v>
      </c>
      <c r="L5110" s="1322">
        <v>10</v>
      </c>
      <c r="M5110" s="1323">
        <f t="shared" si="207"/>
        <v>90000</v>
      </c>
      <c r="N5110" s="1322">
        <v>2</v>
      </c>
      <c r="O5110" s="1322">
        <v>6</v>
      </c>
      <c r="P5110" s="1323">
        <f t="shared" si="205"/>
        <v>54000</v>
      </c>
    </row>
    <row r="5111" spans="1:16" ht="12.75" x14ac:dyDescent="0.2">
      <c r="A5111" s="1473">
        <v>1091</v>
      </c>
      <c r="B5111" s="1473" t="s">
        <v>2003</v>
      </c>
      <c r="C5111" s="1474" t="s">
        <v>97</v>
      </c>
      <c r="D5111" s="1474" t="s">
        <v>6049</v>
      </c>
      <c r="E5111" s="1475">
        <v>6000</v>
      </c>
      <c r="F5111" s="1474" t="s">
        <v>6925</v>
      </c>
      <c r="G5111" s="1474" t="s">
        <v>6926</v>
      </c>
      <c r="H5111" s="1473" t="s">
        <v>5877</v>
      </c>
      <c r="I5111" s="1473" t="s">
        <v>5581</v>
      </c>
      <c r="J5111" s="1473" t="s">
        <v>5571</v>
      </c>
      <c r="K5111" s="1322">
        <v>4</v>
      </c>
      <c r="L5111" s="1322">
        <v>12</v>
      </c>
      <c r="M5111" s="1323">
        <f t="shared" si="207"/>
        <v>72000</v>
      </c>
      <c r="N5111" s="1322">
        <v>2</v>
      </c>
      <c r="O5111" s="1322">
        <v>6</v>
      </c>
      <c r="P5111" s="1323">
        <f t="shared" si="205"/>
        <v>36000</v>
      </c>
    </row>
    <row r="5112" spans="1:16" ht="12.75" x14ac:dyDescent="0.2">
      <c r="A5112" s="1473">
        <v>1091</v>
      </c>
      <c r="B5112" s="1473" t="s">
        <v>2003</v>
      </c>
      <c r="C5112" s="1474" t="s">
        <v>97</v>
      </c>
      <c r="D5112" s="1474" t="s">
        <v>6790</v>
      </c>
      <c r="E5112" s="1475">
        <v>6000</v>
      </c>
      <c r="F5112" s="1474" t="s">
        <v>6927</v>
      </c>
      <c r="G5112" s="1474" t="s">
        <v>6928</v>
      </c>
      <c r="H5112" s="1473" t="s">
        <v>5629</v>
      </c>
      <c r="I5112" s="1473" t="s">
        <v>5581</v>
      </c>
      <c r="J5112" s="1473" t="s">
        <v>5571</v>
      </c>
      <c r="K5112" s="1322">
        <v>4</v>
      </c>
      <c r="L5112" s="1322">
        <v>12</v>
      </c>
      <c r="M5112" s="1323">
        <f t="shared" si="207"/>
        <v>72000</v>
      </c>
      <c r="N5112" s="1322">
        <v>2</v>
      </c>
      <c r="O5112" s="1322">
        <v>6</v>
      </c>
      <c r="P5112" s="1323">
        <f t="shared" si="205"/>
        <v>36000</v>
      </c>
    </row>
    <row r="5113" spans="1:16" ht="12.75" x14ac:dyDescent="0.2">
      <c r="A5113" s="1473">
        <v>1091</v>
      </c>
      <c r="B5113" s="1473" t="s">
        <v>2003</v>
      </c>
      <c r="C5113" s="1474" t="s">
        <v>97</v>
      </c>
      <c r="D5113" s="1474" t="s">
        <v>5677</v>
      </c>
      <c r="E5113" s="1475">
        <v>5000</v>
      </c>
      <c r="F5113" s="1474" t="s">
        <v>6929</v>
      </c>
      <c r="G5113" s="1474" t="s">
        <v>6930</v>
      </c>
      <c r="H5113" s="1473" t="s">
        <v>5644</v>
      </c>
      <c r="I5113" s="1473" t="s">
        <v>5581</v>
      </c>
      <c r="J5113" s="1473" t="s">
        <v>5571</v>
      </c>
      <c r="K5113" s="1322">
        <v>4</v>
      </c>
      <c r="L5113" s="1322">
        <v>12</v>
      </c>
      <c r="M5113" s="1323">
        <f t="shared" si="207"/>
        <v>60000</v>
      </c>
      <c r="N5113" s="1322">
        <v>2</v>
      </c>
      <c r="O5113" s="1322">
        <v>6</v>
      </c>
      <c r="P5113" s="1323">
        <f t="shared" si="205"/>
        <v>30000</v>
      </c>
    </row>
    <row r="5114" spans="1:16" ht="12.75" x14ac:dyDescent="0.2">
      <c r="A5114" s="1473">
        <v>1091</v>
      </c>
      <c r="B5114" s="1473" t="s">
        <v>2003</v>
      </c>
      <c r="C5114" s="1474" t="s">
        <v>97</v>
      </c>
      <c r="D5114" s="1474" t="s">
        <v>5811</v>
      </c>
      <c r="E5114" s="1475">
        <v>2500</v>
      </c>
      <c r="F5114" s="1474" t="s">
        <v>6931</v>
      </c>
      <c r="G5114" s="1474" t="s">
        <v>6932</v>
      </c>
      <c r="H5114" s="1473" t="s">
        <v>6933</v>
      </c>
      <c r="I5114" s="1473" t="s">
        <v>2412</v>
      </c>
      <c r="J5114" s="1478" t="s">
        <v>2189</v>
      </c>
      <c r="K5114" s="1322">
        <v>4</v>
      </c>
      <c r="L5114" s="1322">
        <v>12</v>
      </c>
      <c r="M5114" s="1323">
        <f t="shared" si="207"/>
        <v>30000</v>
      </c>
      <c r="N5114" s="1322">
        <v>2</v>
      </c>
      <c r="O5114" s="1322">
        <v>6</v>
      </c>
      <c r="P5114" s="1323">
        <f t="shared" si="205"/>
        <v>15000</v>
      </c>
    </row>
    <row r="5115" spans="1:16" ht="12.75" x14ac:dyDescent="0.2">
      <c r="A5115" s="1473">
        <v>1091</v>
      </c>
      <c r="B5115" s="1473" t="s">
        <v>2003</v>
      </c>
      <c r="C5115" s="1474" t="s">
        <v>97</v>
      </c>
      <c r="D5115" s="1474" t="s">
        <v>5582</v>
      </c>
      <c r="E5115" s="1475">
        <v>8000</v>
      </c>
      <c r="F5115" s="1474" t="s">
        <v>6934</v>
      </c>
      <c r="G5115" s="1474" t="s">
        <v>6935</v>
      </c>
      <c r="H5115" s="1473" t="s">
        <v>5580</v>
      </c>
      <c r="I5115" s="1473" t="s">
        <v>5581</v>
      </c>
      <c r="J5115" s="1473" t="s">
        <v>5571</v>
      </c>
      <c r="K5115" s="1322">
        <v>2</v>
      </c>
      <c r="L5115" s="1322">
        <v>6</v>
      </c>
      <c r="M5115" s="1323">
        <f t="shared" si="207"/>
        <v>48000</v>
      </c>
      <c r="N5115" s="1322">
        <v>2</v>
      </c>
      <c r="O5115" s="1322">
        <v>6</v>
      </c>
      <c r="P5115" s="1323">
        <f t="shared" si="205"/>
        <v>48000</v>
      </c>
    </row>
    <row r="5116" spans="1:16" ht="12.75" x14ac:dyDescent="0.2">
      <c r="A5116" s="1473">
        <v>1091</v>
      </c>
      <c r="B5116" s="1473" t="s">
        <v>2003</v>
      </c>
      <c r="C5116" s="1474" t="s">
        <v>97</v>
      </c>
      <c r="D5116" s="1474" t="s">
        <v>6936</v>
      </c>
      <c r="E5116" s="1475">
        <v>6500</v>
      </c>
      <c r="F5116" s="1474" t="s">
        <v>6937</v>
      </c>
      <c r="G5116" s="1474" t="s">
        <v>6938</v>
      </c>
      <c r="H5116" s="1473" t="s">
        <v>6694</v>
      </c>
      <c r="I5116" s="1473" t="s">
        <v>5581</v>
      </c>
      <c r="J5116" s="1473" t="s">
        <v>5571</v>
      </c>
      <c r="K5116" s="1322">
        <v>4</v>
      </c>
      <c r="L5116" s="1322">
        <v>12</v>
      </c>
      <c r="M5116" s="1323">
        <f t="shared" si="207"/>
        <v>78000</v>
      </c>
      <c r="N5116" s="1322">
        <v>2</v>
      </c>
      <c r="O5116" s="1322">
        <v>6</v>
      </c>
      <c r="P5116" s="1323">
        <f t="shared" si="205"/>
        <v>39000</v>
      </c>
    </row>
    <row r="5117" spans="1:16" ht="12.75" x14ac:dyDescent="0.2">
      <c r="A5117" s="1473">
        <v>1091</v>
      </c>
      <c r="B5117" s="1473" t="s">
        <v>2003</v>
      </c>
      <c r="C5117" s="1474" t="s">
        <v>97</v>
      </c>
      <c r="D5117" s="1474" t="s">
        <v>5591</v>
      </c>
      <c r="E5117" s="1475">
        <v>2500</v>
      </c>
      <c r="F5117" s="1474" t="s">
        <v>6939</v>
      </c>
      <c r="G5117" s="1474" t="s">
        <v>6940</v>
      </c>
      <c r="H5117" s="1473" t="s">
        <v>5614</v>
      </c>
      <c r="I5117" s="1473" t="s">
        <v>5581</v>
      </c>
      <c r="J5117" s="1473" t="s">
        <v>2189</v>
      </c>
      <c r="K5117" s="1322">
        <v>4</v>
      </c>
      <c r="L5117" s="1322">
        <v>12</v>
      </c>
      <c r="M5117" s="1323">
        <f t="shared" si="207"/>
        <v>30000</v>
      </c>
      <c r="N5117" s="1322">
        <v>2</v>
      </c>
      <c r="O5117" s="1322">
        <v>6</v>
      </c>
      <c r="P5117" s="1323">
        <f t="shared" si="205"/>
        <v>15000</v>
      </c>
    </row>
    <row r="5118" spans="1:16" ht="12.75" x14ac:dyDescent="0.2">
      <c r="A5118" s="1473">
        <v>1091</v>
      </c>
      <c r="B5118" s="1473" t="s">
        <v>2003</v>
      </c>
      <c r="C5118" s="1474" t="s">
        <v>97</v>
      </c>
      <c r="D5118" s="1474" t="s">
        <v>5756</v>
      </c>
      <c r="E5118" s="1475">
        <v>2500</v>
      </c>
      <c r="F5118" s="1474" t="s">
        <v>6941</v>
      </c>
      <c r="G5118" s="1474" t="s">
        <v>6942</v>
      </c>
      <c r="H5118" s="1473" t="s">
        <v>5864</v>
      </c>
      <c r="I5118" s="1473" t="s">
        <v>5653</v>
      </c>
      <c r="J5118" s="1479" t="s">
        <v>2189</v>
      </c>
      <c r="K5118" s="1322">
        <v>4</v>
      </c>
      <c r="L5118" s="1322">
        <v>12</v>
      </c>
      <c r="M5118" s="1323">
        <f t="shared" si="207"/>
        <v>30000</v>
      </c>
      <c r="N5118" s="1322">
        <v>2</v>
      </c>
      <c r="O5118" s="1322">
        <v>6</v>
      </c>
      <c r="P5118" s="1323">
        <f t="shared" si="205"/>
        <v>15000</v>
      </c>
    </row>
    <row r="5119" spans="1:16" ht="12.75" x14ac:dyDescent="0.2">
      <c r="A5119" s="1473">
        <v>1091</v>
      </c>
      <c r="B5119" s="1473" t="s">
        <v>2003</v>
      </c>
      <c r="C5119" s="1474" t="s">
        <v>97</v>
      </c>
      <c r="D5119" s="1474" t="s">
        <v>5619</v>
      </c>
      <c r="E5119" s="1475">
        <v>6500</v>
      </c>
      <c r="F5119" s="1474" t="s">
        <v>6943</v>
      </c>
      <c r="G5119" s="1474" t="s">
        <v>6944</v>
      </c>
      <c r="H5119" s="1473" t="s">
        <v>651</v>
      </c>
      <c r="I5119" s="1473" t="s">
        <v>5581</v>
      </c>
      <c r="J5119" s="1473" t="s">
        <v>5571</v>
      </c>
      <c r="K5119" s="1324"/>
      <c r="L5119" s="1324"/>
      <c r="M5119" s="1322"/>
      <c r="N5119" s="1322">
        <v>2</v>
      </c>
      <c r="O5119" s="1322">
        <v>5</v>
      </c>
      <c r="P5119" s="1323">
        <f t="shared" si="205"/>
        <v>32500</v>
      </c>
    </row>
    <row r="5120" spans="1:16" ht="12.75" x14ac:dyDescent="0.2">
      <c r="A5120" s="1473">
        <v>1091</v>
      </c>
      <c r="B5120" s="1473" t="s">
        <v>2003</v>
      </c>
      <c r="C5120" s="1474" t="s">
        <v>97</v>
      </c>
      <c r="D5120" s="1474" t="s">
        <v>5735</v>
      </c>
      <c r="E5120" s="1475">
        <v>2200</v>
      </c>
      <c r="F5120" s="1474" t="s">
        <v>6945</v>
      </c>
      <c r="G5120" s="1474" t="s">
        <v>6946</v>
      </c>
      <c r="H5120" s="1473" t="s">
        <v>1373</v>
      </c>
      <c r="I5120" s="1473" t="s">
        <v>5611</v>
      </c>
      <c r="J5120" s="1473" t="s">
        <v>2189</v>
      </c>
      <c r="K5120" s="1322">
        <v>4</v>
      </c>
      <c r="L5120" s="1322">
        <v>12</v>
      </c>
      <c r="M5120" s="1323">
        <f t="shared" ref="M5120:M5131" si="208">+L5120*E5120</f>
        <v>26400</v>
      </c>
      <c r="N5120" s="1322">
        <v>2</v>
      </c>
      <c r="O5120" s="1322">
        <v>6</v>
      </c>
      <c r="P5120" s="1323">
        <f t="shared" si="205"/>
        <v>13200</v>
      </c>
    </row>
    <row r="5121" spans="1:16" ht="12.75" x14ac:dyDescent="0.2">
      <c r="A5121" s="1473">
        <v>1091</v>
      </c>
      <c r="B5121" s="1473" t="s">
        <v>2003</v>
      </c>
      <c r="C5121" s="1474" t="s">
        <v>97</v>
      </c>
      <c r="D5121" s="1474" t="s">
        <v>5803</v>
      </c>
      <c r="E5121" s="1475">
        <v>2500</v>
      </c>
      <c r="F5121" s="1474" t="s">
        <v>6947</v>
      </c>
      <c r="G5121" s="1474" t="s">
        <v>6948</v>
      </c>
      <c r="H5121" s="1473" t="s">
        <v>5614</v>
      </c>
      <c r="I5121" s="1473" t="s">
        <v>5581</v>
      </c>
      <c r="J5121" s="1473" t="s">
        <v>5571</v>
      </c>
      <c r="K5121" s="1322">
        <v>4</v>
      </c>
      <c r="L5121" s="1322">
        <v>12</v>
      </c>
      <c r="M5121" s="1323">
        <f t="shared" si="208"/>
        <v>30000</v>
      </c>
      <c r="N5121" s="1322">
        <v>2</v>
      </c>
      <c r="O5121" s="1322">
        <v>6</v>
      </c>
      <c r="P5121" s="1323">
        <f t="shared" si="205"/>
        <v>15000</v>
      </c>
    </row>
    <row r="5122" spans="1:16" ht="12.75" x14ac:dyDescent="0.2">
      <c r="A5122" s="1473">
        <v>1091</v>
      </c>
      <c r="B5122" s="1473" t="s">
        <v>2003</v>
      </c>
      <c r="C5122" s="1474" t="s">
        <v>97</v>
      </c>
      <c r="D5122" s="1474" t="s">
        <v>5619</v>
      </c>
      <c r="E5122" s="1475">
        <v>6500</v>
      </c>
      <c r="F5122" s="1474" t="s">
        <v>6949</v>
      </c>
      <c r="G5122" s="1474" t="s">
        <v>6950</v>
      </c>
      <c r="H5122" s="1473" t="s">
        <v>5601</v>
      </c>
      <c r="I5122" s="1473" t="s">
        <v>5581</v>
      </c>
      <c r="J5122" s="1473" t="s">
        <v>5571</v>
      </c>
      <c r="K5122" s="1322">
        <v>3</v>
      </c>
      <c r="L5122" s="1322">
        <v>10</v>
      </c>
      <c r="M5122" s="1323">
        <f t="shared" si="208"/>
        <v>65000</v>
      </c>
      <c r="N5122" s="1322">
        <v>2</v>
      </c>
      <c r="O5122" s="1322">
        <v>6</v>
      </c>
      <c r="P5122" s="1323">
        <f t="shared" si="205"/>
        <v>39000</v>
      </c>
    </row>
    <row r="5123" spans="1:16" ht="12.75" x14ac:dyDescent="0.2">
      <c r="A5123" s="1473">
        <v>1091</v>
      </c>
      <c r="B5123" s="1473" t="s">
        <v>2003</v>
      </c>
      <c r="C5123" s="1474" t="s">
        <v>97</v>
      </c>
      <c r="D5123" s="1474" t="s">
        <v>768</v>
      </c>
      <c r="E5123" s="1475">
        <v>2500</v>
      </c>
      <c r="F5123" s="1474" t="s">
        <v>6951</v>
      </c>
      <c r="G5123" s="1474" t="s">
        <v>6952</v>
      </c>
      <c r="H5123" s="1473" t="s">
        <v>1382</v>
      </c>
      <c r="I5123" s="1473" t="s">
        <v>2412</v>
      </c>
      <c r="J5123" s="1473" t="s">
        <v>2189</v>
      </c>
      <c r="K5123" s="1322">
        <v>2</v>
      </c>
      <c r="L5123" s="1322">
        <v>6</v>
      </c>
      <c r="M5123" s="1323">
        <f t="shared" si="208"/>
        <v>15000</v>
      </c>
      <c r="N5123" s="1322">
        <v>2</v>
      </c>
      <c r="O5123" s="1322">
        <v>6</v>
      </c>
      <c r="P5123" s="1323">
        <f t="shared" si="205"/>
        <v>15000</v>
      </c>
    </row>
    <row r="5124" spans="1:16" ht="12.75" x14ac:dyDescent="0.2">
      <c r="A5124" s="1473">
        <v>1091</v>
      </c>
      <c r="B5124" s="1473" t="s">
        <v>2003</v>
      </c>
      <c r="C5124" s="1474" t="s">
        <v>97</v>
      </c>
      <c r="D5124" s="1474" t="s">
        <v>739</v>
      </c>
      <c r="E5124" s="1475">
        <v>2200</v>
      </c>
      <c r="F5124" s="1474" t="s">
        <v>6953</v>
      </c>
      <c r="G5124" s="1474" t="s">
        <v>6954</v>
      </c>
      <c r="H5124" s="1473" t="s">
        <v>5629</v>
      </c>
      <c r="I5124" s="1473" t="s">
        <v>5666</v>
      </c>
      <c r="J5124" s="1473" t="s">
        <v>2189</v>
      </c>
      <c r="K5124" s="1322">
        <v>4</v>
      </c>
      <c r="L5124" s="1322">
        <v>12</v>
      </c>
      <c r="M5124" s="1323">
        <f t="shared" si="208"/>
        <v>26400</v>
      </c>
      <c r="N5124" s="1322">
        <v>2</v>
      </c>
      <c r="O5124" s="1322">
        <v>6</v>
      </c>
      <c r="P5124" s="1323">
        <f t="shared" si="205"/>
        <v>13200</v>
      </c>
    </row>
    <row r="5125" spans="1:16" ht="12.75" x14ac:dyDescent="0.2">
      <c r="A5125" s="1473">
        <v>1091</v>
      </c>
      <c r="B5125" s="1473" t="s">
        <v>2003</v>
      </c>
      <c r="C5125" s="1474" t="s">
        <v>97</v>
      </c>
      <c r="D5125" s="1474" t="s">
        <v>5693</v>
      </c>
      <c r="E5125" s="1475">
        <v>5000</v>
      </c>
      <c r="F5125" s="1474" t="s">
        <v>6955</v>
      </c>
      <c r="G5125" s="1474" t="s">
        <v>6956</v>
      </c>
      <c r="H5125" s="1473" t="s">
        <v>5709</v>
      </c>
      <c r="I5125" s="1473" t="s">
        <v>5581</v>
      </c>
      <c r="J5125" s="1473" t="s">
        <v>5571</v>
      </c>
      <c r="K5125" s="1322">
        <v>1</v>
      </c>
      <c r="L5125" s="1322">
        <v>2</v>
      </c>
      <c r="M5125" s="1323">
        <f t="shared" si="208"/>
        <v>10000</v>
      </c>
      <c r="N5125" s="1322">
        <v>2</v>
      </c>
      <c r="O5125" s="1322">
        <v>6</v>
      </c>
      <c r="P5125" s="1323">
        <f t="shared" si="205"/>
        <v>30000</v>
      </c>
    </row>
    <row r="5126" spans="1:16" ht="12.75" x14ac:dyDescent="0.2">
      <c r="A5126" s="1473">
        <v>1091</v>
      </c>
      <c r="B5126" s="1473" t="s">
        <v>2003</v>
      </c>
      <c r="C5126" s="1474" t="s">
        <v>97</v>
      </c>
      <c r="D5126" s="1474" t="s">
        <v>5959</v>
      </c>
      <c r="E5126" s="1475">
        <v>6500</v>
      </c>
      <c r="F5126" s="1474" t="s">
        <v>6957</v>
      </c>
      <c r="G5126" s="1474" t="s">
        <v>6958</v>
      </c>
      <c r="H5126" s="1473" t="s">
        <v>5751</v>
      </c>
      <c r="I5126" s="1473" t="s">
        <v>5581</v>
      </c>
      <c r="J5126" s="1473" t="s">
        <v>5571</v>
      </c>
      <c r="K5126" s="1322">
        <v>3</v>
      </c>
      <c r="L5126" s="1322">
        <v>8</v>
      </c>
      <c r="M5126" s="1323">
        <f t="shared" si="208"/>
        <v>52000</v>
      </c>
      <c r="N5126" s="1322">
        <v>2</v>
      </c>
      <c r="O5126" s="1322">
        <v>6</v>
      </c>
      <c r="P5126" s="1323">
        <f t="shared" si="205"/>
        <v>39000</v>
      </c>
    </row>
    <row r="5127" spans="1:16" ht="12.75" x14ac:dyDescent="0.2">
      <c r="A5127" s="1473">
        <v>1091</v>
      </c>
      <c r="B5127" s="1473" t="s">
        <v>2003</v>
      </c>
      <c r="C5127" s="1474" t="s">
        <v>97</v>
      </c>
      <c r="D5127" s="1474" t="s">
        <v>739</v>
      </c>
      <c r="E5127" s="1475">
        <v>3000</v>
      </c>
      <c r="F5127" s="1474" t="s">
        <v>6959</v>
      </c>
      <c r="G5127" s="1474" t="s">
        <v>6960</v>
      </c>
      <c r="H5127" s="1473" t="s">
        <v>991</v>
      </c>
      <c r="I5127" s="1473" t="s">
        <v>2189</v>
      </c>
      <c r="J5127" s="1473" t="s">
        <v>2189</v>
      </c>
      <c r="K5127" s="1322">
        <v>4</v>
      </c>
      <c r="L5127" s="1322">
        <v>12</v>
      </c>
      <c r="M5127" s="1323">
        <f t="shared" si="208"/>
        <v>36000</v>
      </c>
      <c r="N5127" s="1322">
        <v>2</v>
      </c>
      <c r="O5127" s="1322">
        <v>6</v>
      </c>
      <c r="P5127" s="1323">
        <f t="shared" si="205"/>
        <v>18000</v>
      </c>
    </row>
    <row r="5128" spans="1:16" ht="12.75" x14ac:dyDescent="0.2">
      <c r="A5128" s="1473">
        <v>1091</v>
      </c>
      <c r="B5128" s="1473" t="s">
        <v>2003</v>
      </c>
      <c r="C5128" s="1474" t="s">
        <v>97</v>
      </c>
      <c r="D5128" s="1474" t="s">
        <v>5696</v>
      </c>
      <c r="E5128" s="1475">
        <v>2500</v>
      </c>
      <c r="F5128" s="1474" t="s">
        <v>6961</v>
      </c>
      <c r="G5128" s="1474" t="s">
        <v>6962</v>
      </c>
      <c r="H5128" s="1473" t="s">
        <v>6963</v>
      </c>
      <c r="I5128" s="1473" t="s">
        <v>5658</v>
      </c>
      <c r="J5128" s="1473" t="s">
        <v>2189</v>
      </c>
      <c r="K5128" s="1322">
        <v>4</v>
      </c>
      <c r="L5128" s="1322">
        <v>12</v>
      </c>
      <c r="M5128" s="1323">
        <f t="shared" si="208"/>
        <v>30000</v>
      </c>
      <c r="N5128" s="1322">
        <v>2</v>
      </c>
      <c r="O5128" s="1322">
        <v>6</v>
      </c>
      <c r="P5128" s="1323">
        <f t="shared" si="205"/>
        <v>15000</v>
      </c>
    </row>
    <row r="5129" spans="1:16" ht="12.75" x14ac:dyDescent="0.2">
      <c r="A5129" s="1473">
        <v>1091</v>
      </c>
      <c r="B5129" s="1473" t="s">
        <v>2003</v>
      </c>
      <c r="C5129" s="1474" t="s">
        <v>97</v>
      </c>
      <c r="D5129" s="1474" t="s">
        <v>6964</v>
      </c>
      <c r="E5129" s="1475">
        <v>8500</v>
      </c>
      <c r="F5129" s="1474" t="s">
        <v>6965</v>
      </c>
      <c r="G5129" s="1474" t="s">
        <v>6966</v>
      </c>
      <c r="H5129" s="1473" t="s">
        <v>5928</v>
      </c>
      <c r="I5129" s="1473" t="s">
        <v>5755</v>
      </c>
      <c r="J5129" s="1473" t="s">
        <v>5571</v>
      </c>
      <c r="K5129" s="1322">
        <v>4</v>
      </c>
      <c r="L5129" s="1322">
        <v>12</v>
      </c>
      <c r="M5129" s="1323">
        <f t="shared" si="208"/>
        <v>102000</v>
      </c>
      <c r="N5129" s="1322">
        <v>2</v>
      </c>
      <c r="O5129" s="1322">
        <v>6</v>
      </c>
      <c r="P5129" s="1323">
        <f t="shared" si="205"/>
        <v>51000</v>
      </c>
    </row>
    <row r="5130" spans="1:16" ht="12.75" x14ac:dyDescent="0.2">
      <c r="A5130" s="1473">
        <v>1091</v>
      </c>
      <c r="B5130" s="1473" t="s">
        <v>2003</v>
      </c>
      <c r="C5130" s="1474" t="s">
        <v>97</v>
      </c>
      <c r="D5130" s="1474" t="s">
        <v>6967</v>
      </c>
      <c r="E5130" s="1475">
        <v>6500</v>
      </c>
      <c r="F5130" s="1474" t="s">
        <v>6968</v>
      </c>
      <c r="G5130" s="1474" t="s">
        <v>6969</v>
      </c>
      <c r="H5130" s="1480" t="s">
        <v>6970</v>
      </c>
      <c r="I5130" s="1473" t="s">
        <v>5611</v>
      </c>
      <c r="J5130" s="1473" t="s">
        <v>5571</v>
      </c>
      <c r="K5130" s="1322">
        <v>4</v>
      </c>
      <c r="L5130" s="1322">
        <v>12</v>
      </c>
      <c r="M5130" s="1323">
        <f t="shared" si="208"/>
        <v>78000</v>
      </c>
      <c r="N5130" s="1322">
        <v>2</v>
      </c>
      <c r="O5130" s="1322">
        <v>6</v>
      </c>
      <c r="P5130" s="1323">
        <f t="shared" si="205"/>
        <v>39000</v>
      </c>
    </row>
    <row r="5131" spans="1:16" ht="12.75" x14ac:dyDescent="0.2">
      <c r="A5131" s="1473">
        <v>1091</v>
      </c>
      <c r="B5131" s="1473" t="s">
        <v>2003</v>
      </c>
      <c r="C5131" s="1474" t="s">
        <v>97</v>
      </c>
      <c r="D5131" s="1474" t="s">
        <v>712</v>
      </c>
      <c r="E5131" s="1475">
        <v>12500</v>
      </c>
      <c r="F5131" s="1474" t="s">
        <v>6971</v>
      </c>
      <c r="G5131" s="1474" t="s">
        <v>6972</v>
      </c>
      <c r="H5131" s="1473" t="s">
        <v>4663</v>
      </c>
      <c r="I5131" s="1473" t="s">
        <v>5611</v>
      </c>
      <c r="J5131" s="1473" t="s">
        <v>5571</v>
      </c>
      <c r="K5131" s="1322">
        <v>1</v>
      </c>
      <c r="L5131" s="1322">
        <v>12</v>
      </c>
      <c r="M5131" s="1323">
        <f t="shared" si="208"/>
        <v>150000</v>
      </c>
      <c r="N5131" s="1322">
        <v>1</v>
      </c>
      <c r="O5131" s="1322">
        <v>6</v>
      </c>
      <c r="P5131" s="1323">
        <f t="shared" si="205"/>
        <v>75000</v>
      </c>
    </row>
    <row r="5132" spans="1:16" ht="12.75" x14ac:dyDescent="0.2">
      <c r="A5132" s="1473">
        <v>1091</v>
      </c>
      <c r="B5132" s="1473" t="s">
        <v>2003</v>
      </c>
      <c r="C5132" s="1474" t="s">
        <v>97</v>
      </c>
      <c r="D5132" s="1474" t="s">
        <v>712</v>
      </c>
      <c r="E5132" s="1475">
        <v>12500</v>
      </c>
      <c r="F5132" s="1474" t="s">
        <v>6973</v>
      </c>
      <c r="G5132" s="1474" t="s">
        <v>6974</v>
      </c>
      <c r="H5132" s="1473" t="s">
        <v>776</v>
      </c>
      <c r="I5132" s="1473" t="s">
        <v>5611</v>
      </c>
      <c r="J5132" s="1473" t="s">
        <v>5571</v>
      </c>
      <c r="K5132" s="1322"/>
      <c r="L5132" s="1322"/>
      <c r="M5132" s="1322"/>
      <c r="N5132" s="1322">
        <v>1</v>
      </c>
      <c r="O5132" s="1322">
        <v>1</v>
      </c>
      <c r="P5132" s="1323">
        <f t="shared" si="205"/>
        <v>12500</v>
      </c>
    </row>
    <row r="5133" spans="1:16" ht="12.75" x14ac:dyDescent="0.2">
      <c r="A5133" s="1473">
        <v>1091</v>
      </c>
      <c r="B5133" s="1473" t="s">
        <v>2003</v>
      </c>
      <c r="C5133" s="1474" t="s">
        <v>97</v>
      </c>
      <c r="D5133" s="1474" t="s">
        <v>695</v>
      </c>
      <c r="E5133" s="1475">
        <v>15600</v>
      </c>
      <c r="F5133" s="1474" t="s">
        <v>6975</v>
      </c>
      <c r="G5133" s="1474" t="s">
        <v>6976</v>
      </c>
      <c r="H5133" s="1473" t="s">
        <v>5629</v>
      </c>
      <c r="I5133" s="1473" t="s">
        <v>5581</v>
      </c>
      <c r="J5133" s="1473" t="s">
        <v>5571</v>
      </c>
      <c r="K5133" s="1324"/>
      <c r="L5133" s="1324"/>
      <c r="M5133" s="1322"/>
      <c r="N5133" s="1322">
        <v>1</v>
      </c>
      <c r="O5133" s="1322">
        <v>1</v>
      </c>
      <c r="P5133" s="1323">
        <f t="shared" ref="P5133:P5195" si="209">+O5133*E5133</f>
        <v>15600</v>
      </c>
    </row>
    <row r="5134" spans="1:16" ht="12.75" x14ac:dyDescent="0.2">
      <c r="A5134" s="1473">
        <v>1091</v>
      </c>
      <c r="B5134" s="1473" t="s">
        <v>2003</v>
      </c>
      <c r="C5134" s="1474" t="s">
        <v>97</v>
      </c>
      <c r="D5134" s="1474" t="s">
        <v>6977</v>
      </c>
      <c r="E5134" s="1475">
        <v>3500</v>
      </c>
      <c r="F5134" s="1474" t="s">
        <v>6978</v>
      </c>
      <c r="G5134" s="1474" t="s">
        <v>6979</v>
      </c>
      <c r="H5134" s="1473" t="s">
        <v>5684</v>
      </c>
      <c r="I5134" s="1473" t="s">
        <v>5755</v>
      </c>
      <c r="J5134" s="1473" t="s">
        <v>5571</v>
      </c>
      <c r="K5134" s="1324"/>
      <c r="L5134" s="1324"/>
      <c r="M5134" s="1322"/>
      <c r="N5134" s="1322">
        <v>1</v>
      </c>
      <c r="O5134" s="1322">
        <v>3</v>
      </c>
      <c r="P5134" s="1323">
        <f t="shared" si="209"/>
        <v>10500</v>
      </c>
    </row>
    <row r="5135" spans="1:16" ht="12.75" x14ac:dyDescent="0.2">
      <c r="A5135" s="1473">
        <v>1091</v>
      </c>
      <c r="B5135" s="1473" t="s">
        <v>2003</v>
      </c>
      <c r="C5135" s="1474" t="s">
        <v>97</v>
      </c>
      <c r="D5135" s="1474" t="s">
        <v>6980</v>
      </c>
      <c r="E5135" s="1475">
        <v>13500</v>
      </c>
      <c r="F5135" s="1473" t="s">
        <v>6981</v>
      </c>
      <c r="G5135" s="1474" t="s">
        <v>6982</v>
      </c>
      <c r="H5135" s="1473" t="s">
        <v>5779</v>
      </c>
      <c r="I5135" s="1473" t="s">
        <v>5581</v>
      </c>
      <c r="J5135" s="1473" t="s">
        <v>5571</v>
      </c>
      <c r="K5135" s="1322">
        <v>1</v>
      </c>
      <c r="L5135" s="1322">
        <v>12</v>
      </c>
      <c r="M5135" s="1323">
        <f>+L5135*E5135</f>
        <v>162000</v>
      </c>
      <c r="N5135" s="1322">
        <v>1</v>
      </c>
      <c r="O5135" s="1322">
        <v>6</v>
      </c>
      <c r="P5135" s="1323">
        <f t="shared" si="209"/>
        <v>81000</v>
      </c>
    </row>
    <row r="5136" spans="1:16" ht="12.75" x14ac:dyDescent="0.2">
      <c r="A5136" s="1473">
        <v>1091</v>
      </c>
      <c r="B5136" s="1473" t="s">
        <v>2003</v>
      </c>
      <c r="C5136" s="1474" t="s">
        <v>97</v>
      </c>
      <c r="D5136" s="1474" t="s">
        <v>5626</v>
      </c>
      <c r="E5136" s="1477">
        <v>5000</v>
      </c>
      <c r="F5136" s="1480" t="s">
        <v>5747</v>
      </c>
      <c r="G5136" s="1474" t="s">
        <v>6983</v>
      </c>
      <c r="H5136" s="1473" t="s">
        <v>5709</v>
      </c>
      <c r="I5136" s="1473" t="s">
        <v>5581</v>
      </c>
      <c r="J5136" s="1473" t="s">
        <v>5571</v>
      </c>
      <c r="K5136" s="1322">
        <v>2</v>
      </c>
      <c r="L5136" s="1322">
        <v>4</v>
      </c>
      <c r="M5136" s="1323">
        <f>+L5136*E5136</f>
        <v>20000</v>
      </c>
      <c r="N5136" s="1322">
        <v>1</v>
      </c>
      <c r="O5136" s="1322">
        <v>2</v>
      </c>
      <c r="P5136" s="1323">
        <f t="shared" si="209"/>
        <v>10000</v>
      </c>
    </row>
    <row r="5137" spans="1:16" ht="12.75" x14ac:dyDescent="0.2">
      <c r="A5137" s="1473">
        <v>1091</v>
      </c>
      <c r="B5137" s="1473" t="s">
        <v>2003</v>
      </c>
      <c r="C5137" s="1474" t="s">
        <v>97</v>
      </c>
      <c r="D5137" s="1474" t="s">
        <v>6984</v>
      </c>
      <c r="E5137" s="1475">
        <v>15600</v>
      </c>
      <c r="F5137" s="1474" t="s">
        <v>6985</v>
      </c>
      <c r="G5137" s="1474" t="s">
        <v>6986</v>
      </c>
      <c r="H5137" s="1473" t="s">
        <v>5614</v>
      </c>
      <c r="I5137" s="1473" t="s">
        <v>5581</v>
      </c>
      <c r="J5137" s="1473" t="s">
        <v>5571</v>
      </c>
      <c r="K5137" s="1322">
        <v>1</v>
      </c>
      <c r="L5137" s="1322">
        <v>12</v>
      </c>
      <c r="M5137" s="1323">
        <f>+L5137*E5137</f>
        <v>187200</v>
      </c>
      <c r="N5137" s="1322">
        <v>1</v>
      </c>
      <c r="O5137" s="1322">
        <v>6</v>
      </c>
      <c r="P5137" s="1323">
        <f t="shared" si="209"/>
        <v>93600</v>
      </c>
    </row>
    <row r="5138" spans="1:16" ht="12.75" x14ac:dyDescent="0.2">
      <c r="A5138" s="1473">
        <v>1091</v>
      </c>
      <c r="B5138" s="1473" t="s">
        <v>2003</v>
      </c>
      <c r="C5138" s="1474" t="s">
        <v>97</v>
      </c>
      <c r="D5138" s="1474" t="s">
        <v>6987</v>
      </c>
      <c r="E5138" s="1475">
        <v>15600</v>
      </c>
      <c r="F5138" s="1474" t="s">
        <v>6988</v>
      </c>
      <c r="G5138" s="1474" t="s">
        <v>6989</v>
      </c>
      <c r="H5138" s="1473" t="s">
        <v>651</v>
      </c>
      <c r="I5138" s="1473" t="s">
        <v>5581</v>
      </c>
      <c r="J5138" s="1473" t="s">
        <v>5571</v>
      </c>
      <c r="K5138" s="1324"/>
      <c r="L5138" s="1324"/>
      <c r="M5138" s="1322"/>
      <c r="N5138" s="1322">
        <v>1</v>
      </c>
      <c r="O5138" s="1322">
        <v>3</v>
      </c>
      <c r="P5138" s="1323">
        <f t="shared" si="209"/>
        <v>46800</v>
      </c>
    </row>
    <row r="5139" spans="1:16" ht="12.75" x14ac:dyDescent="0.2">
      <c r="A5139" s="1473">
        <v>1091</v>
      </c>
      <c r="B5139" s="1473" t="s">
        <v>2003</v>
      </c>
      <c r="C5139" s="1474" t="s">
        <v>97</v>
      </c>
      <c r="D5139" s="1474" t="s">
        <v>6984</v>
      </c>
      <c r="E5139" s="1475">
        <v>15600</v>
      </c>
      <c r="F5139" s="1474" t="s">
        <v>6990</v>
      </c>
      <c r="G5139" s="1474" t="s">
        <v>6991</v>
      </c>
      <c r="H5139" s="1473" t="s">
        <v>5575</v>
      </c>
      <c r="I5139" s="1473" t="s">
        <v>5581</v>
      </c>
      <c r="J5139" s="1473" t="s">
        <v>5571</v>
      </c>
      <c r="K5139" s="1322">
        <v>1</v>
      </c>
      <c r="L5139" s="1322">
        <v>12</v>
      </c>
      <c r="M5139" s="1323">
        <f>+L5139*E5139</f>
        <v>187200</v>
      </c>
      <c r="N5139" s="1322">
        <v>1</v>
      </c>
      <c r="O5139" s="1322">
        <v>6</v>
      </c>
      <c r="P5139" s="1323">
        <f t="shared" si="209"/>
        <v>93600</v>
      </c>
    </row>
    <row r="5140" spans="1:16" ht="12.75" x14ac:dyDescent="0.2">
      <c r="A5140" s="1473">
        <v>1091</v>
      </c>
      <c r="B5140" s="1473" t="s">
        <v>2003</v>
      </c>
      <c r="C5140" s="1474" t="s">
        <v>97</v>
      </c>
      <c r="D5140" s="1474" t="s">
        <v>3933</v>
      </c>
      <c r="E5140" s="1477">
        <v>4500</v>
      </c>
      <c r="F5140" s="1481" t="s">
        <v>5809</v>
      </c>
      <c r="G5140" s="1474" t="s">
        <v>6992</v>
      </c>
      <c r="H5140" s="1473" t="s">
        <v>5580</v>
      </c>
      <c r="I5140" s="1473" t="s">
        <v>5666</v>
      </c>
      <c r="J5140" s="1473" t="s">
        <v>5571</v>
      </c>
      <c r="K5140" s="1322">
        <v>2</v>
      </c>
      <c r="L5140" s="1322">
        <v>4</v>
      </c>
      <c r="M5140" s="1323">
        <f>+L5140*E5140</f>
        <v>18000</v>
      </c>
      <c r="N5140" s="1322">
        <v>1</v>
      </c>
      <c r="O5140" s="1322">
        <v>2</v>
      </c>
      <c r="P5140" s="1323">
        <f t="shared" si="209"/>
        <v>9000</v>
      </c>
    </row>
    <row r="5141" spans="1:16" ht="12.75" x14ac:dyDescent="0.2">
      <c r="A5141" s="1473">
        <v>1091</v>
      </c>
      <c r="B5141" s="1473" t="s">
        <v>2003</v>
      </c>
      <c r="C5141" s="1474" t="s">
        <v>97</v>
      </c>
      <c r="D5141" s="1474" t="s">
        <v>695</v>
      </c>
      <c r="E5141" s="1475">
        <v>15600</v>
      </c>
      <c r="F5141" s="1474" t="s">
        <v>6993</v>
      </c>
      <c r="G5141" s="1474" t="s">
        <v>6994</v>
      </c>
      <c r="H5141" s="1473" t="s">
        <v>5585</v>
      </c>
      <c r="I5141" s="1473" t="s">
        <v>5611</v>
      </c>
      <c r="J5141" s="1473" t="s">
        <v>5571</v>
      </c>
      <c r="K5141" s="1322">
        <v>1</v>
      </c>
      <c r="L5141" s="1322">
        <v>12</v>
      </c>
      <c r="M5141" s="1323">
        <f>+L5141*E5141</f>
        <v>187200</v>
      </c>
      <c r="N5141" s="1322">
        <v>1</v>
      </c>
      <c r="O5141" s="1322">
        <v>6</v>
      </c>
      <c r="P5141" s="1323">
        <f t="shared" si="209"/>
        <v>93600</v>
      </c>
    </row>
    <row r="5142" spans="1:16" ht="12.75" x14ac:dyDescent="0.2">
      <c r="A5142" s="1473">
        <v>1091</v>
      </c>
      <c r="B5142" s="1473" t="s">
        <v>2003</v>
      </c>
      <c r="C5142" s="1474" t="s">
        <v>97</v>
      </c>
      <c r="D5142" s="1474" t="s">
        <v>6987</v>
      </c>
      <c r="E5142" s="1475">
        <v>15600</v>
      </c>
      <c r="F5142" s="1474" t="s">
        <v>6995</v>
      </c>
      <c r="G5142" s="1474" t="s">
        <v>6996</v>
      </c>
      <c r="H5142" s="1473" t="s">
        <v>5575</v>
      </c>
      <c r="I5142" s="1473" t="s">
        <v>5581</v>
      </c>
      <c r="J5142" s="1473" t="s">
        <v>5571</v>
      </c>
      <c r="K5142" s="1322"/>
      <c r="L5142" s="1322">
        <v>12</v>
      </c>
      <c r="M5142" s="1323">
        <f>+L5142*E5142</f>
        <v>187200</v>
      </c>
      <c r="N5142" s="1322">
        <v>1</v>
      </c>
      <c r="O5142" s="1322">
        <v>6</v>
      </c>
      <c r="P5142" s="1323">
        <f t="shared" si="209"/>
        <v>93600</v>
      </c>
    </row>
    <row r="5143" spans="1:16" ht="12.75" x14ac:dyDescent="0.2">
      <c r="A5143" s="1473">
        <v>1091</v>
      </c>
      <c r="B5143" s="1473" t="s">
        <v>2003</v>
      </c>
      <c r="C5143" s="1474" t="s">
        <v>97</v>
      </c>
      <c r="D5143" s="1474" t="s">
        <v>695</v>
      </c>
      <c r="E5143" s="1475">
        <v>15600</v>
      </c>
      <c r="F5143" s="1474" t="s">
        <v>6997</v>
      </c>
      <c r="G5143" s="1474" t="s">
        <v>6998</v>
      </c>
      <c r="H5143" s="1473" t="s">
        <v>651</v>
      </c>
      <c r="I5143" s="1473" t="s">
        <v>2186</v>
      </c>
      <c r="J5143" s="1473" t="s">
        <v>5571</v>
      </c>
      <c r="K5143" s="1322"/>
      <c r="L5143" s="1322"/>
      <c r="M5143" s="1322"/>
      <c r="N5143" s="1322">
        <v>1</v>
      </c>
      <c r="O5143" s="1322">
        <v>1</v>
      </c>
      <c r="P5143" s="1323">
        <f t="shared" si="209"/>
        <v>15600</v>
      </c>
    </row>
    <row r="5144" spans="1:16" ht="12.75" x14ac:dyDescent="0.2">
      <c r="A5144" s="1473">
        <v>1091</v>
      </c>
      <c r="B5144" s="1473" t="s">
        <v>2003</v>
      </c>
      <c r="C5144" s="1474" t="s">
        <v>97</v>
      </c>
      <c r="D5144" s="1474" t="s">
        <v>6999</v>
      </c>
      <c r="E5144" s="1477">
        <v>6500</v>
      </c>
      <c r="F5144" s="1480" t="s">
        <v>5893</v>
      </c>
      <c r="G5144" s="1474" t="s">
        <v>7000</v>
      </c>
      <c r="H5144" s="1473" t="s">
        <v>5751</v>
      </c>
      <c r="I5144" s="1473" t="s">
        <v>5581</v>
      </c>
      <c r="J5144" s="1473" t="s">
        <v>5571</v>
      </c>
      <c r="K5144" s="1322">
        <v>4</v>
      </c>
      <c r="L5144" s="1322">
        <v>12</v>
      </c>
      <c r="M5144" s="1323">
        <f>+L5144*E5144</f>
        <v>78000</v>
      </c>
      <c r="N5144" s="1322">
        <v>1</v>
      </c>
      <c r="O5144" s="1322">
        <v>2</v>
      </c>
      <c r="P5144" s="1323">
        <f t="shared" si="209"/>
        <v>13000</v>
      </c>
    </row>
    <row r="5145" spans="1:16" ht="12.75" x14ac:dyDescent="0.2">
      <c r="A5145" s="1473">
        <v>1091</v>
      </c>
      <c r="B5145" s="1473" t="s">
        <v>2003</v>
      </c>
      <c r="C5145" s="1474" t="s">
        <v>97</v>
      </c>
      <c r="D5145" s="1474" t="s">
        <v>5595</v>
      </c>
      <c r="E5145" s="1475">
        <v>2500</v>
      </c>
      <c r="F5145" s="1474" t="s">
        <v>7001</v>
      </c>
      <c r="G5145" s="1474" t="s">
        <v>7002</v>
      </c>
      <c r="H5145" s="1473" t="s">
        <v>6213</v>
      </c>
      <c r="I5145" s="1473" t="s">
        <v>5605</v>
      </c>
      <c r="J5145" s="1473" t="s">
        <v>5571</v>
      </c>
      <c r="K5145" s="1324"/>
      <c r="L5145" s="1324"/>
      <c r="M5145" s="1322"/>
      <c r="N5145" s="1322">
        <v>1</v>
      </c>
      <c r="O5145" s="1322">
        <v>3</v>
      </c>
      <c r="P5145" s="1323">
        <f t="shared" si="209"/>
        <v>7500</v>
      </c>
    </row>
    <row r="5146" spans="1:16" ht="12.75" x14ac:dyDescent="0.2">
      <c r="A5146" s="1473">
        <v>1091</v>
      </c>
      <c r="B5146" s="1473" t="s">
        <v>2003</v>
      </c>
      <c r="C5146" s="1474" t="s">
        <v>97</v>
      </c>
      <c r="D5146" s="1474" t="s">
        <v>690</v>
      </c>
      <c r="E5146" s="1477">
        <v>1500</v>
      </c>
      <c r="F5146" s="1473" t="s">
        <v>5916</v>
      </c>
      <c r="G5146" s="1474" t="s">
        <v>7003</v>
      </c>
      <c r="H5146" s="1473" t="s">
        <v>5598</v>
      </c>
      <c r="I5146" s="1477" t="s">
        <v>2190</v>
      </c>
      <c r="J5146" s="1473" t="s">
        <v>2190</v>
      </c>
      <c r="K5146" s="1322">
        <v>4</v>
      </c>
      <c r="L5146" s="1322">
        <v>12</v>
      </c>
      <c r="M5146" s="1323">
        <f>+L5146*E5146</f>
        <v>18000</v>
      </c>
      <c r="N5146" s="1322">
        <v>1</v>
      </c>
      <c r="O5146" s="1322">
        <v>2</v>
      </c>
      <c r="P5146" s="1323">
        <f t="shared" si="209"/>
        <v>3000</v>
      </c>
    </row>
    <row r="5147" spans="1:16" ht="12.75" x14ac:dyDescent="0.2">
      <c r="A5147" s="1473">
        <v>1091</v>
      </c>
      <c r="B5147" s="1473" t="s">
        <v>2003</v>
      </c>
      <c r="C5147" s="1474" t="s">
        <v>97</v>
      </c>
      <c r="D5147" s="1474" t="s">
        <v>657</v>
      </c>
      <c r="E5147" s="1475">
        <v>15600</v>
      </c>
      <c r="F5147" s="1474" t="s">
        <v>7004</v>
      </c>
      <c r="G5147" s="1474" t="s">
        <v>7005</v>
      </c>
      <c r="H5147" s="1473" t="s">
        <v>776</v>
      </c>
      <c r="I5147" s="1473" t="s">
        <v>5611</v>
      </c>
      <c r="J5147" s="1473" t="s">
        <v>5571</v>
      </c>
      <c r="K5147" s="1322">
        <v>1</v>
      </c>
      <c r="L5147" s="1322">
        <v>7</v>
      </c>
      <c r="M5147" s="1323">
        <f>+L5147*E5147</f>
        <v>109200</v>
      </c>
      <c r="N5147" s="1322">
        <v>1</v>
      </c>
      <c r="O5147" s="1322">
        <v>6</v>
      </c>
      <c r="P5147" s="1323">
        <f t="shared" si="209"/>
        <v>93600</v>
      </c>
    </row>
    <row r="5148" spans="1:16" ht="12.75" x14ac:dyDescent="0.2">
      <c r="A5148" s="1473">
        <v>1091</v>
      </c>
      <c r="B5148" s="1473" t="s">
        <v>2003</v>
      </c>
      <c r="C5148" s="1474" t="s">
        <v>97</v>
      </c>
      <c r="D5148" s="1474" t="s">
        <v>657</v>
      </c>
      <c r="E5148" s="1475">
        <v>15600</v>
      </c>
      <c r="F5148" s="1474" t="s">
        <v>7006</v>
      </c>
      <c r="G5148" s="1474" t="s">
        <v>7007</v>
      </c>
      <c r="H5148" s="1473" t="s">
        <v>5644</v>
      </c>
      <c r="I5148" s="1473" t="s">
        <v>5581</v>
      </c>
      <c r="J5148" s="1473" t="s">
        <v>5571</v>
      </c>
      <c r="K5148" s="1324"/>
      <c r="L5148" s="1324"/>
      <c r="M5148" s="1322"/>
      <c r="N5148" s="1322">
        <v>1</v>
      </c>
      <c r="O5148" s="1322">
        <v>1</v>
      </c>
      <c r="P5148" s="1323">
        <f t="shared" si="209"/>
        <v>15600</v>
      </c>
    </row>
    <row r="5149" spans="1:16" ht="12.75" x14ac:dyDescent="0.2">
      <c r="A5149" s="1473">
        <v>1091</v>
      </c>
      <c r="B5149" s="1473" t="s">
        <v>2003</v>
      </c>
      <c r="C5149" s="1474" t="s">
        <v>97</v>
      </c>
      <c r="D5149" s="1474" t="s">
        <v>712</v>
      </c>
      <c r="E5149" s="1475">
        <v>12500</v>
      </c>
      <c r="F5149" s="1474" t="s">
        <v>7008</v>
      </c>
      <c r="G5149" s="1474" t="s">
        <v>7009</v>
      </c>
      <c r="H5149" s="1473" t="s">
        <v>5779</v>
      </c>
      <c r="I5149" s="1473" t="s">
        <v>5581</v>
      </c>
      <c r="J5149" s="1473" t="s">
        <v>5571</v>
      </c>
      <c r="K5149" s="1322">
        <v>1</v>
      </c>
      <c r="L5149" s="1322">
        <v>12</v>
      </c>
      <c r="M5149" s="1323">
        <f>+L5149*E5149</f>
        <v>150000</v>
      </c>
      <c r="N5149" s="1322">
        <v>1</v>
      </c>
      <c r="O5149" s="1322">
        <v>6</v>
      </c>
      <c r="P5149" s="1323">
        <f t="shared" si="209"/>
        <v>75000</v>
      </c>
    </row>
    <row r="5150" spans="1:16" ht="12.75" x14ac:dyDescent="0.2">
      <c r="A5150" s="1473">
        <v>1091</v>
      </c>
      <c r="B5150" s="1473" t="s">
        <v>2003</v>
      </c>
      <c r="C5150" s="1474" t="s">
        <v>97</v>
      </c>
      <c r="D5150" s="1474" t="s">
        <v>5989</v>
      </c>
      <c r="E5150" s="1476">
        <v>6500</v>
      </c>
      <c r="F5150" s="1474" t="s">
        <v>5993</v>
      </c>
      <c r="G5150" s="1474" t="s">
        <v>7010</v>
      </c>
      <c r="H5150" s="1473" t="s">
        <v>5995</v>
      </c>
      <c r="I5150" s="1473" t="s">
        <v>5581</v>
      </c>
      <c r="J5150" s="1473" t="s">
        <v>5571</v>
      </c>
      <c r="K5150" s="1322">
        <v>3</v>
      </c>
      <c r="L5150" s="1322">
        <v>9</v>
      </c>
      <c r="M5150" s="1323">
        <f>+L5150*E5150</f>
        <v>58500</v>
      </c>
      <c r="N5150" s="1322">
        <v>1</v>
      </c>
      <c r="O5150" s="1322">
        <v>2</v>
      </c>
      <c r="P5150" s="1323">
        <f t="shared" si="209"/>
        <v>13000</v>
      </c>
    </row>
    <row r="5151" spans="1:16" ht="12.75" x14ac:dyDescent="0.2">
      <c r="A5151" s="1473">
        <v>1091</v>
      </c>
      <c r="B5151" s="1473" t="s">
        <v>2003</v>
      </c>
      <c r="C5151" s="1474" t="s">
        <v>97</v>
      </c>
      <c r="D5151" s="1474" t="s">
        <v>7011</v>
      </c>
      <c r="E5151" s="1477">
        <v>4500</v>
      </c>
      <c r="F5151" s="1473" t="s">
        <v>6069</v>
      </c>
      <c r="G5151" s="1474" t="s">
        <v>7012</v>
      </c>
      <c r="H5151" s="1473" t="s">
        <v>5709</v>
      </c>
      <c r="I5151" s="1473" t="s">
        <v>5755</v>
      </c>
      <c r="J5151" s="1473" t="s">
        <v>5571</v>
      </c>
      <c r="K5151" s="1322">
        <v>4</v>
      </c>
      <c r="L5151" s="1322">
        <v>12</v>
      </c>
      <c r="M5151" s="1323">
        <f>+L5151*E5151</f>
        <v>54000</v>
      </c>
      <c r="N5151" s="1322">
        <v>1</v>
      </c>
      <c r="O5151" s="1322">
        <v>1</v>
      </c>
      <c r="P5151" s="1323">
        <f t="shared" si="209"/>
        <v>4500</v>
      </c>
    </row>
    <row r="5152" spans="1:16" ht="12.75" x14ac:dyDescent="0.2">
      <c r="A5152" s="1473">
        <v>1091</v>
      </c>
      <c r="B5152" s="1473" t="s">
        <v>2003</v>
      </c>
      <c r="C5152" s="1474" t="s">
        <v>97</v>
      </c>
      <c r="D5152" s="1474" t="s">
        <v>657</v>
      </c>
      <c r="E5152" s="1475">
        <v>15600</v>
      </c>
      <c r="F5152" s="1474" t="s">
        <v>7013</v>
      </c>
      <c r="G5152" s="1474" t="s">
        <v>7014</v>
      </c>
      <c r="H5152" s="1473" t="s">
        <v>5580</v>
      </c>
      <c r="I5152" s="1473" t="s">
        <v>5581</v>
      </c>
      <c r="J5152" s="1473" t="s">
        <v>5571</v>
      </c>
      <c r="K5152" s="1324"/>
      <c r="L5152" s="1324"/>
      <c r="M5152" s="1322"/>
      <c r="N5152" s="1322">
        <v>1</v>
      </c>
      <c r="O5152" s="1322">
        <v>1</v>
      </c>
      <c r="P5152" s="1323">
        <f t="shared" si="209"/>
        <v>15600</v>
      </c>
    </row>
    <row r="5153" spans="1:16" ht="12.75" x14ac:dyDescent="0.2">
      <c r="A5153" s="1473">
        <v>1091</v>
      </c>
      <c r="B5153" s="1473" t="s">
        <v>2003</v>
      </c>
      <c r="C5153" s="1474" t="s">
        <v>97</v>
      </c>
      <c r="D5153" s="1474" t="s">
        <v>6984</v>
      </c>
      <c r="E5153" s="1475">
        <v>15600</v>
      </c>
      <c r="F5153" s="1474" t="s">
        <v>7015</v>
      </c>
      <c r="G5153" s="1474" t="s">
        <v>7016</v>
      </c>
      <c r="H5153" s="1473" t="s">
        <v>5575</v>
      </c>
      <c r="I5153" s="1473" t="s">
        <v>5581</v>
      </c>
      <c r="J5153" s="1473" t="s">
        <v>5571</v>
      </c>
      <c r="K5153" s="1322">
        <v>1</v>
      </c>
      <c r="L5153" s="1322">
        <v>4</v>
      </c>
      <c r="M5153" s="1323">
        <f t="shared" ref="M5153:M5167" si="210">+L5153*E5153</f>
        <v>62400</v>
      </c>
      <c r="N5153" s="1322">
        <v>1</v>
      </c>
      <c r="O5153" s="1322">
        <v>6</v>
      </c>
      <c r="P5153" s="1323">
        <f t="shared" si="209"/>
        <v>93600</v>
      </c>
    </row>
    <row r="5154" spans="1:16" ht="12.75" x14ac:dyDescent="0.2">
      <c r="A5154" s="1473">
        <v>1091</v>
      </c>
      <c r="B5154" s="1473" t="s">
        <v>2003</v>
      </c>
      <c r="C5154" s="1474" t="s">
        <v>97</v>
      </c>
      <c r="D5154" s="1474" t="s">
        <v>6980</v>
      </c>
      <c r="E5154" s="1475">
        <v>13500</v>
      </c>
      <c r="F5154" s="1474" t="s">
        <v>7017</v>
      </c>
      <c r="G5154" s="1474" t="s">
        <v>7018</v>
      </c>
      <c r="H5154" s="1473" t="s">
        <v>5585</v>
      </c>
      <c r="I5154" s="1473" t="s">
        <v>5611</v>
      </c>
      <c r="J5154" s="1473" t="s">
        <v>5571</v>
      </c>
      <c r="K5154" s="1322"/>
      <c r="L5154" s="1322">
        <v>12</v>
      </c>
      <c r="M5154" s="1323">
        <f t="shared" si="210"/>
        <v>162000</v>
      </c>
      <c r="N5154" s="1322">
        <v>1</v>
      </c>
      <c r="O5154" s="1322">
        <v>6</v>
      </c>
      <c r="P5154" s="1323">
        <f t="shared" si="209"/>
        <v>81000</v>
      </c>
    </row>
    <row r="5155" spans="1:16" ht="12.75" x14ac:dyDescent="0.2">
      <c r="A5155" s="1473">
        <v>1091</v>
      </c>
      <c r="B5155" s="1473" t="s">
        <v>2003</v>
      </c>
      <c r="C5155" s="1474" t="s">
        <v>97</v>
      </c>
      <c r="D5155" s="1474" t="s">
        <v>6987</v>
      </c>
      <c r="E5155" s="1475">
        <v>15600</v>
      </c>
      <c r="F5155" s="1474" t="s">
        <v>7019</v>
      </c>
      <c r="G5155" s="1474" t="s">
        <v>7020</v>
      </c>
      <c r="H5155" s="1473" t="s">
        <v>4635</v>
      </c>
      <c r="I5155" s="1473" t="s">
        <v>5611</v>
      </c>
      <c r="J5155" s="1473" t="s">
        <v>5571</v>
      </c>
      <c r="K5155" s="1322">
        <v>1</v>
      </c>
      <c r="L5155" s="1322">
        <v>12</v>
      </c>
      <c r="M5155" s="1323">
        <f t="shared" si="210"/>
        <v>187200</v>
      </c>
      <c r="N5155" s="1322">
        <v>1</v>
      </c>
      <c r="O5155" s="1322">
        <v>6</v>
      </c>
      <c r="P5155" s="1323">
        <f t="shared" si="209"/>
        <v>93600</v>
      </c>
    </row>
    <row r="5156" spans="1:16" ht="12.75" x14ac:dyDescent="0.2">
      <c r="A5156" s="1473">
        <v>1091</v>
      </c>
      <c r="B5156" s="1473" t="s">
        <v>2003</v>
      </c>
      <c r="C5156" s="1474" t="s">
        <v>97</v>
      </c>
      <c r="D5156" s="1474" t="s">
        <v>6984</v>
      </c>
      <c r="E5156" s="1475">
        <v>15600</v>
      </c>
      <c r="F5156" s="1474" t="s">
        <v>7021</v>
      </c>
      <c r="G5156" s="1474" t="s">
        <v>7022</v>
      </c>
      <c r="H5156" s="1473" t="s">
        <v>5601</v>
      </c>
      <c r="I5156" s="1473" t="s">
        <v>5581</v>
      </c>
      <c r="J5156" s="1473" t="s">
        <v>5571</v>
      </c>
      <c r="K5156" s="1322"/>
      <c r="L5156" s="1322">
        <v>12</v>
      </c>
      <c r="M5156" s="1323">
        <f t="shared" si="210"/>
        <v>187200</v>
      </c>
      <c r="N5156" s="1322">
        <v>1</v>
      </c>
      <c r="O5156" s="1322">
        <v>6</v>
      </c>
      <c r="P5156" s="1323">
        <f t="shared" si="209"/>
        <v>93600</v>
      </c>
    </row>
    <row r="5157" spans="1:16" ht="12.75" x14ac:dyDescent="0.2">
      <c r="A5157" s="1473">
        <v>1091</v>
      </c>
      <c r="B5157" s="1473" t="s">
        <v>2003</v>
      </c>
      <c r="C5157" s="1474" t="s">
        <v>97</v>
      </c>
      <c r="D5157" s="1474" t="s">
        <v>5641</v>
      </c>
      <c r="E5157" s="1477">
        <v>5000</v>
      </c>
      <c r="F5157" s="1473" t="s">
        <v>7023</v>
      </c>
      <c r="G5157" s="1474" t="s">
        <v>7024</v>
      </c>
      <c r="H5157" s="1473" t="s">
        <v>5857</v>
      </c>
      <c r="I5157" s="1473" t="s">
        <v>5576</v>
      </c>
      <c r="J5157" s="1473" t="s">
        <v>5571</v>
      </c>
      <c r="K5157" s="1322">
        <v>4</v>
      </c>
      <c r="L5157" s="1322">
        <v>12</v>
      </c>
      <c r="M5157" s="1323">
        <f t="shared" si="210"/>
        <v>60000</v>
      </c>
      <c r="N5157" s="1322">
        <v>1</v>
      </c>
      <c r="O5157" s="1322">
        <v>3</v>
      </c>
      <c r="P5157" s="1323">
        <f t="shared" si="209"/>
        <v>15000</v>
      </c>
    </row>
    <row r="5158" spans="1:16" ht="12.75" x14ac:dyDescent="0.2">
      <c r="A5158" s="1473">
        <v>1091</v>
      </c>
      <c r="B5158" s="1473" t="s">
        <v>2003</v>
      </c>
      <c r="C5158" s="1474" t="s">
        <v>97</v>
      </c>
      <c r="D5158" s="1474" t="s">
        <v>7025</v>
      </c>
      <c r="E5158" s="1475">
        <v>8000</v>
      </c>
      <c r="F5158" s="1474" t="s">
        <v>7023</v>
      </c>
      <c r="G5158" s="1474" t="s">
        <v>7026</v>
      </c>
      <c r="H5158" s="1473" t="s">
        <v>5857</v>
      </c>
      <c r="I5158" s="1473" t="s">
        <v>5576</v>
      </c>
      <c r="J5158" s="1473" t="s">
        <v>5571</v>
      </c>
      <c r="K5158" s="1322"/>
      <c r="L5158" s="1322"/>
      <c r="M5158" s="1323">
        <f t="shared" si="210"/>
        <v>0</v>
      </c>
      <c r="N5158" s="1322">
        <v>1</v>
      </c>
      <c r="O5158" s="1322">
        <v>3</v>
      </c>
      <c r="P5158" s="1323">
        <f t="shared" si="209"/>
        <v>24000</v>
      </c>
    </row>
    <row r="5159" spans="1:16" ht="12.75" x14ac:dyDescent="0.2">
      <c r="A5159" s="1473">
        <v>1091</v>
      </c>
      <c r="B5159" s="1473" t="s">
        <v>2003</v>
      </c>
      <c r="C5159" s="1474" t="s">
        <v>97</v>
      </c>
      <c r="D5159" s="1474" t="s">
        <v>7027</v>
      </c>
      <c r="E5159" s="1475">
        <v>15600</v>
      </c>
      <c r="F5159" s="1474" t="s">
        <v>6324</v>
      </c>
      <c r="G5159" s="1474" t="s">
        <v>7028</v>
      </c>
      <c r="H5159" s="1473" t="s">
        <v>4635</v>
      </c>
      <c r="I5159" s="1473" t="s">
        <v>5611</v>
      </c>
      <c r="J5159" s="1473" t="s">
        <v>5571</v>
      </c>
      <c r="K5159" s="1322"/>
      <c r="L5159" s="1322"/>
      <c r="M5159" s="1323">
        <f t="shared" si="210"/>
        <v>0</v>
      </c>
      <c r="N5159" s="1322">
        <v>1</v>
      </c>
      <c r="O5159" s="1322">
        <v>2</v>
      </c>
      <c r="P5159" s="1323">
        <f t="shared" si="209"/>
        <v>31200</v>
      </c>
    </row>
    <row r="5160" spans="1:16" ht="12.75" x14ac:dyDescent="0.2">
      <c r="A5160" s="1473">
        <v>1091</v>
      </c>
      <c r="B5160" s="1473" t="s">
        <v>2003</v>
      </c>
      <c r="C5160" s="1474" t="s">
        <v>97</v>
      </c>
      <c r="D5160" s="1474" t="s">
        <v>657</v>
      </c>
      <c r="E5160" s="1475">
        <v>15600</v>
      </c>
      <c r="F5160" s="1474" t="s">
        <v>7029</v>
      </c>
      <c r="G5160" s="1474" t="s">
        <v>7030</v>
      </c>
      <c r="H5160" s="1473" t="s">
        <v>7031</v>
      </c>
      <c r="I5160" s="1473" t="s">
        <v>5581</v>
      </c>
      <c r="J5160" s="1473" t="s">
        <v>5571</v>
      </c>
      <c r="K5160" s="1322">
        <v>1</v>
      </c>
      <c r="L5160" s="1322">
        <v>12</v>
      </c>
      <c r="M5160" s="1323">
        <f t="shared" si="210"/>
        <v>187200</v>
      </c>
      <c r="N5160" s="1322">
        <v>1</v>
      </c>
      <c r="O5160" s="1322">
        <v>6</v>
      </c>
      <c r="P5160" s="1323">
        <f t="shared" si="209"/>
        <v>93600</v>
      </c>
    </row>
    <row r="5161" spans="1:16" ht="12.75" x14ac:dyDescent="0.2">
      <c r="A5161" s="1473">
        <v>1091</v>
      </c>
      <c r="B5161" s="1473" t="s">
        <v>2003</v>
      </c>
      <c r="C5161" s="1474" t="s">
        <v>97</v>
      </c>
      <c r="D5161" s="1474" t="s">
        <v>7032</v>
      </c>
      <c r="E5161" s="1475">
        <v>15600</v>
      </c>
      <c r="F5161" s="1474" t="s">
        <v>7033</v>
      </c>
      <c r="G5161" s="1474" t="s">
        <v>7034</v>
      </c>
      <c r="H5161" s="1473" t="s">
        <v>5580</v>
      </c>
      <c r="I5161" s="1473" t="s">
        <v>5581</v>
      </c>
      <c r="J5161" s="1473" t="s">
        <v>5571</v>
      </c>
      <c r="K5161" s="1322">
        <v>1</v>
      </c>
      <c r="L5161" s="1322">
        <v>12</v>
      </c>
      <c r="M5161" s="1323">
        <f t="shared" si="210"/>
        <v>187200</v>
      </c>
      <c r="N5161" s="1322">
        <v>1</v>
      </c>
      <c r="O5161" s="1322">
        <v>6</v>
      </c>
      <c r="P5161" s="1323">
        <f t="shared" si="209"/>
        <v>93600</v>
      </c>
    </row>
    <row r="5162" spans="1:16" ht="12.75" x14ac:dyDescent="0.2">
      <c r="A5162" s="1473">
        <v>1091</v>
      </c>
      <c r="B5162" s="1473" t="s">
        <v>2003</v>
      </c>
      <c r="C5162" s="1474" t="s">
        <v>97</v>
      </c>
      <c r="D5162" s="1474" t="s">
        <v>695</v>
      </c>
      <c r="E5162" s="1475">
        <v>15600</v>
      </c>
      <c r="F5162" s="1474" t="s">
        <v>7035</v>
      </c>
      <c r="G5162" s="1474" t="s">
        <v>7036</v>
      </c>
      <c r="H5162" s="1473" t="s">
        <v>5575</v>
      </c>
      <c r="I5162" s="1473" t="s">
        <v>5581</v>
      </c>
      <c r="J5162" s="1473" t="s">
        <v>5571</v>
      </c>
      <c r="K5162" s="1322">
        <v>1</v>
      </c>
      <c r="L5162" s="1322">
        <v>1</v>
      </c>
      <c r="M5162" s="1323">
        <f t="shared" si="210"/>
        <v>15600</v>
      </c>
      <c r="N5162" s="1322">
        <v>1</v>
      </c>
      <c r="O5162" s="1322">
        <v>6</v>
      </c>
      <c r="P5162" s="1323">
        <f t="shared" si="209"/>
        <v>93600</v>
      </c>
    </row>
    <row r="5163" spans="1:16" ht="12.75" x14ac:dyDescent="0.2">
      <c r="A5163" s="1473">
        <v>1091</v>
      </c>
      <c r="B5163" s="1473" t="s">
        <v>2003</v>
      </c>
      <c r="C5163" s="1474" t="s">
        <v>97</v>
      </c>
      <c r="D5163" s="1474" t="s">
        <v>5803</v>
      </c>
      <c r="E5163" s="1476">
        <v>2500</v>
      </c>
      <c r="F5163" s="1481" t="s">
        <v>7037</v>
      </c>
      <c r="G5163" s="1474" t="s">
        <v>7038</v>
      </c>
      <c r="H5163" s="1473" t="s">
        <v>5614</v>
      </c>
      <c r="I5163" s="1473" t="s">
        <v>5605</v>
      </c>
      <c r="J5163" s="1473" t="s">
        <v>5571</v>
      </c>
      <c r="K5163" s="1322">
        <v>3</v>
      </c>
      <c r="L5163" s="1322">
        <v>7</v>
      </c>
      <c r="M5163" s="1323">
        <f t="shared" si="210"/>
        <v>17500</v>
      </c>
      <c r="N5163" s="1322">
        <v>1</v>
      </c>
      <c r="O5163" s="1322">
        <v>2</v>
      </c>
      <c r="P5163" s="1323">
        <f t="shared" si="209"/>
        <v>5000</v>
      </c>
    </row>
    <row r="5164" spans="1:16" ht="12.75" x14ac:dyDescent="0.2">
      <c r="A5164" s="1473">
        <v>1091</v>
      </c>
      <c r="B5164" s="1473" t="s">
        <v>2003</v>
      </c>
      <c r="C5164" s="1474" t="s">
        <v>97</v>
      </c>
      <c r="D5164" s="1474" t="s">
        <v>6552</v>
      </c>
      <c r="E5164" s="1475">
        <v>4000</v>
      </c>
      <c r="F5164" s="1474" t="s">
        <v>7037</v>
      </c>
      <c r="G5164" s="1474" t="s">
        <v>7039</v>
      </c>
      <c r="H5164" s="1473" t="s">
        <v>5614</v>
      </c>
      <c r="I5164" s="1473" t="s">
        <v>5605</v>
      </c>
      <c r="J5164" s="1473" t="s">
        <v>5571</v>
      </c>
      <c r="K5164" s="1322"/>
      <c r="L5164" s="1322"/>
      <c r="M5164" s="1323">
        <f t="shared" si="210"/>
        <v>0</v>
      </c>
      <c r="N5164" s="1322">
        <v>1</v>
      </c>
      <c r="O5164" s="1322">
        <v>3</v>
      </c>
      <c r="P5164" s="1323">
        <f t="shared" si="209"/>
        <v>12000</v>
      </c>
    </row>
    <row r="5165" spans="1:16" ht="12.75" x14ac:dyDescent="0.2">
      <c r="A5165" s="1473">
        <v>1091</v>
      </c>
      <c r="B5165" s="1473" t="s">
        <v>2003</v>
      </c>
      <c r="C5165" s="1474" t="s">
        <v>97</v>
      </c>
      <c r="D5165" s="1474" t="s">
        <v>712</v>
      </c>
      <c r="E5165" s="1475">
        <v>12500</v>
      </c>
      <c r="F5165" s="1474" t="s">
        <v>7040</v>
      </c>
      <c r="G5165" s="1474" t="s">
        <v>7041</v>
      </c>
      <c r="H5165" s="1473" t="s">
        <v>3359</v>
      </c>
      <c r="I5165" s="1473" t="s">
        <v>5611</v>
      </c>
      <c r="J5165" s="1473" t="s">
        <v>5571</v>
      </c>
      <c r="K5165" s="1322">
        <v>1</v>
      </c>
      <c r="L5165" s="1322">
        <v>12</v>
      </c>
      <c r="M5165" s="1323">
        <f t="shared" si="210"/>
        <v>150000</v>
      </c>
      <c r="N5165" s="1322">
        <v>1</v>
      </c>
      <c r="O5165" s="1322">
        <v>6</v>
      </c>
      <c r="P5165" s="1323">
        <f t="shared" si="209"/>
        <v>75000</v>
      </c>
    </row>
    <row r="5166" spans="1:16" ht="12.75" x14ac:dyDescent="0.2">
      <c r="A5166" s="1473">
        <v>1091</v>
      </c>
      <c r="B5166" s="1473" t="s">
        <v>2003</v>
      </c>
      <c r="C5166" s="1474" t="s">
        <v>97</v>
      </c>
      <c r="D5166" s="1474" t="s">
        <v>7042</v>
      </c>
      <c r="E5166" s="1477">
        <v>1500</v>
      </c>
      <c r="F5166" s="1473" t="s">
        <v>6427</v>
      </c>
      <c r="G5166" s="1474" t="s">
        <v>7043</v>
      </c>
      <c r="H5166" s="1473" t="s">
        <v>6429</v>
      </c>
      <c r="I5166" s="1473" t="s">
        <v>2190</v>
      </c>
      <c r="J5166" s="1473" t="s">
        <v>2190</v>
      </c>
      <c r="K5166" s="1322">
        <v>4</v>
      </c>
      <c r="L5166" s="1322">
        <v>12</v>
      </c>
      <c r="M5166" s="1323">
        <f t="shared" si="210"/>
        <v>18000</v>
      </c>
      <c r="N5166" s="1322">
        <v>1</v>
      </c>
      <c r="O5166" s="1322">
        <v>2</v>
      </c>
      <c r="P5166" s="1323">
        <f t="shared" si="209"/>
        <v>3000</v>
      </c>
    </row>
    <row r="5167" spans="1:16" ht="12.75" x14ac:dyDescent="0.2">
      <c r="A5167" s="1473">
        <v>1091</v>
      </c>
      <c r="B5167" s="1473" t="s">
        <v>2003</v>
      </c>
      <c r="C5167" s="1474" t="s">
        <v>97</v>
      </c>
      <c r="D5167" s="1474" t="s">
        <v>6980</v>
      </c>
      <c r="E5167" s="1475">
        <v>13500</v>
      </c>
      <c r="F5167" s="1474" t="s">
        <v>7044</v>
      </c>
      <c r="G5167" s="1474" t="s">
        <v>7045</v>
      </c>
      <c r="H5167" s="1473" t="s">
        <v>7046</v>
      </c>
      <c r="I5167" s="1473" t="s">
        <v>5611</v>
      </c>
      <c r="J5167" s="1473" t="s">
        <v>5571</v>
      </c>
      <c r="K5167" s="1322">
        <v>1</v>
      </c>
      <c r="L5167" s="1322">
        <v>4</v>
      </c>
      <c r="M5167" s="1323">
        <f t="shared" si="210"/>
        <v>54000</v>
      </c>
      <c r="N5167" s="1322">
        <v>1</v>
      </c>
      <c r="O5167" s="1322">
        <v>6</v>
      </c>
      <c r="P5167" s="1323">
        <f t="shared" si="209"/>
        <v>81000</v>
      </c>
    </row>
    <row r="5168" spans="1:16" ht="12.75" x14ac:dyDescent="0.2">
      <c r="A5168" s="1473">
        <v>1091</v>
      </c>
      <c r="B5168" s="1473" t="s">
        <v>2003</v>
      </c>
      <c r="C5168" s="1474" t="s">
        <v>97</v>
      </c>
      <c r="D5168" s="1474" t="s">
        <v>695</v>
      </c>
      <c r="E5168" s="1475">
        <v>15600</v>
      </c>
      <c r="F5168" s="1474" t="s">
        <v>7047</v>
      </c>
      <c r="G5168" s="1474" t="s">
        <v>7048</v>
      </c>
      <c r="H5168" s="1473" t="s">
        <v>5601</v>
      </c>
      <c r="I5168" s="1473" t="s">
        <v>5581</v>
      </c>
      <c r="J5168" s="1473" t="s">
        <v>5571</v>
      </c>
      <c r="K5168" s="1322"/>
      <c r="L5168" s="1322"/>
      <c r="M5168" s="1322"/>
      <c r="N5168" s="1322">
        <v>1</v>
      </c>
      <c r="O5168" s="1322">
        <v>3</v>
      </c>
      <c r="P5168" s="1323">
        <f t="shared" si="209"/>
        <v>46800</v>
      </c>
    </row>
    <row r="5169" spans="1:16" ht="12.75" x14ac:dyDescent="0.2">
      <c r="A5169" s="1473">
        <v>1091</v>
      </c>
      <c r="B5169" s="1473" t="s">
        <v>2003</v>
      </c>
      <c r="C5169" s="1474" t="s">
        <v>97</v>
      </c>
      <c r="D5169" s="1474" t="s">
        <v>657</v>
      </c>
      <c r="E5169" s="1476">
        <v>15600</v>
      </c>
      <c r="F5169" s="1482" t="s">
        <v>7049</v>
      </c>
      <c r="G5169" s="1474" t="s">
        <v>7050</v>
      </c>
      <c r="H5169" s="1473" t="s">
        <v>473</v>
      </c>
      <c r="I5169" s="1473" t="s">
        <v>5611</v>
      </c>
      <c r="J5169" s="1473" t="s">
        <v>5571</v>
      </c>
      <c r="K5169" s="1322">
        <v>1</v>
      </c>
      <c r="L5169" s="1322">
        <v>12</v>
      </c>
      <c r="M5169" s="1323">
        <f>+L5169*E5169</f>
        <v>187200</v>
      </c>
      <c r="N5169" s="1322">
        <v>1</v>
      </c>
      <c r="O5169" s="1322">
        <v>5</v>
      </c>
      <c r="P5169" s="1323">
        <f t="shared" si="209"/>
        <v>78000</v>
      </c>
    </row>
    <row r="5170" spans="1:16" ht="12.75" x14ac:dyDescent="0.2">
      <c r="A5170" s="1473">
        <v>1091</v>
      </c>
      <c r="B5170" s="1473" t="s">
        <v>2003</v>
      </c>
      <c r="C5170" s="1474" t="s">
        <v>97</v>
      </c>
      <c r="D5170" s="1474" t="s">
        <v>7051</v>
      </c>
      <c r="E5170" s="1475">
        <v>15600</v>
      </c>
      <c r="F5170" s="1474" t="s">
        <v>7049</v>
      </c>
      <c r="G5170" s="1474" t="s">
        <v>7052</v>
      </c>
      <c r="H5170" s="1473" t="s">
        <v>473</v>
      </c>
      <c r="I5170" s="1473" t="s">
        <v>5611</v>
      </c>
      <c r="J5170" s="1473" t="s">
        <v>5571</v>
      </c>
      <c r="K5170" s="1322"/>
      <c r="L5170" s="1322"/>
      <c r="M5170" s="1323">
        <f>+L5170*E5170</f>
        <v>0</v>
      </c>
      <c r="N5170" s="1322">
        <v>1</v>
      </c>
      <c r="O5170" s="1322">
        <v>1</v>
      </c>
      <c r="P5170" s="1323">
        <f t="shared" si="209"/>
        <v>15600</v>
      </c>
    </row>
    <row r="5171" spans="1:16" ht="12.75" x14ac:dyDescent="0.2">
      <c r="A5171" s="1473">
        <v>1091</v>
      </c>
      <c r="B5171" s="1473" t="s">
        <v>2003</v>
      </c>
      <c r="C5171" s="1474" t="s">
        <v>97</v>
      </c>
      <c r="D5171" s="1474" t="s">
        <v>695</v>
      </c>
      <c r="E5171" s="1475">
        <v>15600</v>
      </c>
      <c r="F5171" s="1474" t="s">
        <v>7053</v>
      </c>
      <c r="G5171" s="1474" t="s">
        <v>7054</v>
      </c>
      <c r="H5171" s="1473" t="s">
        <v>4635</v>
      </c>
      <c r="I5171" s="1473" t="s">
        <v>5611</v>
      </c>
      <c r="J5171" s="1473" t="s">
        <v>5571</v>
      </c>
      <c r="K5171" s="1322">
        <v>1</v>
      </c>
      <c r="L5171" s="1322">
        <v>10</v>
      </c>
      <c r="M5171" s="1323">
        <f>+L5171*E5171</f>
        <v>156000</v>
      </c>
      <c r="N5171" s="1322">
        <v>1</v>
      </c>
      <c r="O5171" s="1322">
        <v>6</v>
      </c>
      <c r="P5171" s="1323">
        <f t="shared" si="209"/>
        <v>93600</v>
      </c>
    </row>
    <row r="5172" spans="1:16" ht="12.75" x14ac:dyDescent="0.2">
      <c r="A5172" s="1473">
        <v>1091</v>
      </c>
      <c r="B5172" s="1473" t="s">
        <v>2003</v>
      </c>
      <c r="C5172" s="1474" t="s">
        <v>97</v>
      </c>
      <c r="D5172" s="1474" t="s">
        <v>5756</v>
      </c>
      <c r="E5172" s="1475">
        <v>2500</v>
      </c>
      <c r="F5172" s="1474" t="s">
        <v>7055</v>
      </c>
      <c r="G5172" s="1474" t="s">
        <v>7056</v>
      </c>
      <c r="H5172" s="1473" t="s">
        <v>5614</v>
      </c>
      <c r="I5172" s="1473" t="s">
        <v>5666</v>
      </c>
      <c r="J5172" s="1473" t="s">
        <v>5571</v>
      </c>
      <c r="K5172" s="1324"/>
      <c r="L5172" s="1324"/>
      <c r="M5172" s="1322"/>
      <c r="N5172" s="1322">
        <v>1</v>
      </c>
      <c r="O5172" s="1322">
        <v>3</v>
      </c>
      <c r="P5172" s="1323">
        <f t="shared" si="209"/>
        <v>7500</v>
      </c>
    </row>
    <row r="5173" spans="1:16" ht="12.75" x14ac:dyDescent="0.2">
      <c r="A5173" s="1473">
        <v>1091</v>
      </c>
      <c r="B5173" s="1473" t="s">
        <v>2003</v>
      </c>
      <c r="C5173" s="1474" t="s">
        <v>97</v>
      </c>
      <c r="D5173" s="1474" t="s">
        <v>7057</v>
      </c>
      <c r="E5173" s="1476">
        <v>5000</v>
      </c>
      <c r="F5173" s="1474" t="s">
        <v>6572</v>
      </c>
      <c r="G5173" s="1474" t="s">
        <v>7058</v>
      </c>
      <c r="H5173" s="1473" t="s">
        <v>3359</v>
      </c>
      <c r="I5173" s="1473" t="s">
        <v>5581</v>
      </c>
      <c r="J5173" s="1473" t="s">
        <v>5571</v>
      </c>
      <c r="K5173" s="1322">
        <v>4</v>
      </c>
      <c r="L5173" s="1322">
        <v>12</v>
      </c>
      <c r="M5173" s="1323">
        <f>+L5173*E5173</f>
        <v>60000</v>
      </c>
      <c r="N5173" s="1322">
        <v>1</v>
      </c>
      <c r="O5173" s="1322">
        <v>1</v>
      </c>
      <c r="P5173" s="1323">
        <f t="shared" si="209"/>
        <v>5000</v>
      </c>
    </row>
    <row r="5174" spans="1:16" ht="12.75" x14ac:dyDescent="0.2">
      <c r="A5174" s="1473">
        <v>1091</v>
      </c>
      <c r="B5174" s="1473" t="s">
        <v>2003</v>
      </c>
      <c r="C5174" s="1474" t="s">
        <v>97</v>
      </c>
      <c r="D5174" s="1474" t="s">
        <v>7059</v>
      </c>
      <c r="E5174" s="1477">
        <v>6500</v>
      </c>
      <c r="F5174" s="1480" t="s">
        <v>6574</v>
      </c>
      <c r="G5174" s="1474" t="s">
        <v>7060</v>
      </c>
      <c r="H5174" s="1473" t="s">
        <v>5601</v>
      </c>
      <c r="I5174" s="1473" t="s">
        <v>5581</v>
      </c>
      <c r="J5174" s="1473" t="s">
        <v>5571</v>
      </c>
      <c r="K5174" s="1322">
        <v>4</v>
      </c>
      <c r="L5174" s="1322">
        <v>12</v>
      </c>
      <c r="M5174" s="1323">
        <f>+L5174*E5174</f>
        <v>78000</v>
      </c>
      <c r="N5174" s="1322">
        <v>1</v>
      </c>
      <c r="O5174" s="1322">
        <v>1</v>
      </c>
      <c r="P5174" s="1323">
        <f t="shared" si="209"/>
        <v>6500</v>
      </c>
    </row>
    <row r="5175" spans="1:16" ht="12.75" x14ac:dyDescent="0.2">
      <c r="A5175" s="1473">
        <v>1091</v>
      </c>
      <c r="B5175" s="1473" t="s">
        <v>2003</v>
      </c>
      <c r="C5175" s="1474" t="s">
        <v>97</v>
      </c>
      <c r="D5175" s="1474" t="s">
        <v>5677</v>
      </c>
      <c r="E5175" s="1475">
        <v>5000</v>
      </c>
      <c r="F5175" s="1474" t="s">
        <v>7061</v>
      </c>
      <c r="G5175" s="1474" t="s">
        <v>7062</v>
      </c>
      <c r="H5175" s="1473" t="s">
        <v>5680</v>
      </c>
      <c r="I5175" s="1473" t="s">
        <v>5755</v>
      </c>
      <c r="J5175" s="1473" t="s">
        <v>5571</v>
      </c>
      <c r="K5175" s="1322"/>
      <c r="L5175" s="1322"/>
      <c r="M5175" s="1323">
        <f>+L5175*E5175</f>
        <v>0</v>
      </c>
      <c r="N5175" s="1322">
        <v>1</v>
      </c>
      <c r="O5175" s="1322">
        <v>3</v>
      </c>
      <c r="P5175" s="1323">
        <f t="shared" si="209"/>
        <v>15000</v>
      </c>
    </row>
    <row r="5176" spans="1:16" ht="12.75" x14ac:dyDescent="0.2">
      <c r="A5176" s="1473">
        <v>1091</v>
      </c>
      <c r="B5176" s="1473" t="s">
        <v>2003</v>
      </c>
      <c r="C5176" s="1474" t="s">
        <v>97</v>
      </c>
      <c r="D5176" s="1474" t="s">
        <v>739</v>
      </c>
      <c r="E5176" s="1475">
        <v>2500</v>
      </c>
      <c r="F5176" s="1474" t="s">
        <v>7063</v>
      </c>
      <c r="G5176" s="1474" t="s">
        <v>7064</v>
      </c>
      <c r="H5176" s="1473" t="s">
        <v>6117</v>
      </c>
      <c r="I5176" s="1473" t="s">
        <v>5666</v>
      </c>
      <c r="J5176" s="1473" t="s">
        <v>5571</v>
      </c>
      <c r="K5176" s="1324"/>
      <c r="L5176" s="1324"/>
      <c r="M5176" s="1322"/>
      <c r="N5176" s="1322">
        <v>1</v>
      </c>
      <c r="O5176" s="1322">
        <v>3</v>
      </c>
      <c r="P5176" s="1323">
        <f t="shared" si="209"/>
        <v>7500</v>
      </c>
    </row>
    <row r="5177" spans="1:16" ht="12.75" x14ac:dyDescent="0.2">
      <c r="A5177" s="1473">
        <v>1091</v>
      </c>
      <c r="B5177" s="1473" t="s">
        <v>2003</v>
      </c>
      <c r="C5177" s="1474" t="s">
        <v>97</v>
      </c>
      <c r="D5177" s="1474" t="s">
        <v>5647</v>
      </c>
      <c r="E5177" s="1475">
        <v>7000</v>
      </c>
      <c r="F5177" s="1474" t="s">
        <v>7065</v>
      </c>
      <c r="G5177" s="1474" t="s">
        <v>7066</v>
      </c>
      <c r="H5177" s="1473" t="s">
        <v>6022</v>
      </c>
      <c r="I5177" s="1473" t="s">
        <v>5581</v>
      </c>
      <c r="J5177" s="1473" t="s">
        <v>5571</v>
      </c>
      <c r="K5177" s="1324"/>
      <c r="L5177" s="1324"/>
      <c r="M5177" s="1322"/>
      <c r="N5177" s="1322">
        <v>1</v>
      </c>
      <c r="O5177" s="1322">
        <v>3</v>
      </c>
      <c r="P5177" s="1323">
        <f t="shared" si="209"/>
        <v>21000</v>
      </c>
    </row>
    <row r="5178" spans="1:16" ht="12.75" x14ac:dyDescent="0.2">
      <c r="A5178" s="1473">
        <v>1091</v>
      </c>
      <c r="B5178" s="1473" t="s">
        <v>2003</v>
      </c>
      <c r="C5178" s="1474" t="s">
        <v>97</v>
      </c>
      <c r="D5178" s="1474" t="s">
        <v>7067</v>
      </c>
      <c r="E5178" s="1475">
        <v>15600</v>
      </c>
      <c r="F5178" s="1474" t="s">
        <v>7068</v>
      </c>
      <c r="G5178" s="1474" t="s">
        <v>7069</v>
      </c>
      <c r="H5178" s="1473" t="s">
        <v>5585</v>
      </c>
      <c r="I5178" s="1473" t="s">
        <v>5611</v>
      </c>
      <c r="J5178" s="1473" t="s">
        <v>5571</v>
      </c>
      <c r="K5178" s="1322">
        <v>1</v>
      </c>
      <c r="L5178" s="1322">
        <v>12</v>
      </c>
      <c r="M5178" s="1323">
        <f t="shared" ref="M5178:M5183" si="211">+L5178*E5178</f>
        <v>187200</v>
      </c>
      <c r="N5178" s="1322">
        <v>1</v>
      </c>
      <c r="O5178" s="1322">
        <v>6</v>
      </c>
      <c r="P5178" s="1323">
        <f t="shared" si="209"/>
        <v>93600</v>
      </c>
    </row>
    <row r="5179" spans="1:16" ht="12.75" x14ac:dyDescent="0.2">
      <c r="A5179" s="1473">
        <v>1091</v>
      </c>
      <c r="B5179" s="1473" t="s">
        <v>2003</v>
      </c>
      <c r="C5179" s="1474" t="s">
        <v>97</v>
      </c>
      <c r="D5179" s="1474" t="s">
        <v>695</v>
      </c>
      <c r="E5179" s="1475">
        <v>15600</v>
      </c>
      <c r="F5179" s="1474" t="s">
        <v>7070</v>
      </c>
      <c r="G5179" s="1474" t="s">
        <v>7071</v>
      </c>
      <c r="H5179" s="1473" t="s">
        <v>5585</v>
      </c>
      <c r="I5179" s="1473" t="s">
        <v>5611</v>
      </c>
      <c r="J5179" s="1473" t="s">
        <v>5571</v>
      </c>
      <c r="K5179" s="1322">
        <v>1</v>
      </c>
      <c r="L5179" s="1322">
        <v>12</v>
      </c>
      <c r="M5179" s="1323">
        <f t="shared" si="211"/>
        <v>187200</v>
      </c>
      <c r="N5179" s="1322">
        <v>1</v>
      </c>
      <c r="O5179" s="1322">
        <v>6</v>
      </c>
      <c r="P5179" s="1323">
        <f t="shared" si="209"/>
        <v>93600</v>
      </c>
    </row>
    <row r="5180" spans="1:16" ht="12.75" x14ac:dyDescent="0.2">
      <c r="A5180" s="1473">
        <v>1091</v>
      </c>
      <c r="B5180" s="1473" t="s">
        <v>2003</v>
      </c>
      <c r="C5180" s="1474" t="s">
        <v>97</v>
      </c>
      <c r="D5180" s="1474" t="s">
        <v>7072</v>
      </c>
      <c r="E5180" s="1477">
        <v>6500</v>
      </c>
      <c r="F5180" s="1473" t="s">
        <v>6656</v>
      </c>
      <c r="G5180" s="1474" t="s">
        <v>7073</v>
      </c>
      <c r="H5180" s="1473" t="s">
        <v>6106</v>
      </c>
      <c r="I5180" s="1473" t="s">
        <v>5581</v>
      </c>
      <c r="J5180" s="1473" t="s">
        <v>5571</v>
      </c>
      <c r="K5180" s="1322">
        <v>4</v>
      </c>
      <c r="L5180" s="1322">
        <v>12</v>
      </c>
      <c r="M5180" s="1323">
        <f t="shared" si="211"/>
        <v>78000</v>
      </c>
      <c r="N5180" s="1322">
        <v>1</v>
      </c>
      <c r="O5180" s="1322">
        <v>2</v>
      </c>
      <c r="P5180" s="1323">
        <f t="shared" si="209"/>
        <v>13000</v>
      </c>
    </row>
    <row r="5181" spans="1:16" ht="12.75" x14ac:dyDescent="0.2">
      <c r="A5181" s="1473">
        <v>1091</v>
      </c>
      <c r="B5181" s="1473" t="s">
        <v>2003</v>
      </c>
      <c r="C5181" s="1474" t="s">
        <v>97</v>
      </c>
      <c r="D5181" s="1474" t="s">
        <v>6464</v>
      </c>
      <c r="E5181" s="1477">
        <v>6500</v>
      </c>
      <c r="F5181" s="1473" t="s">
        <v>6661</v>
      </c>
      <c r="G5181" s="1474" t="s">
        <v>7074</v>
      </c>
      <c r="H5181" s="1473" t="s">
        <v>5662</v>
      </c>
      <c r="I5181" s="1473" t="s">
        <v>5581</v>
      </c>
      <c r="J5181" s="1473" t="s">
        <v>5571</v>
      </c>
      <c r="K5181" s="1322">
        <v>4</v>
      </c>
      <c r="L5181" s="1322">
        <v>12</v>
      </c>
      <c r="M5181" s="1323">
        <f t="shared" si="211"/>
        <v>78000</v>
      </c>
      <c r="N5181" s="1322">
        <v>1</v>
      </c>
      <c r="O5181" s="1322">
        <v>2</v>
      </c>
      <c r="P5181" s="1323">
        <f t="shared" si="209"/>
        <v>13000</v>
      </c>
    </row>
    <row r="5182" spans="1:16" ht="12.75" x14ac:dyDescent="0.2">
      <c r="A5182" s="1473">
        <v>1091</v>
      </c>
      <c r="B5182" s="1473" t="s">
        <v>2003</v>
      </c>
      <c r="C5182" s="1474" t="s">
        <v>97</v>
      </c>
      <c r="D5182" s="1474" t="s">
        <v>712</v>
      </c>
      <c r="E5182" s="1475">
        <v>12500</v>
      </c>
      <c r="F5182" s="1474" t="s">
        <v>7075</v>
      </c>
      <c r="G5182" s="1474" t="s">
        <v>7076</v>
      </c>
      <c r="H5182" s="1473" t="s">
        <v>5644</v>
      </c>
      <c r="I5182" s="1473" t="s">
        <v>5581</v>
      </c>
      <c r="J5182" s="1473" t="s">
        <v>5571</v>
      </c>
      <c r="K5182" s="1322">
        <v>1</v>
      </c>
      <c r="L5182" s="1322">
        <v>12</v>
      </c>
      <c r="M5182" s="1323">
        <f t="shared" si="211"/>
        <v>150000</v>
      </c>
      <c r="N5182" s="1322">
        <v>1</v>
      </c>
      <c r="O5182" s="1322">
        <v>6</v>
      </c>
      <c r="P5182" s="1323">
        <f t="shared" si="209"/>
        <v>75000</v>
      </c>
    </row>
    <row r="5183" spans="1:16" ht="12.75" x14ac:dyDescent="0.2">
      <c r="A5183" s="1473">
        <v>1091</v>
      </c>
      <c r="B5183" s="1473" t="s">
        <v>2003</v>
      </c>
      <c r="C5183" s="1474" t="s">
        <v>97</v>
      </c>
      <c r="D5183" s="1474" t="s">
        <v>657</v>
      </c>
      <c r="E5183" s="1475">
        <v>15600</v>
      </c>
      <c r="F5183" s="1474" t="s">
        <v>7077</v>
      </c>
      <c r="G5183" s="1474" t="s">
        <v>7078</v>
      </c>
      <c r="H5183" s="1473" t="s">
        <v>7079</v>
      </c>
      <c r="I5183" s="1473" t="s">
        <v>5581</v>
      </c>
      <c r="J5183" s="1473" t="s">
        <v>5571</v>
      </c>
      <c r="K5183" s="1322">
        <v>1</v>
      </c>
      <c r="L5183" s="1322">
        <v>1</v>
      </c>
      <c r="M5183" s="1323">
        <f t="shared" si="211"/>
        <v>15600</v>
      </c>
      <c r="N5183" s="1322">
        <v>1</v>
      </c>
      <c r="O5183" s="1322">
        <v>6</v>
      </c>
      <c r="P5183" s="1323">
        <f t="shared" si="209"/>
        <v>93600</v>
      </c>
    </row>
    <row r="5184" spans="1:16" ht="12.75" x14ac:dyDescent="0.2">
      <c r="A5184" s="1473">
        <v>1091</v>
      </c>
      <c r="B5184" s="1473" t="s">
        <v>2003</v>
      </c>
      <c r="C5184" s="1474" t="s">
        <v>97</v>
      </c>
      <c r="D5184" s="1474" t="s">
        <v>7080</v>
      </c>
      <c r="E5184" s="1475">
        <v>2000</v>
      </c>
      <c r="F5184" s="1474" t="s">
        <v>7081</v>
      </c>
      <c r="G5184" s="1474" t="s">
        <v>7082</v>
      </c>
      <c r="H5184" s="1473" t="s">
        <v>2189</v>
      </c>
      <c r="I5184" s="1473" t="s">
        <v>5611</v>
      </c>
      <c r="J5184" s="1473" t="s">
        <v>2189</v>
      </c>
      <c r="K5184" s="1324"/>
      <c r="L5184" s="1324"/>
      <c r="M5184" s="1322"/>
      <c r="N5184" s="1322">
        <v>1</v>
      </c>
      <c r="O5184" s="1322">
        <v>3</v>
      </c>
      <c r="P5184" s="1323">
        <f t="shared" si="209"/>
        <v>6000</v>
      </c>
    </row>
    <row r="5185" spans="1:16" ht="12.75" x14ac:dyDescent="0.2">
      <c r="A5185" s="1473">
        <v>1091</v>
      </c>
      <c r="B5185" s="1473" t="s">
        <v>2003</v>
      </c>
      <c r="C5185" s="1474" t="s">
        <v>97</v>
      </c>
      <c r="D5185" s="1474" t="s">
        <v>5572</v>
      </c>
      <c r="E5185" s="1475">
        <v>6500</v>
      </c>
      <c r="F5185" s="1474" t="s">
        <v>7083</v>
      </c>
      <c r="G5185" s="1474" t="s">
        <v>7084</v>
      </c>
      <c r="H5185" s="1473" t="s">
        <v>651</v>
      </c>
      <c r="I5185" s="1473" t="s">
        <v>5611</v>
      </c>
      <c r="J5185" s="1473" t="s">
        <v>5571</v>
      </c>
      <c r="K5185" s="1324"/>
      <c r="L5185" s="1324"/>
      <c r="M5185" s="1322"/>
      <c r="N5185" s="1322">
        <v>1</v>
      </c>
      <c r="O5185" s="1322">
        <v>3</v>
      </c>
      <c r="P5185" s="1323">
        <f t="shared" si="209"/>
        <v>19500</v>
      </c>
    </row>
    <row r="5186" spans="1:16" ht="12.75" x14ac:dyDescent="0.2">
      <c r="A5186" s="1473">
        <v>1091</v>
      </c>
      <c r="B5186" s="1473" t="s">
        <v>2003</v>
      </c>
      <c r="C5186" s="1474" t="s">
        <v>97</v>
      </c>
      <c r="D5186" s="1474" t="s">
        <v>657</v>
      </c>
      <c r="E5186" s="1475">
        <v>15600</v>
      </c>
      <c r="F5186" s="1474" t="s">
        <v>7085</v>
      </c>
      <c r="G5186" s="1474" t="s">
        <v>7086</v>
      </c>
      <c r="H5186" s="1473" t="s">
        <v>5680</v>
      </c>
      <c r="I5186" s="1473" t="s">
        <v>5581</v>
      </c>
      <c r="J5186" s="1473" t="s">
        <v>5571</v>
      </c>
      <c r="K5186" s="1322"/>
      <c r="L5186" s="1322"/>
      <c r="M5186" s="1322"/>
      <c r="N5186" s="1322">
        <v>1</v>
      </c>
      <c r="O5186" s="1322">
        <v>1</v>
      </c>
      <c r="P5186" s="1323">
        <f t="shared" si="209"/>
        <v>15600</v>
      </c>
    </row>
    <row r="5187" spans="1:16" ht="12.75" x14ac:dyDescent="0.2">
      <c r="A5187" s="1473">
        <v>1091</v>
      </c>
      <c r="B5187" s="1473" t="s">
        <v>2003</v>
      </c>
      <c r="C5187" s="1474" t="s">
        <v>97</v>
      </c>
      <c r="D5187" s="1474" t="s">
        <v>7087</v>
      </c>
      <c r="E5187" s="1475">
        <v>15600</v>
      </c>
      <c r="F5187" s="1474" t="s">
        <v>7088</v>
      </c>
      <c r="G5187" s="1474" t="s">
        <v>7089</v>
      </c>
      <c r="H5187" s="1473" t="s">
        <v>3359</v>
      </c>
      <c r="I5187" s="1473" t="s">
        <v>5611</v>
      </c>
      <c r="J5187" s="1473" t="s">
        <v>5571</v>
      </c>
      <c r="K5187" s="1322"/>
      <c r="L5187" s="1322"/>
      <c r="M5187" s="1322"/>
      <c r="N5187" s="1322">
        <v>1</v>
      </c>
      <c r="O5187" s="1322">
        <v>1</v>
      </c>
      <c r="P5187" s="1323">
        <f t="shared" si="209"/>
        <v>15600</v>
      </c>
    </row>
    <row r="5188" spans="1:16" ht="12.75" x14ac:dyDescent="0.2">
      <c r="A5188" s="1473">
        <v>1091</v>
      </c>
      <c r="B5188" s="1473" t="s">
        <v>2003</v>
      </c>
      <c r="C5188" s="1474" t="s">
        <v>97</v>
      </c>
      <c r="D5188" s="1474" t="s">
        <v>7090</v>
      </c>
      <c r="E5188" s="1477">
        <v>5000</v>
      </c>
      <c r="F5188" s="1473" t="s">
        <v>6791</v>
      </c>
      <c r="G5188" s="1474" t="s">
        <v>7091</v>
      </c>
      <c r="H5188" s="1473" t="s">
        <v>6635</v>
      </c>
      <c r="I5188" s="1473" t="s">
        <v>5581</v>
      </c>
      <c r="J5188" s="1473" t="s">
        <v>5571</v>
      </c>
      <c r="K5188" s="1322">
        <v>4</v>
      </c>
      <c r="L5188" s="1322">
        <v>12</v>
      </c>
      <c r="M5188" s="1323">
        <f>+L5188*E5188</f>
        <v>60000</v>
      </c>
      <c r="N5188" s="1322">
        <v>1</v>
      </c>
      <c r="O5188" s="1322">
        <v>2</v>
      </c>
      <c r="P5188" s="1323">
        <f t="shared" si="209"/>
        <v>10000</v>
      </c>
    </row>
    <row r="5189" spans="1:16" ht="12.75" x14ac:dyDescent="0.2">
      <c r="A5189" s="1473">
        <v>1091</v>
      </c>
      <c r="B5189" s="1473" t="s">
        <v>2003</v>
      </c>
      <c r="C5189" s="1474" t="s">
        <v>97</v>
      </c>
      <c r="D5189" s="1474" t="s">
        <v>5803</v>
      </c>
      <c r="E5189" s="1475">
        <v>2500</v>
      </c>
      <c r="F5189" s="1474" t="s">
        <v>7092</v>
      </c>
      <c r="G5189" s="1474" t="s">
        <v>7093</v>
      </c>
      <c r="H5189" s="1473" t="s">
        <v>5644</v>
      </c>
      <c r="I5189" s="1473" t="s">
        <v>5581</v>
      </c>
      <c r="J5189" s="1473" t="s">
        <v>2189</v>
      </c>
      <c r="K5189" s="1324"/>
      <c r="L5189" s="1324"/>
      <c r="M5189" s="1322"/>
      <c r="N5189" s="1322">
        <v>1</v>
      </c>
      <c r="O5189" s="1322">
        <v>3</v>
      </c>
      <c r="P5189" s="1323">
        <f t="shared" si="209"/>
        <v>7500</v>
      </c>
    </row>
    <row r="5190" spans="1:16" ht="12.75" x14ac:dyDescent="0.2">
      <c r="A5190" s="1473">
        <v>1091</v>
      </c>
      <c r="B5190" s="1473" t="s">
        <v>2003</v>
      </c>
      <c r="C5190" s="1474" t="s">
        <v>97</v>
      </c>
      <c r="D5190" s="1474" t="s">
        <v>6987</v>
      </c>
      <c r="E5190" s="1475">
        <v>15600</v>
      </c>
      <c r="F5190" s="1474" t="s">
        <v>7094</v>
      </c>
      <c r="G5190" s="1474" t="s">
        <v>7095</v>
      </c>
      <c r="H5190" s="1473" t="s">
        <v>473</v>
      </c>
      <c r="I5190" s="1473" t="s">
        <v>5611</v>
      </c>
      <c r="J5190" s="1473" t="s">
        <v>5571</v>
      </c>
      <c r="K5190" s="1322"/>
      <c r="L5190" s="1322">
        <v>12</v>
      </c>
      <c r="M5190" s="1323">
        <f>+L5190*E5190</f>
        <v>187200</v>
      </c>
      <c r="N5190" s="1322">
        <v>1</v>
      </c>
      <c r="O5190" s="1322">
        <v>6</v>
      </c>
      <c r="P5190" s="1323">
        <f t="shared" si="209"/>
        <v>93600</v>
      </c>
    </row>
    <row r="5191" spans="1:16" ht="12.75" x14ac:dyDescent="0.2">
      <c r="A5191" s="1473">
        <v>1091</v>
      </c>
      <c r="B5191" s="1473" t="s">
        <v>2003</v>
      </c>
      <c r="C5191" s="1474" t="s">
        <v>97</v>
      </c>
      <c r="D5191" s="1474" t="s">
        <v>768</v>
      </c>
      <c r="E5191" s="1476">
        <v>2500</v>
      </c>
      <c r="F5191" s="1481" t="s">
        <v>6882</v>
      </c>
      <c r="G5191" s="1474" t="s">
        <v>7096</v>
      </c>
      <c r="H5191" s="1473" t="s">
        <v>14477</v>
      </c>
      <c r="I5191" s="1473" t="s">
        <v>5581</v>
      </c>
      <c r="J5191" s="1473" t="s">
        <v>2189</v>
      </c>
      <c r="K5191" s="1322">
        <v>1</v>
      </c>
      <c r="L5191" s="1322">
        <v>9</v>
      </c>
      <c r="M5191" s="1323">
        <f>+L5191*E5191</f>
        <v>22500</v>
      </c>
      <c r="N5191" s="1322">
        <v>1</v>
      </c>
      <c r="O5191" s="1322">
        <v>2</v>
      </c>
      <c r="P5191" s="1323">
        <f t="shared" si="209"/>
        <v>5000</v>
      </c>
    </row>
    <row r="5192" spans="1:16" ht="12.75" x14ac:dyDescent="0.2">
      <c r="A5192" s="1473">
        <v>1091</v>
      </c>
      <c r="B5192" s="1473" t="s">
        <v>2003</v>
      </c>
      <c r="C5192" s="1474" t="s">
        <v>97</v>
      </c>
      <c r="D5192" s="1474" t="s">
        <v>5634</v>
      </c>
      <c r="E5192" s="1475">
        <v>2500</v>
      </c>
      <c r="F5192" s="1474" t="s">
        <v>7097</v>
      </c>
      <c r="G5192" s="1474" t="s">
        <v>7098</v>
      </c>
      <c r="H5192" s="1473" t="s">
        <v>5614</v>
      </c>
      <c r="I5192" s="1473" t="s">
        <v>5581</v>
      </c>
      <c r="J5192" s="1473" t="s">
        <v>2189</v>
      </c>
      <c r="K5192" s="1324"/>
      <c r="L5192" s="1324"/>
      <c r="M5192" s="1322"/>
      <c r="N5192" s="1322">
        <v>1</v>
      </c>
      <c r="O5192" s="1322">
        <v>3</v>
      </c>
      <c r="P5192" s="1323">
        <f t="shared" si="209"/>
        <v>7500</v>
      </c>
    </row>
    <row r="5193" spans="1:16" ht="12.75" x14ac:dyDescent="0.2">
      <c r="A5193" s="1473">
        <v>1091</v>
      </c>
      <c r="B5193" s="1473" t="s">
        <v>2003</v>
      </c>
      <c r="C5193" s="1474" t="s">
        <v>97</v>
      </c>
      <c r="D5193" s="1474" t="s">
        <v>5756</v>
      </c>
      <c r="E5193" s="1475">
        <v>2500</v>
      </c>
      <c r="F5193" s="1474" t="s">
        <v>7099</v>
      </c>
      <c r="G5193" s="1474" t="s">
        <v>7100</v>
      </c>
      <c r="H5193" s="1473" t="s">
        <v>5687</v>
      </c>
      <c r="I5193" s="1473" t="s">
        <v>5581</v>
      </c>
      <c r="J5193" s="1473" t="s">
        <v>2189</v>
      </c>
      <c r="K5193" s="1324"/>
      <c r="L5193" s="1324"/>
      <c r="M5193" s="1322"/>
      <c r="N5193" s="1322">
        <v>1</v>
      </c>
      <c r="O5193" s="1322">
        <v>3</v>
      </c>
      <c r="P5193" s="1323">
        <f t="shared" si="209"/>
        <v>7500</v>
      </c>
    </row>
    <row r="5194" spans="1:16" ht="12.75" x14ac:dyDescent="0.2">
      <c r="A5194" s="1473">
        <v>1091</v>
      </c>
      <c r="B5194" s="1473" t="s">
        <v>2003</v>
      </c>
      <c r="C5194" s="1474" t="s">
        <v>97</v>
      </c>
      <c r="D5194" s="1474" t="s">
        <v>6984</v>
      </c>
      <c r="E5194" s="1475">
        <v>15600</v>
      </c>
      <c r="F5194" s="1474" t="s">
        <v>7101</v>
      </c>
      <c r="G5194" s="1474" t="s">
        <v>7102</v>
      </c>
      <c r="H5194" s="1473" t="s">
        <v>5601</v>
      </c>
      <c r="I5194" s="1473" t="s">
        <v>5581</v>
      </c>
      <c r="J5194" s="1473" t="s">
        <v>5571</v>
      </c>
      <c r="K5194" s="1322">
        <v>1</v>
      </c>
      <c r="L5194" s="1322">
        <v>12</v>
      </c>
      <c r="M5194" s="1323">
        <f t="shared" ref="M5194:M5225" si="212">+L5194*E5194</f>
        <v>187200</v>
      </c>
      <c r="N5194" s="1322">
        <v>1</v>
      </c>
      <c r="O5194" s="1322">
        <v>6</v>
      </c>
      <c r="P5194" s="1323">
        <f t="shared" si="209"/>
        <v>93600</v>
      </c>
    </row>
    <row r="5195" spans="1:16" ht="12.75" x14ac:dyDescent="0.2">
      <c r="A5195" s="1473">
        <v>1091</v>
      </c>
      <c r="B5195" s="1473" t="s">
        <v>2003</v>
      </c>
      <c r="C5195" s="1474" t="s">
        <v>97</v>
      </c>
      <c r="D5195" s="1474" t="s">
        <v>5756</v>
      </c>
      <c r="E5195" s="1477">
        <v>2500</v>
      </c>
      <c r="F5195" s="1473" t="s">
        <v>7061</v>
      </c>
      <c r="G5195" s="1474" t="s">
        <v>7103</v>
      </c>
      <c r="H5195" s="1473" t="s">
        <v>5680</v>
      </c>
      <c r="I5195" s="1473" t="s">
        <v>5755</v>
      </c>
      <c r="J5195" s="1479" t="s">
        <v>2189</v>
      </c>
      <c r="K5195" s="1322">
        <v>4</v>
      </c>
      <c r="L5195" s="1322">
        <v>12</v>
      </c>
      <c r="M5195" s="1323">
        <f t="shared" si="212"/>
        <v>30000</v>
      </c>
      <c r="N5195" s="1322">
        <v>1</v>
      </c>
      <c r="O5195" s="1322">
        <v>3</v>
      </c>
      <c r="P5195" s="1323">
        <f t="shared" si="209"/>
        <v>7500</v>
      </c>
    </row>
    <row r="5196" spans="1:16" ht="12.75" x14ac:dyDescent="0.2">
      <c r="A5196" s="1473">
        <v>1091</v>
      </c>
      <c r="B5196" s="1473" t="s">
        <v>2003</v>
      </c>
      <c r="C5196" s="1474" t="s">
        <v>97</v>
      </c>
      <c r="D5196" s="1474" t="s">
        <v>6830</v>
      </c>
      <c r="E5196" s="1475">
        <v>2500</v>
      </c>
      <c r="F5196" s="1474" t="s">
        <v>7104</v>
      </c>
      <c r="G5196" s="1474" t="s">
        <v>7105</v>
      </c>
      <c r="H5196" s="1473" t="s">
        <v>7106</v>
      </c>
      <c r="I5196" s="1473" t="s">
        <v>2186</v>
      </c>
      <c r="J5196" s="1473" t="s">
        <v>4607</v>
      </c>
      <c r="K5196" s="1322">
        <v>4</v>
      </c>
      <c r="L5196" s="1322">
        <v>7</v>
      </c>
      <c r="M5196" s="1323">
        <f t="shared" si="212"/>
        <v>17500</v>
      </c>
      <c r="N5196" s="1324"/>
      <c r="O5196" s="1324"/>
      <c r="P5196" s="1324"/>
    </row>
    <row r="5197" spans="1:16" ht="12.75" x14ac:dyDescent="0.2">
      <c r="A5197" s="1473">
        <v>1091</v>
      </c>
      <c r="B5197" s="1473" t="s">
        <v>2003</v>
      </c>
      <c r="C5197" s="1474" t="s">
        <v>97</v>
      </c>
      <c r="D5197" s="1474" t="s">
        <v>739</v>
      </c>
      <c r="E5197" s="1475">
        <v>2500</v>
      </c>
      <c r="F5197" s="1474" t="s">
        <v>7107</v>
      </c>
      <c r="G5197" s="1474" t="s">
        <v>7108</v>
      </c>
      <c r="H5197" s="1473" t="s">
        <v>7109</v>
      </c>
      <c r="I5197" s="1473" t="s">
        <v>5658</v>
      </c>
      <c r="J5197" s="1473" t="s">
        <v>2189</v>
      </c>
      <c r="K5197" s="1322">
        <v>4</v>
      </c>
      <c r="L5197" s="1322">
        <v>12</v>
      </c>
      <c r="M5197" s="1323">
        <f t="shared" si="212"/>
        <v>30000</v>
      </c>
      <c r="N5197" s="1324"/>
      <c r="O5197" s="1324"/>
      <c r="P5197" s="1324"/>
    </row>
    <row r="5198" spans="1:16" ht="12.75" x14ac:dyDescent="0.2">
      <c r="A5198" s="1473">
        <v>1091</v>
      </c>
      <c r="B5198" s="1473" t="s">
        <v>2003</v>
      </c>
      <c r="C5198" s="1474" t="s">
        <v>97</v>
      </c>
      <c r="D5198" s="1474" t="s">
        <v>739</v>
      </c>
      <c r="E5198" s="1475">
        <v>2500</v>
      </c>
      <c r="F5198" s="1474" t="s">
        <v>7110</v>
      </c>
      <c r="G5198" s="1474" t="s">
        <v>7111</v>
      </c>
      <c r="H5198" s="1473" t="s">
        <v>2879</v>
      </c>
      <c r="I5198" s="1473" t="s">
        <v>5611</v>
      </c>
      <c r="J5198" s="1473" t="s">
        <v>2189</v>
      </c>
      <c r="K5198" s="1322">
        <v>1</v>
      </c>
      <c r="L5198" s="1322">
        <v>2</v>
      </c>
      <c r="M5198" s="1323">
        <f t="shared" si="212"/>
        <v>5000</v>
      </c>
      <c r="N5198" s="1324"/>
      <c r="O5198" s="1324"/>
      <c r="P5198" s="1324"/>
    </row>
    <row r="5199" spans="1:16" ht="12.75" x14ac:dyDescent="0.2">
      <c r="A5199" s="1473">
        <v>1091</v>
      </c>
      <c r="B5199" s="1473" t="s">
        <v>2003</v>
      </c>
      <c r="C5199" s="1474" t="s">
        <v>97</v>
      </c>
      <c r="D5199" s="1474" t="s">
        <v>739</v>
      </c>
      <c r="E5199" s="1477">
        <v>2500</v>
      </c>
      <c r="F5199" s="1473" t="s">
        <v>5589</v>
      </c>
      <c r="G5199" s="1474" t="s">
        <v>7112</v>
      </c>
      <c r="H5199" s="1473" t="s">
        <v>2349</v>
      </c>
      <c r="I5199" s="1478" t="s">
        <v>2189</v>
      </c>
      <c r="J5199" s="1478" t="s">
        <v>2189</v>
      </c>
      <c r="K5199" s="1322">
        <v>3</v>
      </c>
      <c r="L5199" s="1322">
        <v>8</v>
      </c>
      <c r="M5199" s="1323">
        <f t="shared" si="212"/>
        <v>20000</v>
      </c>
      <c r="N5199" s="1322"/>
      <c r="O5199" s="1322"/>
      <c r="P5199" s="1323"/>
    </row>
    <row r="5200" spans="1:16" ht="12.75" x14ac:dyDescent="0.2">
      <c r="A5200" s="1473">
        <v>1091</v>
      </c>
      <c r="B5200" s="1473" t="s">
        <v>2003</v>
      </c>
      <c r="C5200" s="1474" t="s">
        <v>97</v>
      </c>
      <c r="D5200" s="1474" t="s">
        <v>5634</v>
      </c>
      <c r="E5200" s="1475">
        <v>2500</v>
      </c>
      <c r="F5200" s="1474" t="s">
        <v>7113</v>
      </c>
      <c r="G5200" s="1474" t="s">
        <v>7114</v>
      </c>
      <c r="H5200" s="1473" t="s">
        <v>7115</v>
      </c>
      <c r="I5200" s="1473" t="s">
        <v>4607</v>
      </c>
      <c r="J5200" s="1473" t="s">
        <v>2189</v>
      </c>
      <c r="K5200" s="1322">
        <v>4</v>
      </c>
      <c r="L5200" s="1322">
        <v>11</v>
      </c>
      <c r="M5200" s="1323">
        <f t="shared" si="212"/>
        <v>27500</v>
      </c>
      <c r="N5200" s="1324"/>
      <c r="O5200" s="1324"/>
      <c r="P5200" s="1324"/>
    </row>
    <row r="5201" spans="1:16" ht="12.75" x14ac:dyDescent="0.2">
      <c r="A5201" s="1473">
        <v>1091</v>
      </c>
      <c r="B5201" s="1473" t="s">
        <v>2003</v>
      </c>
      <c r="C5201" s="1474" t="s">
        <v>97</v>
      </c>
      <c r="D5201" s="1474" t="s">
        <v>5647</v>
      </c>
      <c r="E5201" s="1475">
        <v>6500</v>
      </c>
      <c r="F5201" s="1474" t="s">
        <v>7116</v>
      </c>
      <c r="G5201" s="1474" t="s">
        <v>7117</v>
      </c>
      <c r="H5201" s="1473" t="s">
        <v>7118</v>
      </c>
      <c r="I5201" s="1477" t="s">
        <v>2186</v>
      </c>
      <c r="J5201" s="1473" t="s">
        <v>5571</v>
      </c>
      <c r="K5201" s="1322">
        <v>4</v>
      </c>
      <c r="L5201" s="1322">
        <v>4</v>
      </c>
      <c r="M5201" s="1323">
        <f t="shared" si="212"/>
        <v>26000</v>
      </c>
      <c r="N5201" s="1324"/>
      <c r="O5201" s="1324"/>
      <c r="P5201" s="1324"/>
    </row>
    <row r="5202" spans="1:16" ht="12.75" x14ac:dyDescent="0.2">
      <c r="A5202" s="1473">
        <v>1091</v>
      </c>
      <c r="B5202" s="1473" t="s">
        <v>2003</v>
      </c>
      <c r="C5202" s="1474" t="s">
        <v>97</v>
      </c>
      <c r="D5202" s="1474" t="s">
        <v>657</v>
      </c>
      <c r="E5202" s="1475">
        <v>15600</v>
      </c>
      <c r="F5202" s="1474" t="s">
        <v>7119</v>
      </c>
      <c r="G5202" s="1474" t="s">
        <v>7120</v>
      </c>
      <c r="H5202" s="1473" t="s">
        <v>7121</v>
      </c>
      <c r="I5202" s="1473" t="s">
        <v>5581</v>
      </c>
      <c r="J5202" s="1473" t="s">
        <v>5571</v>
      </c>
      <c r="K5202" s="1322">
        <v>2</v>
      </c>
      <c r="L5202" s="1322">
        <v>6</v>
      </c>
      <c r="M5202" s="1323">
        <f t="shared" si="212"/>
        <v>93600</v>
      </c>
      <c r="N5202" s="1324"/>
      <c r="O5202" s="1324"/>
      <c r="P5202" s="1324"/>
    </row>
    <row r="5203" spans="1:16" ht="12.75" x14ac:dyDescent="0.2">
      <c r="A5203" s="1473">
        <v>1091</v>
      </c>
      <c r="B5203" s="1473" t="s">
        <v>2003</v>
      </c>
      <c r="C5203" s="1474" t="s">
        <v>97</v>
      </c>
      <c r="D5203" s="1474" t="s">
        <v>5667</v>
      </c>
      <c r="E5203" s="1475">
        <v>6500</v>
      </c>
      <c r="F5203" s="1474" t="s">
        <v>7122</v>
      </c>
      <c r="G5203" s="1474" t="s">
        <v>7123</v>
      </c>
      <c r="H5203" s="1473" t="s">
        <v>1494</v>
      </c>
      <c r="I5203" s="1473" t="s">
        <v>5611</v>
      </c>
      <c r="J5203" s="1473" t="s">
        <v>5571</v>
      </c>
      <c r="K5203" s="1322">
        <v>4</v>
      </c>
      <c r="L5203" s="1322">
        <v>12</v>
      </c>
      <c r="M5203" s="1323">
        <f t="shared" si="212"/>
        <v>78000</v>
      </c>
      <c r="N5203" s="1324"/>
      <c r="O5203" s="1324"/>
      <c r="P5203" s="1324"/>
    </row>
    <row r="5204" spans="1:16" ht="12.75" x14ac:dyDescent="0.2">
      <c r="A5204" s="1473">
        <v>1091</v>
      </c>
      <c r="B5204" s="1473" t="s">
        <v>2003</v>
      </c>
      <c r="C5204" s="1474" t="s">
        <v>97</v>
      </c>
      <c r="D5204" s="1474" t="s">
        <v>5989</v>
      </c>
      <c r="E5204" s="1475">
        <v>5500</v>
      </c>
      <c r="F5204" s="1474" t="s">
        <v>7124</v>
      </c>
      <c r="G5204" s="1474" t="s">
        <v>7125</v>
      </c>
      <c r="H5204" s="1473" t="s">
        <v>5690</v>
      </c>
      <c r="I5204" s="1473" t="s">
        <v>5581</v>
      </c>
      <c r="J5204" s="1473" t="s">
        <v>5571</v>
      </c>
      <c r="K5204" s="1322">
        <v>1</v>
      </c>
      <c r="L5204" s="1322">
        <v>3</v>
      </c>
      <c r="M5204" s="1323">
        <f t="shared" si="212"/>
        <v>16500</v>
      </c>
      <c r="N5204" s="1324"/>
      <c r="O5204" s="1324"/>
      <c r="P5204" s="1324"/>
    </row>
    <row r="5205" spans="1:16" ht="12.75" x14ac:dyDescent="0.2">
      <c r="A5205" s="1473">
        <v>1091</v>
      </c>
      <c r="B5205" s="1473" t="s">
        <v>2003</v>
      </c>
      <c r="C5205" s="1474" t="s">
        <v>97</v>
      </c>
      <c r="D5205" s="1474" t="s">
        <v>5606</v>
      </c>
      <c r="E5205" s="1475">
        <v>9000</v>
      </c>
      <c r="F5205" s="1474" t="s">
        <v>7126</v>
      </c>
      <c r="G5205" s="1474" t="s">
        <v>7127</v>
      </c>
      <c r="H5205" s="1473" t="s">
        <v>5052</v>
      </c>
      <c r="I5205" s="1473" t="s">
        <v>2186</v>
      </c>
      <c r="J5205" s="1473" t="s">
        <v>5571</v>
      </c>
      <c r="K5205" s="1322">
        <v>4</v>
      </c>
      <c r="L5205" s="1322">
        <v>6</v>
      </c>
      <c r="M5205" s="1323">
        <f t="shared" si="212"/>
        <v>54000</v>
      </c>
      <c r="N5205" s="1324"/>
      <c r="O5205" s="1324"/>
      <c r="P5205" s="1324"/>
    </row>
    <row r="5206" spans="1:16" ht="12.75" x14ac:dyDescent="0.2">
      <c r="A5206" s="1473">
        <v>1091</v>
      </c>
      <c r="B5206" s="1473" t="s">
        <v>2003</v>
      </c>
      <c r="C5206" s="1474" t="s">
        <v>97</v>
      </c>
      <c r="D5206" s="1474" t="s">
        <v>7027</v>
      </c>
      <c r="E5206" s="1475">
        <v>15600</v>
      </c>
      <c r="F5206" s="1474" t="s">
        <v>7128</v>
      </c>
      <c r="G5206" s="1474" t="s">
        <v>7129</v>
      </c>
      <c r="H5206" s="1473" t="s">
        <v>651</v>
      </c>
      <c r="I5206" s="1473" t="s">
        <v>2186</v>
      </c>
      <c r="J5206" s="1473" t="s">
        <v>5571</v>
      </c>
      <c r="K5206" s="1322">
        <v>4</v>
      </c>
      <c r="L5206" s="1322">
        <v>3</v>
      </c>
      <c r="M5206" s="1323">
        <f t="shared" si="212"/>
        <v>46800</v>
      </c>
      <c r="N5206" s="1324"/>
      <c r="O5206" s="1324"/>
      <c r="P5206" s="1324"/>
    </row>
    <row r="5207" spans="1:16" ht="12.75" x14ac:dyDescent="0.2">
      <c r="A5207" s="1473">
        <v>1091</v>
      </c>
      <c r="B5207" s="1473" t="s">
        <v>2003</v>
      </c>
      <c r="C5207" s="1474" t="s">
        <v>97</v>
      </c>
      <c r="D5207" s="1474" t="s">
        <v>7130</v>
      </c>
      <c r="E5207" s="1477">
        <v>6500</v>
      </c>
      <c r="F5207" s="1473" t="s">
        <v>5672</v>
      </c>
      <c r="G5207" s="1474" t="s">
        <v>7131</v>
      </c>
      <c r="H5207" s="1473" t="s">
        <v>5601</v>
      </c>
      <c r="I5207" s="1473" t="s">
        <v>5581</v>
      </c>
      <c r="J5207" s="1473" t="s">
        <v>5571</v>
      </c>
      <c r="K5207" s="1322">
        <v>1</v>
      </c>
      <c r="L5207" s="1322">
        <v>3</v>
      </c>
      <c r="M5207" s="1323">
        <f t="shared" si="212"/>
        <v>19500</v>
      </c>
      <c r="N5207" s="1322"/>
      <c r="O5207" s="1322"/>
      <c r="P5207" s="1323"/>
    </row>
    <row r="5208" spans="1:16" ht="12.75" x14ac:dyDescent="0.2">
      <c r="A5208" s="1473">
        <v>1091</v>
      </c>
      <c r="B5208" s="1473" t="s">
        <v>2003</v>
      </c>
      <c r="C5208" s="1474" t="s">
        <v>97</v>
      </c>
      <c r="D5208" s="1474" t="s">
        <v>5602</v>
      </c>
      <c r="E5208" s="1475">
        <v>8000</v>
      </c>
      <c r="F5208" s="1474" t="s">
        <v>7132</v>
      </c>
      <c r="G5208" s="1474" t="s">
        <v>7133</v>
      </c>
      <c r="H5208" s="1473" t="s">
        <v>4635</v>
      </c>
      <c r="I5208" s="1473" t="s">
        <v>5611</v>
      </c>
      <c r="J5208" s="1473" t="s">
        <v>5571</v>
      </c>
      <c r="K5208" s="1322">
        <v>4</v>
      </c>
      <c r="L5208" s="1322">
        <v>12</v>
      </c>
      <c r="M5208" s="1323">
        <f t="shared" si="212"/>
        <v>96000</v>
      </c>
      <c r="N5208" s="1324"/>
      <c r="O5208" s="1324"/>
      <c r="P5208" s="1324"/>
    </row>
    <row r="5209" spans="1:16" ht="12.75" x14ac:dyDescent="0.2">
      <c r="A5209" s="1473">
        <v>1091</v>
      </c>
      <c r="B5209" s="1473" t="s">
        <v>2003</v>
      </c>
      <c r="C5209" s="1474" t="s">
        <v>97</v>
      </c>
      <c r="D5209" s="1474" t="s">
        <v>6403</v>
      </c>
      <c r="E5209" s="1475">
        <v>5700</v>
      </c>
      <c r="F5209" s="1474" t="s">
        <v>7134</v>
      </c>
      <c r="G5209" s="1474" t="s">
        <v>7135</v>
      </c>
      <c r="H5209" s="1473" t="s">
        <v>3359</v>
      </c>
      <c r="I5209" s="1473" t="s">
        <v>5581</v>
      </c>
      <c r="J5209" s="1473" t="s">
        <v>5571</v>
      </c>
      <c r="K5209" s="1322">
        <v>1</v>
      </c>
      <c r="L5209" s="1322">
        <v>1</v>
      </c>
      <c r="M5209" s="1323">
        <f t="shared" si="212"/>
        <v>5700</v>
      </c>
      <c r="N5209" s="1324"/>
      <c r="O5209" s="1324"/>
      <c r="P5209" s="1324"/>
    </row>
    <row r="5210" spans="1:16" ht="12.75" x14ac:dyDescent="0.2">
      <c r="A5210" s="1473">
        <v>1091</v>
      </c>
      <c r="B5210" s="1473" t="s">
        <v>2003</v>
      </c>
      <c r="C5210" s="1474" t="s">
        <v>97</v>
      </c>
      <c r="D5210" s="1474" t="s">
        <v>5572</v>
      </c>
      <c r="E5210" s="1475">
        <v>6500</v>
      </c>
      <c r="F5210" s="1474" t="s">
        <v>7136</v>
      </c>
      <c r="G5210" s="1474" t="s">
        <v>7137</v>
      </c>
      <c r="H5210" s="1473" t="s">
        <v>651</v>
      </c>
      <c r="I5210" s="1473" t="s">
        <v>5611</v>
      </c>
      <c r="J5210" s="1473" t="s">
        <v>5571</v>
      </c>
      <c r="K5210" s="1322">
        <v>4</v>
      </c>
      <c r="L5210" s="1322">
        <v>12</v>
      </c>
      <c r="M5210" s="1323">
        <f t="shared" si="212"/>
        <v>78000</v>
      </c>
      <c r="N5210" s="1324"/>
      <c r="O5210" s="1324"/>
      <c r="P5210" s="1324"/>
    </row>
    <row r="5211" spans="1:16" ht="12.75" x14ac:dyDescent="0.2">
      <c r="A5211" s="1473">
        <v>1091</v>
      </c>
      <c r="B5211" s="1473" t="s">
        <v>2003</v>
      </c>
      <c r="C5211" s="1474" t="s">
        <v>97</v>
      </c>
      <c r="D5211" s="1474" t="s">
        <v>739</v>
      </c>
      <c r="E5211" s="1477">
        <v>2500</v>
      </c>
      <c r="F5211" s="1473" t="s">
        <v>5694</v>
      </c>
      <c r="G5211" s="1474" t="s">
        <v>7138</v>
      </c>
      <c r="H5211" s="1473" t="s">
        <v>5644</v>
      </c>
      <c r="I5211" s="1473" t="s">
        <v>5581</v>
      </c>
      <c r="J5211" s="1479" t="s">
        <v>2189</v>
      </c>
      <c r="K5211" s="1322">
        <v>2</v>
      </c>
      <c r="L5211" s="1322">
        <v>4</v>
      </c>
      <c r="M5211" s="1323">
        <f t="shared" si="212"/>
        <v>10000</v>
      </c>
      <c r="N5211" s="1322"/>
      <c r="O5211" s="1322"/>
      <c r="P5211" s="1323"/>
    </row>
    <row r="5212" spans="1:16" ht="12.75" x14ac:dyDescent="0.2">
      <c r="A5212" s="1473">
        <v>1091</v>
      </c>
      <c r="B5212" s="1473" t="s">
        <v>2003</v>
      </c>
      <c r="C5212" s="1474" t="s">
        <v>97</v>
      </c>
      <c r="D5212" s="1474" t="s">
        <v>5572</v>
      </c>
      <c r="E5212" s="1475">
        <v>6500</v>
      </c>
      <c r="F5212" s="1474" t="s">
        <v>7139</v>
      </c>
      <c r="G5212" s="1474" t="s">
        <v>7140</v>
      </c>
      <c r="H5212" s="1473" t="s">
        <v>4635</v>
      </c>
      <c r="I5212" s="1473" t="s">
        <v>5611</v>
      </c>
      <c r="J5212" s="1473" t="s">
        <v>5571</v>
      </c>
      <c r="K5212" s="1322">
        <v>4</v>
      </c>
      <c r="L5212" s="1322">
        <v>5</v>
      </c>
      <c r="M5212" s="1323">
        <f t="shared" si="212"/>
        <v>32500</v>
      </c>
      <c r="N5212" s="1324"/>
      <c r="O5212" s="1324"/>
      <c r="P5212" s="1324"/>
    </row>
    <row r="5213" spans="1:16" ht="12.75" x14ac:dyDescent="0.2">
      <c r="A5213" s="1473">
        <v>1091</v>
      </c>
      <c r="B5213" s="1473" t="s">
        <v>2003</v>
      </c>
      <c r="C5213" s="1474" t="s">
        <v>97</v>
      </c>
      <c r="D5213" s="1474" t="s">
        <v>7141</v>
      </c>
      <c r="E5213" s="1475">
        <v>4000</v>
      </c>
      <c r="F5213" s="1474" t="s">
        <v>7142</v>
      </c>
      <c r="G5213" s="1474" t="s">
        <v>7143</v>
      </c>
      <c r="H5213" s="1474" t="s">
        <v>7144</v>
      </c>
      <c r="I5213" s="1474" t="s">
        <v>2186</v>
      </c>
      <c r="J5213" s="1473" t="s">
        <v>5571</v>
      </c>
      <c r="K5213" s="1322">
        <v>4</v>
      </c>
      <c r="L5213" s="1322">
        <v>5</v>
      </c>
      <c r="M5213" s="1323">
        <f t="shared" si="212"/>
        <v>20000</v>
      </c>
      <c r="N5213" s="1324"/>
      <c r="O5213" s="1324"/>
      <c r="P5213" s="1324"/>
    </row>
    <row r="5214" spans="1:16" ht="12.75" x14ac:dyDescent="0.2">
      <c r="A5214" s="1473">
        <v>1091</v>
      </c>
      <c r="B5214" s="1473" t="s">
        <v>2003</v>
      </c>
      <c r="C5214" s="1474" t="s">
        <v>97</v>
      </c>
      <c r="D5214" s="1474" t="s">
        <v>5712</v>
      </c>
      <c r="E5214" s="1475">
        <v>9000</v>
      </c>
      <c r="F5214" s="1474" t="s">
        <v>7145</v>
      </c>
      <c r="G5214" s="1474" t="s">
        <v>7146</v>
      </c>
      <c r="H5214" s="1473" t="s">
        <v>7147</v>
      </c>
      <c r="I5214" s="1473" t="s">
        <v>5611</v>
      </c>
      <c r="J5214" s="1473" t="s">
        <v>5571</v>
      </c>
      <c r="K5214" s="1322">
        <v>4</v>
      </c>
      <c r="L5214" s="1322">
        <v>9</v>
      </c>
      <c r="M5214" s="1323">
        <f t="shared" si="212"/>
        <v>81000</v>
      </c>
      <c r="N5214" s="1324"/>
      <c r="O5214" s="1324"/>
      <c r="P5214" s="1324"/>
    </row>
    <row r="5215" spans="1:16" ht="12.75" x14ac:dyDescent="0.2">
      <c r="A5215" s="1473">
        <v>1091</v>
      </c>
      <c r="B5215" s="1473" t="s">
        <v>2003</v>
      </c>
      <c r="C5215" s="1474" t="s">
        <v>97</v>
      </c>
      <c r="D5215" s="1474" t="s">
        <v>5756</v>
      </c>
      <c r="E5215" s="1475">
        <v>2500</v>
      </c>
      <c r="F5215" s="1474" t="s">
        <v>7148</v>
      </c>
      <c r="G5215" s="1474" t="s">
        <v>7149</v>
      </c>
      <c r="H5215" s="1473" t="s">
        <v>7150</v>
      </c>
      <c r="I5215" s="1473" t="s">
        <v>5611</v>
      </c>
      <c r="J5215" s="1479" t="s">
        <v>2189</v>
      </c>
      <c r="K5215" s="1322">
        <v>4</v>
      </c>
      <c r="L5215" s="1322">
        <v>10</v>
      </c>
      <c r="M5215" s="1323">
        <f t="shared" si="212"/>
        <v>25000</v>
      </c>
      <c r="N5215" s="1324"/>
      <c r="O5215" s="1324"/>
      <c r="P5215" s="1324"/>
    </row>
    <row r="5216" spans="1:16" ht="12.75" x14ac:dyDescent="0.2">
      <c r="A5216" s="1473">
        <v>1091</v>
      </c>
      <c r="B5216" s="1473" t="s">
        <v>2003</v>
      </c>
      <c r="C5216" s="1474" t="s">
        <v>97</v>
      </c>
      <c r="D5216" s="1474" t="s">
        <v>5677</v>
      </c>
      <c r="E5216" s="1475">
        <v>4000</v>
      </c>
      <c r="F5216" s="1474" t="s">
        <v>7151</v>
      </c>
      <c r="G5216" s="1474" t="s">
        <v>7152</v>
      </c>
      <c r="H5216" s="1473" t="s">
        <v>7153</v>
      </c>
      <c r="I5216" s="1473" t="s">
        <v>4607</v>
      </c>
      <c r="J5216" s="1473" t="s">
        <v>5571</v>
      </c>
      <c r="K5216" s="1322">
        <v>4</v>
      </c>
      <c r="L5216" s="1322">
        <v>12</v>
      </c>
      <c r="M5216" s="1323">
        <f t="shared" si="212"/>
        <v>48000</v>
      </c>
      <c r="N5216" s="1324"/>
      <c r="O5216" s="1324"/>
      <c r="P5216" s="1324"/>
    </row>
    <row r="5217" spans="1:16" ht="12.75" x14ac:dyDescent="0.2">
      <c r="A5217" s="1473">
        <v>1091</v>
      </c>
      <c r="B5217" s="1473" t="s">
        <v>2003</v>
      </c>
      <c r="C5217" s="1474" t="s">
        <v>97</v>
      </c>
      <c r="D5217" s="1474" t="s">
        <v>5582</v>
      </c>
      <c r="E5217" s="1475">
        <v>8000</v>
      </c>
      <c r="F5217" s="1474" t="s">
        <v>7154</v>
      </c>
      <c r="G5217" s="1474" t="s">
        <v>7155</v>
      </c>
      <c r="H5217" s="1473" t="s">
        <v>5585</v>
      </c>
      <c r="I5217" s="1473" t="s">
        <v>5611</v>
      </c>
      <c r="J5217" s="1473" t="s">
        <v>5571</v>
      </c>
      <c r="K5217" s="1322">
        <v>3</v>
      </c>
      <c r="L5217" s="1322">
        <v>9</v>
      </c>
      <c r="M5217" s="1323">
        <f t="shared" si="212"/>
        <v>72000</v>
      </c>
      <c r="N5217" s="1324"/>
      <c r="O5217" s="1324"/>
      <c r="P5217" s="1324"/>
    </row>
    <row r="5218" spans="1:16" ht="12.75" x14ac:dyDescent="0.2">
      <c r="A5218" s="1473">
        <v>1091</v>
      </c>
      <c r="B5218" s="1473" t="s">
        <v>2003</v>
      </c>
      <c r="C5218" s="1474" t="s">
        <v>97</v>
      </c>
      <c r="D5218" s="1474" t="s">
        <v>5756</v>
      </c>
      <c r="E5218" s="1475">
        <v>2500</v>
      </c>
      <c r="F5218" s="1474" t="s">
        <v>7156</v>
      </c>
      <c r="G5218" s="1474" t="s">
        <v>7157</v>
      </c>
      <c r="H5218" s="1473" t="s">
        <v>1494</v>
      </c>
      <c r="I5218" s="1473" t="s">
        <v>5611</v>
      </c>
      <c r="J5218" s="1473" t="s">
        <v>2189</v>
      </c>
      <c r="K5218" s="1322">
        <v>4</v>
      </c>
      <c r="L5218" s="1322">
        <v>9</v>
      </c>
      <c r="M5218" s="1323">
        <f t="shared" si="212"/>
        <v>22500</v>
      </c>
      <c r="N5218" s="1324"/>
      <c r="O5218" s="1324"/>
      <c r="P5218" s="1324"/>
    </row>
    <row r="5219" spans="1:16" ht="12.75" x14ac:dyDescent="0.2">
      <c r="A5219" s="1473">
        <v>1091</v>
      </c>
      <c r="B5219" s="1473" t="s">
        <v>2003</v>
      </c>
      <c r="C5219" s="1474" t="s">
        <v>97</v>
      </c>
      <c r="D5219" s="1474" t="s">
        <v>698</v>
      </c>
      <c r="E5219" s="1477">
        <v>1800</v>
      </c>
      <c r="F5219" s="1473" t="s">
        <v>5772</v>
      </c>
      <c r="G5219" s="1474" t="s">
        <v>7158</v>
      </c>
      <c r="H5219" s="1473" t="s">
        <v>5652</v>
      </c>
      <c r="I5219" s="1473" t="s">
        <v>5653</v>
      </c>
      <c r="J5219" s="1473" t="s">
        <v>2190</v>
      </c>
      <c r="K5219" s="1322">
        <v>2</v>
      </c>
      <c r="L5219" s="1322">
        <v>4</v>
      </c>
      <c r="M5219" s="1323">
        <f t="shared" si="212"/>
        <v>7200</v>
      </c>
      <c r="N5219" s="1322"/>
      <c r="O5219" s="1322"/>
      <c r="P5219" s="1323"/>
    </row>
    <row r="5220" spans="1:16" ht="12.75" x14ac:dyDescent="0.2">
      <c r="A5220" s="1473">
        <v>1091</v>
      </c>
      <c r="B5220" s="1473" t="s">
        <v>2003</v>
      </c>
      <c r="C5220" s="1474" t="s">
        <v>97</v>
      </c>
      <c r="D5220" s="1474" t="s">
        <v>712</v>
      </c>
      <c r="E5220" s="1475">
        <v>12500</v>
      </c>
      <c r="F5220" s="1474" t="s">
        <v>7159</v>
      </c>
      <c r="G5220" s="1474" t="s">
        <v>7160</v>
      </c>
      <c r="H5220" s="1473" t="s">
        <v>776</v>
      </c>
      <c r="I5220" s="1473" t="s">
        <v>2186</v>
      </c>
      <c r="J5220" s="1473" t="s">
        <v>5571</v>
      </c>
      <c r="K5220" s="1322">
        <v>4</v>
      </c>
      <c r="L5220" s="1322">
        <v>12</v>
      </c>
      <c r="M5220" s="1323">
        <f t="shared" si="212"/>
        <v>150000</v>
      </c>
      <c r="N5220" s="1324"/>
      <c r="O5220" s="1324"/>
      <c r="P5220" s="1324"/>
    </row>
    <row r="5221" spans="1:16" ht="12.75" x14ac:dyDescent="0.2">
      <c r="A5221" s="1473">
        <v>1091</v>
      </c>
      <c r="B5221" s="1473" t="s">
        <v>2003</v>
      </c>
      <c r="C5221" s="1474" t="s">
        <v>97</v>
      </c>
      <c r="D5221" s="1474" t="s">
        <v>5836</v>
      </c>
      <c r="E5221" s="1475">
        <v>4000</v>
      </c>
      <c r="F5221" s="1474" t="s">
        <v>7161</v>
      </c>
      <c r="G5221" s="1474" t="s">
        <v>7162</v>
      </c>
      <c r="H5221" s="1473" t="s">
        <v>6190</v>
      </c>
      <c r="I5221" s="1473" t="s">
        <v>5581</v>
      </c>
      <c r="J5221" s="1479" t="s">
        <v>5571</v>
      </c>
      <c r="K5221" s="1322">
        <v>1</v>
      </c>
      <c r="L5221" s="1322">
        <v>3</v>
      </c>
      <c r="M5221" s="1323">
        <f t="shared" si="212"/>
        <v>12000</v>
      </c>
      <c r="N5221" s="1324"/>
      <c r="O5221" s="1324"/>
      <c r="P5221" s="1324"/>
    </row>
    <row r="5222" spans="1:16" ht="12.75" x14ac:dyDescent="0.2">
      <c r="A5222" s="1473">
        <v>1091</v>
      </c>
      <c r="B5222" s="1473" t="s">
        <v>2003</v>
      </c>
      <c r="C5222" s="1474" t="s">
        <v>97</v>
      </c>
      <c r="D5222" s="1474" t="s">
        <v>6984</v>
      </c>
      <c r="E5222" s="1475">
        <v>15600</v>
      </c>
      <c r="F5222" s="1474" t="s">
        <v>7163</v>
      </c>
      <c r="G5222" s="1474" t="s">
        <v>7164</v>
      </c>
      <c r="H5222" s="1473" t="s">
        <v>4635</v>
      </c>
      <c r="I5222" s="1473" t="s">
        <v>5611</v>
      </c>
      <c r="J5222" s="1473" t="s">
        <v>5571</v>
      </c>
      <c r="K5222" s="1322">
        <v>4</v>
      </c>
      <c r="L5222" s="1322">
        <v>8</v>
      </c>
      <c r="M5222" s="1323">
        <f t="shared" si="212"/>
        <v>124800</v>
      </c>
      <c r="N5222" s="1324"/>
      <c r="O5222" s="1324"/>
      <c r="P5222" s="1324"/>
    </row>
    <row r="5223" spans="1:16" ht="12.75" x14ac:dyDescent="0.2">
      <c r="A5223" s="1473">
        <v>1091</v>
      </c>
      <c r="B5223" s="1473" t="s">
        <v>2003</v>
      </c>
      <c r="C5223" s="1474" t="s">
        <v>97</v>
      </c>
      <c r="D5223" s="1474" t="s">
        <v>712</v>
      </c>
      <c r="E5223" s="1475">
        <v>12500</v>
      </c>
      <c r="F5223" s="1474" t="s">
        <v>7165</v>
      </c>
      <c r="G5223" s="1474" t="s">
        <v>7166</v>
      </c>
      <c r="H5223" s="1473" t="s">
        <v>3359</v>
      </c>
      <c r="I5223" s="1473" t="s">
        <v>5611</v>
      </c>
      <c r="J5223" s="1473" t="s">
        <v>5571</v>
      </c>
      <c r="K5223" s="1322">
        <v>2</v>
      </c>
      <c r="L5223" s="1322">
        <v>7</v>
      </c>
      <c r="M5223" s="1323">
        <f t="shared" si="212"/>
        <v>87500</v>
      </c>
      <c r="N5223" s="1324"/>
      <c r="O5223" s="1324"/>
      <c r="P5223" s="1324"/>
    </row>
    <row r="5224" spans="1:16" ht="12.75" x14ac:dyDescent="0.2">
      <c r="A5224" s="1473">
        <v>1091</v>
      </c>
      <c r="B5224" s="1473" t="s">
        <v>2003</v>
      </c>
      <c r="C5224" s="1474" t="s">
        <v>97</v>
      </c>
      <c r="D5224" s="1474" t="s">
        <v>5700</v>
      </c>
      <c r="E5224" s="1475">
        <v>2500</v>
      </c>
      <c r="F5224" s="1474" t="s">
        <v>7167</v>
      </c>
      <c r="G5224" s="1474" t="s">
        <v>7168</v>
      </c>
      <c r="H5224" s="1473" t="s">
        <v>7169</v>
      </c>
      <c r="I5224" s="1473" t="s">
        <v>5581</v>
      </c>
      <c r="J5224" s="1473" t="s">
        <v>2189</v>
      </c>
      <c r="K5224" s="1322">
        <v>4</v>
      </c>
      <c r="L5224" s="1322">
        <v>6</v>
      </c>
      <c r="M5224" s="1323">
        <f t="shared" si="212"/>
        <v>15000</v>
      </c>
      <c r="N5224" s="1324"/>
      <c r="O5224" s="1324"/>
      <c r="P5224" s="1324"/>
    </row>
    <row r="5225" spans="1:16" ht="12.75" x14ac:dyDescent="0.2">
      <c r="A5225" s="1473">
        <v>1091</v>
      </c>
      <c r="B5225" s="1473" t="s">
        <v>2003</v>
      </c>
      <c r="C5225" s="1474" t="s">
        <v>97</v>
      </c>
      <c r="D5225" s="1474" t="s">
        <v>6830</v>
      </c>
      <c r="E5225" s="1475">
        <v>2500</v>
      </c>
      <c r="F5225" s="1474" t="s">
        <v>7170</v>
      </c>
      <c r="G5225" s="1474" t="s">
        <v>7171</v>
      </c>
      <c r="H5225" s="1473" t="s">
        <v>473</v>
      </c>
      <c r="I5225" s="1473" t="s">
        <v>5611</v>
      </c>
      <c r="J5225" s="1473" t="s">
        <v>2189</v>
      </c>
      <c r="K5225" s="1322">
        <v>2</v>
      </c>
      <c r="L5225" s="1322">
        <v>7</v>
      </c>
      <c r="M5225" s="1323">
        <f t="shared" si="212"/>
        <v>17500</v>
      </c>
      <c r="N5225" s="1324"/>
      <c r="O5225" s="1324"/>
      <c r="P5225" s="1324"/>
    </row>
    <row r="5226" spans="1:16" ht="12.75" x14ac:dyDescent="0.2">
      <c r="A5226" s="1473">
        <v>1091</v>
      </c>
      <c r="B5226" s="1473" t="s">
        <v>2003</v>
      </c>
      <c r="C5226" s="1474" t="s">
        <v>97</v>
      </c>
      <c r="D5226" s="1474" t="s">
        <v>5602</v>
      </c>
      <c r="E5226" s="1475">
        <v>8000</v>
      </c>
      <c r="F5226" s="1474" t="s">
        <v>7172</v>
      </c>
      <c r="G5226" s="1474" t="s">
        <v>7173</v>
      </c>
      <c r="H5226" s="1473" t="s">
        <v>4635</v>
      </c>
      <c r="I5226" s="1473" t="s">
        <v>5611</v>
      </c>
      <c r="J5226" s="1473" t="s">
        <v>5571</v>
      </c>
      <c r="K5226" s="1322">
        <v>4</v>
      </c>
      <c r="L5226" s="1322">
        <v>12</v>
      </c>
      <c r="M5226" s="1323">
        <f t="shared" ref="M5226:M5257" si="213">+L5226*E5226</f>
        <v>96000</v>
      </c>
      <c r="N5226" s="1324"/>
      <c r="O5226" s="1324"/>
      <c r="P5226" s="1324"/>
    </row>
    <row r="5227" spans="1:16" ht="12.75" x14ac:dyDescent="0.2">
      <c r="A5227" s="1473">
        <v>1091</v>
      </c>
      <c r="B5227" s="1473" t="s">
        <v>2003</v>
      </c>
      <c r="C5227" s="1474" t="s">
        <v>97</v>
      </c>
      <c r="D5227" s="1474" t="s">
        <v>739</v>
      </c>
      <c r="E5227" s="1475">
        <v>2500</v>
      </c>
      <c r="F5227" s="1474" t="s">
        <v>7174</v>
      </c>
      <c r="G5227" s="1474" t="s">
        <v>7175</v>
      </c>
      <c r="H5227" s="1473" t="s">
        <v>473</v>
      </c>
      <c r="I5227" s="1473" t="s">
        <v>2186</v>
      </c>
      <c r="J5227" s="1473" t="s">
        <v>5571</v>
      </c>
      <c r="K5227" s="1322">
        <v>4</v>
      </c>
      <c r="L5227" s="1322">
        <v>4</v>
      </c>
      <c r="M5227" s="1323">
        <f t="shared" si="213"/>
        <v>10000</v>
      </c>
      <c r="N5227" s="1324"/>
      <c r="O5227" s="1324"/>
      <c r="P5227" s="1324"/>
    </row>
    <row r="5228" spans="1:16" ht="12.75" x14ac:dyDescent="0.2">
      <c r="A5228" s="1473">
        <v>1091</v>
      </c>
      <c r="B5228" s="1473" t="s">
        <v>2003</v>
      </c>
      <c r="C5228" s="1474" t="s">
        <v>97</v>
      </c>
      <c r="D5228" s="1474" t="s">
        <v>5572</v>
      </c>
      <c r="E5228" s="1475">
        <v>6500</v>
      </c>
      <c r="F5228" s="1474" t="s">
        <v>7176</v>
      </c>
      <c r="G5228" s="1474" t="s">
        <v>7177</v>
      </c>
      <c r="H5228" s="1473" t="s">
        <v>651</v>
      </c>
      <c r="I5228" s="1473" t="s">
        <v>5611</v>
      </c>
      <c r="J5228" s="1473" t="s">
        <v>5571</v>
      </c>
      <c r="K5228" s="1322">
        <v>4</v>
      </c>
      <c r="L5228" s="1322">
        <v>5</v>
      </c>
      <c r="M5228" s="1323">
        <f t="shared" si="213"/>
        <v>32500</v>
      </c>
      <c r="N5228" s="1324"/>
      <c r="O5228" s="1324"/>
      <c r="P5228" s="1324"/>
    </row>
    <row r="5229" spans="1:16" ht="12.75" x14ac:dyDescent="0.2">
      <c r="A5229" s="1473">
        <v>1091</v>
      </c>
      <c r="B5229" s="1473" t="s">
        <v>2003</v>
      </c>
      <c r="C5229" s="1474" t="s">
        <v>97</v>
      </c>
      <c r="D5229" s="1474" t="s">
        <v>5767</v>
      </c>
      <c r="E5229" s="1475">
        <v>2000</v>
      </c>
      <c r="F5229" s="1474" t="s">
        <v>7178</v>
      </c>
      <c r="G5229" s="1474" t="s">
        <v>7179</v>
      </c>
      <c r="H5229" s="1473" t="s">
        <v>650</v>
      </c>
      <c r="I5229" s="1477" t="s">
        <v>2189</v>
      </c>
      <c r="J5229" s="1473" t="s">
        <v>2189</v>
      </c>
      <c r="K5229" s="1322">
        <v>4</v>
      </c>
      <c r="L5229" s="1322">
        <v>12</v>
      </c>
      <c r="M5229" s="1323">
        <f t="shared" si="213"/>
        <v>24000</v>
      </c>
      <c r="N5229" s="1324"/>
      <c r="O5229" s="1324"/>
      <c r="P5229" s="1324"/>
    </row>
    <row r="5230" spans="1:16" ht="12.75" x14ac:dyDescent="0.2">
      <c r="A5230" s="1473">
        <v>1091</v>
      </c>
      <c r="B5230" s="1473" t="s">
        <v>2003</v>
      </c>
      <c r="C5230" s="1474" t="s">
        <v>97</v>
      </c>
      <c r="D5230" s="1474" t="s">
        <v>5756</v>
      </c>
      <c r="E5230" s="1477">
        <v>2500</v>
      </c>
      <c r="F5230" s="1473" t="s">
        <v>5862</v>
      </c>
      <c r="G5230" s="1474" t="s">
        <v>7180</v>
      </c>
      <c r="H5230" s="1473" t="s">
        <v>5864</v>
      </c>
      <c r="I5230" s="1473" t="s">
        <v>5653</v>
      </c>
      <c r="J5230" s="1479" t="s">
        <v>2189</v>
      </c>
      <c r="K5230" s="1322">
        <v>2</v>
      </c>
      <c r="L5230" s="1322">
        <v>4</v>
      </c>
      <c r="M5230" s="1323">
        <f t="shared" si="213"/>
        <v>10000</v>
      </c>
      <c r="N5230" s="1322"/>
      <c r="O5230" s="1322"/>
      <c r="P5230" s="1323"/>
    </row>
    <row r="5231" spans="1:16" ht="12.75" x14ac:dyDescent="0.2">
      <c r="A5231" s="1473">
        <v>1091</v>
      </c>
      <c r="B5231" s="1473" t="s">
        <v>2003</v>
      </c>
      <c r="C5231" s="1474" t="s">
        <v>97</v>
      </c>
      <c r="D5231" s="1474" t="s">
        <v>5606</v>
      </c>
      <c r="E5231" s="1475">
        <v>9000</v>
      </c>
      <c r="F5231" s="1474" t="s">
        <v>7181</v>
      </c>
      <c r="G5231" s="1474" t="s">
        <v>7182</v>
      </c>
      <c r="H5231" s="1473" t="s">
        <v>3359</v>
      </c>
      <c r="I5231" s="1473" t="s">
        <v>5611</v>
      </c>
      <c r="J5231" s="1473" t="s">
        <v>5571</v>
      </c>
      <c r="K5231" s="1322">
        <v>4</v>
      </c>
      <c r="L5231" s="1322">
        <v>12</v>
      </c>
      <c r="M5231" s="1323">
        <f t="shared" si="213"/>
        <v>108000</v>
      </c>
      <c r="N5231" s="1324"/>
      <c r="O5231" s="1324"/>
      <c r="P5231" s="1324"/>
    </row>
    <row r="5232" spans="1:16" ht="12.75" x14ac:dyDescent="0.2">
      <c r="A5232" s="1473">
        <v>1091</v>
      </c>
      <c r="B5232" s="1473" t="s">
        <v>2003</v>
      </c>
      <c r="C5232" s="1474" t="s">
        <v>97</v>
      </c>
      <c r="D5232" s="1474" t="s">
        <v>5595</v>
      </c>
      <c r="E5232" s="1475">
        <v>2500</v>
      </c>
      <c r="F5232" s="1474" t="s">
        <v>7183</v>
      </c>
      <c r="G5232" s="1474" t="s">
        <v>7184</v>
      </c>
      <c r="H5232" s="1473" t="s">
        <v>7185</v>
      </c>
      <c r="I5232" s="1477" t="s">
        <v>2186</v>
      </c>
      <c r="J5232" s="1473" t="s">
        <v>5571</v>
      </c>
      <c r="K5232" s="1322">
        <v>4</v>
      </c>
      <c r="L5232" s="1322">
        <v>8</v>
      </c>
      <c r="M5232" s="1323">
        <f t="shared" si="213"/>
        <v>20000</v>
      </c>
      <c r="N5232" s="1324"/>
      <c r="O5232" s="1324"/>
      <c r="P5232" s="1324"/>
    </row>
    <row r="5233" spans="1:16" ht="12.75" x14ac:dyDescent="0.2">
      <c r="A5233" s="1473">
        <v>1091</v>
      </c>
      <c r="B5233" s="1473" t="s">
        <v>2003</v>
      </c>
      <c r="C5233" s="1474" t="s">
        <v>97</v>
      </c>
      <c r="D5233" s="1474" t="s">
        <v>5634</v>
      </c>
      <c r="E5233" s="1475">
        <v>2500</v>
      </c>
      <c r="F5233" s="1474" t="s">
        <v>7186</v>
      </c>
      <c r="G5233" s="1474" t="s">
        <v>7187</v>
      </c>
      <c r="H5233" s="1473" t="s">
        <v>1494</v>
      </c>
      <c r="I5233" s="1473" t="s">
        <v>5581</v>
      </c>
      <c r="J5233" s="1473" t="s">
        <v>2189</v>
      </c>
      <c r="K5233" s="1322">
        <v>1</v>
      </c>
      <c r="L5233" s="1322">
        <v>3</v>
      </c>
      <c r="M5233" s="1323">
        <f t="shared" si="213"/>
        <v>7500</v>
      </c>
      <c r="N5233" s="1324"/>
      <c r="O5233" s="1324"/>
      <c r="P5233" s="1324"/>
    </row>
    <row r="5234" spans="1:16" ht="12.75" x14ac:dyDescent="0.2">
      <c r="A5234" s="1473">
        <v>1091</v>
      </c>
      <c r="B5234" s="1473" t="s">
        <v>2003</v>
      </c>
      <c r="C5234" s="1474" t="s">
        <v>97</v>
      </c>
      <c r="D5234" s="1474" t="s">
        <v>739</v>
      </c>
      <c r="E5234" s="1477">
        <v>2500</v>
      </c>
      <c r="F5234" s="1473" t="s">
        <v>5871</v>
      </c>
      <c r="G5234" s="1474" t="s">
        <v>7188</v>
      </c>
      <c r="H5234" s="1473" t="s">
        <v>5873</v>
      </c>
      <c r="I5234" s="1473" t="s">
        <v>5666</v>
      </c>
      <c r="J5234" s="1473" t="s">
        <v>2189</v>
      </c>
      <c r="K5234" s="1322">
        <v>4</v>
      </c>
      <c r="L5234" s="1322">
        <v>11</v>
      </c>
      <c r="M5234" s="1323">
        <f t="shared" si="213"/>
        <v>27500</v>
      </c>
      <c r="N5234" s="1322"/>
      <c r="O5234" s="1322"/>
      <c r="P5234" s="1323"/>
    </row>
    <row r="5235" spans="1:16" ht="12.75" x14ac:dyDescent="0.2">
      <c r="A5235" s="1473">
        <v>1091</v>
      </c>
      <c r="B5235" s="1473" t="s">
        <v>2003</v>
      </c>
      <c r="C5235" s="1474" t="s">
        <v>97</v>
      </c>
      <c r="D5235" s="1474" t="s">
        <v>5619</v>
      </c>
      <c r="E5235" s="1475">
        <v>6500</v>
      </c>
      <c r="F5235" s="1474" t="s">
        <v>7189</v>
      </c>
      <c r="G5235" s="1474" t="s">
        <v>7190</v>
      </c>
      <c r="H5235" s="1473" t="s">
        <v>651</v>
      </c>
      <c r="I5235" s="1473" t="s">
        <v>5611</v>
      </c>
      <c r="J5235" s="1473" t="s">
        <v>5571</v>
      </c>
      <c r="K5235" s="1322">
        <v>1</v>
      </c>
      <c r="L5235" s="1322">
        <v>3</v>
      </c>
      <c r="M5235" s="1323">
        <f t="shared" si="213"/>
        <v>19500</v>
      </c>
      <c r="N5235" s="1324"/>
      <c r="O5235" s="1324"/>
      <c r="P5235" s="1324"/>
    </row>
    <row r="5236" spans="1:16" ht="12.75" x14ac:dyDescent="0.2">
      <c r="A5236" s="1473">
        <v>1091</v>
      </c>
      <c r="B5236" s="1473" t="s">
        <v>2003</v>
      </c>
      <c r="C5236" s="1474" t="s">
        <v>97</v>
      </c>
      <c r="D5236" s="1474" t="s">
        <v>5989</v>
      </c>
      <c r="E5236" s="1475">
        <v>6500</v>
      </c>
      <c r="F5236" s="1474" t="s">
        <v>2699</v>
      </c>
      <c r="G5236" s="1474" t="s">
        <v>7191</v>
      </c>
      <c r="H5236" s="1473" t="s">
        <v>4663</v>
      </c>
      <c r="I5236" s="1473" t="s">
        <v>5611</v>
      </c>
      <c r="J5236" s="1473" t="s">
        <v>5571</v>
      </c>
      <c r="K5236" s="1322">
        <v>4</v>
      </c>
      <c r="L5236" s="1322">
        <v>3</v>
      </c>
      <c r="M5236" s="1323">
        <f t="shared" si="213"/>
        <v>19500</v>
      </c>
      <c r="N5236" s="1324"/>
      <c r="O5236" s="1324"/>
      <c r="P5236" s="1324"/>
    </row>
    <row r="5237" spans="1:16" ht="12.75" x14ac:dyDescent="0.2">
      <c r="A5237" s="1473">
        <v>1091</v>
      </c>
      <c r="B5237" s="1473" t="s">
        <v>2003</v>
      </c>
      <c r="C5237" s="1474" t="s">
        <v>97</v>
      </c>
      <c r="D5237" s="1474" t="s">
        <v>5582</v>
      </c>
      <c r="E5237" s="1475">
        <v>8000</v>
      </c>
      <c r="F5237" s="1474" t="s">
        <v>7192</v>
      </c>
      <c r="G5237" s="1474" t="s">
        <v>7193</v>
      </c>
      <c r="H5237" s="1473" t="s">
        <v>5585</v>
      </c>
      <c r="I5237" s="1473" t="s">
        <v>5611</v>
      </c>
      <c r="J5237" s="1473" t="s">
        <v>5571</v>
      </c>
      <c r="K5237" s="1322">
        <v>4</v>
      </c>
      <c r="L5237" s="1322">
        <v>4</v>
      </c>
      <c r="M5237" s="1323">
        <f t="shared" si="213"/>
        <v>32000</v>
      </c>
      <c r="N5237" s="1324"/>
      <c r="O5237" s="1324"/>
      <c r="P5237" s="1324"/>
    </row>
    <row r="5238" spans="1:16" ht="12.75" x14ac:dyDescent="0.2">
      <c r="A5238" s="1473">
        <v>1091</v>
      </c>
      <c r="B5238" s="1473" t="s">
        <v>2003</v>
      </c>
      <c r="C5238" s="1474" t="s">
        <v>97</v>
      </c>
      <c r="D5238" s="1474" t="s">
        <v>6987</v>
      </c>
      <c r="E5238" s="1475">
        <v>15600</v>
      </c>
      <c r="F5238" s="1474" t="s">
        <v>7194</v>
      </c>
      <c r="G5238" s="1474" t="s">
        <v>7195</v>
      </c>
      <c r="H5238" s="1473" t="s">
        <v>651</v>
      </c>
      <c r="I5238" s="1473" t="s">
        <v>5611</v>
      </c>
      <c r="J5238" s="1473" t="s">
        <v>5571</v>
      </c>
      <c r="K5238" s="1322">
        <v>1</v>
      </c>
      <c r="L5238" s="1322">
        <v>3</v>
      </c>
      <c r="M5238" s="1323">
        <f t="shared" si="213"/>
        <v>46800</v>
      </c>
      <c r="N5238" s="1324"/>
      <c r="O5238" s="1324"/>
      <c r="P5238" s="1324"/>
    </row>
    <row r="5239" spans="1:16" ht="12.75" x14ac:dyDescent="0.2">
      <c r="A5239" s="1473">
        <v>1091</v>
      </c>
      <c r="B5239" s="1473" t="s">
        <v>2003</v>
      </c>
      <c r="C5239" s="1474" t="s">
        <v>97</v>
      </c>
      <c r="D5239" s="1474" t="s">
        <v>5989</v>
      </c>
      <c r="E5239" s="1475">
        <v>6500</v>
      </c>
      <c r="F5239" s="1474" t="s">
        <v>7196</v>
      </c>
      <c r="G5239" s="1474" t="s">
        <v>7197</v>
      </c>
      <c r="H5239" s="1473" t="s">
        <v>4663</v>
      </c>
      <c r="I5239" s="1473" t="s">
        <v>5611</v>
      </c>
      <c r="J5239" s="1473" t="s">
        <v>5571</v>
      </c>
      <c r="K5239" s="1322">
        <v>4</v>
      </c>
      <c r="L5239" s="1322">
        <v>12</v>
      </c>
      <c r="M5239" s="1323">
        <f t="shared" si="213"/>
        <v>78000</v>
      </c>
      <c r="N5239" s="1324"/>
      <c r="O5239" s="1324"/>
      <c r="P5239" s="1324"/>
    </row>
    <row r="5240" spans="1:16" ht="12.75" x14ac:dyDescent="0.2">
      <c r="A5240" s="1473">
        <v>1091</v>
      </c>
      <c r="B5240" s="1473" t="s">
        <v>2003</v>
      </c>
      <c r="C5240" s="1474" t="s">
        <v>97</v>
      </c>
      <c r="D5240" s="1474" t="s">
        <v>5606</v>
      </c>
      <c r="E5240" s="1475">
        <v>9000</v>
      </c>
      <c r="F5240" s="1474" t="s">
        <v>7198</v>
      </c>
      <c r="G5240" s="1474" t="s">
        <v>7199</v>
      </c>
      <c r="H5240" s="1474" t="s">
        <v>3359</v>
      </c>
      <c r="I5240" s="1473" t="s">
        <v>2186</v>
      </c>
      <c r="J5240" s="1473" t="s">
        <v>5571</v>
      </c>
      <c r="K5240" s="1322">
        <v>4</v>
      </c>
      <c r="L5240" s="1322">
        <v>12</v>
      </c>
      <c r="M5240" s="1323">
        <f t="shared" si="213"/>
        <v>108000</v>
      </c>
      <c r="N5240" s="1324"/>
      <c r="O5240" s="1324"/>
      <c r="P5240" s="1324"/>
    </row>
    <row r="5241" spans="1:16" ht="12.75" x14ac:dyDescent="0.2">
      <c r="A5241" s="1473">
        <v>1091</v>
      </c>
      <c r="B5241" s="1473" t="s">
        <v>2003</v>
      </c>
      <c r="C5241" s="1474" t="s">
        <v>97</v>
      </c>
      <c r="D5241" s="1474" t="s">
        <v>5619</v>
      </c>
      <c r="E5241" s="1475">
        <v>7000</v>
      </c>
      <c r="F5241" s="1474" t="s">
        <v>7200</v>
      </c>
      <c r="G5241" s="1474" t="s">
        <v>7201</v>
      </c>
      <c r="H5241" s="1473" t="s">
        <v>7202</v>
      </c>
      <c r="I5241" s="1473" t="s">
        <v>2186</v>
      </c>
      <c r="J5241" s="1473" t="s">
        <v>5571</v>
      </c>
      <c r="K5241" s="1322">
        <v>4</v>
      </c>
      <c r="L5241" s="1322">
        <v>3</v>
      </c>
      <c r="M5241" s="1323">
        <f t="shared" si="213"/>
        <v>21000</v>
      </c>
      <c r="N5241" s="1324"/>
      <c r="O5241" s="1324"/>
      <c r="P5241" s="1324"/>
    </row>
    <row r="5242" spans="1:16" ht="12.75" x14ac:dyDescent="0.2">
      <c r="A5242" s="1473">
        <v>1091</v>
      </c>
      <c r="B5242" s="1473" t="s">
        <v>2003</v>
      </c>
      <c r="C5242" s="1474" t="s">
        <v>97</v>
      </c>
      <c r="D5242" s="1474" t="s">
        <v>5767</v>
      </c>
      <c r="E5242" s="1475">
        <v>2000</v>
      </c>
      <c r="F5242" s="1474" t="s">
        <v>7203</v>
      </c>
      <c r="G5242" s="1474" t="s">
        <v>7204</v>
      </c>
      <c r="H5242" s="1473" t="s">
        <v>5598</v>
      </c>
      <c r="I5242" s="1477" t="s">
        <v>2189</v>
      </c>
      <c r="J5242" s="1473" t="s">
        <v>2189</v>
      </c>
      <c r="K5242" s="1322">
        <v>4</v>
      </c>
      <c r="L5242" s="1322">
        <v>1</v>
      </c>
      <c r="M5242" s="1323">
        <f t="shared" si="213"/>
        <v>2000</v>
      </c>
      <c r="N5242" s="1324"/>
      <c r="O5242" s="1324"/>
      <c r="P5242" s="1324"/>
    </row>
    <row r="5243" spans="1:16" ht="12.75" x14ac:dyDescent="0.2">
      <c r="A5243" s="1473">
        <v>1091</v>
      </c>
      <c r="B5243" s="1473" t="s">
        <v>2003</v>
      </c>
      <c r="C5243" s="1474" t="s">
        <v>97</v>
      </c>
      <c r="D5243" s="1474" t="s">
        <v>5582</v>
      </c>
      <c r="E5243" s="1475">
        <v>8500</v>
      </c>
      <c r="F5243" s="1474" t="s">
        <v>7205</v>
      </c>
      <c r="G5243" s="1474" t="s">
        <v>7206</v>
      </c>
      <c r="H5243" s="1473" t="s">
        <v>5585</v>
      </c>
      <c r="I5243" s="1473" t="s">
        <v>5611</v>
      </c>
      <c r="J5243" s="1473" t="s">
        <v>5571</v>
      </c>
      <c r="K5243" s="1322">
        <v>4</v>
      </c>
      <c r="L5243" s="1322">
        <v>10</v>
      </c>
      <c r="M5243" s="1323">
        <f t="shared" si="213"/>
        <v>85000</v>
      </c>
      <c r="N5243" s="1324"/>
      <c r="O5243" s="1324"/>
      <c r="P5243" s="1324"/>
    </row>
    <row r="5244" spans="1:16" ht="12.75" x14ac:dyDescent="0.2">
      <c r="A5244" s="1473">
        <v>1091</v>
      </c>
      <c r="B5244" s="1473" t="s">
        <v>2003</v>
      </c>
      <c r="C5244" s="1474" t="s">
        <v>97</v>
      </c>
      <c r="D5244" s="1474" t="s">
        <v>7207</v>
      </c>
      <c r="E5244" s="1477">
        <v>2500</v>
      </c>
      <c r="F5244" s="1473" t="s">
        <v>5926</v>
      </c>
      <c r="G5244" s="1474" t="s">
        <v>7208</v>
      </c>
      <c r="H5244" s="1473" t="s">
        <v>5928</v>
      </c>
      <c r="I5244" s="1473" t="s">
        <v>5581</v>
      </c>
      <c r="J5244" s="1479" t="s">
        <v>2189</v>
      </c>
      <c r="K5244" s="1322">
        <v>1</v>
      </c>
      <c r="L5244" s="1322">
        <v>8</v>
      </c>
      <c r="M5244" s="1323">
        <f t="shared" si="213"/>
        <v>20000</v>
      </c>
      <c r="N5244" s="1322"/>
      <c r="O5244" s="1322"/>
      <c r="P5244" s="1323"/>
    </row>
    <row r="5245" spans="1:16" ht="12.75" x14ac:dyDescent="0.2">
      <c r="A5245" s="1473">
        <v>1091</v>
      </c>
      <c r="B5245" s="1473" t="s">
        <v>2003</v>
      </c>
      <c r="C5245" s="1474" t="s">
        <v>97</v>
      </c>
      <c r="D5245" s="1474" t="s">
        <v>6830</v>
      </c>
      <c r="E5245" s="1475">
        <v>2500</v>
      </c>
      <c r="F5245" s="1474" t="s">
        <v>7209</v>
      </c>
      <c r="G5245" s="1474" t="s">
        <v>7210</v>
      </c>
      <c r="H5245" s="1473" t="s">
        <v>14478</v>
      </c>
      <c r="I5245" s="1473" t="s">
        <v>5611</v>
      </c>
      <c r="J5245" s="1473" t="s">
        <v>2189</v>
      </c>
      <c r="K5245" s="1322">
        <v>4</v>
      </c>
      <c r="L5245" s="1322">
        <v>3</v>
      </c>
      <c r="M5245" s="1323">
        <f t="shared" si="213"/>
        <v>7500</v>
      </c>
      <c r="N5245" s="1324"/>
      <c r="O5245" s="1324"/>
      <c r="P5245" s="1324"/>
    </row>
    <row r="5246" spans="1:16" ht="12.75" x14ac:dyDescent="0.2">
      <c r="A5246" s="1473">
        <v>1091</v>
      </c>
      <c r="B5246" s="1473" t="s">
        <v>2003</v>
      </c>
      <c r="C5246" s="1474" t="s">
        <v>97</v>
      </c>
      <c r="D5246" s="1474" t="s">
        <v>5693</v>
      </c>
      <c r="E5246" s="1475">
        <v>5000</v>
      </c>
      <c r="F5246" s="1474" t="s">
        <v>7211</v>
      </c>
      <c r="G5246" s="1474" t="s">
        <v>7212</v>
      </c>
      <c r="H5246" s="1473" t="s">
        <v>3359</v>
      </c>
      <c r="I5246" s="1473" t="s">
        <v>5611</v>
      </c>
      <c r="J5246" s="1473" t="s">
        <v>5571</v>
      </c>
      <c r="K5246" s="1322">
        <v>4</v>
      </c>
      <c r="L5246" s="1322">
        <v>9</v>
      </c>
      <c r="M5246" s="1323">
        <f t="shared" si="213"/>
        <v>45000</v>
      </c>
      <c r="N5246" s="1324"/>
      <c r="O5246" s="1324"/>
      <c r="P5246" s="1324"/>
    </row>
    <row r="5247" spans="1:16" ht="12.75" x14ac:dyDescent="0.2">
      <c r="A5247" s="1473">
        <v>1091</v>
      </c>
      <c r="B5247" s="1473" t="s">
        <v>2003</v>
      </c>
      <c r="C5247" s="1474" t="s">
        <v>97</v>
      </c>
      <c r="D5247" s="1474" t="s">
        <v>5811</v>
      </c>
      <c r="E5247" s="1475">
        <v>2500</v>
      </c>
      <c r="F5247" s="1474" t="s">
        <v>7213</v>
      </c>
      <c r="G5247" s="1474" t="s">
        <v>7214</v>
      </c>
      <c r="H5247" s="1473" t="s">
        <v>3589</v>
      </c>
      <c r="I5247" s="1473" t="s">
        <v>5611</v>
      </c>
      <c r="J5247" s="1473" t="s">
        <v>2189</v>
      </c>
      <c r="K5247" s="1322">
        <v>4</v>
      </c>
      <c r="L5247" s="1322">
        <v>12</v>
      </c>
      <c r="M5247" s="1323">
        <f t="shared" si="213"/>
        <v>30000</v>
      </c>
      <c r="N5247" s="1324"/>
      <c r="O5247" s="1324"/>
      <c r="P5247" s="1324"/>
    </row>
    <row r="5248" spans="1:16" ht="12.75" x14ac:dyDescent="0.2">
      <c r="A5248" s="1473">
        <v>1091</v>
      </c>
      <c r="B5248" s="1473" t="s">
        <v>2003</v>
      </c>
      <c r="C5248" s="1474" t="s">
        <v>97</v>
      </c>
      <c r="D5248" s="1474" t="s">
        <v>5572</v>
      </c>
      <c r="E5248" s="1475">
        <v>6500</v>
      </c>
      <c r="F5248" s="1474" t="s">
        <v>7215</v>
      </c>
      <c r="G5248" s="1474" t="s">
        <v>7216</v>
      </c>
      <c r="H5248" s="1473" t="s">
        <v>4635</v>
      </c>
      <c r="I5248" s="1473" t="s">
        <v>5611</v>
      </c>
      <c r="J5248" s="1473" t="s">
        <v>5571</v>
      </c>
      <c r="K5248" s="1322">
        <v>4</v>
      </c>
      <c r="L5248" s="1322">
        <v>1</v>
      </c>
      <c r="M5248" s="1323">
        <f t="shared" si="213"/>
        <v>6500</v>
      </c>
      <c r="N5248" s="1324"/>
      <c r="O5248" s="1324"/>
      <c r="P5248" s="1324"/>
    </row>
    <row r="5249" spans="1:16" ht="12.75" x14ac:dyDescent="0.2">
      <c r="A5249" s="1473">
        <v>1091</v>
      </c>
      <c r="B5249" s="1473" t="s">
        <v>2003</v>
      </c>
      <c r="C5249" s="1474" t="s">
        <v>97</v>
      </c>
      <c r="D5249" s="1474" t="s">
        <v>5595</v>
      </c>
      <c r="E5249" s="1475">
        <v>2000</v>
      </c>
      <c r="F5249" s="1474" t="s">
        <v>7217</v>
      </c>
      <c r="G5249" s="1474" t="s">
        <v>7218</v>
      </c>
      <c r="H5249" s="1473" t="s">
        <v>473</v>
      </c>
      <c r="I5249" s="1473" t="s">
        <v>5611</v>
      </c>
      <c r="J5249" s="1473" t="s">
        <v>2190</v>
      </c>
      <c r="K5249" s="1322">
        <v>4</v>
      </c>
      <c r="L5249" s="1322">
        <v>12</v>
      </c>
      <c r="M5249" s="1323">
        <f t="shared" si="213"/>
        <v>24000</v>
      </c>
      <c r="N5249" s="1324"/>
      <c r="O5249" s="1324"/>
      <c r="P5249" s="1324"/>
    </row>
    <row r="5250" spans="1:16" ht="12.75" x14ac:dyDescent="0.2">
      <c r="A5250" s="1473">
        <v>1091</v>
      </c>
      <c r="B5250" s="1473" t="s">
        <v>2003</v>
      </c>
      <c r="C5250" s="1474" t="s">
        <v>97</v>
      </c>
      <c r="D5250" s="1474" t="s">
        <v>657</v>
      </c>
      <c r="E5250" s="1475">
        <v>15600</v>
      </c>
      <c r="F5250" s="1474" t="s">
        <v>7219</v>
      </c>
      <c r="G5250" s="1474" t="s">
        <v>7220</v>
      </c>
      <c r="H5250" s="1474" t="s">
        <v>776</v>
      </c>
      <c r="I5250" s="1473" t="s">
        <v>2186</v>
      </c>
      <c r="J5250" s="1473" t="s">
        <v>5571</v>
      </c>
      <c r="K5250" s="1322">
        <v>4</v>
      </c>
      <c r="L5250" s="1322">
        <v>4</v>
      </c>
      <c r="M5250" s="1323">
        <f t="shared" si="213"/>
        <v>62400</v>
      </c>
      <c r="N5250" s="1324"/>
      <c r="O5250" s="1324"/>
      <c r="P5250" s="1324"/>
    </row>
    <row r="5251" spans="1:16" ht="12.75" x14ac:dyDescent="0.2">
      <c r="A5251" s="1473">
        <v>1091</v>
      </c>
      <c r="B5251" s="1473" t="s">
        <v>2003</v>
      </c>
      <c r="C5251" s="1474" t="s">
        <v>97</v>
      </c>
      <c r="D5251" s="1474" t="s">
        <v>7221</v>
      </c>
      <c r="E5251" s="1475">
        <v>6500</v>
      </c>
      <c r="F5251" s="1474" t="s">
        <v>7222</v>
      </c>
      <c r="G5251" s="1474" t="s">
        <v>7223</v>
      </c>
      <c r="H5251" s="1473" t="s">
        <v>3359</v>
      </c>
      <c r="I5251" s="1473" t="s">
        <v>5611</v>
      </c>
      <c r="J5251" s="1473" t="s">
        <v>5571</v>
      </c>
      <c r="K5251" s="1322">
        <v>4</v>
      </c>
      <c r="L5251" s="1322">
        <v>11</v>
      </c>
      <c r="M5251" s="1323">
        <f t="shared" si="213"/>
        <v>71500</v>
      </c>
      <c r="N5251" s="1324"/>
      <c r="O5251" s="1324"/>
      <c r="P5251" s="1324"/>
    </row>
    <row r="5252" spans="1:16" ht="12.75" x14ac:dyDescent="0.2">
      <c r="A5252" s="1473">
        <v>1091</v>
      </c>
      <c r="B5252" s="1473" t="s">
        <v>2003</v>
      </c>
      <c r="C5252" s="1474" t="s">
        <v>97</v>
      </c>
      <c r="D5252" s="1474" t="s">
        <v>5696</v>
      </c>
      <c r="E5252" s="1475">
        <v>2500</v>
      </c>
      <c r="F5252" s="1474" t="s">
        <v>7224</v>
      </c>
      <c r="G5252" s="1474" t="s">
        <v>7225</v>
      </c>
      <c r="H5252" s="1473" t="s">
        <v>7226</v>
      </c>
      <c r="I5252" s="1473" t="s">
        <v>4607</v>
      </c>
      <c r="J5252" s="1473" t="s">
        <v>5571</v>
      </c>
      <c r="K5252" s="1322">
        <v>4</v>
      </c>
      <c r="L5252" s="1322">
        <v>6</v>
      </c>
      <c r="M5252" s="1323">
        <f t="shared" si="213"/>
        <v>15000</v>
      </c>
      <c r="N5252" s="1324"/>
      <c r="O5252" s="1324"/>
      <c r="P5252" s="1324"/>
    </row>
    <row r="5253" spans="1:16" ht="12.75" x14ac:dyDescent="0.2">
      <c r="A5253" s="1473">
        <v>1091</v>
      </c>
      <c r="B5253" s="1473" t="s">
        <v>2003</v>
      </c>
      <c r="C5253" s="1474" t="s">
        <v>97</v>
      </c>
      <c r="D5253" s="1474" t="s">
        <v>5696</v>
      </c>
      <c r="E5253" s="1475">
        <v>2500</v>
      </c>
      <c r="F5253" s="1474" t="s">
        <v>7227</v>
      </c>
      <c r="G5253" s="1474" t="s">
        <v>7228</v>
      </c>
      <c r="H5253" s="1473" t="s">
        <v>7229</v>
      </c>
      <c r="I5253" s="1473" t="s">
        <v>5611</v>
      </c>
      <c r="J5253" s="1473" t="s">
        <v>2189</v>
      </c>
      <c r="K5253" s="1322">
        <v>4</v>
      </c>
      <c r="L5253" s="1322">
        <v>2</v>
      </c>
      <c r="M5253" s="1323">
        <f t="shared" si="213"/>
        <v>5000</v>
      </c>
      <c r="N5253" s="1324"/>
      <c r="O5253" s="1324"/>
      <c r="P5253" s="1324"/>
    </row>
    <row r="5254" spans="1:16" ht="12.75" x14ac:dyDescent="0.2">
      <c r="A5254" s="1473">
        <v>1091</v>
      </c>
      <c r="B5254" s="1473" t="s">
        <v>2003</v>
      </c>
      <c r="C5254" s="1474" t="s">
        <v>97</v>
      </c>
      <c r="D5254" s="1474" t="s">
        <v>5606</v>
      </c>
      <c r="E5254" s="1475">
        <v>9000</v>
      </c>
      <c r="F5254" s="1474" t="s">
        <v>7230</v>
      </c>
      <c r="G5254" s="1474" t="s">
        <v>7231</v>
      </c>
      <c r="H5254" s="1473" t="s">
        <v>651</v>
      </c>
      <c r="I5254" s="1473" t="s">
        <v>2186</v>
      </c>
      <c r="J5254" s="1473" t="s">
        <v>5571</v>
      </c>
      <c r="K5254" s="1322">
        <v>4</v>
      </c>
      <c r="L5254" s="1322">
        <v>1</v>
      </c>
      <c r="M5254" s="1323">
        <f t="shared" si="213"/>
        <v>9000</v>
      </c>
      <c r="N5254" s="1324"/>
      <c r="O5254" s="1324"/>
      <c r="P5254" s="1324"/>
    </row>
    <row r="5255" spans="1:16" ht="12.75" x14ac:dyDescent="0.2">
      <c r="A5255" s="1473">
        <v>1091</v>
      </c>
      <c r="B5255" s="1473" t="s">
        <v>2003</v>
      </c>
      <c r="C5255" s="1474" t="s">
        <v>97</v>
      </c>
      <c r="D5255" s="1474" t="s">
        <v>6987</v>
      </c>
      <c r="E5255" s="1475">
        <v>15600</v>
      </c>
      <c r="F5255" s="1474" t="s">
        <v>4949</v>
      </c>
      <c r="G5255" s="1474" t="s">
        <v>7232</v>
      </c>
      <c r="H5255" s="1473" t="s">
        <v>4635</v>
      </c>
      <c r="I5255" s="1473" t="s">
        <v>5611</v>
      </c>
      <c r="J5255" s="1473" t="s">
        <v>5571</v>
      </c>
      <c r="K5255" s="1322">
        <v>2</v>
      </c>
      <c r="L5255" s="1322">
        <v>6</v>
      </c>
      <c r="M5255" s="1323">
        <f t="shared" si="213"/>
        <v>93600</v>
      </c>
      <c r="N5255" s="1324"/>
      <c r="O5255" s="1324"/>
      <c r="P5255" s="1324"/>
    </row>
    <row r="5256" spans="1:16" ht="12.75" x14ac:dyDescent="0.2">
      <c r="A5256" s="1473">
        <v>1091</v>
      </c>
      <c r="B5256" s="1473" t="s">
        <v>2003</v>
      </c>
      <c r="C5256" s="1474" t="s">
        <v>97</v>
      </c>
      <c r="D5256" s="1474" t="s">
        <v>7233</v>
      </c>
      <c r="E5256" s="1475">
        <v>4000</v>
      </c>
      <c r="F5256" s="1474" t="s">
        <v>7234</v>
      </c>
      <c r="G5256" s="1474" t="s">
        <v>7235</v>
      </c>
      <c r="H5256" s="1473" t="s">
        <v>7236</v>
      </c>
      <c r="I5256" s="1473" t="s">
        <v>5581</v>
      </c>
      <c r="J5256" s="1473" t="s">
        <v>5571</v>
      </c>
      <c r="K5256" s="1322">
        <v>1</v>
      </c>
      <c r="L5256" s="1322">
        <v>3</v>
      </c>
      <c r="M5256" s="1323">
        <f t="shared" si="213"/>
        <v>12000</v>
      </c>
      <c r="N5256" s="1324"/>
      <c r="O5256" s="1324"/>
      <c r="P5256" s="1324"/>
    </row>
    <row r="5257" spans="1:16" ht="12.75" x14ac:dyDescent="0.2">
      <c r="A5257" s="1473">
        <v>1091</v>
      </c>
      <c r="B5257" s="1473" t="s">
        <v>2003</v>
      </c>
      <c r="C5257" s="1474" t="s">
        <v>97</v>
      </c>
      <c r="D5257" s="1474" t="s">
        <v>5693</v>
      </c>
      <c r="E5257" s="1475">
        <v>5000</v>
      </c>
      <c r="F5257" s="1474" t="s">
        <v>7237</v>
      </c>
      <c r="G5257" s="1474" t="s">
        <v>7238</v>
      </c>
      <c r="H5257" s="1473" t="s">
        <v>3359</v>
      </c>
      <c r="I5257" s="1473" t="s">
        <v>5581</v>
      </c>
      <c r="J5257" s="1473" t="s">
        <v>5571</v>
      </c>
      <c r="K5257" s="1322">
        <v>1</v>
      </c>
      <c r="L5257" s="1322">
        <v>3</v>
      </c>
      <c r="M5257" s="1323">
        <f t="shared" si="213"/>
        <v>15000</v>
      </c>
      <c r="N5257" s="1324"/>
      <c r="O5257" s="1324"/>
      <c r="P5257" s="1324"/>
    </row>
    <row r="5258" spans="1:16" ht="12.75" x14ac:dyDescent="0.2">
      <c r="A5258" s="1473">
        <v>1091</v>
      </c>
      <c r="B5258" s="1473" t="s">
        <v>2003</v>
      </c>
      <c r="C5258" s="1474" t="s">
        <v>97</v>
      </c>
      <c r="D5258" s="1474" t="s">
        <v>5693</v>
      </c>
      <c r="E5258" s="1475">
        <v>5000</v>
      </c>
      <c r="F5258" s="1474" t="s">
        <v>7239</v>
      </c>
      <c r="G5258" s="1474" t="s">
        <v>7240</v>
      </c>
      <c r="H5258" s="1473" t="s">
        <v>3359</v>
      </c>
      <c r="I5258" s="1473" t="s">
        <v>5581</v>
      </c>
      <c r="J5258" s="1473" t="s">
        <v>5571</v>
      </c>
      <c r="K5258" s="1322">
        <v>1</v>
      </c>
      <c r="L5258" s="1322">
        <v>3</v>
      </c>
      <c r="M5258" s="1323">
        <f t="shared" ref="M5258:M5289" si="214">+L5258*E5258</f>
        <v>15000</v>
      </c>
      <c r="N5258" s="1324"/>
      <c r="O5258" s="1324"/>
      <c r="P5258" s="1324"/>
    </row>
    <row r="5259" spans="1:16" ht="12.75" x14ac:dyDescent="0.2">
      <c r="A5259" s="1473">
        <v>1091</v>
      </c>
      <c r="B5259" s="1473" t="s">
        <v>2003</v>
      </c>
      <c r="C5259" s="1474" t="s">
        <v>97</v>
      </c>
      <c r="D5259" s="1474" t="s">
        <v>7130</v>
      </c>
      <c r="E5259" s="1477">
        <v>6500</v>
      </c>
      <c r="F5259" s="1473" t="s">
        <v>6101</v>
      </c>
      <c r="G5259" s="1474" t="s">
        <v>7241</v>
      </c>
      <c r="H5259" s="1473" t="s">
        <v>4813</v>
      </c>
      <c r="I5259" s="1473" t="s">
        <v>5611</v>
      </c>
      <c r="J5259" s="1473" t="s">
        <v>5571</v>
      </c>
      <c r="K5259" s="1322">
        <v>1</v>
      </c>
      <c r="L5259" s="1322">
        <v>2</v>
      </c>
      <c r="M5259" s="1323">
        <f t="shared" si="214"/>
        <v>13000</v>
      </c>
      <c r="N5259" s="1322"/>
      <c r="O5259" s="1322"/>
      <c r="P5259" s="1323"/>
    </row>
    <row r="5260" spans="1:16" ht="12.75" x14ac:dyDescent="0.2">
      <c r="A5260" s="1473">
        <v>1091</v>
      </c>
      <c r="B5260" s="1473" t="s">
        <v>2003</v>
      </c>
      <c r="C5260" s="1474" t="s">
        <v>97</v>
      </c>
      <c r="D5260" s="1474" t="s">
        <v>712</v>
      </c>
      <c r="E5260" s="1475">
        <v>12500</v>
      </c>
      <c r="F5260" s="1474" t="s">
        <v>7242</v>
      </c>
      <c r="G5260" s="1474" t="s">
        <v>7243</v>
      </c>
      <c r="H5260" s="1473" t="s">
        <v>5585</v>
      </c>
      <c r="I5260" s="1473" t="s">
        <v>5611</v>
      </c>
      <c r="J5260" s="1473" t="s">
        <v>5571</v>
      </c>
      <c r="K5260" s="1322">
        <v>4</v>
      </c>
      <c r="L5260" s="1322">
        <v>7</v>
      </c>
      <c r="M5260" s="1323">
        <f t="shared" si="214"/>
        <v>87500</v>
      </c>
      <c r="N5260" s="1324"/>
      <c r="O5260" s="1324"/>
      <c r="P5260" s="1324"/>
    </row>
    <row r="5261" spans="1:16" ht="12.75" x14ac:dyDescent="0.2">
      <c r="A5261" s="1473">
        <v>1091</v>
      </c>
      <c r="B5261" s="1473" t="s">
        <v>2003</v>
      </c>
      <c r="C5261" s="1474" t="s">
        <v>97</v>
      </c>
      <c r="D5261" s="1474" t="s">
        <v>5619</v>
      </c>
      <c r="E5261" s="1475">
        <v>6500</v>
      </c>
      <c r="F5261" s="1474" t="s">
        <v>7244</v>
      </c>
      <c r="G5261" s="1474" t="s">
        <v>7245</v>
      </c>
      <c r="H5261" s="1473" t="s">
        <v>2905</v>
      </c>
      <c r="I5261" s="1473" t="s">
        <v>5581</v>
      </c>
      <c r="J5261" s="1473" t="s">
        <v>5571</v>
      </c>
      <c r="K5261" s="1322">
        <v>1</v>
      </c>
      <c r="L5261" s="1322">
        <v>2</v>
      </c>
      <c r="M5261" s="1323">
        <f t="shared" si="214"/>
        <v>13000</v>
      </c>
      <c r="N5261" s="1324"/>
      <c r="O5261" s="1324"/>
      <c r="P5261" s="1324"/>
    </row>
    <row r="5262" spans="1:16" ht="12.75" x14ac:dyDescent="0.2">
      <c r="A5262" s="1473">
        <v>1091</v>
      </c>
      <c r="B5262" s="1473" t="s">
        <v>2003</v>
      </c>
      <c r="C5262" s="1474" t="s">
        <v>97</v>
      </c>
      <c r="D5262" s="1474" t="s">
        <v>5693</v>
      </c>
      <c r="E5262" s="1477">
        <v>5000</v>
      </c>
      <c r="F5262" s="1473" t="s">
        <v>6107</v>
      </c>
      <c r="G5262" s="1474" t="s">
        <v>7246</v>
      </c>
      <c r="H5262" s="1473" t="s">
        <v>5644</v>
      </c>
      <c r="I5262" s="1473" t="s">
        <v>7247</v>
      </c>
      <c r="J5262" s="1473" t="s">
        <v>5571</v>
      </c>
      <c r="K5262" s="1322">
        <v>3</v>
      </c>
      <c r="L5262" s="1322">
        <v>8</v>
      </c>
      <c r="M5262" s="1323">
        <f t="shared" si="214"/>
        <v>40000</v>
      </c>
      <c r="N5262" s="1322"/>
      <c r="O5262" s="1322"/>
      <c r="P5262" s="1323"/>
    </row>
    <row r="5263" spans="1:16" ht="12.75" x14ac:dyDescent="0.2">
      <c r="A5263" s="1473">
        <v>1091</v>
      </c>
      <c r="B5263" s="1473" t="s">
        <v>2003</v>
      </c>
      <c r="C5263" s="1474" t="s">
        <v>97</v>
      </c>
      <c r="D5263" s="1474" t="s">
        <v>7248</v>
      </c>
      <c r="E5263" s="1477">
        <v>5000</v>
      </c>
      <c r="F5263" s="1480" t="s">
        <v>6115</v>
      </c>
      <c r="G5263" s="1474" t="s">
        <v>7249</v>
      </c>
      <c r="H5263" s="1473" t="s">
        <v>6117</v>
      </c>
      <c r="I5263" s="1473" t="s">
        <v>5581</v>
      </c>
      <c r="J5263" s="1473" t="s">
        <v>5571</v>
      </c>
      <c r="K5263" s="1322">
        <v>2</v>
      </c>
      <c r="L5263" s="1322">
        <v>6</v>
      </c>
      <c r="M5263" s="1323">
        <f t="shared" si="214"/>
        <v>30000</v>
      </c>
      <c r="N5263" s="1322"/>
      <c r="O5263" s="1322"/>
      <c r="P5263" s="1323"/>
    </row>
    <row r="5264" spans="1:16" ht="12.75" x14ac:dyDescent="0.2">
      <c r="A5264" s="1473">
        <v>1091</v>
      </c>
      <c r="B5264" s="1473" t="s">
        <v>2003</v>
      </c>
      <c r="C5264" s="1474" t="s">
        <v>97</v>
      </c>
      <c r="D5264" s="1474" t="s">
        <v>7130</v>
      </c>
      <c r="E5264" s="1476">
        <v>6500</v>
      </c>
      <c r="F5264" s="1474" t="s">
        <v>6118</v>
      </c>
      <c r="G5264" s="1474" t="s">
        <v>7250</v>
      </c>
      <c r="H5264" s="1473" t="s">
        <v>4635</v>
      </c>
      <c r="I5264" s="1473" t="s">
        <v>5611</v>
      </c>
      <c r="J5264" s="1473" t="s">
        <v>5571</v>
      </c>
      <c r="K5264" s="1322">
        <v>1</v>
      </c>
      <c r="L5264" s="1322">
        <v>5</v>
      </c>
      <c r="M5264" s="1323">
        <f t="shared" si="214"/>
        <v>32500</v>
      </c>
      <c r="N5264" s="1322"/>
      <c r="O5264" s="1322"/>
      <c r="P5264" s="1323"/>
    </row>
    <row r="5265" spans="1:16" ht="12.75" x14ac:dyDescent="0.2">
      <c r="A5265" s="1473">
        <v>1091</v>
      </c>
      <c r="B5265" s="1473" t="s">
        <v>2003</v>
      </c>
      <c r="C5265" s="1474" t="s">
        <v>97</v>
      </c>
      <c r="D5265" s="1474" t="s">
        <v>7251</v>
      </c>
      <c r="E5265" s="1475">
        <v>6500</v>
      </c>
      <c r="F5265" s="1474" t="s">
        <v>7252</v>
      </c>
      <c r="G5265" s="1474" t="s">
        <v>7253</v>
      </c>
      <c r="H5265" s="1473" t="s">
        <v>473</v>
      </c>
      <c r="I5265" s="1473" t="s">
        <v>2186</v>
      </c>
      <c r="J5265" s="1473" t="s">
        <v>5571</v>
      </c>
      <c r="K5265" s="1322">
        <v>4</v>
      </c>
      <c r="L5265" s="1322">
        <v>1</v>
      </c>
      <c r="M5265" s="1323">
        <f t="shared" si="214"/>
        <v>6500</v>
      </c>
      <c r="N5265" s="1324"/>
      <c r="O5265" s="1324"/>
      <c r="P5265" s="1324"/>
    </row>
    <row r="5266" spans="1:16" ht="12.75" x14ac:dyDescent="0.2">
      <c r="A5266" s="1473">
        <v>1091</v>
      </c>
      <c r="B5266" s="1473" t="s">
        <v>2003</v>
      </c>
      <c r="C5266" s="1474" t="s">
        <v>97</v>
      </c>
      <c r="D5266" s="1474" t="s">
        <v>7254</v>
      </c>
      <c r="E5266" s="1475">
        <v>6000</v>
      </c>
      <c r="F5266" s="1474" t="s">
        <v>7255</v>
      </c>
      <c r="G5266" s="1474" t="s">
        <v>7256</v>
      </c>
      <c r="H5266" s="1473" t="s">
        <v>3359</v>
      </c>
      <c r="I5266" s="1473" t="s">
        <v>5611</v>
      </c>
      <c r="J5266" s="1473" t="s">
        <v>5571</v>
      </c>
      <c r="K5266" s="1322">
        <v>4</v>
      </c>
      <c r="L5266" s="1322">
        <v>10</v>
      </c>
      <c r="M5266" s="1323">
        <f t="shared" si="214"/>
        <v>60000</v>
      </c>
      <c r="N5266" s="1324"/>
      <c r="O5266" s="1324"/>
      <c r="P5266" s="1324"/>
    </row>
    <row r="5267" spans="1:16" ht="12.75" x14ac:dyDescent="0.2">
      <c r="A5267" s="1473">
        <v>1091</v>
      </c>
      <c r="B5267" s="1473" t="s">
        <v>2003</v>
      </c>
      <c r="C5267" s="1474" t="s">
        <v>97</v>
      </c>
      <c r="D5267" s="1474" t="s">
        <v>5752</v>
      </c>
      <c r="E5267" s="1475">
        <v>7000</v>
      </c>
      <c r="F5267" s="1474" t="s">
        <v>7257</v>
      </c>
      <c r="G5267" s="1474" t="s">
        <v>7258</v>
      </c>
      <c r="H5267" s="1473" t="s">
        <v>3359</v>
      </c>
      <c r="I5267" s="1473" t="s">
        <v>5611</v>
      </c>
      <c r="J5267" s="1473" t="s">
        <v>5571</v>
      </c>
      <c r="K5267" s="1322">
        <v>4</v>
      </c>
      <c r="L5267" s="1322">
        <v>2</v>
      </c>
      <c r="M5267" s="1323">
        <f t="shared" si="214"/>
        <v>14000</v>
      </c>
      <c r="N5267" s="1324"/>
      <c r="O5267" s="1324"/>
      <c r="P5267" s="1324"/>
    </row>
    <row r="5268" spans="1:16" ht="12.75" x14ac:dyDescent="0.2">
      <c r="A5268" s="1473">
        <v>1091</v>
      </c>
      <c r="B5268" s="1473" t="s">
        <v>2003</v>
      </c>
      <c r="C5268" s="1474" t="s">
        <v>97</v>
      </c>
      <c r="D5268" s="1474" t="s">
        <v>6132</v>
      </c>
      <c r="E5268" s="1475">
        <v>5700</v>
      </c>
      <c r="F5268" s="1474" t="s">
        <v>7259</v>
      </c>
      <c r="G5268" s="1474" t="s">
        <v>7260</v>
      </c>
      <c r="H5268" s="1473" t="s">
        <v>7261</v>
      </c>
      <c r="I5268" s="1473" t="s">
        <v>4607</v>
      </c>
      <c r="J5268" s="1473" t="s">
        <v>5571</v>
      </c>
      <c r="K5268" s="1322">
        <v>4</v>
      </c>
      <c r="L5268" s="1322">
        <v>10</v>
      </c>
      <c r="M5268" s="1323">
        <f t="shared" si="214"/>
        <v>57000</v>
      </c>
      <c r="N5268" s="1324"/>
      <c r="O5268" s="1324"/>
      <c r="P5268" s="1324"/>
    </row>
    <row r="5269" spans="1:16" ht="12.75" x14ac:dyDescent="0.2">
      <c r="A5269" s="1473">
        <v>1091</v>
      </c>
      <c r="B5269" s="1473" t="s">
        <v>2003</v>
      </c>
      <c r="C5269" s="1474" t="s">
        <v>97</v>
      </c>
      <c r="D5269" s="1474" t="s">
        <v>715</v>
      </c>
      <c r="E5269" s="1475">
        <v>3500</v>
      </c>
      <c r="F5269" s="1474" t="s">
        <v>7262</v>
      </c>
      <c r="G5269" s="1474" t="s">
        <v>7263</v>
      </c>
      <c r="H5269" s="1473" t="s">
        <v>7264</v>
      </c>
      <c r="I5269" s="1473" t="s">
        <v>5581</v>
      </c>
      <c r="J5269" s="1479" t="s">
        <v>5571</v>
      </c>
      <c r="K5269" s="1322">
        <v>1</v>
      </c>
      <c r="L5269" s="1322">
        <v>3</v>
      </c>
      <c r="M5269" s="1323">
        <f t="shared" si="214"/>
        <v>10500</v>
      </c>
      <c r="N5269" s="1324"/>
      <c r="O5269" s="1324"/>
      <c r="P5269" s="1324"/>
    </row>
    <row r="5270" spans="1:16" ht="12.75" x14ac:dyDescent="0.2">
      <c r="A5270" s="1473">
        <v>1091</v>
      </c>
      <c r="B5270" s="1473" t="s">
        <v>2003</v>
      </c>
      <c r="C5270" s="1474" t="s">
        <v>97</v>
      </c>
      <c r="D5270" s="1474" t="s">
        <v>739</v>
      </c>
      <c r="E5270" s="1475">
        <v>3500</v>
      </c>
      <c r="F5270" s="1474" t="s">
        <v>7265</v>
      </c>
      <c r="G5270" s="1474" t="s">
        <v>7266</v>
      </c>
      <c r="H5270" s="1474" t="s">
        <v>5436</v>
      </c>
      <c r="I5270" s="1473" t="s">
        <v>4607</v>
      </c>
      <c r="J5270" s="1473" t="s">
        <v>5571</v>
      </c>
      <c r="K5270" s="1322">
        <v>4</v>
      </c>
      <c r="L5270" s="1322">
        <v>12</v>
      </c>
      <c r="M5270" s="1323">
        <f t="shared" si="214"/>
        <v>42000</v>
      </c>
      <c r="N5270" s="1324"/>
      <c r="O5270" s="1324"/>
      <c r="P5270" s="1324"/>
    </row>
    <row r="5271" spans="1:16" ht="12.75" x14ac:dyDescent="0.2">
      <c r="A5271" s="1473">
        <v>1091</v>
      </c>
      <c r="B5271" s="1473" t="s">
        <v>2003</v>
      </c>
      <c r="C5271" s="1474" t="s">
        <v>97</v>
      </c>
      <c r="D5271" s="1474" t="s">
        <v>5989</v>
      </c>
      <c r="E5271" s="1475">
        <v>5500</v>
      </c>
      <c r="F5271" s="1474" t="s">
        <v>7267</v>
      </c>
      <c r="G5271" s="1474" t="s">
        <v>7268</v>
      </c>
      <c r="H5271" s="1473" t="s">
        <v>7269</v>
      </c>
      <c r="I5271" s="1473" t="s">
        <v>5611</v>
      </c>
      <c r="J5271" s="1473" t="s">
        <v>5571</v>
      </c>
      <c r="K5271" s="1322">
        <v>1</v>
      </c>
      <c r="L5271" s="1322">
        <v>3</v>
      </c>
      <c r="M5271" s="1323">
        <f t="shared" si="214"/>
        <v>16500</v>
      </c>
      <c r="N5271" s="1324"/>
      <c r="O5271" s="1324"/>
      <c r="P5271" s="1324"/>
    </row>
    <row r="5272" spans="1:16" ht="12.75" x14ac:dyDescent="0.2">
      <c r="A5272" s="1473">
        <v>1091</v>
      </c>
      <c r="B5272" s="1473" t="s">
        <v>2003</v>
      </c>
      <c r="C5272" s="1474" t="s">
        <v>97</v>
      </c>
      <c r="D5272" s="1474" t="s">
        <v>5606</v>
      </c>
      <c r="E5272" s="1475">
        <v>9000</v>
      </c>
      <c r="F5272" s="1474" t="s">
        <v>7270</v>
      </c>
      <c r="G5272" s="1474" t="s">
        <v>7271</v>
      </c>
      <c r="H5272" s="1473" t="s">
        <v>834</v>
      </c>
      <c r="I5272" s="1473" t="s">
        <v>5611</v>
      </c>
      <c r="J5272" s="1473" t="s">
        <v>5571</v>
      </c>
      <c r="K5272" s="1322">
        <v>4</v>
      </c>
      <c r="L5272" s="1322">
        <v>12</v>
      </c>
      <c r="M5272" s="1323">
        <f t="shared" si="214"/>
        <v>108000</v>
      </c>
      <c r="N5272" s="1324"/>
      <c r="O5272" s="1324"/>
      <c r="P5272" s="1324"/>
    </row>
    <row r="5273" spans="1:16" ht="12.75" x14ac:dyDescent="0.2">
      <c r="A5273" s="1473">
        <v>1091</v>
      </c>
      <c r="B5273" s="1473" t="s">
        <v>2003</v>
      </c>
      <c r="C5273" s="1474" t="s">
        <v>97</v>
      </c>
      <c r="D5273" s="1474" t="s">
        <v>4847</v>
      </c>
      <c r="E5273" s="1477">
        <v>2000</v>
      </c>
      <c r="F5273" s="1473" t="s">
        <v>6171</v>
      </c>
      <c r="G5273" s="1474" t="s">
        <v>7272</v>
      </c>
      <c r="H5273" s="1473" t="s">
        <v>5652</v>
      </c>
      <c r="I5273" s="1473" t="s">
        <v>5653</v>
      </c>
      <c r="J5273" s="1473" t="s">
        <v>2189</v>
      </c>
      <c r="K5273" s="1322">
        <v>3</v>
      </c>
      <c r="L5273" s="1322">
        <v>8</v>
      </c>
      <c r="M5273" s="1323">
        <f t="shared" si="214"/>
        <v>16000</v>
      </c>
      <c r="N5273" s="1322"/>
      <c r="O5273" s="1322"/>
      <c r="P5273" s="1323"/>
    </row>
    <row r="5274" spans="1:16" ht="12.75" x14ac:dyDescent="0.2">
      <c r="A5274" s="1473">
        <v>1091</v>
      </c>
      <c r="B5274" s="1473" t="s">
        <v>2003</v>
      </c>
      <c r="C5274" s="1474" t="s">
        <v>97</v>
      </c>
      <c r="D5274" s="1474" t="s">
        <v>5693</v>
      </c>
      <c r="E5274" s="1475">
        <v>5000</v>
      </c>
      <c r="F5274" s="1474" t="s">
        <v>7273</v>
      </c>
      <c r="G5274" s="1474" t="s">
        <v>7274</v>
      </c>
      <c r="H5274" s="1473" t="s">
        <v>6874</v>
      </c>
      <c r="I5274" s="1473" t="s">
        <v>2186</v>
      </c>
      <c r="J5274" s="1473" t="s">
        <v>5571</v>
      </c>
      <c r="K5274" s="1322">
        <v>4</v>
      </c>
      <c r="L5274" s="1322">
        <v>5</v>
      </c>
      <c r="M5274" s="1323">
        <f t="shared" si="214"/>
        <v>25000</v>
      </c>
      <c r="N5274" s="1324"/>
      <c r="O5274" s="1324"/>
      <c r="P5274" s="1324"/>
    </row>
    <row r="5275" spans="1:16" ht="12.75" x14ac:dyDescent="0.2">
      <c r="A5275" s="1473">
        <v>1091</v>
      </c>
      <c r="B5275" s="1473" t="s">
        <v>2003</v>
      </c>
      <c r="C5275" s="1474" t="s">
        <v>97</v>
      </c>
      <c r="D5275" s="1474" t="s">
        <v>5752</v>
      </c>
      <c r="E5275" s="1475">
        <v>7000</v>
      </c>
      <c r="F5275" s="1474" t="s">
        <v>7275</v>
      </c>
      <c r="G5275" s="1474" t="s">
        <v>7276</v>
      </c>
      <c r="H5275" s="1473" t="s">
        <v>776</v>
      </c>
      <c r="I5275" s="1473" t="s">
        <v>5611</v>
      </c>
      <c r="J5275" s="1473" t="s">
        <v>5571</v>
      </c>
      <c r="K5275" s="1322">
        <v>2</v>
      </c>
      <c r="L5275" s="1322">
        <v>7</v>
      </c>
      <c r="M5275" s="1323">
        <f t="shared" si="214"/>
        <v>49000</v>
      </c>
      <c r="N5275" s="1324"/>
      <c r="O5275" s="1324"/>
      <c r="P5275" s="1324"/>
    </row>
    <row r="5276" spans="1:16" ht="12.75" x14ac:dyDescent="0.2">
      <c r="A5276" s="1473">
        <v>1091</v>
      </c>
      <c r="B5276" s="1473" t="s">
        <v>2003</v>
      </c>
      <c r="C5276" s="1474" t="s">
        <v>97</v>
      </c>
      <c r="D5276" s="1474" t="s">
        <v>5720</v>
      </c>
      <c r="E5276" s="1475">
        <v>6500</v>
      </c>
      <c r="F5276" s="1474" t="s">
        <v>7277</v>
      </c>
      <c r="G5276" s="1474" t="s">
        <v>7278</v>
      </c>
      <c r="H5276" s="1474" t="s">
        <v>7144</v>
      </c>
      <c r="I5276" s="1474" t="s">
        <v>2186</v>
      </c>
      <c r="J5276" s="1473" t="s">
        <v>5571</v>
      </c>
      <c r="K5276" s="1322">
        <v>4</v>
      </c>
      <c r="L5276" s="1322">
        <v>8</v>
      </c>
      <c r="M5276" s="1323">
        <f t="shared" si="214"/>
        <v>52000</v>
      </c>
      <c r="N5276" s="1324"/>
      <c r="O5276" s="1324"/>
      <c r="P5276" s="1324"/>
    </row>
    <row r="5277" spans="1:16" ht="12.75" x14ac:dyDescent="0.2">
      <c r="A5277" s="1473">
        <v>1091</v>
      </c>
      <c r="B5277" s="1473" t="s">
        <v>2003</v>
      </c>
      <c r="C5277" s="1474" t="s">
        <v>97</v>
      </c>
      <c r="D5277" s="1474" t="s">
        <v>712</v>
      </c>
      <c r="E5277" s="1475">
        <v>12500</v>
      </c>
      <c r="F5277" s="1474" t="s">
        <v>7279</v>
      </c>
      <c r="G5277" s="1474" t="s">
        <v>7280</v>
      </c>
      <c r="H5277" s="1473" t="s">
        <v>5585</v>
      </c>
      <c r="I5277" s="1473" t="s">
        <v>5611</v>
      </c>
      <c r="J5277" s="1473" t="s">
        <v>5571</v>
      </c>
      <c r="K5277" s="1322">
        <v>4</v>
      </c>
      <c r="L5277" s="1322">
        <v>2</v>
      </c>
      <c r="M5277" s="1323">
        <f t="shared" si="214"/>
        <v>25000</v>
      </c>
      <c r="N5277" s="1324"/>
      <c r="O5277" s="1324"/>
      <c r="P5277" s="1324"/>
    </row>
    <row r="5278" spans="1:16" ht="12.75" x14ac:dyDescent="0.2">
      <c r="A5278" s="1473">
        <v>1091</v>
      </c>
      <c r="B5278" s="1473" t="s">
        <v>2003</v>
      </c>
      <c r="C5278" s="1474" t="s">
        <v>97</v>
      </c>
      <c r="D5278" s="1474" t="s">
        <v>5572</v>
      </c>
      <c r="E5278" s="1475">
        <v>6500</v>
      </c>
      <c r="F5278" s="1474" t="s">
        <v>7281</v>
      </c>
      <c r="G5278" s="1474" t="s">
        <v>7282</v>
      </c>
      <c r="H5278" s="1473" t="s">
        <v>2905</v>
      </c>
      <c r="I5278" s="1473" t="s">
        <v>5611</v>
      </c>
      <c r="J5278" s="1473" t="s">
        <v>5571</v>
      </c>
      <c r="K5278" s="1322">
        <v>2</v>
      </c>
      <c r="L5278" s="1322">
        <v>6</v>
      </c>
      <c r="M5278" s="1323">
        <f t="shared" si="214"/>
        <v>39000</v>
      </c>
      <c r="N5278" s="1324"/>
      <c r="O5278" s="1324"/>
      <c r="P5278" s="1324"/>
    </row>
    <row r="5279" spans="1:16" ht="12.75" x14ac:dyDescent="0.2">
      <c r="A5279" s="1473">
        <v>1091</v>
      </c>
      <c r="B5279" s="1473" t="s">
        <v>2003</v>
      </c>
      <c r="C5279" s="1474" t="s">
        <v>97</v>
      </c>
      <c r="D5279" s="1474" t="s">
        <v>5677</v>
      </c>
      <c r="E5279" s="1475">
        <v>5000</v>
      </c>
      <c r="F5279" s="1474" t="s">
        <v>7283</v>
      </c>
      <c r="G5279" s="1474" t="s">
        <v>7284</v>
      </c>
      <c r="H5279" s="1473" t="s">
        <v>4852</v>
      </c>
      <c r="I5279" s="1473" t="s">
        <v>5611</v>
      </c>
      <c r="J5279" s="1473" t="s">
        <v>5571</v>
      </c>
      <c r="K5279" s="1322">
        <v>4</v>
      </c>
      <c r="L5279" s="1322">
        <v>12</v>
      </c>
      <c r="M5279" s="1323">
        <f t="shared" si="214"/>
        <v>60000</v>
      </c>
      <c r="N5279" s="1324"/>
      <c r="O5279" s="1324"/>
      <c r="P5279" s="1324"/>
    </row>
    <row r="5280" spans="1:16" ht="12.75" x14ac:dyDescent="0.2">
      <c r="A5280" s="1473">
        <v>1091</v>
      </c>
      <c r="B5280" s="1473" t="s">
        <v>2003</v>
      </c>
      <c r="C5280" s="1474" t="s">
        <v>97</v>
      </c>
      <c r="D5280" s="1474" t="s">
        <v>6984</v>
      </c>
      <c r="E5280" s="1475">
        <v>15600</v>
      </c>
      <c r="F5280" s="1474" t="s">
        <v>7285</v>
      </c>
      <c r="G5280" s="1474" t="s">
        <v>7286</v>
      </c>
      <c r="H5280" s="1474" t="s">
        <v>7287</v>
      </c>
      <c r="I5280" s="1473" t="s">
        <v>2186</v>
      </c>
      <c r="J5280" s="1473" t="s">
        <v>5571</v>
      </c>
      <c r="K5280" s="1322">
        <v>4</v>
      </c>
      <c r="L5280" s="1322">
        <v>12</v>
      </c>
      <c r="M5280" s="1323">
        <f t="shared" si="214"/>
        <v>187200</v>
      </c>
      <c r="N5280" s="1324"/>
      <c r="O5280" s="1324"/>
      <c r="P5280" s="1324"/>
    </row>
    <row r="5281" spans="1:16" ht="12.75" x14ac:dyDescent="0.2">
      <c r="A5281" s="1473">
        <v>1091</v>
      </c>
      <c r="B5281" s="1473" t="s">
        <v>2003</v>
      </c>
      <c r="C5281" s="1474" t="s">
        <v>97</v>
      </c>
      <c r="D5281" s="1474" t="s">
        <v>7025</v>
      </c>
      <c r="E5281" s="1475">
        <v>8000</v>
      </c>
      <c r="F5281" s="1474" t="s">
        <v>7288</v>
      </c>
      <c r="G5281" s="1474" t="s">
        <v>7289</v>
      </c>
      <c r="H5281" s="1473" t="s">
        <v>473</v>
      </c>
      <c r="I5281" s="1473" t="s">
        <v>5581</v>
      </c>
      <c r="J5281" s="1473" t="s">
        <v>5571</v>
      </c>
      <c r="K5281" s="1322">
        <v>1</v>
      </c>
      <c r="L5281" s="1322">
        <v>2</v>
      </c>
      <c r="M5281" s="1323">
        <f t="shared" si="214"/>
        <v>16000</v>
      </c>
      <c r="N5281" s="1324"/>
      <c r="O5281" s="1324"/>
      <c r="P5281" s="1324"/>
    </row>
    <row r="5282" spans="1:16" ht="12.75" x14ac:dyDescent="0.2">
      <c r="A5282" s="1473">
        <v>1091</v>
      </c>
      <c r="B5282" s="1473" t="s">
        <v>2003</v>
      </c>
      <c r="C5282" s="1474" t="s">
        <v>97</v>
      </c>
      <c r="D5282" s="1474" t="s">
        <v>7290</v>
      </c>
      <c r="E5282" s="1476">
        <v>4500</v>
      </c>
      <c r="F5282" s="1474" t="s">
        <v>6242</v>
      </c>
      <c r="G5282" s="1474" t="s">
        <v>7291</v>
      </c>
      <c r="H5282" s="1473" t="s">
        <v>5629</v>
      </c>
      <c r="I5282" s="1473" t="s">
        <v>5581</v>
      </c>
      <c r="J5282" s="1473" t="s">
        <v>5571</v>
      </c>
      <c r="K5282" s="1322">
        <v>4</v>
      </c>
      <c r="L5282" s="1322">
        <v>12</v>
      </c>
      <c r="M5282" s="1323">
        <f t="shared" si="214"/>
        <v>54000</v>
      </c>
      <c r="N5282" s="1322"/>
      <c r="O5282" s="1322"/>
      <c r="P5282" s="1323"/>
    </row>
    <row r="5283" spans="1:16" ht="12.75" x14ac:dyDescent="0.2">
      <c r="A5283" s="1473">
        <v>1091</v>
      </c>
      <c r="B5283" s="1473" t="s">
        <v>2003</v>
      </c>
      <c r="C5283" s="1474" t="s">
        <v>97</v>
      </c>
      <c r="D5283" s="1474" t="s">
        <v>7292</v>
      </c>
      <c r="E5283" s="1475">
        <v>3000</v>
      </c>
      <c r="F5283" s="1474" t="s">
        <v>7293</v>
      </c>
      <c r="G5283" s="1474" t="s">
        <v>7294</v>
      </c>
      <c r="H5283" s="1474" t="s">
        <v>7295</v>
      </c>
      <c r="I5283" s="1474" t="s">
        <v>2186</v>
      </c>
      <c r="J5283" s="1479" t="s">
        <v>5571</v>
      </c>
      <c r="K5283" s="1322">
        <v>4</v>
      </c>
      <c r="L5283" s="1322">
        <v>5</v>
      </c>
      <c r="M5283" s="1323">
        <f t="shared" si="214"/>
        <v>15000</v>
      </c>
      <c r="N5283" s="1324"/>
      <c r="O5283" s="1324"/>
      <c r="P5283" s="1324"/>
    </row>
    <row r="5284" spans="1:16" ht="12.75" x14ac:dyDescent="0.2">
      <c r="A5284" s="1473">
        <v>1091</v>
      </c>
      <c r="B5284" s="1473" t="s">
        <v>2003</v>
      </c>
      <c r="C5284" s="1474" t="s">
        <v>97</v>
      </c>
      <c r="D5284" s="1474" t="s">
        <v>7296</v>
      </c>
      <c r="E5284" s="1475">
        <v>6000</v>
      </c>
      <c r="F5284" s="1474" t="s">
        <v>7297</v>
      </c>
      <c r="G5284" s="1474" t="s">
        <v>7298</v>
      </c>
      <c r="H5284" s="1473" t="s">
        <v>3359</v>
      </c>
      <c r="I5284" s="1473" t="s">
        <v>5611</v>
      </c>
      <c r="J5284" s="1473" t="s">
        <v>5571</v>
      </c>
      <c r="K5284" s="1322">
        <v>4</v>
      </c>
      <c r="L5284" s="1322">
        <v>1</v>
      </c>
      <c r="M5284" s="1323">
        <f t="shared" si="214"/>
        <v>6000</v>
      </c>
      <c r="N5284" s="1324"/>
      <c r="O5284" s="1324"/>
      <c r="P5284" s="1324"/>
    </row>
    <row r="5285" spans="1:16" ht="12.75" x14ac:dyDescent="0.2">
      <c r="A5285" s="1473">
        <v>1091</v>
      </c>
      <c r="B5285" s="1473" t="s">
        <v>2003</v>
      </c>
      <c r="C5285" s="1474" t="s">
        <v>97</v>
      </c>
      <c r="D5285" s="1474" t="s">
        <v>7299</v>
      </c>
      <c r="E5285" s="1475">
        <v>3000</v>
      </c>
      <c r="F5285" s="1474" t="s">
        <v>7300</v>
      </c>
      <c r="G5285" s="1474" t="s">
        <v>7301</v>
      </c>
      <c r="H5285" s="1473" t="s">
        <v>7302</v>
      </c>
      <c r="I5285" s="1473" t="s">
        <v>4607</v>
      </c>
      <c r="J5285" s="1473" t="s">
        <v>5571</v>
      </c>
      <c r="K5285" s="1322">
        <v>4</v>
      </c>
      <c r="L5285" s="1322">
        <v>9</v>
      </c>
      <c r="M5285" s="1323">
        <f t="shared" si="214"/>
        <v>27000</v>
      </c>
      <c r="N5285" s="1324"/>
      <c r="O5285" s="1324"/>
      <c r="P5285" s="1324"/>
    </row>
    <row r="5286" spans="1:16" ht="12.75" x14ac:dyDescent="0.2">
      <c r="A5286" s="1473">
        <v>1091</v>
      </c>
      <c r="B5286" s="1473" t="s">
        <v>2003</v>
      </c>
      <c r="C5286" s="1474" t="s">
        <v>97</v>
      </c>
      <c r="D5286" s="1474" t="s">
        <v>1373</v>
      </c>
      <c r="E5286" s="1475">
        <v>5500</v>
      </c>
      <c r="F5286" s="1474" t="s">
        <v>7303</v>
      </c>
      <c r="G5286" s="1474" t="s">
        <v>7304</v>
      </c>
      <c r="H5286" s="1473" t="s">
        <v>4663</v>
      </c>
      <c r="I5286" s="1473" t="s">
        <v>5611</v>
      </c>
      <c r="J5286" s="1473" t="s">
        <v>5571</v>
      </c>
      <c r="K5286" s="1322">
        <v>4</v>
      </c>
      <c r="L5286" s="1322">
        <v>12</v>
      </c>
      <c r="M5286" s="1323">
        <f t="shared" si="214"/>
        <v>66000</v>
      </c>
      <c r="N5286" s="1324"/>
      <c r="O5286" s="1324"/>
      <c r="P5286" s="1324"/>
    </row>
    <row r="5287" spans="1:16" ht="12.75" x14ac:dyDescent="0.2">
      <c r="A5287" s="1473">
        <v>1091</v>
      </c>
      <c r="B5287" s="1473" t="s">
        <v>2003</v>
      </c>
      <c r="C5287" s="1474" t="s">
        <v>97</v>
      </c>
      <c r="D5287" s="1474" t="s">
        <v>7305</v>
      </c>
      <c r="E5287" s="1475">
        <v>5000</v>
      </c>
      <c r="F5287" s="1474" t="s">
        <v>7306</v>
      </c>
      <c r="G5287" s="1474" t="s">
        <v>7307</v>
      </c>
      <c r="H5287" s="1474" t="s">
        <v>7308</v>
      </c>
      <c r="I5287" s="1474" t="s">
        <v>2186</v>
      </c>
      <c r="J5287" s="1473" t="s">
        <v>5571</v>
      </c>
      <c r="K5287" s="1322">
        <v>4</v>
      </c>
      <c r="L5287" s="1322">
        <v>12</v>
      </c>
      <c r="M5287" s="1323">
        <f t="shared" si="214"/>
        <v>60000</v>
      </c>
      <c r="N5287" s="1324"/>
      <c r="O5287" s="1324"/>
      <c r="P5287" s="1324"/>
    </row>
    <row r="5288" spans="1:16" ht="12.75" x14ac:dyDescent="0.2">
      <c r="A5288" s="1473">
        <v>1091</v>
      </c>
      <c r="B5288" s="1473" t="s">
        <v>2003</v>
      </c>
      <c r="C5288" s="1474" t="s">
        <v>97</v>
      </c>
      <c r="D5288" s="1474" t="s">
        <v>5752</v>
      </c>
      <c r="E5288" s="1475">
        <v>7500</v>
      </c>
      <c r="F5288" s="1474" t="s">
        <v>7309</v>
      </c>
      <c r="G5288" s="1474" t="s">
        <v>7310</v>
      </c>
      <c r="H5288" s="1473" t="s">
        <v>5585</v>
      </c>
      <c r="I5288" s="1473" t="s">
        <v>5611</v>
      </c>
      <c r="J5288" s="1473" t="s">
        <v>5571</v>
      </c>
      <c r="K5288" s="1322">
        <v>4</v>
      </c>
      <c r="L5288" s="1322">
        <v>2</v>
      </c>
      <c r="M5288" s="1323">
        <f t="shared" si="214"/>
        <v>15000</v>
      </c>
      <c r="N5288" s="1324"/>
      <c r="O5288" s="1324"/>
      <c r="P5288" s="1324"/>
    </row>
    <row r="5289" spans="1:16" ht="12.75" x14ac:dyDescent="0.2">
      <c r="A5289" s="1473">
        <v>1091</v>
      </c>
      <c r="B5289" s="1473" t="s">
        <v>2003</v>
      </c>
      <c r="C5289" s="1474" t="s">
        <v>97</v>
      </c>
      <c r="D5289" s="1474" t="s">
        <v>7311</v>
      </c>
      <c r="E5289" s="1475">
        <v>8000</v>
      </c>
      <c r="F5289" s="1474" t="s">
        <v>7312</v>
      </c>
      <c r="G5289" s="1474" t="s">
        <v>7313</v>
      </c>
      <c r="H5289" s="1473" t="s">
        <v>5585</v>
      </c>
      <c r="I5289" s="1473" t="s">
        <v>5611</v>
      </c>
      <c r="J5289" s="1473" t="s">
        <v>5571</v>
      </c>
      <c r="K5289" s="1322">
        <v>4</v>
      </c>
      <c r="L5289" s="1322">
        <v>8</v>
      </c>
      <c r="M5289" s="1323">
        <f t="shared" si="214"/>
        <v>64000</v>
      </c>
      <c r="N5289" s="1324"/>
      <c r="O5289" s="1324"/>
      <c r="P5289" s="1324"/>
    </row>
    <row r="5290" spans="1:16" ht="12.75" x14ac:dyDescent="0.2">
      <c r="A5290" s="1473">
        <v>1091</v>
      </c>
      <c r="B5290" s="1473" t="s">
        <v>2003</v>
      </c>
      <c r="C5290" s="1474" t="s">
        <v>97</v>
      </c>
      <c r="D5290" s="1474" t="s">
        <v>5756</v>
      </c>
      <c r="E5290" s="1475">
        <v>2500</v>
      </c>
      <c r="F5290" s="1474" t="s">
        <v>7314</v>
      </c>
      <c r="G5290" s="1474" t="s">
        <v>7315</v>
      </c>
      <c r="H5290" s="1473" t="s">
        <v>1344</v>
      </c>
      <c r="I5290" s="1473" t="s">
        <v>5581</v>
      </c>
      <c r="J5290" s="1473" t="s">
        <v>2189</v>
      </c>
      <c r="K5290" s="1322">
        <v>2</v>
      </c>
      <c r="L5290" s="1322">
        <v>12</v>
      </c>
      <c r="M5290" s="1323">
        <f t="shared" ref="M5290:M5321" si="215">+L5290*E5290</f>
        <v>30000</v>
      </c>
      <c r="N5290" s="1324"/>
      <c r="O5290" s="1324"/>
      <c r="P5290" s="1324"/>
    </row>
    <row r="5291" spans="1:16" ht="12.75" x14ac:dyDescent="0.2">
      <c r="A5291" s="1473">
        <v>1091</v>
      </c>
      <c r="B5291" s="1473" t="s">
        <v>2003</v>
      </c>
      <c r="C5291" s="1474" t="s">
        <v>97</v>
      </c>
      <c r="D5291" s="1474" t="s">
        <v>7087</v>
      </c>
      <c r="E5291" s="1475">
        <v>15600</v>
      </c>
      <c r="F5291" s="1474" t="s">
        <v>7316</v>
      </c>
      <c r="G5291" s="1474" t="s">
        <v>7317</v>
      </c>
      <c r="H5291" s="1473" t="s">
        <v>7318</v>
      </c>
      <c r="I5291" s="1473" t="s">
        <v>5611</v>
      </c>
      <c r="J5291" s="1473" t="s">
        <v>5571</v>
      </c>
      <c r="K5291" s="1322">
        <v>3</v>
      </c>
      <c r="L5291" s="1322">
        <v>12</v>
      </c>
      <c r="M5291" s="1323">
        <f t="shared" si="215"/>
        <v>187200</v>
      </c>
      <c r="N5291" s="1324"/>
      <c r="O5291" s="1324"/>
      <c r="P5291" s="1324"/>
    </row>
    <row r="5292" spans="1:16" ht="12.75" x14ac:dyDescent="0.2">
      <c r="A5292" s="1473">
        <v>1091</v>
      </c>
      <c r="B5292" s="1473" t="s">
        <v>2003</v>
      </c>
      <c r="C5292" s="1474" t="s">
        <v>97</v>
      </c>
      <c r="D5292" s="1474" t="s">
        <v>7130</v>
      </c>
      <c r="E5292" s="1477">
        <v>6500</v>
      </c>
      <c r="F5292" s="1473" t="s">
        <v>6368</v>
      </c>
      <c r="G5292" s="1474" t="s">
        <v>7319</v>
      </c>
      <c r="H5292" s="1473" t="s">
        <v>5575</v>
      </c>
      <c r="I5292" s="1473" t="s">
        <v>5581</v>
      </c>
      <c r="J5292" s="1473" t="s">
        <v>5571</v>
      </c>
      <c r="K5292" s="1322">
        <v>2</v>
      </c>
      <c r="L5292" s="1322">
        <v>6</v>
      </c>
      <c r="M5292" s="1323">
        <f t="shared" si="215"/>
        <v>39000</v>
      </c>
      <c r="N5292" s="1322"/>
      <c r="O5292" s="1322"/>
      <c r="P5292" s="1323"/>
    </row>
    <row r="5293" spans="1:16" ht="12.75" x14ac:dyDescent="0.2">
      <c r="A5293" s="1473">
        <v>1091</v>
      </c>
      <c r="B5293" s="1473" t="s">
        <v>2003</v>
      </c>
      <c r="C5293" s="1474" t="s">
        <v>97</v>
      </c>
      <c r="D5293" s="1474" t="s">
        <v>7051</v>
      </c>
      <c r="E5293" s="1475">
        <v>15600</v>
      </c>
      <c r="F5293" s="1474" t="s">
        <v>7320</v>
      </c>
      <c r="G5293" s="1474" t="s">
        <v>7321</v>
      </c>
      <c r="H5293" s="1473" t="s">
        <v>473</v>
      </c>
      <c r="I5293" s="1473" t="s">
        <v>5611</v>
      </c>
      <c r="J5293" s="1473" t="s">
        <v>5571</v>
      </c>
      <c r="K5293" s="1322">
        <v>1</v>
      </c>
      <c r="L5293" s="1322">
        <v>1</v>
      </c>
      <c r="M5293" s="1323">
        <f t="shared" si="215"/>
        <v>15600</v>
      </c>
      <c r="N5293" s="1324"/>
      <c r="O5293" s="1324"/>
      <c r="P5293" s="1324"/>
    </row>
    <row r="5294" spans="1:16" ht="12.75" x14ac:dyDescent="0.2">
      <c r="A5294" s="1473">
        <v>1091</v>
      </c>
      <c r="B5294" s="1473" t="s">
        <v>2003</v>
      </c>
      <c r="C5294" s="1474" t="s">
        <v>97</v>
      </c>
      <c r="D5294" s="1474" t="s">
        <v>7322</v>
      </c>
      <c r="E5294" s="1477">
        <v>6500</v>
      </c>
      <c r="F5294" s="1480" t="s">
        <v>6382</v>
      </c>
      <c r="G5294" s="1474" t="s">
        <v>7323</v>
      </c>
      <c r="H5294" s="1473" t="s">
        <v>6384</v>
      </c>
      <c r="I5294" s="1473" t="s">
        <v>5581</v>
      </c>
      <c r="J5294" s="1473" t="s">
        <v>5571</v>
      </c>
      <c r="K5294" s="1322">
        <v>4</v>
      </c>
      <c r="L5294" s="1322">
        <v>11</v>
      </c>
      <c r="M5294" s="1323">
        <f t="shared" si="215"/>
        <v>71500</v>
      </c>
      <c r="N5294" s="1322"/>
      <c r="O5294" s="1322"/>
      <c r="P5294" s="1323"/>
    </row>
    <row r="5295" spans="1:16" ht="12.75" x14ac:dyDescent="0.2">
      <c r="A5295" s="1473">
        <v>1091</v>
      </c>
      <c r="B5295" s="1473" t="s">
        <v>2003</v>
      </c>
      <c r="C5295" s="1474" t="s">
        <v>97</v>
      </c>
      <c r="D5295" s="1474" t="s">
        <v>739</v>
      </c>
      <c r="E5295" s="1475">
        <v>2200</v>
      </c>
      <c r="F5295" s="1474" t="s">
        <v>7324</v>
      </c>
      <c r="G5295" s="1474" t="s">
        <v>7325</v>
      </c>
      <c r="H5295" s="1473" t="s">
        <v>4808</v>
      </c>
      <c r="I5295" s="1473" t="s">
        <v>4607</v>
      </c>
      <c r="J5295" s="1473" t="s">
        <v>5571</v>
      </c>
      <c r="K5295" s="1322">
        <v>4</v>
      </c>
      <c r="L5295" s="1322">
        <v>10</v>
      </c>
      <c r="M5295" s="1323">
        <f t="shared" si="215"/>
        <v>22000</v>
      </c>
      <c r="N5295" s="1324"/>
      <c r="O5295" s="1324"/>
      <c r="P5295" s="1324"/>
    </row>
    <row r="5296" spans="1:16" ht="12.75" x14ac:dyDescent="0.2">
      <c r="A5296" s="1473">
        <v>1091</v>
      </c>
      <c r="B5296" s="1473" t="s">
        <v>2003</v>
      </c>
      <c r="C5296" s="1474" t="s">
        <v>97</v>
      </c>
      <c r="D5296" s="1474" t="s">
        <v>7326</v>
      </c>
      <c r="E5296" s="1477">
        <v>4000</v>
      </c>
      <c r="F5296" s="1473" t="s">
        <v>6398</v>
      </c>
      <c r="G5296" s="1474" t="s">
        <v>7327</v>
      </c>
      <c r="H5296" s="1473" t="s">
        <v>6400</v>
      </c>
      <c r="I5296" s="1473" t="s">
        <v>2412</v>
      </c>
      <c r="J5296" s="1473" t="s">
        <v>5571</v>
      </c>
      <c r="K5296" s="1322">
        <v>2</v>
      </c>
      <c r="L5296" s="1322">
        <v>5</v>
      </c>
      <c r="M5296" s="1323">
        <f t="shared" si="215"/>
        <v>20000</v>
      </c>
      <c r="N5296" s="1322"/>
      <c r="O5296" s="1322"/>
      <c r="P5296" s="1323"/>
    </row>
    <row r="5297" spans="1:16" ht="12.75" x14ac:dyDescent="0.2">
      <c r="A5297" s="1473">
        <v>1091</v>
      </c>
      <c r="B5297" s="1473" t="s">
        <v>2003</v>
      </c>
      <c r="C5297" s="1474" t="s">
        <v>97</v>
      </c>
      <c r="D5297" s="1474" t="s">
        <v>698</v>
      </c>
      <c r="E5297" s="1475">
        <v>2200</v>
      </c>
      <c r="F5297" s="1474" t="s">
        <v>7328</v>
      </c>
      <c r="G5297" s="1474" t="s">
        <v>7329</v>
      </c>
      <c r="H5297" s="1473" t="s">
        <v>6190</v>
      </c>
      <c r="I5297" s="1473" t="s">
        <v>5658</v>
      </c>
      <c r="J5297" s="1473" t="s">
        <v>2189</v>
      </c>
      <c r="K5297" s="1322">
        <v>1</v>
      </c>
      <c r="L5297" s="1322">
        <v>3</v>
      </c>
      <c r="M5297" s="1323">
        <f t="shared" si="215"/>
        <v>6600</v>
      </c>
      <c r="N5297" s="1324"/>
      <c r="O5297" s="1324"/>
      <c r="P5297" s="1324"/>
    </row>
    <row r="5298" spans="1:16" ht="12.75" x14ac:dyDescent="0.2">
      <c r="A5298" s="1473">
        <v>1091</v>
      </c>
      <c r="B5298" s="1473" t="s">
        <v>2003</v>
      </c>
      <c r="C5298" s="1474" t="s">
        <v>97</v>
      </c>
      <c r="D5298" s="1474" t="s">
        <v>5693</v>
      </c>
      <c r="E5298" s="1475">
        <v>5000</v>
      </c>
      <c r="F5298" s="1474" t="s">
        <v>7330</v>
      </c>
      <c r="G5298" s="1474" t="s">
        <v>7331</v>
      </c>
      <c r="H5298" s="1473" t="s">
        <v>3359</v>
      </c>
      <c r="I5298" s="1473" t="s">
        <v>5581</v>
      </c>
      <c r="J5298" s="1473" t="s">
        <v>5571</v>
      </c>
      <c r="K5298" s="1322">
        <v>1</v>
      </c>
      <c r="L5298" s="1322">
        <v>3</v>
      </c>
      <c r="M5298" s="1323">
        <f t="shared" si="215"/>
        <v>15000</v>
      </c>
      <c r="N5298" s="1324"/>
      <c r="O5298" s="1324"/>
      <c r="P5298" s="1324"/>
    </row>
    <row r="5299" spans="1:16" ht="12.75" x14ac:dyDescent="0.2">
      <c r="A5299" s="1473">
        <v>1091</v>
      </c>
      <c r="B5299" s="1473" t="s">
        <v>2003</v>
      </c>
      <c r="C5299" s="1474" t="s">
        <v>97</v>
      </c>
      <c r="D5299" s="1474" t="s">
        <v>7130</v>
      </c>
      <c r="E5299" s="1477">
        <v>6500</v>
      </c>
      <c r="F5299" s="1473" t="s">
        <v>6415</v>
      </c>
      <c r="G5299" s="1474" t="s">
        <v>7332</v>
      </c>
      <c r="H5299" s="1473" t="s">
        <v>5601</v>
      </c>
      <c r="I5299" s="1473" t="s">
        <v>5605</v>
      </c>
      <c r="J5299" s="1473" t="s">
        <v>5571</v>
      </c>
      <c r="K5299" s="1322">
        <v>1</v>
      </c>
      <c r="L5299" s="1322">
        <v>3</v>
      </c>
      <c r="M5299" s="1323">
        <f t="shared" si="215"/>
        <v>19500</v>
      </c>
      <c r="N5299" s="1322"/>
      <c r="O5299" s="1322"/>
      <c r="P5299" s="1323"/>
    </row>
    <row r="5300" spans="1:16" ht="12.75" x14ac:dyDescent="0.2">
      <c r="A5300" s="1473">
        <v>1091</v>
      </c>
      <c r="B5300" s="1473" t="s">
        <v>2003</v>
      </c>
      <c r="C5300" s="1474" t="s">
        <v>97</v>
      </c>
      <c r="D5300" s="1474" t="s">
        <v>1025</v>
      </c>
      <c r="E5300" s="1475">
        <v>3000</v>
      </c>
      <c r="F5300" s="1474" t="s">
        <v>7333</v>
      </c>
      <c r="G5300" s="1474" t="s">
        <v>7334</v>
      </c>
      <c r="H5300" s="1473" t="s">
        <v>7335</v>
      </c>
      <c r="I5300" s="1473" t="s">
        <v>2412</v>
      </c>
      <c r="J5300" s="1473" t="s">
        <v>5571</v>
      </c>
      <c r="K5300" s="1322">
        <v>1</v>
      </c>
      <c r="L5300" s="1322">
        <v>3</v>
      </c>
      <c r="M5300" s="1323">
        <f t="shared" si="215"/>
        <v>9000</v>
      </c>
      <c r="N5300" s="1324"/>
      <c r="O5300" s="1324"/>
      <c r="P5300" s="1324"/>
    </row>
    <row r="5301" spans="1:16" ht="12.75" x14ac:dyDescent="0.2">
      <c r="A5301" s="1473">
        <v>1091</v>
      </c>
      <c r="B5301" s="1473" t="s">
        <v>2003</v>
      </c>
      <c r="C5301" s="1474" t="s">
        <v>97</v>
      </c>
      <c r="D5301" s="1474" t="s">
        <v>7336</v>
      </c>
      <c r="E5301" s="1475">
        <v>5000</v>
      </c>
      <c r="F5301" s="1474" t="s">
        <v>7337</v>
      </c>
      <c r="G5301" s="1474" t="s">
        <v>7338</v>
      </c>
      <c r="H5301" s="1474" t="s">
        <v>7144</v>
      </c>
      <c r="I5301" s="1474" t="s">
        <v>2186</v>
      </c>
      <c r="J5301" s="1473" t="s">
        <v>5571</v>
      </c>
      <c r="K5301" s="1322">
        <v>4</v>
      </c>
      <c r="L5301" s="1322">
        <v>6</v>
      </c>
      <c r="M5301" s="1323">
        <f t="shared" si="215"/>
        <v>30000</v>
      </c>
      <c r="N5301" s="1324"/>
      <c r="O5301" s="1324"/>
      <c r="P5301" s="1324"/>
    </row>
    <row r="5302" spans="1:16" ht="12.75" x14ac:dyDescent="0.2">
      <c r="A5302" s="1473">
        <v>1091</v>
      </c>
      <c r="B5302" s="1473" t="s">
        <v>2003</v>
      </c>
      <c r="C5302" s="1474" t="s">
        <v>97</v>
      </c>
      <c r="D5302" s="1474" t="s">
        <v>5572</v>
      </c>
      <c r="E5302" s="1475">
        <v>6500</v>
      </c>
      <c r="F5302" s="1474" t="s">
        <v>7339</v>
      </c>
      <c r="G5302" s="1474" t="s">
        <v>7340</v>
      </c>
      <c r="H5302" s="1473" t="s">
        <v>4635</v>
      </c>
      <c r="I5302" s="1473" t="s">
        <v>5611</v>
      </c>
      <c r="J5302" s="1473" t="s">
        <v>5571</v>
      </c>
      <c r="K5302" s="1322">
        <v>4</v>
      </c>
      <c r="L5302" s="1322">
        <v>2</v>
      </c>
      <c r="M5302" s="1323">
        <f t="shared" si="215"/>
        <v>13000</v>
      </c>
      <c r="N5302" s="1324"/>
      <c r="O5302" s="1324"/>
      <c r="P5302" s="1324"/>
    </row>
    <row r="5303" spans="1:16" ht="12.75" x14ac:dyDescent="0.2">
      <c r="A5303" s="1473">
        <v>1091</v>
      </c>
      <c r="B5303" s="1473" t="s">
        <v>2003</v>
      </c>
      <c r="C5303" s="1474" t="s">
        <v>97</v>
      </c>
      <c r="D5303" s="1474" t="s">
        <v>7341</v>
      </c>
      <c r="E5303" s="1475">
        <v>6500</v>
      </c>
      <c r="F5303" s="1474" t="s">
        <v>7342</v>
      </c>
      <c r="G5303" s="1474" t="s">
        <v>7343</v>
      </c>
      <c r="H5303" s="1473" t="s">
        <v>473</v>
      </c>
      <c r="I5303" s="1473" t="s">
        <v>5611</v>
      </c>
      <c r="J5303" s="1473" t="s">
        <v>5571</v>
      </c>
      <c r="K5303" s="1322">
        <v>4</v>
      </c>
      <c r="L5303" s="1322">
        <v>12</v>
      </c>
      <c r="M5303" s="1323">
        <f t="shared" si="215"/>
        <v>78000</v>
      </c>
      <c r="N5303" s="1324"/>
      <c r="O5303" s="1324"/>
      <c r="P5303" s="1324"/>
    </row>
    <row r="5304" spans="1:16" ht="12.75" x14ac:dyDescent="0.2">
      <c r="A5304" s="1473">
        <v>1091</v>
      </c>
      <c r="B5304" s="1473" t="s">
        <v>2003</v>
      </c>
      <c r="C5304" s="1474" t="s">
        <v>97</v>
      </c>
      <c r="D5304" s="1474" t="s">
        <v>6603</v>
      </c>
      <c r="E5304" s="1475">
        <v>8000</v>
      </c>
      <c r="F5304" s="1474" t="s">
        <v>7344</v>
      </c>
      <c r="G5304" s="1474" t="s">
        <v>7345</v>
      </c>
      <c r="H5304" s="1473" t="s">
        <v>776</v>
      </c>
      <c r="I5304" s="1473" t="s">
        <v>5581</v>
      </c>
      <c r="J5304" s="1473" t="s">
        <v>5571</v>
      </c>
      <c r="K5304" s="1322">
        <v>4</v>
      </c>
      <c r="L5304" s="1322">
        <v>6</v>
      </c>
      <c r="M5304" s="1323">
        <f t="shared" si="215"/>
        <v>48000</v>
      </c>
      <c r="N5304" s="1324"/>
      <c r="O5304" s="1324"/>
      <c r="P5304" s="1324"/>
    </row>
    <row r="5305" spans="1:16" ht="12.75" x14ac:dyDescent="0.2">
      <c r="A5305" s="1473">
        <v>1091</v>
      </c>
      <c r="B5305" s="1473" t="s">
        <v>2003</v>
      </c>
      <c r="C5305" s="1474" t="s">
        <v>97</v>
      </c>
      <c r="D5305" s="1474" t="s">
        <v>5572</v>
      </c>
      <c r="E5305" s="1475">
        <v>5000</v>
      </c>
      <c r="F5305" s="1474" t="s">
        <v>7346</v>
      </c>
      <c r="G5305" s="1474" t="s">
        <v>7347</v>
      </c>
      <c r="H5305" s="1473" t="s">
        <v>4635</v>
      </c>
      <c r="I5305" s="1473" t="s">
        <v>5611</v>
      </c>
      <c r="J5305" s="1473" t="s">
        <v>5571</v>
      </c>
      <c r="K5305" s="1322">
        <v>4</v>
      </c>
      <c r="L5305" s="1322">
        <v>6</v>
      </c>
      <c r="M5305" s="1323">
        <f t="shared" si="215"/>
        <v>30000</v>
      </c>
      <c r="N5305" s="1324"/>
      <c r="O5305" s="1324"/>
      <c r="P5305" s="1324"/>
    </row>
    <row r="5306" spans="1:16" ht="12.75" x14ac:dyDescent="0.2">
      <c r="A5306" s="1473">
        <v>1091</v>
      </c>
      <c r="B5306" s="1473" t="s">
        <v>2003</v>
      </c>
      <c r="C5306" s="1474" t="s">
        <v>97</v>
      </c>
      <c r="D5306" s="1474" t="s">
        <v>7348</v>
      </c>
      <c r="E5306" s="1475">
        <v>4000</v>
      </c>
      <c r="F5306" s="1474" t="s">
        <v>7349</v>
      </c>
      <c r="G5306" s="1474" t="s">
        <v>7350</v>
      </c>
      <c r="H5306" s="1473" t="s">
        <v>7351</v>
      </c>
      <c r="I5306" s="1473" t="s">
        <v>2186</v>
      </c>
      <c r="J5306" s="1473" t="s">
        <v>5571</v>
      </c>
      <c r="K5306" s="1322">
        <v>4</v>
      </c>
      <c r="L5306" s="1322">
        <v>2</v>
      </c>
      <c r="M5306" s="1323">
        <f t="shared" si="215"/>
        <v>8000</v>
      </c>
      <c r="N5306" s="1324"/>
      <c r="O5306" s="1324"/>
      <c r="P5306" s="1324"/>
    </row>
    <row r="5307" spans="1:16" ht="12.75" x14ac:dyDescent="0.2">
      <c r="A5307" s="1473">
        <v>1091</v>
      </c>
      <c r="B5307" s="1473" t="s">
        <v>2003</v>
      </c>
      <c r="C5307" s="1474" t="s">
        <v>97</v>
      </c>
      <c r="D5307" s="1474" t="s">
        <v>5874</v>
      </c>
      <c r="E5307" s="1475">
        <v>4000</v>
      </c>
      <c r="F5307" s="1474" t="s">
        <v>7352</v>
      </c>
      <c r="G5307" s="1474" t="s">
        <v>7353</v>
      </c>
      <c r="H5307" s="1473" t="s">
        <v>7351</v>
      </c>
      <c r="I5307" s="1473" t="s">
        <v>2186</v>
      </c>
      <c r="J5307" s="1473" t="s">
        <v>5571</v>
      </c>
      <c r="K5307" s="1322">
        <v>4</v>
      </c>
      <c r="L5307" s="1322">
        <v>3</v>
      </c>
      <c r="M5307" s="1323">
        <f t="shared" si="215"/>
        <v>12000</v>
      </c>
      <c r="N5307" s="1324"/>
      <c r="O5307" s="1324"/>
      <c r="P5307" s="1324"/>
    </row>
    <row r="5308" spans="1:16" ht="12.75" x14ac:dyDescent="0.2">
      <c r="A5308" s="1473">
        <v>1091</v>
      </c>
      <c r="B5308" s="1473" t="s">
        <v>2003</v>
      </c>
      <c r="C5308" s="1474" t="s">
        <v>97</v>
      </c>
      <c r="D5308" s="1474" t="s">
        <v>5595</v>
      </c>
      <c r="E5308" s="1475">
        <v>2500</v>
      </c>
      <c r="F5308" s="1474" t="s">
        <v>7354</v>
      </c>
      <c r="G5308" s="1474" t="s">
        <v>7355</v>
      </c>
      <c r="H5308" s="1473" t="s">
        <v>3429</v>
      </c>
      <c r="I5308" s="1473" t="s">
        <v>4607</v>
      </c>
      <c r="J5308" s="1473" t="s">
        <v>5571</v>
      </c>
      <c r="K5308" s="1322">
        <v>4</v>
      </c>
      <c r="L5308" s="1322">
        <v>12</v>
      </c>
      <c r="M5308" s="1323">
        <f t="shared" si="215"/>
        <v>30000</v>
      </c>
      <c r="N5308" s="1324"/>
      <c r="O5308" s="1324"/>
      <c r="P5308" s="1324"/>
    </row>
    <row r="5309" spans="1:16" ht="12.75" x14ac:dyDescent="0.2">
      <c r="A5309" s="1473">
        <v>1091</v>
      </c>
      <c r="B5309" s="1473" t="s">
        <v>2003</v>
      </c>
      <c r="C5309" s="1474" t="s">
        <v>97</v>
      </c>
      <c r="D5309" s="1474" t="s">
        <v>739</v>
      </c>
      <c r="E5309" s="1475">
        <v>2500</v>
      </c>
      <c r="F5309" s="1474" t="s">
        <v>1180</v>
      </c>
      <c r="G5309" s="1474" t="s">
        <v>7356</v>
      </c>
      <c r="H5309" s="1473" t="s">
        <v>2879</v>
      </c>
      <c r="I5309" s="1473" t="s">
        <v>2412</v>
      </c>
      <c r="J5309" s="1473" t="s">
        <v>5571</v>
      </c>
      <c r="K5309" s="1322">
        <v>4</v>
      </c>
      <c r="L5309" s="1322">
        <v>11</v>
      </c>
      <c r="M5309" s="1323">
        <f t="shared" si="215"/>
        <v>27500</v>
      </c>
      <c r="N5309" s="1324"/>
      <c r="O5309" s="1324"/>
      <c r="P5309" s="1324"/>
    </row>
    <row r="5310" spans="1:16" ht="12.75" x14ac:dyDescent="0.2">
      <c r="A5310" s="1473">
        <v>1091</v>
      </c>
      <c r="B5310" s="1473" t="s">
        <v>2003</v>
      </c>
      <c r="C5310" s="1474" t="s">
        <v>97</v>
      </c>
      <c r="D5310" s="1474" t="s">
        <v>5572</v>
      </c>
      <c r="E5310" s="1475">
        <v>6500</v>
      </c>
      <c r="F5310" s="1474" t="s">
        <v>7357</v>
      </c>
      <c r="G5310" s="1474" t="s">
        <v>7358</v>
      </c>
      <c r="H5310" s="1473" t="s">
        <v>4635</v>
      </c>
      <c r="I5310" s="1473" t="s">
        <v>5611</v>
      </c>
      <c r="J5310" s="1473" t="s">
        <v>5571</v>
      </c>
      <c r="K5310" s="1322">
        <v>4</v>
      </c>
      <c r="L5310" s="1322">
        <v>1</v>
      </c>
      <c r="M5310" s="1323">
        <f t="shared" si="215"/>
        <v>6500</v>
      </c>
      <c r="N5310" s="1324"/>
      <c r="O5310" s="1324"/>
      <c r="P5310" s="1324"/>
    </row>
    <row r="5311" spans="1:16" ht="12.75" x14ac:dyDescent="0.2">
      <c r="A5311" s="1473">
        <v>1091</v>
      </c>
      <c r="B5311" s="1473" t="s">
        <v>2003</v>
      </c>
      <c r="C5311" s="1474" t="s">
        <v>97</v>
      </c>
      <c r="D5311" s="1474" t="s">
        <v>6987</v>
      </c>
      <c r="E5311" s="1475">
        <v>15600</v>
      </c>
      <c r="F5311" s="1474" t="s">
        <v>7359</v>
      </c>
      <c r="G5311" s="1474" t="s">
        <v>7360</v>
      </c>
      <c r="H5311" s="1473" t="s">
        <v>651</v>
      </c>
      <c r="I5311" s="1473" t="s">
        <v>5611</v>
      </c>
      <c r="J5311" s="1473" t="s">
        <v>5571</v>
      </c>
      <c r="K5311" s="1322">
        <v>4</v>
      </c>
      <c r="L5311" s="1322">
        <v>3</v>
      </c>
      <c r="M5311" s="1323">
        <f t="shared" si="215"/>
        <v>46800</v>
      </c>
      <c r="N5311" s="1324"/>
      <c r="O5311" s="1324"/>
      <c r="P5311" s="1324"/>
    </row>
    <row r="5312" spans="1:16" ht="12.75" x14ac:dyDescent="0.2">
      <c r="A5312" s="1473">
        <v>1091</v>
      </c>
      <c r="B5312" s="1473" t="s">
        <v>2003</v>
      </c>
      <c r="C5312" s="1474" t="s">
        <v>97</v>
      </c>
      <c r="D5312" s="1474" t="s">
        <v>5572</v>
      </c>
      <c r="E5312" s="1475">
        <v>6500</v>
      </c>
      <c r="F5312" s="1474" t="s">
        <v>7361</v>
      </c>
      <c r="G5312" s="1474" t="s">
        <v>7362</v>
      </c>
      <c r="H5312" s="1473" t="s">
        <v>4635</v>
      </c>
      <c r="I5312" s="1473" t="s">
        <v>5611</v>
      </c>
      <c r="J5312" s="1473" t="s">
        <v>5571</v>
      </c>
      <c r="K5312" s="1322">
        <v>4</v>
      </c>
      <c r="L5312" s="1322">
        <v>9</v>
      </c>
      <c r="M5312" s="1323">
        <f t="shared" si="215"/>
        <v>58500</v>
      </c>
      <c r="N5312" s="1324"/>
      <c r="O5312" s="1324"/>
      <c r="P5312" s="1324"/>
    </row>
    <row r="5313" spans="1:16" ht="12.75" x14ac:dyDescent="0.2">
      <c r="A5313" s="1473">
        <v>1091</v>
      </c>
      <c r="B5313" s="1473" t="s">
        <v>2003</v>
      </c>
      <c r="C5313" s="1474" t="s">
        <v>97</v>
      </c>
      <c r="D5313" s="1474" t="s">
        <v>5619</v>
      </c>
      <c r="E5313" s="1475">
        <v>6500</v>
      </c>
      <c r="F5313" s="1474" t="s">
        <v>7363</v>
      </c>
      <c r="G5313" s="1474" t="s">
        <v>7364</v>
      </c>
      <c r="H5313" s="1473" t="s">
        <v>2905</v>
      </c>
      <c r="I5313" s="1473" t="s">
        <v>5611</v>
      </c>
      <c r="J5313" s="1473" t="s">
        <v>5571</v>
      </c>
      <c r="K5313" s="1322">
        <v>4</v>
      </c>
      <c r="L5313" s="1322">
        <v>2</v>
      </c>
      <c r="M5313" s="1323">
        <f t="shared" si="215"/>
        <v>13000</v>
      </c>
      <c r="N5313" s="1324"/>
      <c r="O5313" s="1324"/>
      <c r="P5313" s="1324"/>
    </row>
    <row r="5314" spans="1:16" ht="12.75" x14ac:dyDescent="0.2">
      <c r="A5314" s="1473">
        <v>1091</v>
      </c>
      <c r="B5314" s="1473" t="s">
        <v>2003</v>
      </c>
      <c r="C5314" s="1474" t="s">
        <v>97</v>
      </c>
      <c r="D5314" s="1474" t="s">
        <v>7365</v>
      </c>
      <c r="E5314" s="1475">
        <v>2500</v>
      </c>
      <c r="F5314" s="1474" t="s">
        <v>7366</v>
      </c>
      <c r="G5314" s="1474" t="s">
        <v>7367</v>
      </c>
      <c r="H5314" s="1473" t="s">
        <v>7368</v>
      </c>
      <c r="I5314" s="1473" t="s">
        <v>2186</v>
      </c>
      <c r="J5314" s="1473" t="s">
        <v>5571</v>
      </c>
      <c r="K5314" s="1322">
        <v>4</v>
      </c>
      <c r="L5314" s="1322">
        <v>12</v>
      </c>
      <c r="M5314" s="1323">
        <f t="shared" si="215"/>
        <v>30000</v>
      </c>
      <c r="N5314" s="1324"/>
      <c r="O5314" s="1324"/>
      <c r="P5314" s="1324"/>
    </row>
    <row r="5315" spans="1:16" ht="12.75" x14ac:dyDescent="0.2">
      <c r="A5315" s="1473">
        <v>1091</v>
      </c>
      <c r="B5315" s="1473" t="s">
        <v>2003</v>
      </c>
      <c r="C5315" s="1474" t="s">
        <v>97</v>
      </c>
      <c r="D5315" s="1474" t="s">
        <v>7369</v>
      </c>
      <c r="E5315" s="1477">
        <v>3000</v>
      </c>
      <c r="F5315" s="1473" t="s">
        <v>6556</v>
      </c>
      <c r="G5315" s="1474" t="s">
        <v>7370</v>
      </c>
      <c r="H5315" s="1473" t="s">
        <v>5779</v>
      </c>
      <c r="I5315" s="1473" t="s">
        <v>5666</v>
      </c>
      <c r="J5315" s="1473" t="s">
        <v>5571</v>
      </c>
      <c r="K5315" s="1322">
        <v>3</v>
      </c>
      <c r="L5315" s="1322">
        <v>8</v>
      </c>
      <c r="M5315" s="1323">
        <f t="shared" si="215"/>
        <v>24000</v>
      </c>
      <c r="N5315" s="1322"/>
      <c r="O5315" s="1322"/>
      <c r="P5315" s="1323"/>
    </row>
    <row r="5316" spans="1:16" ht="12.75" x14ac:dyDescent="0.2">
      <c r="A5316" s="1473">
        <v>1091</v>
      </c>
      <c r="B5316" s="1473" t="s">
        <v>2003</v>
      </c>
      <c r="C5316" s="1474" t="s">
        <v>97</v>
      </c>
      <c r="D5316" s="1474" t="s">
        <v>7371</v>
      </c>
      <c r="E5316" s="1475">
        <v>6500</v>
      </c>
      <c r="F5316" s="1474" t="s">
        <v>7372</v>
      </c>
      <c r="G5316" s="1474" t="s">
        <v>7373</v>
      </c>
      <c r="H5316" s="1473" t="s">
        <v>473</v>
      </c>
      <c r="I5316" s="1473" t="s">
        <v>5581</v>
      </c>
      <c r="J5316" s="1473" t="s">
        <v>5571</v>
      </c>
      <c r="K5316" s="1322">
        <v>2</v>
      </c>
      <c r="L5316" s="1322">
        <v>6</v>
      </c>
      <c r="M5316" s="1323">
        <f t="shared" si="215"/>
        <v>39000</v>
      </c>
      <c r="N5316" s="1324"/>
      <c r="O5316" s="1324"/>
      <c r="P5316" s="1324"/>
    </row>
    <row r="5317" spans="1:16" ht="12.75" x14ac:dyDescent="0.2">
      <c r="A5317" s="1473">
        <v>1091</v>
      </c>
      <c r="B5317" s="1473" t="s">
        <v>2003</v>
      </c>
      <c r="C5317" s="1474" t="s">
        <v>97</v>
      </c>
      <c r="D5317" s="1474" t="s">
        <v>5756</v>
      </c>
      <c r="E5317" s="1475">
        <v>2500</v>
      </c>
      <c r="F5317" s="1474" t="s">
        <v>7374</v>
      </c>
      <c r="G5317" s="1474" t="s">
        <v>7375</v>
      </c>
      <c r="H5317" s="1473" t="s">
        <v>7376</v>
      </c>
      <c r="I5317" s="1473" t="s">
        <v>5611</v>
      </c>
      <c r="J5317" s="1473" t="s">
        <v>2189</v>
      </c>
      <c r="K5317" s="1322">
        <v>4</v>
      </c>
      <c r="L5317" s="1322">
        <v>12</v>
      </c>
      <c r="M5317" s="1323">
        <f t="shared" si="215"/>
        <v>30000</v>
      </c>
      <c r="N5317" s="1324"/>
      <c r="O5317" s="1324"/>
      <c r="P5317" s="1324"/>
    </row>
    <row r="5318" spans="1:16" ht="12.75" x14ac:dyDescent="0.2">
      <c r="A5318" s="1473">
        <v>1091</v>
      </c>
      <c r="B5318" s="1473" t="s">
        <v>2003</v>
      </c>
      <c r="C5318" s="1474" t="s">
        <v>97</v>
      </c>
      <c r="D5318" s="1474" t="s">
        <v>5696</v>
      </c>
      <c r="E5318" s="1475">
        <v>2200</v>
      </c>
      <c r="F5318" s="1474" t="s">
        <v>7377</v>
      </c>
      <c r="G5318" s="1474" t="s">
        <v>7378</v>
      </c>
      <c r="H5318" s="1473" t="s">
        <v>7379</v>
      </c>
      <c r="I5318" s="1473" t="s">
        <v>4607</v>
      </c>
      <c r="J5318" s="1473" t="s">
        <v>5571</v>
      </c>
      <c r="K5318" s="1322">
        <v>4</v>
      </c>
      <c r="L5318" s="1322">
        <v>7</v>
      </c>
      <c r="M5318" s="1323">
        <f t="shared" si="215"/>
        <v>15400</v>
      </c>
      <c r="N5318" s="1324"/>
      <c r="O5318" s="1324"/>
      <c r="P5318" s="1324"/>
    </row>
    <row r="5319" spans="1:16" ht="12.75" x14ac:dyDescent="0.2">
      <c r="A5319" s="1473">
        <v>1091</v>
      </c>
      <c r="B5319" s="1473" t="s">
        <v>2003</v>
      </c>
      <c r="C5319" s="1474" t="s">
        <v>97</v>
      </c>
      <c r="D5319" s="1474" t="s">
        <v>5693</v>
      </c>
      <c r="E5319" s="1475">
        <v>5000</v>
      </c>
      <c r="F5319" s="1474" t="s">
        <v>7380</v>
      </c>
      <c r="G5319" s="1474" t="s">
        <v>7381</v>
      </c>
      <c r="H5319" s="1473" t="s">
        <v>3359</v>
      </c>
      <c r="I5319" s="1473" t="s">
        <v>5581</v>
      </c>
      <c r="J5319" s="1473" t="s">
        <v>5571</v>
      </c>
      <c r="K5319" s="1322">
        <v>1</v>
      </c>
      <c r="L5319" s="1322">
        <v>3</v>
      </c>
      <c r="M5319" s="1323">
        <f t="shared" si="215"/>
        <v>15000</v>
      </c>
      <c r="N5319" s="1324"/>
      <c r="O5319" s="1324"/>
      <c r="P5319" s="1324"/>
    </row>
    <row r="5320" spans="1:16" ht="12.75" x14ac:dyDescent="0.2">
      <c r="A5320" s="1473">
        <v>1091</v>
      </c>
      <c r="B5320" s="1473" t="s">
        <v>2003</v>
      </c>
      <c r="C5320" s="1474" t="s">
        <v>97</v>
      </c>
      <c r="D5320" s="1474" t="s">
        <v>5572</v>
      </c>
      <c r="E5320" s="1475">
        <v>6500</v>
      </c>
      <c r="F5320" s="1474" t="s">
        <v>7382</v>
      </c>
      <c r="G5320" s="1474" t="s">
        <v>7383</v>
      </c>
      <c r="H5320" s="1473" t="s">
        <v>651</v>
      </c>
      <c r="I5320" s="1473" t="s">
        <v>5611</v>
      </c>
      <c r="J5320" s="1473" t="s">
        <v>5571</v>
      </c>
      <c r="K5320" s="1322">
        <v>4</v>
      </c>
      <c r="L5320" s="1322">
        <v>6</v>
      </c>
      <c r="M5320" s="1323">
        <f t="shared" si="215"/>
        <v>39000</v>
      </c>
      <c r="N5320" s="1324"/>
      <c r="O5320" s="1324"/>
      <c r="P5320" s="1324"/>
    </row>
    <row r="5321" spans="1:16" ht="12.75" x14ac:dyDescent="0.2">
      <c r="A5321" s="1473">
        <v>1091</v>
      </c>
      <c r="B5321" s="1473" t="s">
        <v>2003</v>
      </c>
      <c r="C5321" s="1474" t="s">
        <v>97</v>
      </c>
      <c r="D5321" s="1474" t="s">
        <v>5696</v>
      </c>
      <c r="E5321" s="1475">
        <v>2200</v>
      </c>
      <c r="F5321" s="1474" t="s">
        <v>7384</v>
      </c>
      <c r="G5321" s="1474" t="s">
        <v>7385</v>
      </c>
      <c r="H5321" s="1473" t="s">
        <v>1494</v>
      </c>
      <c r="I5321" s="1473" t="s">
        <v>5611</v>
      </c>
      <c r="J5321" s="1473" t="s">
        <v>2189</v>
      </c>
      <c r="K5321" s="1322">
        <v>4</v>
      </c>
      <c r="L5321" s="1322">
        <v>2</v>
      </c>
      <c r="M5321" s="1323">
        <f t="shared" si="215"/>
        <v>4400</v>
      </c>
      <c r="N5321" s="1324"/>
      <c r="O5321" s="1324"/>
      <c r="P5321" s="1324"/>
    </row>
    <row r="5322" spans="1:16" ht="12.75" x14ac:dyDescent="0.2">
      <c r="A5322" s="1473">
        <v>1091</v>
      </c>
      <c r="B5322" s="1473" t="s">
        <v>2003</v>
      </c>
      <c r="C5322" s="1474" t="s">
        <v>97</v>
      </c>
      <c r="D5322" s="1474" t="s">
        <v>5693</v>
      </c>
      <c r="E5322" s="1477">
        <v>5000</v>
      </c>
      <c r="F5322" s="1473" t="s">
        <v>6633</v>
      </c>
      <c r="G5322" s="1474" t="s">
        <v>7386</v>
      </c>
      <c r="H5322" s="1473" t="s">
        <v>6635</v>
      </c>
      <c r="I5322" s="1473" t="s">
        <v>5755</v>
      </c>
      <c r="J5322" s="1473" t="s">
        <v>5571</v>
      </c>
      <c r="K5322" s="1322">
        <v>3</v>
      </c>
      <c r="L5322" s="1322">
        <v>10</v>
      </c>
      <c r="M5322" s="1323">
        <f t="shared" ref="M5322:M5353" si="216">+L5322*E5322</f>
        <v>50000</v>
      </c>
      <c r="N5322" s="1322"/>
      <c r="O5322" s="1322"/>
      <c r="P5322" s="1323"/>
    </row>
    <row r="5323" spans="1:16" ht="12.75" x14ac:dyDescent="0.2">
      <c r="A5323" s="1473">
        <v>1091</v>
      </c>
      <c r="B5323" s="1473" t="s">
        <v>2003</v>
      </c>
      <c r="C5323" s="1474" t="s">
        <v>97</v>
      </c>
      <c r="D5323" s="1474" t="s">
        <v>5572</v>
      </c>
      <c r="E5323" s="1475">
        <v>6500</v>
      </c>
      <c r="F5323" s="1474" t="s">
        <v>7387</v>
      </c>
      <c r="G5323" s="1474" t="s">
        <v>7388</v>
      </c>
      <c r="H5323" s="1473" t="s">
        <v>4635</v>
      </c>
      <c r="I5323" s="1473" t="s">
        <v>5611</v>
      </c>
      <c r="J5323" s="1473" t="s">
        <v>5571</v>
      </c>
      <c r="K5323" s="1322">
        <v>4</v>
      </c>
      <c r="L5323" s="1322">
        <v>1</v>
      </c>
      <c r="M5323" s="1323">
        <f t="shared" si="216"/>
        <v>6500</v>
      </c>
      <c r="N5323" s="1324"/>
      <c r="O5323" s="1324"/>
      <c r="P5323" s="1324"/>
    </row>
    <row r="5324" spans="1:16" ht="12.75" x14ac:dyDescent="0.2">
      <c r="A5324" s="1473">
        <v>1091</v>
      </c>
      <c r="B5324" s="1473" t="s">
        <v>2003</v>
      </c>
      <c r="C5324" s="1474" t="s">
        <v>97</v>
      </c>
      <c r="D5324" s="1474" t="s">
        <v>5619</v>
      </c>
      <c r="E5324" s="1475">
        <v>6500</v>
      </c>
      <c r="F5324" s="1474" t="s">
        <v>7389</v>
      </c>
      <c r="G5324" s="1474" t="s">
        <v>7390</v>
      </c>
      <c r="H5324" s="1473" t="s">
        <v>4635</v>
      </c>
      <c r="I5324" s="1473" t="s">
        <v>5611</v>
      </c>
      <c r="J5324" s="1473" t="s">
        <v>5571</v>
      </c>
      <c r="K5324" s="1322">
        <v>4</v>
      </c>
      <c r="L5324" s="1322">
        <v>8</v>
      </c>
      <c r="M5324" s="1323">
        <f t="shared" si="216"/>
        <v>52000</v>
      </c>
      <c r="N5324" s="1324"/>
      <c r="O5324" s="1324"/>
      <c r="P5324" s="1324"/>
    </row>
    <row r="5325" spans="1:16" ht="12.75" x14ac:dyDescent="0.2">
      <c r="A5325" s="1473">
        <v>1091</v>
      </c>
      <c r="B5325" s="1473" t="s">
        <v>2003</v>
      </c>
      <c r="C5325" s="1474" t="s">
        <v>97</v>
      </c>
      <c r="D5325" s="1474" t="s">
        <v>657</v>
      </c>
      <c r="E5325" s="1475">
        <v>15600</v>
      </c>
      <c r="F5325" s="1474" t="s">
        <v>7391</v>
      </c>
      <c r="G5325" s="1474" t="s">
        <v>7392</v>
      </c>
      <c r="H5325" s="1474" t="s">
        <v>7393</v>
      </c>
      <c r="I5325" s="1473" t="s">
        <v>2186</v>
      </c>
      <c r="J5325" s="1473" t="s">
        <v>5571</v>
      </c>
      <c r="K5325" s="1322">
        <v>4</v>
      </c>
      <c r="L5325" s="1322">
        <v>6</v>
      </c>
      <c r="M5325" s="1323">
        <f t="shared" si="216"/>
        <v>93600</v>
      </c>
      <c r="N5325" s="1324"/>
      <c r="O5325" s="1324"/>
      <c r="P5325" s="1324"/>
    </row>
    <row r="5326" spans="1:16" ht="12.75" x14ac:dyDescent="0.2">
      <c r="A5326" s="1473">
        <v>1091</v>
      </c>
      <c r="B5326" s="1473" t="s">
        <v>2003</v>
      </c>
      <c r="C5326" s="1474" t="s">
        <v>97</v>
      </c>
      <c r="D5326" s="1474" t="s">
        <v>5756</v>
      </c>
      <c r="E5326" s="1475">
        <v>2500</v>
      </c>
      <c r="F5326" s="1474" t="s">
        <v>7394</v>
      </c>
      <c r="G5326" s="1474" t="s">
        <v>7395</v>
      </c>
      <c r="H5326" s="1473" t="s">
        <v>7396</v>
      </c>
      <c r="I5326" s="1473" t="s">
        <v>5658</v>
      </c>
      <c r="J5326" s="1473" t="s">
        <v>2189</v>
      </c>
      <c r="K5326" s="1322">
        <v>2</v>
      </c>
      <c r="L5326" s="1322">
        <v>6</v>
      </c>
      <c r="M5326" s="1323">
        <f t="shared" si="216"/>
        <v>15000</v>
      </c>
      <c r="N5326" s="1324"/>
      <c r="O5326" s="1324"/>
      <c r="P5326" s="1324"/>
    </row>
    <row r="5327" spans="1:16" ht="12.75" x14ac:dyDescent="0.2">
      <c r="A5327" s="1473">
        <v>1091</v>
      </c>
      <c r="B5327" s="1473" t="s">
        <v>2003</v>
      </c>
      <c r="C5327" s="1474" t="s">
        <v>97</v>
      </c>
      <c r="D5327" s="1474" t="s">
        <v>5767</v>
      </c>
      <c r="E5327" s="1475">
        <v>2000</v>
      </c>
      <c r="F5327" s="1474" t="s">
        <v>7397</v>
      </c>
      <c r="G5327" s="1474" t="s">
        <v>7398</v>
      </c>
      <c r="H5327" s="1473" t="s">
        <v>2189</v>
      </c>
      <c r="I5327" s="1479" t="s">
        <v>2189</v>
      </c>
      <c r="J5327" s="1473" t="s">
        <v>2190</v>
      </c>
      <c r="K5327" s="1322">
        <v>4</v>
      </c>
      <c r="L5327" s="1322">
        <v>7</v>
      </c>
      <c r="M5327" s="1323">
        <f t="shared" si="216"/>
        <v>14000</v>
      </c>
      <c r="N5327" s="1324"/>
      <c r="O5327" s="1324"/>
      <c r="P5327" s="1324"/>
    </row>
    <row r="5328" spans="1:16" ht="12.75" x14ac:dyDescent="0.2">
      <c r="A5328" s="1473">
        <v>1091</v>
      </c>
      <c r="B5328" s="1473" t="s">
        <v>2003</v>
      </c>
      <c r="C5328" s="1474" t="s">
        <v>97</v>
      </c>
      <c r="D5328" s="1474" t="s">
        <v>5767</v>
      </c>
      <c r="E5328" s="1475">
        <v>2000</v>
      </c>
      <c r="F5328" s="1474" t="s">
        <v>7399</v>
      </c>
      <c r="G5328" s="1474" t="s">
        <v>7400</v>
      </c>
      <c r="H5328" s="1473" t="s">
        <v>7401</v>
      </c>
      <c r="I5328" s="1473" t="s">
        <v>5658</v>
      </c>
      <c r="J5328" s="1473" t="s">
        <v>2189</v>
      </c>
      <c r="K5328" s="1322">
        <v>1</v>
      </c>
      <c r="L5328" s="1322">
        <v>1</v>
      </c>
      <c r="M5328" s="1323">
        <f t="shared" si="216"/>
        <v>2000</v>
      </c>
      <c r="N5328" s="1324"/>
      <c r="O5328" s="1324"/>
      <c r="P5328" s="1324"/>
    </row>
    <row r="5329" spans="1:16" ht="12.75" x14ac:dyDescent="0.2">
      <c r="A5329" s="1473">
        <v>1091</v>
      </c>
      <c r="B5329" s="1473" t="s">
        <v>2003</v>
      </c>
      <c r="C5329" s="1474" t="s">
        <v>97</v>
      </c>
      <c r="D5329" s="1474" t="s">
        <v>5693</v>
      </c>
      <c r="E5329" s="1475">
        <v>5000</v>
      </c>
      <c r="F5329" s="1474" t="s">
        <v>7402</v>
      </c>
      <c r="G5329" s="1474" t="s">
        <v>7403</v>
      </c>
      <c r="H5329" s="1473" t="s">
        <v>3359</v>
      </c>
      <c r="I5329" s="1473" t="s">
        <v>5611</v>
      </c>
      <c r="J5329" s="1473" t="s">
        <v>5571</v>
      </c>
      <c r="K5329" s="1322">
        <v>4</v>
      </c>
      <c r="L5329" s="1322">
        <v>2</v>
      </c>
      <c r="M5329" s="1323">
        <f t="shared" si="216"/>
        <v>10000</v>
      </c>
      <c r="N5329" s="1324"/>
      <c r="O5329" s="1324"/>
      <c r="P5329" s="1324"/>
    </row>
    <row r="5330" spans="1:16" ht="12.75" x14ac:dyDescent="0.2">
      <c r="A5330" s="1473">
        <v>1091</v>
      </c>
      <c r="B5330" s="1473" t="s">
        <v>2003</v>
      </c>
      <c r="C5330" s="1474" t="s">
        <v>97</v>
      </c>
      <c r="D5330" s="1474" t="s">
        <v>5756</v>
      </c>
      <c r="E5330" s="1475">
        <v>2500</v>
      </c>
      <c r="F5330" s="1474" t="s">
        <v>7404</v>
      </c>
      <c r="G5330" s="1474" t="s">
        <v>7405</v>
      </c>
      <c r="H5330" s="1473" t="s">
        <v>7406</v>
      </c>
      <c r="I5330" s="1473" t="s">
        <v>5611</v>
      </c>
      <c r="J5330" s="1479" t="s">
        <v>2189</v>
      </c>
      <c r="K5330" s="1322">
        <v>4</v>
      </c>
      <c r="L5330" s="1322">
        <v>12</v>
      </c>
      <c r="M5330" s="1323">
        <f t="shared" si="216"/>
        <v>30000</v>
      </c>
      <c r="N5330" s="1324"/>
      <c r="O5330" s="1324"/>
      <c r="P5330" s="1324"/>
    </row>
    <row r="5331" spans="1:16" ht="12.75" x14ac:dyDescent="0.2">
      <c r="A5331" s="1473">
        <v>1091</v>
      </c>
      <c r="B5331" s="1473" t="s">
        <v>2003</v>
      </c>
      <c r="C5331" s="1474" t="s">
        <v>97</v>
      </c>
      <c r="D5331" s="1474" t="s">
        <v>5619</v>
      </c>
      <c r="E5331" s="1475">
        <v>7000</v>
      </c>
      <c r="F5331" s="1474" t="s">
        <v>7407</v>
      </c>
      <c r="G5331" s="1474" t="s">
        <v>7408</v>
      </c>
      <c r="H5331" s="1473" t="s">
        <v>4635</v>
      </c>
      <c r="I5331" s="1477" t="s">
        <v>2186</v>
      </c>
      <c r="J5331" s="1473" t="s">
        <v>5571</v>
      </c>
      <c r="K5331" s="1322">
        <v>4</v>
      </c>
      <c r="L5331" s="1322">
        <v>3</v>
      </c>
      <c r="M5331" s="1323">
        <f t="shared" si="216"/>
        <v>21000</v>
      </c>
      <c r="N5331" s="1324"/>
      <c r="O5331" s="1324"/>
      <c r="P5331" s="1324"/>
    </row>
    <row r="5332" spans="1:16" ht="12.75" x14ac:dyDescent="0.2">
      <c r="A5332" s="1473">
        <v>1091</v>
      </c>
      <c r="B5332" s="1473" t="s">
        <v>2003</v>
      </c>
      <c r="C5332" s="1474" t="s">
        <v>97</v>
      </c>
      <c r="D5332" s="1474" t="s">
        <v>6120</v>
      </c>
      <c r="E5332" s="1475">
        <v>6500</v>
      </c>
      <c r="F5332" s="1474" t="s">
        <v>7409</v>
      </c>
      <c r="G5332" s="1474" t="s">
        <v>7410</v>
      </c>
      <c r="H5332" s="1473" t="s">
        <v>651</v>
      </c>
      <c r="I5332" s="1473" t="s">
        <v>5611</v>
      </c>
      <c r="J5332" s="1473" t="s">
        <v>5571</v>
      </c>
      <c r="K5332" s="1322">
        <v>4</v>
      </c>
      <c r="L5332" s="1322">
        <v>5</v>
      </c>
      <c r="M5332" s="1323">
        <f t="shared" si="216"/>
        <v>32500</v>
      </c>
      <c r="N5332" s="1324"/>
      <c r="O5332" s="1324"/>
      <c r="P5332" s="1324"/>
    </row>
    <row r="5333" spans="1:16" ht="12.75" x14ac:dyDescent="0.2">
      <c r="A5333" s="1473">
        <v>1091</v>
      </c>
      <c r="B5333" s="1473" t="s">
        <v>2003</v>
      </c>
      <c r="C5333" s="1474" t="s">
        <v>97</v>
      </c>
      <c r="D5333" s="1474" t="s">
        <v>5591</v>
      </c>
      <c r="E5333" s="1475">
        <v>2500</v>
      </c>
      <c r="F5333" s="1474" t="s">
        <v>7411</v>
      </c>
      <c r="G5333" s="1474" t="s">
        <v>7412</v>
      </c>
      <c r="H5333" s="1473" t="s">
        <v>7413</v>
      </c>
      <c r="I5333" s="1473" t="s">
        <v>5611</v>
      </c>
      <c r="J5333" s="1473" t="s">
        <v>2189</v>
      </c>
      <c r="K5333" s="1322">
        <v>4</v>
      </c>
      <c r="L5333" s="1322">
        <v>12</v>
      </c>
      <c r="M5333" s="1323">
        <f t="shared" si="216"/>
        <v>30000</v>
      </c>
      <c r="N5333" s="1324"/>
      <c r="O5333" s="1324"/>
      <c r="P5333" s="1324"/>
    </row>
    <row r="5334" spans="1:16" ht="12.75" x14ac:dyDescent="0.2">
      <c r="A5334" s="1473">
        <v>1091</v>
      </c>
      <c r="B5334" s="1473" t="s">
        <v>2003</v>
      </c>
      <c r="C5334" s="1474" t="s">
        <v>97</v>
      </c>
      <c r="D5334" s="1474" t="s">
        <v>5756</v>
      </c>
      <c r="E5334" s="1475">
        <v>2500</v>
      </c>
      <c r="F5334" s="1474" t="s">
        <v>7414</v>
      </c>
      <c r="G5334" s="1474" t="s">
        <v>7415</v>
      </c>
      <c r="H5334" s="1473" t="s">
        <v>1494</v>
      </c>
      <c r="I5334" s="1473" t="s">
        <v>5611</v>
      </c>
      <c r="J5334" s="1473" t="s">
        <v>2189</v>
      </c>
      <c r="K5334" s="1322">
        <v>2</v>
      </c>
      <c r="L5334" s="1322">
        <v>3</v>
      </c>
      <c r="M5334" s="1323">
        <f t="shared" si="216"/>
        <v>7500</v>
      </c>
      <c r="N5334" s="1324"/>
      <c r="O5334" s="1324"/>
      <c r="P5334" s="1324"/>
    </row>
    <row r="5335" spans="1:16" ht="12.75" x14ac:dyDescent="0.2">
      <c r="A5335" s="1473">
        <v>1091</v>
      </c>
      <c r="B5335" s="1473" t="s">
        <v>2003</v>
      </c>
      <c r="C5335" s="1474" t="s">
        <v>97</v>
      </c>
      <c r="D5335" s="1474" t="s">
        <v>5712</v>
      </c>
      <c r="E5335" s="1475">
        <v>9000</v>
      </c>
      <c r="F5335" s="1474" t="s">
        <v>7416</v>
      </c>
      <c r="G5335" s="1474" t="s">
        <v>7417</v>
      </c>
      <c r="H5335" s="1473" t="s">
        <v>7418</v>
      </c>
      <c r="I5335" s="1473" t="s">
        <v>2186</v>
      </c>
      <c r="J5335" s="1473" t="s">
        <v>5571</v>
      </c>
      <c r="K5335" s="1322">
        <v>4</v>
      </c>
      <c r="L5335" s="1322">
        <v>6</v>
      </c>
      <c r="M5335" s="1323">
        <f t="shared" si="216"/>
        <v>54000</v>
      </c>
      <c r="N5335" s="1324"/>
      <c r="O5335" s="1324"/>
      <c r="P5335" s="1324"/>
    </row>
    <row r="5336" spans="1:16" ht="12.75" x14ac:dyDescent="0.2">
      <c r="A5336" s="1473">
        <v>1091</v>
      </c>
      <c r="B5336" s="1473" t="s">
        <v>2003</v>
      </c>
      <c r="C5336" s="1474" t="s">
        <v>97</v>
      </c>
      <c r="D5336" s="1474" t="s">
        <v>7419</v>
      </c>
      <c r="E5336" s="1477">
        <v>6500</v>
      </c>
      <c r="F5336" s="1473" t="s">
        <v>6697</v>
      </c>
      <c r="G5336" s="1474" t="s">
        <v>7420</v>
      </c>
      <c r="H5336" s="1473" t="s">
        <v>5594</v>
      </c>
      <c r="I5336" s="1473" t="s">
        <v>5581</v>
      </c>
      <c r="J5336" s="1473" t="s">
        <v>5571</v>
      </c>
      <c r="K5336" s="1322">
        <v>3</v>
      </c>
      <c r="L5336" s="1322">
        <v>8</v>
      </c>
      <c r="M5336" s="1323">
        <f t="shared" si="216"/>
        <v>52000</v>
      </c>
      <c r="N5336" s="1322"/>
      <c r="O5336" s="1322"/>
      <c r="P5336" s="1323"/>
    </row>
    <row r="5337" spans="1:16" ht="12.75" x14ac:dyDescent="0.2">
      <c r="A5337" s="1473">
        <v>1091</v>
      </c>
      <c r="B5337" s="1473" t="s">
        <v>2003</v>
      </c>
      <c r="C5337" s="1474" t="s">
        <v>97</v>
      </c>
      <c r="D5337" s="1474" t="s">
        <v>5752</v>
      </c>
      <c r="E5337" s="1475">
        <v>5000</v>
      </c>
      <c r="F5337" s="1474" t="s">
        <v>7421</v>
      </c>
      <c r="G5337" s="1474" t="s">
        <v>7422</v>
      </c>
      <c r="H5337" s="1473" t="s">
        <v>3359</v>
      </c>
      <c r="I5337" s="1473" t="s">
        <v>5611</v>
      </c>
      <c r="J5337" s="1473" t="s">
        <v>5571</v>
      </c>
      <c r="K5337" s="1322">
        <v>4</v>
      </c>
      <c r="L5337" s="1322">
        <v>2</v>
      </c>
      <c r="M5337" s="1323">
        <f t="shared" si="216"/>
        <v>10000</v>
      </c>
      <c r="N5337" s="1324"/>
      <c r="O5337" s="1324"/>
      <c r="P5337" s="1324"/>
    </row>
    <row r="5338" spans="1:16" ht="12.75" x14ac:dyDescent="0.2">
      <c r="A5338" s="1473">
        <v>1091</v>
      </c>
      <c r="B5338" s="1473" t="s">
        <v>2003</v>
      </c>
      <c r="C5338" s="1474" t="s">
        <v>97</v>
      </c>
      <c r="D5338" s="1474" t="s">
        <v>5606</v>
      </c>
      <c r="E5338" s="1475">
        <v>9000</v>
      </c>
      <c r="F5338" s="1474" t="s">
        <v>7423</v>
      </c>
      <c r="G5338" s="1474" t="s">
        <v>7424</v>
      </c>
      <c r="H5338" s="1473" t="s">
        <v>473</v>
      </c>
      <c r="I5338" s="1473" t="s">
        <v>5611</v>
      </c>
      <c r="J5338" s="1473" t="s">
        <v>5571</v>
      </c>
      <c r="K5338" s="1322">
        <v>4</v>
      </c>
      <c r="L5338" s="1322">
        <v>12</v>
      </c>
      <c r="M5338" s="1323">
        <f t="shared" si="216"/>
        <v>108000</v>
      </c>
      <c r="N5338" s="1324"/>
      <c r="O5338" s="1324"/>
      <c r="P5338" s="1324"/>
    </row>
    <row r="5339" spans="1:16" ht="12.75" x14ac:dyDescent="0.2">
      <c r="A5339" s="1473">
        <v>1091</v>
      </c>
      <c r="B5339" s="1473" t="s">
        <v>2003</v>
      </c>
      <c r="C5339" s="1474" t="s">
        <v>97</v>
      </c>
      <c r="D5339" s="1474" t="s">
        <v>5756</v>
      </c>
      <c r="E5339" s="1475">
        <v>2500</v>
      </c>
      <c r="F5339" s="1474" t="s">
        <v>7425</v>
      </c>
      <c r="G5339" s="1474" t="s">
        <v>7426</v>
      </c>
      <c r="H5339" s="1473" t="s">
        <v>7427</v>
      </c>
      <c r="I5339" s="1473" t="s">
        <v>5611</v>
      </c>
      <c r="J5339" s="1479" t="s">
        <v>2189</v>
      </c>
      <c r="K5339" s="1322">
        <v>4</v>
      </c>
      <c r="L5339" s="1322">
        <v>12</v>
      </c>
      <c r="M5339" s="1323">
        <f t="shared" si="216"/>
        <v>30000</v>
      </c>
      <c r="N5339" s="1324"/>
      <c r="O5339" s="1324"/>
      <c r="P5339" s="1324"/>
    </row>
    <row r="5340" spans="1:16" ht="12.75" x14ac:dyDescent="0.2">
      <c r="A5340" s="1473">
        <v>1091</v>
      </c>
      <c r="B5340" s="1473" t="s">
        <v>2003</v>
      </c>
      <c r="C5340" s="1474" t="s">
        <v>97</v>
      </c>
      <c r="D5340" s="1474" t="s">
        <v>5756</v>
      </c>
      <c r="E5340" s="1475">
        <v>2500</v>
      </c>
      <c r="F5340" s="1474" t="s">
        <v>7428</v>
      </c>
      <c r="G5340" s="1474" t="s">
        <v>7429</v>
      </c>
      <c r="H5340" s="1474" t="s">
        <v>6963</v>
      </c>
      <c r="I5340" s="1474" t="s">
        <v>2189</v>
      </c>
      <c r="J5340" s="1479" t="s">
        <v>2189</v>
      </c>
      <c r="K5340" s="1322">
        <v>4</v>
      </c>
      <c r="L5340" s="1322">
        <v>2</v>
      </c>
      <c r="M5340" s="1323">
        <f t="shared" si="216"/>
        <v>5000</v>
      </c>
      <c r="N5340" s="1324"/>
      <c r="O5340" s="1324"/>
      <c r="P5340" s="1324"/>
    </row>
    <row r="5341" spans="1:16" ht="12.75" x14ac:dyDescent="0.2">
      <c r="A5341" s="1473">
        <v>1091</v>
      </c>
      <c r="B5341" s="1473" t="s">
        <v>2003</v>
      </c>
      <c r="C5341" s="1474" t="s">
        <v>97</v>
      </c>
      <c r="D5341" s="1474" t="s">
        <v>7430</v>
      </c>
      <c r="E5341" s="1476">
        <v>7000</v>
      </c>
      <c r="F5341" s="1474" t="s">
        <v>6756</v>
      </c>
      <c r="G5341" s="1474" t="s">
        <v>7431</v>
      </c>
      <c r="H5341" s="1473" t="s">
        <v>6758</v>
      </c>
      <c r="I5341" s="1473" t="s">
        <v>5581</v>
      </c>
      <c r="J5341" s="1473" t="s">
        <v>5571</v>
      </c>
      <c r="K5341" s="1322">
        <v>4</v>
      </c>
      <c r="L5341" s="1322">
        <v>11</v>
      </c>
      <c r="M5341" s="1323">
        <f t="shared" si="216"/>
        <v>77000</v>
      </c>
      <c r="N5341" s="1322"/>
      <c r="O5341" s="1322"/>
      <c r="P5341" s="1323"/>
    </row>
    <row r="5342" spans="1:16" ht="12.75" x14ac:dyDescent="0.2">
      <c r="A5342" s="1473">
        <v>1091</v>
      </c>
      <c r="B5342" s="1473" t="s">
        <v>2003</v>
      </c>
      <c r="C5342" s="1474" t="s">
        <v>97</v>
      </c>
      <c r="D5342" s="1474" t="s">
        <v>1373</v>
      </c>
      <c r="E5342" s="1475">
        <v>5000</v>
      </c>
      <c r="F5342" s="1474" t="s">
        <v>7432</v>
      </c>
      <c r="G5342" s="1474" t="s">
        <v>7433</v>
      </c>
      <c r="H5342" s="1473" t="s">
        <v>4663</v>
      </c>
      <c r="I5342" s="1473" t="s">
        <v>2186</v>
      </c>
      <c r="J5342" s="1473" t="s">
        <v>5571</v>
      </c>
      <c r="K5342" s="1322">
        <v>4</v>
      </c>
      <c r="L5342" s="1322">
        <v>6</v>
      </c>
      <c r="M5342" s="1323">
        <f t="shared" si="216"/>
        <v>30000</v>
      </c>
      <c r="N5342" s="1324"/>
      <c r="O5342" s="1324"/>
      <c r="P5342" s="1324"/>
    </row>
    <row r="5343" spans="1:16" ht="12.75" x14ac:dyDescent="0.2">
      <c r="A5343" s="1473">
        <v>1091</v>
      </c>
      <c r="B5343" s="1473" t="s">
        <v>2003</v>
      </c>
      <c r="C5343" s="1474" t="s">
        <v>97</v>
      </c>
      <c r="D5343" s="1474" t="s">
        <v>5572</v>
      </c>
      <c r="E5343" s="1475">
        <v>6500</v>
      </c>
      <c r="F5343" s="1474" t="s">
        <v>7434</v>
      </c>
      <c r="G5343" s="1474" t="s">
        <v>7435</v>
      </c>
      <c r="H5343" s="1473" t="s">
        <v>4635</v>
      </c>
      <c r="I5343" s="1473" t="s">
        <v>5611</v>
      </c>
      <c r="J5343" s="1473" t="s">
        <v>5571</v>
      </c>
      <c r="K5343" s="1322">
        <v>4</v>
      </c>
      <c r="L5343" s="1322">
        <v>2</v>
      </c>
      <c r="M5343" s="1323">
        <f t="shared" si="216"/>
        <v>13000</v>
      </c>
      <c r="N5343" s="1324"/>
      <c r="O5343" s="1324"/>
      <c r="P5343" s="1324"/>
    </row>
    <row r="5344" spans="1:16" ht="12.75" x14ac:dyDescent="0.2">
      <c r="A5344" s="1473">
        <v>1091</v>
      </c>
      <c r="B5344" s="1473" t="s">
        <v>2003</v>
      </c>
      <c r="C5344" s="1474" t="s">
        <v>97</v>
      </c>
      <c r="D5344" s="1474" t="s">
        <v>5602</v>
      </c>
      <c r="E5344" s="1475">
        <v>8000</v>
      </c>
      <c r="F5344" s="1474" t="s">
        <v>7436</v>
      </c>
      <c r="G5344" s="1474" t="s">
        <v>7437</v>
      </c>
      <c r="H5344" s="1473" t="s">
        <v>4635</v>
      </c>
      <c r="I5344" s="1473" t="s">
        <v>5611</v>
      </c>
      <c r="J5344" s="1473" t="s">
        <v>5571</v>
      </c>
      <c r="K5344" s="1322">
        <v>4</v>
      </c>
      <c r="L5344" s="1322">
        <v>12</v>
      </c>
      <c r="M5344" s="1323">
        <f t="shared" si="216"/>
        <v>96000</v>
      </c>
      <c r="N5344" s="1324"/>
      <c r="O5344" s="1324"/>
      <c r="P5344" s="1324"/>
    </row>
    <row r="5345" spans="1:16" ht="12.75" x14ac:dyDescent="0.2">
      <c r="A5345" s="1473">
        <v>1091</v>
      </c>
      <c r="B5345" s="1473" t="s">
        <v>2003</v>
      </c>
      <c r="C5345" s="1474" t="s">
        <v>97</v>
      </c>
      <c r="D5345" s="1474" t="s">
        <v>657</v>
      </c>
      <c r="E5345" s="1475">
        <v>15600</v>
      </c>
      <c r="F5345" s="1474" t="s">
        <v>7438</v>
      </c>
      <c r="G5345" s="1474" t="s">
        <v>7439</v>
      </c>
      <c r="H5345" s="1473" t="s">
        <v>5585</v>
      </c>
      <c r="I5345" s="1473" t="s">
        <v>5611</v>
      </c>
      <c r="J5345" s="1473" t="s">
        <v>5571</v>
      </c>
      <c r="K5345" s="1322">
        <v>4</v>
      </c>
      <c r="L5345" s="1322">
        <v>7</v>
      </c>
      <c r="M5345" s="1323">
        <f t="shared" si="216"/>
        <v>109200</v>
      </c>
      <c r="N5345" s="1324"/>
      <c r="O5345" s="1324"/>
      <c r="P5345" s="1324"/>
    </row>
    <row r="5346" spans="1:16" ht="12.75" x14ac:dyDescent="0.2">
      <c r="A5346" s="1473">
        <v>1091</v>
      </c>
      <c r="B5346" s="1473" t="s">
        <v>2003</v>
      </c>
      <c r="C5346" s="1474" t="s">
        <v>97</v>
      </c>
      <c r="D5346" s="1474" t="s">
        <v>5595</v>
      </c>
      <c r="E5346" s="1475">
        <v>2500</v>
      </c>
      <c r="F5346" s="1474" t="s">
        <v>7440</v>
      </c>
      <c r="G5346" s="1474" t="s">
        <v>7441</v>
      </c>
      <c r="H5346" s="1473" t="s">
        <v>1344</v>
      </c>
      <c r="I5346" s="1473" t="s">
        <v>2186</v>
      </c>
      <c r="J5346" s="1473" t="s">
        <v>5571</v>
      </c>
      <c r="K5346" s="1322">
        <v>4</v>
      </c>
      <c r="L5346" s="1322">
        <v>7</v>
      </c>
      <c r="M5346" s="1323">
        <f t="shared" si="216"/>
        <v>17500</v>
      </c>
      <c r="N5346" s="1324"/>
      <c r="O5346" s="1324"/>
      <c r="P5346" s="1324"/>
    </row>
    <row r="5347" spans="1:16" ht="12.75" x14ac:dyDescent="0.2">
      <c r="A5347" s="1473">
        <v>1091</v>
      </c>
      <c r="B5347" s="1473" t="s">
        <v>2003</v>
      </c>
      <c r="C5347" s="1474" t="s">
        <v>97</v>
      </c>
      <c r="D5347" s="1474" t="s">
        <v>5602</v>
      </c>
      <c r="E5347" s="1475">
        <v>8000</v>
      </c>
      <c r="F5347" s="1474" t="s">
        <v>7442</v>
      </c>
      <c r="G5347" s="1474" t="s">
        <v>7443</v>
      </c>
      <c r="H5347" s="1473" t="s">
        <v>4635</v>
      </c>
      <c r="I5347" s="1473" t="s">
        <v>5611</v>
      </c>
      <c r="J5347" s="1473" t="s">
        <v>5571</v>
      </c>
      <c r="K5347" s="1322">
        <v>4</v>
      </c>
      <c r="L5347" s="1322">
        <v>11</v>
      </c>
      <c r="M5347" s="1323">
        <f t="shared" si="216"/>
        <v>88000</v>
      </c>
      <c r="N5347" s="1324"/>
      <c r="O5347" s="1324"/>
      <c r="P5347" s="1324"/>
    </row>
    <row r="5348" spans="1:16" ht="12.75" x14ac:dyDescent="0.2">
      <c r="A5348" s="1473">
        <v>1091</v>
      </c>
      <c r="B5348" s="1473" t="s">
        <v>2003</v>
      </c>
      <c r="C5348" s="1474" t="s">
        <v>97</v>
      </c>
      <c r="D5348" s="1474" t="s">
        <v>5572</v>
      </c>
      <c r="E5348" s="1475">
        <v>6000</v>
      </c>
      <c r="F5348" s="1474" t="s">
        <v>7444</v>
      </c>
      <c r="G5348" s="1474" t="s">
        <v>7445</v>
      </c>
      <c r="H5348" s="1473" t="s">
        <v>4635</v>
      </c>
      <c r="I5348" s="1473" t="s">
        <v>5611</v>
      </c>
      <c r="J5348" s="1473" t="s">
        <v>5571</v>
      </c>
      <c r="K5348" s="1322">
        <v>4</v>
      </c>
      <c r="L5348" s="1322">
        <v>6</v>
      </c>
      <c r="M5348" s="1323">
        <f t="shared" si="216"/>
        <v>36000</v>
      </c>
      <c r="N5348" s="1324"/>
      <c r="O5348" s="1324"/>
      <c r="P5348" s="1324"/>
    </row>
    <row r="5349" spans="1:16" ht="12.75" x14ac:dyDescent="0.2">
      <c r="A5349" s="1473">
        <v>1091</v>
      </c>
      <c r="B5349" s="1473" t="s">
        <v>2003</v>
      </c>
      <c r="C5349" s="1474" t="s">
        <v>97</v>
      </c>
      <c r="D5349" s="1474" t="s">
        <v>5619</v>
      </c>
      <c r="E5349" s="1475">
        <v>6500</v>
      </c>
      <c r="F5349" s="1474" t="s">
        <v>7446</v>
      </c>
      <c r="G5349" s="1474" t="s">
        <v>7447</v>
      </c>
      <c r="H5349" s="1473" t="s">
        <v>651</v>
      </c>
      <c r="I5349" s="1473" t="s">
        <v>5611</v>
      </c>
      <c r="J5349" s="1473" t="s">
        <v>5571</v>
      </c>
      <c r="K5349" s="1322">
        <v>4</v>
      </c>
      <c r="L5349" s="1322">
        <v>6</v>
      </c>
      <c r="M5349" s="1323">
        <f t="shared" si="216"/>
        <v>39000</v>
      </c>
      <c r="N5349" s="1324"/>
      <c r="O5349" s="1324"/>
      <c r="P5349" s="1324"/>
    </row>
    <row r="5350" spans="1:16" ht="12.75" x14ac:dyDescent="0.2">
      <c r="A5350" s="1473">
        <v>1091</v>
      </c>
      <c r="B5350" s="1473" t="s">
        <v>2003</v>
      </c>
      <c r="C5350" s="1474" t="s">
        <v>97</v>
      </c>
      <c r="D5350" s="1474" t="s">
        <v>6103</v>
      </c>
      <c r="E5350" s="1475">
        <v>2500</v>
      </c>
      <c r="F5350" s="1474" t="s">
        <v>7448</v>
      </c>
      <c r="G5350" s="1474" t="s">
        <v>7449</v>
      </c>
      <c r="H5350" s="1473" t="s">
        <v>2547</v>
      </c>
      <c r="I5350" s="1473" t="s">
        <v>2186</v>
      </c>
      <c r="J5350" s="1473" t="s">
        <v>5571</v>
      </c>
      <c r="K5350" s="1322">
        <v>4</v>
      </c>
      <c r="L5350" s="1322">
        <v>3</v>
      </c>
      <c r="M5350" s="1323">
        <f t="shared" si="216"/>
        <v>7500</v>
      </c>
      <c r="N5350" s="1324"/>
      <c r="O5350" s="1324"/>
      <c r="P5350" s="1324"/>
    </row>
    <row r="5351" spans="1:16" ht="12.75" x14ac:dyDescent="0.2">
      <c r="A5351" s="1473">
        <v>1091</v>
      </c>
      <c r="B5351" s="1473" t="s">
        <v>2003</v>
      </c>
      <c r="C5351" s="1474" t="s">
        <v>97</v>
      </c>
      <c r="D5351" s="1474" t="s">
        <v>6470</v>
      </c>
      <c r="E5351" s="1475">
        <v>2200</v>
      </c>
      <c r="F5351" s="1474" t="s">
        <v>7450</v>
      </c>
      <c r="G5351" s="1474" t="s">
        <v>7451</v>
      </c>
      <c r="H5351" s="1473" t="s">
        <v>6077</v>
      </c>
      <c r="I5351" s="1478" t="s">
        <v>2189</v>
      </c>
      <c r="J5351" s="1473" t="s">
        <v>2189</v>
      </c>
      <c r="K5351" s="1322">
        <v>4</v>
      </c>
      <c r="L5351" s="1322">
        <v>2</v>
      </c>
      <c r="M5351" s="1323">
        <f t="shared" si="216"/>
        <v>4400</v>
      </c>
      <c r="N5351" s="1324"/>
      <c r="O5351" s="1324"/>
      <c r="P5351" s="1324"/>
    </row>
    <row r="5352" spans="1:16" ht="12.75" x14ac:dyDescent="0.2">
      <c r="A5352" s="1473">
        <v>1091</v>
      </c>
      <c r="B5352" s="1473" t="s">
        <v>2003</v>
      </c>
      <c r="C5352" s="1474" t="s">
        <v>97</v>
      </c>
      <c r="D5352" s="1474" t="s">
        <v>5674</v>
      </c>
      <c r="E5352" s="1475">
        <v>2500</v>
      </c>
      <c r="F5352" s="1474" t="s">
        <v>7452</v>
      </c>
      <c r="G5352" s="1474" t="s">
        <v>7453</v>
      </c>
      <c r="H5352" s="1473" t="s">
        <v>7454</v>
      </c>
      <c r="I5352" s="1473" t="s">
        <v>4607</v>
      </c>
      <c r="J5352" s="1473" t="s">
        <v>5571</v>
      </c>
      <c r="K5352" s="1322">
        <v>4</v>
      </c>
      <c r="L5352" s="1322">
        <v>3</v>
      </c>
      <c r="M5352" s="1323">
        <f t="shared" si="216"/>
        <v>7500</v>
      </c>
      <c r="N5352" s="1324"/>
      <c r="O5352" s="1324"/>
      <c r="P5352" s="1324"/>
    </row>
    <row r="5353" spans="1:16" ht="12.75" x14ac:dyDescent="0.2">
      <c r="A5353" s="1473">
        <v>1091</v>
      </c>
      <c r="B5353" s="1473" t="s">
        <v>2003</v>
      </c>
      <c r="C5353" s="1474" t="s">
        <v>97</v>
      </c>
      <c r="D5353" s="1474" t="s">
        <v>5735</v>
      </c>
      <c r="E5353" s="1475">
        <v>2200</v>
      </c>
      <c r="F5353" s="1474" t="s">
        <v>7455</v>
      </c>
      <c r="G5353" s="1474" t="s">
        <v>7456</v>
      </c>
      <c r="H5353" s="1473" t="s">
        <v>2349</v>
      </c>
      <c r="I5353" s="1473" t="s">
        <v>2189</v>
      </c>
      <c r="J5353" s="1473" t="s">
        <v>2189</v>
      </c>
      <c r="K5353" s="1322">
        <v>4</v>
      </c>
      <c r="L5353" s="1322">
        <v>9</v>
      </c>
      <c r="M5353" s="1323">
        <f t="shared" si="216"/>
        <v>19800</v>
      </c>
      <c r="N5353" s="1324"/>
      <c r="O5353" s="1324"/>
      <c r="P5353" s="1324"/>
    </row>
    <row r="5354" spans="1:16" ht="12.75" x14ac:dyDescent="0.2">
      <c r="A5354" s="1473">
        <v>1091</v>
      </c>
      <c r="B5354" s="1473" t="s">
        <v>2003</v>
      </c>
      <c r="C5354" s="1474" t="s">
        <v>97</v>
      </c>
      <c r="D5354" s="1474" t="s">
        <v>5572</v>
      </c>
      <c r="E5354" s="1475">
        <v>6500</v>
      </c>
      <c r="F5354" s="1474" t="s">
        <v>7457</v>
      </c>
      <c r="G5354" s="1474" t="s">
        <v>7458</v>
      </c>
      <c r="H5354" s="1473" t="s">
        <v>651</v>
      </c>
      <c r="I5354" s="1473" t="s">
        <v>5611</v>
      </c>
      <c r="J5354" s="1473" t="s">
        <v>5571</v>
      </c>
      <c r="K5354" s="1322">
        <v>2</v>
      </c>
      <c r="L5354" s="1322">
        <v>4</v>
      </c>
      <c r="M5354" s="1323">
        <f t="shared" ref="M5354:M5373" si="217">+L5354*E5354</f>
        <v>26000</v>
      </c>
      <c r="N5354" s="1324"/>
      <c r="O5354" s="1324"/>
      <c r="P5354" s="1324"/>
    </row>
    <row r="5355" spans="1:16" ht="12.75" x14ac:dyDescent="0.2">
      <c r="A5355" s="1473">
        <v>1091</v>
      </c>
      <c r="B5355" s="1473" t="s">
        <v>2003</v>
      </c>
      <c r="C5355" s="1474" t="s">
        <v>97</v>
      </c>
      <c r="D5355" s="1474" t="s">
        <v>5606</v>
      </c>
      <c r="E5355" s="1475">
        <v>9000</v>
      </c>
      <c r="F5355" s="1474" t="s">
        <v>7459</v>
      </c>
      <c r="G5355" s="1474" t="s">
        <v>7460</v>
      </c>
      <c r="H5355" s="1473" t="s">
        <v>6520</v>
      </c>
      <c r="I5355" s="1473" t="s">
        <v>5611</v>
      </c>
      <c r="J5355" s="1473" t="s">
        <v>5571</v>
      </c>
      <c r="K5355" s="1322">
        <v>3</v>
      </c>
      <c r="L5355" s="1322">
        <v>9</v>
      </c>
      <c r="M5355" s="1323">
        <f t="shared" si="217"/>
        <v>81000</v>
      </c>
      <c r="N5355" s="1324"/>
      <c r="O5355" s="1324"/>
      <c r="P5355" s="1324"/>
    </row>
    <row r="5356" spans="1:16" ht="12.75" x14ac:dyDescent="0.2">
      <c r="A5356" s="1473">
        <v>1091</v>
      </c>
      <c r="B5356" s="1473" t="s">
        <v>2003</v>
      </c>
      <c r="C5356" s="1474" t="s">
        <v>97</v>
      </c>
      <c r="D5356" s="1474" t="s">
        <v>5602</v>
      </c>
      <c r="E5356" s="1475">
        <v>8000</v>
      </c>
      <c r="F5356" s="1474" t="s">
        <v>7461</v>
      </c>
      <c r="G5356" s="1474" t="s">
        <v>7462</v>
      </c>
      <c r="H5356" s="1473" t="s">
        <v>4635</v>
      </c>
      <c r="I5356" s="1473" t="s">
        <v>5611</v>
      </c>
      <c r="J5356" s="1473" t="s">
        <v>5571</v>
      </c>
      <c r="K5356" s="1322">
        <v>4</v>
      </c>
      <c r="L5356" s="1322">
        <v>12</v>
      </c>
      <c r="M5356" s="1323">
        <f t="shared" si="217"/>
        <v>96000</v>
      </c>
      <c r="N5356" s="1324"/>
      <c r="O5356" s="1324"/>
      <c r="P5356" s="1324"/>
    </row>
    <row r="5357" spans="1:16" ht="12.75" x14ac:dyDescent="0.2">
      <c r="A5357" s="1473">
        <v>1091</v>
      </c>
      <c r="B5357" s="1473" t="s">
        <v>2003</v>
      </c>
      <c r="C5357" s="1474" t="s">
        <v>97</v>
      </c>
      <c r="D5357" s="1474" t="s">
        <v>5667</v>
      </c>
      <c r="E5357" s="1475">
        <v>6500</v>
      </c>
      <c r="F5357" s="1474" t="s">
        <v>7463</v>
      </c>
      <c r="G5357" s="1474" t="s">
        <v>7464</v>
      </c>
      <c r="H5357" s="1473" t="s">
        <v>834</v>
      </c>
      <c r="I5357" s="1473" t="s">
        <v>5611</v>
      </c>
      <c r="J5357" s="1473" t="s">
        <v>5571</v>
      </c>
      <c r="K5357" s="1322">
        <v>4</v>
      </c>
      <c r="L5357" s="1322">
        <v>12</v>
      </c>
      <c r="M5357" s="1323">
        <f t="shared" si="217"/>
        <v>78000</v>
      </c>
      <c r="N5357" s="1324"/>
      <c r="O5357" s="1324"/>
      <c r="P5357" s="1324"/>
    </row>
    <row r="5358" spans="1:16" ht="12.75" x14ac:dyDescent="0.2">
      <c r="A5358" s="1473">
        <v>1091</v>
      </c>
      <c r="B5358" s="1473" t="s">
        <v>2003</v>
      </c>
      <c r="C5358" s="1474" t="s">
        <v>97</v>
      </c>
      <c r="D5358" s="1474" t="s">
        <v>5989</v>
      </c>
      <c r="E5358" s="1475">
        <v>5500</v>
      </c>
      <c r="F5358" s="1474" t="s">
        <v>7465</v>
      </c>
      <c r="G5358" s="1474" t="s">
        <v>7466</v>
      </c>
      <c r="H5358" s="1473" t="s">
        <v>3359</v>
      </c>
      <c r="I5358" s="1473" t="s">
        <v>5581</v>
      </c>
      <c r="J5358" s="1473" t="s">
        <v>5571</v>
      </c>
      <c r="K5358" s="1322">
        <v>1</v>
      </c>
      <c r="L5358" s="1322">
        <v>3</v>
      </c>
      <c r="M5358" s="1323">
        <f t="shared" si="217"/>
        <v>16500</v>
      </c>
      <c r="N5358" s="1324"/>
      <c r="O5358" s="1324"/>
      <c r="P5358" s="1324"/>
    </row>
    <row r="5359" spans="1:16" ht="12.75" x14ac:dyDescent="0.2">
      <c r="A5359" s="1473">
        <v>1091</v>
      </c>
      <c r="B5359" s="1473" t="s">
        <v>2003</v>
      </c>
      <c r="C5359" s="1474" t="s">
        <v>97</v>
      </c>
      <c r="D5359" s="1474" t="s">
        <v>5606</v>
      </c>
      <c r="E5359" s="1475">
        <v>9000</v>
      </c>
      <c r="F5359" s="1474" t="s">
        <v>7467</v>
      </c>
      <c r="G5359" s="1474" t="s">
        <v>7468</v>
      </c>
      <c r="H5359" s="1473" t="s">
        <v>1344</v>
      </c>
      <c r="I5359" s="1473" t="s">
        <v>2186</v>
      </c>
      <c r="J5359" s="1473" t="s">
        <v>5571</v>
      </c>
      <c r="K5359" s="1322">
        <v>4</v>
      </c>
      <c r="L5359" s="1322">
        <v>10</v>
      </c>
      <c r="M5359" s="1323">
        <f t="shared" si="217"/>
        <v>90000</v>
      </c>
      <c r="N5359" s="1324"/>
      <c r="O5359" s="1324"/>
      <c r="P5359" s="1324"/>
    </row>
    <row r="5360" spans="1:16" ht="12.75" x14ac:dyDescent="0.2">
      <c r="A5360" s="1473">
        <v>1091</v>
      </c>
      <c r="B5360" s="1473" t="s">
        <v>2003</v>
      </c>
      <c r="C5360" s="1474" t="s">
        <v>97</v>
      </c>
      <c r="D5360" s="1474" t="s">
        <v>695</v>
      </c>
      <c r="E5360" s="1475">
        <v>15600</v>
      </c>
      <c r="F5360" s="1474" t="s">
        <v>7469</v>
      </c>
      <c r="G5360" s="1474" t="s">
        <v>7470</v>
      </c>
      <c r="H5360" s="1473" t="s">
        <v>4635</v>
      </c>
      <c r="I5360" s="1473" t="s">
        <v>5611</v>
      </c>
      <c r="J5360" s="1473" t="s">
        <v>5571</v>
      </c>
      <c r="K5360" s="1322">
        <v>2</v>
      </c>
      <c r="L5360" s="1322">
        <v>4</v>
      </c>
      <c r="M5360" s="1323">
        <f t="shared" si="217"/>
        <v>62400</v>
      </c>
      <c r="N5360" s="1324"/>
      <c r="O5360" s="1324"/>
      <c r="P5360" s="1324"/>
    </row>
    <row r="5361" spans="1:16" ht="12.75" x14ac:dyDescent="0.2">
      <c r="A5361" s="1473">
        <v>1091</v>
      </c>
      <c r="B5361" s="1473" t="s">
        <v>2003</v>
      </c>
      <c r="C5361" s="1474" t="s">
        <v>97</v>
      </c>
      <c r="D5361" s="1474" t="s">
        <v>7471</v>
      </c>
      <c r="E5361" s="1475">
        <v>6500</v>
      </c>
      <c r="F5361" s="1474" t="s">
        <v>7472</v>
      </c>
      <c r="G5361" s="1474" t="s">
        <v>7473</v>
      </c>
      <c r="H5361" s="1473" t="s">
        <v>2547</v>
      </c>
      <c r="I5361" s="1473" t="s">
        <v>5611</v>
      </c>
      <c r="J5361" s="1473" t="s">
        <v>5571</v>
      </c>
      <c r="K5361" s="1322">
        <v>4</v>
      </c>
      <c r="L5361" s="1322">
        <v>12</v>
      </c>
      <c r="M5361" s="1323">
        <f t="shared" si="217"/>
        <v>78000</v>
      </c>
      <c r="N5361" s="1324"/>
      <c r="O5361" s="1324"/>
      <c r="P5361" s="1324"/>
    </row>
    <row r="5362" spans="1:16" ht="12.75" x14ac:dyDescent="0.2">
      <c r="A5362" s="1473">
        <v>1091</v>
      </c>
      <c r="B5362" s="1473" t="s">
        <v>2003</v>
      </c>
      <c r="C5362" s="1474" t="s">
        <v>97</v>
      </c>
      <c r="D5362" s="1474" t="s">
        <v>7080</v>
      </c>
      <c r="E5362" s="1475">
        <v>2000</v>
      </c>
      <c r="F5362" s="1474" t="s">
        <v>7474</v>
      </c>
      <c r="G5362" s="1474" t="s">
        <v>7475</v>
      </c>
      <c r="H5362" s="1473" t="s">
        <v>7476</v>
      </c>
      <c r="I5362" s="1473" t="s">
        <v>4607</v>
      </c>
      <c r="J5362" s="1473" t="s">
        <v>5571</v>
      </c>
      <c r="K5362" s="1322">
        <v>3</v>
      </c>
      <c r="L5362" s="1322">
        <v>8</v>
      </c>
      <c r="M5362" s="1323">
        <f t="shared" si="217"/>
        <v>16000</v>
      </c>
      <c r="N5362" s="1324"/>
      <c r="O5362" s="1324"/>
      <c r="P5362" s="1324"/>
    </row>
    <row r="5363" spans="1:16" ht="12.75" x14ac:dyDescent="0.2">
      <c r="A5363" s="1473">
        <v>1091</v>
      </c>
      <c r="B5363" s="1473" t="s">
        <v>2003</v>
      </c>
      <c r="C5363" s="1474" t="s">
        <v>97</v>
      </c>
      <c r="D5363" s="1474" t="s">
        <v>739</v>
      </c>
      <c r="E5363" s="1475">
        <v>2500</v>
      </c>
      <c r="F5363" s="1474" t="s">
        <v>7477</v>
      </c>
      <c r="G5363" s="1474" t="s">
        <v>7478</v>
      </c>
      <c r="H5363" s="1473" t="s">
        <v>5052</v>
      </c>
      <c r="I5363" s="1478" t="s">
        <v>2189</v>
      </c>
      <c r="J5363" s="1473" t="s">
        <v>2189</v>
      </c>
      <c r="K5363" s="1322">
        <v>4</v>
      </c>
      <c r="L5363" s="1322">
        <v>5</v>
      </c>
      <c r="M5363" s="1323">
        <f t="shared" si="217"/>
        <v>12500</v>
      </c>
      <c r="N5363" s="1324"/>
      <c r="O5363" s="1324"/>
      <c r="P5363" s="1324"/>
    </row>
    <row r="5364" spans="1:16" ht="12.75" x14ac:dyDescent="0.2">
      <c r="A5364" s="1473">
        <v>1091</v>
      </c>
      <c r="B5364" s="1473" t="s">
        <v>2003</v>
      </c>
      <c r="C5364" s="1474" t="s">
        <v>97</v>
      </c>
      <c r="D5364" s="1474" t="s">
        <v>6980</v>
      </c>
      <c r="E5364" s="1475">
        <v>13500</v>
      </c>
      <c r="F5364" s="1474" t="s">
        <v>7479</v>
      </c>
      <c r="G5364" s="1474" t="s">
        <v>7480</v>
      </c>
      <c r="H5364" s="1474" t="s">
        <v>2905</v>
      </c>
      <c r="I5364" s="1473" t="s">
        <v>2186</v>
      </c>
      <c r="J5364" s="1473" t="s">
        <v>5571</v>
      </c>
      <c r="K5364" s="1322">
        <v>4</v>
      </c>
      <c r="L5364" s="1322">
        <v>8</v>
      </c>
      <c r="M5364" s="1323">
        <f t="shared" si="217"/>
        <v>108000</v>
      </c>
      <c r="N5364" s="1324"/>
      <c r="O5364" s="1324"/>
      <c r="P5364" s="1324"/>
    </row>
    <row r="5365" spans="1:16" ht="12.75" x14ac:dyDescent="0.2">
      <c r="A5365" s="1473">
        <v>1091</v>
      </c>
      <c r="B5365" s="1473" t="s">
        <v>2003</v>
      </c>
      <c r="C5365" s="1474" t="s">
        <v>97</v>
      </c>
      <c r="D5365" s="1474" t="s">
        <v>7059</v>
      </c>
      <c r="E5365" s="1477">
        <v>6500</v>
      </c>
      <c r="F5365" s="1473" t="s">
        <v>6923</v>
      </c>
      <c r="G5365" s="1474" t="s">
        <v>7481</v>
      </c>
      <c r="H5365" s="1473" t="s">
        <v>5601</v>
      </c>
      <c r="I5365" s="1473" t="s">
        <v>5581</v>
      </c>
      <c r="J5365" s="1473" t="s">
        <v>5571</v>
      </c>
      <c r="K5365" s="1322">
        <v>1</v>
      </c>
      <c r="L5365" s="1322">
        <v>2</v>
      </c>
      <c r="M5365" s="1323">
        <f t="shared" si="217"/>
        <v>13000</v>
      </c>
      <c r="N5365" s="1322"/>
      <c r="O5365" s="1322"/>
      <c r="P5365" s="1323"/>
    </row>
    <row r="5366" spans="1:16" ht="12.75" x14ac:dyDescent="0.2">
      <c r="A5366" s="1473">
        <v>1091</v>
      </c>
      <c r="B5366" s="1473" t="s">
        <v>2003</v>
      </c>
      <c r="C5366" s="1474" t="s">
        <v>97</v>
      </c>
      <c r="D5366" s="1474" t="s">
        <v>5989</v>
      </c>
      <c r="E5366" s="1475">
        <v>5000</v>
      </c>
      <c r="F5366" s="1474" t="s">
        <v>7482</v>
      </c>
      <c r="G5366" s="1474" t="s">
        <v>7483</v>
      </c>
      <c r="H5366" s="1473" t="s">
        <v>1344</v>
      </c>
      <c r="I5366" s="1473" t="s">
        <v>5581</v>
      </c>
      <c r="J5366" s="1473" t="s">
        <v>5571</v>
      </c>
      <c r="K5366" s="1322">
        <v>1</v>
      </c>
      <c r="L5366" s="1322">
        <v>3</v>
      </c>
      <c r="M5366" s="1323">
        <f t="shared" si="217"/>
        <v>15000</v>
      </c>
      <c r="N5366" s="1324"/>
      <c r="O5366" s="1324"/>
      <c r="P5366" s="1324"/>
    </row>
    <row r="5367" spans="1:16" ht="12.75" x14ac:dyDescent="0.2">
      <c r="A5367" s="1473">
        <v>1091</v>
      </c>
      <c r="B5367" s="1473" t="s">
        <v>2003</v>
      </c>
      <c r="C5367" s="1474" t="s">
        <v>97</v>
      </c>
      <c r="D5367" s="1474" t="s">
        <v>5619</v>
      </c>
      <c r="E5367" s="1475">
        <v>6500</v>
      </c>
      <c r="F5367" s="1474" t="s">
        <v>7484</v>
      </c>
      <c r="G5367" s="1474" t="s">
        <v>7485</v>
      </c>
      <c r="H5367" s="1473" t="s">
        <v>4635</v>
      </c>
      <c r="I5367" s="1473" t="s">
        <v>5611</v>
      </c>
      <c r="J5367" s="1473" t="s">
        <v>5571</v>
      </c>
      <c r="K5367" s="1322">
        <v>4</v>
      </c>
      <c r="L5367" s="1322">
        <v>12</v>
      </c>
      <c r="M5367" s="1323">
        <f t="shared" si="217"/>
        <v>78000</v>
      </c>
      <c r="N5367" s="1324"/>
      <c r="O5367" s="1324"/>
      <c r="P5367" s="1324"/>
    </row>
    <row r="5368" spans="1:16" ht="12.75" x14ac:dyDescent="0.2">
      <c r="A5368" s="1473">
        <v>1091</v>
      </c>
      <c r="B5368" s="1473" t="s">
        <v>2003</v>
      </c>
      <c r="C5368" s="1474" t="s">
        <v>97</v>
      </c>
      <c r="D5368" s="1474" t="s">
        <v>7486</v>
      </c>
      <c r="E5368" s="1475">
        <v>8500</v>
      </c>
      <c r="F5368" s="1474" t="s">
        <v>7487</v>
      </c>
      <c r="G5368" s="1474" t="s">
        <v>7488</v>
      </c>
      <c r="H5368" s="1473" t="s">
        <v>473</v>
      </c>
      <c r="I5368" s="1473" t="s">
        <v>5611</v>
      </c>
      <c r="J5368" s="1473" t="s">
        <v>5571</v>
      </c>
      <c r="K5368" s="1322">
        <v>4</v>
      </c>
      <c r="L5368" s="1322">
        <v>8</v>
      </c>
      <c r="M5368" s="1323">
        <f t="shared" si="217"/>
        <v>68000</v>
      </c>
      <c r="N5368" s="1324"/>
      <c r="O5368" s="1324"/>
      <c r="P5368" s="1324"/>
    </row>
    <row r="5369" spans="1:16" ht="12.75" x14ac:dyDescent="0.2">
      <c r="A5369" s="1473">
        <v>1091</v>
      </c>
      <c r="B5369" s="1473" t="s">
        <v>2003</v>
      </c>
      <c r="C5369" s="1474" t="s">
        <v>97</v>
      </c>
      <c r="D5369" s="1474" t="s">
        <v>5619</v>
      </c>
      <c r="E5369" s="1476">
        <v>6500</v>
      </c>
      <c r="F5369" s="1473" t="s">
        <v>6949</v>
      </c>
      <c r="G5369" s="1474" t="s">
        <v>7489</v>
      </c>
      <c r="H5369" s="1473" t="s">
        <v>5601</v>
      </c>
      <c r="I5369" s="1473" t="s">
        <v>5581</v>
      </c>
      <c r="J5369" s="1473" t="s">
        <v>5571</v>
      </c>
      <c r="K5369" s="1322">
        <v>1</v>
      </c>
      <c r="L5369" s="1322">
        <v>2</v>
      </c>
      <c r="M5369" s="1323">
        <f t="shared" si="217"/>
        <v>13000</v>
      </c>
      <c r="N5369" s="1322"/>
      <c r="O5369" s="1322"/>
      <c r="P5369" s="1323"/>
    </row>
    <row r="5370" spans="1:16" ht="12.75" x14ac:dyDescent="0.2">
      <c r="A5370" s="1473">
        <v>1091</v>
      </c>
      <c r="B5370" s="1473" t="s">
        <v>2003</v>
      </c>
      <c r="C5370" s="1474" t="s">
        <v>97</v>
      </c>
      <c r="D5370" s="1474" t="s">
        <v>7490</v>
      </c>
      <c r="E5370" s="1475">
        <v>6500</v>
      </c>
      <c r="F5370" s="1474" t="s">
        <v>7491</v>
      </c>
      <c r="G5370" s="1474" t="s">
        <v>7492</v>
      </c>
      <c r="H5370" s="1473" t="s">
        <v>5684</v>
      </c>
      <c r="I5370" s="1473" t="s">
        <v>5611</v>
      </c>
      <c r="J5370" s="1473" t="s">
        <v>5571</v>
      </c>
      <c r="K5370" s="1322">
        <v>4</v>
      </c>
      <c r="L5370" s="1322">
        <v>7</v>
      </c>
      <c r="M5370" s="1323">
        <f t="shared" si="217"/>
        <v>45500</v>
      </c>
      <c r="N5370" s="1324"/>
      <c r="O5370" s="1324"/>
      <c r="P5370" s="1324"/>
    </row>
    <row r="5371" spans="1:16" ht="12.75" x14ac:dyDescent="0.2">
      <c r="A5371" s="1473">
        <v>1091</v>
      </c>
      <c r="B5371" s="1473" t="s">
        <v>2003</v>
      </c>
      <c r="C5371" s="1474" t="s">
        <v>97</v>
      </c>
      <c r="D5371" s="1474" t="s">
        <v>739</v>
      </c>
      <c r="E5371" s="1475">
        <v>3000</v>
      </c>
      <c r="F5371" s="1474" t="s">
        <v>7493</v>
      </c>
      <c r="G5371" s="1474" t="s">
        <v>7494</v>
      </c>
      <c r="H5371" s="1473" t="s">
        <v>991</v>
      </c>
      <c r="I5371" s="1473" t="s">
        <v>2190</v>
      </c>
      <c r="J5371" s="1473" t="s">
        <v>2190</v>
      </c>
      <c r="K5371" s="1322">
        <v>4</v>
      </c>
      <c r="L5371" s="1322">
        <v>12</v>
      </c>
      <c r="M5371" s="1323">
        <f t="shared" si="217"/>
        <v>36000</v>
      </c>
      <c r="N5371" s="1324"/>
      <c r="O5371" s="1324"/>
      <c r="P5371" s="1324"/>
    </row>
    <row r="5372" spans="1:16" ht="12.75" x14ac:dyDescent="0.2">
      <c r="A5372" s="1473">
        <v>1091</v>
      </c>
      <c r="B5372" s="1473" t="s">
        <v>2003</v>
      </c>
      <c r="C5372" s="1474" t="s">
        <v>97</v>
      </c>
      <c r="D5372" s="1474" t="s">
        <v>5735</v>
      </c>
      <c r="E5372" s="1475">
        <v>2000</v>
      </c>
      <c r="F5372" s="1474" t="s">
        <v>7495</v>
      </c>
      <c r="G5372" s="1474" t="s">
        <v>7496</v>
      </c>
      <c r="H5372" s="1473" t="s">
        <v>7497</v>
      </c>
      <c r="I5372" s="1473" t="s">
        <v>5611</v>
      </c>
      <c r="J5372" s="1473" t="s">
        <v>2189</v>
      </c>
      <c r="K5372" s="1322">
        <v>4</v>
      </c>
      <c r="L5372" s="1322">
        <v>9</v>
      </c>
      <c r="M5372" s="1323">
        <f t="shared" si="217"/>
        <v>18000</v>
      </c>
      <c r="N5372" s="1324"/>
      <c r="O5372" s="1324"/>
      <c r="P5372" s="1324"/>
    </row>
    <row r="5373" spans="1:16" ht="12.75" x14ac:dyDescent="0.2">
      <c r="A5373" s="1473">
        <v>1091</v>
      </c>
      <c r="B5373" s="1473" t="s">
        <v>2003</v>
      </c>
      <c r="C5373" s="1474" t="s">
        <v>97</v>
      </c>
      <c r="D5373" s="1474" t="s">
        <v>5572</v>
      </c>
      <c r="E5373" s="1475">
        <v>6000</v>
      </c>
      <c r="F5373" s="1474" t="s">
        <v>7498</v>
      </c>
      <c r="G5373" s="1474" t="s">
        <v>7499</v>
      </c>
      <c r="H5373" s="1473" t="s">
        <v>651</v>
      </c>
      <c r="I5373" s="1473" t="s">
        <v>5611</v>
      </c>
      <c r="J5373" s="1473" t="s">
        <v>5571</v>
      </c>
      <c r="K5373" s="1322">
        <v>4</v>
      </c>
      <c r="L5373" s="1322">
        <v>4</v>
      </c>
      <c r="M5373" s="1323">
        <f t="shared" si="217"/>
        <v>24000</v>
      </c>
      <c r="N5373" s="1324"/>
      <c r="O5373" s="1324"/>
      <c r="P5373" s="1324"/>
    </row>
    <row r="5374" spans="1:16" ht="12.75" x14ac:dyDescent="0.2">
      <c r="A5374" s="1473">
        <v>1423</v>
      </c>
      <c r="B5374" s="1473" t="s">
        <v>2003</v>
      </c>
      <c r="C5374" s="1474" t="s">
        <v>97</v>
      </c>
      <c r="D5374" s="1474" t="s">
        <v>7500</v>
      </c>
      <c r="E5374" s="1475">
        <v>6500</v>
      </c>
      <c r="F5374" s="1474" t="s">
        <v>7501</v>
      </c>
      <c r="G5374" s="1474" t="s">
        <v>7502</v>
      </c>
      <c r="H5374" s="1473" t="s">
        <v>867</v>
      </c>
      <c r="I5374" s="1473" t="s">
        <v>4607</v>
      </c>
      <c r="J5374" s="1473" t="s">
        <v>7503</v>
      </c>
      <c r="K5374" s="1322"/>
      <c r="L5374" s="1322">
        <v>1</v>
      </c>
      <c r="M5374" s="1323">
        <v>7046.73</v>
      </c>
      <c r="N5374" s="1325">
        <v>1</v>
      </c>
      <c r="O5374" s="1325">
        <v>2</v>
      </c>
      <c r="P5374" s="1326">
        <v>6840.75</v>
      </c>
    </row>
    <row r="5375" spans="1:16" ht="12.75" x14ac:dyDescent="0.2">
      <c r="A5375" s="1473">
        <v>1423</v>
      </c>
      <c r="B5375" s="1473" t="s">
        <v>2003</v>
      </c>
      <c r="C5375" s="1474" t="s">
        <v>97</v>
      </c>
      <c r="D5375" s="1474" t="s">
        <v>7504</v>
      </c>
      <c r="E5375" s="1475">
        <v>6500</v>
      </c>
      <c r="F5375" s="1474" t="s">
        <v>7505</v>
      </c>
      <c r="G5375" s="1474" t="s">
        <v>7506</v>
      </c>
      <c r="H5375" s="1473" t="s">
        <v>867</v>
      </c>
      <c r="I5375" s="1473" t="s">
        <v>4607</v>
      </c>
      <c r="J5375" s="1473" t="s">
        <v>7503</v>
      </c>
      <c r="K5375" s="1322"/>
      <c r="L5375" s="1322">
        <v>12</v>
      </c>
      <c r="M5375" s="1323">
        <v>77802.599999999991</v>
      </c>
      <c r="N5375" s="1325">
        <v>1</v>
      </c>
      <c r="O5375" s="1325">
        <v>6</v>
      </c>
      <c r="P5375" s="1326">
        <v>39414</v>
      </c>
    </row>
    <row r="5376" spans="1:16" ht="12.75" x14ac:dyDescent="0.2">
      <c r="A5376" s="1473">
        <v>1423</v>
      </c>
      <c r="B5376" s="1473" t="s">
        <v>2003</v>
      </c>
      <c r="C5376" s="1474" t="s">
        <v>97</v>
      </c>
      <c r="D5376" s="1474" t="s">
        <v>7507</v>
      </c>
      <c r="E5376" s="1475">
        <v>6500</v>
      </c>
      <c r="F5376" s="1474" t="s">
        <v>7508</v>
      </c>
      <c r="G5376" s="1474" t="s">
        <v>7509</v>
      </c>
      <c r="H5376" s="1473" t="s">
        <v>4635</v>
      </c>
      <c r="I5376" s="1473" t="s">
        <v>4607</v>
      </c>
      <c r="J5376" s="1473" t="s">
        <v>7503</v>
      </c>
      <c r="K5376" s="1322"/>
      <c r="L5376" s="1322">
        <v>0</v>
      </c>
      <c r="M5376" s="1323"/>
      <c r="N5376" s="1325">
        <v>2</v>
      </c>
      <c r="O5376" s="1325">
        <v>4</v>
      </c>
      <c r="P5376" s="1326">
        <v>27779.93</v>
      </c>
    </row>
    <row r="5377" spans="1:16" ht="12.75" x14ac:dyDescent="0.2">
      <c r="A5377" s="1473">
        <v>1423</v>
      </c>
      <c r="B5377" s="1473" t="s">
        <v>2003</v>
      </c>
      <c r="C5377" s="1474" t="s">
        <v>97</v>
      </c>
      <c r="D5377" s="1474" t="s">
        <v>7507</v>
      </c>
      <c r="E5377" s="1475">
        <v>6500</v>
      </c>
      <c r="F5377" s="1474" t="s">
        <v>7510</v>
      </c>
      <c r="G5377" s="1474" t="s">
        <v>7511</v>
      </c>
      <c r="H5377" s="1473" t="s">
        <v>654</v>
      </c>
      <c r="I5377" s="1473" t="s">
        <v>4607</v>
      </c>
      <c r="J5377" s="1473" t="s">
        <v>7503</v>
      </c>
      <c r="K5377" s="1322"/>
      <c r="L5377" s="1322">
        <v>8</v>
      </c>
      <c r="M5377" s="1323">
        <v>52695.219999999994</v>
      </c>
      <c r="N5377" s="1325">
        <v>2</v>
      </c>
      <c r="O5377" s="1325">
        <v>6</v>
      </c>
      <c r="P5377" s="1326">
        <v>39850.050000000003</v>
      </c>
    </row>
    <row r="5378" spans="1:16" ht="12.75" x14ac:dyDescent="0.2">
      <c r="A5378" s="1473">
        <v>1423</v>
      </c>
      <c r="B5378" s="1473" t="s">
        <v>2003</v>
      </c>
      <c r="C5378" s="1474" t="s">
        <v>97</v>
      </c>
      <c r="D5378" s="1474" t="s">
        <v>7512</v>
      </c>
      <c r="E5378" s="1475">
        <v>10000</v>
      </c>
      <c r="F5378" s="1474" t="s">
        <v>7513</v>
      </c>
      <c r="G5378" s="1474" t="s">
        <v>7514</v>
      </c>
      <c r="H5378" s="1473" t="s">
        <v>4130</v>
      </c>
      <c r="I5378" s="1473" t="s">
        <v>4607</v>
      </c>
      <c r="J5378" s="1473" t="s">
        <v>7503</v>
      </c>
      <c r="K5378" s="1322"/>
      <c r="L5378" s="1322">
        <v>0</v>
      </c>
      <c r="M5378" s="1323"/>
      <c r="N5378" s="1325">
        <v>1</v>
      </c>
      <c r="O5378" s="1325">
        <v>4</v>
      </c>
      <c r="P5378" s="1326">
        <v>30696.596666666665</v>
      </c>
    </row>
    <row r="5379" spans="1:16" ht="12.75" x14ac:dyDescent="0.2">
      <c r="A5379" s="1473">
        <v>1423</v>
      </c>
      <c r="B5379" s="1473" t="s">
        <v>2003</v>
      </c>
      <c r="C5379" s="1474" t="s">
        <v>97</v>
      </c>
      <c r="D5379" s="1474" t="s">
        <v>7515</v>
      </c>
      <c r="E5379" s="1475">
        <v>7500</v>
      </c>
      <c r="F5379" s="1474" t="s">
        <v>7516</v>
      </c>
      <c r="G5379" s="1474" t="s">
        <v>7517</v>
      </c>
      <c r="H5379" s="1473" t="s">
        <v>792</v>
      </c>
      <c r="I5379" s="1473" t="s">
        <v>4607</v>
      </c>
      <c r="J5379" s="1473" t="s">
        <v>7503</v>
      </c>
      <c r="K5379" s="1322"/>
      <c r="L5379" s="1322">
        <v>2</v>
      </c>
      <c r="M5379" s="1323">
        <v>10921.16</v>
      </c>
      <c r="N5379" s="1325">
        <v>7</v>
      </c>
      <c r="O5379" s="1325">
        <v>6</v>
      </c>
      <c r="P5379" s="1326">
        <v>44655.299999999996</v>
      </c>
    </row>
    <row r="5380" spans="1:16" ht="12.75" x14ac:dyDescent="0.2">
      <c r="A5380" s="1473">
        <v>1423</v>
      </c>
      <c r="B5380" s="1473" t="s">
        <v>2003</v>
      </c>
      <c r="C5380" s="1474" t="s">
        <v>97</v>
      </c>
      <c r="D5380" s="1474" t="s">
        <v>7518</v>
      </c>
      <c r="E5380" s="1475">
        <v>6500</v>
      </c>
      <c r="F5380" s="1474" t="s">
        <v>7519</v>
      </c>
      <c r="G5380" s="1474" t="s">
        <v>7520</v>
      </c>
      <c r="H5380" s="1473" t="s">
        <v>7521</v>
      </c>
      <c r="I5380" s="1473" t="s">
        <v>4607</v>
      </c>
      <c r="J5380" s="1473" t="s">
        <v>7503</v>
      </c>
      <c r="K5380" s="1322"/>
      <c r="L5380" s="1322">
        <v>12</v>
      </c>
      <c r="M5380" s="1323">
        <v>78555.450000000012</v>
      </c>
      <c r="N5380" s="1325">
        <v>2</v>
      </c>
      <c r="O5380" s="1325">
        <v>6</v>
      </c>
      <c r="P5380" s="1326">
        <v>39915.29</v>
      </c>
    </row>
    <row r="5381" spans="1:16" ht="12.75" x14ac:dyDescent="0.2">
      <c r="A5381" s="1473">
        <v>1423</v>
      </c>
      <c r="B5381" s="1473" t="s">
        <v>2003</v>
      </c>
      <c r="C5381" s="1474" t="s">
        <v>97</v>
      </c>
      <c r="D5381" s="1474" t="s">
        <v>7522</v>
      </c>
      <c r="E5381" s="1475">
        <v>2500</v>
      </c>
      <c r="F5381" s="1474" t="s">
        <v>7523</v>
      </c>
      <c r="G5381" s="1474" t="s">
        <v>7524</v>
      </c>
      <c r="H5381" s="1473" t="s">
        <v>991</v>
      </c>
      <c r="I5381" s="1473" t="s">
        <v>528</v>
      </c>
      <c r="J5381" s="1473" t="s">
        <v>7525</v>
      </c>
      <c r="K5381" s="1322"/>
      <c r="L5381" s="1322">
        <v>12</v>
      </c>
      <c r="M5381" s="1323">
        <v>31248.859999999993</v>
      </c>
      <c r="N5381" s="1325">
        <v>1</v>
      </c>
      <c r="O5381" s="1325">
        <v>6</v>
      </c>
      <c r="P5381" s="1326">
        <v>16005.63</v>
      </c>
    </row>
    <row r="5382" spans="1:16" ht="12.75" x14ac:dyDescent="0.2">
      <c r="A5382" s="1473">
        <v>1423</v>
      </c>
      <c r="B5382" s="1473" t="s">
        <v>2003</v>
      </c>
      <c r="C5382" s="1474" t="s">
        <v>97</v>
      </c>
      <c r="D5382" s="1474" t="s">
        <v>7526</v>
      </c>
      <c r="E5382" s="1475">
        <v>10000</v>
      </c>
      <c r="F5382" s="1474" t="s">
        <v>7527</v>
      </c>
      <c r="G5382" s="1474" t="s">
        <v>7528</v>
      </c>
      <c r="H5382" s="1473" t="s">
        <v>792</v>
      </c>
      <c r="I5382" s="1473" t="s">
        <v>4607</v>
      </c>
      <c r="J5382" s="1473" t="s">
        <v>7503</v>
      </c>
      <c r="K5382" s="1322"/>
      <c r="L5382" s="1322">
        <v>12</v>
      </c>
      <c r="M5382" s="1323">
        <v>126682.09999999999</v>
      </c>
      <c r="N5382" s="1326">
        <v>0</v>
      </c>
      <c r="O5382" s="1325">
        <v>0</v>
      </c>
      <c r="P5382" s="1326">
        <v>0</v>
      </c>
    </row>
    <row r="5383" spans="1:16" ht="12.75" x14ac:dyDescent="0.2">
      <c r="A5383" s="1473">
        <v>1423</v>
      </c>
      <c r="B5383" s="1473" t="s">
        <v>2003</v>
      </c>
      <c r="C5383" s="1474" t="s">
        <v>97</v>
      </c>
      <c r="D5383" s="1474" t="s">
        <v>7507</v>
      </c>
      <c r="E5383" s="1475">
        <v>6500</v>
      </c>
      <c r="F5383" s="1474" t="s">
        <v>7529</v>
      </c>
      <c r="G5383" s="1474" t="s">
        <v>7530</v>
      </c>
      <c r="H5383" s="1473" t="s">
        <v>654</v>
      </c>
      <c r="I5383" s="1473" t="s">
        <v>4607</v>
      </c>
      <c r="J5383" s="1473" t="s">
        <v>7503</v>
      </c>
      <c r="K5383" s="1322"/>
      <c r="L5383" s="1322">
        <v>12</v>
      </c>
      <c r="M5383" s="1323">
        <v>79203</v>
      </c>
      <c r="N5383" s="1325">
        <v>1</v>
      </c>
      <c r="O5383" s="1325">
        <v>2</v>
      </c>
      <c r="P5383" s="1326">
        <v>12420.32</v>
      </c>
    </row>
    <row r="5384" spans="1:16" ht="12.75" x14ac:dyDescent="0.2">
      <c r="A5384" s="1473">
        <v>1423</v>
      </c>
      <c r="B5384" s="1473" t="s">
        <v>2003</v>
      </c>
      <c r="C5384" s="1474" t="s">
        <v>97</v>
      </c>
      <c r="D5384" s="1474" t="s">
        <v>7531</v>
      </c>
      <c r="E5384" s="1475">
        <v>9000</v>
      </c>
      <c r="F5384" s="1474" t="s">
        <v>7532</v>
      </c>
      <c r="G5384" s="1474" t="s">
        <v>7533</v>
      </c>
      <c r="H5384" s="1473" t="s">
        <v>7534</v>
      </c>
      <c r="I5384" s="1473" t="s">
        <v>4607</v>
      </c>
      <c r="J5384" s="1473" t="s">
        <v>7503</v>
      </c>
      <c r="K5384" s="1322"/>
      <c r="L5384" s="1322">
        <v>12</v>
      </c>
      <c r="M5384" s="1323">
        <v>109960.8</v>
      </c>
      <c r="N5384" s="1325">
        <v>1</v>
      </c>
      <c r="O5384" s="1325">
        <v>6</v>
      </c>
      <c r="P5384" s="1326">
        <v>55044.9</v>
      </c>
    </row>
    <row r="5385" spans="1:16" ht="12.75" x14ac:dyDescent="0.2">
      <c r="A5385" s="1473">
        <v>1423</v>
      </c>
      <c r="B5385" s="1473" t="s">
        <v>2003</v>
      </c>
      <c r="C5385" s="1474" t="s">
        <v>97</v>
      </c>
      <c r="D5385" s="1474" t="s">
        <v>7535</v>
      </c>
      <c r="E5385" s="1475">
        <v>6500</v>
      </c>
      <c r="F5385" s="1474" t="s">
        <v>7536</v>
      </c>
      <c r="G5385" s="1474" t="s">
        <v>7537</v>
      </c>
      <c r="H5385" s="1473" t="s">
        <v>867</v>
      </c>
      <c r="I5385" s="1473" t="s">
        <v>4607</v>
      </c>
      <c r="J5385" s="1473" t="s">
        <v>7503</v>
      </c>
      <c r="K5385" s="1322"/>
      <c r="L5385" s="1322">
        <v>12</v>
      </c>
      <c r="M5385" s="1323">
        <v>80059.949999999983</v>
      </c>
      <c r="N5385" s="1326">
        <v>0</v>
      </c>
      <c r="O5385" s="1325">
        <v>0</v>
      </c>
      <c r="P5385" s="1326">
        <v>0</v>
      </c>
    </row>
    <row r="5386" spans="1:16" ht="12.75" x14ac:dyDescent="0.2">
      <c r="A5386" s="1473">
        <v>1423</v>
      </c>
      <c r="B5386" s="1473" t="s">
        <v>2003</v>
      </c>
      <c r="C5386" s="1474" t="s">
        <v>97</v>
      </c>
      <c r="D5386" s="1474" t="s">
        <v>7507</v>
      </c>
      <c r="E5386" s="1475">
        <v>6500</v>
      </c>
      <c r="F5386" s="1474" t="s">
        <v>7538</v>
      </c>
      <c r="G5386" s="1474" t="s">
        <v>7539</v>
      </c>
      <c r="H5386" s="1473" t="s">
        <v>654</v>
      </c>
      <c r="I5386" s="1473" t="s">
        <v>4607</v>
      </c>
      <c r="J5386" s="1473" t="s">
        <v>7503</v>
      </c>
      <c r="K5386" s="1322"/>
      <c r="L5386" s="1322">
        <v>12</v>
      </c>
      <c r="M5386" s="1323">
        <v>77473.650000000009</v>
      </c>
      <c r="N5386" s="1325">
        <v>2</v>
      </c>
      <c r="O5386" s="1325">
        <v>6</v>
      </c>
      <c r="P5386" s="1326">
        <v>39407.700000000004</v>
      </c>
    </row>
    <row r="5387" spans="1:16" ht="12.75" x14ac:dyDescent="0.2">
      <c r="A5387" s="1473">
        <v>1423</v>
      </c>
      <c r="B5387" s="1473" t="s">
        <v>2003</v>
      </c>
      <c r="C5387" s="1474" t="s">
        <v>97</v>
      </c>
      <c r="D5387" s="1474" t="s">
        <v>1025</v>
      </c>
      <c r="E5387" s="1475">
        <v>2500</v>
      </c>
      <c r="F5387" s="1474" t="s">
        <v>7540</v>
      </c>
      <c r="G5387" s="1474" t="s">
        <v>7541</v>
      </c>
      <c r="H5387" s="1473" t="s">
        <v>792</v>
      </c>
      <c r="I5387" s="1473" t="s">
        <v>4607</v>
      </c>
      <c r="J5387" s="1473" t="s">
        <v>7503</v>
      </c>
      <c r="K5387" s="1322"/>
      <c r="L5387" s="1322">
        <v>12</v>
      </c>
      <c r="M5387" s="1323">
        <v>31960.799999999999</v>
      </c>
      <c r="N5387" s="1325">
        <v>1</v>
      </c>
      <c r="O5387" s="1325">
        <v>6</v>
      </c>
      <c r="P5387" s="1326">
        <v>16044.9</v>
      </c>
    </row>
    <row r="5388" spans="1:16" ht="12.75" x14ac:dyDescent="0.2">
      <c r="A5388" s="1473">
        <v>1423</v>
      </c>
      <c r="B5388" s="1473" t="s">
        <v>2003</v>
      </c>
      <c r="C5388" s="1474" t="s">
        <v>97</v>
      </c>
      <c r="D5388" s="1474" t="s">
        <v>5746</v>
      </c>
      <c r="E5388" s="1475">
        <v>6500</v>
      </c>
      <c r="F5388" s="1474" t="s">
        <v>7542</v>
      </c>
      <c r="G5388" s="1474" t="s">
        <v>7543</v>
      </c>
      <c r="H5388" s="1473" t="s">
        <v>7544</v>
      </c>
      <c r="I5388" s="1473" t="s">
        <v>4607</v>
      </c>
      <c r="J5388" s="1473" t="s">
        <v>7503</v>
      </c>
      <c r="K5388" s="1322"/>
      <c r="L5388" s="1322">
        <v>12</v>
      </c>
      <c r="M5388" s="1323">
        <v>86803.98</v>
      </c>
      <c r="N5388" s="1326">
        <v>0</v>
      </c>
      <c r="O5388" s="1325">
        <v>0</v>
      </c>
      <c r="P5388" s="1326">
        <v>0</v>
      </c>
    </row>
    <row r="5389" spans="1:16" ht="12.75" x14ac:dyDescent="0.2">
      <c r="A5389" s="1473">
        <v>1423</v>
      </c>
      <c r="B5389" s="1473" t="s">
        <v>2003</v>
      </c>
      <c r="C5389" s="1474" t="s">
        <v>97</v>
      </c>
      <c r="D5389" s="1474" t="s">
        <v>739</v>
      </c>
      <c r="E5389" s="1475">
        <v>2500</v>
      </c>
      <c r="F5389" s="1474" t="s">
        <v>7545</v>
      </c>
      <c r="G5389" s="1474" t="s">
        <v>7546</v>
      </c>
      <c r="H5389" s="1473" t="s">
        <v>4591</v>
      </c>
      <c r="I5389" s="1473" t="s">
        <v>4607</v>
      </c>
      <c r="J5389" s="1473" t="s">
        <v>7503</v>
      </c>
      <c r="K5389" s="1322"/>
      <c r="L5389" s="1322">
        <v>12</v>
      </c>
      <c r="M5389" s="1323">
        <v>31566.739999999998</v>
      </c>
      <c r="N5389" s="1325">
        <v>0</v>
      </c>
      <c r="O5389" s="1325">
        <v>1</v>
      </c>
      <c r="P5389" s="1326">
        <v>2789.12</v>
      </c>
    </row>
    <row r="5390" spans="1:16" ht="12.75" x14ac:dyDescent="0.2">
      <c r="A5390" s="1473">
        <v>1423</v>
      </c>
      <c r="B5390" s="1473" t="s">
        <v>2003</v>
      </c>
      <c r="C5390" s="1474" t="s">
        <v>97</v>
      </c>
      <c r="D5390" s="1474" t="s">
        <v>7130</v>
      </c>
      <c r="E5390" s="1475">
        <v>6500</v>
      </c>
      <c r="F5390" s="1474" t="s">
        <v>7547</v>
      </c>
      <c r="G5390" s="1474" t="s">
        <v>7548</v>
      </c>
      <c r="H5390" s="1473" t="s">
        <v>654</v>
      </c>
      <c r="I5390" s="1473" t="s">
        <v>4607</v>
      </c>
      <c r="J5390" s="1473" t="s">
        <v>7503</v>
      </c>
      <c r="K5390" s="1322"/>
      <c r="L5390" s="1322">
        <v>12</v>
      </c>
      <c r="M5390" s="1323">
        <v>70994.679999999978</v>
      </c>
      <c r="N5390" s="1326">
        <v>0</v>
      </c>
      <c r="O5390" s="1325">
        <v>0</v>
      </c>
      <c r="P5390" s="1326">
        <v>0</v>
      </c>
    </row>
    <row r="5391" spans="1:16" ht="12.75" x14ac:dyDescent="0.2">
      <c r="A5391" s="1473">
        <v>1423</v>
      </c>
      <c r="B5391" s="1473" t="s">
        <v>2003</v>
      </c>
      <c r="C5391" s="1474" t="s">
        <v>97</v>
      </c>
      <c r="D5391" s="1474" t="s">
        <v>7549</v>
      </c>
      <c r="E5391" s="1475">
        <v>2500</v>
      </c>
      <c r="F5391" s="1474" t="s">
        <v>7550</v>
      </c>
      <c r="G5391" s="1474" t="s">
        <v>7551</v>
      </c>
      <c r="H5391" s="1473" t="s">
        <v>7552</v>
      </c>
      <c r="I5391" s="1473" t="s">
        <v>4607</v>
      </c>
      <c r="J5391" s="1473" t="s">
        <v>7503</v>
      </c>
      <c r="K5391" s="1322"/>
      <c r="L5391" s="1322">
        <v>12</v>
      </c>
      <c r="M5391" s="1323">
        <v>31743.48</v>
      </c>
      <c r="N5391" s="1325">
        <v>1</v>
      </c>
      <c r="O5391" s="1325">
        <v>6</v>
      </c>
      <c r="P5391" s="1326">
        <v>16044.9</v>
      </c>
    </row>
    <row r="5392" spans="1:16" ht="12.75" x14ac:dyDescent="0.2">
      <c r="A5392" s="1473">
        <v>1423</v>
      </c>
      <c r="B5392" s="1473" t="s">
        <v>2003</v>
      </c>
      <c r="C5392" s="1474" t="s">
        <v>97</v>
      </c>
      <c r="D5392" s="1474" t="s">
        <v>7553</v>
      </c>
      <c r="E5392" s="1475">
        <v>2500</v>
      </c>
      <c r="F5392" s="1474" t="s">
        <v>7554</v>
      </c>
      <c r="G5392" s="1474" t="s">
        <v>7555</v>
      </c>
      <c r="H5392" s="1473" t="s">
        <v>7556</v>
      </c>
      <c r="I5392" s="1473" t="s">
        <v>528</v>
      </c>
      <c r="J5392" s="1473" t="s">
        <v>7525</v>
      </c>
      <c r="K5392" s="1322"/>
      <c r="L5392" s="1322">
        <v>1</v>
      </c>
      <c r="M5392" s="1323">
        <v>667.03000000000009</v>
      </c>
      <c r="N5392" s="1325">
        <v>5</v>
      </c>
      <c r="O5392" s="1325">
        <v>6</v>
      </c>
      <c r="P5392" s="1326">
        <v>16044.9</v>
      </c>
    </row>
    <row r="5393" spans="1:16" ht="12.75" x14ac:dyDescent="0.2">
      <c r="A5393" s="1473">
        <v>1423</v>
      </c>
      <c r="B5393" s="1473" t="s">
        <v>2003</v>
      </c>
      <c r="C5393" s="1474" t="s">
        <v>97</v>
      </c>
      <c r="D5393" s="1474" t="s">
        <v>7557</v>
      </c>
      <c r="E5393" s="1475">
        <v>5000</v>
      </c>
      <c r="F5393" s="1474" t="s">
        <v>7227</v>
      </c>
      <c r="G5393" s="1474" t="s">
        <v>7558</v>
      </c>
      <c r="H5393" s="1473" t="s">
        <v>7559</v>
      </c>
      <c r="I5393" s="1473" t="s">
        <v>4607</v>
      </c>
      <c r="J5393" s="1473" t="s">
        <v>7503</v>
      </c>
      <c r="K5393" s="1322"/>
      <c r="L5393" s="1322">
        <v>10</v>
      </c>
      <c r="M5393" s="1323">
        <v>54354.116666666661</v>
      </c>
      <c r="N5393" s="1325">
        <v>1</v>
      </c>
      <c r="O5393" s="1325">
        <v>2</v>
      </c>
      <c r="P5393" s="1326">
        <v>9808.369999999999</v>
      </c>
    </row>
    <row r="5394" spans="1:16" ht="12.75" x14ac:dyDescent="0.2">
      <c r="A5394" s="1473">
        <v>1423</v>
      </c>
      <c r="B5394" s="1473" t="s">
        <v>2003</v>
      </c>
      <c r="C5394" s="1474" t="s">
        <v>97</v>
      </c>
      <c r="D5394" s="1474" t="s">
        <v>7507</v>
      </c>
      <c r="E5394" s="1475">
        <v>6500</v>
      </c>
      <c r="F5394" s="1474" t="s">
        <v>7560</v>
      </c>
      <c r="G5394" s="1474" t="s">
        <v>7561</v>
      </c>
      <c r="H5394" s="1473" t="s">
        <v>654</v>
      </c>
      <c r="I5394" s="1473" t="s">
        <v>4607</v>
      </c>
      <c r="J5394" s="1473" t="s">
        <v>7503</v>
      </c>
      <c r="K5394" s="1322"/>
      <c r="L5394" s="1322">
        <v>1</v>
      </c>
      <c r="M5394" s="1323">
        <v>3146.73</v>
      </c>
      <c r="N5394" s="1325">
        <v>5</v>
      </c>
      <c r="O5394" s="1325">
        <v>6</v>
      </c>
      <c r="P5394" s="1326">
        <v>40006.200000000004</v>
      </c>
    </row>
    <row r="5395" spans="1:16" ht="12.75" x14ac:dyDescent="0.2">
      <c r="A5395" s="1473">
        <v>1423</v>
      </c>
      <c r="B5395" s="1473" t="s">
        <v>2003</v>
      </c>
      <c r="C5395" s="1474" t="s">
        <v>97</v>
      </c>
      <c r="D5395" s="1474" t="s">
        <v>7562</v>
      </c>
      <c r="E5395" s="1475">
        <v>7000</v>
      </c>
      <c r="F5395" s="1474" t="s">
        <v>7563</v>
      </c>
      <c r="G5395" s="1474" t="s">
        <v>7564</v>
      </c>
      <c r="H5395" s="1473" t="s">
        <v>654</v>
      </c>
      <c r="I5395" s="1473" t="s">
        <v>4607</v>
      </c>
      <c r="J5395" s="1473" t="s">
        <v>7503</v>
      </c>
      <c r="K5395" s="1322"/>
      <c r="L5395" s="1322">
        <v>12</v>
      </c>
      <c r="M5395" s="1323">
        <v>84361.930000000008</v>
      </c>
      <c r="N5395" s="1325">
        <v>1</v>
      </c>
      <c r="O5395" s="1325">
        <v>6</v>
      </c>
      <c r="P5395" s="1326">
        <v>42860.66</v>
      </c>
    </row>
    <row r="5396" spans="1:16" ht="12.75" x14ac:dyDescent="0.2">
      <c r="A5396" s="1473">
        <v>1423</v>
      </c>
      <c r="B5396" s="1473" t="s">
        <v>2003</v>
      </c>
      <c r="C5396" s="1474" t="s">
        <v>97</v>
      </c>
      <c r="D5396" s="1474" t="s">
        <v>7565</v>
      </c>
      <c r="E5396" s="1475">
        <v>5500</v>
      </c>
      <c r="F5396" s="1474" t="s">
        <v>7566</v>
      </c>
      <c r="G5396" s="1474" t="s">
        <v>7567</v>
      </c>
      <c r="H5396" s="1473" t="s">
        <v>7568</v>
      </c>
      <c r="I5396" s="1473" t="s">
        <v>4607</v>
      </c>
      <c r="J5396" s="1473" t="s">
        <v>7503</v>
      </c>
      <c r="K5396" s="1322"/>
      <c r="L5396" s="1322">
        <v>12</v>
      </c>
      <c r="M5396" s="1323">
        <v>67960.800000000003</v>
      </c>
      <c r="N5396" s="1325">
        <v>1</v>
      </c>
      <c r="O5396" s="1325">
        <v>6</v>
      </c>
      <c r="P5396" s="1326">
        <v>34044.9</v>
      </c>
    </row>
    <row r="5397" spans="1:16" ht="12.75" x14ac:dyDescent="0.2">
      <c r="A5397" s="1473">
        <v>1423</v>
      </c>
      <c r="B5397" s="1473" t="s">
        <v>2003</v>
      </c>
      <c r="C5397" s="1474" t="s">
        <v>97</v>
      </c>
      <c r="D5397" s="1474" t="s">
        <v>7569</v>
      </c>
      <c r="E5397" s="1475">
        <v>5500</v>
      </c>
      <c r="F5397" s="1474" t="s">
        <v>7570</v>
      </c>
      <c r="G5397" s="1474" t="s">
        <v>7571</v>
      </c>
      <c r="H5397" s="1473" t="s">
        <v>7544</v>
      </c>
      <c r="I5397" s="1473" t="s">
        <v>4607</v>
      </c>
      <c r="J5397" s="1473" t="s">
        <v>7503</v>
      </c>
      <c r="K5397" s="1322"/>
      <c r="L5397" s="1322">
        <v>1</v>
      </c>
      <c r="M5397" s="1323">
        <v>6163.4</v>
      </c>
      <c r="N5397" s="1325">
        <v>4</v>
      </c>
      <c r="O5397" s="1325">
        <v>6</v>
      </c>
      <c r="P5397" s="1326">
        <v>28255.109999999997</v>
      </c>
    </row>
    <row r="5398" spans="1:16" ht="12.75" x14ac:dyDescent="0.2">
      <c r="A5398" s="1473">
        <v>1423</v>
      </c>
      <c r="B5398" s="1473" t="s">
        <v>2003</v>
      </c>
      <c r="C5398" s="1474" t="s">
        <v>97</v>
      </c>
      <c r="D5398" s="1474" t="s">
        <v>7572</v>
      </c>
      <c r="E5398" s="1475">
        <v>6500</v>
      </c>
      <c r="F5398" s="1474" t="s">
        <v>7573</v>
      </c>
      <c r="G5398" s="1474" t="s">
        <v>7574</v>
      </c>
      <c r="H5398" s="1473" t="s">
        <v>867</v>
      </c>
      <c r="I5398" s="1473" t="s">
        <v>4607</v>
      </c>
      <c r="J5398" s="1473" t="s">
        <v>7503</v>
      </c>
      <c r="K5398" s="1322"/>
      <c r="L5398" s="1322">
        <v>10</v>
      </c>
      <c r="M5398" s="1323">
        <v>69373.363333333342</v>
      </c>
      <c r="N5398" s="1325">
        <v>2</v>
      </c>
      <c r="O5398" s="1325">
        <v>6</v>
      </c>
      <c r="P5398" s="1326">
        <v>40029.599999999999</v>
      </c>
    </row>
    <row r="5399" spans="1:16" ht="12.75" x14ac:dyDescent="0.2">
      <c r="A5399" s="1473">
        <v>1423</v>
      </c>
      <c r="B5399" s="1473" t="s">
        <v>2003</v>
      </c>
      <c r="C5399" s="1474" t="s">
        <v>97</v>
      </c>
      <c r="D5399" s="1474" t="s">
        <v>7130</v>
      </c>
      <c r="E5399" s="1475">
        <v>6500</v>
      </c>
      <c r="F5399" s="1474" t="s">
        <v>7575</v>
      </c>
      <c r="G5399" s="1474" t="s">
        <v>7576</v>
      </c>
      <c r="H5399" s="1473" t="s">
        <v>654</v>
      </c>
      <c r="I5399" s="1473" t="s">
        <v>4607</v>
      </c>
      <c r="J5399" s="1473" t="s">
        <v>7503</v>
      </c>
      <c r="K5399" s="1322"/>
      <c r="L5399" s="1322">
        <v>11</v>
      </c>
      <c r="M5399" s="1323">
        <v>69533.58</v>
      </c>
      <c r="N5399" s="1326">
        <v>0</v>
      </c>
      <c r="O5399" s="1325">
        <v>0</v>
      </c>
      <c r="P5399" s="1326">
        <v>0</v>
      </c>
    </row>
    <row r="5400" spans="1:16" ht="12.75" x14ac:dyDescent="0.2">
      <c r="A5400" s="1473">
        <v>1423</v>
      </c>
      <c r="B5400" s="1473" t="s">
        <v>2003</v>
      </c>
      <c r="C5400" s="1474" t="s">
        <v>97</v>
      </c>
      <c r="D5400" s="1474" t="s">
        <v>7130</v>
      </c>
      <c r="E5400" s="1475">
        <v>6500</v>
      </c>
      <c r="F5400" s="1474" t="s">
        <v>7577</v>
      </c>
      <c r="G5400" s="1474" t="s">
        <v>7578</v>
      </c>
      <c r="H5400" s="1473" t="s">
        <v>654</v>
      </c>
      <c r="I5400" s="1473" t="s">
        <v>4607</v>
      </c>
      <c r="J5400" s="1473" t="s">
        <v>7503</v>
      </c>
      <c r="K5400" s="1322"/>
      <c r="L5400" s="1322">
        <v>4</v>
      </c>
      <c r="M5400" s="1323">
        <v>20772.52</v>
      </c>
      <c r="N5400" s="1326">
        <v>0</v>
      </c>
      <c r="O5400" s="1325">
        <v>0</v>
      </c>
      <c r="P5400" s="1326">
        <v>0</v>
      </c>
    </row>
    <row r="5401" spans="1:16" ht="12.75" x14ac:dyDescent="0.2">
      <c r="A5401" s="1473">
        <v>1423</v>
      </c>
      <c r="B5401" s="1473" t="s">
        <v>2003</v>
      </c>
      <c r="C5401" s="1474" t="s">
        <v>97</v>
      </c>
      <c r="D5401" s="1474" t="s">
        <v>7130</v>
      </c>
      <c r="E5401" s="1475">
        <v>6500</v>
      </c>
      <c r="F5401" s="1474" t="s">
        <v>7579</v>
      </c>
      <c r="G5401" s="1474" t="s">
        <v>7580</v>
      </c>
      <c r="H5401" s="1473" t="s">
        <v>654</v>
      </c>
      <c r="I5401" s="1473" t="s">
        <v>4607</v>
      </c>
      <c r="J5401" s="1473" t="s">
        <v>7503</v>
      </c>
      <c r="K5401" s="1322"/>
      <c r="L5401" s="1322">
        <v>8</v>
      </c>
      <c r="M5401" s="1323">
        <v>47012.98</v>
      </c>
      <c r="N5401" s="1326">
        <v>0</v>
      </c>
      <c r="O5401" s="1325">
        <v>0</v>
      </c>
      <c r="P5401" s="1326">
        <v>0</v>
      </c>
    </row>
    <row r="5402" spans="1:16" ht="12.75" x14ac:dyDescent="0.2">
      <c r="A5402" s="1473">
        <v>1423</v>
      </c>
      <c r="B5402" s="1473" t="s">
        <v>2003</v>
      </c>
      <c r="C5402" s="1474" t="s">
        <v>97</v>
      </c>
      <c r="D5402" s="1474" t="s">
        <v>1025</v>
      </c>
      <c r="E5402" s="1475">
        <v>2500</v>
      </c>
      <c r="F5402" s="1474" t="s">
        <v>7581</v>
      </c>
      <c r="G5402" s="1474" t="s">
        <v>7582</v>
      </c>
      <c r="H5402" s="1473" t="s">
        <v>7583</v>
      </c>
      <c r="I5402" s="1473" t="s">
        <v>4607</v>
      </c>
      <c r="J5402" s="1473" t="s">
        <v>528</v>
      </c>
      <c r="K5402" s="1322"/>
      <c r="L5402" s="1322">
        <v>12</v>
      </c>
      <c r="M5402" s="1323">
        <v>31959.27</v>
      </c>
      <c r="N5402" s="1325">
        <v>1</v>
      </c>
      <c r="O5402" s="1325">
        <v>6</v>
      </c>
      <c r="P5402" s="1326">
        <v>16044.9</v>
      </c>
    </row>
    <row r="5403" spans="1:16" ht="12.75" x14ac:dyDescent="0.2">
      <c r="A5403" s="1473">
        <v>1423</v>
      </c>
      <c r="B5403" s="1473" t="s">
        <v>2003</v>
      </c>
      <c r="C5403" s="1474" t="s">
        <v>97</v>
      </c>
      <c r="D5403" s="1474" t="s">
        <v>1025</v>
      </c>
      <c r="E5403" s="1475">
        <v>6500</v>
      </c>
      <c r="F5403" s="1474" t="s">
        <v>7584</v>
      </c>
      <c r="G5403" s="1474" t="s">
        <v>7585</v>
      </c>
      <c r="H5403" s="1473" t="s">
        <v>654</v>
      </c>
      <c r="I5403" s="1473" t="s">
        <v>4607</v>
      </c>
      <c r="J5403" s="1473" t="s">
        <v>7503</v>
      </c>
      <c r="K5403" s="1322"/>
      <c r="L5403" s="1322">
        <v>0</v>
      </c>
      <c r="M5403" s="1323">
        <v>3417.6466666666665</v>
      </c>
      <c r="N5403" s="1325"/>
      <c r="O5403" s="1325"/>
      <c r="P5403" s="1326">
        <v>0</v>
      </c>
    </row>
    <row r="5404" spans="1:16" ht="12.75" x14ac:dyDescent="0.2">
      <c r="A5404" s="1473">
        <v>1423</v>
      </c>
      <c r="B5404" s="1473" t="s">
        <v>2003</v>
      </c>
      <c r="C5404" s="1474" t="s">
        <v>97</v>
      </c>
      <c r="D5404" s="1474" t="s">
        <v>7586</v>
      </c>
      <c r="E5404" s="1475">
        <v>5000</v>
      </c>
      <c r="F5404" s="1474" t="s">
        <v>7587</v>
      </c>
      <c r="G5404" s="1474" t="s">
        <v>7588</v>
      </c>
      <c r="H5404" s="1473" t="s">
        <v>7589</v>
      </c>
      <c r="I5404" s="1473" t="s">
        <v>4607</v>
      </c>
      <c r="J5404" s="1473" t="s">
        <v>7503</v>
      </c>
      <c r="K5404" s="1322"/>
      <c r="L5404" s="1322">
        <v>12</v>
      </c>
      <c r="M5404" s="1323">
        <v>61826.75</v>
      </c>
      <c r="N5404" s="1325">
        <v>1</v>
      </c>
      <c r="O5404" s="1325">
        <v>6</v>
      </c>
      <c r="P5404" s="1326">
        <v>31044.9</v>
      </c>
    </row>
    <row r="5405" spans="1:16" ht="12.75" x14ac:dyDescent="0.2">
      <c r="A5405" s="1473">
        <v>1423</v>
      </c>
      <c r="B5405" s="1473" t="s">
        <v>2003</v>
      </c>
      <c r="C5405" s="1474" t="s">
        <v>97</v>
      </c>
      <c r="D5405" s="1474" t="s">
        <v>7590</v>
      </c>
      <c r="E5405" s="1475">
        <v>10000</v>
      </c>
      <c r="F5405" s="1474" t="s">
        <v>7591</v>
      </c>
      <c r="G5405" s="1474" t="s">
        <v>7592</v>
      </c>
      <c r="H5405" s="1473" t="s">
        <v>4649</v>
      </c>
      <c r="I5405" s="1473" t="s">
        <v>4607</v>
      </c>
      <c r="J5405" s="1473" t="s">
        <v>7503</v>
      </c>
      <c r="K5405" s="1322"/>
      <c r="L5405" s="1322">
        <v>0</v>
      </c>
      <c r="M5405" s="1323"/>
      <c r="N5405" s="1325">
        <v>2</v>
      </c>
      <c r="O5405" s="1325">
        <v>6</v>
      </c>
      <c r="P5405" s="1326">
        <v>55610.2</v>
      </c>
    </row>
    <row r="5406" spans="1:16" ht="12.75" x14ac:dyDescent="0.2">
      <c r="A5406" s="1473">
        <v>1423</v>
      </c>
      <c r="B5406" s="1473" t="s">
        <v>2003</v>
      </c>
      <c r="C5406" s="1474" t="s">
        <v>97</v>
      </c>
      <c r="D5406" s="1474" t="s">
        <v>7593</v>
      </c>
      <c r="E5406" s="1475">
        <v>6500</v>
      </c>
      <c r="F5406" s="1474" t="s">
        <v>7594</v>
      </c>
      <c r="G5406" s="1474" t="s">
        <v>7595</v>
      </c>
      <c r="H5406" s="1473" t="s">
        <v>4591</v>
      </c>
      <c r="I5406" s="1473" t="s">
        <v>4607</v>
      </c>
      <c r="J5406" s="1473" t="s">
        <v>7503</v>
      </c>
      <c r="K5406" s="1322"/>
      <c r="L5406" s="1322">
        <v>12</v>
      </c>
      <c r="M5406" s="1323">
        <v>87836.930000000022</v>
      </c>
      <c r="N5406" s="1326">
        <v>0</v>
      </c>
      <c r="O5406" s="1325">
        <v>0</v>
      </c>
      <c r="P5406" s="1326">
        <v>0</v>
      </c>
    </row>
    <row r="5407" spans="1:16" ht="12.75" x14ac:dyDescent="0.2">
      <c r="A5407" s="1473">
        <v>1423</v>
      </c>
      <c r="B5407" s="1473" t="s">
        <v>2003</v>
      </c>
      <c r="C5407" s="1474" t="s">
        <v>97</v>
      </c>
      <c r="D5407" s="1474" t="s">
        <v>7596</v>
      </c>
      <c r="E5407" s="1475">
        <v>7500</v>
      </c>
      <c r="F5407" s="1474" t="s">
        <v>7597</v>
      </c>
      <c r="G5407" s="1474" t="s">
        <v>7598</v>
      </c>
      <c r="H5407" s="1473" t="s">
        <v>7544</v>
      </c>
      <c r="I5407" s="1473" t="s">
        <v>4607</v>
      </c>
      <c r="J5407" s="1473" t="s">
        <v>7503</v>
      </c>
      <c r="K5407" s="1322"/>
      <c r="L5407" s="1322">
        <v>9</v>
      </c>
      <c r="M5407" s="1323">
        <v>71915.610000000015</v>
      </c>
      <c r="N5407" s="1326">
        <v>0</v>
      </c>
      <c r="O5407" s="1325">
        <v>0</v>
      </c>
      <c r="P5407" s="1326">
        <v>0</v>
      </c>
    </row>
    <row r="5408" spans="1:16" ht="12.75" x14ac:dyDescent="0.2">
      <c r="A5408" s="1473">
        <v>1423</v>
      </c>
      <c r="B5408" s="1473" t="s">
        <v>2003</v>
      </c>
      <c r="C5408" s="1474" t="s">
        <v>97</v>
      </c>
      <c r="D5408" s="1474" t="s">
        <v>7507</v>
      </c>
      <c r="E5408" s="1475">
        <v>6500</v>
      </c>
      <c r="F5408" s="1474" t="s">
        <v>7599</v>
      </c>
      <c r="G5408" s="1474" t="s">
        <v>7600</v>
      </c>
      <c r="H5408" s="1473" t="s">
        <v>4635</v>
      </c>
      <c r="I5408" s="1473" t="s">
        <v>4607</v>
      </c>
      <c r="J5408" s="1473" t="s">
        <v>7503</v>
      </c>
      <c r="K5408" s="1322"/>
      <c r="L5408" s="1322">
        <v>8</v>
      </c>
      <c r="M5408" s="1323">
        <v>51938.079999999994</v>
      </c>
      <c r="N5408" s="1325">
        <v>2</v>
      </c>
      <c r="O5408" s="1325">
        <v>6</v>
      </c>
      <c r="P5408" s="1326">
        <v>39659.699999999997</v>
      </c>
    </row>
    <row r="5409" spans="1:16" ht="12.75" x14ac:dyDescent="0.2">
      <c r="A5409" s="1473">
        <v>1423</v>
      </c>
      <c r="B5409" s="1473" t="s">
        <v>2003</v>
      </c>
      <c r="C5409" s="1474" t="s">
        <v>97</v>
      </c>
      <c r="D5409" s="1474" t="s">
        <v>7601</v>
      </c>
      <c r="E5409" s="1475">
        <v>6500</v>
      </c>
      <c r="F5409" s="1474" t="s">
        <v>7602</v>
      </c>
      <c r="G5409" s="1474" t="s">
        <v>7603</v>
      </c>
      <c r="H5409" s="1473" t="s">
        <v>7544</v>
      </c>
      <c r="I5409" s="1473" t="s">
        <v>4607</v>
      </c>
      <c r="J5409" s="1473" t="s">
        <v>7503</v>
      </c>
      <c r="K5409" s="1322"/>
      <c r="L5409" s="1322">
        <v>10</v>
      </c>
      <c r="M5409" s="1323">
        <v>69891.066666666666</v>
      </c>
      <c r="N5409" s="1325">
        <v>5</v>
      </c>
      <c r="O5409" s="1325">
        <v>6</v>
      </c>
      <c r="P5409" s="1326">
        <v>40003.5</v>
      </c>
    </row>
    <row r="5410" spans="1:16" ht="12.75" x14ac:dyDescent="0.2">
      <c r="A5410" s="1473">
        <v>1423</v>
      </c>
      <c r="B5410" s="1473" t="s">
        <v>2003</v>
      </c>
      <c r="C5410" s="1474" t="s">
        <v>97</v>
      </c>
      <c r="D5410" s="1474" t="s">
        <v>7604</v>
      </c>
      <c r="E5410" s="1475">
        <v>5000</v>
      </c>
      <c r="F5410" s="1474" t="s">
        <v>7605</v>
      </c>
      <c r="G5410" s="1474" t="s">
        <v>7606</v>
      </c>
      <c r="H5410" s="1473" t="s">
        <v>7568</v>
      </c>
      <c r="I5410" s="1473" t="s">
        <v>4607</v>
      </c>
      <c r="J5410" s="1473" t="s">
        <v>7503</v>
      </c>
      <c r="K5410" s="1322"/>
      <c r="L5410" s="1322">
        <v>12</v>
      </c>
      <c r="M5410" s="1323">
        <v>61411.3</v>
      </c>
      <c r="N5410" s="1325">
        <v>1</v>
      </c>
      <c r="O5410" s="1325">
        <v>6</v>
      </c>
      <c r="P5410" s="1326">
        <v>31029.5</v>
      </c>
    </row>
    <row r="5411" spans="1:16" ht="12.75" x14ac:dyDescent="0.2">
      <c r="A5411" s="1473">
        <v>1423</v>
      </c>
      <c r="B5411" s="1473" t="s">
        <v>2003</v>
      </c>
      <c r="C5411" s="1474" t="s">
        <v>97</v>
      </c>
      <c r="D5411" s="1474" t="s">
        <v>7507</v>
      </c>
      <c r="E5411" s="1475">
        <v>6500</v>
      </c>
      <c r="F5411" s="1474" t="s">
        <v>7607</v>
      </c>
      <c r="G5411" s="1474" t="s">
        <v>7608</v>
      </c>
      <c r="H5411" s="1473" t="s">
        <v>4635</v>
      </c>
      <c r="I5411" s="1473" t="s">
        <v>4607</v>
      </c>
      <c r="J5411" s="1473" t="s">
        <v>7503</v>
      </c>
      <c r="K5411" s="1322"/>
      <c r="L5411" s="1322">
        <v>9</v>
      </c>
      <c r="M5411" s="1323">
        <v>61877.63</v>
      </c>
      <c r="N5411" s="1325">
        <v>2</v>
      </c>
      <c r="O5411" s="1325">
        <v>4</v>
      </c>
      <c r="P5411" s="1326">
        <v>28190.769999999997</v>
      </c>
    </row>
    <row r="5412" spans="1:16" ht="12.75" x14ac:dyDescent="0.2">
      <c r="A5412" s="1473">
        <v>1423</v>
      </c>
      <c r="B5412" s="1473" t="s">
        <v>2003</v>
      </c>
      <c r="C5412" s="1474" t="s">
        <v>97</v>
      </c>
      <c r="D5412" s="1474" t="s">
        <v>1025</v>
      </c>
      <c r="E5412" s="1475">
        <v>2500</v>
      </c>
      <c r="F5412" s="1474" t="s">
        <v>7609</v>
      </c>
      <c r="G5412" s="1474" t="s">
        <v>7610</v>
      </c>
      <c r="H5412" s="1473" t="s">
        <v>7611</v>
      </c>
      <c r="I5412" s="1473"/>
      <c r="J5412" s="1473"/>
      <c r="K5412" s="1322"/>
      <c r="L5412" s="1322">
        <v>12</v>
      </c>
      <c r="M5412" s="1323">
        <v>31954.17</v>
      </c>
      <c r="N5412" s="1325">
        <v>1</v>
      </c>
      <c r="O5412" s="1325">
        <v>2</v>
      </c>
      <c r="P5412" s="1326">
        <v>3341.67</v>
      </c>
    </row>
    <row r="5413" spans="1:16" ht="12.75" x14ac:dyDescent="0.2">
      <c r="A5413" s="1473">
        <v>1423</v>
      </c>
      <c r="B5413" s="1473" t="s">
        <v>2003</v>
      </c>
      <c r="C5413" s="1474" t="s">
        <v>97</v>
      </c>
      <c r="D5413" s="1474" t="s">
        <v>7612</v>
      </c>
      <c r="E5413" s="1475">
        <v>10000</v>
      </c>
      <c r="F5413" s="1474" t="s">
        <v>7613</v>
      </c>
      <c r="G5413" s="1474" t="s">
        <v>7614</v>
      </c>
      <c r="H5413" s="1473" t="s">
        <v>792</v>
      </c>
      <c r="I5413" s="1473" t="s">
        <v>4607</v>
      </c>
      <c r="J5413" s="1473" t="s">
        <v>7503</v>
      </c>
      <c r="K5413" s="1322"/>
      <c r="L5413" s="1322">
        <v>0</v>
      </c>
      <c r="M5413" s="1323"/>
      <c r="N5413" s="1325">
        <v>1</v>
      </c>
      <c r="O5413" s="1325">
        <v>4</v>
      </c>
      <c r="P5413" s="1326">
        <v>35696.6</v>
      </c>
    </row>
    <row r="5414" spans="1:16" ht="12.75" x14ac:dyDescent="0.2">
      <c r="A5414" s="1473">
        <v>1423</v>
      </c>
      <c r="B5414" s="1473" t="s">
        <v>2003</v>
      </c>
      <c r="C5414" s="1474" t="s">
        <v>97</v>
      </c>
      <c r="D5414" s="1474" t="s">
        <v>7615</v>
      </c>
      <c r="E5414" s="1475">
        <v>5500</v>
      </c>
      <c r="F5414" s="1474" t="s">
        <v>7616</v>
      </c>
      <c r="G5414" s="1474" t="s">
        <v>7617</v>
      </c>
      <c r="H5414" s="1473" t="s">
        <v>7618</v>
      </c>
      <c r="I5414" s="1473" t="s">
        <v>4607</v>
      </c>
      <c r="J5414" s="1473" t="s">
        <v>7503</v>
      </c>
      <c r="K5414" s="1322"/>
      <c r="L5414" s="1322">
        <v>12</v>
      </c>
      <c r="M5414" s="1323">
        <v>67693.490000000005</v>
      </c>
      <c r="N5414" s="1325">
        <v>1</v>
      </c>
      <c r="O5414" s="1325">
        <v>6</v>
      </c>
      <c r="P5414" s="1326">
        <v>34044.9</v>
      </c>
    </row>
    <row r="5415" spans="1:16" ht="12.75" x14ac:dyDescent="0.2">
      <c r="A5415" s="1473">
        <v>1423</v>
      </c>
      <c r="B5415" s="1473" t="s">
        <v>2003</v>
      </c>
      <c r="C5415" s="1474" t="s">
        <v>97</v>
      </c>
      <c r="D5415" s="1474" t="s">
        <v>7619</v>
      </c>
      <c r="E5415" s="1475">
        <v>7500</v>
      </c>
      <c r="F5415" s="1474" t="s">
        <v>7620</v>
      </c>
      <c r="G5415" s="1474" t="s">
        <v>7621</v>
      </c>
      <c r="H5415" s="1473" t="s">
        <v>3359</v>
      </c>
      <c r="I5415" s="1473" t="s">
        <v>4607</v>
      </c>
      <c r="J5415" s="1473" t="s">
        <v>7503</v>
      </c>
      <c r="K5415" s="1322"/>
      <c r="L5415" s="1322">
        <v>0</v>
      </c>
      <c r="M5415" s="1323"/>
      <c r="N5415" s="1325">
        <v>1</v>
      </c>
      <c r="O5415" s="1325">
        <v>4</v>
      </c>
      <c r="P5415" s="1326">
        <v>30446.6</v>
      </c>
    </row>
    <row r="5416" spans="1:16" ht="12.75" x14ac:dyDescent="0.2">
      <c r="A5416" s="1473">
        <v>1423</v>
      </c>
      <c r="B5416" s="1473" t="s">
        <v>2003</v>
      </c>
      <c r="C5416" s="1474" t="s">
        <v>97</v>
      </c>
      <c r="D5416" s="1474" t="s">
        <v>7518</v>
      </c>
      <c r="E5416" s="1475">
        <v>6500</v>
      </c>
      <c r="F5416" s="1474" t="s">
        <v>7622</v>
      </c>
      <c r="G5416" s="1474" t="s">
        <v>7623</v>
      </c>
      <c r="H5416" s="1473" t="s">
        <v>7568</v>
      </c>
      <c r="I5416" s="1473" t="s">
        <v>4607</v>
      </c>
      <c r="J5416" s="1473" t="s">
        <v>7503</v>
      </c>
      <c r="K5416" s="1322"/>
      <c r="L5416" s="1322">
        <v>9</v>
      </c>
      <c r="M5416" s="1323">
        <v>59138.18</v>
      </c>
      <c r="N5416" s="1325">
        <v>1</v>
      </c>
      <c r="O5416" s="1325">
        <v>6</v>
      </c>
      <c r="P5416" s="1326">
        <v>40044.9</v>
      </c>
    </row>
    <row r="5417" spans="1:16" ht="12.75" x14ac:dyDescent="0.2">
      <c r="A5417" s="1473">
        <v>1423</v>
      </c>
      <c r="B5417" s="1473" t="s">
        <v>2003</v>
      </c>
      <c r="C5417" s="1474" t="s">
        <v>97</v>
      </c>
      <c r="D5417" s="1474" t="s">
        <v>7624</v>
      </c>
      <c r="E5417" s="1475">
        <v>5500</v>
      </c>
      <c r="F5417" s="1474" t="s">
        <v>7622</v>
      </c>
      <c r="G5417" s="1474" t="s">
        <v>7623</v>
      </c>
      <c r="H5417" s="1473" t="s">
        <v>7625</v>
      </c>
      <c r="I5417" s="1473" t="s">
        <v>4607</v>
      </c>
      <c r="J5417" s="1473" t="s">
        <v>7503</v>
      </c>
      <c r="K5417" s="1322"/>
      <c r="L5417" s="1322">
        <v>4</v>
      </c>
      <c r="M5417" s="1323">
        <v>26728.850000000002</v>
      </c>
      <c r="N5417" s="1326">
        <v>0</v>
      </c>
      <c r="O5417" s="1325">
        <v>0</v>
      </c>
      <c r="P5417" s="1326">
        <v>0</v>
      </c>
    </row>
    <row r="5418" spans="1:16" ht="12.75" x14ac:dyDescent="0.2">
      <c r="A5418" s="1473">
        <v>1423</v>
      </c>
      <c r="B5418" s="1473" t="s">
        <v>2003</v>
      </c>
      <c r="C5418" s="1474" t="s">
        <v>97</v>
      </c>
      <c r="D5418" s="1474" t="s">
        <v>7626</v>
      </c>
      <c r="E5418" s="1475">
        <v>5000</v>
      </c>
      <c r="F5418" s="1474" t="s">
        <v>7627</v>
      </c>
      <c r="G5418" s="1474" t="s">
        <v>7628</v>
      </c>
      <c r="H5418" s="1473" t="s">
        <v>7629</v>
      </c>
      <c r="I5418" s="1473" t="s">
        <v>4607</v>
      </c>
      <c r="J5418" s="1473" t="s">
        <v>7503</v>
      </c>
      <c r="K5418" s="1322"/>
      <c r="L5418" s="1322">
        <v>6</v>
      </c>
      <c r="M5418" s="1323">
        <v>23397.440000000006</v>
      </c>
      <c r="N5418" s="1326">
        <v>0</v>
      </c>
      <c r="O5418" s="1325">
        <v>0</v>
      </c>
      <c r="P5418" s="1326">
        <v>0</v>
      </c>
    </row>
    <row r="5419" spans="1:16" ht="12.75" x14ac:dyDescent="0.2">
      <c r="A5419" s="1473">
        <v>1423</v>
      </c>
      <c r="B5419" s="1473" t="s">
        <v>2003</v>
      </c>
      <c r="C5419" s="1474" t="s">
        <v>97</v>
      </c>
      <c r="D5419" s="1474" t="s">
        <v>7518</v>
      </c>
      <c r="E5419" s="1475">
        <v>5000</v>
      </c>
      <c r="F5419" s="1474" t="s">
        <v>7630</v>
      </c>
      <c r="G5419" s="1474" t="s">
        <v>7631</v>
      </c>
      <c r="H5419" s="1473" t="s">
        <v>7568</v>
      </c>
      <c r="I5419" s="1473" t="s">
        <v>4607</v>
      </c>
      <c r="J5419" s="1473" t="s">
        <v>7503</v>
      </c>
      <c r="K5419" s="1322"/>
      <c r="L5419" s="1322">
        <v>6</v>
      </c>
      <c r="M5419" s="1323">
        <v>30461</v>
      </c>
      <c r="N5419" s="1325">
        <v>2</v>
      </c>
      <c r="O5419" s="1325">
        <v>6</v>
      </c>
      <c r="P5419" s="1326">
        <v>30757.55</v>
      </c>
    </row>
    <row r="5420" spans="1:16" ht="12.75" x14ac:dyDescent="0.2">
      <c r="A5420" s="1473">
        <v>1423</v>
      </c>
      <c r="B5420" s="1473" t="s">
        <v>2003</v>
      </c>
      <c r="C5420" s="1474" t="s">
        <v>97</v>
      </c>
      <c r="D5420" s="1474" t="s">
        <v>7632</v>
      </c>
      <c r="E5420" s="1475">
        <v>6500</v>
      </c>
      <c r="F5420" s="1474" t="s">
        <v>7633</v>
      </c>
      <c r="G5420" s="1474" t="s">
        <v>7634</v>
      </c>
      <c r="H5420" s="1473" t="s">
        <v>7635</v>
      </c>
      <c r="I5420" s="1473" t="s">
        <v>4607</v>
      </c>
      <c r="J5420" s="1473" t="s">
        <v>7503</v>
      </c>
      <c r="K5420" s="1322"/>
      <c r="L5420" s="1322">
        <v>12</v>
      </c>
      <c r="M5420" s="1323">
        <v>86316.46</v>
      </c>
      <c r="N5420" s="1326">
        <v>0</v>
      </c>
      <c r="O5420" s="1325">
        <v>0</v>
      </c>
      <c r="P5420" s="1326">
        <v>0</v>
      </c>
    </row>
    <row r="5421" spans="1:16" ht="12.75" x14ac:dyDescent="0.2">
      <c r="A5421" s="1473">
        <v>1423</v>
      </c>
      <c r="B5421" s="1473" t="s">
        <v>2003</v>
      </c>
      <c r="C5421" s="1474" t="s">
        <v>97</v>
      </c>
      <c r="D5421" s="1474" t="s">
        <v>7636</v>
      </c>
      <c r="E5421" s="1475">
        <v>5000</v>
      </c>
      <c r="F5421" s="1474" t="s">
        <v>7637</v>
      </c>
      <c r="G5421" s="1474" t="s">
        <v>7638</v>
      </c>
      <c r="H5421" s="1473" t="s">
        <v>7589</v>
      </c>
      <c r="I5421" s="1473" t="s">
        <v>4607</v>
      </c>
      <c r="J5421" s="1473" t="s">
        <v>7503</v>
      </c>
      <c r="K5421" s="1322"/>
      <c r="L5421" s="1322">
        <v>12</v>
      </c>
      <c r="M5421" s="1323">
        <v>61225.8</v>
      </c>
      <c r="N5421" s="1325">
        <v>1</v>
      </c>
      <c r="O5421" s="1325">
        <v>6</v>
      </c>
      <c r="P5421" s="1326">
        <v>30914.7</v>
      </c>
    </row>
    <row r="5422" spans="1:16" ht="12.75" x14ac:dyDescent="0.2">
      <c r="A5422" s="1473">
        <v>1423</v>
      </c>
      <c r="B5422" s="1473" t="s">
        <v>2003</v>
      </c>
      <c r="C5422" s="1474" t="s">
        <v>97</v>
      </c>
      <c r="D5422" s="1474" t="s">
        <v>7639</v>
      </c>
      <c r="E5422" s="1475">
        <v>5000</v>
      </c>
      <c r="F5422" s="1474" t="s">
        <v>7640</v>
      </c>
      <c r="G5422" s="1474" t="s">
        <v>7641</v>
      </c>
      <c r="H5422" s="1473" t="s">
        <v>7642</v>
      </c>
      <c r="I5422" s="1473" t="s">
        <v>4607</v>
      </c>
      <c r="J5422" s="1473" t="s">
        <v>7503</v>
      </c>
      <c r="K5422" s="1322"/>
      <c r="L5422" s="1322">
        <v>12</v>
      </c>
      <c r="M5422" s="1323">
        <v>61582.8</v>
      </c>
      <c r="N5422" s="1325">
        <v>1</v>
      </c>
      <c r="O5422" s="1325">
        <v>6</v>
      </c>
      <c r="P5422" s="1326">
        <v>31020.75</v>
      </c>
    </row>
    <row r="5423" spans="1:16" ht="12.75" x14ac:dyDescent="0.2">
      <c r="A5423" s="1473">
        <v>1423</v>
      </c>
      <c r="B5423" s="1473" t="s">
        <v>2003</v>
      </c>
      <c r="C5423" s="1474" t="s">
        <v>97</v>
      </c>
      <c r="D5423" s="1474" t="s">
        <v>7507</v>
      </c>
      <c r="E5423" s="1475">
        <v>6500</v>
      </c>
      <c r="F5423" s="1474" t="s">
        <v>7643</v>
      </c>
      <c r="G5423" s="1474" t="s">
        <v>7644</v>
      </c>
      <c r="H5423" s="1473" t="s">
        <v>654</v>
      </c>
      <c r="I5423" s="1473" t="s">
        <v>4607</v>
      </c>
      <c r="J5423" s="1473" t="s">
        <v>7503</v>
      </c>
      <c r="K5423" s="1322"/>
      <c r="L5423" s="1322">
        <v>1</v>
      </c>
      <c r="M5423" s="1323">
        <v>3146.73</v>
      </c>
      <c r="N5423" s="1325">
        <v>5</v>
      </c>
      <c r="O5423" s="1325">
        <v>6</v>
      </c>
      <c r="P5423" s="1326">
        <v>40044.9</v>
      </c>
    </row>
    <row r="5424" spans="1:16" ht="12.75" x14ac:dyDescent="0.2">
      <c r="A5424" s="1473">
        <v>1423</v>
      </c>
      <c r="B5424" s="1473" t="s">
        <v>2003</v>
      </c>
      <c r="C5424" s="1474" t="s">
        <v>97</v>
      </c>
      <c r="D5424" s="1474" t="s">
        <v>7645</v>
      </c>
      <c r="E5424" s="1475">
        <v>4000</v>
      </c>
      <c r="F5424" s="1474" t="s">
        <v>7646</v>
      </c>
      <c r="G5424" s="1474" t="s">
        <v>7647</v>
      </c>
      <c r="H5424" s="1473" t="s">
        <v>7648</v>
      </c>
      <c r="I5424" s="1473" t="s">
        <v>528</v>
      </c>
      <c r="J5424" s="1473" t="s">
        <v>7525</v>
      </c>
      <c r="K5424" s="1322"/>
      <c r="L5424" s="1322">
        <v>12</v>
      </c>
      <c r="M5424" s="1323">
        <v>49590.359999999993</v>
      </c>
      <c r="N5424" s="1325">
        <v>1</v>
      </c>
      <c r="O5424" s="1325">
        <v>6</v>
      </c>
      <c r="P5424" s="1326">
        <v>25043.220000000005</v>
      </c>
    </row>
    <row r="5425" spans="1:16" ht="12.75" x14ac:dyDescent="0.2">
      <c r="A5425" s="1473">
        <v>1423</v>
      </c>
      <c r="B5425" s="1473" t="s">
        <v>2003</v>
      </c>
      <c r="C5425" s="1474" t="s">
        <v>97</v>
      </c>
      <c r="D5425" s="1474" t="s">
        <v>7649</v>
      </c>
      <c r="E5425" s="1475">
        <v>6000</v>
      </c>
      <c r="F5425" s="1474" t="s">
        <v>7650</v>
      </c>
      <c r="G5425" s="1474" t="s">
        <v>7651</v>
      </c>
      <c r="H5425" s="1473" t="s">
        <v>7652</v>
      </c>
      <c r="I5425" s="1473" t="s">
        <v>4607</v>
      </c>
      <c r="J5425" s="1473" t="s">
        <v>7503</v>
      </c>
      <c r="K5425" s="1322"/>
      <c r="L5425" s="1322">
        <v>12</v>
      </c>
      <c r="M5425" s="1323">
        <v>73272.680000000008</v>
      </c>
      <c r="N5425" s="1325">
        <v>1</v>
      </c>
      <c r="O5425" s="1325">
        <v>6</v>
      </c>
      <c r="P5425" s="1326">
        <v>37044.060000000005</v>
      </c>
    </row>
    <row r="5426" spans="1:16" ht="12.75" x14ac:dyDescent="0.2">
      <c r="A5426" s="1473">
        <v>1423</v>
      </c>
      <c r="B5426" s="1473" t="s">
        <v>2003</v>
      </c>
      <c r="C5426" s="1474" t="s">
        <v>97</v>
      </c>
      <c r="D5426" s="1474" t="s">
        <v>7557</v>
      </c>
      <c r="E5426" s="1475">
        <v>5000</v>
      </c>
      <c r="F5426" s="1474" t="s">
        <v>7384</v>
      </c>
      <c r="G5426" s="1474" t="s">
        <v>7653</v>
      </c>
      <c r="H5426" s="1473" t="s">
        <v>1494</v>
      </c>
      <c r="I5426" s="1473" t="s">
        <v>4607</v>
      </c>
      <c r="J5426" s="1473" t="s">
        <v>7503</v>
      </c>
      <c r="K5426" s="1322"/>
      <c r="L5426" s="1322">
        <v>10</v>
      </c>
      <c r="M5426" s="1323">
        <v>53940.633333333331</v>
      </c>
      <c r="N5426" s="1325">
        <v>5</v>
      </c>
      <c r="O5426" s="1325">
        <v>6</v>
      </c>
      <c r="P5426" s="1326">
        <v>30882.15</v>
      </c>
    </row>
    <row r="5427" spans="1:16" ht="12.75" x14ac:dyDescent="0.2">
      <c r="A5427" s="1473">
        <v>1423</v>
      </c>
      <c r="B5427" s="1473" t="s">
        <v>2003</v>
      </c>
      <c r="C5427" s="1474" t="s">
        <v>97</v>
      </c>
      <c r="D5427" s="1474" t="s">
        <v>7654</v>
      </c>
      <c r="E5427" s="1475">
        <v>12000</v>
      </c>
      <c r="F5427" s="1474" t="s">
        <v>7655</v>
      </c>
      <c r="G5427" s="1474" t="s">
        <v>7656</v>
      </c>
      <c r="H5427" s="1473" t="s">
        <v>4635</v>
      </c>
      <c r="I5427" s="1473" t="s">
        <v>4607</v>
      </c>
      <c r="J5427" s="1473" t="s">
        <v>7503</v>
      </c>
      <c r="K5427" s="1322"/>
      <c r="L5427" s="1322">
        <v>0</v>
      </c>
      <c r="M5427" s="1323"/>
      <c r="N5427" s="1325">
        <v>1</v>
      </c>
      <c r="O5427" s="1325">
        <v>4</v>
      </c>
      <c r="P5427" s="1326">
        <v>42696.6</v>
      </c>
    </row>
    <row r="5428" spans="1:16" ht="12.75" x14ac:dyDescent="0.2">
      <c r="A5428" s="1473">
        <v>1423</v>
      </c>
      <c r="B5428" s="1473" t="s">
        <v>2003</v>
      </c>
      <c r="C5428" s="1474" t="s">
        <v>97</v>
      </c>
      <c r="D5428" s="1474" t="s">
        <v>7657</v>
      </c>
      <c r="E5428" s="1475">
        <v>5000</v>
      </c>
      <c r="F5428" s="1474" t="s">
        <v>7658</v>
      </c>
      <c r="G5428" s="1474" t="s">
        <v>7659</v>
      </c>
      <c r="H5428" s="1473" t="s">
        <v>834</v>
      </c>
      <c r="I5428" s="1473" t="s">
        <v>4607</v>
      </c>
      <c r="J5428" s="1473" t="s">
        <v>7503</v>
      </c>
      <c r="K5428" s="1322"/>
      <c r="L5428" s="1322">
        <v>7</v>
      </c>
      <c r="M5428" s="1323">
        <v>35287.830000000009</v>
      </c>
      <c r="N5428" s="1325">
        <v>5</v>
      </c>
      <c r="O5428" s="1325">
        <v>6</v>
      </c>
      <c r="P5428" s="1326">
        <v>30850.58</v>
      </c>
    </row>
    <row r="5429" spans="1:16" ht="12.75" x14ac:dyDescent="0.2">
      <c r="A5429" s="1473">
        <v>1423</v>
      </c>
      <c r="B5429" s="1473" t="s">
        <v>2003</v>
      </c>
      <c r="C5429" s="1474" t="s">
        <v>97</v>
      </c>
      <c r="D5429" s="1474" t="s">
        <v>4703</v>
      </c>
      <c r="E5429" s="1475">
        <v>2500</v>
      </c>
      <c r="F5429" s="1474" t="s">
        <v>7660</v>
      </c>
      <c r="G5429" s="1474" t="s">
        <v>7661</v>
      </c>
      <c r="H5429" s="1473" t="s">
        <v>3489</v>
      </c>
      <c r="I5429" s="1473"/>
      <c r="J5429" s="1473"/>
      <c r="K5429" s="1322"/>
      <c r="L5429" s="1322">
        <v>7</v>
      </c>
      <c r="M5429" s="1323">
        <v>18196.269999999997</v>
      </c>
      <c r="N5429" s="1325">
        <v>4</v>
      </c>
      <c r="O5429" s="1325">
        <v>6</v>
      </c>
      <c r="P5429" s="1326">
        <v>15962.96</v>
      </c>
    </row>
    <row r="5430" spans="1:16" ht="12.75" x14ac:dyDescent="0.2">
      <c r="A5430" s="1473">
        <v>1423</v>
      </c>
      <c r="B5430" s="1473" t="s">
        <v>2003</v>
      </c>
      <c r="C5430" s="1474" t="s">
        <v>97</v>
      </c>
      <c r="D5430" s="1474" t="s">
        <v>7657</v>
      </c>
      <c r="E5430" s="1475">
        <v>5500</v>
      </c>
      <c r="F5430" s="1474" t="s">
        <v>7662</v>
      </c>
      <c r="G5430" s="1474" t="s">
        <v>7663</v>
      </c>
      <c r="H5430" s="1473" t="s">
        <v>7664</v>
      </c>
      <c r="I5430" s="1473" t="s">
        <v>4607</v>
      </c>
      <c r="J5430" s="1473" t="s">
        <v>7503</v>
      </c>
      <c r="K5430" s="1322"/>
      <c r="L5430" s="1322">
        <v>12</v>
      </c>
      <c r="M5430" s="1323">
        <v>67825.900000000009</v>
      </c>
      <c r="N5430" s="1325">
        <v>2</v>
      </c>
      <c r="O5430" s="1325">
        <v>6</v>
      </c>
      <c r="P5430" s="1326">
        <v>34006.140000000007</v>
      </c>
    </row>
    <row r="5431" spans="1:16" ht="12.75" x14ac:dyDescent="0.2">
      <c r="A5431" s="1473">
        <v>1423</v>
      </c>
      <c r="B5431" s="1473" t="s">
        <v>2003</v>
      </c>
      <c r="C5431" s="1474" t="s">
        <v>97</v>
      </c>
      <c r="D5431" s="1474" t="s">
        <v>7665</v>
      </c>
      <c r="E5431" s="1475">
        <v>2500</v>
      </c>
      <c r="F5431" s="1474" t="s">
        <v>7666</v>
      </c>
      <c r="G5431" s="1474" t="s">
        <v>7667</v>
      </c>
      <c r="H5431" s="1473" t="s">
        <v>991</v>
      </c>
      <c r="I5431" s="1473"/>
      <c r="J5431" s="1473" t="s">
        <v>7525</v>
      </c>
      <c r="K5431" s="1322"/>
      <c r="L5431" s="1322">
        <v>5</v>
      </c>
      <c r="M5431" s="1323">
        <v>10816.829999999996</v>
      </c>
      <c r="N5431" s="1326">
        <v>0</v>
      </c>
      <c r="O5431" s="1325">
        <v>0</v>
      </c>
      <c r="P5431" s="1326">
        <v>0</v>
      </c>
    </row>
    <row r="5432" spans="1:16" ht="12.75" x14ac:dyDescent="0.2">
      <c r="A5432" s="1473">
        <v>1423</v>
      </c>
      <c r="B5432" s="1473" t="s">
        <v>2003</v>
      </c>
      <c r="C5432" s="1474" t="s">
        <v>97</v>
      </c>
      <c r="D5432" s="1474" t="s">
        <v>7668</v>
      </c>
      <c r="E5432" s="1475">
        <v>6500</v>
      </c>
      <c r="F5432" s="1474" t="s">
        <v>7402</v>
      </c>
      <c r="G5432" s="1474" t="s">
        <v>7669</v>
      </c>
      <c r="H5432" s="1473" t="s">
        <v>4649</v>
      </c>
      <c r="I5432" s="1473" t="s">
        <v>4607</v>
      </c>
      <c r="J5432" s="1473" t="s">
        <v>7503</v>
      </c>
      <c r="K5432" s="1322"/>
      <c r="L5432" s="1322">
        <v>10</v>
      </c>
      <c r="M5432" s="1323">
        <v>69953.850000000006</v>
      </c>
      <c r="N5432" s="1325">
        <v>2</v>
      </c>
      <c r="O5432" s="1325">
        <v>6</v>
      </c>
      <c r="P5432" s="1326">
        <v>39949.950000000004</v>
      </c>
    </row>
    <row r="5433" spans="1:16" ht="12.75" x14ac:dyDescent="0.2">
      <c r="A5433" s="1473">
        <v>1423</v>
      </c>
      <c r="B5433" s="1473" t="s">
        <v>2003</v>
      </c>
      <c r="C5433" s="1474" t="s">
        <v>97</v>
      </c>
      <c r="D5433" s="1474" t="s">
        <v>7670</v>
      </c>
      <c r="E5433" s="1475">
        <v>3500</v>
      </c>
      <c r="F5433" s="1474" t="s">
        <v>7671</v>
      </c>
      <c r="G5433" s="1474" t="s">
        <v>7672</v>
      </c>
      <c r="H5433" s="1473" t="s">
        <v>867</v>
      </c>
      <c r="I5433" s="1473" t="s">
        <v>4607</v>
      </c>
      <c r="J5433" s="1473" t="s">
        <v>7503</v>
      </c>
      <c r="K5433" s="1322"/>
      <c r="L5433" s="1322">
        <v>4</v>
      </c>
      <c r="M5433" s="1323">
        <v>15784.710000000003</v>
      </c>
      <c r="N5433" s="1326">
        <v>0</v>
      </c>
      <c r="O5433" s="1325">
        <v>0</v>
      </c>
      <c r="P5433" s="1326">
        <v>0</v>
      </c>
    </row>
    <row r="5434" spans="1:16" ht="12.75" x14ac:dyDescent="0.2">
      <c r="A5434" s="1473">
        <v>1423</v>
      </c>
      <c r="B5434" s="1473" t="s">
        <v>2003</v>
      </c>
      <c r="C5434" s="1474" t="s">
        <v>97</v>
      </c>
      <c r="D5434" s="1474" t="s">
        <v>7673</v>
      </c>
      <c r="E5434" s="1475">
        <v>6500</v>
      </c>
      <c r="F5434" s="1474" t="s">
        <v>7671</v>
      </c>
      <c r="G5434" s="1474" t="s">
        <v>7672</v>
      </c>
      <c r="H5434" s="1473" t="s">
        <v>867</v>
      </c>
      <c r="I5434" s="1473" t="s">
        <v>4607</v>
      </c>
      <c r="J5434" s="1473" t="s">
        <v>7503</v>
      </c>
      <c r="K5434" s="1322"/>
      <c r="L5434" s="1322">
        <v>9</v>
      </c>
      <c r="M5434" s="1323">
        <v>57139.05</v>
      </c>
      <c r="N5434" s="1325">
        <v>1</v>
      </c>
      <c r="O5434" s="1325">
        <v>6</v>
      </c>
      <c r="P5434" s="1326">
        <v>39269.1</v>
      </c>
    </row>
    <row r="5435" spans="1:16" ht="12.75" x14ac:dyDescent="0.2">
      <c r="A5435" s="1473">
        <v>1423</v>
      </c>
      <c r="B5435" s="1473" t="s">
        <v>2003</v>
      </c>
      <c r="C5435" s="1474" t="s">
        <v>97</v>
      </c>
      <c r="D5435" s="1474" t="s">
        <v>7674</v>
      </c>
      <c r="E5435" s="1475">
        <v>5500</v>
      </c>
      <c r="F5435" s="1474" t="s">
        <v>7675</v>
      </c>
      <c r="G5435" s="1474" t="s">
        <v>7676</v>
      </c>
      <c r="H5435" s="1473" t="s">
        <v>1459</v>
      </c>
      <c r="I5435" s="1473" t="s">
        <v>4607</v>
      </c>
      <c r="J5435" s="1473" t="s">
        <v>7503</v>
      </c>
      <c r="K5435" s="1322"/>
      <c r="L5435" s="1322">
        <v>2</v>
      </c>
      <c r="M5435" s="1323">
        <v>17460.14</v>
      </c>
      <c r="N5435" s="1326">
        <v>0</v>
      </c>
      <c r="O5435" s="1325">
        <v>0</v>
      </c>
      <c r="P5435" s="1326">
        <v>0</v>
      </c>
    </row>
    <row r="5436" spans="1:16" ht="12.75" x14ac:dyDescent="0.2">
      <c r="A5436" s="1473">
        <v>1423</v>
      </c>
      <c r="B5436" s="1473" t="s">
        <v>2003</v>
      </c>
      <c r="C5436" s="1474" t="s">
        <v>97</v>
      </c>
      <c r="D5436" s="1474" t="s">
        <v>7677</v>
      </c>
      <c r="E5436" s="1475">
        <v>6500</v>
      </c>
      <c r="F5436" s="1474" t="s">
        <v>7675</v>
      </c>
      <c r="G5436" s="1474" t="s">
        <v>7676</v>
      </c>
      <c r="H5436" s="1473" t="s">
        <v>1459</v>
      </c>
      <c r="I5436" s="1473" t="s">
        <v>4607</v>
      </c>
      <c r="J5436" s="1473" t="s">
        <v>7503</v>
      </c>
      <c r="K5436" s="1322"/>
      <c r="L5436" s="1322">
        <v>10</v>
      </c>
      <c r="M5436" s="1323">
        <v>69984</v>
      </c>
      <c r="N5436" s="1325">
        <v>1</v>
      </c>
      <c r="O5436" s="1325">
        <v>6</v>
      </c>
      <c r="P5436" s="1326">
        <v>40044.9</v>
      </c>
    </row>
    <row r="5437" spans="1:16" ht="12.75" x14ac:dyDescent="0.2">
      <c r="A5437" s="1473">
        <v>1423</v>
      </c>
      <c r="B5437" s="1473" t="s">
        <v>2003</v>
      </c>
      <c r="C5437" s="1474" t="s">
        <v>97</v>
      </c>
      <c r="D5437" s="1474" t="s">
        <v>7678</v>
      </c>
      <c r="E5437" s="1475">
        <v>6500</v>
      </c>
      <c r="F5437" s="1474" t="s">
        <v>7679</v>
      </c>
      <c r="G5437" s="1474" t="s">
        <v>7680</v>
      </c>
      <c r="H5437" s="1473" t="s">
        <v>1220</v>
      </c>
      <c r="I5437" s="1473" t="s">
        <v>4607</v>
      </c>
      <c r="J5437" s="1473" t="s">
        <v>7503</v>
      </c>
      <c r="K5437" s="1322"/>
      <c r="L5437" s="1322">
        <v>0</v>
      </c>
      <c r="M5437" s="1323"/>
      <c r="N5437" s="1325">
        <v>1</v>
      </c>
      <c r="O5437" s="1325">
        <v>4</v>
      </c>
      <c r="P5437" s="1326">
        <v>23229.933333333331</v>
      </c>
    </row>
    <row r="5438" spans="1:16" ht="12.75" x14ac:dyDescent="0.2">
      <c r="A5438" s="1473">
        <v>1423</v>
      </c>
      <c r="B5438" s="1473" t="s">
        <v>2003</v>
      </c>
      <c r="C5438" s="1474" t="s">
        <v>97</v>
      </c>
      <c r="D5438" s="1474" t="s">
        <v>7557</v>
      </c>
      <c r="E5438" s="1475">
        <v>5000</v>
      </c>
      <c r="F5438" s="1474" t="s">
        <v>7681</v>
      </c>
      <c r="G5438" s="1474" t="s">
        <v>7682</v>
      </c>
      <c r="H5438" s="1473" t="s">
        <v>7683</v>
      </c>
      <c r="I5438" s="1473" t="s">
        <v>4607</v>
      </c>
      <c r="J5438" s="1473" t="s">
        <v>7503</v>
      </c>
      <c r="K5438" s="1322"/>
      <c r="L5438" s="1322">
        <v>10</v>
      </c>
      <c r="M5438" s="1323">
        <v>53624.233333333337</v>
      </c>
      <c r="N5438" s="1325">
        <v>2</v>
      </c>
      <c r="O5438" s="1325">
        <v>6</v>
      </c>
      <c r="P5438" s="1326">
        <v>30916.100000000002</v>
      </c>
    </row>
    <row r="5439" spans="1:16" ht="12.75" x14ac:dyDescent="0.2">
      <c r="A5439" s="1473">
        <v>1423</v>
      </c>
      <c r="B5439" s="1473" t="s">
        <v>2003</v>
      </c>
      <c r="C5439" s="1474" t="s">
        <v>97</v>
      </c>
      <c r="D5439" s="1474" t="s">
        <v>7684</v>
      </c>
      <c r="E5439" s="1475">
        <v>7500</v>
      </c>
      <c r="F5439" s="1474" t="s">
        <v>7685</v>
      </c>
      <c r="G5439" s="1474" t="s">
        <v>7686</v>
      </c>
      <c r="H5439" s="1473" t="s">
        <v>1459</v>
      </c>
      <c r="I5439" s="1473" t="s">
        <v>4607</v>
      </c>
      <c r="J5439" s="1473" t="s">
        <v>7503</v>
      </c>
      <c r="K5439" s="1322"/>
      <c r="L5439" s="1322">
        <v>12</v>
      </c>
      <c r="M5439" s="1323">
        <v>90024.440000000017</v>
      </c>
      <c r="N5439" s="1325">
        <v>1</v>
      </c>
      <c r="O5439" s="1325">
        <v>6</v>
      </c>
      <c r="P5439" s="1326">
        <v>45501.62</v>
      </c>
    </row>
    <row r="5440" spans="1:16" ht="12.75" x14ac:dyDescent="0.2">
      <c r="A5440" s="1473">
        <v>1423</v>
      </c>
      <c r="B5440" s="1473" t="s">
        <v>2003</v>
      </c>
      <c r="C5440" s="1474" t="s">
        <v>97</v>
      </c>
      <c r="D5440" s="1474" t="s">
        <v>7674</v>
      </c>
      <c r="E5440" s="1475">
        <v>5500</v>
      </c>
      <c r="F5440" s="1474" t="s">
        <v>7687</v>
      </c>
      <c r="G5440" s="1474" t="s">
        <v>7688</v>
      </c>
      <c r="H5440" s="1473" t="s">
        <v>1459</v>
      </c>
      <c r="I5440" s="1473" t="s">
        <v>4607</v>
      </c>
      <c r="J5440" s="1473" t="s">
        <v>7503</v>
      </c>
      <c r="K5440" s="1322"/>
      <c r="L5440" s="1322">
        <v>9</v>
      </c>
      <c r="M5440" s="1323">
        <v>49011.5</v>
      </c>
      <c r="N5440" s="1325">
        <v>2</v>
      </c>
      <c r="O5440" s="1325">
        <v>6</v>
      </c>
      <c r="P5440" s="1326">
        <v>34008.420000000006</v>
      </c>
    </row>
    <row r="5441" spans="1:16" ht="12.75" x14ac:dyDescent="0.2">
      <c r="A5441" s="1473">
        <v>1423</v>
      </c>
      <c r="B5441" s="1473" t="s">
        <v>2003</v>
      </c>
      <c r="C5441" s="1474" t="s">
        <v>97</v>
      </c>
      <c r="D5441" s="1474" t="s">
        <v>7689</v>
      </c>
      <c r="E5441" s="1475">
        <v>6500</v>
      </c>
      <c r="F5441" s="1474" t="s">
        <v>7690</v>
      </c>
      <c r="G5441" s="1474" t="s">
        <v>7691</v>
      </c>
      <c r="H5441" s="1473" t="s">
        <v>4591</v>
      </c>
      <c r="I5441" s="1473" t="s">
        <v>4607</v>
      </c>
      <c r="J5441" s="1473" t="s">
        <v>7503</v>
      </c>
      <c r="K5441" s="1322"/>
      <c r="L5441" s="1322">
        <v>12</v>
      </c>
      <c r="M5441" s="1323">
        <v>79342.049999999988</v>
      </c>
      <c r="N5441" s="1325">
        <v>2</v>
      </c>
      <c r="O5441" s="1325">
        <v>6</v>
      </c>
      <c r="P5441" s="1326">
        <v>39933.75</v>
      </c>
    </row>
    <row r="5442" spans="1:16" ht="12.75" x14ac:dyDescent="0.2">
      <c r="A5442" s="1473">
        <v>1423</v>
      </c>
      <c r="B5442" s="1473" t="s">
        <v>2003</v>
      </c>
      <c r="C5442" s="1474" t="s">
        <v>97</v>
      </c>
      <c r="D5442" s="1474" t="s">
        <v>7668</v>
      </c>
      <c r="E5442" s="1475">
        <v>6500</v>
      </c>
      <c r="F5442" s="1474" t="s">
        <v>7692</v>
      </c>
      <c r="G5442" s="1474" t="s">
        <v>7693</v>
      </c>
      <c r="H5442" s="1473" t="s">
        <v>7652</v>
      </c>
      <c r="I5442" s="1473" t="s">
        <v>4607</v>
      </c>
      <c r="J5442" s="1473" t="s">
        <v>7503</v>
      </c>
      <c r="K5442" s="1322"/>
      <c r="L5442" s="1322">
        <v>12</v>
      </c>
      <c r="M5442" s="1323">
        <v>79680</v>
      </c>
      <c r="N5442" s="1325">
        <v>2</v>
      </c>
      <c r="O5442" s="1325">
        <v>6</v>
      </c>
      <c r="P5442" s="1326">
        <v>40000.35</v>
      </c>
    </row>
    <row r="5443" spans="1:16" ht="12.75" x14ac:dyDescent="0.2">
      <c r="A5443" s="1473">
        <v>1423</v>
      </c>
      <c r="B5443" s="1473" t="s">
        <v>2003</v>
      </c>
      <c r="C5443" s="1474" t="s">
        <v>97</v>
      </c>
      <c r="D5443" s="1474" t="s">
        <v>7515</v>
      </c>
      <c r="E5443" s="1475">
        <v>7500</v>
      </c>
      <c r="F5443" s="1474" t="s">
        <v>7694</v>
      </c>
      <c r="G5443" s="1474" t="s">
        <v>7695</v>
      </c>
      <c r="H5443" s="1473" t="s">
        <v>7589</v>
      </c>
      <c r="I5443" s="1473" t="s">
        <v>4607</v>
      </c>
      <c r="J5443" s="1473" t="s">
        <v>7503</v>
      </c>
      <c r="K5443" s="1322"/>
      <c r="L5443" s="1322">
        <v>4</v>
      </c>
      <c r="M5443" s="1323">
        <v>17245.16</v>
      </c>
      <c r="N5443" s="1326">
        <v>0</v>
      </c>
      <c r="O5443" s="1325">
        <v>0</v>
      </c>
      <c r="P5443" s="1326">
        <v>0</v>
      </c>
    </row>
    <row r="5444" spans="1:16" ht="12.75" x14ac:dyDescent="0.2">
      <c r="A5444" s="1473">
        <v>1423</v>
      </c>
      <c r="B5444" s="1473" t="s">
        <v>2003</v>
      </c>
      <c r="C5444" s="1474" t="s">
        <v>97</v>
      </c>
      <c r="D5444" s="1474" t="s">
        <v>7696</v>
      </c>
      <c r="E5444" s="1475">
        <v>3500</v>
      </c>
      <c r="F5444" s="1474" t="s">
        <v>7697</v>
      </c>
      <c r="G5444" s="1474" t="s">
        <v>7698</v>
      </c>
      <c r="H5444" s="1473" t="s">
        <v>867</v>
      </c>
      <c r="I5444" s="1473" t="s">
        <v>4607</v>
      </c>
      <c r="J5444" s="1473" t="s">
        <v>7503</v>
      </c>
      <c r="K5444" s="1322"/>
      <c r="L5444" s="1322">
        <v>7</v>
      </c>
      <c r="M5444" s="1323">
        <v>26860.469999999998</v>
      </c>
      <c r="N5444" s="1325">
        <v>2</v>
      </c>
      <c r="O5444" s="1325">
        <v>6</v>
      </c>
      <c r="P5444" s="1326">
        <v>22044.9</v>
      </c>
    </row>
    <row r="5445" spans="1:16" ht="12.75" x14ac:dyDescent="0.2">
      <c r="A5445" s="1473">
        <v>1423</v>
      </c>
      <c r="B5445" s="1473" t="s">
        <v>2003</v>
      </c>
      <c r="C5445" s="1474" t="s">
        <v>97</v>
      </c>
      <c r="D5445" s="1474" t="s">
        <v>7699</v>
      </c>
      <c r="E5445" s="1475">
        <v>9000</v>
      </c>
      <c r="F5445" s="1474" t="s">
        <v>7700</v>
      </c>
      <c r="G5445" s="1474" t="s">
        <v>7701</v>
      </c>
      <c r="H5445" s="1473" t="s">
        <v>867</v>
      </c>
      <c r="I5445" s="1473" t="s">
        <v>4607</v>
      </c>
      <c r="J5445" s="1473" t="s">
        <v>7503</v>
      </c>
      <c r="K5445" s="1322"/>
      <c r="L5445" s="1322">
        <v>9</v>
      </c>
      <c r="M5445" s="1323">
        <v>79727.360000000001</v>
      </c>
      <c r="N5445" s="1325">
        <v>1</v>
      </c>
      <c r="O5445" s="1325">
        <v>4</v>
      </c>
      <c r="P5445" s="1326">
        <v>31344.600000000002</v>
      </c>
    </row>
    <row r="5446" spans="1:16" ht="12.75" x14ac:dyDescent="0.2">
      <c r="A5446" s="1473">
        <v>1423</v>
      </c>
      <c r="B5446" s="1473" t="s">
        <v>2003</v>
      </c>
      <c r="C5446" s="1474" t="s">
        <v>97</v>
      </c>
      <c r="D5446" s="1474" t="s">
        <v>7702</v>
      </c>
      <c r="E5446" s="1475">
        <v>10000</v>
      </c>
      <c r="F5446" s="1474" t="s">
        <v>7700</v>
      </c>
      <c r="G5446" s="1474" t="s">
        <v>7701</v>
      </c>
      <c r="H5446" s="1473" t="s">
        <v>867</v>
      </c>
      <c r="I5446" s="1473" t="s">
        <v>4607</v>
      </c>
      <c r="J5446" s="1473" t="s">
        <v>7503</v>
      </c>
      <c r="K5446" s="1322"/>
      <c r="L5446" s="1322">
        <v>0</v>
      </c>
      <c r="M5446" s="1323"/>
      <c r="N5446" s="1325">
        <v>1</v>
      </c>
      <c r="O5446" s="1325">
        <v>4</v>
      </c>
      <c r="P5446" s="1326">
        <v>35014.966666666667</v>
      </c>
    </row>
    <row r="5447" spans="1:16" ht="12.75" x14ac:dyDescent="0.2">
      <c r="A5447" s="1473">
        <v>1423</v>
      </c>
      <c r="B5447" s="1473" t="s">
        <v>2003</v>
      </c>
      <c r="C5447" s="1474" t="s">
        <v>97</v>
      </c>
      <c r="D5447" s="1474" t="s">
        <v>7703</v>
      </c>
      <c r="E5447" s="1475">
        <v>1500</v>
      </c>
      <c r="F5447" s="1474" t="s">
        <v>7704</v>
      </c>
      <c r="G5447" s="1474" t="s">
        <v>7705</v>
      </c>
      <c r="H5447" s="1473" t="s">
        <v>7706</v>
      </c>
      <c r="I5447" s="1473"/>
      <c r="J5447" s="1473"/>
      <c r="K5447" s="1322"/>
      <c r="L5447" s="1322">
        <v>12</v>
      </c>
      <c r="M5447" s="1323">
        <v>19960.8</v>
      </c>
      <c r="N5447" s="1325">
        <v>1</v>
      </c>
      <c r="O5447" s="1325">
        <v>6</v>
      </c>
      <c r="P5447" s="1326">
        <v>9810</v>
      </c>
    </row>
    <row r="5448" spans="1:16" ht="12.75" x14ac:dyDescent="0.2">
      <c r="A5448" s="1473">
        <v>1423</v>
      </c>
      <c r="B5448" s="1473" t="s">
        <v>2003</v>
      </c>
      <c r="C5448" s="1474" t="s">
        <v>97</v>
      </c>
      <c r="D5448" s="1474" t="s">
        <v>7507</v>
      </c>
      <c r="E5448" s="1475">
        <v>6500</v>
      </c>
      <c r="F5448" s="1474" t="s">
        <v>7707</v>
      </c>
      <c r="G5448" s="1474" t="s">
        <v>7708</v>
      </c>
      <c r="H5448" s="1473" t="s">
        <v>654</v>
      </c>
      <c r="I5448" s="1473" t="s">
        <v>4607</v>
      </c>
      <c r="J5448" s="1473" t="s">
        <v>7503</v>
      </c>
      <c r="K5448" s="1322"/>
      <c r="L5448" s="1322">
        <v>12</v>
      </c>
      <c r="M5448" s="1323">
        <v>79960.800000000003</v>
      </c>
      <c r="N5448" s="1325">
        <v>2</v>
      </c>
      <c r="O5448" s="1325">
        <v>4</v>
      </c>
      <c r="P5448" s="1326">
        <v>22767.64</v>
      </c>
    </row>
    <row r="5449" spans="1:16" ht="12.75" x14ac:dyDescent="0.2">
      <c r="A5449" s="1473">
        <v>1423</v>
      </c>
      <c r="B5449" s="1473" t="s">
        <v>2003</v>
      </c>
      <c r="C5449" s="1474" t="s">
        <v>97</v>
      </c>
      <c r="D5449" s="1474" t="s">
        <v>7677</v>
      </c>
      <c r="E5449" s="1475">
        <v>6500</v>
      </c>
      <c r="F5449" s="1474" t="s">
        <v>7709</v>
      </c>
      <c r="G5449" s="1474" t="s">
        <v>7710</v>
      </c>
      <c r="H5449" s="1473" t="s">
        <v>4635</v>
      </c>
      <c r="I5449" s="1473" t="s">
        <v>4607</v>
      </c>
      <c r="J5449" s="1473" t="s">
        <v>7503</v>
      </c>
      <c r="K5449" s="1322"/>
      <c r="L5449" s="1322">
        <v>12</v>
      </c>
      <c r="M5449" s="1323">
        <v>78332.72</v>
      </c>
      <c r="N5449" s="1325">
        <v>2</v>
      </c>
      <c r="O5449" s="1325">
        <v>6</v>
      </c>
      <c r="P5449" s="1326">
        <v>39559.360000000001</v>
      </c>
    </row>
    <row r="5450" spans="1:16" ht="12.75" x14ac:dyDescent="0.2">
      <c r="A5450" s="1473">
        <v>1423</v>
      </c>
      <c r="B5450" s="1473" t="s">
        <v>2003</v>
      </c>
      <c r="C5450" s="1474" t="s">
        <v>97</v>
      </c>
      <c r="D5450" s="1474" t="s">
        <v>7711</v>
      </c>
      <c r="E5450" s="1475">
        <v>7500</v>
      </c>
      <c r="F5450" s="1474" t="s">
        <v>7712</v>
      </c>
      <c r="G5450" s="1474" t="s">
        <v>7713</v>
      </c>
      <c r="H5450" s="1473" t="s">
        <v>7652</v>
      </c>
      <c r="I5450" s="1473" t="s">
        <v>4607</v>
      </c>
      <c r="J5450" s="1473" t="s">
        <v>7503</v>
      </c>
      <c r="K5450" s="1322"/>
      <c r="L5450" s="1322">
        <v>12</v>
      </c>
      <c r="M5450" s="1323">
        <v>91960.28</v>
      </c>
      <c r="N5450" s="1325">
        <v>1</v>
      </c>
      <c r="O5450" s="1325">
        <v>6</v>
      </c>
      <c r="P5450" s="1326">
        <v>46044.9</v>
      </c>
    </row>
    <row r="5451" spans="1:16" ht="12.75" x14ac:dyDescent="0.2">
      <c r="A5451" s="1473">
        <v>1423</v>
      </c>
      <c r="B5451" s="1473" t="s">
        <v>2003</v>
      </c>
      <c r="C5451" s="1474" t="s">
        <v>97</v>
      </c>
      <c r="D5451" s="1474" t="s">
        <v>7130</v>
      </c>
      <c r="E5451" s="1475">
        <v>6500</v>
      </c>
      <c r="F5451" s="1474" t="s">
        <v>7714</v>
      </c>
      <c r="G5451" s="1474" t="s">
        <v>7715</v>
      </c>
      <c r="H5451" s="1473" t="s">
        <v>654</v>
      </c>
      <c r="I5451" s="1473" t="s">
        <v>4607</v>
      </c>
      <c r="J5451" s="1473" t="s">
        <v>7503</v>
      </c>
      <c r="K5451" s="1322"/>
      <c r="L5451" s="1322">
        <v>4</v>
      </c>
      <c r="M5451" s="1323">
        <v>22679.079999999998</v>
      </c>
      <c r="N5451" s="1326">
        <v>0</v>
      </c>
      <c r="O5451" s="1325">
        <v>0</v>
      </c>
      <c r="P5451" s="1326">
        <v>0</v>
      </c>
    </row>
    <row r="5452" spans="1:16" ht="12.75" x14ac:dyDescent="0.2">
      <c r="A5452" s="1473">
        <v>1423</v>
      </c>
      <c r="B5452" s="1473" t="s">
        <v>2003</v>
      </c>
      <c r="C5452" s="1474" t="s">
        <v>97</v>
      </c>
      <c r="D5452" s="1474" t="s">
        <v>7311</v>
      </c>
      <c r="E5452" s="1475">
        <v>7500</v>
      </c>
      <c r="F5452" s="1474" t="s">
        <v>7716</v>
      </c>
      <c r="G5452" s="1474" t="s">
        <v>7717</v>
      </c>
      <c r="H5452" s="1473" t="s">
        <v>792</v>
      </c>
      <c r="I5452" s="1473" t="s">
        <v>4607</v>
      </c>
      <c r="J5452" s="1473" t="s">
        <v>7503</v>
      </c>
      <c r="K5452" s="1322"/>
      <c r="L5452" s="1322">
        <v>12</v>
      </c>
      <c r="M5452" s="1323">
        <v>91829.759999999995</v>
      </c>
      <c r="N5452" s="1325">
        <v>1</v>
      </c>
      <c r="O5452" s="1325">
        <v>6</v>
      </c>
      <c r="P5452" s="1326">
        <v>45913.860000000008</v>
      </c>
    </row>
    <row r="5453" spans="1:16" ht="12.75" x14ac:dyDescent="0.2">
      <c r="A5453" s="1473">
        <v>1423</v>
      </c>
      <c r="B5453" s="1473" t="s">
        <v>2003</v>
      </c>
      <c r="C5453" s="1474" t="s">
        <v>97</v>
      </c>
      <c r="D5453" s="1474" t="s">
        <v>7718</v>
      </c>
      <c r="E5453" s="1475">
        <v>6500</v>
      </c>
      <c r="F5453" s="1474" t="s">
        <v>7719</v>
      </c>
      <c r="G5453" s="1474" t="s">
        <v>7720</v>
      </c>
      <c r="H5453" s="1473" t="s">
        <v>1373</v>
      </c>
      <c r="I5453" s="1473" t="s">
        <v>4607</v>
      </c>
      <c r="J5453" s="1473" t="s">
        <v>7503</v>
      </c>
      <c r="K5453" s="1322"/>
      <c r="L5453" s="1322">
        <v>12</v>
      </c>
      <c r="M5453" s="1323">
        <v>87909.680000000008</v>
      </c>
      <c r="N5453" s="1326">
        <v>0</v>
      </c>
      <c r="O5453" s="1325">
        <v>0</v>
      </c>
      <c r="P5453" s="1326">
        <v>0</v>
      </c>
    </row>
    <row r="5454" spans="1:16" ht="12.75" x14ac:dyDescent="0.2">
      <c r="A5454" s="1473">
        <v>1423</v>
      </c>
      <c r="B5454" s="1473" t="s">
        <v>2003</v>
      </c>
      <c r="C5454" s="1474" t="s">
        <v>97</v>
      </c>
      <c r="D5454" s="1474" t="s">
        <v>7553</v>
      </c>
      <c r="E5454" s="1475">
        <v>2500</v>
      </c>
      <c r="F5454" s="1474" t="s">
        <v>7721</v>
      </c>
      <c r="G5454" s="1474" t="s">
        <v>7722</v>
      </c>
      <c r="H5454" s="1473" t="s">
        <v>7556</v>
      </c>
      <c r="I5454" s="1473" t="s">
        <v>528</v>
      </c>
      <c r="J5454" s="1473" t="s">
        <v>7525</v>
      </c>
      <c r="K5454" s="1322"/>
      <c r="L5454" s="1322">
        <v>1</v>
      </c>
      <c r="M5454" s="1323">
        <v>2863.4</v>
      </c>
      <c r="N5454" s="1325">
        <v>5</v>
      </c>
      <c r="O5454" s="1325">
        <v>6</v>
      </c>
      <c r="P5454" s="1326">
        <v>15914.31</v>
      </c>
    </row>
    <row r="5455" spans="1:16" ht="12.75" x14ac:dyDescent="0.2">
      <c r="A5455" s="1473">
        <v>1423</v>
      </c>
      <c r="B5455" s="1473" t="s">
        <v>2003</v>
      </c>
      <c r="C5455" s="1474" t="s">
        <v>97</v>
      </c>
      <c r="D5455" s="1474" t="s">
        <v>7507</v>
      </c>
      <c r="E5455" s="1475">
        <v>6500</v>
      </c>
      <c r="F5455" s="1474" t="s">
        <v>7723</v>
      </c>
      <c r="G5455" s="1474" t="s">
        <v>7724</v>
      </c>
      <c r="H5455" s="1473" t="s">
        <v>654</v>
      </c>
      <c r="I5455" s="1473" t="s">
        <v>4607</v>
      </c>
      <c r="J5455" s="1473" t="s">
        <v>7503</v>
      </c>
      <c r="K5455" s="1322"/>
      <c r="L5455" s="1322">
        <v>12</v>
      </c>
      <c r="M5455" s="1323">
        <v>78389.850000000006</v>
      </c>
      <c r="N5455" s="1325">
        <v>2</v>
      </c>
      <c r="O5455" s="1325">
        <v>6</v>
      </c>
      <c r="P5455" s="1326">
        <v>39606.6</v>
      </c>
    </row>
    <row r="5456" spans="1:16" ht="12.75" x14ac:dyDescent="0.2">
      <c r="A5456" s="1473">
        <v>1423</v>
      </c>
      <c r="B5456" s="1473" t="s">
        <v>2003</v>
      </c>
      <c r="C5456" s="1474" t="s">
        <v>97</v>
      </c>
      <c r="D5456" s="1474" t="s">
        <v>7725</v>
      </c>
      <c r="E5456" s="1475">
        <v>6500</v>
      </c>
      <c r="F5456" s="1474" t="s">
        <v>7726</v>
      </c>
      <c r="G5456" s="1474" t="s">
        <v>7727</v>
      </c>
      <c r="H5456" s="1473" t="s">
        <v>4591</v>
      </c>
      <c r="I5456" s="1473" t="s">
        <v>4607</v>
      </c>
      <c r="J5456" s="1473" t="s">
        <v>7503</v>
      </c>
      <c r="K5456" s="1322"/>
      <c r="L5456" s="1322">
        <v>12</v>
      </c>
      <c r="M5456" s="1323">
        <v>79680</v>
      </c>
      <c r="N5456" s="1325">
        <v>2</v>
      </c>
      <c r="O5456" s="1325">
        <v>6</v>
      </c>
      <c r="P5456" s="1326">
        <v>40044.9</v>
      </c>
    </row>
    <row r="5457" spans="1:16" ht="12.75" x14ac:dyDescent="0.2">
      <c r="A5457" s="1473">
        <v>1423</v>
      </c>
      <c r="B5457" s="1473" t="s">
        <v>2003</v>
      </c>
      <c r="C5457" s="1474" t="s">
        <v>97</v>
      </c>
      <c r="D5457" s="1474" t="s">
        <v>7130</v>
      </c>
      <c r="E5457" s="1475">
        <v>6500</v>
      </c>
      <c r="F5457" s="1474" t="s">
        <v>6943</v>
      </c>
      <c r="G5457" s="1474" t="s">
        <v>7728</v>
      </c>
      <c r="H5457" s="1473" t="s">
        <v>654</v>
      </c>
      <c r="I5457" s="1473" t="s">
        <v>4607</v>
      </c>
      <c r="J5457" s="1473" t="s">
        <v>7503</v>
      </c>
      <c r="K5457" s="1322"/>
      <c r="L5457" s="1322">
        <v>4</v>
      </c>
      <c r="M5457" s="1323">
        <v>20721.536666666663</v>
      </c>
      <c r="N5457" s="1326">
        <v>0</v>
      </c>
      <c r="O5457" s="1325">
        <v>0</v>
      </c>
      <c r="P5457" s="1326">
        <v>0</v>
      </c>
    </row>
    <row r="5458" spans="1:16" ht="12.75" x14ac:dyDescent="0.2">
      <c r="A5458" s="1473">
        <v>1423</v>
      </c>
      <c r="B5458" s="1473" t="s">
        <v>2003</v>
      </c>
      <c r="C5458" s="1474" t="s">
        <v>97</v>
      </c>
      <c r="D5458" s="1474" t="s">
        <v>7729</v>
      </c>
      <c r="E5458" s="1475">
        <v>10000</v>
      </c>
      <c r="F5458" s="1474" t="s">
        <v>7730</v>
      </c>
      <c r="G5458" s="1474" t="s">
        <v>7731</v>
      </c>
      <c r="H5458" s="1473" t="s">
        <v>654</v>
      </c>
      <c r="I5458" s="1473" t="s">
        <v>4607</v>
      </c>
      <c r="J5458" s="1473" t="s">
        <v>7503</v>
      </c>
      <c r="K5458" s="1322"/>
      <c r="L5458" s="1322">
        <v>12</v>
      </c>
      <c r="M5458" s="1323">
        <v>121911.81</v>
      </c>
      <c r="N5458" s="1325">
        <v>1</v>
      </c>
      <c r="O5458" s="1325">
        <v>6</v>
      </c>
      <c r="P5458" s="1326">
        <v>60989.01</v>
      </c>
    </row>
    <row r="5459" spans="1:16" ht="12.75" x14ac:dyDescent="0.2">
      <c r="A5459" s="1473">
        <v>1423</v>
      </c>
      <c r="B5459" s="1473" t="s">
        <v>2003</v>
      </c>
      <c r="C5459" s="1474" t="s">
        <v>97</v>
      </c>
      <c r="D5459" s="1474" t="s">
        <v>7732</v>
      </c>
      <c r="E5459" s="1475">
        <v>4500</v>
      </c>
      <c r="F5459" s="1474" t="s">
        <v>7733</v>
      </c>
      <c r="G5459" s="1474" t="s">
        <v>7734</v>
      </c>
      <c r="H5459" s="1473" t="s">
        <v>4649</v>
      </c>
      <c r="I5459" s="1473" t="s">
        <v>4607</v>
      </c>
      <c r="J5459" s="1473" t="s">
        <v>7503</v>
      </c>
      <c r="K5459" s="1322"/>
      <c r="L5459" s="1322">
        <v>1</v>
      </c>
      <c r="M5459" s="1323">
        <v>5063.3999999999996</v>
      </c>
      <c r="N5459" s="1325">
        <v>5</v>
      </c>
      <c r="O5459" s="1325">
        <v>6</v>
      </c>
      <c r="P5459" s="1326">
        <v>27919.97</v>
      </c>
    </row>
    <row r="5460" spans="1:16" ht="12.75" x14ac:dyDescent="0.2">
      <c r="A5460" s="1473">
        <v>1423</v>
      </c>
      <c r="B5460" s="1473" t="s">
        <v>2003</v>
      </c>
      <c r="C5460" s="1474" t="s">
        <v>97</v>
      </c>
      <c r="D5460" s="1474" t="s">
        <v>7735</v>
      </c>
      <c r="E5460" s="1475">
        <v>7500</v>
      </c>
      <c r="F5460" s="1474" t="s">
        <v>7736</v>
      </c>
      <c r="G5460" s="1474" t="s">
        <v>7737</v>
      </c>
      <c r="H5460" s="1473" t="s">
        <v>867</v>
      </c>
      <c r="I5460" s="1473" t="s">
        <v>4607</v>
      </c>
      <c r="J5460" s="1473" t="s">
        <v>7503</v>
      </c>
      <c r="K5460" s="1322"/>
      <c r="L5460" s="1322">
        <v>12</v>
      </c>
      <c r="M5460" s="1323">
        <v>102119.31999999999</v>
      </c>
      <c r="N5460" s="1326">
        <v>0</v>
      </c>
      <c r="O5460" s="1325">
        <v>0</v>
      </c>
      <c r="P5460" s="1326">
        <v>0</v>
      </c>
    </row>
    <row r="5461" spans="1:16" ht="13.5" x14ac:dyDescent="0.25">
      <c r="A5461" s="1471"/>
      <c r="B5461" s="1471"/>
      <c r="C5461" s="1471"/>
      <c r="D5461" s="1470"/>
      <c r="E5461" s="1472"/>
      <c r="F5461" s="1471"/>
      <c r="G5461" s="1471"/>
      <c r="H5461" s="1471"/>
      <c r="I5461" s="1471"/>
      <c r="J5461" s="1470"/>
      <c r="K5461" s="1469"/>
      <c r="L5461" s="1469"/>
      <c r="M5461" s="1468"/>
      <c r="N5461" s="1467"/>
      <c r="O5461" s="1467"/>
      <c r="P5461" s="1467"/>
    </row>
    <row r="5462" spans="1:16" ht="12.75" x14ac:dyDescent="0.2">
      <c r="A5462" s="1465"/>
      <c r="B5462" s="1465"/>
      <c r="C5462" s="1465"/>
      <c r="D5462" s="1465"/>
      <c r="E5462" s="1466"/>
      <c r="F5462" s="1465"/>
      <c r="G5462" s="1465"/>
      <c r="H5462" s="1465"/>
      <c r="I5462" s="1465"/>
      <c r="J5462" s="1465"/>
      <c r="K5462" s="1464"/>
      <c r="L5462" s="1464"/>
      <c r="M5462" s="1463"/>
      <c r="N5462" s="1464"/>
      <c r="O5462" s="1464"/>
      <c r="P5462" s="1463"/>
    </row>
    <row r="5463" spans="1:16" ht="12.75" x14ac:dyDescent="0.2">
      <c r="A5463" s="1462" t="s">
        <v>418</v>
      </c>
    </row>
  </sheetData>
  <mergeCells count="4">
    <mergeCell ref="A3:E3"/>
    <mergeCell ref="F3:J3"/>
    <mergeCell ref="K3:M3"/>
    <mergeCell ref="N3:P3"/>
  </mergeCells>
  <conditionalFormatting sqref="G3412">
    <cfRule type="duplicateValues" dxfId="45" priority="41"/>
  </conditionalFormatting>
  <conditionalFormatting sqref="G3412">
    <cfRule type="duplicateValues" dxfId="44" priority="42"/>
    <cfRule type="duplicateValues" dxfId="43" priority="43"/>
  </conditionalFormatting>
  <conditionalFormatting sqref="G5461 G3413:G4059">
    <cfRule type="duplicateValues" dxfId="42" priority="44"/>
  </conditionalFormatting>
  <conditionalFormatting sqref="G5461 G3413:G4059">
    <cfRule type="duplicateValues" dxfId="41" priority="45"/>
    <cfRule type="duplicateValues" dxfId="40" priority="46"/>
  </conditionalFormatting>
  <conditionalFormatting sqref="F5267">
    <cfRule type="duplicateValues" dxfId="39" priority="1"/>
  </conditionalFormatting>
  <conditionalFormatting sqref="F5267">
    <cfRule type="duplicateValues" dxfId="38" priority="2"/>
  </conditionalFormatting>
  <conditionalFormatting sqref="F4060">
    <cfRule type="expression" dxfId="37" priority="40">
      <formula>#REF!="INACTIVO"</formula>
    </cfRule>
  </conditionalFormatting>
  <conditionalFormatting sqref="F4060">
    <cfRule type="expression" dxfId="36" priority="39">
      <formula>#REF!="POR INICIAR"</formula>
    </cfRule>
  </conditionalFormatting>
  <conditionalFormatting sqref="E4060">
    <cfRule type="expression" dxfId="35" priority="38">
      <formula>#REF!="INACTIVO"</formula>
    </cfRule>
  </conditionalFormatting>
  <conditionalFormatting sqref="E4060">
    <cfRule type="expression" dxfId="34" priority="37">
      <formula>#REF!="POR INICIAR"</formula>
    </cfRule>
  </conditionalFormatting>
  <conditionalFormatting sqref="H4060:H4206 H4539:H4543 H4208:H4534">
    <cfRule type="expression" dxfId="33" priority="30">
      <formula>#REF!="INACTIVO"</formula>
    </cfRule>
  </conditionalFormatting>
  <conditionalFormatting sqref="H4208:H4534 H4060:H4206 H4539:H4543">
    <cfRule type="expression" dxfId="32" priority="29">
      <formula>#REF!="POR INICIAR"</formula>
    </cfRule>
  </conditionalFormatting>
  <conditionalFormatting sqref="D4060">
    <cfRule type="expression" dxfId="31" priority="36">
      <formula>#REF!="INACTIVO"</formula>
    </cfRule>
  </conditionalFormatting>
  <conditionalFormatting sqref="D4060">
    <cfRule type="expression" dxfId="30" priority="35">
      <formula>#REF!="POR INICIAR"</formula>
    </cfRule>
  </conditionalFormatting>
  <conditionalFormatting sqref="H4535">
    <cfRule type="expression" dxfId="29" priority="26">
      <formula>#REF!="INACTIVO"</formula>
    </cfRule>
  </conditionalFormatting>
  <conditionalFormatting sqref="H4535">
    <cfRule type="expression" dxfId="28" priority="25">
      <formula>#REF!="POR INICIAR"</formula>
    </cfRule>
  </conditionalFormatting>
  <conditionalFormatting sqref="D4061:D4543">
    <cfRule type="expression" dxfId="27" priority="32">
      <formula>#REF!="INACTIVO"</formula>
    </cfRule>
  </conditionalFormatting>
  <conditionalFormatting sqref="D4061:D4543">
    <cfRule type="expression" dxfId="26" priority="31">
      <formula>#REF!="POR INICIAR"</formula>
    </cfRule>
  </conditionalFormatting>
  <conditionalFormatting sqref="F4061:F4543">
    <cfRule type="expression" dxfId="25" priority="34">
      <formula>#REF!="INACTIVO"</formula>
    </cfRule>
  </conditionalFormatting>
  <conditionalFormatting sqref="F4061:F4543">
    <cfRule type="expression" dxfId="24" priority="33">
      <formula>#REF!="POR INICIAR"</formula>
    </cfRule>
  </conditionalFormatting>
  <conditionalFormatting sqref="H4207">
    <cfRule type="expression" dxfId="23" priority="28">
      <formula>#REF!="INACTIVO"</formula>
    </cfRule>
  </conditionalFormatting>
  <conditionalFormatting sqref="H4207">
    <cfRule type="expression" dxfId="22" priority="27">
      <formula>#REF!="POR INICIAR"</formula>
    </cfRule>
  </conditionalFormatting>
  <conditionalFormatting sqref="H4537">
    <cfRule type="expression" dxfId="21" priority="22">
      <formula>#REF!="INACTIVO"</formula>
    </cfRule>
  </conditionalFormatting>
  <conditionalFormatting sqref="H4537">
    <cfRule type="expression" dxfId="20" priority="21">
      <formula>#REF!="POR INICIAR"</formula>
    </cfRule>
  </conditionalFormatting>
  <conditionalFormatting sqref="B4060:B4556">
    <cfRule type="expression" dxfId="19" priority="18">
      <formula>#REF!="INACTIVO"</formula>
    </cfRule>
  </conditionalFormatting>
  <conditionalFormatting sqref="B4060:B4556">
    <cfRule type="expression" dxfId="18" priority="17">
      <formula>#REF!="POR INICIAR"</formula>
    </cfRule>
  </conditionalFormatting>
  <conditionalFormatting sqref="H4536">
    <cfRule type="expression" dxfId="17" priority="24">
      <formula>#REF!="INACTIVO"</formula>
    </cfRule>
  </conditionalFormatting>
  <conditionalFormatting sqref="H4536">
    <cfRule type="expression" dxfId="16" priority="23">
      <formula>#REF!="POR INICIAR"</formula>
    </cfRule>
  </conditionalFormatting>
  <conditionalFormatting sqref="H4538">
    <cfRule type="expression" dxfId="15" priority="20">
      <formula>#REF!="INACTIVO"</formula>
    </cfRule>
  </conditionalFormatting>
  <conditionalFormatting sqref="H4538">
    <cfRule type="expression" dxfId="14" priority="19">
      <formula>#REF!="POR INICIAR"</formula>
    </cfRule>
  </conditionalFormatting>
  <conditionalFormatting sqref="F4544:F4556">
    <cfRule type="expression" dxfId="13" priority="15">
      <formula>#REF!="POR INICIAR"</formula>
    </cfRule>
    <cfRule type="expression" dxfId="12" priority="16">
      <formula>#REF!="INACTIVO"</formula>
    </cfRule>
  </conditionalFormatting>
  <conditionalFormatting sqref="D4544:D4556">
    <cfRule type="expression" dxfId="11" priority="13">
      <formula>#REF!="POR INICIAR"</formula>
    </cfRule>
    <cfRule type="expression" dxfId="10" priority="14">
      <formula>#REF!="INACTIVO"</formula>
    </cfRule>
  </conditionalFormatting>
  <conditionalFormatting sqref="H4544:H4556">
    <cfRule type="expression" dxfId="9" priority="11">
      <formula>#REF!="POR INICIAR"</formula>
    </cfRule>
    <cfRule type="expression" dxfId="8" priority="12">
      <formula>#REF!="INACTIVO"</formula>
    </cfRule>
  </conditionalFormatting>
  <conditionalFormatting sqref="E4061:E4556">
    <cfRule type="expression" dxfId="7" priority="10">
      <formula>#REF!="INACTIVO"</formula>
    </cfRule>
  </conditionalFormatting>
  <conditionalFormatting sqref="E4061:E4556">
    <cfRule type="expression" dxfId="6" priority="9">
      <formula>#REF!="POR INICIAR"</formula>
    </cfRule>
  </conditionalFormatting>
  <conditionalFormatting sqref="M4061:M4556">
    <cfRule type="expression" dxfId="5" priority="8">
      <formula>#REF!="INACTIVO"</formula>
    </cfRule>
  </conditionalFormatting>
  <conditionalFormatting sqref="M4061:M4556">
    <cfRule type="expression" dxfId="4" priority="7">
      <formula>#REF!="POR INICIAR"</formula>
    </cfRule>
  </conditionalFormatting>
  <conditionalFormatting sqref="M4060">
    <cfRule type="expression" dxfId="3" priority="6">
      <formula>#REF!="INACTIVO"</formula>
    </cfRule>
  </conditionalFormatting>
  <conditionalFormatting sqref="M4060">
    <cfRule type="expression" dxfId="2" priority="5">
      <formula>#REF!="POR INICIAR"</formula>
    </cfRule>
  </conditionalFormatting>
  <conditionalFormatting sqref="P4060:P4556">
    <cfRule type="expression" dxfId="1" priority="4">
      <formula>#REF!="INACTIVO"</formula>
    </cfRule>
  </conditionalFormatting>
  <conditionalFormatting sqref="P4060:P4556">
    <cfRule type="expression" dxfId="0" priority="3">
      <formula>#REF!="POR INICIAR"</formula>
    </cfRule>
  </conditionalFormatting>
  <printOptions horizontalCentered="1"/>
  <pageMargins left="0.23622047244094491" right="0.23622047244094491" top="0.74803149606299213" bottom="0.74803149606299213" header="0.31496062992125984" footer="0.31496062992125984"/>
  <pageSetup paperSize="9" scale="61" orientation="landscape" r:id="rId1"/>
  <headerFooter alignWithMargins="0">
    <oddHeader>&amp;C&amp;"Arial,Negrita"&amp;18PROYECTO DE PRESUPUESTO 2021</oddHeader>
    <oddFooter>&amp;L&amp;"Arial,Negrita"&amp;8PROYECTO DE PRESUPUESTO PARA EL AÑO FISCAL 2020
INFORMACIÓN PARA LA COMISIÓN DE PRESUPUESTO Y CUENTA GENERAL DE LA REPÚBLICA DEL CONGRESO DE LA REPÚBLICA</oddFooter>
  </headerFooter>
  <rowBreaks count="1" manualBreakCount="1">
    <brk id="3390" max="15"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tint="-0.249977111117893"/>
  </sheetPr>
  <dimension ref="A1:S159"/>
  <sheetViews>
    <sheetView showGridLines="0" view="pageBreakPreview" zoomScaleNormal="100" zoomScaleSheetLayoutView="100" zoomScalePageLayoutView="85" workbookViewId="0">
      <selection activeCell="H5" sqref="H5"/>
    </sheetView>
  </sheetViews>
  <sheetFormatPr baseColWidth="10" defaultColWidth="11.42578125" defaultRowHeight="12" x14ac:dyDescent="0.2"/>
  <cols>
    <col min="1" max="1" width="15.5703125" style="372" customWidth="1"/>
    <col min="2" max="2" width="18.42578125" style="372" customWidth="1"/>
    <col min="3" max="4" width="18.7109375" style="372" customWidth="1"/>
    <col min="5" max="5" width="17.7109375" style="372" bestFit="1" customWidth="1"/>
    <col min="6" max="6" width="18.7109375" style="372" customWidth="1"/>
    <col min="7" max="8" width="6.7109375" style="373" customWidth="1"/>
    <col min="9" max="9" width="6.7109375" style="372" customWidth="1"/>
    <col min="10" max="10" width="12.140625" style="372" bestFit="1" customWidth="1"/>
    <col min="11" max="11" width="13.5703125" style="372" customWidth="1"/>
    <col min="12" max="12" width="18" style="372" bestFit="1" customWidth="1"/>
    <col min="13" max="13" width="13.140625" style="372" customWidth="1"/>
    <col min="14" max="14" width="14.7109375" style="372" customWidth="1"/>
    <col min="15" max="16384" width="11.42578125" style="372"/>
  </cols>
  <sheetData>
    <row r="1" spans="1:19" s="1454" customFormat="1" ht="24.95" customHeight="1" x14ac:dyDescent="0.2">
      <c r="A1" s="1456" t="s">
        <v>442</v>
      </c>
      <c r="B1" s="1456"/>
      <c r="C1" s="1456"/>
      <c r="D1" s="1456"/>
      <c r="E1" s="1456"/>
      <c r="F1" s="1456"/>
      <c r="G1" s="1456"/>
      <c r="H1" s="1456"/>
      <c r="I1" s="1456"/>
      <c r="J1" s="1456"/>
      <c r="K1" s="1456"/>
      <c r="L1" s="1456"/>
      <c r="M1" s="1456"/>
      <c r="N1" s="1456"/>
    </row>
    <row r="2" spans="1:19" s="1455" customFormat="1" ht="24.95" customHeight="1" x14ac:dyDescent="0.2">
      <c r="A2" s="482" t="s">
        <v>14493</v>
      </c>
      <c r="B2" s="442"/>
      <c r="C2" s="442"/>
      <c r="D2" s="442"/>
      <c r="E2" s="442"/>
      <c r="F2" s="442"/>
      <c r="G2" s="442"/>
      <c r="H2" s="442"/>
      <c r="I2" s="442"/>
      <c r="J2" s="442"/>
      <c r="K2" s="442"/>
      <c r="L2" s="442"/>
      <c r="M2" s="442"/>
      <c r="N2" s="442"/>
      <c r="O2" s="57"/>
      <c r="P2" s="57"/>
      <c r="Q2" s="57"/>
      <c r="R2" s="57"/>
      <c r="S2" s="57"/>
    </row>
    <row r="3" spans="1:19" s="374" customFormat="1" ht="28.5" customHeight="1" x14ac:dyDescent="0.2">
      <c r="A3" s="1519" t="s">
        <v>331</v>
      </c>
      <c r="B3" s="1519"/>
      <c r="C3" s="1519" t="s">
        <v>332</v>
      </c>
      <c r="D3" s="1519"/>
      <c r="E3" s="1519" t="s">
        <v>335</v>
      </c>
      <c r="F3" s="1519"/>
      <c r="G3" s="1519"/>
      <c r="H3" s="1519"/>
      <c r="I3" s="1519"/>
      <c r="J3" s="1519" t="s">
        <v>336</v>
      </c>
      <c r="K3" s="1519"/>
      <c r="L3" s="1519"/>
      <c r="M3" s="1606" t="s">
        <v>469</v>
      </c>
      <c r="N3" s="1604" t="s">
        <v>468</v>
      </c>
      <c r="O3" s="1352"/>
    </row>
    <row r="4" spans="1:19" s="375" customFormat="1" ht="86.25" customHeight="1" x14ac:dyDescent="0.2">
      <c r="A4" s="1327" t="s">
        <v>99</v>
      </c>
      <c r="B4" s="1327" t="s">
        <v>100</v>
      </c>
      <c r="C4" s="1327" t="s">
        <v>334</v>
      </c>
      <c r="D4" s="1327" t="s">
        <v>333</v>
      </c>
      <c r="E4" s="1327" t="s">
        <v>339</v>
      </c>
      <c r="F4" s="1327" t="s">
        <v>340</v>
      </c>
      <c r="G4" s="1328" t="s">
        <v>341</v>
      </c>
      <c r="H4" s="1328" t="s">
        <v>342</v>
      </c>
      <c r="I4" s="1354" t="s">
        <v>30</v>
      </c>
      <c r="J4" s="1327" t="s">
        <v>337</v>
      </c>
      <c r="K4" s="1327" t="s">
        <v>338</v>
      </c>
      <c r="L4" s="1327" t="s">
        <v>343</v>
      </c>
      <c r="M4" s="1607"/>
      <c r="N4" s="1605"/>
      <c r="O4" s="1353"/>
    </row>
    <row r="5" spans="1:19" ht="51" x14ac:dyDescent="0.2">
      <c r="A5" s="1355" t="s">
        <v>14479</v>
      </c>
      <c r="B5" s="1355" t="s">
        <v>14479</v>
      </c>
      <c r="C5" s="992" t="s">
        <v>7738</v>
      </c>
      <c r="D5" s="992">
        <v>20554921664</v>
      </c>
      <c r="E5" s="1356"/>
      <c r="F5" s="1356"/>
      <c r="G5" s="1356"/>
      <c r="H5" s="1356"/>
      <c r="I5" s="1356"/>
      <c r="J5" s="1356" t="s">
        <v>2250</v>
      </c>
      <c r="K5" s="1330">
        <v>43188</v>
      </c>
      <c r="L5" s="1356" t="s">
        <v>2248</v>
      </c>
      <c r="M5" s="1357">
        <v>431880</v>
      </c>
      <c r="N5" s="1357">
        <v>86376</v>
      </c>
      <c r="O5" s="376"/>
    </row>
    <row r="6" spans="1:19" ht="51" x14ac:dyDescent="0.2">
      <c r="A6" s="1355" t="s">
        <v>14479</v>
      </c>
      <c r="B6" s="1355" t="s">
        <v>14479</v>
      </c>
      <c r="C6" s="1355" t="s">
        <v>7739</v>
      </c>
      <c r="D6" s="1356">
        <v>20423074672</v>
      </c>
      <c r="E6" s="1356"/>
      <c r="F6" s="1356"/>
      <c r="G6" s="1356"/>
      <c r="H6" s="1356"/>
      <c r="I6" s="1356"/>
      <c r="J6" s="1356" t="s">
        <v>7740</v>
      </c>
      <c r="K6" s="1357">
        <v>5432</v>
      </c>
      <c r="L6" s="1356" t="s">
        <v>2248</v>
      </c>
      <c r="M6" s="1357">
        <v>5432</v>
      </c>
      <c r="N6" s="1357"/>
      <c r="O6" s="376"/>
    </row>
    <row r="7" spans="1:19" ht="51" x14ac:dyDescent="0.2">
      <c r="A7" s="1355" t="s">
        <v>14479</v>
      </c>
      <c r="B7" s="1355" t="s">
        <v>14479</v>
      </c>
      <c r="C7" s="1355" t="s">
        <v>7739</v>
      </c>
      <c r="D7" s="1356">
        <v>20423074672</v>
      </c>
      <c r="E7" s="1356"/>
      <c r="F7" s="1356"/>
      <c r="G7" s="1356"/>
      <c r="H7" s="1356"/>
      <c r="I7" s="1356"/>
      <c r="J7" s="1356" t="s">
        <v>7741</v>
      </c>
      <c r="K7" s="1357">
        <v>5432</v>
      </c>
      <c r="L7" s="1356" t="s">
        <v>2248</v>
      </c>
      <c r="M7" s="1357"/>
      <c r="N7" s="1357">
        <v>27160</v>
      </c>
      <c r="O7" s="376"/>
    </row>
    <row r="8" spans="1:19" ht="38.25" x14ac:dyDescent="0.2">
      <c r="A8" s="1329" t="s">
        <v>8006</v>
      </c>
      <c r="B8" s="1329" t="s">
        <v>8006</v>
      </c>
      <c r="C8" s="1329" t="s">
        <v>7761</v>
      </c>
      <c r="D8" s="1315" t="s">
        <v>7762</v>
      </c>
      <c r="E8" s="1329" t="s">
        <v>7763</v>
      </c>
      <c r="F8" s="1329" t="s">
        <v>7764</v>
      </c>
      <c r="G8" s="1329"/>
      <c r="H8" s="1329"/>
      <c r="I8" s="1329"/>
      <c r="J8" s="1331">
        <v>43618</v>
      </c>
      <c r="K8" s="1332">
        <f>+N8/6</f>
        <v>0</v>
      </c>
      <c r="L8" s="1329" t="s">
        <v>2248</v>
      </c>
      <c r="M8" s="1332">
        <v>13300.87</v>
      </c>
      <c r="N8" s="1332"/>
      <c r="O8" s="376"/>
    </row>
    <row r="9" spans="1:19" ht="38.25" x14ac:dyDescent="0.2">
      <c r="A9" s="1329" t="s">
        <v>8006</v>
      </c>
      <c r="B9" s="1329" t="s">
        <v>8006</v>
      </c>
      <c r="C9" s="1329" t="s">
        <v>7765</v>
      </c>
      <c r="D9" s="1329" t="s">
        <v>7766</v>
      </c>
      <c r="E9" s="1329" t="s">
        <v>7763</v>
      </c>
      <c r="F9" s="1329" t="s">
        <v>7767</v>
      </c>
      <c r="G9" s="1329">
        <v>295.64999999999998</v>
      </c>
      <c r="H9" s="1329"/>
      <c r="I9" s="1329"/>
      <c r="J9" s="1331">
        <v>44596</v>
      </c>
      <c r="K9" s="1333">
        <v>5500</v>
      </c>
      <c r="L9" s="1329" t="s">
        <v>2248</v>
      </c>
      <c r="M9" s="1333">
        <v>66000</v>
      </c>
      <c r="N9" s="1333">
        <v>33000</v>
      </c>
      <c r="O9" s="376"/>
    </row>
    <row r="10" spans="1:19" ht="38.25" x14ac:dyDescent="0.2">
      <c r="A10" s="1329" t="s">
        <v>8006</v>
      </c>
      <c r="B10" s="1329" t="s">
        <v>8006</v>
      </c>
      <c r="C10" s="1329" t="s">
        <v>7768</v>
      </c>
      <c r="D10" s="1329" t="s">
        <v>7769</v>
      </c>
      <c r="E10" s="1329" t="s">
        <v>7763</v>
      </c>
      <c r="F10" s="1329" t="s">
        <v>7770</v>
      </c>
      <c r="G10" s="1329">
        <v>215.5</v>
      </c>
      <c r="H10" s="1329"/>
      <c r="I10" s="1329"/>
      <c r="J10" s="1331">
        <v>44459</v>
      </c>
      <c r="K10" s="1333">
        <v>7000</v>
      </c>
      <c r="L10" s="1329" t="s">
        <v>2248</v>
      </c>
      <c r="M10" s="1333">
        <v>84000</v>
      </c>
      <c r="N10" s="1333">
        <v>35000</v>
      </c>
    </row>
    <row r="11" spans="1:19" ht="38.25" x14ac:dyDescent="0.2">
      <c r="A11" s="1329" t="s">
        <v>8006</v>
      </c>
      <c r="B11" s="1329" t="s">
        <v>8006</v>
      </c>
      <c r="C11" s="1329" t="s">
        <v>7771</v>
      </c>
      <c r="D11" s="1329" t="s">
        <v>7772</v>
      </c>
      <c r="E11" s="1329" t="s">
        <v>7763</v>
      </c>
      <c r="F11" s="1329" t="s">
        <v>7773</v>
      </c>
      <c r="G11" s="1329">
        <v>400</v>
      </c>
      <c r="H11" s="1329"/>
      <c r="I11" s="1329"/>
      <c r="J11" s="1331">
        <v>44852</v>
      </c>
      <c r="K11" s="1333">
        <v>4000</v>
      </c>
      <c r="L11" s="1329" t="s">
        <v>2248</v>
      </c>
      <c r="M11" s="1333">
        <v>52000</v>
      </c>
      <c r="N11" s="1333">
        <v>16000</v>
      </c>
    </row>
    <row r="12" spans="1:19" ht="38.25" x14ac:dyDescent="0.2">
      <c r="A12" s="1329" t="s">
        <v>8006</v>
      </c>
      <c r="B12" s="1329" t="s">
        <v>8006</v>
      </c>
      <c r="C12" s="1329" t="s">
        <v>7774</v>
      </c>
      <c r="D12" s="1329" t="s">
        <v>7775</v>
      </c>
      <c r="E12" s="1329" t="s">
        <v>7763</v>
      </c>
      <c r="F12" s="1329" t="s">
        <v>7776</v>
      </c>
      <c r="G12" s="1329">
        <v>363</v>
      </c>
      <c r="H12" s="1329"/>
      <c r="I12" s="1329"/>
      <c r="J12" s="1331">
        <v>44153</v>
      </c>
      <c r="K12" s="1333">
        <v>4000</v>
      </c>
      <c r="L12" s="1329" t="s">
        <v>2248</v>
      </c>
      <c r="M12" s="1333">
        <v>48000</v>
      </c>
      <c r="N12" s="1333">
        <v>16000</v>
      </c>
    </row>
    <row r="13" spans="1:19" ht="38.25" x14ac:dyDescent="0.2">
      <c r="A13" s="1329" t="s">
        <v>8006</v>
      </c>
      <c r="B13" s="1329" t="s">
        <v>8006</v>
      </c>
      <c r="C13" s="1329" t="s">
        <v>7777</v>
      </c>
      <c r="D13" s="1329" t="s">
        <v>7778</v>
      </c>
      <c r="E13" s="1329" t="s">
        <v>7763</v>
      </c>
      <c r="F13" s="1329" t="s">
        <v>7779</v>
      </c>
      <c r="G13" s="1329">
        <v>336</v>
      </c>
      <c r="H13" s="1329"/>
      <c r="I13" s="1329"/>
      <c r="J13" s="1331">
        <v>44838</v>
      </c>
      <c r="K13" s="1333">
        <v>7000</v>
      </c>
      <c r="L13" s="1329" t="s">
        <v>2248</v>
      </c>
      <c r="M13" s="1333">
        <v>83000</v>
      </c>
      <c r="N13" s="1333">
        <v>25000</v>
      </c>
    </row>
    <row r="14" spans="1:19" ht="38.25" x14ac:dyDescent="0.2">
      <c r="A14" s="1329" t="s">
        <v>8006</v>
      </c>
      <c r="B14" s="1329" t="s">
        <v>8006</v>
      </c>
      <c r="C14" s="1329" t="s">
        <v>7780</v>
      </c>
      <c r="D14" s="1329" t="s">
        <v>7781</v>
      </c>
      <c r="E14" s="1329" t="s">
        <v>7763</v>
      </c>
      <c r="F14" s="1329" t="s">
        <v>7782</v>
      </c>
      <c r="G14" s="1329">
        <v>255.35</v>
      </c>
      <c r="H14" s="1329"/>
      <c r="I14" s="1329"/>
      <c r="J14" s="1331">
        <v>44298</v>
      </c>
      <c r="K14" s="1333">
        <v>5800</v>
      </c>
      <c r="L14" s="1329" t="s">
        <v>2248</v>
      </c>
      <c r="M14" s="1333">
        <v>69600</v>
      </c>
      <c r="N14" s="1333">
        <v>29000</v>
      </c>
    </row>
    <row r="15" spans="1:19" ht="38.25" x14ac:dyDescent="0.2">
      <c r="A15" s="1329" t="s">
        <v>8006</v>
      </c>
      <c r="B15" s="1329" t="s">
        <v>8006</v>
      </c>
      <c r="C15" s="1329" t="s">
        <v>7783</v>
      </c>
      <c r="D15" s="1329" t="s">
        <v>7784</v>
      </c>
      <c r="E15" s="1329" t="s">
        <v>7763</v>
      </c>
      <c r="F15" s="1329" t="s">
        <v>7785</v>
      </c>
      <c r="G15" s="1329">
        <v>387.66</v>
      </c>
      <c r="H15" s="1329"/>
      <c r="I15" s="1329"/>
      <c r="J15" s="1331">
        <v>44188</v>
      </c>
      <c r="K15" s="1333">
        <v>4500</v>
      </c>
      <c r="L15" s="1329" t="s">
        <v>2248</v>
      </c>
      <c r="M15" s="1333">
        <v>59280</v>
      </c>
      <c r="N15" s="1333">
        <v>29640</v>
      </c>
    </row>
    <row r="16" spans="1:19" ht="38.25" x14ac:dyDescent="0.2">
      <c r="A16" s="1329" t="s">
        <v>8006</v>
      </c>
      <c r="B16" s="1329" t="s">
        <v>8006</v>
      </c>
      <c r="C16" s="1329" t="s">
        <v>7786</v>
      </c>
      <c r="D16" s="1329" t="s">
        <v>7787</v>
      </c>
      <c r="E16" s="1329" t="s">
        <v>7763</v>
      </c>
      <c r="F16" s="1329" t="s">
        <v>7788</v>
      </c>
      <c r="G16" s="1329">
        <v>280</v>
      </c>
      <c r="H16" s="1329"/>
      <c r="I16" s="1329"/>
      <c r="J16" s="1331">
        <v>44412</v>
      </c>
      <c r="K16" s="1333">
        <v>3800</v>
      </c>
      <c r="L16" s="1329" t="s">
        <v>2248</v>
      </c>
      <c r="M16" s="1333">
        <v>45600</v>
      </c>
      <c r="N16" s="1333">
        <v>19000</v>
      </c>
    </row>
    <row r="17" spans="1:14" ht="38.25" x14ac:dyDescent="0.2">
      <c r="A17" s="1329" t="s">
        <v>8006</v>
      </c>
      <c r="B17" s="1329" t="s">
        <v>8006</v>
      </c>
      <c r="C17" s="1329" t="s">
        <v>7789</v>
      </c>
      <c r="D17" s="1329" t="s">
        <v>7790</v>
      </c>
      <c r="E17" s="1329" t="s">
        <v>7763</v>
      </c>
      <c r="F17" s="1329" t="s">
        <v>7791</v>
      </c>
      <c r="G17" s="1329">
        <v>132.18</v>
      </c>
      <c r="H17" s="1329"/>
      <c r="I17" s="1329"/>
      <c r="J17" s="1331">
        <v>44167</v>
      </c>
      <c r="K17" s="1333">
        <v>5000</v>
      </c>
      <c r="L17" s="1329" t="s">
        <v>2248</v>
      </c>
      <c r="M17" s="1333">
        <v>60000</v>
      </c>
      <c r="N17" s="1333">
        <v>25000</v>
      </c>
    </row>
    <row r="18" spans="1:14" ht="38.25" x14ac:dyDescent="0.2">
      <c r="A18" s="1329" t="s">
        <v>8006</v>
      </c>
      <c r="B18" s="1329" t="s">
        <v>8006</v>
      </c>
      <c r="C18" s="1329" t="s">
        <v>2249</v>
      </c>
      <c r="D18" s="1329" t="s">
        <v>7792</v>
      </c>
      <c r="E18" s="1329" t="s">
        <v>7763</v>
      </c>
      <c r="F18" s="1329" t="s">
        <v>7793</v>
      </c>
      <c r="G18" s="1329"/>
      <c r="H18" s="1329"/>
      <c r="I18" s="1329"/>
      <c r="J18" s="1331">
        <v>43591</v>
      </c>
      <c r="K18" s="1333">
        <v>2500</v>
      </c>
      <c r="L18" s="1329" t="s">
        <v>2248</v>
      </c>
      <c r="M18" s="1333">
        <v>7500</v>
      </c>
      <c r="N18" s="1333"/>
    </row>
    <row r="19" spans="1:14" ht="38.25" x14ac:dyDescent="0.2">
      <c r="A19" s="1329" t="s">
        <v>8006</v>
      </c>
      <c r="B19" s="1329" t="s">
        <v>8006</v>
      </c>
      <c r="C19" s="1329" t="s">
        <v>2249</v>
      </c>
      <c r="D19" s="1329" t="s">
        <v>7792</v>
      </c>
      <c r="E19" s="1329" t="s">
        <v>7763</v>
      </c>
      <c r="F19" s="1329" t="s">
        <v>7793</v>
      </c>
      <c r="G19" s="1329"/>
      <c r="H19" s="1329"/>
      <c r="I19" s="1329"/>
      <c r="J19" s="1331">
        <v>44687</v>
      </c>
      <c r="K19" s="1333">
        <v>5000</v>
      </c>
      <c r="L19" s="1329" t="s">
        <v>2248</v>
      </c>
      <c r="M19" s="1333">
        <v>50000</v>
      </c>
      <c r="N19" s="1333">
        <v>25000</v>
      </c>
    </row>
    <row r="20" spans="1:14" ht="38.25" x14ac:dyDescent="0.2">
      <c r="A20" s="1329" t="s">
        <v>8006</v>
      </c>
      <c r="B20" s="1329" t="s">
        <v>8006</v>
      </c>
      <c r="C20" s="1329" t="s">
        <v>7794</v>
      </c>
      <c r="D20" s="1329" t="s">
        <v>7795</v>
      </c>
      <c r="E20" s="1329" t="s">
        <v>7763</v>
      </c>
      <c r="F20" s="1329" t="s">
        <v>7796</v>
      </c>
      <c r="G20" s="1329">
        <v>420</v>
      </c>
      <c r="H20" s="1329"/>
      <c r="I20" s="1329"/>
      <c r="J20" s="1331">
        <v>45009</v>
      </c>
      <c r="K20" s="1333">
        <v>16000</v>
      </c>
      <c r="L20" s="1329" t="s">
        <v>2248</v>
      </c>
      <c r="M20" s="1333">
        <v>192000</v>
      </c>
      <c r="N20" s="1333">
        <v>80000</v>
      </c>
    </row>
    <row r="21" spans="1:14" ht="38.25" x14ac:dyDescent="0.2">
      <c r="A21" s="1329" t="s">
        <v>8006</v>
      </c>
      <c r="B21" s="1329" t="s">
        <v>8006</v>
      </c>
      <c r="C21" s="1329" t="s">
        <v>7797</v>
      </c>
      <c r="D21" s="1329" t="s">
        <v>7798</v>
      </c>
      <c r="E21" s="1329" t="s">
        <v>7763</v>
      </c>
      <c r="F21" s="1329" t="s">
        <v>7799</v>
      </c>
      <c r="G21" s="1329"/>
      <c r="H21" s="1329"/>
      <c r="I21" s="1329"/>
      <c r="J21" s="1331">
        <v>44533</v>
      </c>
      <c r="K21" s="1333">
        <v>5000</v>
      </c>
      <c r="L21" s="1329" t="s">
        <v>2248</v>
      </c>
      <c r="M21" s="1333">
        <v>60000</v>
      </c>
      <c r="N21" s="1333">
        <v>30000</v>
      </c>
    </row>
    <row r="22" spans="1:14" ht="38.25" x14ac:dyDescent="0.2">
      <c r="A22" s="1329" t="s">
        <v>8006</v>
      </c>
      <c r="B22" s="1329" t="s">
        <v>8006</v>
      </c>
      <c r="C22" s="1329" t="s">
        <v>7800</v>
      </c>
      <c r="D22" s="1329" t="s">
        <v>7801</v>
      </c>
      <c r="E22" s="1329" t="s">
        <v>7763</v>
      </c>
      <c r="F22" s="1329" t="s">
        <v>7802</v>
      </c>
      <c r="G22" s="1329">
        <v>253.24</v>
      </c>
      <c r="H22" s="1329"/>
      <c r="I22" s="1329"/>
      <c r="J22" s="1331">
        <v>44470</v>
      </c>
      <c r="K22" s="1333">
        <v>4500</v>
      </c>
      <c r="L22" s="1329" t="s">
        <v>2248</v>
      </c>
      <c r="M22" s="1333">
        <v>54000</v>
      </c>
      <c r="N22" s="1333">
        <v>27000</v>
      </c>
    </row>
    <row r="23" spans="1:14" ht="38.25" x14ac:dyDescent="0.2">
      <c r="A23" s="1329" t="s">
        <v>8006</v>
      </c>
      <c r="B23" s="1329" t="s">
        <v>8006</v>
      </c>
      <c r="C23" s="1329" t="s">
        <v>7803</v>
      </c>
      <c r="D23" s="1329" t="s">
        <v>7804</v>
      </c>
      <c r="E23" s="1329" t="s">
        <v>7763</v>
      </c>
      <c r="F23" s="1329" t="s">
        <v>7805</v>
      </c>
      <c r="G23" s="1329">
        <v>260</v>
      </c>
      <c r="H23" s="1329"/>
      <c r="I23" s="1329"/>
      <c r="J23" s="1331">
        <v>45177</v>
      </c>
      <c r="K23" s="1333">
        <v>8000</v>
      </c>
      <c r="L23" s="1329" t="s">
        <v>2248</v>
      </c>
      <c r="M23" s="1333">
        <v>96000</v>
      </c>
      <c r="N23" s="1333">
        <v>40000</v>
      </c>
    </row>
    <row r="24" spans="1:14" ht="38.25" x14ac:dyDescent="0.2">
      <c r="A24" s="1329" t="s">
        <v>8006</v>
      </c>
      <c r="B24" s="1329" t="s">
        <v>8006</v>
      </c>
      <c r="C24" s="1329" t="s">
        <v>7806</v>
      </c>
      <c r="D24" s="1329" t="s">
        <v>7807</v>
      </c>
      <c r="E24" s="1329" t="s">
        <v>7763</v>
      </c>
      <c r="F24" s="1329" t="s">
        <v>7808</v>
      </c>
      <c r="G24" s="1329">
        <v>2000</v>
      </c>
      <c r="H24" s="1329"/>
      <c r="I24" s="1329"/>
      <c r="J24" s="1331">
        <v>43830</v>
      </c>
      <c r="K24" s="1333">
        <v>130000</v>
      </c>
      <c r="L24" s="1329" t="s">
        <v>2248</v>
      </c>
      <c r="M24" s="1333">
        <v>1430000</v>
      </c>
      <c r="N24" s="1333"/>
    </row>
    <row r="25" spans="1:14" ht="38.25" x14ac:dyDescent="0.2">
      <c r="A25" s="1329" t="s">
        <v>8006</v>
      </c>
      <c r="B25" s="1329" t="s">
        <v>8006</v>
      </c>
      <c r="C25" s="1329" t="s">
        <v>7809</v>
      </c>
      <c r="D25" s="1329" t="s">
        <v>7810</v>
      </c>
      <c r="E25" s="1329" t="s">
        <v>7763</v>
      </c>
      <c r="F25" s="1329" t="s">
        <v>7811</v>
      </c>
      <c r="G25" s="1329"/>
      <c r="H25" s="1329"/>
      <c r="I25" s="1329"/>
      <c r="J25" s="1331">
        <v>43567</v>
      </c>
      <c r="K25" s="1333">
        <v>2200</v>
      </c>
      <c r="L25" s="1329" t="s">
        <v>2248</v>
      </c>
      <c r="M25" s="1333">
        <v>7920</v>
      </c>
      <c r="N25" s="1333"/>
    </row>
    <row r="26" spans="1:14" ht="38.25" x14ac:dyDescent="0.2">
      <c r="A26" s="1329" t="s">
        <v>8006</v>
      </c>
      <c r="B26" s="1329" t="s">
        <v>8006</v>
      </c>
      <c r="C26" s="1329" t="s">
        <v>7812</v>
      </c>
      <c r="D26" s="1329" t="s">
        <v>7813</v>
      </c>
      <c r="E26" s="1329" t="s">
        <v>7763</v>
      </c>
      <c r="F26" s="1329" t="s">
        <v>7814</v>
      </c>
      <c r="G26" s="1329">
        <v>400</v>
      </c>
      <c r="H26" s="1329"/>
      <c r="I26" s="1329"/>
      <c r="J26" s="1331">
        <v>43681</v>
      </c>
      <c r="K26" s="1333">
        <v>5500</v>
      </c>
      <c r="L26" s="1329" t="s">
        <v>2248</v>
      </c>
      <c r="M26" s="1333">
        <v>38500</v>
      </c>
      <c r="N26" s="1333"/>
    </row>
    <row r="27" spans="1:14" ht="38.25" x14ac:dyDescent="0.2">
      <c r="A27" s="1329" t="s">
        <v>8006</v>
      </c>
      <c r="B27" s="1329" t="s">
        <v>8006</v>
      </c>
      <c r="C27" s="1329" t="s">
        <v>7812</v>
      </c>
      <c r="D27" s="1329" t="s">
        <v>7813</v>
      </c>
      <c r="E27" s="1329" t="s">
        <v>7763</v>
      </c>
      <c r="F27" s="1329" t="s">
        <v>7814</v>
      </c>
      <c r="G27" s="1329">
        <v>400</v>
      </c>
      <c r="H27" s="1329"/>
      <c r="I27" s="1329"/>
      <c r="J27" s="1331">
        <v>44777</v>
      </c>
      <c r="K27" s="1333">
        <v>6000</v>
      </c>
      <c r="L27" s="1329" t="s">
        <v>2248</v>
      </c>
      <c r="M27" s="1333">
        <v>42000</v>
      </c>
      <c r="N27" s="1333">
        <v>24000</v>
      </c>
    </row>
    <row r="28" spans="1:14" ht="38.25" x14ac:dyDescent="0.2">
      <c r="A28" s="1329" t="s">
        <v>8006</v>
      </c>
      <c r="B28" s="1329" t="s">
        <v>8006</v>
      </c>
      <c r="C28" s="1329" t="s">
        <v>7815</v>
      </c>
      <c r="D28" s="1329" t="s">
        <v>7816</v>
      </c>
      <c r="E28" s="1329" t="s">
        <v>7763</v>
      </c>
      <c r="F28" s="1329" t="s">
        <v>7796</v>
      </c>
      <c r="G28" s="1329">
        <v>95</v>
      </c>
      <c r="H28" s="1329"/>
      <c r="I28" s="1329"/>
      <c r="J28" s="1331">
        <v>44135</v>
      </c>
      <c r="K28" s="1333">
        <v>3400</v>
      </c>
      <c r="L28" s="1329" t="s">
        <v>2248</v>
      </c>
      <c r="M28" s="1333">
        <v>40800</v>
      </c>
      <c r="N28" s="1333">
        <v>17000</v>
      </c>
    </row>
    <row r="29" spans="1:14" ht="38.25" x14ac:dyDescent="0.2">
      <c r="A29" s="1329" t="s">
        <v>8006</v>
      </c>
      <c r="B29" s="1329" t="s">
        <v>8006</v>
      </c>
      <c r="C29" s="1329" t="s">
        <v>7817</v>
      </c>
      <c r="D29" s="1329" t="s">
        <v>7818</v>
      </c>
      <c r="E29" s="1329" t="s">
        <v>7763</v>
      </c>
      <c r="F29" s="1329" t="s">
        <v>7819</v>
      </c>
      <c r="G29" s="1329">
        <v>230</v>
      </c>
      <c r="H29" s="1329"/>
      <c r="I29" s="1329"/>
      <c r="J29" s="1331">
        <v>44475</v>
      </c>
      <c r="K29" s="1333">
        <v>6500</v>
      </c>
      <c r="L29" s="1329" t="s">
        <v>2248</v>
      </c>
      <c r="M29" s="1333">
        <v>65000</v>
      </c>
      <c r="N29" s="1333"/>
    </row>
    <row r="30" spans="1:14" ht="38.25" x14ac:dyDescent="0.2">
      <c r="A30" s="1329" t="s">
        <v>8006</v>
      </c>
      <c r="B30" s="1329" t="s">
        <v>8006</v>
      </c>
      <c r="C30" s="1329" t="s">
        <v>7817</v>
      </c>
      <c r="D30" s="1329" t="s">
        <v>7818</v>
      </c>
      <c r="E30" s="1329" t="s">
        <v>7763</v>
      </c>
      <c r="F30" s="1329" t="s">
        <v>7819</v>
      </c>
      <c r="G30" s="1329">
        <v>230</v>
      </c>
      <c r="H30" s="1329"/>
      <c r="I30" s="1329"/>
      <c r="J30" s="1331">
        <v>44870</v>
      </c>
      <c r="K30" s="1333">
        <v>7800</v>
      </c>
      <c r="L30" s="1329" t="s">
        <v>2248</v>
      </c>
      <c r="M30" s="1333">
        <v>31200</v>
      </c>
      <c r="N30" s="1333">
        <v>46800</v>
      </c>
    </row>
    <row r="31" spans="1:14" ht="38.25" x14ac:dyDescent="0.2">
      <c r="A31" s="1329" t="s">
        <v>8006</v>
      </c>
      <c r="B31" s="1329" t="s">
        <v>8006</v>
      </c>
      <c r="C31" s="1329" t="s">
        <v>7820</v>
      </c>
      <c r="D31" s="1329" t="s">
        <v>7821</v>
      </c>
      <c r="E31" s="1329" t="s">
        <v>7763</v>
      </c>
      <c r="F31" s="1329" t="s">
        <v>7822</v>
      </c>
      <c r="G31" s="1329">
        <v>103</v>
      </c>
      <c r="H31" s="1329"/>
      <c r="I31" s="1329"/>
      <c r="J31" s="1331">
        <v>44840</v>
      </c>
      <c r="K31" s="1333">
        <v>4500</v>
      </c>
      <c r="L31" s="1329" t="s">
        <v>2248</v>
      </c>
      <c r="M31" s="1333">
        <v>54000</v>
      </c>
      <c r="N31" s="1333">
        <v>27000</v>
      </c>
    </row>
    <row r="32" spans="1:14" ht="38.25" x14ac:dyDescent="0.2">
      <c r="A32" s="1329" t="s">
        <v>8006</v>
      </c>
      <c r="B32" s="1329" t="s">
        <v>8006</v>
      </c>
      <c r="C32" s="1329" t="s">
        <v>7823</v>
      </c>
      <c r="D32" s="1329" t="s">
        <v>7824</v>
      </c>
      <c r="E32" s="1329" t="s">
        <v>7763</v>
      </c>
      <c r="F32" s="1329" t="s">
        <v>7825</v>
      </c>
      <c r="G32" s="1329">
        <v>133</v>
      </c>
      <c r="H32" s="1329"/>
      <c r="I32" s="1329"/>
      <c r="J32" s="1331">
        <v>45028</v>
      </c>
      <c r="K32" s="1333">
        <v>4500</v>
      </c>
      <c r="L32" s="1329" t="s">
        <v>2248</v>
      </c>
      <c r="M32" s="1333">
        <v>54000</v>
      </c>
      <c r="N32" s="1333">
        <v>22500</v>
      </c>
    </row>
    <row r="33" spans="1:14" ht="38.25" x14ac:dyDescent="0.2">
      <c r="A33" s="1329" t="s">
        <v>8006</v>
      </c>
      <c r="B33" s="1329" t="s">
        <v>8006</v>
      </c>
      <c r="C33" s="1329" t="s">
        <v>7826</v>
      </c>
      <c r="D33" s="1329" t="s">
        <v>7827</v>
      </c>
      <c r="E33" s="1329" t="s">
        <v>7763</v>
      </c>
      <c r="F33" s="1329" t="s">
        <v>7828</v>
      </c>
      <c r="G33" s="1329">
        <v>150</v>
      </c>
      <c r="H33" s="1329"/>
      <c r="I33" s="1329"/>
      <c r="J33" s="1331">
        <v>45047</v>
      </c>
      <c r="K33" s="1333">
        <v>3000</v>
      </c>
      <c r="L33" s="1329" t="s">
        <v>2248</v>
      </c>
      <c r="M33" s="1333">
        <v>36000</v>
      </c>
      <c r="N33" s="1333">
        <v>15000</v>
      </c>
    </row>
    <row r="34" spans="1:14" ht="38.25" x14ac:dyDescent="0.2">
      <c r="A34" s="1329" t="s">
        <v>8006</v>
      </c>
      <c r="B34" s="1329" t="s">
        <v>8006</v>
      </c>
      <c r="C34" s="1329" t="s">
        <v>7829</v>
      </c>
      <c r="D34" s="1329" t="s">
        <v>7830</v>
      </c>
      <c r="E34" s="1329" t="s">
        <v>7763</v>
      </c>
      <c r="F34" s="1329" t="s">
        <v>7831</v>
      </c>
      <c r="G34" s="1329">
        <v>240</v>
      </c>
      <c r="H34" s="1329"/>
      <c r="I34" s="1329"/>
      <c r="J34" s="1331">
        <v>45169</v>
      </c>
      <c r="K34" s="1333">
        <v>4750</v>
      </c>
      <c r="L34" s="1329" t="s">
        <v>2248</v>
      </c>
      <c r="M34" s="1333">
        <v>57000</v>
      </c>
      <c r="N34" s="1333">
        <v>19000</v>
      </c>
    </row>
    <row r="35" spans="1:14" ht="38.25" x14ac:dyDescent="0.2">
      <c r="A35" s="1329" t="s">
        <v>8006</v>
      </c>
      <c r="B35" s="1329" t="s">
        <v>8006</v>
      </c>
      <c r="C35" s="1329" t="s">
        <v>7832</v>
      </c>
      <c r="D35" s="1329" t="s">
        <v>7833</v>
      </c>
      <c r="E35" s="1329" t="s">
        <v>7763</v>
      </c>
      <c r="F35" s="1329" t="s">
        <v>7834</v>
      </c>
      <c r="G35" s="1329">
        <v>513.75</v>
      </c>
      <c r="H35" s="1329"/>
      <c r="I35" s="1329"/>
      <c r="J35" s="1331">
        <v>44530</v>
      </c>
      <c r="K35" s="1333">
        <v>5500</v>
      </c>
      <c r="L35" s="1329" t="s">
        <v>2248</v>
      </c>
      <c r="M35" s="1333">
        <v>66000</v>
      </c>
      <c r="N35" s="1333">
        <v>33000</v>
      </c>
    </row>
    <row r="36" spans="1:14" ht="38.25" x14ac:dyDescent="0.2">
      <c r="A36" s="1329" t="s">
        <v>8006</v>
      </c>
      <c r="B36" s="1329" t="s">
        <v>8006</v>
      </c>
      <c r="C36" s="1329" t="s">
        <v>7835</v>
      </c>
      <c r="D36" s="1329" t="s">
        <v>7836</v>
      </c>
      <c r="E36" s="1329" t="s">
        <v>7763</v>
      </c>
      <c r="F36" s="1329" t="s">
        <v>7837</v>
      </c>
      <c r="G36" s="1329">
        <v>325</v>
      </c>
      <c r="H36" s="1329"/>
      <c r="I36" s="1329"/>
      <c r="J36" s="1331">
        <v>44255</v>
      </c>
      <c r="K36" s="1333">
        <v>5750</v>
      </c>
      <c r="L36" s="1329" t="s">
        <v>2248</v>
      </c>
      <c r="M36" s="1333">
        <v>69000</v>
      </c>
      <c r="N36" s="1333">
        <v>34500</v>
      </c>
    </row>
    <row r="37" spans="1:14" ht="38.25" x14ac:dyDescent="0.2">
      <c r="A37" s="1329" t="s">
        <v>8006</v>
      </c>
      <c r="B37" s="1329" t="s">
        <v>8006</v>
      </c>
      <c r="C37" s="1329" t="s">
        <v>7838</v>
      </c>
      <c r="D37" s="1329" t="s">
        <v>7839</v>
      </c>
      <c r="E37" s="1329" t="s">
        <v>7763</v>
      </c>
      <c r="F37" s="1329" t="s">
        <v>7840</v>
      </c>
      <c r="G37" s="1329">
        <v>330</v>
      </c>
      <c r="H37" s="1329"/>
      <c r="I37" s="1329"/>
      <c r="J37" s="1331">
        <v>44200</v>
      </c>
      <c r="K37" s="1333">
        <v>7000</v>
      </c>
      <c r="L37" s="1329" t="s">
        <v>2248</v>
      </c>
      <c r="M37" s="1333">
        <v>77000</v>
      </c>
      <c r="N37" s="1333">
        <v>42000</v>
      </c>
    </row>
    <row r="38" spans="1:14" ht="38.25" x14ac:dyDescent="0.2">
      <c r="A38" s="1329" t="s">
        <v>8006</v>
      </c>
      <c r="B38" s="1329" t="s">
        <v>8006</v>
      </c>
      <c r="C38" s="1329" t="s">
        <v>7841</v>
      </c>
      <c r="D38" s="1329" t="s">
        <v>7842</v>
      </c>
      <c r="E38" s="1329" t="s">
        <v>7763</v>
      </c>
      <c r="F38" s="1329" t="s">
        <v>7843</v>
      </c>
      <c r="G38" s="1329">
        <v>247.5</v>
      </c>
      <c r="H38" s="1329"/>
      <c r="I38" s="1329"/>
      <c r="J38" s="1331">
        <v>44132</v>
      </c>
      <c r="K38" s="1333">
        <v>3301.92</v>
      </c>
      <c r="L38" s="1329" t="s">
        <v>2248</v>
      </c>
      <c r="M38" s="1333">
        <v>39623.040000000001</v>
      </c>
      <c r="N38" s="1333">
        <v>16509.599999999999</v>
      </c>
    </row>
    <row r="39" spans="1:14" ht="38.25" x14ac:dyDescent="0.2">
      <c r="A39" s="1329" t="s">
        <v>8006</v>
      </c>
      <c r="B39" s="1329" t="s">
        <v>8006</v>
      </c>
      <c r="C39" s="1329" t="s">
        <v>7844</v>
      </c>
      <c r="D39" s="1329" t="s">
        <v>7845</v>
      </c>
      <c r="E39" s="1329" t="s">
        <v>7763</v>
      </c>
      <c r="F39" s="1329" t="s">
        <v>7846</v>
      </c>
      <c r="G39" s="1329">
        <v>540</v>
      </c>
      <c r="H39" s="1329"/>
      <c r="I39" s="1329"/>
      <c r="J39" s="1331">
        <v>45016</v>
      </c>
      <c r="K39" s="1333">
        <v>7000</v>
      </c>
      <c r="L39" s="1329" t="s">
        <v>2248</v>
      </c>
      <c r="M39" s="1333">
        <v>84000</v>
      </c>
      <c r="N39" s="1333">
        <v>42000</v>
      </c>
    </row>
    <row r="40" spans="1:14" ht="38.25" x14ac:dyDescent="0.2">
      <c r="A40" s="1329" t="s">
        <v>8006</v>
      </c>
      <c r="B40" s="1329" t="s">
        <v>8006</v>
      </c>
      <c r="C40" s="1329" t="s">
        <v>7847</v>
      </c>
      <c r="D40" s="1329" t="s">
        <v>7848</v>
      </c>
      <c r="E40" s="1329" t="s">
        <v>7763</v>
      </c>
      <c r="F40" s="1329" t="s">
        <v>7849</v>
      </c>
      <c r="G40" s="1329">
        <v>370</v>
      </c>
      <c r="H40" s="1329"/>
      <c r="I40" s="1329"/>
      <c r="J40" s="1331">
        <v>44165</v>
      </c>
      <c r="K40" s="1333">
        <v>4500</v>
      </c>
      <c r="L40" s="1329" t="s">
        <v>2248</v>
      </c>
      <c r="M40" s="1333">
        <v>54000</v>
      </c>
      <c r="N40" s="1333">
        <v>22500</v>
      </c>
    </row>
    <row r="41" spans="1:14" ht="38.25" x14ac:dyDescent="0.2">
      <c r="A41" s="1329" t="s">
        <v>8006</v>
      </c>
      <c r="B41" s="1329" t="s">
        <v>8006</v>
      </c>
      <c r="C41" s="1329" t="s">
        <v>7850</v>
      </c>
      <c r="D41" s="1329" t="s">
        <v>7851</v>
      </c>
      <c r="E41" s="1329" t="s">
        <v>7763</v>
      </c>
      <c r="F41" s="1329" t="s">
        <v>7852</v>
      </c>
      <c r="G41" s="1329">
        <v>188.7</v>
      </c>
      <c r="H41" s="1329"/>
      <c r="I41" s="1329"/>
      <c r="J41" s="1331">
        <v>44300</v>
      </c>
      <c r="K41" s="1333">
        <v>6000</v>
      </c>
      <c r="L41" s="1329" t="s">
        <v>2248</v>
      </c>
      <c r="M41" s="1333">
        <v>72000</v>
      </c>
      <c r="N41" s="1333">
        <v>24000</v>
      </c>
    </row>
    <row r="42" spans="1:14" ht="38.25" x14ac:dyDescent="0.2">
      <c r="A42" s="1329" t="s">
        <v>8006</v>
      </c>
      <c r="B42" s="1329" t="s">
        <v>8006</v>
      </c>
      <c r="C42" s="1329" t="s">
        <v>7853</v>
      </c>
      <c r="D42" s="1329" t="s">
        <v>7854</v>
      </c>
      <c r="E42" s="1329" t="s">
        <v>7763</v>
      </c>
      <c r="F42" s="1329" t="s">
        <v>7855</v>
      </c>
      <c r="G42" s="1329">
        <v>190</v>
      </c>
      <c r="H42" s="1329"/>
      <c r="I42" s="1329"/>
      <c r="J42" s="1331">
        <v>44286</v>
      </c>
      <c r="K42" s="1333">
        <v>3700</v>
      </c>
      <c r="L42" s="1329" t="s">
        <v>2248</v>
      </c>
      <c r="M42" s="1333">
        <v>44400</v>
      </c>
      <c r="N42" s="1333">
        <v>14800</v>
      </c>
    </row>
    <row r="43" spans="1:14" ht="38.25" x14ac:dyDescent="0.2">
      <c r="A43" s="1329" t="s">
        <v>8006</v>
      </c>
      <c r="B43" s="1329" t="s">
        <v>8006</v>
      </c>
      <c r="C43" s="1329" t="s">
        <v>7856</v>
      </c>
      <c r="D43" s="1329" t="s">
        <v>7857</v>
      </c>
      <c r="E43" s="1329" t="s">
        <v>7763</v>
      </c>
      <c r="F43" s="1329" t="s">
        <v>7858</v>
      </c>
      <c r="G43" s="1329">
        <v>270</v>
      </c>
      <c r="H43" s="1329"/>
      <c r="I43" s="1329"/>
      <c r="J43" s="1331">
        <v>44148</v>
      </c>
      <c r="K43" s="1333">
        <v>5000</v>
      </c>
      <c r="L43" s="1329" t="s">
        <v>2248</v>
      </c>
      <c r="M43" s="1333">
        <v>60000</v>
      </c>
      <c r="N43" s="1333">
        <v>30000</v>
      </c>
    </row>
    <row r="44" spans="1:14" ht="38.25" x14ac:dyDescent="0.2">
      <c r="A44" s="1329" t="s">
        <v>8006</v>
      </c>
      <c r="B44" s="1329" t="s">
        <v>8006</v>
      </c>
      <c r="C44" s="1329" t="s">
        <v>7859</v>
      </c>
      <c r="D44" s="1329" t="s">
        <v>7860</v>
      </c>
      <c r="E44" s="1329" t="s">
        <v>7763</v>
      </c>
      <c r="F44" s="1329" t="s">
        <v>7861</v>
      </c>
      <c r="G44" s="1329">
        <v>320</v>
      </c>
      <c r="H44" s="1329"/>
      <c r="I44" s="1329"/>
      <c r="J44" s="1331">
        <v>45199</v>
      </c>
      <c r="K44" s="1333">
        <v>8500</v>
      </c>
      <c r="L44" s="1329" t="s">
        <v>2248</v>
      </c>
      <c r="M44" s="1333">
        <v>102000</v>
      </c>
      <c r="N44" s="1333">
        <v>42500</v>
      </c>
    </row>
    <row r="45" spans="1:14" ht="38.25" x14ac:dyDescent="0.2">
      <c r="A45" s="1329" t="s">
        <v>8006</v>
      </c>
      <c r="B45" s="1329" t="s">
        <v>8006</v>
      </c>
      <c r="C45" s="1329" t="s">
        <v>7862</v>
      </c>
      <c r="D45" s="1329" t="s">
        <v>7863</v>
      </c>
      <c r="E45" s="1329" t="s">
        <v>7763</v>
      </c>
      <c r="F45" s="1329" t="s">
        <v>7864</v>
      </c>
      <c r="G45" s="1329"/>
      <c r="H45" s="1329"/>
      <c r="I45" s="1329"/>
      <c r="J45" s="1331">
        <v>43570</v>
      </c>
      <c r="K45" s="1333">
        <v>3500</v>
      </c>
      <c r="L45" s="1329" t="s">
        <v>2248</v>
      </c>
      <c r="M45" s="1333">
        <v>10500</v>
      </c>
      <c r="N45" s="1333"/>
    </row>
    <row r="46" spans="1:14" ht="38.25" x14ac:dyDescent="0.2">
      <c r="A46" s="1329" t="s">
        <v>8006</v>
      </c>
      <c r="B46" s="1329" t="s">
        <v>8006</v>
      </c>
      <c r="C46" s="1329" t="s">
        <v>7865</v>
      </c>
      <c r="D46" s="1329" t="s">
        <v>7866</v>
      </c>
      <c r="E46" s="1329" t="s">
        <v>7763</v>
      </c>
      <c r="F46" s="1329" t="s">
        <v>7867</v>
      </c>
      <c r="G46" s="1329">
        <v>435.1</v>
      </c>
      <c r="H46" s="1329"/>
      <c r="I46" s="1329"/>
      <c r="J46" s="1331">
        <v>44137</v>
      </c>
      <c r="K46" s="1333">
        <v>4300</v>
      </c>
      <c r="L46" s="1329" t="s">
        <v>2248</v>
      </c>
      <c r="M46" s="1333">
        <v>51600</v>
      </c>
      <c r="N46" s="1333">
        <v>25800</v>
      </c>
    </row>
    <row r="47" spans="1:14" ht="38.25" x14ac:dyDescent="0.2">
      <c r="A47" s="1329" t="s">
        <v>8006</v>
      </c>
      <c r="B47" s="1329" t="s">
        <v>8006</v>
      </c>
      <c r="C47" s="1329" t="s">
        <v>7868</v>
      </c>
      <c r="D47" s="1329" t="s">
        <v>7869</v>
      </c>
      <c r="E47" s="1329" t="s">
        <v>7763</v>
      </c>
      <c r="F47" s="1329" t="s">
        <v>7870</v>
      </c>
      <c r="G47" s="1329"/>
      <c r="H47" s="1329"/>
      <c r="I47" s="1329"/>
      <c r="J47" s="1331">
        <v>43562</v>
      </c>
      <c r="K47" s="1333">
        <v>2257</v>
      </c>
      <c r="L47" s="1329" t="s">
        <v>2248</v>
      </c>
      <c r="M47" s="1333">
        <v>6771</v>
      </c>
      <c r="N47" s="1333"/>
    </row>
    <row r="48" spans="1:14" ht="38.25" x14ac:dyDescent="0.2">
      <c r="A48" s="1329" t="s">
        <v>8006</v>
      </c>
      <c r="B48" s="1329" t="s">
        <v>8006</v>
      </c>
      <c r="C48" s="1329" t="s">
        <v>7868</v>
      </c>
      <c r="D48" s="1329" t="s">
        <v>7869</v>
      </c>
      <c r="E48" s="1329" t="s">
        <v>7763</v>
      </c>
      <c r="F48" s="1329" t="s">
        <v>7870</v>
      </c>
      <c r="G48" s="1329">
        <v>187.5</v>
      </c>
      <c r="H48" s="1329"/>
      <c r="I48" s="1329"/>
      <c r="J48" s="1331">
        <v>44658</v>
      </c>
      <c r="K48" s="1333">
        <v>3177</v>
      </c>
      <c r="L48" s="1329" t="s">
        <v>2248</v>
      </c>
      <c r="M48" s="1333">
        <v>31770</v>
      </c>
      <c r="N48" s="1333">
        <v>22239</v>
      </c>
    </row>
    <row r="49" spans="1:14" ht="38.25" x14ac:dyDescent="0.2">
      <c r="A49" s="1329" t="s">
        <v>8006</v>
      </c>
      <c r="B49" s="1329" t="s">
        <v>8006</v>
      </c>
      <c r="C49" s="1329" t="s">
        <v>7871</v>
      </c>
      <c r="D49" s="1329" t="s">
        <v>7872</v>
      </c>
      <c r="E49" s="1329" t="s">
        <v>7763</v>
      </c>
      <c r="F49" s="1329" t="s">
        <v>7873</v>
      </c>
      <c r="G49" s="1329">
        <v>96</v>
      </c>
      <c r="H49" s="1329"/>
      <c r="I49" s="1329"/>
      <c r="J49" s="1331">
        <v>44475</v>
      </c>
      <c r="K49" s="1333">
        <v>1676</v>
      </c>
      <c r="L49" s="1329" t="s">
        <v>2248</v>
      </c>
      <c r="M49" s="1333">
        <v>20112</v>
      </c>
      <c r="N49" s="1333">
        <v>8380</v>
      </c>
    </row>
    <row r="50" spans="1:14" ht="38.25" x14ac:dyDescent="0.2">
      <c r="A50" s="1329" t="s">
        <v>8006</v>
      </c>
      <c r="B50" s="1329" t="s">
        <v>8006</v>
      </c>
      <c r="C50" s="1329" t="s">
        <v>7874</v>
      </c>
      <c r="D50" s="1329" t="s">
        <v>7875</v>
      </c>
      <c r="E50" s="1329" t="s">
        <v>7763</v>
      </c>
      <c r="F50" s="1329" t="s">
        <v>7876</v>
      </c>
      <c r="G50" s="1329">
        <v>280</v>
      </c>
      <c r="H50" s="1329"/>
      <c r="I50" s="1329"/>
      <c r="J50" s="1331">
        <v>44242</v>
      </c>
      <c r="K50" s="1333">
        <v>1500</v>
      </c>
      <c r="L50" s="1329" t="s">
        <v>2248</v>
      </c>
      <c r="M50" s="1333">
        <f>+K50*12</f>
        <v>18000</v>
      </c>
      <c r="N50" s="1333">
        <v>6000</v>
      </c>
    </row>
    <row r="51" spans="1:14" ht="38.25" x14ac:dyDescent="0.2">
      <c r="A51" s="1329" t="s">
        <v>8006</v>
      </c>
      <c r="B51" s="1329" t="s">
        <v>8006</v>
      </c>
      <c r="C51" s="1329" t="s">
        <v>7877</v>
      </c>
      <c r="D51" s="1329" t="s">
        <v>7878</v>
      </c>
      <c r="E51" s="1329" t="s">
        <v>7763</v>
      </c>
      <c r="F51" s="1329" t="s">
        <v>7879</v>
      </c>
      <c r="G51" s="1329">
        <v>386.56</v>
      </c>
      <c r="H51" s="1329"/>
      <c r="I51" s="1329"/>
      <c r="J51" s="1331">
        <v>44286</v>
      </c>
      <c r="K51" s="1333">
        <v>4500</v>
      </c>
      <c r="L51" s="1329" t="s">
        <v>2248</v>
      </c>
      <c r="M51" s="1333">
        <v>54000</v>
      </c>
      <c r="N51" s="1333">
        <v>22500</v>
      </c>
    </row>
    <row r="52" spans="1:14" ht="38.25" x14ac:dyDescent="0.2">
      <c r="A52" s="1329" t="s">
        <v>8006</v>
      </c>
      <c r="B52" s="1329" t="s">
        <v>8006</v>
      </c>
      <c r="C52" s="1329" t="s">
        <v>7880</v>
      </c>
      <c r="D52" s="1329" t="s">
        <v>7881</v>
      </c>
      <c r="E52" s="1329" t="s">
        <v>7763</v>
      </c>
      <c r="F52" s="1329" t="s">
        <v>7882</v>
      </c>
      <c r="G52" s="1329">
        <v>200</v>
      </c>
      <c r="H52" s="1329"/>
      <c r="I52" s="1329"/>
      <c r="J52" s="1331">
        <v>44193</v>
      </c>
      <c r="K52" s="1333">
        <v>3000</v>
      </c>
      <c r="L52" s="1329" t="s">
        <v>2248</v>
      </c>
      <c r="M52" s="1333">
        <v>36000</v>
      </c>
      <c r="N52" s="1333">
        <v>18000</v>
      </c>
    </row>
    <row r="53" spans="1:14" ht="38.25" x14ac:dyDescent="0.2">
      <c r="A53" s="1329" t="s">
        <v>8006</v>
      </c>
      <c r="B53" s="1329" t="s">
        <v>8006</v>
      </c>
      <c r="C53" s="1329" t="s">
        <v>7883</v>
      </c>
      <c r="D53" s="1329" t="s">
        <v>7884</v>
      </c>
      <c r="E53" s="1329" t="s">
        <v>7763</v>
      </c>
      <c r="F53" s="1329" t="s">
        <v>7885</v>
      </c>
      <c r="G53" s="1329">
        <v>55</v>
      </c>
      <c r="H53" s="1329"/>
      <c r="I53" s="1329"/>
      <c r="J53" s="1331">
        <v>43682</v>
      </c>
      <c r="K53" s="1333">
        <v>1600</v>
      </c>
      <c r="L53" s="1329" t="s">
        <v>2248</v>
      </c>
      <c r="M53" s="1333">
        <v>11200</v>
      </c>
      <c r="N53" s="1333"/>
    </row>
    <row r="54" spans="1:14" ht="38.25" x14ac:dyDescent="0.2">
      <c r="A54" s="1329" t="s">
        <v>8006</v>
      </c>
      <c r="B54" s="1329" t="s">
        <v>8006</v>
      </c>
      <c r="C54" s="1329" t="s">
        <v>7883</v>
      </c>
      <c r="D54" s="1329" t="s">
        <v>7884</v>
      </c>
      <c r="E54" s="1329" t="s">
        <v>7763</v>
      </c>
      <c r="F54" s="1329" t="s">
        <v>7885</v>
      </c>
      <c r="G54" s="1329">
        <v>55</v>
      </c>
      <c r="H54" s="1329"/>
      <c r="I54" s="1329"/>
      <c r="J54" s="1331">
        <v>44413</v>
      </c>
      <c r="K54" s="1333">
        <v>2000</v>
      </c>
      <c r="L54" s="1329" t="s">
        <v>2248</v>
      </c>
      <c r="M54" s="1333"/>
      <c r="N54" s="1333">
        <v>12000</v>
      </c>
    </row>
    <row r="55" spans="1:14" ht="38.25" x14ac:dyDescent="0.2">
      <c r="A55" s="1329" t="s">
        <v>8006</v>
      </c>
      <c r="B55" s="1329" t="s">
        <v>8006</v>
      </c>
      <c r="C55" s="1329" t="s">
        <v>7886</v>
      </c>
      <c r="D55" s="1329" t="s">
        <v>7887</v>
      </c>
      <c r="E55" s="1329" t="s">
        <v>7763</v>
      </c>
      <c r="F55" s="1329" t="s">
        <v>7888</v>
      </c>
      <c r="G55" s="1329">
        <v>547</v>
      </c>
      <c r="H55" s="1329"/>
      <c r="I55" s="1329"/>
      <c r="J55" s="1331">
        <v>44461</v>
      </c>
      <c r="K55" s="1333">
        <v>11200</v>
      </c>
      <c r="L55" s="1329" t="s">
        <v>2248</v>
      </c>
      <c r="M55" s="1333">
        <v>134400</v>
      </c>
      <c r="N55" s="1333">
        <v>67200</v>
      </c>
    </row>
    <row r="56" spans="1:14" ht="38.25" x14ac:dyDescent="0.2">
      <c r="A56" s="1329" t="s">
        <v>8006</v>
      </c>
      <c r="B56" s="1329" t="s">
        <v>8006</v>
      </c>
      <c r="C56" s="1329" t="s">
        <v>7889</v>
      </c>
      <c r="D56" s="1329" t="s">
        <v>7890</v>
      </c>
      <c r="E56" s="1329" t="s">
        <v>7763</v>
      </c>
      <c r="F56" s="1329" t="s">
        <v>7891</v>
      </c>
      <c r="G56" s="1329">
        <v>147</v>
      </c>
      <c r="H56" s="1329"/>
      <c r="I56" s="1329"/>
      <c r="J56" s="1331">
        <v>43571</v>
      </c>
      <c r="K56" s="1333">
        <v>4000</v>
      </c>
      <c r="L56" s="1329" t="s">
        <v>2248</v>
      </c>
      <c r="M56" s="1333">
        <v>8000</v>
      </c>
      <c r="N56" s="1333"/>
    </row>
    <row r="57" spans="1:14" ht="38.25" x14ac:dyDescent="0.2">
      <c r="A57" s="1329" t="s">
        <v>8006</v>
      </c>
      <c r="B57" s="1329" t="s">
        <v>8006</v>
      </c>
      <c r="C57" s="1329" t="s">
        <v>7889</v>
      </c>
      <c r="D57" s="1329" t="s">
        <v>7890</v>
      </c>
      <c r="E57" s="1329" t="s">
        <v>7763</v>
      </c>
      <c r="F57" s="1329" t="s">
        <v>7891</v>
      </c>
      <c r="G57" s="1329">
        <v>147</v>
      </c>
      <c r="H57" s="1329"/>
      <c r="I57" s="1329"/>
      <c r="J57" s="1331">
        <v>44667</v>
      </c>
      <c r="K57" s="1333">
        <v>6000</v>
      </c>
      <c r="L57" s="1329" t="s">
        <v>2248</v>
      </c>
      <c r="M57" s="1333">
        <v>60000</v>
      </c>
      <c r="N57" s="1333">
        <v>30000</v>
      </c>
    </row>
    <row r="58" spans="1:14" ht="38.25" x14ac:dyDescent="0.2">
      <c r="A58" s="1329" t="s">
        <v>8006</v>
      </c>
      <c r="B58" s="1329" t="s">
        <v>8006</v>
      </c>
      <c r="C58" s="1329" t="s">
        <v>7892</v>
      </c>
      <c r="D58" s="1329" t="s">
        <v>7893</v>
      </c>
      <c r="E58" s="1329" t="s">
        <v>7763</v>
      </c>
      <c r="F58" s="1329" t="s">
        <v>7894</v>
      </c>
      <c r="G58" s="1329">
        <v>320</v>
      </c>
      <c r="H58" s="1329"/>
      <c r="I58" s="1329"/>
      <c r="J58" s="1331">
        <v>44448</v>
      </c>
      <c r="K58" s="1333">
        <v>4000</v>
      </c>
      <c r="L58" s="1329" t="s">
        <v>2248</v>
      </c>
      <c r="M58" s="1333">
        <v>48000</v>
      </c>
      <c r="N58" s="1333">
        <v>20000</v>
      </c>
    </row>
    <row r="59" spans="1:14" ht="38.25" x14ac:dyDescent="0.2">
      <c r="A59" s="1329" t="s">
        <v>8006</v>
      </c>
      <c r="B59" s="1329" t="s">
        <v>8006</v>
      </c>
      <c r="C59" s="1329" t="s">
        <v>7895</v>
      </c>
      <c r="D59" s="1329">
        <v>10409690489</v>
      </c>
      <c r="E59" s="1329" t="s">
        <v>7763</v>
      </c>
      <c r="F59" s="1329" t="s">
        <v>7896</v>
      </c>
      <c r="G59" s="1329">
        <v>309.7</v>
      </c>
      <c r="H59" s="1329"/>
      <c r="I59" s="1329"/>
      <c r="J59" s="1331">
        <v>43708</v>
      </c>
      <c r="K59" s="1333">
        <v>6000</v>
      </c>
      <c r="L59" s="1329" t="s">
        <v>2248</v>
      </c>
      <c r="M59" s="1333">
        <v>42000</v>
      </c>
      <c r="N59" s="1333"/>
    </row>
    <row r="60" spans="1:14" ht="38.25" x14ac:dyDescent="0.2">
      <c r="A60" s="1329" t="s">
        <v>8006</v>
      </c>
      <c r="B60" s="1329" t="s">
        <v>8006</v>
      </c>
      <c r="C60" s="1329" t="s">
        <v>7895</v>
      </c>
      <c r="D60" s="1329">
        <v>10409690489</v>
      </c>
      <c r="E60" s="1329" t="s">
        <v>7763</v>
      </c>
      <c r="F60" s="1329" t="s">
        <v>7896</v>
      </c>
      <c r="G60" s="1329">
        <v>309.7</v>
      </c>
      <c r="H60" s="1329"/>
      <c r="I60" s="1329"/>
      <c r="J60" s="1331">
        <v>43709</v>
      </c>
      <c r="K60" s="1333">
        <v>6600</v>
      </c>
      <c r="L60" s="1329" t="s">
        <v>2248</v>
      </c>
      <c r="M60" s="1333">
        <v>39600</v>
      </c>
      <c r="N60" s="1333">
        <v>33000</v>
      </c>
    </row>
    <row r="61" spans="1:14" ht="38.25" x14ac:dyDescent="0.2">
      <c r="A61" s="1329" t="s">
        <v>8006</v>
      </c>
      <c r="B61" s="1329" t="s">
        <v>8006</v>
      </c>
      <c r="C61" s="1329" t="s">
        <v>7897</v>
      </c>
      <c r="D61" s="1329" t="s">
        <v>7898</v>
      </c>
      <c r="E61" s="1329" t="s">
        <v>7763</v>
      </c>
      <c r="F61" s="1329" t="s">
        <v>7899</v>
      </c>
      <c r="G61" s="1329">
        <v>150</v>
      </c>
      <c r="H61" s="1329"/>
      <c r="I61" s="1329"/>
      <c r="J61" s="1331">
        <v>44196</v>
      </c>
      <c r="K61" s="1333">
        <v>2700</v>
      </c>
      <c r="L61" s="1329" t="s">
        <v>2248</v>
      </c>
      <c r="M61" s="1333">
        <v>32400</v>
      </c>
      <c r="N61" s="1333">
        <v>16200</v>
      </c>
    </row>
    <row r="62" spans="1:14" ht="38.25" x14ac:dyDescent="0.2">
      <c r="A62" s="1329" t="s">
        <v>8006</v>
      </c>
      <c r="B62" s="1329" t="s">
        <v>8006</v>
      </c>
      <c r="C62" s="1329" t="s">
        <v>7900</v>
      </c>
      <c r="D62" s="1329" t="s">
        <v>7901</v>
      </c>
      <c r="E62" s="1329" t="s">
        <v>7763</v>
      </c>
      <c r="F62" s="1329" t="s">
        <v>7902</v>
      </c>
      <c r="G62" s="1329">
        <v>320</v>
      </c>
      <c r="H62" s="1329"/>
      <c r="I62" s="1329"/>
      <c r="J62" s="1331">
        <v>44229</v>
      </c>
      <c r="K62" s="1333">
        <v>3000</v>
      </c>
      <c r="L62" s="1329" t="s">
        <v>2248</v>
      </c>
      <c r="M62" s="1333">
        <v>36000</v>
      </c>
      <c r="N62" s="1333">
        <v>15000</v>
      </c>
    </row>
    <row r="63" spans="1:14" ht="38.25" x14ac:dyDescent="0.2">
      <c r="A63" s="1329" t="s">
        <v>8006</v>
      </c>
      <c r="B63" s="1329" t="s">
        <v>8006</v>
      </c>
      <c r="C63" s="1329" t="s">
        <v>7903</v>
      </c>
      <c r="D63" s="1329" t="s">
        <v>7904</v>
      </c>
      <c r="E63" s="1329" t="s">
        <v>7763</v>
      </c>
      <c r="F63" s="1329" t="s">
        <v>7905</v>
      </c>
      <c r="G63" s="1329">
        <v>329.3</v>
      </c>
      <c r="H63" s="1329"/>
      <c r="I63" s="1329"/>
      <c r="J63" s="1331">
        <v>44363</v>
      </c>
      <c r="K63" s="1333">
        <v>7500</v>
      </c>
      <c r="L63" s="1329" t="s">
        <v>2248</v>
      </c>
      <c r="M63" s="1333">
        <v>90000</v>
      </c>
      <c r="N63" s="1333">
        <v>45000</v>
      </c>
    </row>
    <row r="64" spans="1:14" ht="38.25" x14ac:dyDescent="0.2">
      <c r="A64" s="1329" t="s">
        <v>8006</v>
      </c>
      <c r="B64" s="1329" t="s">
        <v>8006</v>
      </c>
      <c r="C64" s="1329" t="s">
        <v>7906</v>
      </c>
      <c r="D64" s="1329" t="s">
        <v>7907</v>
      </c>
      <c r="E64" s="1329" t="s">
        <v>7763</v>
      </c>
      <c r="F64" s="1329" t="s">
        <v>7908</v>
      </c>
      <c r="G64" s="1329">
        <v>220</v>
      </c>
      <c r="H64" s="1329"/>
      <c r="I64" s="1329"/>
      <c r="J64" s="1331">
        <v>44651</v>
      </c>
      <c r="K64" s="1333">
        <v>5000</v>
      </c>
      <c r="L64" s="1329" t="s">
        <v>2248</v>
      </c>
      <c r="M64" s="1333">
        <v>60000</v>
      </c>
      <c r="N64" s="1333">
        <v>30000</v>
      </c>
    </row>
    <row r="65" spans="1:15" ht="38.25" x14ac:dyDescent="0.2">
      <c r="A65" s="1329" t="s">
        <v>8006</v>
      </c>
      <c r="B65" s="1329" t="s">
        <v>8006</v>
      </c>
      <c r="C65" s="1329" t="s">
        <v>7909</v>
      </c>
      <c r="D65" s="1329">
        <v>17338363419</v>
      </c>
      <c r="E65" s="1329" t="s">
        <v>7763</v>
      </c>
      <c r="F65" s="1329" t="s">
        <v>7910</v>
      </c>
      <c r="G65" s="1329">
        <v>824.72</v>
      </c>
      <c r="H65" s="1329"/>
      <c r="I65" s="1329"/>
      <c r="J65" s="1331">
        <v>44408</v>
      </c>
      <c r="K65" s="1333">
        <v>10000</v>
      </c>
      <c r="L65" s="1329" t="s">
        <v>2248</v>
      </c>
      <c r="M65" s="1333">
        <v>120000</v>
      </c>
      <c r="N65" s="1333">
        <v>40000</v>
      </c>
    </row>
    <row r="66" spans="1:15" ht="38.25" x14ac:dyDescent="0.2">
      <c r="A66" s="1329" t="s">
        <v>8006</v>
      </c>
      <c r="B66" s="1329" t="s">
        <v>8006</v>
      </c>
      <c r="C66" s="1329" t="s">
        <v>7911</v>
      </c>
      <c r="D66" s="1329" t="s">
        <v>7912</v>
      </c>
      <c r="E66" s="1329" t="s">
        <v>7763</v>
      </c>
      <c r="F66" s="1329" t="s">
        <v>7913</v>
      </c>
      <c r="G66" s="1329">
        <v>140</v>
      </c>
      <c r="H66" s="1329"/>
      <c r="I66" s="1329"/>
      <c r="J66" s="1331">
        <v>43830</v>
      </c>
      <c r="K66" s="1333">
        <v>8175</v>
      </c>
      <c r="L66" s="1329" t="s">
        <v>2248</v>
      </c>
      <c r="M66" s="1333">
        <v>89925</v>
      </c>
      <c r="N66" s="1333"/>
    </row>
    <row r="67" spans="1:15" ht="38.25" x14ac:dyDescent="0.2">
      <c r="A67" s="1329" t="s">
        <v>8006</v>
      </c>
      <c r="B67" s="1329" t="s">
        <v>8006</v>
      </c>
      <c r="C67" s="1329" t="s">
        <v>7911</v>
      </c>
      <c r="D67" s="1329" t="s">
        <v>7912</v>
      </c>
      <c r="E67" s="1329" t="s">
        <v>7763</v>
      </c>
      <c r="F67" s="1329" t="s">
        <v>7914</v>
      </c>
      <c r="G67" s="1329">
        <v>112.43</v>
      </c>
      <c r="H67" s="1329"/>
      <c r="I67" s="1329"/>
      <c r="J67" s="1331">
        <v>43830</v>
      </c>
      <c r="K67" s="1333">
        <v>6565</v>
      </c>
      <c r="L67" s="1329" t="s">
        <v>2248</v>
      </c>
      <c r="M67" s="1333">
        <v>70464.33</v>
      </c>
      <c r="N67" s="1333"/>
    </row>
    <row r="68" spans="1:15" ht="38.25" x14ac:dyDescent="0.2">
      <c r="A68" s="1329" t="s">
        <v>8006</v>
      </c>
      <c r="B68" s="1329" t="s">
        <v>8006</v>
      </c>
      <c r="C68" s="1329" t="s">
        <v>7911</v>
      </c>
      <c r="D68" s="1329" t="s">
        <v>7912</v>
      </c>
      <c r="E68" s="1329" t="s">
        <v>7763</v>
      </c>
      <c r="F68" s="1329" t="s">
        <v>7913</v>
      </c>
      <c r="G68" s="1329">
        <v>156.44999999999999</v>
      </c>
      <c r="H68" s="1329"/>
      <c r="I68" s="1329"/>
      <c r="J68" s="1331">
        <v>43830</v>
      </c>
      <c r="K68" s="1333">
        <v>9155</v>
      </c>
      <c r="L68" s="1329" t="s">
        <v>2248</v>
      </c>
      <c r="M68" s="1333">
        <v>100705</v>
      </c>
      <c r="N68" s="1333"/>
    </row>
    <row r="69" spans="1:15" ht="38.25" x14ac:dyDescent="0.2">
      <c r="A69" s="1329" t="s">
        <v>8006</v>
      </c>
      <c r="B69" s="1329" t="s">
        <v>8006</v>
      </c>
      <c r="C69" s="1329" t="s">
        <v>7911</v>
      </c>
      <c r="D69" s="1329" t="s">
        <v>7912</v>
      </c>
      <c r="E69" s="1329" t="s">
        <v>7763</v>
      </c>
      <c r="F69" s="1329" t="s">
        <v>7915</v>
      </c>
      <c r="G69" s="1329">
        <v>600</v>
      </c>
      <c r="H69" s="1329"/>
      <c r="I69" s="1329"/>
      <c r="J69" s="1331">
        <v>43830</v>
      </c>
      <c r="K69" s="1333">
        <v>44778</v>
      </c>
      <c r="L69" s="1329" t="s">
        <v>2248</v>
      </c>
      <c r="M69" s="1333">
        <v>522410</v>
      </c>
      <c r="N69" s="1333"/>
    </row>
    <row r="70" spans="1:15" ht="38.25" x14ac:dyDescent="0.2">
      <c r="A70" s="1329" t="s">
        <v>8006</v>
      </c>
      <c r="B70" s="1329" t="s">
        <v>8006</v>
      </c>
      <c r="C70" s="1329" t="s">
        <v>7916</v>
      </c>
      <c r="D70" s="1329" t="s">
        <v>7917</v>
      </c>
      <c r="E70" s="1329" t="s">
        <v>7763</v>
      </c>
      <c r="F70" s="1329" t="s">
        <v>7918</v>
      </c>
      <c r="G70" s="1329"/>
      <c r="H70" s="1329"/>
      <c r="I70" s="1329"/>
      <c r="J70" s="1331">
        <v>43646</v>
      </c>
      <c r="K70" s="1333">
        <v>63077.1</v>
      </c>
      <c r="L70" s="1329" t="s">
        <v>7919</v>
      </c>
      <c r="M70" s="1333">
        <v>126154.2</v>
      </c>
      <c r="N70" s="1333"/>
    </row>
    <row r="71" spans="1:15" ht="38.25" x14ac:dyDescent="0.2">
      <c r="A71" s="1329" t="s">
        <v>8006</v>
      </c>
      <c r="B71" s="1329" t="s">
        <v>8006</v>
      </c>
      <c r="C71" s="1329" t="s">
        <v>7920</v>
      </c>
      <c r="D71" s="1329" t="s">
        <v>7921</v>
      </c>
      <c r="E71" s="1329" t="s">
        <v>7763</v>
      </c>
      <c r="F71" s="1329" t="s">
        <v>7922</v>
      </c>
      <c r="G71" s="1329">
        <v>270</v>
      </c>
      <c r="H71" s="1329"/>
      <c r="I71" s="1329"/>
      <c r="J71" s="1331">
        <v>44666</v>
      </c>
      <c r="K71" s="1333">
        <v>3500</v>
      </c>
      <c r="L71" s="1329" t="s">
        <v>2248</v>
      </c>
      <c r="M71" s="1333">
        <v>31500</v>
      </c>
      <c r="N71" s="1333">
        <v>21000</v>
      </c>
    </row>
    <row r="72" spans="1:15" ht="38.25" x14ac:dyDescent="0.2">
      <c r="A72" s="1329" t="s">
        <v>8006</v>
      </c>
      <c r="B72" s="1329" t="s">
        <v>8006</v>
      </c>
      <c r="C72" s="1329" t="s">
        <v>7923</v>
      </c>
      <c r="D72" s="1329" t="s">
        <v>7924</v>
      </c>
      <c r="E72" s="1329" t="s">
        <v>7763</v>
      </c>
      <c r="F72" s="1329" t="s">
        <v>7925</v>
      </c>
      <c r="G72" s="1329">
        <v>512</v>
      </c>
      <c r="H72" s="1329"/>
      <c r="I72" s="1329"/>
      <c r="J72" s="1331">
        <v>44714</v>
      </c>
      <c r="K72" s="1333">
        <v>9000</v>
      </c>
      <c r="L72" s="1329" t="s">
        <v>2248</v>
      </c>
      <c r="M72" s="1333">
        <v>81000</v>
      </c>
      <c r="N72" s="1333">
        <v>54000</v>
      </c>
    </row>
    <row r="73" spans="1:15" ht="38.25" x14ac:dyDescent="0.2">
      <c r="A73" s="1329" t="s">
        <v>8006</v>
      </c>
      <c r="B73" s="1329" t="s">
        <v>8006</v>
      </c>
      <c r="C73" s="1329" t="s">
        <v>7926</v>
      </c>
      <c r="D73" s="1334" t="s">
        <v>7927</v>
      </c>
      <c r="E73" s="1329" t="s">
        <v>7763</v>
      </c>
      <c r="F73" s="1329"/>
      <c r="G73" s="1329"/>
      <c r="H73" s="1329"/>
      <c r="I73" s="1329"/>
      <c r="J73" s="1331">
        <v>44937</v>
      </c>
      <c r="K73" s="1333">
        <v>616689.81999999995</v>
      </c>
      <c r="L73" s="1329" t="s">
        <v>7919</v>
      </c>
      <c r="M73" s="1333">
        <f>1087725.52+72827.03</f>
        <v>1160552.55</v>
      </c>
      <c r="N73" s="1333">
        <f>543862.79+72827.03</f>
        <v>616689.82000000007</v>
      </c>
    </row>
    <row r="74" spans="1:15" ht="38.25" x14ac:dyDescent="0.2">
      <c r="A74" s="1329" t="s">
        <v>8006</v>
      </c>
      <c r="B74" s="1329" t="s">
        <v>8006</v>
      </c>
      <c r="C74" s="1329" t="s">
        <v>7928</v>
      </c>
      <c r="D74" s="1334" t="s">
        <v>7929</v>
      </c>
      <c r="E74" s="1329" t="s">
        <v>7763</v>
      </c>
      <c r="F74" s="1329" t="s">
        <v>7930</v>
      </c>
      <c r="G74" s="1329"/>
      <c r="H74" s="1329"/>
      <c r="I74" s="1329"/>
      <c r="J74" s="1331">
        <v>43973</v>
      </c>
      <c r="K74" s="1333">
        <v>960</v>
      </c>
      <c r="L74" s="1329" t="s">
        <v>2248</v>
      </c>
      <c r="M74" s="1333"/>
      <c r="N74" s="1333">
        <v>3800</v>
      </c>
    </row>
    <row r="75" spans="1:15" ht="38.25" x14ac:dyDescent="0.2">
      <c r="A75" s="1329" t="s">
        <v>8006</v>
      </c>
      <c r="B75" s="1329" t="s">
        <v>8006</v>
      </c>
      <c r="C75" s="1329" t="s">
        <v>7874</v>
      </c>
      <c r="D75" s="1329" t="s">
        <v>7875</v>
      </c>
      <c r="E75" s="1329" t="s">
        <v>7763</v>
      </c>
      <c r="F75" s="1329" t="s">
        <v>7876</v>
      </c>
      <c r="G75" s="1329"/>
      <c r="H75" s="1329"/>
      <c r="I75" s="1329"/>
      <c r="J75" s="1331">
        <v>44242</v>
      </c>
      <c r="K75" s="1333">
        <v>900</v>
      </c>
      <c r="L75" s="1329" t="s">
        <v>2248</v>
      </c>
      <c r="M75" s="1333"/>
      <c r="N75" s="1333">
        <f>900*6</f>
        <v>5400</v>
      </c>
    </row>
    <row r="76" spans="1:15" ht="38.25" x14ac:dyDescent="0.2">
      <c r="A76" s="1329" t="s">
        <v>8006</v>
      </c>
      <c r="B76" s="1329" t="s">
        <v>8006</v>
      </c>
      <c r="C76" s="1329" t="s">
        <v>7874</v>
      </c>
      <c r="D76" s="1329" t="s">
        <v>7875</v>
      </c>
      <c r="E76" s="1329" t="s">
        <v>7763</v>
      </c>
      <c r="F76" s="1329" t="s">
        <v>7876</v>
      </c>
      <c r="G76" s="1329"/>
      <c r="H76" s="1329"/>
      <c r="I76" s="1329"/>
      <c r="J76" s="1331">
        <v>44242</v>
      </c>
      <c r="K76" s="1333">
        <v>925</v>
      </c>
      <c r="L76" s="1329" t="s">
        <v>2248</v>
      </c>
      <c r="M76" s="1333"/>
      <c r="N76" s="1333">
        <f>925*6</f>
        <v>5550</v>
      </c>
    </row>
    <row r="77" spans="1:15" ht="38.25" x14ac:dyDescent="0.2">
      <c r="A77" s="1329" t="s">
        <v>8006</v>
      </c>
      <c r="B77" s="1329" t="s">
        <v>8006</v>
      </c>
      <c r="C77" s="1329" t="s">
        <v>7931</v>
      </c>
      <c r="D77" s="1329">
        <v>15527121814</v>
      </c>
      <c r="E77" s="1329" t="s">
        <v>7763</v>
      </c>
      <c r="F77" s="1329" t="s">
        <v>7932</v>
      </c>
      <c r="G77" s="1329"/>
      <c r="H77" s="1329"/>
      <c r="I77" s="1329"/>
      <c r="J77" s="1331">
        <v>44259</v>
      </c>
      <c r="K77" s="1333">
        <v>1700</v>
      </c>
      <c r="L77" s="1329" t="s">
        <v>2248</v>
      </c>
      <c r="M77" s="1333"/>
      <c r="N77" s="1333">
        <f>1700*5</f>
        <v>8500</v>
      </c>
    </row>
    <row r="78" spans="1:15" ht="38.25" x14ac:dyDescent="0.2">
      <c r="A78" s="1329" t="s">
        <v>8006</v>
      </c>
      <c r="B78" s="1329" t="s">
        <v>8006</v>
      </c>
      <c r="C78" s="1329" t="s">
        <v>7909</v>
      </c>
      <c r="D78" s="1329">
        <v>17338363419</v>
      </c>
      <c r="E78" s="1329" t="s">
        <v>7763</v>
      </c>
      <c r="F78" s="1329"/>
      <c r="G78" s="1329"/>
      <c r="H78" s="1329"/>
      <c r="I78" s="1329"/>
      <c r="J78" s="1331">
        <v>44043</v>
      </c>
      <c r="K78" s="1333">
        <v>2500</v>
      </c>
      <c r="L78" s="1329" t="s">
        <v>2248</v>
      </c>
      <c r="M78" s="1333"/>
      <c r="N78" s="1333">
        <v>7500</v>
      </c>
    </row>
    <row r="79" spans="1:15" ht="38.25" x14ac:dyDescent="0.2">
      <c r="A79" s="1329" t="s">
        <v>8006</v>
      </c>
      <c r="B79" s="1329" t="s">
        <v>7760</v>
      </c>
      <c r="C79" s="1329" t="s">
        <v>7933</v>
      </c>
      <c r="D79" s="1334" t="s">
        <v>7934</v>
      </c>
      <c r="E79" s="1329" t="s">
        <v>7763</v>
      </c>
      <c r="F79" s="1329" t="s">
        <v>7935</v>
      </c>
      <c r="G79" s="1329"/>
      <c r="H79" s="1329"/>
      <c r="I79" s="1329"/>
      <c r="J79" s="1331">
        <v>44367</v>
      </c>
      <c r="K79" s="1333">
        <v>5000</v>
      </c>
      <c r="L79" s="1329" t="s">
        <v>2248</v>
      </c>
      <c r="M79" s="1333"/>
      <c r="N79" s="1333">
        <v>25000</v>
      </c>
    </row>
    <row r="80" spans="1:15" ht="38.25" x14ac:dyDescent="0.2">
      <c r="A80" s="1329" t="s">
        <v>8006</v>
      </c>
      <c r="B80" s="1329" t="s">
        <v>14480</v>
      </c>
      <c r="C80" s="1315" t="s">
        <v>7936</v>
      </c>
      <c r="D80" s="1315">
        <v>12136626</v>
      </c>
      <c r="E80" s="1315" t="s">
        <v>7937</v>
      </c>
      <c r="F80" s="1329">
        <v>12136626</v>
      </c>
      <c r="G80" s="1329">
        <v>1100</v>
      </c>
      <c r="H80" s="1329"/>
      <c r="I80" s="1329"/>
      <c r="J80" s="1329" t="s">
        <v>7938</v>
      </c>
      <c r="K80" s="1333">
        <v>23348.74</v>
      </c>
      <c r="L80" s="1329" t="s">
        <v>7939</v>
      </c>
      <c r="M80" s="1358">
        <f>+K80*12</f>
        <v>280184.88</v>
      </c>
      <c r="N80" s="1358">
        <f>+K80*6</f>
        <v>140092.44</v>
      </c>
      <c r="O80" s="376"/>
    </row>
    <row r="81" spans="1:15" ht="38.25" x14ac:dyDescent="0.2">
      <c r="A81" s="1329" t="s">
        <v>8006</v>
      </c>
      <c r="B81" s="1329" t="s">
        <v>14480</v>
      </c>
      <c r="C81" s="1329" t="s">
        <v>7936</v>
      </c>
      <c r="D81" s="1329">
        <v>12136626</v>
      </c>
      <c r="E81" s="1315" t="s">
        <v>7937</v>
      </c>
      <c r="F81" s="1329">
        <v>12136626</v>
      </c>
      <c r="G81" s="1329">
        <v>28</v>
      </c>
      <c r="H81" s="1329"/>
      <c r="I81" s="1329"/>
      <c r="J81" s="1329" t="s">
        <v>7940</v>
      </c>
      <c r="K81" s="1333">
        <v>400</v>
      </c>
      <c r="L81" s="1329" t="s">
        <v>7939</v>
      </c>
      <c r="M81" s="1358">
        <f>400*12</f>
        <v>4800</v>
      </c>
      <c r="N81" s="1358">
        <v>2400</v>
      </c>
      <c r="O81" s="376"/>
    </row>
    <row r="82" spans="1:15" ht="25.5" customHeight="1" x14ac:dyDescent="0.2">
      <c r="A82" s="1601" t="s">
        <v>8006</v>
      </c>
      <c r="B82" s="1601" t="s">
        <v>14480</v>
      </c>
      <c r="C82" s="1600" t="s">
        <v>7941</v>
      </c>
      <c r="D82" s="1600">
        <v>8777396</v>
      </c>
      <c r="E82" s="1603" t="s">
        <v>7937</v>
      </c>
      <c r="F82" s="1600" t="s">
        <v>7942</v>
      </c>
      <c r="G82" s="1329">
        <v>8</v>
      </c>
      <c r="H82" s="1329" t="s">
        <v>7943</v>
      </c>
      <c r="I82" s="1329"/>
      <c r="J82" s="1355" t="s">
        <v>7944</v>
      </c>
      <c r="K82" s="1358">
        <v>850</v>
      </c>
      <c r="L82" s="1355" t="s">
        <v>7939</v>
      </c>
      <c r="M82" s="1358">
        <f>+K82*3</f>
        <v>2550</v>
      </c>
      <c r="N82" s="1358"/>
      <c r="O82" s="376"/>
    </row>
    <row r="83" spans="1:15" ht="25.5" x14ac:dyDescent="0.2">
      <c r="A83" s="1602"/>
      <c r="B83" s="1602"/>
      <c r="C83" s="1600"/>
      <c r="D83" s="1600"/>
      <c r="E83" s="1603"/>
      <c r="F83" s="1600"/>
      <c r="G83" s="1329">
        <v>12</v>
      </c>
      <c r="H83" s="1329" t="s">
        <v>7943</v>
      </c>
      <c r="I83" s="1329"/>
      <c r="J83" s="1355" t="s">
        <v>7945</v>
      </c>
      <c r="K83" s="1358">
        <v>1300</v>
      </c>
      <c r="L83" s="1355" t="s">
        <v>7939</v>
      </c>
      <c r="M83" s="1358">
        <f>7650+1300+1300+1300+1300</f>
        <v>12850</v>
      </c>
      <c r="N83" s="1358">
        <f>1300*6</f>
        <v>7800</v>
      </c>
      <c r="O83" s="376"/>
    </row>
    <row r="84" spans="1:15" ht="38.25" x14ac:dyDescent="0.2">
      <c r="A84" s="1355" t="s">
        <v>7742</v>
      </c>
      <c r="B84" s="1355" t="s">
        <v>7742</v>
      </c>
      <c r="C84" s="1315" t="s">
        <v>7743</v>
      </c>
      <c r="D84" s="992">
        <v>49007352</v>
      </c>
      <c r="E84" s="1356" t="s">
        <v>7744</v>
      </c>
      <c r="F84" s="1356">
        <v>49007352</v>
      </c>
      <c r="G84" s="1356">
        <v>330</v>
      </c>
      <c r="H84" s="1356"/>
      <c r="I84" s="1356" t="s">
        <v>7745</v>
      </c>
      <c r="J84" s="1355" t="s">
        <v>7746</v>
      </c>
      <c r="K84" s="1359">
        <v>22440</v>
      </c>
      <c r="L84" s="1356" t="s">
        <v>2248</v>
      </c>
      <c r="M84" s="1359">
        <v>269280</v>
      </c>
      <c r="N84" s="1359"/>
      <c r="O84" s="376"/>
    </row>
    <row r="85" spans="1:15" ht="38.25" x14ac:dyDescent="0.2">
      <c r="A85" s="1355" t="s">
        <v>7742</v>
      </c>
      <c r="B85" s="1355" t="s">
        <v>7742</v>
      </c>
      <c r="C85" s="1355" t="s">
        <v>7747</v>
      </c>
      <c r="D85" s="1356" t="s">
        <v>7748</v>
      </c>
      <c r="E85" s="1356" t="s">
        <v>7744</v>
      </c>
      <c r="F85" s="1356">
        <v>2023120</v>
      </c>
      <c r="G85" s="1356">
        <v>456</v>
      </c>
      <c r="H85" s="1356"/>
      <c r="I85" s="1356" t="s">
        <v>7749</v>
      </c>
      <c r="J85" s="1360" t="s">
        <v>7750</v>
      </c>
      <c r="K85" s="1359">
        <v>9494.17</v>
      </c>
      <c r="L85" s="1356" t="s">
        <v>2248</v>
      </c>
      <c r="M85" s="1359">
        <v>112709.22</v>
      </c>
      <c r="N85" s="1359">
        <v>56965.02</v>
      </c>
      <c r="O85" s="376"/>
    </row>
    <row r="86" spans="1:15" ht="51" x14ac:dyDescent="0.2">
      <c r="A86" s="1355" t="s">
        <v>7742</v>
      </c>
      <c r="B86" s="1355" t="s">
        <v>7742</v>
      </c>
      <c r="C86" s="1355" t="s">
        <v>7743</v>
      </c>
      <c r="D86" s="1356">
        <v>49007352</v>
      </c>
      <c r="E86" s="1356" t="s">
        <v>7744</v>
      </c>
      <c r="F86" s="1356">
        <v>49007352</v>
      </c>
      <c r="G86" s="1355" t="s">
        <v>7751</v>
      </c>
      <c r="H86" s="1356"/>
      <c r="I86" s="1355" t="s">
        <v>7752</v>
      </c>
      <c r="J86" s="1355" t="s">
        <v>7753</v>
      </c>
      <c r="K86" s="1359">
        <v>41909.56</v>
      </c>
      <c r="L86" s="1356" t="s">
        <v>2248</v>
      </c>
      <c r="M86" s="1359">
        <v>502914.72</v>
      </c>
      <c r="N86" s="1359"/>
      <c r="O86" s="376"/>
    </row>
    <row r="87" spans="1:15" ht="38.25" x14ac:dyDescent="0.2">
      <c r="A87" s="1355" t="s">
        <v>7742</v>
      </c>
      <c r="B87" s="1355" t="s">
        <v>7742</v>
      </c>
      <c r="C87" s="1355" t="s">
        <v>7754</v>
      </c>
      <c r="D87" s="1356">
        <v>8351197</v>
      </c>
      <c r="E87" s="1356" t="s">
        <v>7744</v>
      </c>
      <c r="F87" s="1356">
        <v>49048943</v>
      </c>
      <c r="G87" s="1356">
        <v>236.31</v>
      </c>
      <c r="H87" s="1356"/>
      <c r="I87" s="1355" t="s">
        <v>7755</v>
      </c>
      <c r="J87" s="1355" t="s">
        <v>7756</v>
      </c>
      <c r="K87" s="1359">
        <v>9975</v>
      </c>
      <c r="L87" s="1356" t="s">
        <v>2248</v>
      </c>
      <c r="M87" s="1359">
        <v>119700</v>
      </c>
      <c r="N87" s="1359"/>
    </row>
    <row r="88" spans="1:15" ht="38.25" x14ac:dyDescent="0.2">
      <c r="A88" s="1355" t="s">
        <v>7742</v>
      </c>
      <c r="B88" s="1355" t="s">
        <v>7742</v>
      </c>
      <c r="C88" s="1355" t="s">
        <v>7757</v>
      </c>
      <c r="D88" s="1356">
        <v>11700043</v>
      </c>
      <c r="E88" s="1356" t="s">
        <v>7758</v>
      </c>
      <c r="F88" s="1356">
        <v>7025408</v>
      </c>
      <c r="G88" s="1356">
        <v>3163.01</v>
      </c>
      <c r="H88" s="1356"/>
      <c r="I88" s="1356"/>
      <c r="J88" s="1355" t="s">
        <v>7759</v>
      </c>
      <c r="K88" s="1359">
        <v>127968.6</v>
      </c>
      <c r="L88" s="1356" t="s">
        <v>2248</v>
      </c>
      <c r="M88" s="1359">
        <v>895780.2</v>
      </c>
      <c r="N88" s="1359">
        <v>0</v>
      </c>
      <c r="O88" s="376"/>
    </row>
    <row r="89" spans="1:15" ht="38.25" x14ac:dyDescent="0.2">
      <c r="A89" s="1329" t="s">
        <v>14473</v>
      </c>
      <c r="B89" s="1329" t="s">
        <v>14481</v>
      </c>
      <c r="C89" s="1329" t="s">
        <v>14322</v>
      </c>
      <c r="D89" s="1315">
        <v>23212657</v>
      </c>
      <c r="E89" s="1329" t="s">
        <v>14323</v>
      </c>
      <c r="F89" s="1329"/>
      <c r="G89" s="1329">
        <v>125</v>
      </c>
      <c r="H89" s="1329"/>
      <c r="I89" s="1329"/>
      <c r="J89" s="1361">
        <v>43800</v>
      </c>
      <c r="K89" s="1362">
        <v>1800</v>
      </c>
      <c r="L89" s="1329" t="s">
        <v>14324</v>
      </c>
      <c r="M89" s="1363">
        <v>21600</v>
      </c>
      <c r="N89" s="1333"/>
      <c r="O89" s="376"/>
    </row>
    <row r="90" spans="1:15" ht="38.25" x14ac:dyDescent="0.2">
      <c r="A90" s="1329" t="s">
        <v>8028</v>
      </c>
      <c r="B90" s="1329" t="s">
        <v>14481</v>
      </c>
      <c r="C90" s="1329" t="s">
        <v>14325</v>
      </c>
      <c r="D90" s="1315">
        <v>10834884</v>
      </c>
      <c r="E90" s="1329" t="s">
        <v>14323</v>
      </c>
      <c r="F90" s="1329"/>
      <c r="G90" s="1329">
        <v>540</v>
      </c>
      <c r="H90" s="1329"/>
      <c r="I90" s="1329"/>
      <c r="J90" s="1361">
        <v>43800</v>
      </c>
      <c r="K90" s="1362">
        <v>25000</v>
      </c>
      <c r="L90" s="1329" t="s">
        <v>14324</v>
      </c>
      <c r="M90" s="1363">
        <v>295967.74</v>
      </c>
      <c r="N90" s="1333"/>
      <c r="O90" s="376"/>
    </row>
    <row r="91" spans="1:15" ht="38.25" x14ac:dyDescent="0.2">
      <c r="A91" s="1329" t="s">
        <v>8028</v>
      </c>
      <c r="B91" s="1329" t="s">
        <v>14481</v>
      </c>
      <c r="C91" s="1329" t="s">
        <v>14322</v>
      </c>
      <c r="D91" s="1315">
        <v>23212657</v>
      </c>
      <c r="E91" s="1329" t="s">
        <v>14323</v>
      </c>
      <c r="F91" s="1329"/>
      <c r="G91" s="1329">
        <v>125</v>
      </c>
      <c r="H91" s="1329"/>
      <c r="I91" s="1329"/>
      <c r="J91" s="1361">
        <v>44166</v>
      </c>
      <c r="K91" s="1362">
        <v>1800</v>
      </c>
      <c r="L91" s="1329" t="s">
        <v>14324</v>
      </c>
      <c r="M91" s="1363" t="s">
        <v>14326</v>
      </c>
      <c r="N91" s="1333">
        <v>21600</v>
      </c>
    </row>
    <row r="92" spans="1:15" ht="38.25" x14ac:dyDescent="0.2">
      <c r="A92" s="1329" t="s">
        <v>8028</v>
      </c>
      <c r="B92" s="1329" t="s">
        <v>14481</v>
      </c>
      <c r="C92" s="1329" t="s">
        <v>14325</v>
      </c>
      <c r="D92" s="1315">
        <v>10834884</v>
      </c>
      <c r="E92" s="1329" t="s">
        <v>14323</v>
      </c>
      <c r="F92" s="1329"/>
      <c r="G92" s="1329">
        <v>540</v>
      </c>
      <c r="H92" s="1329"/>
      <c r="I92" s="1329"/>
      <c r="J92" s="1361">
        <v>44166</v>
      </c>
      <c r="K92" s="1362">
        <v>25000</v>
      </c>
      <c r="L92" s="1329" t="s">
        <v>14324</v>
      </c>
      <c r="M92" s="1363" t="s">
        <v>14326</v>
      </c>
      <c r="N92" s="1333">
        <v>300000</v>
      </c>
    </row>
    <row r="93" spans="1:15" ht="38.25" x14ac:dyDescent="0.2">
      <c r="A93" s="1329" t="s">
        <v>8028</v>
      </c>
      <c r="B93" s="1329" t="s">
        <v>14481</v>
      </c>
      <c r="C93" s="1329" t="s">
        <v>14322</v>
      </c>
      <c r="D93" s="1315">
        <v>23212657</v>
      </c>
      <c r="E93" s="1329" t="s">
        <v>14323</v>
      </c>
      <c r="F93" s="1329"/>
      <c r="G93" s="1329">
        <v>125</v>
      </c>
      <c r="H93" s="1329"/>
      <c r="I93" s="1329"/>
      <c r="J93" s="1361"/>
      <c r="K93" s="1362"/>
      <c r="L93" s="1329"/>
      <c r="M93" s="1363"/>
      <c r="N93" s="1363"/>
    </row>
    <row r="94" spans="1:15" ht="38.25" x14ac:dyDescent="0.2">
      <c r="A94" s="1329" t="s">
        <v>8028</v>
      </c>
      <c r="B94" s="1329" t="s">
        <v>14481</v>
      </c>
      <c r="C94" s="1329" t="s">
        <v>14325</v>
      </c>
      <c r="D94" s="1315">
        <v>10834884</v>
      </c>
      <c r="E94" s="1329" t="s">
        <v>14323</v>
      </c>
      <c r="F94" s="1329"/>
      <c r="G94" s="1329">
        <v>540</v>
      </c>
      <c r="H94" s="1329"/>
      <c r="I94" s="1329"/>
      <c r="J94" s="1361"/>
      <c r="K94" s="1362"/>
      <c r="L94" s="1329"/>
      <c r="M94" s="1363"/>
      <c r="N94" s="1363"/>
    </row>
    <row r="95" spans="1:15" ht="38.25" x14ac:dyDescent="0.2">
      <c r="A95" s="1329" t="s">
        <v>8028</v>
      </c>
      <c r="B95" s="1329" t="s">
        <v>14482</v>
      </c>
      <c r="C95" s="1329" t="s">
        <v>14327</v>
      </c>
      <c r="D95" s="1329">
        <v>22994561</v>
      </c>
      <c r="E95" s="1329" t="s">
        <v>14328</v>
      </c>
      <c r="F95" s="1329" t="s">
        <v>14329</v>
      </c>
      <c r="G95" s="1329">
        <v>360</v>
      </c>
      <c r="H95" s="1329" t="s">
        <v>14330</v>
      </c>
      <c r="I95" s="1329" t="s">
        <v>14330</v>
      </c>
      <c r="J95" s="1329" t="s">
        <v>8264</v>
      </c>
      <c r="K95" s="1362">
        <v>5000</v>
      </c>
      <c r="L95" s="1329" t="s">
        <v>2248</v>
      </c>
      <c r="M95" s="1363">
        <v>60000</v>
      </c>
      <c r="N95" s="1363">
        <v>50000</v>
      </c>
    </row>
    <row r="96" spans="1:15" ht="38.25" x14ac:dyDescent="0.2">
      <c r="A96" s="1329" t="s">
        <v>8028</v>
      </c>
      <c r="B96" s="1329" t="s">
        <v>14482</v>
      </c>
      <c r="C96" s="1329" t="s">
        <v>14331</v>
      </c>
      <c r="D96" s="1329">
        <v>6599442</v>
      </c>
      <c r="E96" s="1329" t="s">
        <v>14328</v>
      </c>
      <c r="F96" s="1329" t="s">
        <v>14332</v>
      </c>
      <c r="G96" s="1329">
        <v>600</v>
      </c>
      <c r="H96" s="1329" t="s">
        <v>14330</v>
      </c>
      <c r="I96" s="1329" t="s">
        <v>14330</v>
      </c>
      <c r="J96" s="1329" t="s">
        <v>2250</v>
      </c>
      <c r="K96" s="1362">
        <v>7000</v>
      </c>
      <c r="L96" s="1329" t="s">
        <v>2248</v>
      </c>
      <c r="M96" s="1363">
        <v>84000</v>
      </c>
      <c r="N96" s="1363">
        <v>22500</v>
      </c>
    </row>
    <row r="97" spans="1:14" ht="38.25" x14ac:dyDescent="0.2">
      <c r="A97" s="1329" t="s">
        <v>8028</v>
      </c>
      <c r="B97" s="1329" t="s">
        <v>14482</v>
      </c>
      <c r="C97" s="1329" t="s">
        <v>14333</v>
      </c>
      <c r="D97" s="1329">
        <v>9303711</v>
      </c>
      <c r="E97" s="1329" t="s">
        <v>14328</v>
      </c>
      <c r="F97" s="1329" t="s">
        <v>14334</v>
      </c>
      <c r="G97" s="1329">
        <v>312</v>
      </c>
      <c r="H97" s="1329" t="s">
        <v>14330</v>
      </c>
      <c r="I97" s="1329" t="s">
        <v>14330</v>
      </c>
      <c r="J97" s="1329" t="s">
        <v>8264</v>
      </c>
      <c r="K97" s="1362">
        <v>7400</v>
      </c>
      <c r="L97" s="1329" t="s">
        <v>2248</v>
      </c>
      <c r="M97" s="1363">
        <v>88800</v>
      </c>
      <c r="N97" s="1363">
        <v>59200</v>
      </c>
    </row>
    <row r="98" spans="1:14" ht="38.25" x14ac:dyDescent="0.2">
      <c r="A98" s="1329" t="s">
        <v>8028</v>
      </c>
      <c r="B98" s="1329" t="s">
        <v>14482</v>
      </c>
      <c r="C98" s="1329" t="s">
        <v>14335</v>
      </c>
      <c r="D98" s="1329">
        <v>9174516</v>
      </c>
      <c r="E98" s="1329" t="s">
        <v>14328</v>
      </c>
      <c r="F98" s="1329" t="s">
        <v>14336</v>
      </c>
      <c r="G98" s="1329">
        <v>231.42</v>
      </c>
      <c r="H98" s="1329" t="s">
        <v>14330</v>
      </c>
      <c r="I98" s="1329" t="s">
        <v>14330</v>
      </c>
      <c r="J98" s="1329" t="s">
        <v>2246</v>
      </c>
      <c r="K98" s="1362">
        <v>6000</v>
      </c>
      <c r="L98" s="1329" t="s">
        <v>2248</v>
      </c>
      <c r="M98" s="1363">
        <v>70000</v>
      </c>
      <c r="N98" s="1363">
        <v>72000</v>
      </c>
    </row>
    <row r="99" spans="1:14" ht="38.25" x14ac:dyDescent="0.2">
      <c r="A99" s="1329" t="s">
        <v>8028</v>
      </c>
      <c r="B99" s="1329" t="s">
        <v>14482</v>
      </c>
      <c r="C99" s="1329" t="s">
        <v>14337</v>
      </c>
      <c r="D99" s="1329">
        <v>10054021</v>
      </c>
      <c r="E99" s="1329" t="s">
        <v>14328</v>
      </c>
      <c r="F99" s="1329" t="s">
        <v>528</v>
      </c>
      <c r="G99" s="1329">
        <v>162</v>
      </c>
      <c r="H99" s="1329" t="s">
        <v>14330</v>
      </c>
      <c r="I99" s="1329" t="s">
        <v>14330</v>
      </c>
      <c r="J99" s="1329" t="s">
        <v>7741</v>
      </c>
      <c r="K99" s="1362">
        <v>3300</v>
      </c>
      <c r="L99" s="1329" t="s">
        <v>2248</v>
      </c>
      <c r="M99" s="1363">
        <v>1200</v>
      </c>
      <c r="N99" s="1363">
        <v>18900</v>
      </c>
    </row>
    <row r="100" spans="1:14" ht="38.25" x14ac:dyDescent="0.2">
      <c r="A100" s="1329" t="s">
        <v>8028</v>
      </c>
      <c r="B100" s="1329" t="s">
        <v>14482</v>
      </c>
      <c r="C100" s="1329" t="s">
        <v>14338</v>
      </c>
      <c r="D100" s="1329">
        <v>10604131</v>
      </c>
      <c r="E100" s="1329" t="s">
        <v>14328</v>
      </c>
      <c r="F100" s="1329" t="s">
        <v>528</v>
      </c>
      <c r="G100" s="1329">
        <v>90</v>
      </c>
      <c r="H100" s="1329" t="s">
        <v>14330</v>
      </c>
      <c r="I100" s="1329" t="s">
        <v>14330</v>
      </c>
      <c r="J100" s="1329" t="s">
        <v>7741</v>
      </c>
      <c r="K100" s="1362">
        <v>2800</v>
      </c>
      <c r="L100" s="1329" t="s">
        <v>2248</v>
      </c>
      <c r="M100" s="1363">
        <v>1120</v>
      </c>
      <c r="N100" s="1363">
        <v>16800</v>
      </c>
    </row>
    <row r="101" spans="1:14" ht="38.25" x14ac:dyDescent="0.2">
      <c r="A101" s="1329" t="s">
        <v>8028</v>
      </c>
      <c r="B101" s="1329" t="s">
        <v>14482</v>
      </c>
      <c r="C101" s="1329" t="s">
        <v>14339</v>
      </c>
      <c r="D101" s="1329">
        <v>6174644</v>
      </c>
      <c r="E101" s="1329" t="s">
        <v>14328</v>
      </c>
      <c r="F101" s="1329" t="s">
        <v>14340</v>
      </c>
      <c r="G101" s="1329">
        <v>480</v>
      </c>
      <c r="H101" s="1329" t="s">
        <v>14330</v>
      </c>
      <c r="I101" s="1329" t="s">
        <v>14330</v>
      </c>
      <c r="J101" s="1329" t="s">
        <v>2246</v>
      </c>
      <c r="K101" s="1362">
        <v>12000</v>
      </c>
      <c r="L101" s="1329" t="s">
        <v>2248</v>
      </c>
      <c r="M101" s="1363">
        <v>90000</v>
      </c>
      <c r="N101" s="1363">
        <v>78000</v>
      </c>
    </row>
    <row r="102" spans="1:14" ht="38.25" x14ac:dyDescent="0.2">
      <c r="A102" s="1329" t="s">
        <v>8028</v>
      </c>
      <c r="B102" s="1329" t="s">
        <v>14482</v>
      </c>
      <c r="C102" s="1329" t="s">
        <v>14341</v>
      </c>
      <c r="D102" s="1329">
        <v>21286974</v>
      </c>
      <c r="E102" s="1329"/>
      <c r="F102" s="1329" t="s">
        <v>14342</v>
      </c>
      <c r="G102" s="1329">
        <v>280</v>
      </c>
      <c r="H102" s="1329" t="s">
        <v>14330</v>
      </c>
      <c r="I102" s="1329" t="s">
        <v>14330</v>
      </c>
      <c r="J102" s="1329" t="s">
        <v>526</v>
      </c>
      <c r="K102" s="1362"/>
      <c r="L102" s="1329"/>
      <c r="M102" s="1363">
        <v>67400</v>
      </c>
      <c r="N102" s="1363">
        <v>6000</v>
      </c>
    </row>
    <row r="103" spans="1:14" ht="38.25" x14ac:dyDescent="0.2">
      <c r="A103" s="1329" t="s">
        <v>8028</v>
      </c>
      <c r="B103" s="1329" t="s">
        <v>14482</v>
      </c>
      <c r="C103" s="1329" t="s">
        <v>14343</v>
      </c>
      <c r="D103" s="1315">
        <v>10076895380</v>
      </c>
      <c r="E103" s="1329" t="s">
        <v>7744</v>
      </c>
      <c r="F103" s="1329"/>
      <c r="G103" s="1329">
        <v>1400</v>
      </c>
      <c r="H103" s="1329" t="s">
        <v>8473</v>
      </c>
      <c r="I103" s="1329"/>
      <c r="J103" s="1361" t="s">
        <v>2250</v>
      </c>
      <c r="K103" s="1362">
        <v>9000</v>
      </c>
      <c r="L103" s="1329" t="s">
        <v>14344</v>
      </c>
      <c r="M103" s="1363">
        <f t="shared" ref="M103:M113" si="0">+K103*12</f>
        <v>108000</v>
      </c>
      <c r="N103" s="1363">
        <f t="shared" ref="N103:N113" si="1">+M103</f>
        <v>108000</v>
      </c>
    </row>
    <row r="104" spans="1:14" ht="76.5" x14ac:dyDescent="0.2">
      <c r="A104" s="1329" t="s">
        <v>8028</v>
      </c>
      <c r="B104" s="1329" t="s">
        <v>14482</v>
      </c>
      <c r="C104" s="1329" t="s">
        <v>14345</v>
      </c>
      <c r="D104" s="1315">
        <v>20144154241</v>
      </c>
      <c r="E104" s="1329" t="s">
        <v>7744</v>
      </c>
      <c r="F104" s="1329"/>
      <c r="G104" s="1329">
        <v>143</v>
      </c>
      <c r="H104" s="1329"/>
      <c r="I104" s="1329"/>
      <c r="J104" s="1361" t="s">
        <v>2250</v>
      </c>
      <c r="K104" s="1362">
        <v>70000</v>
      </c>
      <c r="L104" s="1329" t="s">
        <v>14344</v>
      </c>
      <c r="M104" s="1363">
        <f t="shared" si="0"/>
        <v>840000</v>
      </c>
      <c r="N104" s="1363">
        <f t="shared" si="1"/>
        <v>840000</v>
      </c>
    </row>
    <row r="105" spans="1:14" ht="38.25" x14ac:dyDescent="0.2">
      <c r="A105" s="1329" t="s">
        <v>8028</v>
      </c>
      <c r="B105" s="1329" t="s">
        <v>14482</v>
      </c>
      <c r="C105" s="1329" t="s">
        <v>14346</v>
      </c>
      <c r="D105" s="1315">
        <v>10069952084</v>
      </c>
      <c r="E105" s="1329" t="s">
        <v>7744</v>
      </c>
      <c r="F105" s="1329"/>
      <c r="G105" s="1329">
        <v>250</v>
      </c>
      <c r="H105" s="1329"/>
      <c r="I105" s="1329"/>
      <c r="J105" s="1361" t="s">
        <v>2250</v>
      </c>
      <c r="K105" s="1362">
        <v>16200</v>
      </c>
      <c r="L105" s="1329" t="s">
        <v>14344</v>
      </c>
      <c r="M105" s="1363">
        <f t="shared" si="0"/>
        <v>194400</v>
      </c>
      <c r="N105" s="1363">
        <f t="shared" si="1"/>
        <v>194400</v>
      </c>
    </row>
    <row r="106" spans="1:14" ht="38.25" x14ac:dyDescent="0.2">
      <c r="A106" s="1329" t="s">
        <v>8028</v>
      </c>
      <c r="B106" s="1329" t="s">
        <v>14482</v>
      </c>
      <c r="C106" s="1329" t="s">
        <v>14347</v>
      </c>
      <c r="D106" s="1315">
        <v>10066073233</v>
      </c>
      <c r="E106" s="1329" t="s">
        <v>7744</v>
      </c>
      <c r="F106" s="1329"/>
      <c r="G106" s="1329">
        <v>700</v>
      </c>
      <c r="H106" s="1329"/>
      <c r="I106" s="1329"/>
      <c r="J106" s="1361" t="s">
        <v>2250</v>
      </c>
      <c r="K106" s="1362">
        <v>15885</v>
      </c>
      <c r="L106" s="1329" t="s">
        <v>14344</v>
      </c>
      <c r="M106" s="1363">
        <f t="shared" si="0"/>
        <v>190620</v>
      </c>
      <c r="N106" s="1363">
        <f t="shared" si="1"/>
        <v>190620</v>
      </c>
    </row>
    <row r="107" spans="1:14" ht="38.25" x14ac:dyDescent="0.2">
      <c r="A107" s="1329" t="s">
        <v>8028</v>
      </c>
      <c r="B107" s="1329" t="s">
        <v>14482</v>
      </c>
      <c r="C107" s="1329" t="s">
        <v>14348</v>
      </c>
      <c r="D107" s="1315">
        <v>10093511706</v>
      </c>
      <c r="E107" s="1329" t="s">
        <v>7744</v>
      </c>
      <c r="F107" s="1329"/>
      <c r="G107" s="1329">
        <v>190</v>
      </c>
      <c r="H107" s="1329"/>
      <c r="I107" s="1329"/>
      <c r="J107" s="1361" t="s">
        <v>2250</v>
      </c>
      <c r="K107" s="1362">
        <v>2800</v>
      </c>
      <c r="L107" s="1329" t="s">
        <v>14344</v>
      </c>
      <c r="M107" s="1363">
        <f t="shared" si="0"/>
        <v>33600</v>
      </c>
      <c r="N107" s="1363">
        <f t="shared" si="1"/>
        <v>33600</v>
      </c>
    </row>
    <row r="108" spans="1:14" ht="38.25" x14ac:dyDescent="0.2">
      <c r="A108" s="1329" t="s">
        <v>8028</v>
      </c>
      <c r="B108" s="1329" t="s">
        <v>14482</v>
      </c>
      <c r="C108" s="1329" t="s">
        <v>14349</v>
      </c>
      <c r="D108" s="1315">
        <v>10076895380</v>
      </c>
      <c r="E108" s="1329" t="s">
        <v>7744</v>
      </c>
      <c r="F108" s="1329"/>
      <c r="G108" s="1329">
        <v>518</v>
      </c>
      <c r="H108" s="1329"/>
      <c r="I108" s="1329"/>
      <c r="J108" s="1361" t="s">
        <v>2250</v>
      </c>
      <c r="K108" s="1362">
        <v>9400</v>
      </c>
      <c r="L108" s="1329" t="s">
        <v>14344</v>
      </c>
      <c r="M108" s="1363">
        <f t="shared" si="0"/>
        <v>112800</v>
      </c>
      <c r="N108" s="1363">
        <f t="shared" si="1"/>
        <v>112800</v>
      </c>
    </row>
    <row r="109" spans="1:14" ht="38.25" x14ac:dyDescent="0.2">
      <c r="A109" s="1329" t="s">
        <v>8028</v>
      </c>
      <c r="B109" s="1329" t="s">
        <v>14482</v>
      </c>
      <c r="C109" s="1329" t="s">
        <v>14350</v>
      </c>
      <c r="D109" s="1315">
        <v>10070017470</v>
      </c>
      <c r="E109" s="1329" t="s">
        <v>7744</v>
      </c>
      <c r="F109" s="1329"/>
      <c r="G109" s="1329"/>
      <c r="H109" s="1329"/>
      <c r="I109" s="1329"/>
      <c r="J109" s="1361" t="s">
        <v>2250</v>
      </c>
      <c r="K109" s="1362">
        <v>28000</v>
      </c>
      <c r="L109" s="1329" t="s">
        <v>14344</v>
      </c>
      <c r="M109" s="1363">
        <f t="shared" si="0"/>
        <v>336000</v>
      </c>
      <c r="N109" s="1363">
        <f t="shared" si="1"/>
        <v>336000</v>
      </c>
    </row>
    <row r="110" spans="1:14" ht="38.25" x14ac:dyDescent="0.2">
      <c r="A110" s="1329" t="s">
        <v>8028</v>
      </c>
      <c r="B110" s="1329" t="s">
        <v>14482</v>
      </c>
      <c r="C110" s="1329" t="s">
        <v>14351</v>
      </c>
      <c r="D110" s="1315">
        <v>10404135444</v>
      </c>
      <c r="E110" s="1329" t="s">
        <v>7744</v>
      </c>
      <c r="F110" s="1329"/>
      <c r="G110" s="1329">
        <v>300</v>
      </c>
      <c r="H110" s="1329"/>
      <c r="I110" s="1329"/>
      <c r="J110" s="1361" t="s">
        <v>2250</v>
      </c>
      <c r="K110" s="1362">
        <v>13600</v>
      </c>
      <c r="L110" s="1329" t="s">
        <v>14344</v>
      </c>
      <c r="M110" s="1363">
        <f t="shared" si="0"/>
        <v>163200</v>
      </c>
      <c r="N110" s="1363">
        <f t="shared" si="1"/>
        <v>163200</v>
      </c>
    </row>
    <row r="111" spans="1:14" ht="38.25" x14ac:dyDescent="0.2">
      <c r="A111" s="1329" t="s">
        <v>8028</v>
      </c>
      <c r="B111" s="1329" t="s">
        <v>14482</v>
      </c>
      <c r="C111" s="1329" t="s">
        <v>14352</v>
      </c>
      <c r="D111" s="1315">
        <v>10087706091</v>
      </c>
      <c r="E111" s="1329" t="s">
        <v>7744</v>
      </c>
      <c r="F111" s="1329"/>
      <c r="G111" s="1329">
        <v>180</v>
      </c>
      <c r="H111" s="1329"/>
      <c r="I111" s="1329"/>
      <c r="J111" s="1361" t="s">
        <v>2250</v>
      </c>
      <c r="K111" s="1362">
        <v>3100</v>
      </c>
      <c r="L111" s="1329" t="s">
        <v>14344</v>
      </c>
      <c r="M111" s="1363">
        <f t="shared" si="0"/>
        <v>37200</v>
      </c>
      <c r="N111" s="1363">
        <f t="shared" si="1"/>
        <v>37200</v>
      </c>
    </row>
    <row r="112" spans="1:14" ht="38.25" x14ac:dyDescent="0.2">
      <c r="A112" s="1329" t="s">
        <v>8028</v>
      </c>
      <c r="B112" s="1329" t="s">
        <v>14482</v>
      </c>
      <c r="C112" s="1329" t="s">
        <v>14353</v>
      </c>
      <c r="D112" s="1315">
        <v>10070433856</v>
      </c>
      <c r="E112" s="1329" t="s">
        <v>7744</v>
      </c>
      <c r="F112" s="1329"/>
      <c r="G112" s="1329">
        <v>160</v>
      </c>
      <c r="H112" s="1329"/>
      <c r="I112" s="1329"/>
      <c r="J112" s="1361" t="s">
        <v>2250</v>
      </c>
      <c r="K112" s="1362">
        <v>3100</v>
      </c>
      <c r="L112" s="1329" t="s">
        <v>14344</v>
      </c>
      <c r="M112" s="1363">
        <f t="shared" si="0"/>
        <v>37200</v>
      </c>
      <c r="N112" s="1363">
        <f t="shared" si="1"/>
        <v>37200</v>
      </c>
    </row>
    <row r="113" spans="1:14" ht="38.25" x14ac:dyDescent="0.2">
      <c r="A113" s="1329" t="s">
        <v>8028</v>
      </c>
      <c r="B113" s="1329" t="s">
        <v>14482</v>
      </c>
      <c r="C113" s="1329" t="s">
        <v>14354</v>
      </c>
      <c r="D113" s="1315">
        <v>10099997783</v>
      </c>
      <c r="E113" s="1329" t="s">
        <v>7744</v>
      </c>
      <c r="F113" s="1329"/>
      <c r="G113" s="1329">
        <v>800</v>
      </c>
      <c r="H113" s="1329"/>
      <c r="I113" s="1329"/>
      <c r="J113" s="1361" t="s">
        <v>2250</v>
      </c>
      <c r="K113" s="1362">
        <v>12250</v>
      </c>
      <c r="L113" s="1329" t="s">
        <v>14344</v>
      </c>
      <c r="M113" s="1363">
        <f t="shared" si="0"/>
        <v>147000</v>
      </c>
      <c r="N113" s="1363">
        <f t="shared" si="1"/>
        <v>147000</v>
      </c>
    </row>
    <row r="114" spans="1:14" ht="38.25" x14ac:dyDescent="0.2">
      <c r="A114" s="1329" t="s">
        <v>8028</v>
      </c>
      <c r="B114" s="1329" t="s">
        <v>14483</v>
      </c>
      <c r="C114" s="1329" t="s">
        <v>14355</v>
      </c>
      <c r="D114" s="1315" t="s">
        <v>14356</v>
      </c>
      <c r="E114" s="1329" t="s">
        <v>7744</v>
      </c>
      <c r="F114" s="1329"/>
      <c r="G114" s="1329">
        <v>193</v>
      </c>
      <c r="H114" s="1329"/>
      <c r="I114" s="1329"/>
      <c r="J114" s="1361" t="s">
        <v>14357</v>
      </c>
      <c r="K114" s="1362">
        <v>4300</v>
      </c>
      <c r="L114" s="1329" t="s">
        <v>2248</v>
      </c>
      <c r="M114" s="1363">
        <v>49200</v>
      </c>
      <c r="N114" s="1363">
        <v>25800</v>
      </c>
    </row>
    <row r="115" spans="1:14" ht="38.25" x14ac:dyDescent="0.2">
      <c r="A115" s="1329" t="s">
        <v>8028</v>
      </c>
      <c r="B115" s="1329" t="s">
        <v>14483</v>
      </c>
      <c r="C115" s="1329" t="s">
        <v>14358</v>
      </c>
      <c r="D115" s="1315" t="s">
        <v>14359</v>
      </c>
      <c r="E115" s="1329" t="s">
        <v>7744</v>
      </c>
      <c r="F115" s="1329"/>
      <c r="G115" s="1329">
        <v>493</v>
      </c>
      <c r="H115" s="1329"/>
      <c r="I115" s="1329"/>
      <c r="J115" s="1361" t="s">
        <v>14357</v>
      </c>
      <c r="K115" s="1362">
        <v>9300</v>
      </c>
      <c r="L115" s="1329" t="s">
        <v>2248</v>
      </c>
      <c r="M115" s="1363">
        <v>111600</v>
      </c>
      <c r="N115" s="1363">
        <v>55800</v>
      </c>
    </row>
    <row r="116" spans="1:14" ht="38.25" x14ac:dyDescent="0.2">
      <c r="A116" s="1329" t="s">
        <v>8028</v>
      </c>
      <c r="B116" s="1329" t="s">
        <v>14483</v>
      </c>
      <c r="C116" s="1329" t="s">
        <v>14360</v>
      </c>
      <c r="D116" s="1315" t="s">
        <v>14361</v>
      </c>
      <c r="E116" s="1329" t="s">
        <v>7744</v>
      </c>
      <c r="F116" s="1329"/>
      <c r="G116" s="1329">
        <v>150</v>
      </c>
      <c r="H116" s="1329"/>
      <c r="I116" s="1329"/>
      <c r="J116" s="1361" t="s">
        <v>14357</v>
      </c>
      <c r="K116" s="1362">
        <v>1800</v>
      </c>
      <c r="L116" s="1329" t="s">
        <v>14362</v>
      </c>
      <c r="M116" s="1363">
        <v>21600</v>
      </c>
      <c r="N116" s="1363">
        <v>21600</v>
      </c>
    </row>
    <row r="117" spans="1:14" ht="38.25" x14ac:dyDescent="0.2">
      <c r="A117" s="1329" t="s">
        <v>8028</v>
      </c>
      <c r="B117" s="1329" t="s">
        <v>14483</v>
      </c>
      <c r="C117" s="1329" t="s">
        <v>14363</v>
      </c>
      <c r="D117" s="1315" t="s">
        <v>14364</v>
      </c>
      <c r="E117" s="1329" t="s">
        <v>7744</v>
      </c>
      <c r="F117" s="1329"/>
      <c r="G117" s="1329">
        <v>74.61</v>
      </c>
      <c r="H117" s="1329"/>
      <c r="I117" s="1329"/>
      <c r="J117" s="1361" t="s">
        <v>14357</v>
      </c>
      <c r="K117" s="1362">
        <v>500</v>
      </c>
      <c r="L117" s="1329" t="s">
        <v>14362</v>
      </c>
      <c r="M117" s="1363">
        <v>6000</v>
      </c>
      <c r="N117" s="1363">
        <v>6000</v>
      </c>
    </row>
    <row r="118" spans="1:14" ht="38.25" x14ac:dyDescent="0.2">
      <c r="A118" s="1329" t="s">
        <v>8028</v>
      </c>
      <c r="B118" s="1329" t="s">
        <v>14483</v>
      </c>
      <c r="C118" s="1329" t="s">
        <v>14365</v>
      </c>
      <c r="D118" s="1315" t="s">
        <v>14366</v>
      </c>
      <c r="E118" s="1329" t="s">
        <v>7744</v>
      </c>
      <c r="F118" s="1329"/>
      <c r="G118" s="1329">
        <v>36.15</v>
      </c>
      <c r="H118" s="1329"/>
      <c r="I118" s="1329"/>
      <c r="J118" s="1361" t="s">
        <v>14357</v>
      </c>
      <c r="K118" s="1362">
        <v>2000</v>
      </c>
      <c r="L118" s="1329" t="s">
        <v>14362</v>
      </c>
      <c r="M118" s="1363">
        <v>24000</v>
      </c>
      <c r="N118" s="1363">
        <v>24000</v>
      </c>
    </row>
    <row r="119" spans="1:14" ht="38.25" x14ac:dyDescent="0.2">
      <c r="A119" s="1329" t="s">
        <v>8028</v>
      </c>
      <c r="B119" s="1329" t="s">
        <v>14483</v>
      </c>
      <c r="C119" s="1329" t="s">
        <v>14367</v>
      </c>
      <c r="D119" s="1315"/>
      <c r="E119" s="1329" t="s">
        <v>7744</v>
      </c>
      <c r="F119" s="1329"/>
      <c r="G119" s="1329">
        <v>250</v>
      </c>
      <c r="H119" s="1329"/>
      <c r="I119" s="1329"/>
      <c r="J119" s="1361" t="s">
        <v>14357</v>
      </c>
      <c r="K119" s="1362">
        <v>1800</v>
      </c>
      <c r="L119" s="1329" t="s">
        <v>14362</v>
      </c>
      <c r="M119" s="1363">
        <v>21600</v>
      </c>
      <c r="N119" s="1363">
        <v>21600</v>
      </c>
    </row>
    <row r="120" spans="1:14" ht="38.25" x14ac:dyDescent="0.2">
      <c r="A120" s="1329" t="s">
        <v>8028</v>
      </c>
      <c r="B120" s="1329" t="s">
        <v>14483</v>
      </c>
      <c r="C120" s="1329" t="s">
        <v>14368</v>
      </c>
      <c r="D120" s="1315" t="s">
        <v>14369</v>
      </c>
      <c r="E120" s="1329" t="s">
        <v>7744</v>
      </c>
      <c r="F120" s="1329"/>
      <c r="G120" s="1329">
        <v>55</v>
      </c>
      <c r="H120" s="1329"/>
      <c r="I120" s="1329"/>
      <c r="J120" s="1361" t="s">
        <v>14370</v>
      </c>
      <c r="K120" s="1362">
        <v>4000</v>
      </c>
      <c r="L120" s="1329" t="s">
        <v>2248</v>
      </c>
      <c r="M120" s="1363">
        <v>4000</v>
      </c>
      <c r="N120" s="1363">
        <v>24000</v>
      </c>
    </row>
    <row r="121" spans="1:14" ht="63.75" x14ac:dyDescent="0.2">
      <c r="A121" s="1329" t="s">
        <v>8028</v>
      </c>
      <c r="B121" s="1329" t="s">
        <v>14484</v>
      </c>
      <c r="C121" s="1329" t="s">
        <v>14371</v>
      </c>
      <c r="D121" s="1315"/>
      <c r="E121" s="1329"/>
      <c r="F121" s="1329"/>
      <c r="G121" s="1329">
        <v>425.9</v>
      </c>
      <c r="H121" s="1329"/>
      <c r="I121" s="1329"/>
      <c r="J121" s="1361" t="s">
        <v>14372</v>
      </c>
      <c r="K121" s="1362">
        <v>31200</v>
      </c>
      <c r="L121" s="1329" t="s">
        <v>14373</v>
      </c>
      <c r="M121" s="1363">
        <f>K121*12</f>
        <v>374400</v>
      </c>
      <c r="N121" s="1363">
        <f>K121*12</f>
        <v>374400</v>
      </c>
    </row>
    <row r="122" spans="1:14" ht="76.5" x14ac:dyDescent="0.2">
      <c r="A122" s="1329" t="s">
        <v>8028</v>
      </c>
      <c r="B122" s="1329" t="s">
        <v>14484</v>
      </c>
      <c r="C122" s="1329" t="s">
        <v>14374</v>
      </c>
      <c r="D122" s="1315"/>
      <c r="E122" s="1329"/>
      <c r="F122" s="1329"/>
      <c r="G122" s="1329">
        <v>4837.32</v>
      </c>
      <c r="H122" s="1329"/>
      <c r="I122" s="1329"/>
      <c r="J122" s="1361" t="s">
        <v>14375</v>
      </c>
      <c r="K122" s="1362">
        <v>521565</v>
      </c>
      <c r="L122" s="1329" t="s">
        <v>14376</v>
      </c>
      <c r="M122" s="1363">
        <v>6258777</v>
      </c>
      <c r="N122" s="1363">
        <v>6258777</v>
      </c>
    </row>
    <row r="123" spans="1:14" ht="76.5" x14ac:dyDescent="0.2">
      <c r="A123" s="1329" t="s">
        <v>8028</v>
      </c>
      <c r="B123" s="1329" t="s">
        <v>14484</v>
      </c>
      <c r="C123" s="1329" t="s">
        <v>14377</v>
      </c>
      <c r="D123" s="1315"/>
      <c r="E123" s="1329"/>
      <c r="F123" s="1329"/>
      <c r="G123" s="1329">
        <v>445.68</v>
      </c>
      <c r="H123" s="1329"/>
      <c r="I123" s="1329"/>
      <c r="J123" s="1361" t="s">
        <v>14378</v>
      </c>
      <c r="K123" s="1362">
        <v>58065.96</v>
      </c>
      <c r="L123" s="1329" t="s">
        <v>14373</v>
      </c>
      <c r="M123" s="1363">
        <f>K123*12</f>
        <v>696791.52</v>
      </c>
      <c r="N123" s="1363">
        <f>K123*10</f>
        <v>580659.6</v>
      </c>
    </row>
    <row r="124" spans="1:14" ht="76.5" x14ac:dyDescent="0.2">
      <c r="A124" s="1329" t="s">
        <v>8028</v>
      </c>
      <c r="B124" s="1329" t="s">
        <v>14484</v>
      </c>
      <c r="C124" s="1329" t="s">
        <v>14379</v>
      </c>
      <c r="D124" s="1315"/>
      <c r="E124" s="1329"/>
      <c r="F124" s="1329"/>
      <c r="G124" s="1329">
        <v>1140.3</v>
      </c>
      <c r="H124" s="1329"/>
      <c r="I124" s="1329"/>
      <c r="J124" s="1361" t="s">
        <v>14380</v>
      </c>
      <c r="K124" s="1362">
        <v>32216.15</v>
      </c>
      <c r="L124" s="1329" t="s">
        <v>14376</v>
      </c>
      <c r="M124" s="1363">
        <f>K124*12</f>
        <v>386593.80000000005</v>
      </c>
      <c r="N124" s="1363">
        <f>K124*12</f>
        <v>386593.80000000005</v>
      </c>
    </row>
    <row r="125" spans="1:14" ht="76.5" x14ac:dyDescent="0.2">
      <c r="A125" s="1329" t="s">
        <v>8028</v>
      </c>
      <c r="B125" s="1329" t="s">
        <v>14484</v>
      </c>
      <c r="C125" s="1329" t="s">
        <v>14381</v>
      </c>
      <c r="D125" s="1315"/>
      <c r="E125" s="1329"/>
      <c r="F125" s="1329"/>
      <c r="G125" s="1329">
        <v>534.53</v>
      </c>
      <c r="H125" s="1329"/>
      <c r="I125" s="1329"/>
      <c r="J125" s="1361" t="s">
        <v>14382</v>
      </c>
      <c r="K125" s="1362">
        <v>29000</v>
      </c>
      <c r="L125" s="1329" t="s">
        <v>14376</v>
      </c>
      <c r="M125" s="1363">
        <f>K125*12</f>
        <v>348000</v>
      </c>
      <c r="N125" s="1363">
        <f>K125*12</f>
        <v>348000</v>
      </c>
    </row>
    <row r="126" spans="1:14" ht="76.5" x14ac:dyDescent="0.2">
      <c r="A126" s="1329" t="s">
        <v>8028</v>
      </c>
      <c r="B126" s="1329" t="s">
        <v>14484</v>
      </c>
      <c r="C126" s="1329" t="s">
        <v>14377</v>
      </c>
      <c r="D126" s="1315"/>
      <c r="E126" s="1329"/>
      <c r="F126" s="1329"/>
      <c r="G126" s="1329">
        <v>931.2</v>
      </c>
      <c r="H126" s="1329"/>
      <c r="I126" s="1329"/>
      <c r="J126" s="1361" t="s">
        <v>14383</v>
      </c>
      <c r="K126" s="1362">
        <v>59943.17</v>
      </c>
      <c r="L126" s="1329" t="s">
        <v>14384</v>
      </c>
      <c r="M126" s="1363">
        <f>K126*12</f>
        <v>719318.04</v>
      </c>
      <c r="N126" s="1363">
        <f>K126*12</f>
        <v>719318.04</v>
      </c>
    </row>
    <row r="127" spans="1:14" ht="76.5" x14ac:dyDescent="0.2">
      <c r="A127" s="1329" t="s">
        <v>8028</v>
      </c>
      <c r="B127" s="1329" t="s">
        <v>14484</v>
      </c>
      <c r="C127" s="1329" t="s">
        <v>14374</v>
      </c>
      <c r="D127" s="1315"/>
      <c r="E127" s="1329"/>
      <c r="F127" s="1329"/>
      <c r="G127" s="1329">
        <v>1020.61</v>
      </c>
      <c r="H127" s="1329"/>
      <c r="I127" s="1329"/>
      <c r="J127" s="1361" t="s">
        <v>14385</v>
      </c>
      <c r="K127" s="1362">
        <v>135189</v>
      </c>
      <c r="L127" s="1329" t="s">
        <v>14376</v>
      </c>
      <c r="M127" s="1363">
        <v>1622268</v>
      </c>
      <c r="N127" s="1363">
        <v>1622268</v>
      </c>
    </row>
    <row r="128" spans="1:14" ht="76.5" x14ac:dyDescent="0.2">
      <c r="A128" s="1329" t="s">
        <v>8028</v>
      </c>
      <c r="B128" s="1329" t="s">
        <v>14484</v>
      </c>
      <c r="C128" s="1329" t="s">
        <v>14377</v>
      </c>
      <c r="D128" s="1315"/>
      <c r="E128" s="1329"/>
      <c r="F128" s="1329"/>
      <c r="G128" s="1329">
        <v>465.2</v>
      </c>
      <c r="H128" s="1329"/>
      <c r="I128" s="1329"/>
      <c r="J128" s="1361" t="s">
        <v>14386</v>
      </c>
      <c r="K128" s="1362">
        <v>31108.28</v>
      </c>
      <c r="L128" s="1329" t="s">
        <v>14344</v>
      </c>
      <c r="M128" s="1363">
        <f t="shared" ref="M128:M135" si="2">K128*12</f>
        <v>373299.36</v>
      </c>
      <c r="N128" s="1363">
        <f>K128*12</f>
        <v>373299.36</v>
      </c>
    </row>
    <row r="129" spans="1:14" ht="76.5" x14ac:dyDescent="0.2">
      <c r="A129" s="1329" t="s">
        <v>8028</v>
      </c>
      <c r="B129" s="1329" t="s">
        <v>14484</v>
      </c>
      <c r="C129" s="1329" t="s">
        <v>14387</v>
      </c>
      <c r="D129" s="1315"/>
      <c r="E129" s="1329"/>
      <c r="F129" s="1329"/>
      <c r="G129" s="1329">
        <v>163</v>
      </c>
      <c r="H129" s="1329"/>
      <c r="I129" s="1329"/>
      <c r="J129" s="1361" t="s">
        <v>14388</v>
      </c>
      <c r="K129" s="1362">
        <v>11200</v>
      </c>
      <c r="L129" s="1329" t="s">
        <v>14384</v>
      </c>
      <c r="M129" s="1363">
        <f t="shared" si="2"/>
        <v>134400</v>
      </c>
      <c r="N129" s="1363">
        <f>K129*8</f>
        <v>89600</v>
      </c>
    </row>
    <row r="130" spans="1:14" ht="63.75" x14ac:dyDescent="0.2">
      <c r="A130" s="1329" t="s">
        <v>8028</v>
      </c>
      <c r="B130" s="1329" t="s">
        <v>14484</v>
      </c>
      <c r="C130" s="1329" t="s">
        <v>14377</v>
      </c>
      <c r="D130" s="1315"/>
      <c r="E130" s="1329"/>
      <c r="F130" s="1329"/>
      <c r="G130" s="1329">
        <v>217.37</v>
      </c>
      <c r="H130" s="1329"/>
      <c r="I130" s="1329"/>
      <c r="J130" s="1361" t="s">
        <v>14389</v>
      </c>
      <c r="K130" s="1362">
        <v>14653.09</v>
      </c>
      <c r="L130" s="1329" t="s">
        <v>14384</v>
      </c>
      <c r="M130" s="1363">
        <f t="shared" si="2"/>
        <v>175837.08000000002</v>
      </c>
      <c r="N130" s="1363">
        <f>K130*10</f>
        <v>146530.9</v>
      </c>
    </row>
    <row r="131" spans="1:14" ht="76.5" x14ac:dyDescent="0.2">
      <c r="A131" s="1329" t="s">
        <v>8028</v>
      </c>
      <c r="B131" s="1329" t="s">
        <v>14484</v>
      </c>
      <c r="C131" s="1329" t="s">
        <v>14377</v>
      </c>
      <c r="D131" s="1315"/>
      <c r="E131" s="1329"/>
      <c r="F131" s="1329"/>
      <c r="G131" s="1329">
        <v>446</v>
      </c>
      <c r="H131" s="1329"/>
      <c r="I131" s="1329"/>
      <c r="J131" s="1361" t="s">
        <v>14390</v>
      </c>
      <c r="K131" s="1362">
        <v>29953.06</v>
      </c>
      <c r="L131" s="1329" t="s">
        <v>14384</v>
      </c>
      <c r="M131" s="1363">
        <f t="shared" si="2"/>
        <v>359436.72000000003</v>
      </c>
      <c r="N131" s="1363">
        <f>K131*10</f>
        <v>299530.60000000003</v>
      </c>
    </row>
    <row r="132" spans="1:14" ht="76.5" x14ac:dyDescent="0.2">
      <c r="A132" s="1329" t="s">
        <v>8028</v>
      </c>
      <c r="B132" s="1329" t="s">
        <v>14484</v>
      </c>
      <c r="C132" s="1329" t="s">
        <v>14377</v>
      </c>
      <c r="D132" s="1315"/>
      <c r="E132" s="1329"/>
      <c r="F132" s="1329"/>
      <c r="G132" s="1329">
        <v>503.3</v>
      </c>
      <c r="H132" s="1329"/>
      <c r="I132" s="1329"/>
      <c r="J132" s="1361" t="s">
        <v>14391</v>
      </c>
      <c r="K132" s="1362">
        <v>34643.25</v>
      </c>
      <c r="L132" s="1329" t="s">
        <v>14384</v>
      </c>
      <c r="M132" s="1363">
        <f t="shared" si="2"/>
        <v>415719</v>
      </c>
      <c r="N132" s="1363">
        <f>K132*10</f>
        <v>346432.5</v>
      </c>
    </row>
    <row r="133" spans="1:14" ht="76.5" x14ac:dyDescent="0.2">
      <c r="A133" s="1329" t="s">
        <v>8028</v>
      </c>
      <c r="B133" s="1329" t="s">
        <v>14484</v>
      </c>
      <c r="C133" s="1329" t="s">
        <v>14392</v>
      </c>
      <c r="D133" s="1315"/>
      <c r="E133" s="1329"/>
      <c r="F133" s="1329"/>
      <c r="G133" s="1329">
        <v>503.3</v>
      </c>
      <c r="H133" s="1329"/>
      <c r="I133" s="1329"/>
      <c r="J133" s="1361" t="s">
        <v>14393</v>
      </c>
      <c r="K133" s="1362">
        <v>57000</v>
      </c>
      <c r="L133" s="1329" t="s">
        <v>14384</v>
      </c>
      <c r="M133" s="1363">
        <f t="shared" si="2"/>
        <v>684000</v>
      </c>
      <c r="N133" s="1363">
        <f>K133*12</f>
        <v>684000</v>
      </c>
    </row>
    <row r="134" spans="1:14" ht="76.5" x14ac:dyDescent="0.2">
      <c r="A134" s="1329" t="s">
        <v>8028</v>
      </c>
      <c r="B134" s="1329" t="s">
        <v>14484</v>
      </c>
      <c r="C134" s="1329" t="s">
        <v>14394</v>
      </c>
      <c r="D134" s="1315"/>
      <c r="E134" s="1329"/>
      <c r="F134" s="1329"/>
      <c r="G134" s="1329">
        <v>2000</v>
      </c>
      <c r="H134" s="1329"/>
      <c r="I134" s="1329"/>
      <c r="J134" s="1361" t="s">
        <v>14395</v>
      </c>
      <c r="K134" s="1362">
        <v>43664.17</v>
      </c>
      <c r="L134" s="1329" t="s">
        <v>14384</v>
      </c>
      <c r="M134" s="1363">
        <f t="shared" si="2"/>
        <v>523970.04</v>
      </c>
      <c r="N134" s="1363">
        <f>K134*9</f>
        <v>392977.52999999997</v>
      </c>
    </row>
    <row r="135" spans="1:14" ht="38.25" x14ac:dyDescent="0.2">
      <c r="A135" s="1329" t="s">
        <v>8028</v>
      </c>
      <c r="B135" s="1329" t="s">
        <v>14484</v>
      </c>
      <c r="C135" s="1329" t="s">
        <v>14377</v>
      </c>
      <c r="D135" s="1315"/>
      <c r="E135" s="1329"/>
      <c r="F135" s="1329"/>
      <c r="G135" s="1329">
        <v>274</v>
      </c>
      <c r="H135" s="1329"/>
      <c r="I135" s="1329"/>
      <c r="J135" s="1361" t="s">
        <v>14396</v>
      </c>
      <c r="K135" s="1362">
        <v>25482</v>
      </c>
      <c r="L135" s="1329" t="s">
        <v>14397</v>
      </c>
      <c r="M135" s="1363">
        <f t="shared" si="2"/>
        <v>305784</v>
      </c>
      <c r="N135" s="1363">
        <f>K135*12</f>
        <v>305784</v>
      </c>
    </row>
    <row r="136" spans="1:14" ht="76.5" x14ac:dyDescent="0.2">
      <c r="A136" s="1329" t="s">
        <v>8028</v>
      </c>
      <c r="B136" s="1329" t="s">
        <v>14484</v>
      </c>
      <c r="C136" s="1329" t="s">
        <v>14398</v>
      </c>
      <c r="D136" s="1315"/>
      <c r="E136" s="1329"/>
      <c r="F136" s="1329"/>
      <c r="G136" s="1329">
        <v>1141.3</v>
      </c>
      <c r="H136" s="1329"/>
      <c r="I136" s="1329"/>
      <c r="J136" s="1361" t="s">
        <v>14399</v>
      </c>
      <c r="K136" s="1362">
        <v>56450</v>
      </c>
      <c r="L136" s="1329" t="s">
        <v>14384</v>
      </c>
      <c r="M136" s="1363">
        <f>K136*7</f>
        <v>395150</v>
      </c>
      <c r="N136" s="1363">
        <f>K136*12</f>
        <v>677400</v>
      </c>
    </row>
    <row r="137" spans="1:14" ht="63.75" x14ac:dyDescent="0.2">
      <c r="A137" s="1329" t="s">
        <v>8028</v>
      </c>
      <c r="B137" s="1329" t="s">
        <v>14484</v>
      </c>
      <c r="C137" s="1329" t="s">
        <v>14400</v>
      </c>
      <c r="D137" s="1315"/>
      <c r="E137" s="1329"/>
      <c r="F137" s="1329"/>
      <c r="G137" s="1329">
        <v>1110.04</v>
      </c>
      <c r="H137" s="1329"/>
      <c r="I137" s="1329"/>
      <c r="J137" s="1361" t="s">
        <v>14401</v>
      </c>
      <c r="K137" s="1362">
        <v>57800</v>
      </c>
      <c r="L137" s="1329" t="s">
        <v>14344</v>
      </c>
      <c r="M137" s="1363">
        <f>K137*7</f>
        <v>404600</v>
      </c>
      <c r="N137" s="1363">
        <f>K137*12</f>
        <v>693600</v>
      </c>
    </row>
    <row r="138" spans="1:14" ht="63.75" x14ac:dyDescent="0.2">
      <c r="A138" s="1329" t="s">
        <v>8028</v>
      </c>
      <c r="B138" s="1329" t="s">
        <v>14484</v>
      </c>
      <c r="C138" s="1329" t="s">
        <v>14402</v>
      </c>
      <c r="D138" s="1315"/>
      <c r="E138" s="1329"/>
      <c r="F138" s="1329"/>
      <c r="G138" s="1329">
        <v>630</v>
      </c>
      <c r="H138" s="1329"/>
      <c r="I138" s="1329"/>
      <c r="J138" s="1361" t="s">
        <v>14403</v>
      </c>
      <c r="K138" s="1362">
        <v>20520</v>
      </c>
      <c r="L138" s="1329" t="s">
        <v>14344</v>
      </c>
      <c r="M138" s="1363"/>
      <c r="N138" s="1363">
        <f>K138*7</f>
        <v>143640</v>
      </c>
    </row>
    <row r="139" spans="1:14" ht="25.5" x14ac:dyDescent="0.2">
      <c r="A139" s="1329" t="s">
        <v>8028</v>
      </c>
      <c r="B139" s="1329" t="s">
        <v>14484</v>
      </c>
      <c r="C139" s="1329" t="s">
        <v>14404</v>
      </c>
      <c r="D139" s="1315"/>
      <c r="E139" s="1329"/>
      <c r="F139" s="1329"/>
      <c r="G139" s="1329">
        <v>200</v>
      </c>
      <c r="H139" s="1329"/>
      <c r="I139" s="1329"/>
      <c r="J139" s="1361" t="s">
        <v>8261</v>
      </c>
      <c r="K139" s="1362">
        <v>2800</v>
      </c>
      <c r="L139" s="1329" t="s">
        <v>14376</v>
      </c>
      <c r="M139" s="1363">
        <f>K139*12</f>
        <v>33600</v>
      </c>
      <c r="N139" s="1363"/>
    </row>
    <row r="140" spans="1:14" ht="25.5" x14ac:dyDescent="0.2">
      <c r="A140" s="1329" t="s">
        <v>8028</v>
      </c>
      <c r="B140" s="1329" t="s">
        <v>14484</v>
      </c>
      <c r="C140" s="1329" t="s">
        <v>14405</v>
      </c>
      <c r="D140" s="1315"/>
      <c r="E140" s="1329"/>
      <c r="F140" s="1329"/>
      <c r="G140" s="1329">
        <v>30</v>
      </c>
      <c r="H140" s="1329"/>
      <c r="I140" s="1329"/>
      <c r="J140" s="1361" t="s">
        <v>14406</v>
      </c>
      <c r="K140" s="1362">
        <v>2220</v>
      </c>
      <c r="L140" s="1329" t="s">
        <v>14376</v>
      </c>
      <c r="M140" s="1363">
        <f>K140*12</f>
        <v>26640</v>
      </c>
      <c r="N140" s="1363"/>
    </row>
    <row r="141" spans="1:14" ht="38.25" x14ac:dyDescent="0.2">
      <c r="A141" s="1329" t="s">
        <v>8028</v>
      </c>
      <c r="B141" s="1329" t="s">
        <v>14485</v>
      </c>
      <c r="C141" s="1329" t="s">
        <v>14407</v>
      </c>
      <c r="D141" s="1315">
        <v>13101572</v>
      </c>
      <c r="E141" s="1329" t="s">
        <v>14408</v>
      </c>
      <c r="F141" s="1329">
        <v>13101572</v>
      </c>
      <c r="G141" s="1329">
        <v>952</v>
      </c>
      <c r="H141" s="1329"/>
      <c r="I141" s="1329"/>
      <c r="J141" s="1361">
        <v>44168</v>
      </c>
      <c r="K141" s="1362">
        <v>74974.23</v>
      </c>
      <c r="L141" s="1329" t="s">
        <v>2248</v>
      </c>
      <c r="M141" s="1363">
        <v>824716.53</v>
      </c>
      <c r="N141" s="1363">
        <v>674768.07</v>
      </c>
    </row>
    <row r="142" spans="1:14" ht="25.5" x14ac:dyDescent="0.2">
      <c r="A142" s="1329" t="s">
        <v>8028</v>
      </c>
      <c r="B142" s="1329" t="s">
        <v>14486</v>
      </c>
      <c r="C142" s="1329" t="s">
        <v>14409</v>
      </c>
      <c r="D142" s="1315">
        <v>10490818</v>
      </c>
      <c r="E142" s="1329"/>
      <c r="F142" s="1329">
        <v>12673892</v>
      </c>
      <c r="G142" s="1329">
        <v>260</v>
      </c>
      <c r="H142" s="1329"/>
      <c r="I142" s="1329"/>
      <c r="J142" s="1361" t="s">
        <v>2246</v>
      </c>
      <c r="K142" s="1362">
        <v>6200</v>
      </c>
      <c r="L142" s="1329" t="s">
        <v>2248</v>
      </c>
      <c r="M142" s="1363">
        <f>K142*12</f>
        <v>74400</v>
      </c>
      <c r="N142" s="1363">
        <f>K142*6</f>
        <v>37200</v>
      </c>
    </row>
    <row r="143" spans="1:14" ht="25.5" x14ac:dyDescent="0.2">
      <c r="A143" s="1329" t="s">
        <v>8028</v>
      </c>
      <c r="B143" s="1329" t="s">
        <v>14486</v>
      </c>
      <c r="C143" s="1329" t="s">
        <v>14410</v>
      </c>
      <c r="D143" s="1315">
        <v>40436423</v>
      </c>
      <c r="E143" s="1329"/>
      <c r="F143" s="1329">
        <v>13232488</v>
      </c>
      <c r="G143" s="1329">
        <v>1000</v>
      </c>
      <c r="H143" s="1329"/>
      <c r="I143" s="1329"/>
      <c r="J143" s="1361" t="s">
        <v>2250</v>
      </c>
      <c r="K143" s="1362">
        <v>46406.25</v>
      </c>
      <c r="L143" s="1329" t="s">
        <v>2248</v>
      </c>
      <c r="M143" s="1363">
        <f>K143*12</f>
        <v>556875</v>
      </c>
      <c r="N143" s="1363">
        <f>K143*6</f>
        <v>278437.5</v>
      </c>
    </row>
    <row r="144" spans="1:14" ht="25.5" x14ac:dyDescent="0.2">
      <c r="A144" s="1329" t="s">
        <v>8028</v>
      </c>
      <c r="B144" s="1364" t="s">
        <v>14487</v>
      </c>
      <c r="C144" s="1315" t="s">
        <v>14411</v>
      </c>
      <c r="D144" s="1315">
        <v>9368758</v>
      </c>
      <c r="E144" s="1355" t="s">
        <v>14412</v>
      </c>
      <c r="F144" s="1315">
        <v>9368758</v>
      </c>
      <c r="G144" s="1365"/>
      <c r="H144" s="1365"/>
      <c r="I144" s="1329"/>
      <c r="J144" s="1329" t="s">
        <v>14413</v>
      </c>
      <c r="K144" s="1362">
        <v>8000</v>
      </c>
      <c r="L144" s="1355" t="s">
        <v>14344</v>
      </c>
      <c r="M144" s="1363">
        <v>85533.33</v>
      </c>
      <c r="N144" s="1363">
        <v>72000</v>
      </c>
    </row>
    <row r="145" spans="1:14" ht="25.5" x14ac:dyDescent="0.2">
      <c r="A145" s="1329" t="s">
        <v>8028</v>
      </c>
      <c r="B145" s="1364" t="s">
        <v>14487</v>
      </c>
      <c r="C145" s="1315" t="s">
        <v>14411</v>
      </c>
      <c r="D145" s="1315">
        <v>9368758</v>
      </c>
      <c r="E145" s="1355" t="s">
        <v>14412</v>
      </c>
      <c r="F145" s="1315">
        <v>9368758</v>
      </c>
      <c r="G145" s="1365"/>
      <c r="H145" s="1365"/>
      <c r="I145" s="1329"/>
      <c r="J145" s="1329" t="s">
        <v>8264</v>
      </c>
      <c r="K145" s="1362">
        <v>5500</v>
      </c>
      <c r="L145" s="1329" t="s">
        <v>14344</v>
      </c>
      <c r="M145" s="1363">
        <v>5500</v>
      </c>
      <c r="N145" s="1363">
        <v>72000</v>
      </c>
    </row>
    <row r="146" spans="1:14" ht="38.25" x14ac:dyDescent="0.2">
      <c r="A146" s="1329" t="s">
        <v>8028</v>
      </c>
      <c r="B146" s="1364" t="s">
        <v>14488</v>
      </c>
      <c r="C146" s="1315" t="s">
        <v>14414</v>
      </c>
      <c r="D146" s="1366"/>
      <c r="E146" s="1355" t="s">
        <v>7744</v>
      </c>
      <c r="F146" s="1355">
        <v>49076506</v>
      </c>
      <c r="G146" s="1355">
        <v>150</v>
      </c>
      <c r="H146" s="1365"/>
      <c r="I146" s="1329"/>
      <c r="J146" s="1360">
        <v>44198</v>
      </c>
      <c r="K146" s="1362">
        <v>9720</v>
      </c>
      <c r="L146" s="1355" t="s">
        <v>2248</v>
      </c>
      <c r="M146" s="1362">
        <v>108000</v>
      </c>
      <c r="N146" s="1362">
        <v>57694</v>
      </c>
    </row>
    <row r="147" spans="1:14" ht="38.25" x14ac:dyDescent="0.2">
      <c r="A147" s="1329" t="s">
        <v>8028</v>
      </c>
      <c r="B147" s="1364" t="s">
        <v>14489</v>
      </c>
      <c r="C147" s="1315" t="s">
        <v>14415</v>
      </c>
      <c r="D147" s="1315"/>
      <c r="E147" s="1355" t="s">
        <v>14412</v>
      </c>
      <c r="F147" s="1355"/>
      <c r="G147" s="1355">
        <v>2128</v>
      </c>
      <c r="H147" s="1365"/>
      <c r="I147" s="1329"/>
      <c r="J147" s="1355" t="s">
        <v>7943</v>
      </c>
      <c r="K147" s="1362">
        <v>57750</v>
      </c>
      <c r="L147" s="1355" t="s">
        <v>2248</v>
      </c>
      <c r="M147" s="1367">
        <v>693000</v>
      </c>
      <c r="N147" s="1367">
        <v>346500</v>
      </c>
    </row>
    <row r="148" spans="1:14" ht="38.25" x14ac:dyDescent="0.2">
      <c r="A148" s="1329" t="s">
        <v>8028</v>
      </c>
      <c r="B148" s="1364" t="s">
        <v>14489</v>
      </c>
      <c r="C148" s="1355" t="s">
        <v>14416</v>
      </c>
      <c r="D148" s="1355"/>
      <c r="E148" s="1355" t="s">
        <v>14412</v>
      </c>
      <c r="F148" s="1355" t="s">
        <v>14417</v>
      </c>
      <c r="G148" s="1355">
        <v>110</v>
      </c>
      <c r="H148" s="1365"/>
      <c r="I148" s="1329"/>
      <c r="J148" s="1355" t="s">
        <v>7943</v>
      </c>
      <c r="K148" s="1367">
        <v>3800</v>
      </c>
      <c r="L148" s="1355" t="s">
        <v>2248</v>
      </c>
      <c r="M148" s="1367">
        <v>45600</v>
      </c>
      <c r="N148" s="1367">
        <v>22800</v>
      </c>
    </row>
    <row r="149" spans="1:14" ht="38.25" x14ac:dyDescent="0.2">
      <c r="A149" s="1329" t="s">
        <v>8028</v>
      </c>
      <c r="B149" s="1364" t="s">
        <v>14489</v>
      </c>
      <c r="C149" s="1355" t="s">
        <v>14418</v>
      </c>
      <c r="D149" s="1355"/>
      <c r="E149" s="1355" t="s">
        <v>14412</v>
      </c>
      <c r="F149" s="1355"/>
      <c r="G149" s="1355"/>
      <c r="H149" s="1365"/>
      <c r="I149" s="1329"/>
      <c r="J149" s="1355" t="s">
        <v>7943</v>
      </c>
      <c r="K149" s="1367">
        <v>1400</v>
      </c>
      <c r="L149" s="1355" t="s">
        <v>2248</v>
      </c>
      <c r="M149" s="1367">
        <v>16800</v>
      </c>
      <c r="N149" s="1367">
        <v>8400</v>
      </c>
    </row>
    <row r="150" spans="1:14" ht="38.25" x14ac:dyDescent="0.2">
      <c r="A150" s="1329" t="s">
        <v>8028</v>
      </c>
      <c r="B150" s="1364" t="s">
        <v>14490</v>
      </c>
      <c r="C150" s="1368" t="s">
        <v>14419</v>
      </c>
      <c r="D150" s="1315">
        <v>10090366373</v>
      </c>
      <c r="E150" s="1355"/>
      <c r="F150" s="1355"/>
      <c r="G150" s="1365"/>
      <c r="H150" s="1365"/>
      <c r="I150" s="1329"/>
      <c r="J150" s="1355" t="s">
        <v>8261</v>
      </c>
      <c r="K150" s="1362">
        <v>1600</v>
      </c>
      <c r="L150" s="1355" t="s">
        <v>2248</v>
      </c>
      <c r="M150" s="1367">
        <f>1600*12</f>
        <v>19200</v>
      </c>
      <c r="N150" s="1367">
        <f>1600*6</f>
        <v>9600</v>
      </c>
    </row>
    <row r="151" spans="1:14" ht="38.25" x14ac:dyDescent="0.2">
      <c r="A151" s="1329" t="s">
        <v>8028</v>
      </c>
      <c r="B151" s="1364" t="s">
        <v>14490</v>
      </c>
      <c r="C151" s="1355" t="s">
        <v>14420</v>
      </c>
      <c r="D151" s="1355">
        <v>10086892389</v>
      </c>
      <c r="E151" s="1355"/>
      <c r="F151" s="1355"/>
      <c r="G151" s="1365"/>
      <c r="H151" s="1365"/>
      <c r="I151" s="1329"/>
      <c r="J151" s="1355" t="s">
        <v>8261</v>
      </c>
      <c r="K151" s="1367">
        <v>3150</v>
      </c>
      <c r="L151" s="1355" t="s">
        <v>2248</v>
      </c>
      <c r="M151" s="1367">
        <f>3150*12</f>
        <v>37800</v>
      </c>
      <c r="N151" s="1367">
        <f>3150*7</f>
        <v>22050</v>
      </c>
    </row>
    <row r="152" spans="1:14" ht="38.25" x14ac:dyDescent="0.2">
      <c r="A152" s="1329" t="s">
        <v>8028</v>
      </c>
      <c r="B152" s="1364" t="s">
        <v>14490</v>
      </c>
      <c r="C152" s="1355" t="s">
        <v>14421</v>
      </c>
      <c r="D152" s="1355">
        <v>10080651797</v>
      </c>
      <c r="E152" s="1355"/>
      <c r="F152" s="1355"/>
      <c r="G152" s="1365"/>
      <c r="H152" s="1365"/>
      <c r="I152" s="1329"/>
      <c r="J152" s="1355" t="s">
        <v>8261</v>
      </c>
      <c r="K152" s="1367">
        <v>2400</v>
      </c>
      <c r="L152" s="1355" t="s">
        <v>2248</v>
      </c>
      <c r="M152" s="1367">
        <f>2400*12</f>
        <v>28800</v>
      </c>
      <c r="N152" s="1367">
        <f>2400*7</f>
        <v>16800</v>
      </c>
    </row>
    <row r="153" spans="1:14" ht="38.25" x14ac:dyDescent="0.2">
      <c r="A153" s="1329" t="s">
        <v>8028</v>
      </c>
      <c r="B153" s="1364" t="s">
        <v>14490</v>
      </c>
      <c r="C153" s="1355" t="s">
        <v>14422</v>
      </c>
      <c r="D153" s="1355">
        <v>10724355591</v>
      </c>
      <c r="E153" s="1355"/>
      <c r="F153" s="1355"/>
      <c r="G153" s="1365"/>
      <c r="H153" s="1365"/>
      <c r="I153" s="1329"/>
      <c r="J153" s="1355" t="s">
        <v>8261</v>
      </c>
      <c r="K153" s="1367">
        <v>3100</v>
      </c>
      <c r="L153" s="1355" t="s">
        <v>2248</v>
      </c>
      <c r="M153" s="1367">
        <f>3100*12</f>
        <v>37200</v>
      </c>
      <c r="N153" s="1367">
        <f>3100*7</f>
        <v>21700</v>
      </c>
    </row>
    <row r="154" spans="1:14" ht="38.25" x14ac:dyDescent="0.2">
      <c r="A154" s="1329" t="s">
        <v>8028</v>
      </c>
      <c r="B154" s="1364" t="s">
        <v>14490</v>
      </c>
      <c r="C154" s="1355" t="s">
        <v>14423</v>
      </c>
      <c r="D154" s="1355">
        <v>10084429304</v>
      </c>
      <c r="E154" s="1355"/>
      <c r="F154" s="1355"/>
      <c r="G154" s="1365"/>
      <c r="H154" s="1365"/>
      <c r="I154" s="1329"/>
      <c r="J154" s="1355" t="s">
        <v>8261</v>
      </c>
      <c r="K154" s="1367">
        <v>1560</v>
      </c>
      <c r="L154" s="1355" t="s">
        <v>2248</v>
      </c>
      <c r="M154" s="1367">
        <f>1560*12</f>
        <v>18720</v>
      </c>
      <c r="N154" s="1367">
        <f>1560*7</f>
        <v>10920</v>
      </c>
    </row>
    <row r="155" spans="1:14" ht="51" x14ac:dyDescent="0.2">
      <c r="A155" s="1329" t="s">
        <v>8028</v>
      </c>
      <c r="B155" s="1364" t="s">
        <v>14491</v>
      </c>
      <c r="C155" s="1355" t="s">
        <v>14424</v>
      </c>
      <c r="D155" s="1355"/>
      <c r="E155" s="1355"/>
      <c r="F155" s="1329"/>
      <c r="G155" s="1365"/>
      <c r="H155" s="1365"/>
      <c r="I155" s="1329"/>
      <c r="J155" s="1329"/>
      <c r="K155" s="1363"/>
      <c r="L155" s="1329"/>
      <c r="M155" s="1363"/>
      <c r="N155" s="1363"/>
    </row>
    <row r="156" spans="1:14" ht="51" x14ac:dyDescent="0.2">
      <c r="A156" s="1329" t="s">
        <v>8028</v>
      </c>
      <c r="B156" s="1364" t="s">
        <v>14491</v>
      </c>
      <c r="C156" s="1355" t="s">
        <v>14424</v>
      </c>
      <c r="D156" s="1355"/>
      <c r="E156" s="1355"/>
      <c r="F156" s="1329"/>
      <c r="G156" s="1365"/>
      <c r="H156" s="1365"/>
      <c r="I156" s="1329"/>
      <c r="J156" s="1329"/>
      <c r="K156" s="1363"/>
      <c r="L156" s="1329"/>
      <c r="M156" s="1363"/>
      <c r="N156" s="1363"/>
    </row>
    <row r="157" spans="1:14" ht="38.25" x14ac:dyDescent="0.2">
      <c r="A157" s="1329" t="s">
        <v>8028</v>
      </c>
      <c r="B157" s="1329" t="s">
        <v>14492</v>
      </c>
      <c r="C157" s="1329" t="s">
        <v>14425</v>
      </c>
      <c r="D157" s="1329" t="s">
        <v>14426</v>
      </c>
      <c r="E157" s="1329" t="s">
        <v>7744</v>
      </c>
      <c r="F157" s="1329" t="s">
        <v>528</v>
      </c>
      <c r="G157" s="1329">
        <v>600</v>
      </c>
      <c r="H157" s="1329"/>
      <c r="I157" s="1329"/>
      <c r="J157" s="1329" t="s">
        <v>14427</v>
      </c>
      <c r="K157" s="1363">
        <v>15000</v>
      </c>
      <c r="L157" s="1329" t="s">
        <v>14428</v>
      </c>
      <c r="M157" s="1363">
        <v>120000</v>
      </c>
      <c r="N157" s="1363"/>
    </row>
    <row r="158" spans="1:14" ht="38.25" x14ac:dyDescent="0.2">
      <c r="A158" s="1329" t="s">
        <v>8028</v>
      </c>
      <c r="B158" s="1355" t="s">
        <v>14429</v>
      </c>
      <c r="C158" s="1315" t="s">
        <v>14430</v>
      </c>
      <c r="D158" s="1315">
        <v>20555517662</v>
      </c>
      <c r="E158" s="1355" t="s">
        <v>14431</v>
      </c>
      <c r="F158" s="1355">
        <v>13126782</v>
      </c>
      <c r="G158" s="1355">
        <v>3078</v>
      </c>
      <c r="H158" s="1355">
        <v>13</v>
      </c>
      <c r="I158" s="1355">
        <v>599.83000000000004</v>
      </c>
      <c r="J158" s="1355" t="s">
        <v>14432</v>
      </c>
      <c r="K158" s="1362">
        <v>3209008</v>
      </c>
      <c r="L158" s="1355" t="s">
        <v>14433</v>
      </c>
      <c r="M158" s="1367">
        <v>1884793</v>
      </c>
      <c r="N158" s="1363">
        <v>1237954</v>
      </c>
    </row>
    <row r="159" spans="1:14" ht="18.75" customHeight="1" x14ac:dyDescent="0.2">
      <c r="A159" s="1369" t="s">
        <v>2</v>
      </c>
      <c r="B159" s="1369"/>
      <c r="C159" s="1369"/>
      <c r="D159" s="1369"/>
      <c r="E159" s="1369"/>
      <c r="F159" s="1369"/>
      <c r="G159" s="1370"/>
      <c r="H159" s="1370"/>
      <c r="I159" s="1369"/>
      <c r="J159" s="1369"/>
      <c r="K159" s="1371">
        <f>SUM(K5:K158)</f>
        <v>6488551.5199999996</v>
      </c>
      <c r="L159" s="1369"/>
      <c r="M159" s="1371">
        <f>SUM(M5:M158)</f>
        <v>31309499.169999994</v>
      </c>
      <c r="N159" s="1371">
        <f>SUM(N5:N158)</f>
        <v>22737756.780000001</v>
      </c>
    </row>
  </sheetData>
  <mergeCells count="12">
    <mergeCell ref="N3:N4"/>
    <mergeCell ref="A3:B3"/>
    <mergeCell ref="C3:D3"/>
    <mergeCell ref="E3:I3"/>
    <mergeCell ref="J3:L3"/>
    <mergeCell ref="M3:M4"/>
    <mergeCell ref="F82:F83"/>
    <mergeCell ref="A82:A83"/>
    <mergeCell ref="B82:B83"/>
    <mergeCell ref="C82:C83"/>
    <mergeCell ref="D82:D83"/>
    <mergeCell ref="E82:E83"/>
  </mergeCells>
  <printOptions horizontalCentered="1"/>
  <pageMargins left="0.23622047244094491" right="0.23622047244094491" top="0.74803149606299213" bottom="0.74803149606299213" header="0.31496062992125984" footer="0.31496062992125984"/>
  <pageSetup paperSize="9" scale="71" orientation="landscape" r:id="rId1"/>
  <headerFooter alignWithMargins="0">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N50"/>
  <sheetViews>
    <sheetView showGridLines="0" view="pageBreakPreview" zoomScaleNormal="100" zoomScaleSheetLayoutView="100" workbookViewId="0">
      <selection activeCell="I2" sqref="I2"/>
    </sheetView>
  </sheetViews>
  <sheetFormatPr baseColWidth="10" defaultColWidth="2" defaultRowHeight="11.25" x14ac:dyDescent="0.2"/>
  <cols>
    <col min="1" max="1" width="22" style="378" customWidth="1"/>
    <col min="2" max="2" width="12" style="378" customWidth="1"/>
    <col min="3" max="3" width="32.5703125" style="378" customWidth="1"/>
    <col min="4" max="4" width="39.140625" style="378" customWidth="1"/>
    <col min="5" max="5" width="8.140625" style="378" customWidth="1"/>
    <col min="6" max="6" width="9.85546875" style="378" customWidth="1"/>
    <col min="7" max="7" width="33.5703125" style="378" customWidth="1"/>
    <col min="8" max="8" width="19" style="378" customWidth="1"/>
    <col min="9" max="9" width="11.5703125" style="378" customWidth="1"/>
    <col min="10" max="10" width="13.7109375" style="378" customWidth="1"/>
    <col min="11" max="11" width="10.140625" style="378" customWidth="1"/>
    <col min="12" max="12" width="12.140625" style="378" customWidth="1"/>
    <col min="13" max="13" width="9.5703125" style="378" customWidth="1"/>
    <col min="14" max="14" width="10.140625" style="378" customWidth="1"/>
    <col min="15" max="15" width="8.7109375" style="378" customWidth="1"/>
    <col min="16" max="16384" width="2" style="378"/>
  </cols>
  <sheetData>
    <row r="1" spans="1:14" s="1419" customFormat="1" ht="24.95" customHeight="1" x14ac:dyDescent="0.2">
      <c r="A1" s="1518" t="s">
        <v>359</v>
      </c>
      <c r="B1" s="1518"/>
      <c r="C1" s="1518"/>
      <c r="D1" s="1518"/>
      <c r="E1" s="1518"/>
      <c r="F1" s="1518"/>
      <c r="G1" s="1518"/>
      <c r="H1" s="1518"/>
      <c r="I1" s="1518"/>
      <c r="J1" s="1518"/>
      <c r="K1" s="1518"/>
      <c r="L1" s="1518"/>
      <c r="M1" s="1518"/>
      <c r="N1" s="1518"/>
    </row>
    <row r="2" spans="1:14" s="1419" customFormat="1" ht="24.95" customHeight="1" x14ac:dyDescent="0.2">
      <c r="A2" s="482" t="s">
        <v>14493</v>
      </c>
      <c r="B2" s="482"/>
      <c r="C2" s="482"/>
      <c r="D2" s="482"/>
      <c r="E2" s="482"/>
      <c r="F2" s="482"/>
      <c r="G2" s="482"/>
      <c r="H2" s="482"/>
      <c r="I2" s="482"/>
      <c r="J2" s="482"/>
      <c r="K2" s="482"/>
      <c r="L2" s="482"/>
      <c r="M2" s="482"/>
      <c r="N2" s="482"/>
    </row>
    <row r="3" spans="1:14" s="1397" customFormat="1" ht="22.5" customHeight="1" x14ac:dyDescent="0.2">
      <c r="A3" s="1519" t="s">
        <v>314</v>
      </c>
      <c r="B3" s="1519" t="s">
        <v>317</v>
      </c>
      <c r="C3" s="1519" t="s">
        <v>316</v>
      </c>
      <c r="D3" s="1519" t="s">
        <v>315</v>
      </c>
      <c r="E3" s="1519" t="s">
        <v>285</v>
      </c>
      <c r="F3" s="1519" t="s">
        <v>286</v>
      </c>
      <c r="G3" s="1519" t="s">
        <v>136</v>
      </c>
      <c r="H3" s="1519" t="s">
        <v>287</v>
      </c>
      <c r="I3" s="1519">
        <v>2018</v>
      </c>
      <c r="J3" s="1519"/>
      <c r="K3" s="1519">
        <v>2019</v>
      </c>
      <c r="L3" s="1519"/>
      <c r="M3" s="1373">
        <v>2020</v>
      </c>
      <c r="N3" s="1373">
        <v>2021</v>
      </c>
    </row>
    <row r="4" spans="1:14" s="1397" customFormat="1" ht="42" customHeight="1" x14ac:dyDescent="0.2">
      <c r="A4" s="1519"/>
      <c r="B4" s="1519"/>
      <c r="C4" s="1519"/>
      <c r="D4" s="1519"/>
      <c r="E4" s="1519"/>
      <c r="F4" s="1519"/>
      <c r="G4" s="1519"/>
      <c r="H4" s="1519"/>
      <c r="I4" s="1373" t="s">
        <v>290</v>
      </c>
      <c r="J4" s="1373" t="s">
        <v>288</v>
      </c>
      <c r="K4" s="1373" t="s">
        <v>290</v>
      </c>
      <c r="L4" s="1373" t="s">
        <v>289</v>
      </c>
      <c r="M4" s="1373" t="s">
        <v>290</v>
      </c>
      <c r="N4" s="1373" t="s">
        <v>290</v>
      </c>
    </row>
    <row r="5" spans="1:14" s="1400" customFormat="1" ht="64.5" customHeight="1" x14ac:dyDescent="0.2">
      <c r="A5" s="1510" t="s">
        <v>291</v>
      </c>
      <c r="B5" s="1510" t="s">
        <v>7947</v>
      </c>
      <c r="C5" s="1398" t="s">
        <v>488</v>
      </c>
      <c r="D5" s="1398" t="s">
        <v>507</v>
      </c>
      <c r="E5" s="1399">
        <v>30</v>
      </c>
      <c r="F5" s="1399">
        <v>42</v>
      </c>
      <c r="G5" s="1398" t="s">
        <v>497</v>
      </c>
      <c r="H5" s="1399" t="s">
        <v>498</v>
      </c>
      <c r="I5" s="1399">
        <v>20</v>
      </c>
      <c r="J5" s="1399">
        <v>30</v>
      </c>
      <c r="K5" s="1399">
        <v>40</v>
      </c>
      <c r="L5" s="1399">
        <v>58</v>
      </c>
      <c r="M5" s="1399">
        <v>41</v>
      </c>
      <c r="N5" s="1399">
        <v>42</v>
      </c>
    </row>
    <row r="6" spans="1:14" s="1400" customFormat="1" ht="66" customHeight="1" x14ac:dyDescent="0.2">
      <c r="A6" s="1516"/>
      <c r="B6" s="1514"/>
      <c r="C6" s="1401" t="s">
        <v>489</v>
      </c>
      <c r="D6" s="1401" t="s">
        <v>506</v>
      </c>
      <c r="E6" s="1402">
        <v>0.9</v>
      </c>
      <c r="F6" s="1402">
        <v>0.95</v>
      </c>
      <c r="G6" s="1401" t="s">
        <v>14441</v>
      </c>
      <c r="H6" s="1403" t="s">
        <v>498</v>
      </c>
      <c r="I6" s="1402">
        <v>0.8</v>
      </c>
      <c r="J6" s="1402">
        <v>0.9</v>
      </c>
      <c r="K6" s="1402">
        <v>0.9</v>
      </c>
      <c r="L6" s="1402">
        <v>1.52</v>
      </c>
      <c r="M6" s="1402">
        <v>0.92</v>
      </c>
      <c r="N6" s="1402">
        <v>0.95</v>
      </c>
    </row>
    <row r="7" spans="1:14" s="1400" customFormat="1" ht="105" customHeight="1" x14ac:dyDescent="0.2">
      <c r="A7" s="1516"/>
      <c r="B7" s="1514"/>
      <c r="C7" s="1401" t="s">
        <v>490</v>
      </c>
      <c r="D7" s="1401" t="s">
        <v>508</v>
      </c>
      <c r="E7" s="1402">
        <v>0.77</v>
      </c>
      <c r="F7" s="1402">
        <v>0.84</v>
      </c>
      <c r="G7" s="1401" t="s">
        <v>499</v>
      </c>
      <c r="H7" s="1403" t="s">
        <v>500</v>
      </c>
      <c r="I7" s="1402">
        <v>0.78</v>
      </c>
      <c r="J7" s="1402">
        <v>0.77</v>
      </c>
      <c r="K7" s="1402">
        <v>0.8</v>
      </c>
      <c r="L7" s="1402">
        <v>0.76</v>
      </c>
      <c r="M7" s="1402">
        <v>0.82</v>
      </c>
      <c r="N7" s="1402">
        <v>0.84</v>
      </c>
    </row>
    <row r="8" spans="1:14" s="1400" customFormat="1" ht="73.5" customHeight="1" x14ac:dyDescent="0.2">
      <c r="A8" s="1516"/>
      <c r="B8" s="1516" t="s">
        <v>7973</v>
      </c>
      <c r="C8" s="1401" t="s">
        <v>491</v>
      </c>
      <c r="D8" s="1401" t="s">
        <v>492</v>
      </c>
      <c r="E8" s="1402">
        <v>0.56000000000000005</v>
      </c>
      <c r="F8" s="1402">
        <v>0.82</v>
      </c>
      <c r="G8" s="1401" t="s">
        <v>14442</v>
      </c>
      <c r="H8" s="1403" t="s">
        <v>501</v>
      </c>
      <c r="I8" s="1402">
        <v>0.57999999999999996</v>
      </c>
      <c r="J8" s="1402">
        <v>0.56000000000000005</v>
      </c>
      <c r="K8" s="1402">
        <v>0.66</v>
      </c>
      <c r="L8" s="1402">
        <v>0.65</v>
      </c>
      <c r="M8" s="1402">
        <v>0.74</v>
      </c>
      <c r="N8" s="1402">
        <v>0.82</v>
      </c>
    </row>
    <row r="9" spans="1:14" s="1400" customFormat="1" ht="97.5" customHeight="1" x14ac:dyDescent="0.2">
      <c r="A9" s="1516"/>
      <c r="B9" s="1516"/>
      <c r="C9" s="1401" t="s">
        <v>493</v>
      </c>
      <c r="D9" s="1401" t="s">
        <v>494</v>
      </c>
      <c r="E9" s="1402">
        <v>0.6</v>
      </c>
      <c r="F9" s="1402">
        <v>0.84</v>
      </c>
      <c r="G9" s="1401" t="s">
        <v>502</v>
      </c>
      <c r="H9" s="1401" t="s">
        <v>503</v>
      </c>
      <c r="I9" s="1402">
        <v>0.65</v>
      </c>
      <c r="J9" s="1402">
        <v>0.6</v>
      </c>
      <c r="K9" s="1402">
        <v>0.7</v>
      </c>
      <c r="L9" s="1402">
        <v>0.44</v>
      </c>
      <c r="M9" s="1402">
        <v>0.77</v>
      </c>
      <c r="N9" s="1402">
        <v>0.84</v>
      </c>
    </row>
    <row r="10" spans="1:14" ht="49.5" customHeight="1" x14ac:dyDescent="0.2">
      <c r="A10" s="1516"/>
      <c r="B10" s="1516"/>
      <c r="C10" s="1401" t="s">
        <v>495</v>
      </c>
      <c r="D10" s="1401" t="s">
        <v>496</v>
      </c>
      <c r="E10" s="1402">
        <v>0.43</v>
      </c>
      <c r="F10" s="1402">
        <v>0.65</v>
      </c>
      <c r="G10" s="1401" t="s">
        <v>504</v>
      </c>
      <c r="H10" s="1403" t="s">
        <v>505</v>
      </c>
      <c r="I10" s="1402">
        <v>0.4</v>
      </c>
      <c r="J10" s="1402">
        <v>0.43</v>
      </c>
      <c r="K10" s="1402">
        <v>0.48</v>
      </c>
      <c r="L10" s="1402">
        <v>0.53</v>
      </c>
      <c r="M10" s="1402">
        <v>0.48</v>
      </c>
      <c r="N10" s="1402">
        <v>0.65</v>
      </c>
    </row>
    <row r="11" spans="1:14" ht="54" customHeight="1" x14ac:dyDescent="0.2">
      <c r="A11" s="1516" t="s">
        <v>7946</v>
      </c>
      <c r="B11" s="1514" t="s">
        <v>7947</v>
      </c>
      <c r="C11" s="1515" t="s">
        <v>7948</v>
      </c>
      <c r="D11" s="1401" t="s">
        <v>7949</v>
      </c>
      <c r="E11" s="1403" t="s">
        <v>7950</v>
      </c>
      <c r="F11" s="1404">
        <v>0.9</v>
      </c>
      <c r="G11" s="1401" t="s">
        <v>7951</v>
      </c>
      <c r="H11" s="1403" t="s">
        <v>7952</v>
      </c>
      <c r="I11" s="1405">
        <v>0.82499999999999996</v>
      </c>
      <c r="J11" s="1404">
        <v>0.38300000000000001</v>
      </c>
      <c r="K11" s="1404">
        <v>0.85</v>
      </c>
      <c r="L11" s="1405">
        <v>0.80700000000000005</v>
      </c>
      <c r="M11" s="1404">
        <v>0.875</v>
      </c>
      <c r="N11" s="1404">
        <v>0.9</v>
      </c>
    </row>
    <row r="12" spans="1:14" ht="50.25" customHeight="1" x14ac:dyDescent="0.2">
      <c r="A12" s="1516"/>
      <c r="B12" s="1514"/>
      <c r="C12" s="1515"/>
      <c r="D12" s="1401" t="s">
        <v>7953</v>
      </c>
      <c r="E12" s="1403" t="s">
        <v>7950</v>
      </c>
      <c r="F12" s="1404">
        <v>0.85</v>
      </c>
      <c r="G12" s="1401" t="s">
        <v>7951</v>
      </c>
      <c r="H12" s="1403" t="s">
        <v>7952</v>
      </c>
      <c r="I12" s="1402">
        <v>0.75</v>
      </c>
      <c r="J12" s="1404">
        <v>0.122</v>
      </c>
      <c r="K12" s="1404">
        <v>0.8</v>
      </c>
      <c r="L12" s="1405">
        <v>0.75900000000000001</v>
      </c>
      <c r="M12" s="1404">
        <v>0.82499999999999996</v>
      </c>
      <c r="N12" s="1404">
        <v>0.85</v>
      </c>
    </row>
    <row r="13" spans="1:14" ht="53.25" customHeight="1" x14ac:dyDescent="0.2">
      <c r="A13" s="1516"/>
      <c r="B13" s="1514"/>
      <c r="C13" s="1401" t="s">
        <v>7954</v>
      </c>
      <c r="D13" s="1401" t="s">
        <v>7955</v>
      </c>
      <c r="E13" s="1403" t="s">
        <v>7956</v>
      </c>
      <c r="F13" s="1402">
        <v>1</v>
      </c>
      <c r="G13" s="1401" t="s">
        <v>7957</v>
      </c>
      <c r="H13" s="1403" t="s">
        <v>7958</v>
      </c>
      <c r="I13" s="1402">
        <v>1</v>
      </c>
      <c r="J13" s="1402">
        <v>1</v>
      </c>
      <c r="K13" s="1402">
        <v>1</v>
      </c>
      <c r="L13" s="1402">
        <v>1</v>
      </c>
      <c r="M13" s="1402">
        <v>1</v>
      </c>
      <c r="N13" s="1402">
        <v>1</v>
      </c>
    </row>
    <row r="14" spans="1:14" ht="51" customHeight="1" x14ac:dyDescent="0.2">
      <c r="A14" s="1516"/>
      <c r="B14" s="1516" t="s">
        <v>7959</v>
      </c>
      <c r="C14" s="1515" t="s">
        <v>7960</v>
      </c>
      <c r="D14" s="1406" t="s">
        <v>7961</v>
      </c>
      <c r="E14" s="1403" t="s">
        <v>7956</v>
      </c>
      <c r="F14" s="1402">
        <v>1</v>
      </c>
      <c r="G14" s="1401" t="s">
        <v>7962</v>
      </c>
      <c r="H14" s="1403" t="s">
        <v>7952</v>
      </c>
      <c r="I14" s="1402">
        <v>1</v>
      </c>
      <c r="J14" s="1402">
        <v>1</v>
      </c>
      <c r="K14" s="1402">
        <v>1</v>
      </c>
      <c r="L14" s="1402">
        <v>1.64</v>
      </c>
      <c r="M14" s="1402">
        <v>1</v>
      </c>
      <c r="N14" s="1402">
        <v>1</v>
      </c>
    </row>
    <row r="15" spans="1:14" ht="38.25" x14ac:dyDescent="0.2">
      <c r="A15" s="1516"/>
      <c r="B15" s="1516"/>
      <c r="C15" s="1515"/>
      <c r="D15" s="1406" t="s">
        <v>7963</v>
      </c>
      <c r="E15" s="1403" t="s">
        <v>7964</v>
      </c>
      <c r="F15" s="1403">
        <v>2</v>
      </c>
      <c r="G15" s="1401" t="s">
        <v>7965</v>
      </c>
      <c r="H15" s="1403" t="s">
        <v>7966</v>
      </c>
      <c r="I15" s="1403">
        <v>1</v>
      </c>
      <c r="J15" s="1403">
        <v>1</v>
      </c>
      <c r="K15" s="1403">
        <v>1</v>
      </c>
      <c r="L15" s="1403">
        <v>1</v>
      </c>
      <c r="M15" s="1403">
        <v>2</v>
      </c>
      <c r="N15" s="1403">
        <v>2</v>
      </c>
    </row>
    <row r="16" spans="1:14" ht="41.25" customHeight="1" x14ac:dyDescent="0.2">
      <c r="A16" s="1516"/>
      <c r="B16" s="1516"/>
      <c r="C16" s="1515" t="s">
        <v>7967</v>
      </c>
      <c r="D16" s="1406" t="s">
        <v>7968</v>
      </c>
      <c r="E16" s="1403" t="s">
        <v>7956</v>
      </c>
      <c r="F16" s="1402">
        <v>1</v>
      </c>
      <c r="G16" s="1401" t="s">
        <v>7969</v>
      </c>
      <c r="H16" s="1403" t="s">
        <v>7952</v>
      </c>
      <c r="I16" s="1402">
        <v>1</v>
      </c>
      <c r="J16" s="1402">
        <v>1</v>
      </c>
      <c r="K16" s="1402">
        <v>1</v>
      </c>
      <c r="L16" s="1402">
        <v>1.39</v>
      </c>
      <c r="M16" s="1402">
        <v>1</v>
      </c>
      <c r="N16" s="1402">
        <v>1</v>
      </c>
    </row>
    <row r="17" spans="1:14" ht="41.25" customHeight="1" x14ac:dyDescent="0.2">
      <c r="A17" s="1516"/>
      <c r="B17" s="1516"/>
      <c r="C17" s="1515"/>
      <c r="D17" s="1406" t="s">
        <v>7970</v>
      </c>
      <c r="E17" s="1403" t="s">
        <v>7971</v>
      </c>
      <c r="F17" s="1403">
        <v>60</v>
      </c>
      <c r="G17" s="1401" t="s">
        <v>7972</v>
      </c>
      <c r="H17" s="1403" t="s">
        <v>7952</v>
      </c>
      <c r="I17" s="1403">
        <v>45</v>
      </c>
      <c r="J17" s="1403">
        <v>36</v>
      </c>
      <c r="K17" s="1403">
        <v>50</v>
      </c>
      <c r="L17" s="1403">
        <v>66</v>
      </c>
      <c r="M17" s="1403">
        <v>55</v>
      </c>
      <c r="N17" s="1403">
        <v>60</v>
      </c>
    </row>
    <row r="18" spans="1:14" ht="65.25" customHeight="1" x14ac:dyDescent="0.2">
      <c r="A18" s="1516"/>
      <c r="B18" s="1516" t="s">
        <v>7973</v>
      </c>
      <c r="C18" s="1517" t="s">
        <v>7974</v>
      </c>
      <c r="D18" s="1406" t="s">
        <v>7975</v>
      </c>
      <c r="E18" s="1403" t="s">
        <v>7950</v>
      </c>
      <c r="F18" s="1404">
        <v>0.27500000000000002</v>
      </c>
      <c r="G18" s="1401" t="s">
        <v>7951</v>
      </c>
      <c r="H18" s="1403" t="s">
        <v>7952</v>
      </c>
      <c r="I18" s="1402" t="s">
        <v>7976</v>
      </c>
      <c r="J18" s="1402" t="s">
        <v>7976</v>
      </c>
      <c r="K18" s="1402">
        <v>0.27</v>
      </c>
      <c r="L18" s="1402">
        <v>0.89</v>
      </c>
      <c r="M18" s="1402">
        <v>0.27</v>
      </c>
      <c r="N18" s="1405">
        <v>0.27500000000000002</v>
      </c>
    </row>
    <row r="19" spans="1:14" ht="61.5" customHeight="1" x14ac:dyDescent="0.2">
      <c r="A19" s="1516"/>
      <c r="B19" s="1516"/>
      <c r="C19" s="1517"/>
      <c r="D19" s="1406" t="s">
        <v>7977</v>
      </c>
      <c r="E19" s="1403" t="s">
        <v>7950</v>
      </c>
      <c r="F19" s="1403">
        <v>21</v>
      </c>
      <c r="G19" s="1401" t="s">
        <v>7962</v>
      </c>
      <c r="H19" s="1403" t="s">
        <v>7952</v>
      </c>
      <c r="I19" s="1403" t="s">
        <v>7976</v>
      </c>
      <c r="J19" s="1403">
        <v>1</v>
      </c>
      <c r="K19" s="1403">
        <v>19</v>
      </c>
      <c r="L19" s="1403">
        <v>8</v>
      </c>
      <c r="M19" s="1403">
        <v>21</v>
      </c>
      <c r="N19" s="1403">
        <v>21</v>
      </c>
    </row>
    <row r="20" spans="1:14" ht="39" customHeight="1" x14ac:dyDescent="0.2">
      <c r="A20" s="1516"/>
      <c r="B20" s="1516"/>
      <c r="C20" s="1515" t="s">
        <v>7978</v>
      </c>
      <c r="D20" s="1406" t="s">
        <v>7979</v>
      </c>
      <c r="E20" s="1403" t="s">
        <v>7950</v>
      </c>
      <c r="F20" s="1403">
        <v>6</v>
      </c>
      <c r="G20" s="1401" t="s">
        <v>7980</v>
      </c>
      <c r="H20" s="1403" t="s">
        <v>7981</v>
      </c>
      <c r="I20" s="1403" t="s">
        <v>7976</v>
      </c>
      <c r="J20" s="1403" t="s">
        <v>7976</v>
      </c>
      <c r="K20" s="1403">
        <v>5</v>
      </c>
      <c r="L20" s="1403">
        <v>7</v>
      </c>
      <c r="M20" s="1403">
        <v>6</v>
      </c>
      <c r="N20" s="1403">
        <v>6</v>
      </c>
    </row>
    <row r="21" spans="1:14" ht="39.75" customHeight="1" x14ac:dyDescent="0.2">
      <c r="A21" s="1516"/>
      <c r="B21" s="1516"/>
      <c r="C21" s="1515"/>
      <c r="D21" s="1406" t="s">
        <v>7982</v>
      </c>
      <c r="E21" s="1403" t="s">
        <v>7983</v>
      </c>
      <c r="F21" s="1402">
        <v>0.9</v>
      </c>
      <c r="G21" s="1401" t="s">
        <v>7984</v>
      </c>
      <c r="H21" s="1403" t="s">
        <v>7981</v>
      </c>
      <c r="I21" s="1403" t="s">
        <v>7976</v>
      </c>
      <c r="J21" s="1403">
        <v>78.2</v>
      </c>
      <c r="K21" s="1402">
        <v>1</v>
      </c>
      <c r="L21" s="1405">
        <v>0.86219999999999997</v>
      </c>
      <c r="M21" s="1407">
        <v>0.87</v>
      </c>
      <c r="N21" s="1407">
        <v>0.9</v>
      </c>
    </row>
    <row r="22" spans="1:14" ht="37.5" customHeight="1" x14ac:dyDescent="0.2">
      <c r="A22" s="1508" t="s">
        <v>7742</v>
      </c>
      <c r="B22" s="1408" t="s">
        <v>8149</v>
      </c>
      <c r="C22" s="1401" t="s">
        <v>7985</v>
      </c>
      <c r="D22" s="1401" t="s">
        <v>7986</v>
      </c>
      <c r="E22" s="1403" t="s">
        <v>7987</v>
      </c>
      <c r="F22" s="1402">
        <v>0.8</v>
      </c>
      <c r="G22" s="1401" t="s">
        <v>7988</v>
      </c>
      <c r="H22" s="1403" t="s">
        <v>7989</v>
      </c>
      <c r="I22" s="1401"/>
      <c r="J22" s="1401"/>
      <c r="K22" s="1402">
        <v>0.61</v>
      </c>
      <c r="L22" s="1402">
        <v>0.4</v>
      </c>
      <c r="M22" s="1402">
        <v>0.6</v>
      </c>
      <c r="N22" s="1402">
        <v>0.8</v>
      </c>
    </row>
    <row r="23" spans="1:14" ht="44.25" customHeight="1" x14ac:dyDescent="0.2">
      <c r="A23" s="1509"/>
      <c r="B23" s="1408" t="s">
        <v>8150</v>
      </c>
      <c r="C23" s="1401" t="s">
        <v>7990</v>
      </c>
      <c r="D23" s="1401" t="s">
        <v>7991</v>
      </c>
      <c r="E23" s="1402" t="s">
        <v>7992</v>
      </c>
      <c r="F23" s="1402">
        <v>0.95</v>
      </c>
      <c r="G23" s="1401" t="s">
        <v>7993</v>
      </c>
      <c r="H23" s="1403" t="s">
        <v>7994</v>
      </c>
      <c r="I23" s="1401"/>
      <c r="J23" s="1401"/>
      <c r="K23" s="1402">
        <v>0.96</v>
      </c>
      <c r="L23" s="1402">
        <v>0.85</v>
      </c>
      <c r="M23" s="1402">
        <v>0.9</v>
      </c>
      <c r="N23" s="1402">
        <v>0.95</v>
      </c>
    </row>
    <row r="24" spans="1:14" ht="52.5" customHeight="1" x14ac:dyDescent="0.2">
      <c r="A24" s="1509"/>
      <c r="B24" s="1408" t="s">
        <v>8151</v>
      </c>
      <c r="C24" s="1401" t="s">
        <v>7995</v>
      </c>
      <c r="D24" s="1401" t="s">
        <v>7996</v>
      </c>
      <c r="E24" s="1403" t="s">
        <v>7997</v>
      </c>
      <c r="F24" s="1402">
        <v>0.6</v>
      </c>
      <c r="G24" s="1401" t="s">
        <v>7998</v>
      </c>
      <c r="H24" s="1403" t="s">
        <v>7999</v>
      </c>
      <c r="I24" s="1401"/>
      <c r="J24" s="1401"/>
      <c r="K24" s="1402">
        <v>0</v>
      </c>
      <c r="L24" s="1402">
        <v>0.5</v>
      </c>
      <c r="M24" s="1402">
        <v>0.55000000000000004</v>
      </c>
      <c r="N24" s="1402">
        <v>0.6</v>
      </c>
    </row>
    <row r="25" spans="1:14" ht="38.25" customHeight="1" x14ac:dyDescent="0.2">
      <c r="A25" s="1509"/>
      <c r="B25" s="1408" t="s">
        <v>8152</v>
      </c>
      <c r="C25" s="1401" t="s">
        <v>8000</v>
      </c>
      <c r="D25" s="1401" t="s">
        <v>8001</v>
      </c>
      <c r="E25" s="1403" t="s">
        <v>7997</v>
      </c>
      <c r="F25" s="1402">
        <v>0.8</v>
      </c>
      <c r="G25" s="1401" t="s">
        <v>8002</v>
      </c>
      <c r="H25" s="1403" t="s">
        <v>8003</v>
      </c>
      <c r="I25" s="1401"/>
      <c r="J25" s="1401"/>
      <c r="K25" s="1402">
        <v>0.77</v>
      </c>
      <c r="L25" s="1402">
        <v>0.7</v>
      </c>
      <c r="M25" s="1402">
        <v>0.75</v>
      </c>
      <c r="N25" s="1402">
        <v>0.8</v>
      </c>
    </row>
    <row r="26" spans="1:14" ht="43.5" customHeight="1" x14ac:dyDescent="0.2">
      <c r="A26" s="1510"/>
      <c r="B26" s="1408" t="s">
        <v>8153</v>
      </c>
      <c r="C26" s="1401" t="s">
        <v>8004</v>
      </c>
      <c r="D26" s="1401" t="s">
        <v>8005</v>
      </c>
      <c r="E26" s="1403" t="s">
        <v>7997</v>
      </c>
      <c r="F26" s="1402">
        <v>0.75</v>
      </c>
      <c r="G26" s="1401" t="s">
        <v>8002</v>
      </c>
      <c r="H26" s="1403" t="s">
        <v>8003</v>
      </c>
      <c r="I26" s="1401"/>
      <c r="J26" s="1401"/>
      <c r="K26" s="1402">
        <v>0.33</v>
      </c>
      <c r="L26" s="1402">
        <v>0.3</v>
      </c>
      <c r="M26" s="1402">
        <v>0.5</v>
      </c>
      <c r="N26" s="1402">
        <v>0.75</v>
      </c>
    </row>
    <row r="27" spans="1:14" ht="111" customHeight="1" x14ac:dyDescent="0.2">
      <c r="A27" s="1516" t="s">
        <v>8006</v>
      </c>
      <c r="B27" s="1514" t="s">
        <v>7959</v>
      </c>
      <c r="C27" s="1335" t="s">
        <v>8007</v>
      </c>
      <c r="D27" s="1335" t="s">
        <v>8008</v>
      </c>
      <c r="E27" s="1336" t="s">
        <v>8009</v>
      </c>
      <c r="F27" s="1337">
        <v>1</v>
      </c>
      <c r="G27" s="1335" t="s">
        <v>8010</v>
      </c>
      <c r="H27" s="1336" t="s">
        <v>2120</v>
      </c>
      <c r="I27" s="1338">
        <f>19993490/21525244</f>
        <v>0.92883918063832405</v>
      </c>
      <c r="J27" s="1335" t="s">
        <v>8011</v>
      </c>
      <c r="K27" s="1339">
        <v>0.98</v>
      </c>
      <c r="L27" s="1336" t="s">
        <v>8012</v>
      </c>
      <c r="M27" s="1337">
        <v>1</v>
      </c>
      <c r="N27" s="1337">
        <v>1</v>
      </c>
    </row>
    <row r="28" spans="1:14" ht="72" customHeight="1" x14ac:dyDescent="0.2">
      <c r="A28" s="1516"/>
      <c r="B28" s="1514"/>
      <c r="C28" s="1335" t="s">
        <v>8013</v>
      </c>
      <c r="D28" s="1335" t="s">
        <v>8014</v>
      </c>
      <c r="E28" s="1336" t="s">
        <v>8015</v>
      </c>
      <c r="F28" s="1337">
        <v>0.68</v>
      </c>
      <c r="G28" s="1335" t="s">
        <v>8010</v>
      </c>
      <c r="H28" s="1336" t="s">
        <v>2120</v>
      </c>
      <c r="I28" s="1338">
        <f>10327747/19993490</f>
        <v>0.51655548881160818</v>
      </c>
      <c r="J28" s="1336" t="s">
        <v>8016</v>
      </c>
      <c r="K28" s="1339">
        <v>0.56999999999999995</v>
      </c>
      <c r="L28" s="1336" t="s">
        <v>8012</v>
      </c>
      <c r="M28" s="1337">
        <v>0.57999999999999996</v>
      </c>
      <c r="N28" s="1337">
        <v>0.59</v>
      </c>
    </row>
    <row r="29" spans="1:14" ht="111" customHeight="1" x14ac:dyDescent="0.2">
      <c r="A29" s="1516"/>
      <c r="B29" s="1514"/>
      <c r="C29" s="1335" t="s">
        <v>8017</v>
      </c>
      <c r="D29" s="1335" t="s">
        <v>8018</v>
      </c>
      <c r="E29" s="1336" t="s">
        <v>8019</v>
      </c>
      <c r="F29" s="1337">
        <v>0.7</v>
      </c>
      <c r="G29" s="1335" t="s">
        <v>8010</v>
      </c>
      <c r="H29" s="1336" t="s">
        <v>2120</v>
      </c>
      <c r="I29" s="1338">
        <f>1429375591/3233270677</f>
        <v>0.44208349185483303</v>
      </c>
      <c r="J29" s="1336" t="s">
        <v>8020</v>
      </c>
      <c r="K29" s="1339">
        <v>0.7</v>
      </c>
      <c r="L29" s="1336" t="s">
        <v>8012</v>
      </c>
      <c r="M29" s="1337">
        <v>0.8</v>
      </c>
      <c r="N29" s="1337">
        <v>0.85</v>
      </c>
    </row>
    <row r="30" spans="1:14" ht="83.25" customHeight="1" x14ac:dyDescent="0.2">
      <c r="A30" s="1516"/>
      <c r="B30" s="1514"/>
      <c r="C30" s="1335" t="s">
        <v>8021</v>
      </c>
      <c r="D30" s="1335" t="s">
        <v>8022</v>
      </c>
      <c r="E30" s="1336" t="s">
        <v>7976</v>
      </c>
      <c r="F30" s="1337">
        <v>0.7</v>
      </c>
      <c r="G30" s="1335" t="s">
        <v>8010</v>
      </c>
      <c r="H30" s="1336" t="s">
        <v>2120</v>
      </c>
      <c r="I30" s="1336" t="s">
        <v>7976</v>
      </c>
      <c r="J30" s="1336" t="s">
        <v>8023</v>
      </c>
      <c r="K30" s="1340">
        <v>0.4</v>
      </c>
      <c r="L30" s="1336" t="s">
        <v>8012</v>
      </c>
      <c r="M30" s="1337">
        <v>0.6</v>
      </c>
      <c r="N30" s="1337">
        <v>0.8</v>
      </c>
    </row>
    <row r="31" spans="1:14" ht="46.5" customHeight="1" x14ac:dyDescent="0.2">
      <c r="A31" s="1508" t="s">
        <v>8024</v>
      </c>
      <c r="B31" s="1511" t="s">
        <v>7947</v>
      </c>
      <c r="C31" s="1508" t="s">
        <v>8025</v>
      </c>
      <c r="D31" s="1401" t="s">
        <v>8026</v>
      </c>
      <c r="E31" s="1409">
        <v>0.436</v>
      </c>
      <c r="F31" s="1402">
        <v>0.37</v>
      </c>
      <c r="G31" s="1401" t="s">
        <v>8027</v>
      </c>
      <c r="H31" s="1403" t="s">
        <v>8028</v>
      </c>
      <c r="I31" s="1407">
        <v>0.42</v>
      </c>
      <c r="J31" s="1341">
        <v>0.435</v>
      </c>
      <c r="K31" s="1402">
        <v>0.39</v>
      </c>
      <c r="L31" s="1341">
        <v>0.40100000000000002</v>
      </c>
      <c r="M31" s="1402">
        <v>0.4</v>
      </c>
      <c r="N31" s="1402">
        <v>0.37</v>
      </c>
    </row>
    <row r="32" spans="1:14" ht="46.5" customHeight="1" x14ac:dyDescent="0.2">
      <c r="A32" s="1509"/>
      <c r="B32" s="1512"/>
      <c r="C32" s="1509"/>
      <c r="D32" s="1401" t="s">
        <v>8029</v>
      </c>
      <c r="E32" s="1410">
        <v>0.129</v>
      </c>
      <c r="F32" s="1342">
        <v>0.108</v>
      </c>
      <c r="G32" s="1401" t="s">
        <v>8027</v>
      </c>
      <c r="H32" s="1403" t="s">
        <v>8028</v>
      </c>
      <c r="I32" s="1411">
        <v>0.114</v>
      </c>
      <c r="J32" s="1412">
        <v>0.122</v>
      </c>
      <c r="K32" s="1405">
        <v>0.11700000000000001</v>
      </c>
      <c r="L32" s="1412">
        <v>0.122</v>
      </c>
      <c r="M32" s="1405">
        <v>0.113</v>
      </c>
      <c r="N32" s="1412">
        <v>0.108</v>
      </c>
    </row>
    <row r="33" spans="1:14" ht="42" customHeight="1" x14ac:dyDescent="0.2">
      <c r="A33" s="1509"/>
      <c r="B33" s="1512"/>
      <c r="C33" s="1509"/>
      <c r="D33" s="1401" t="s">
        <v>8030</v>
      </c>
      <c r="E33" s="1413">
        <v>0.71399999999999997</v>
      </c>
      <c r="F33" s="1343">
        <v>0.753</v>
      </c>
      <c r="G33" s="1401" t="s">
        <v>8027</v>
      </c>
      <c r="H33" s="1403" t="s">
        <v>8028</v>
      </c>
      <c r="I33" s="1411"/>
      <c r="J33" s="1411">
        <v>0.71499999999999997</v>
      </c>
      <c r="K33" s="1405"/>
      <c r="L33" s="1412">
        <v>0.74299999999999999</v>
      </c>
      <c r="M33" s="1412">
        <v>0.74299999999999999</v>
      </c>
      <c r="N33" s="1412">
        <v>0.753</v>
      </c>
    </row>
    <row r="34" spans="1:14" ht="44.25" customHeight="1" x14ac:dyDescent="0.2">
      <c r="A34" s="1509"/>
      <c r="B34" s="1512"/>
      <c r="C34" s="1509"/>
      <c r="D34" s="1401" t="s">
        <v>8031</v>
      </c>
      <c r="E34" s="1403">
        <v>10</v>
      </c>
      <c r="F34" s="1403">
        <v>9</v>
      </c>
      <c r="G34" s="1401" t="s">
        <v>8027</v>
      </c>
      <c r="H34" s="1403" t="s">
        <v>8028</v>
      </c>
      <c r="I34" s="1403">
        <v>10</v>
      </c>
      <c r="J34" s="1403">
        <v>10</v>
      </c>
      <c r="K34" s="1403">
        <v>9.5</v>
      </c>
      <c r="L34" s="1403">
        <v>10</v>
      </c>
      <c r="M34" s="1403">
        <v>9.5</v>
      </c>
      <c r="N34" s="1403">
        <v>9</v>
      </c>
    </row>
    <row r="35" spans="1:14" ht="45" customHeight="1" x14ac:dyDescent="0.2">
      <c r="A35" s="1509"/>
      <c r="B35" s="1512"/>
      <c r="C35" s="1509"/>
      <c r="D35" s="1401" t="s">
        <v>8032</v>
      </c>
      <c r="E35" s="1403">
        <v>66.5</v>
      </c>
      <c r="F35" s="1403">
        <v>59</v>
      </c>
      <c r="G35" s="1401" t="s">
        <v>8033</v>
      </c>
      <c r="H35" s="1403" t="s">
        <v>8028</v>
      </c>
      <c r="I35" s="1403">
        <v>66.5</v>
      </c>
      <c r="J35" s="1403">
        <v>66.5</v>
      </c>
      <c r="K35" s="1403"/>
      <c r="L35" s="1403"/>
      <c r="M35" s="1403">
        <v>61.5</v>
      </c>
      <c r="N35" s="1403">
        <v>59</v>
      </c>
    </row>
    <row r="36" spans="1:14" ht="43.5" customHeight="1" x14ac:dyDescent="0.2">
      <c r="A36" s="1509"/>
      <c r="B36" s="1512"/>
      <c r="C36" s="1509"/>
      <c r="D36" s="1401" t="s">
        <v>8034</v>
      </c>
      <c r="E36" s="1403">
        <v>4.2</v>
      </c>
      <c r="F36" s="1414">
        <v>4</v>
      </c>
      <c r="G36" s="1415" t="s">
        <v>8035</v>
      </c>
      <c r="H36" s="1403" t="s">
        <v>8028</v>
      </c>
      <c r="I36" s="1403">
        <v>4.2</v>
      </c>
      <c r="J36" s="1403">
        <v>4.2</v>
      </c>
      <c r="K36" s="1403">
        <v>4.4000000000000004</v>
      </c>
      <c r="L36" s="1403">
        <v>4.4000000000000004</v>
      </c>
      <c r="M36" s="1414">
        <v>4</v>
      </c>
      <c r="N36" s="1414">
        <v>4</v>
      </c>
    </row>
    <row r="37" spans="1:14" ht="47.25" customHeight="1" x14ac:dyDescent="0.2">
      <c r="A37" s="1509"/>
      <c r="B37" s="1512"/>
      <c r="C37" s="1509"/>
      <c r="D37" s="1401" t="s">
        <v>8036</v>
      </c>
      <c r="E37" s="1403">
        <v>0.66</v>
      </c>
      <c r="F37" s="1403">
        <v>0.45</v>
      </c>
      <c r="G37" s="1401" t="s">
        <v>8037</v>
      </c>
      <c r="H37" s="1403" t="s">
        <v>8028</v>
      </c>
      <c r="I37" s="1403">
        <v>0.6</v>
      </c>
      <c r="J37" s="1403">
        <v>0.6</v>
      </c>
      <c r="K37" s="1403">
        <v>0.55000000000000004</v>
      </c>
      <c r="L37" s="1403">
        <v>0.51</v>
      </c>
      <c r="M37" s="1403">
        <v>0.5</v>
      </c>
      <c r="N37" s="1403">
        <v>0.45</v>
      </c>
    </row>
    <row r="38" spans="1:14" ht="48" customHeight="1" x14ac:dyDescent="0.2">
      <c r="A38" s="1509"/>
      <c r="B38" s="1512"/>
      <c r="C38" s="1509"/>
      <c r="D38" s="1401" t="s">
        <v>8038</v>
      </c>
      <c r="E38" s="1403">
        <v>0.5</v>
      </c>
      <c r="F38" s="1403" t="s">
        <v>8039</v>
      </c>
      <c r="G38" s="1401" t="s">
        <v>8040</v>
      </c>
      <c r="H38" s="1403" t="s">
        <v>8028</v>
      </c>
      <c r="I38" s="1403">
        <v>0.4</v>
      </c>
      <c r="J38" s="1403">
        <v>0.54</v>
      </c>
      <c r="K38" s="1403">
        <v>0.5</v>
      </c>
      <c r="L38" s="1403">
        <v>0.7</v>
      </c>
      <c r="M38" s="1403">
        <v>0.6</v>
      </c>
      <c r="N38" s="1403" t="s">
        <v>8039</v>
      </c>
    </row>
    <row r="39" spans="1:14" ht="49.5" customHeight="1" x14ac:dyDescent="0.2">
      <c r="A39" s="1510"/>
      <c r="B39" s="1513"/>
      <c r="C39" s="1510"/>
      <c r="D39" s="1416" t="s">
        <v>8041</v>
      </c>
      <c r="E39" s="1405">
        <v>0.73299999999999998</v>
      </c>
      <c r="F39" s="1402">
        <v>0.84</v>
      </c>
      <c r="G39" s="1401" t="s">
        <v>8027</v>
      </c>
      <c r="H39" s="1403" t="s">
        <v>8028</v>
      </c>
      <c r="I39" s="1412">
        <v>0.745</v>
      </c>
      <c r="J39" s="1344">
        <v>0.71699999999999997</v>
      </c>
      <c r="K39" s="1402">
        <v>0.75</v>
      </c>
      <c r="L39" s="1412">
        <v>0.77700000000000002</v>
      </c>
      <c r="M39" s="1402">
        <v>0.8</v>
      </c>
      <c r="N39" s="1405">
        <v>0.84</v>
      </c>
    </row>
    <row r="40" spans="1:14" ht="49.5" customHeight="1" x14ac:dyDescent="0.2">
      <c r="A40" s="1508" t="s">
        <v>8024</v>
      </c>
      <c r="B40" s="1511" t="s">
        <v>7947</v>
      </c>
      <c r="C40" s="1508" t="s">
        <v>8025</v>
      </c>
      <c r="D40" s="1416" t="s">
        <v>8042</v>
      </c>
      <c r="E40" s="1405">
        <v>0.63900000000000001</v>
      </c>
      <c r="F40" s="1405">
        <v>0.76</v>
      </c>
      <c r="G40" s="1401" t="s">
        <v>8027</v>
      </c>
      <c r="H40" s="1403" t="s">
        <v>8028</v>
      </c>
      <c r="I40" s="1402">
        <v>0.7</v>
      </c>
      <c r="J40" s="1412">
        <v>0.65800000000000003</v>
      </c>
      <c r="K40" s="1402">
        <v>0.72</v>
      </c>
      <c r="L40" s="1412">
        <v>0.68100000000000005</v>
      </c>
      <c r="M40" s="1402">
        <v>0.74</v>
      </c>
      <c r="N40" s="1405">
        <v>0.76</v>
      </c>
    </row>
    <row r="41" spans="1:14" ht="47.25" customHeight="1" x14ac:dyDescent="0.2">
      <c r="A41" s="1509"/>
      <c r="B41" s="1512"/>
      <c r="C41" s="1509"/>
      <c r="D41" s="1416" t="s">
        <v>8043</v>
      </c>
      <c r="E41" s="1417">
        <v>1.73</v>
      </c>
      <c r="F41" s="1405">
        <v>3.5000000000000001E-3</v>
      </c>
      <c r="G41" s="1401" t="s">
        <v>8033</v>
      </c>
      <c r="H41" s="1403" t="s">
        <v>8028</v>
      </c>
      <c r="I41" s="1417">
        <v>1.2</v>
      </c>
      <c r="J41" s="1417">
        <v>1.38</v>
      </c>
      <c r="K41" s="1417">
        <v>1.1200000000000001</v>
      </c>
      <c r="L41" s="1417">
        <v>0.73</v>
      </c>
      <c r="M41" s="1418">
        <v>0.48734216090824395</v>
      </c>
      <c r="N41" s="1418">
        <v>0.3525485330111956</v>
      </c>
    </row>
    <row r="42" spans="1:14" ht="41.25" customHeight="1" x14ac:dyDescent="0.2">
      <c r="A42" s="1509"/>
      <c r="B42" s="1513"/>
      <c r="C42" s="1510"/>
      <c r="D42" s="1401" t="s">
        <v>8044</v>
      </c>
      <c r="E42" s="1341">
        <v>0.63700000000000001</v>
      </c>
      <c r="F42" s="1340">
        <v>0.70399999999999996</v>
      </c>
      <c r="G42" s="1401" t="s">
        <v>8045</v>
      </c>
      <c r="H42" s="1403" t="s">
        <v>8028</v>
      </c>
      <c r="I42" s="1403"/>
      <c r="J42" s="1341">
        <v>0.64800000000000002</v>
      </c>
      <c r="K42" s="1403"/>
      <c r="L42" s="1341">
        <v>0.69799999999999995</v>
      </c>
      <c r="M42" s="1341">
        <v>0.70099999999999996</v>
      </c>
      <c r="N42" s="1341">
        <v>0.70399999999999996</v>
      </c>
    </row>
    <row r="43" spans="1:14" ht="42" customHeight="1" x14ac:dyDescent="0.2">
      <c r="A43" s="1509"/>
      <c r="B43" s="1514" t="s">
        <v>7959</v>
      </c>
      <c r="C43" s="1515" t="s">
        <v>8046</v>
      </c>
      <c r="D43" s="1401" t="s">
        <v>8047</v>
      </c>
      <c r="E43" s="1340">
        <v>0.52</v>
      </c>
      <c r="F43" s="1340">
        <v>0.67</v>
      </c>
      <c r="G43" s="1345" t="s">
        <v>8048</v>
      </c>
      <c r="H43" s="1340" t="s">
        <v>8028</v>
      </c>
      <c r="I43" s="1346"/>
      <c r="J43" s="1341">
        <v>0.54500000000000004</v>
      </c>
      <c r="K43" s="1341">
        <v>0.57999999999999996</v>
      </c>
      <c r="L43" s="1341">
        <v>0.61399999999999999</v>
      </c>
      <c r="M43" s="1340">
        <v>0.67</v>
      </c>
      <c r="N43" s="1340">
        <v>0.67</v>
      </c>
    </row>
    <row r="44" spans="1:14" ht="65.25" customHeight="1" x14ac:dyDescent="0.2">
      <c r="A44" s="1509"/>
      <c r="B44" s="1514"/>
      <c r="C44" s="1515"/>
      <c r="D44" s="1401" t="s">
        <v>8049</v>
      </c>
      <c r="E44" s="1340">
        <v>0.84989999999999999</v>
      </c>
      <c r="F44" s="1340">
        <v>1</v>
      </c>
      <c r="G44" s="1345" t="s">
        <v>8048</v>
      </c>
      <c r="H44" s="1340" t="s">
        <v>8028</v>
      </c>
      <c r="I44" s="1347">
        <v>0.84</v>
      </c>
      <c r="J44" s="1341">
        <v>0.85499999999999998</v>
      </c>
      <c r="K44" s="1341">
        <v>0.9</v>
      </c>
      <c r="L44" s="1341">
        <v>0.92259999999999998</v>
      </c>
      <c r="M44" s="1340">
        <v>1</v>
      </c>
      <c r="N44" s="1340">
        <v>1</v>
      </c>
    </row>
    <row r="45" spans="1:14" ht="86.25" customHeight="1" x14ac:dyDescent="0.2">
      <c r="A45" s="1509"/>
      <c r="B45" s="1514"/>
      <c r="C45" s="1401" t="s">
        <v>8050</v>
      </c>
      <c r="D45" s="1401" t="s">
        <v>8051</v>
      </c>
      <c r="E45" s="1340">
        <v>0.26800000000000002</v>
      </c>
      <c r="F45" s="1340">
        <v>0.23</v>
      </c>
      <c r="G45" s="1401" t="s">
        <v>8052</v>
      </c>
      <c r="H45" s="1340" t="s">
        <v>8028</v>
      </c>
      <c r="I45" s="1346">
        <v>0.26500000000000001</v>
      </c>
      <c r="J45" s="1341">
        <v>0.26</v>
      </c>
      <c r="K45" s="1341">
        <v>0.25</v>
      </c>
      <c r="L45" s="1341">
        <v>0.25</v>
      </c>
      <c r="M45" s="1340">
        <v>0.24</v>
      </c>
      <c r="N45" s="1340">
        <v>0.23</v>
      </c>
    </row>
    <row r="46" spans="1:14" ht="78.75" customHeight="1" x14ac:dyDescent="0.2">
      <c r="A46" s="1509"/>
      <c r="B46" s="1514"/>
      <c r="C46" s="1401" t="s">
        <v>8053</v>
      </c>
      <c r="D46" s="1401" t="s">
        <v>8054</v>
      </c>
      <c r="E46" s="1340" t="s">
        <v>8055</v>
      </c>
      <c r="F46" s="1340">
        <v>0.1</v>
      </c>
      <c r="G46" s="1345" t="s">
        <v>8056</v>
      </c>
      <c r="H46" s="1340" t="s">
        <v>8028</v>
      </c>
      <c r="I46" s="1346"/>
      <c r="J46" s="1341">
        <v>0.01</v>
      </c>
      <c r="K46" s="1341">
        <v>0.1</v>
      </c>
      <c r="L46" s="1341">
        <v>0</v>
      </c>
      <c r="M46" s="1340">
        <v>0</v>
      </c>
      <c r="N46" s="1340">
        <v>0.1</v>
      </c>
    </row>
    <row r="47" spans="1:14" ht="57" customHeight="1" x14ac:dyDescent="0.2">
      <c r="A47" s="1509"/>
      <c r="B47" s="1514" t="s">
        <v>7973</v>
      </c>
      <c r="C47" s="1401" t="s">
        <v>8057</v>
      </c>
      <c r="D47" s="1401" t="s">
        <v>8058</v>
      </c>
      <c r="E47" s="1340" t="s">
        <v>8055</v>
      </c>
      <c r="F47" s="1340">
        <v>0.25</v>
      </c>
      <c r="G47" s="1345" t="s">
        <v>8059</v>
      </c>
      <c r="H47" s="1340" t="s">
        <v>8028</v>
      </c>
      <c r="I47" s="1346"/>
      <c r="J47" s="1340" t="s">
        <v>8055</v>
      </c>
      <c r="K47" s="1341">
        <v>0.02</v>
      </c>
      <c r="L47" s="1341">
        <v>0.25</v>
      </c>
      <c r="M47" s="1340">
        <v>0.05</v>
      </c>
      <c r="N47" s="1340">
        <v>0.25</v>
      </c>
    </row>
    <row r="48" spans="1:14" ht="87" customHeight="1" x14ac:dyDescent="0.2">
      <c r="A48" s="1509"/>
      <c r="B48" s="1514"/>
      <c r="C48" s="1401" t="s">
        <v>8060</v>
      </c>
      <c r="D48" s="1401" t="s">
        <v>8061</v>
      </c>
      <c r="E48" s="1340">
        <v>0.89</v>
      </c>
      <c r="F48" s="1340">
        <v>0.95</v>
      </c>
      <c r="G48" s="1401" t="s">
        <v>8062</v>
      </c>
      <c r="H48" s="1348" t="s">
        <v>8028</v>
      </c>
      <c r="I48" s="1346"/>
      <c r="J48" s="1341">
        <v>0.9</v>
      </c>
      <c r="K48" s="1341">
        <v>0.92</v>
      </c>
      <c r="L48" s="1341">
        <v>0.90339999999999998</v>
      </c>
      <c r="M48" s="1340">
        <v>0.94</v>
      </c>
      <c r="N48" s="1340">
        <v>0.95</v>
      </c>
    </row>
    <row r="49" spans="1:14" ht="64.5" customHeight="1" x14ac:dyDescent="0.2">
      <c r="A49" s="1509"/>
      <c r="B49" s="1514"/>
      <c r="C49" s="1401" t="s">
        <v>8063</v>
      </c>
      <c r="D49" s="1401" t="s">
        <v>8064</v>
      </c>
      <c r="E49" s="1348">
        <v>29.9</v>
      </c>
      <c r="F49" s="1348">
        <v>37.79</v>
      </c>
      <c r="G49" s="1349" t="s">
        <v>8065</v>
      </c>
      <c r="H49" s="1348" t="s">
        <v>8028</v>
      </c>
      <c r="I49" s="1350">
        <v>31.5</v>
      </c>
      <c r="J49" s="1348">
        <v>30.7</v>
      </c>
      <c r="K49" s="1348">
        <v>31.5</v>
      </c>
      <c r="L49" s="1348">
        <v>35.32</v>
      </c>
      <c r="M49" s="1348">
        <v>36.49</v>
      </c>
      <c r="N49" s="1348">
        <v>37.79</v>
      </c>
    </row>
    <row r="50" spans="1:14" ht="62.25" customHeight="1" x14ac:dyDescent="0.2">
      <c r="A50" s="1510"/>
      <c r="B50" s="1514"/>
      <c r="C50" s="1401" t="s">
        <v>8066</v>
      </c>
      <c r="D50" s="1401" t="s">
        <v>8067</v>
      </c>
      <c r="E50" s="1340" t="s">
        <v>7976</v>
      </c>
      <c r="F50" s="1351">
        <v>25</v>
      </c>
      <c r="G50" s="1401" t="s">
        <v>8068</v>
      </c>
      <c r="H50" s="1348" t="s">
        <v>8028</v>
      </c>
      <c r="I50" s="1346"/>
      <c r="J50" s="1351">
        <v>1</v>
      </c>
      <c r="K50" s="1351">
        <v>6</v>
      </c>
      <c r="L50" s="1351">
        <v>6</v>
      </c>
      <c r="M50" s="1351">
        <v>12</v>
      </c>
      <c r="N50" s="1351">
        <v>25</v>
      </c>
    </row>
  </sheetData>
  <mergeCells count="35">
    <mergeCell ref="A1:N1"/>
    <mergeCell ref="A3:A4"/>
    <mergeCell ref="B3:B4"/>
    <mergeCell ref="C3:C4"/>
    <mergeCell ref="D3:D4"/>
    <mergeCell ref="E3:E4"/>
    <mergeCell ref="F3:F4"/>
    <mergeCell ref="G3:G4"/>
    <mergeCell ref="H3:H4"/>
    <mergeCell ref="I3:J3"/>
    <mergeCell ref="K3:L3"/>
    <mergeCell ref="A5:A10"/>
    <mergeCell ref="B5:B7"/>
    <mergeCell ref="B8:B10"/>
    <mergeCell ref="A11:A21"/>
    <mergeCell ref="B11:B13"/>
    <mergeCell ref="C11:C12"/>
    <mergeCell ref="B14:B17"/>
    <mergeCell ref="C14:C15"/>
    <mergeCell ref="C16:C17"/>
    <mergeCell ref="B18:B21"/>
    <mergeCell ref="C18:C19"/>
    <mergeCell ref="C20:C21"/>
    <mergeCell ref="A22:A26"/>
    <mergeCell ref="A27:A30"/>
    <mergeCell ref="B27:B30"/>
    <mergeCell ref="A31:A39"/>
    <mergeCell ref="B31:B39"/>
    <mergeCell ref="C31:C39"/>
    <mergeCell ref="A40:A50"/>
    <mergeCell ref="B40:B42"/>
    <mergeCell ref="C40:C42"/>
    <mergeCell ref="B43:B46"/>
    <mergeCell ref="C43:C44"/>
    <mergeCell ref="B47:B50"/>
  </mergeCells>
  <printOptions horizontalCentered="1"/>
  <pageMargins left="0" right="0" top="0.19685039370078741" bottom="0.19685039370078741" header="0" footer="0"/>
  <pageSetup paperSize="9" scale="58" fitToHeight="9" orientation="landscape" r:id="rId1"/>
  <headerFooter alignWithMargins="0">
    <oddHeader>&amp;C&amp;"Arial,Negrita"&amp;18PROYECTO DE PRESUPUESTO 2021</oddHeader>
    <oddFooter>&amp;L&amp;"Arial,Negrita"&amp;8PROYECTO DE PRESUPUESTO PARA EL AÑO FISCAL 2020
INFORMACIÓN PARA LA COMISIÓN DE PRESUPUESTO Y CUENTA GENERAL DE LA REPÚBLICA DEL CONGRESO DE LA REPÚBLICA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AF21"/>
  <sheetViews>
    <sheetView showGridLines="0" zoomScaleNormal="100" workbookViewId="0">
      <selection activeCell="A2" sqref="A2"/>
    </sheetView>
  </sheetViews>
  <sheetFormatPr baseColWidth="10" defaultColWidth="11.28515625" defaultRowHeight="12.75" x14ac:dyDescent="0.2"/>
  <cols>
    <col min="1" max="1" width="66.140625" customWidth="1"/>
    <col min="2" max="4" width="13.7109375" customWidth="1"/>
    <col min="7" max="29" width="0" hidden="1" customWidth="1"/>
    <col min="30" max="30" width="14.5703125" hidden="1" customWidth="1"/>
    <col min="31" max="32" width="13.140625" hidden="1" customWidth="1"/>
    <col min="33" max="36" width="0" hidden="1" customWidth="1"/>
  </cols>
  <sheetData>
    <row r="1" spans="1:32" s="65" customFormat="1" ht="24.95" customHeight="1" x14ac:dyDescent="0.25">
      <c r="A1" s="1378" t="s">
        <v>405</v>
      </c>
      <c r="B1" s="194"/>
      <c r="C1" s="194"/>
      <c r="D1" s="194"/>
      <c r="M1" s="70" t="s">
        <v>353</v>
      </c>
      <c r="N1" s="71">
        <v>2019</v>
      </c>
      <c r="O1" s="71">
        <v>2020</v>
      </c>
      <c r="P1" s="71">
        <v>2021</v>
      </c>
      <c r="U1" s="70" t="s">
        <v>353</v>
      </c>
      <c r="V1" s="71">
        <v>2019</v>
      </c>
      <c r="W1" s="71">
        <v>2020</v>
      </c>
      <c r="X1" s="71">
        <v>2021</v>
      </c>
      <c r="AC1" s="70" t="s">
        <v>353</v>
      </c>
      <c r="AD1" s="71">
        <v>2019</v>
      </c>
      <c r="AE1" s="71">
        <v>2020</v>
      </c>
      <c r="AF1" s="71">
        <v>2021</v>
      </c>
    </row>
    <row r="2" spans="1:32" s="67" customFormat="1" ht="24.95" customHeight="1" x14ac:dyDescent="0.25">
      <c r="A2" s="482" t="s">
        <v>14493</v>
      </c>
      <c r="B2" s="194"/>
      <c r="C2" s="194"/>
      <c r="D2" s="194"/>
      <c r="G2" s="229" t="s">
        <v>2021</v>
      </c>
      <c r="H2" s="230">
        <v>2253689185</v>
      </c>
      <c r="I2" s="230">
        <v>2370945057</v>
      </c>
      <c r="J2" s="230">
        <v>2148223292</v>
      </c>
      <c r="M2" s="66" t="s">
        <v>350</v>
      </c>
      <c r="N2" s="132">
        <v>14737603</v>
      </c>
      <c r="O2" s="132">
        <v>21218010</v>
      </c>
      <c r="P2" s="132">
        <v>23214566</v>
      </c>
      <c r="U2" s="66" t="s">
        <v>350</v>
      </c>
      <c r="V2" s="130">
        <v>15287467</v>
      </c>
      <c r="W2" s="130">
        <v>12268166</v>
      </c>
      <c r="X2" s="130">
        <v>14770750</v>
      </c>
      <c r="AC2" s="66" t="s">
        <v>350</v>
      </c>
      <c r="AD2" s="232">
        <v>101138055</v>
      </c>
      <c r="AE2" s="232">
        <v>111436377</v>
      </c>
      <c r="AF2" s="232">
        <v>99366875</v>
      </c>
    </row>
    <row r="3" spans="1:32" s="67" customFormat="1" ht="27" x14ac:dyDescent="0.25">
      <c r="A3" s="721" t="s">
        <v>353</v>
      </c>
      <c r="B3" s="722">
        <v>2019</v>
      </c>
      <c r="C3" s="722">
        <v>2020</v>
      </c>
      <c r="D3" s="722">
        <v>2021</v>
      </c>
      <c r="G3" s="229" t="s">
        <v>2022</v>
      </c>
      <c r="H3" s="230">
        <v>2393841412</v>
      </c>
      <c r="I3" s="230">
        <v>2141214713</v>
      </c>
      <c r="J3" s="230">
        <v>1776090429</v>
      </c>
      <c r="M3" s="66" t="s">
        <v>351</v>
      </c>
      <c r="N3" s="132">
        <v>159099800</v>
      </c>
      <c r="O3" s="132">
        <v>189197402</v>
      </c>
      <c r="P3" s="132">
        <v>117612989</v>
      </c>
      <c r="U3" s="66" t="s">
        <v>351</v>
      </c>
      <c r="V3" s="130">
        <v>31041764</v>
      </c>
      <c r="W3" s="130">
        <v>33470691</v>
      </c>
      <c r="X3" s="130">
        <v>34442430</v>
      </c>
      <c r="AC3" s="66" t="s">
        <v>351</v>
      </c>
      <c r="AD3" s="232">
        <v>990272275</v>
      </c>
      <c r="AE3" s="232">
        <v>1077811464</v>
      </c>
      <c r="AF3" s="232">
        <v>1192066487</v>
      </c>
    </row>
    <row r="4" spans="1:32" s="67" customFormat="1" ht="18.75" customHeight="1" x14ac:dyDescent="0.25">
      <c r="A4" s="723" t="s">
        <v>350</v>
      </c>
      <c r="B4" s="727">
        <v>2412757190</v>
      </c>
      <c r="C4" s="727">
        <v>2543772490</v>
      </c>
      <c r="D4" s="727">
        <v>2313480363</v>
      </c>
      <c r="G4" s="229" t="s">
        <v>2023</v>
      </c>
      <c r="H4" s="230">
        <v>2444952894</v>
      </c>
      <c r="I4" s="230">
        <v>2331175571</v>
      </c>
      <c r="J4" s="230">
        <v>4164125677</v>
      </c>
      <c r="M4" s="66" t="s">
        <v>352</v>
      </c>
      <c r="N4" s="132">
        <v>159608356</v>
      </c>
      <c r="O4" s="132">
        <v>102939128</v>
      </c>
      <c r="P4" s="132">
        <v>137780831</v>
      </c>
      <c r="U4" s="66" t="s">
        <v>352</v>
      </c>
      <c r="V4" s="130"/>
      <c r="W4" s="130"/>
      <c r="X4" s="130"/>
      <c r="AC4" s="66" t="s">
        <v>352</v>
      </c>
      <c r="AD4" s="232">
        <v>673678544</v>
      </c>
      <c r="AE4" s="232">
        <v>704583995</v>
      </c>
      <c r="AF4" s="232">
        <v>671681923</v>
      </c>
    </row>
    <row r="5" spans="1:32" s="67" customFormat="1" ht="18.75" customHeight="1" x14ac:dyDescent="0.25">
      <c r="A5" s="723" t="s">
        <v>351</v>
      </c>
      <c r="B5" s="727">
        <v>3602160131</v>
      </c>
      <c r="C5" s="727">
        <v>3469599150</v>
      </c>
      <c r="D5" s="727">
        <v>3148117215</v>
      </c>
      <c r="G5" s="229" t="s">
        <v>2024</v>
      </c>
      <c r="H5" s="230">
        <v>7092483491</v>
      </c>
      <c r="I5" s="230">
        <v>6843335341</v>
      </c>
      <c r="J5" s="230">
        <v>8088439398</v>
      </c>
      <c r="M5" s="66" t="s">
        <v>344</v>
      </c>
      <c r="N5" s="132">
        <f>SUM(N2:N4)</f>
        <v>333445759</v>
      </c>
      <c r="O5" s="132">
        <f>SUM(O2:O4)</f>
        <v>313354540</v>
      </c>
      <c r="P5" s="132"/>
      <c r="U5" s="66" t="s">
        <v>344</v>
      </c>
      <c r="V5" s="130">
        <f>SUM(V2:V4)</f>
        <v>46329231</v>
      </c>
      <c r="W5" s="130">
        <f t="shared" ref="W5:X5" si="0">SUM(W2:W4)</f>
        <v>45738857</v>
      </c>
      <c r="X5" s="130">
        <f t="shared" si="0"/>
        <v>49213180</v>
      </c>
      <c r="AC5" s="66" t="s">
        <v>344</v>
      </c>
      <c r="AD5" s="232">
        <f>SUM(AD2:AD4)</f>
        <v>1765088874</v>
      </c>
      <c r="AE5" s="232">
        <f t="shared" ref="AE5:AF5" si="1">SUM(AE2:AE4)</f>
        <v>1893831836</v>
      </c>
      <c r="AF5" s="232">
        <f t="shared" si="1"/>
        <v>1963115285</v>
      </c>
    </row>
    <row r="6" spans="1:32" s="67" customFormat="1" ht="18.75" customHeight="1" x14ac:dyDescent="0.25">
      <c r="A6" s="723" t="s">
        <v>352</v>
      </c>
      <c r="B6" s="727">
        <v>3306144674</v>
      </c>
      <c r="C6" s="727">
        <v>3166603574</v>
      </c>
      <c r="D6" s="727">
        <v>5001493311</v>
      </c>
      <c r="G6" s="229"/>
      <c r="H6" s="230"/>
      <c r="I6" s="230"/>
      <c r="J6" s="230"/>
      <c r="M6" s="66"/>
      <c r="N6" s="132"/>
      <c r="O6" s="132"/>
      <c r="P6" s="132"/>
      <c r="U6" s="66"/>
      <c r="V6" s="130"/>
      <c r="W6" s="130"/>
      <c r="X6" s="130"/>
      <c r="AC6" s="66"/>
      <c r="AD6" s="232"/>
      <c r="AE6" s="232"/>
      <c r="AF6" s="232"/>
    </row>
    <row r="7" spans="1:32" s="65" customFormat="1" ht="28.35" customHeight="1" x14ac:dyDescent="0.25">
      <c r="A7" s="724" t="s">
        <v>344</v>
      </c>
      <c r="B7" s="728">
        <v>9321061995</v>
      </c>
      <c r="C7" s="728">
        <v>9179975214</v>
      </c>
      <c r="D7" s="728">
        <v>10463090889</v>
      </c>
      <c r="G7" s="227" t="s">
        <v>2017</v>
      </c>
      <c r="H7" s="228" t="s">
        <v>2025</v>
      </c>
      <c r="I7" s="228" t="s">
        <v>2026</v>
      </c>
      <c r="J7" s="228" t="s">
        <v>2027</v>
      </c>
      <c r="M7" s="70" t="s">
        <v>354</v>
      </c>
      <c r="N7" s="71">
        <v>2019</v>
      </c>
      <c r="O7" s="71" t="s">
        <v>406</v>
      </c>
      <c r="P7" s="71" t="s">
        <v>407</v>
      </c>
      <c r="U7" s="70" t="s">
        <v>354</v>
      </c>
      <c r="V7" s="71">
        <v>2019</v>
      </c>
      <c r="W7" s="71" t="s">
        <v>406</v>
      </c>
      <c r="X7" s="71" t="s">
        <v>407</v>
      </c>
      <c r="AC7" s="70" t="s">
        <v>354</v>
      </c>
      <c r="AD7" s="71">
        <v>2019</v>
      </c>
      <c r="AE7" s="71" t="s">
        <v>406</v>
      </c>
      <c r="AF7" s="71" t="s">
        <v>407</v>
      </c>
    </row>
    <row r="8" spans="1:32" s="67" customFormat="1" ht="13.5" x14ac:dyDescent="0.25">
      <c r="A8" s="194"/>
      <c r="B8" s="194"/>
      <c r="C8" s="194"/>
      <c r="D8" s="194"/>
      <c r="G8" s="229" t="s">
        <v>2021</v>
      </c>
      <c r="H8" s="230">
        <v>2589293774</v>
      </c>
      <c r="I8" s="230">
        <v>2186319448</v>
      </c>
      <c r="J8" s="230">
        <v>2148223292</v>
      </c>
      <c r="M8" s="66" t="s">
        <v>350</v>
      </c>
      <c r="N8" s="132">
        <v>21429024</v>
      </c>
      <c r="O8" s="132">
        <v>25613605</v>
      </c>
      <c r="P8" s="132"/>
      <c r="U8" s="66" t="s">
        <v>350</v>
      </c>
      <c r="V8" s="130">
        <v>16926926</v>
      </c>
      <c r="W8" s="130">
        <v>14982489</v>
      </c>
      <c r="X8" s="130">
        <v>14770750</v>
      </c>
      <c r="AC8" s="66" t="s">
        <v>350</v>
      </c>
      <c r="AD8" s="232">
        <v>101711967</v>
      </c>
      <c r="AE8" s="232">
        <v>110771391</v>
      </c>
      <c r="AF8" s="232">
        <v>99366875</v>
      </c>
    </row>
    <row r="9" spans="1:32" s="67" customFormat="1" ht="27" x14ac:dyDescent="0.25">
      <c r="A9" s="721" t="s">
        <v>354</v>
      </c>
      <c r="B9" s="722">
        <v>2019</v>
      </c>
      <c r="C9" s="722" t="s">
        <v>406</v>
      </c>
      <c r="D9" s="722" t="s">
        <v>407</v>
      </c>
      <c r="G9" s="229" t="s">
        <v>2022</v>
      </c>
      <c r="H9" s="230">
        <v>1546558821</v>
      </c>
      <c r="I9" s="230">
        <v>1618215417</v>
      </c>
      <c r="J9" s="230">
        <v>1776090429</v>
      </c>
      <c r="M9" s="66" t="s">
        <v>351</v>
      </c>
      <c r="N9" s="132">
        <v>165362710</v>
      </c>
      <c r="O9" s="132">
        <v>185448660</v>
      </c>
      <c r="P9" s="132"/>
      <c r="U9" s="66" t="s">
        <v>351</v>
      </c>
      <c r="V9" s="130">
        <v>35786514</v>
      </c>
      <c r="W9" s="130">
        <v>31290774</v>
      </c>
      <c r="X9" s="130">
        <v>34442430</v>
      </c>
      <c r="AC9" s="66" t="s">
        <v>351</v>
      </c>
      <c r="AD9" s="232">
        <v>977807876</v>
      </c>
      <c r="AE9" s="232">
        <v>1082627562</v>
      </c>
      <c r="AF9" s="232">
        <v>1192066487</v>
      </c>
    </row>
    <row r="10" spans="1:32" s="67" customFormat="1" ht="18.75" customHeight="1" x14ac:dyDescent="0.25">
      <c r="A10" s="723" t="s">
        <v>350</v>
      </c>
      <c r="B10" s="727">
        <v>2757266571</v>
      </c>
      <c r="C10" s="727">
        <v>2365591813</v>
      </c>
      <c r="D10" s="727">
        <v>2290265797</v>
      </c>
      <c r="G10" s="229" t="s">
        <v>2023</v>
      </c>
      <c r="H10" s="230">
        <v>2417702634</v>
      </c>
      <c r="I10" s="230">
        <v>4418475952</v>
      </c>
      <c r="J10" s="230">
        <v>4164125677</v>
      </c>
      <c r="M10" s="66" t="s">
        <v>352</v>
      </c>
      <c r="N10" s="132">
        <v>345474684</v>
      </c>
      <c r="O10" s="132">
        <v>235566910</v>
      </c>
      <c r="P10" s="132"/>
      <c r="U10" s="66" t="s">
        <v>352</v>
      </c>
      <c r="V10" s="130"/>
      <c r="W10" s="130"/>
      <c r="X10" s="130"/>
      <c r="AC10" s="66" t="s">
        <v>352</v>
      </c>
      <c r="AD10" s="232">
        <v>684892603</v>
      </c>
      <c r="AE10" s="232">
        <v>725188163</v>
      </c>
      <c r="AF10" s="232">
        <v>671681923</v>
      </c>
    </row>
    <row r="11" spans="1:32" s="67" customFormat="1" ht="18.75" customHeight="1" x14ac:dyDescent="0.25">
      <c r="A11" s="723" t="s">
        <v>351</v>
      </c>
      <c r="B11" s="727">
        <v>2753420801</v>
      </c>
      <c r="C11" s="727">
        <v>2945487293</v>
      </c>
      <c r="D11" s="727">
        <v>3030504226</v>
      </c>
      <c r="G11" s="229" t="s">
        <v>2024</v>
      </c>
      <c r="H11" s="230">
        <v>6553555229</v>
      </c>
      <c r="I11" s="230">
        <v>8223010817</v>
      </c>
      <c r="J11" s="230">
        <v>8088439398</v>
      </c>
      <c r="M11" s="66" t="s">
        <v>345</v>
      </c>
      <c r="N11" s="132">
        <f>SUM(N8:N10)</f>
        <v>532266418</v>
      </c>
      <c r="O11" s="132">
        <f>SUM(O8:O10)</f>
        <v>446629175</v>
      </c>
      <c r="P11" s="132"/>
      <c r="U11" s="66" t="s">
        <v>345</v>
      </c>
      <c r="V11" s="130">
        <f>SUM(V8:V10)</f>
        <v>52713440</v>
      </c>
      <c r="W11" s="130">
        <f t="shared" ref="W11:X11" si="2">SUM(W8:W10)</f>
        <v>46273263</v>
      </c>
      <c r="X11" s="130">
        <f t="shared" si="2"/>
        <v>49213180</v>
      </c>
      <c r="AC11" s="66" t="s">
        <v>345</v>
      </c>
      <c r="AD11" s="232">
        <f>SUM(AD8:AD10)</f>
        <v>1764412446</v>
      </c>
      <c r="AE11" s="232">
        <f t="shared" ref="AE11:AF11" si="3">SUM(AE8:AE10)</f>
        <v>1918587116</v>
      </c>
      <c r="AF11" s="232">
        <f t="shared" si="3"/>
        <v>1963115285</v>
      </c>
    </row>
    <row r="12" spans="1:32" s="67" customFormat="1" ht="18.75" customHeight="1" x14ac:dyDescent="0.25">
      <c r="A12" s="723" t="s">
        <v>352</v>
      </c>
      <c r="B12" s="727">
        <v>3475974801</v>
      </c>
      <c r="C12" s="727">
        <v>5407135905</v>
      </c>
      <c r="D12" s="727">
        <v>4863712480</v>
      </c>
      <c r="G12" s="229"/>
      <c r="H12" s="230"/>
      <c r="I12" s="230"/>
      <c r="J12" s="230"/>
      <c r="M12" s="66"/>
      <c r="N12" s="132"/>
      <c r="O12" s="132"/>
      <c r="P12" s="132"/>
      <c r="U12" s="66"/>
      <c r="V12" s="130"/>
      <c r="W12" s="130"/>
      <c r="X12" s="130"/>
      <c r="AC12" s="66"/>
      <c r="AD12" s="232"/>
      <c r="AE12" s="232"/>
      <c r="AF12" s="232"/>
    </row>
    <row r="13" spans="1:32" s="65" customFormat="1" ht="28.35" customHeight="1" x14ac:dyDescent="0.25">
      <c r="A13" s="724" t="s">
        <v>345</v>
      </c>
      <c r="B13" s="728">
        <v>8986662173</v>
      </c>
      <c r="C13" s="728">
        <v>10718215011</v>
      </c>
      <c r="D13" s="728">
        <v>10184482503</v>
      </c>
      <c r="G13" s="227" t="s">
        <v>2017</v>
      </c>
      <c r="H13" s="228" t="s">
        <v>2028</v>
      </c>
      <c r="I13" s="228" t="s">
        <v>2029</v>
      </c>
      <c r="J13" s="228" t="s">
        <v>2030</v>
      </c>
      <c r="M13" s="70" t="s">
        <v>355</v>
      </c>
      <c r="N13" s="71">
        <v>2019</v>
      </c>
      <c r="O13" s="71" t="s">
        <v>406</v>
      </c>
      <c r="P13" s="71" t="s">
        <v>407</v>
      </c>
      <c r="U13" s="70" t="s">
        <v>355</v>
      </c>
      <c r="V13" s="71">
        <v>2019</v>
      </c>
      <c r="W13" s="71" t="s">
        <v>406</v>
      </c>
      <c r="X13" s="71" t="s">
        <v>407</v>
      </c>
      <c r="AC13" s="70" t="s">
        <v>355</v>
      </c>
      <c r="AD13" s="71">
        <v>2019</v>
      </c>
      <c r="AE13" s="71" t="s">
        <v>406</v>
      </c>
      <c r="AF13" s="71" t="s">
        <v>407</v>
      </c>
    </row>
    <row r="14" spans="1:32" s="67" customFormat="1" ht="13.5" x14ac:dyDescent="0.25">
      <c r="A14" s="194"/>
      <c r="B14" s="194"/>
      <c r="C14" s="194"/>
      <c r="D14" s="194"/>
      <c r="G14" s="229" t="s">
        <v>2021</v>
      </c>
      <c r="H14" s="230">
        <v>2486443200.9299927</v>
      </c>
      <c r="I14" s="230">
        <v>2098866670.0799944</v>
      </c>
      <c r="J14" s="230">
        <v>2148223292</v>
      </c>
      <c r="M14" s="66" t="s">
        <v>350</v>
      </c>
      <c r="N14" s="132">
        <v>19971182</v>
      </c>
      <c r="O14" s="132">
        <v>19972594.599999998</v>
      </c>
      <c r="P14" s="132"/>
      <c r="U14" s="66" t="s">
        <v>350</v>
      </c>
      <c r="V14" s="130">
        <v>16203039.369999999</v>
      </c>
      <c r="W14" s="130">
        <v>14982489</v>
      </c>
      <c r="X14" s="130">
        <v>14770750</v>
      </c>
      <c r="AC14" s="66" t="s">
        <v>350</v>
      </c>
      <c r="AD14" s="232">
        <v>93882213.289999947</v>
      </c>
      <c r="AE14" s="232">
        <v>110771391</v>
      </c>
      <c r="AF14" s="232">
        <v>99366875</v>
      </c>
    </row>
    <row r="15" spans="1:32" s="67" customFormat="1" ht="27" x14ac:dyDescent="0.25">
      <c r="A15" s="721" t="s">
        <v>355</v>
      </c>
      <c r="B15" s="722">
        <v>2019</v>
      </c>
      <c r="C15" s="722" t="s">
        <v>406</v>
      </c>
      <c r="D15" s="722" t="s">
        <v>407</v>
      </c>
      <c r="G15" s="229" t="s">
        <v>2022</v>
      </c>
      <c r="H15" s="230">
        <v>1464879545.1600022</v>
      </c>
      <c r="I15" s="230">
        <v>1553486800.3200006</v>
      </c>
      <c r="J15" s="230">
        <v>1776090429</v>
      </c>
      <c r="M15" s="66" t="s">
        <v>351</v>
      </c>
      <c r="N15" s="132">
        <v>144542713</v>
      </c>
      <c r="O15" s="132">
        <v>150873871.66000006</v>
      </c>
      <c r="P15" s="132"/>
      <c r="U15" s="66" t="s">
        <v>351</v>
      </c>
      <c r="V15" s="130">
        <v>34457957.329999998</v>
      </c>
      <c r="W15" s="130">
        <f>31290774</f>
        <v>31290774</v>
      </c>
      <c r="X15" s="130">
        <v>34442430</v>
      </c>
      <c r="AC15" s="66" t="s">
        <v>351</v>
      </c>
      <c r="AD15" s="232">
        <v>976701940.23000002</v>
      </c>
      <c r="AE15" s="232">
        <v>1082627562</v>
      </c>
      <c r="AF15" s="232">
        <v>1192066487</v>
      </c>
    </row>
    <row r="16" spans="1:32" s="67" customFormat="1" ht="18.75" customHeight="1" x14ac:dyDescent="0.25">
      <c r="A16" s="723" t="s">
        <v>350</v>
      </c>
      <c r="B16" s="727">
        <v>2644404515.5899925</v>
      </c>
      <c r="C16" s="727">
        <v>2272498024.6799946</v>
      </c>
      <c r="D16" s="727">
        <v>2290265797</v>
      </c>
      <c r="G16" s="229" t="s">
        <v>2023</v>
      </c>
      <c r="H16" s="230">
        <v>2193964198.380002</v>
      </c>
      <c r="I16" s="230">
        <v>4241736913.9200015</v>
      </c>
      <c r="J16" s="230">
        <v>4164125677</v>
      </c>
      <c r="M16" s="66" t="s">
        <v>352</v>
      </c>
      <c r="N16" s="132">
        <v>291605555</v>
      </c>
      <c r="O16" s="132">
        <v>201934226</v>
      </c>
      <c r="P16" s="132"/>
      <c r="U16" s="66" t="s">
        <v>352</v>
      </c>
      <c r="V16" s="130"/>
      <c r="W16" s="130"/>
      <c r="X16" s="130"/>
      <c r="AC16" s="66" t="s">
        <v>352</v>
      </c>
      <c r="AD16" s="232">
        <v>683463899.83999991</v>
      </c>
      <c r="AE16" s="232">
        <v>725188163</v>
      </c>
      <c r="AF16" s="232">
        <v>671681923</v>
      </c>
    </row>
    <row r="17" spans="1:32" s="67" customFormat="1" ht="18.75" customHeight="1" x14ac:dyDescent="0.25">
      <c r="A17" s="723" t="s">
        <v>351</v>
      </c>
      <c r="B17" s="727">
        <v>2648487035.7200022</v>
      </c>
      <c r="C17" s="727">
        <v>2846183887.9800005</v>
      </c>
      <c r="D17" s="727">
        <v>3030504226</v>
      </c>
      <c r="G17" s="229" t="s">
        <v>2024</v>
      </c>
      <c r="H17" s="230">
        <v>6145286944.4699974</v>
      </c>
      <c r="I17" s="230">
        <v>7894090384.3199959</v>
      </c>
      <c r="J17" s="230">
        <v>8088439398</v>
      </c>
      <c r="M17" s="66" t="s">
        <v>346</v>
      </c>
      <c r="N17" s="132">
        <f>SUM(N14:N16)</f>
        <v>456119450</v>
      </c>
      <c r="O17" s="132">
        <f>SUM(O14:O16)</f>
        <v>372780692.26000005</v>
      </c>
      <c r="P17" s="132"/>
      <c r="U17" s="66" t="s">
        <v>346</v>
      </c>
      <c r="V17" s="130">
        <f>SUM(V14:V16)</f>
        <v>50660996.699999996</v>
      </c>
      <c r="W17" s="130">
        <f t="shared" ref="W17:X17" si="4">SUM(W14:W16)</f>
        <v>46273263</v>
      </c>
      <c r="X17" s="130">
        <f t="shared" si="4"/>
        <v>49213180</v>
      </c>
      <c r="AC17" s="66" t="s">
        <v>346</v>
      </c>
      <c r="AD17" s="232">
        <f>SUM(AD14:AD16)</f>
        <v>1754048053.3599999</v>
      </c>
      <c r="AE17" s="232">
        <f t="shared" ref="AE17:AF17" si="5">SUM(AE14:AE16)</f>
        <v>1918587116</v>
      </c>
      <c r="AF17" s="232">
        <f t="shared" si="5"/>
        <v>1963115285</v>
      </c>
    </row>
    <row r="18" spans="1:32" s="67" customFormat="1" ht="18.75" customHeight="1" x14ac:dyDescent="0.25">
      <c r="A18" s="723" t="s">
        <v>352</v>
      </c>
      <c r="B18" s="727">
        <v>3196938533.2200022</v>
      </c>
      <c r="C18" s="727">
        <v>5196764182.920002</v>
      </c>
      <c r="D18" s="727">
        <v>4863712480</v>
      </c>
      <c r="G18" s="229"/>
      <c r="H18" s="230"/>
      <c r="I18" s="230"/>
      <c r="J18" s="230"/>
      <c r="M18" s="66"/>
      <c r="N18" s="132"/>
      <c r="O18" s="132"/>
      <c r="P18" s="132"/>
      <c r="U18" s="66"/>
      <c r="V18" s="130"/>
      <c r="W18" s="130"/>
      <c r="X18" s="130"/>
      <c r="AC18" s="66"/>
      <c r="AD18" s="232"/>
      <c r="AE18" s="232"/>
      <c r="AF18" s="232"/>
    </row>
    <row r="19" spans="1:32" s="65" customFormat="1" ht="28.35" customHeight="1" x14ac:dyDescent="0.25">
      <c r="A19" s="724" t="s">
        <v>346</v>
      </c>
      <c r="B19" s="728">
        <v>8489830084.5299969</v>
      </c>
      <c r="C19" s="728">
        <v>10315446095.579998</v>
      </c>
      <c r="D19" s="728">
        <v>10184482503</v>
      </c>
      <c r="G19" s="227"/>
      <c r="H19" s="228"/>
      <c r="I19" s="228"/>
      <c r="J19" s="228"/>
      <c r="M19" s="70"/>
      <c r="N19" s="71"/>
      <c r="O19" s="71"/>
      <c r="P19" s="71"/>
      <c r="U19" s="70"/>
      <c r="V19" s="71"/>
      <c r="W19" s="71"/>
      <c r="X19" s="71"/>
      <c r="AC19" s="70"/>
      <c r="AD19" s="71"/>
      <c r="AE19" s="71"/>
      <c r="AF19" s="71"/>
    </row>
    <row r="20" spans="1:32" ht="13.5" x14ac:dyDescent="0.25">
      <c r="A20" s="725" t="s">
        <v>408</v>
      </c>
      <c r="B20" s="194"/>
      <c r="C20" s="194"/>
      <c r="D20" s="194"/>
    </row>
    <row r="21" spans="1:32" ht="13.5" x14ac:dyDescent="0.25">
      <c r="A21" s="726" t="s">
        <v>409</v>
      </c>
      <c r="B21" s="194"/>
      <c r="C21" s="194"/>
      <c r="D21" s="194"/>
    </row>
  </sheetData>
  <printOptions horizontalCentered="1"/>
  <pageMargins left="0" right="0" top="0.19685039370078741" bottom="0.19685039370078741" header="0" footer="0"/>
  <pageSetup paperSize="9" scale="85" orientation="landscape" r:id="rId1"/>
  <headerFooter>
    <oddHeader xml:space="preserve">&amp;L&amp;"Arial,Negrita"&amp;14
&amp;C&amp;"Arial,Negrita"&amp;18PROYECTO DE PRESUPUESTO 2021&amp;R&amp;"Arial,Negrita"&amp;14 </oddHeader>
    <oddFooter>&amp;L&amp;"Arial,Negrita"&amp;8PROYECTO DE PRESUPUESTO PARA EL AÑO FISCAL 2020
INFORMACIÓN PARA LA COMISIÓN DE PRESUPUESTO Y CUENTA GENERAL DE LA REPÚBLICA DEL CONGRESO DE LA REPÚBLICA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AZ56"/>
  <sheetViews>
    <sheetView showGridLines="0" zoomScaleNormal="100" workbookViewId="0">
      <selection activeCell="A2" sqref="A2"/>
    </sheetView>
  </sheetViews>
  <sheetFormatPr baseColWidth="10" defaultColWidth="11.28515625" defaultRowHeight="12.75" x14ac:dyDescent="0.2"/>
  <cols>
    <col min="1" max="1" width="41" style="151" bestFit="1" customWidth="1"/>
    <col min="2" max="2" width="12.7109375" style="151" bestFit="1" customWidth="1"/>
    <col min="3" max="4" width="13.7109375" style="151" bestFit="1" customWidth="1"/>
    <col min="5" max="5" width="11.28515625" style="151"/>
    <col min="6" max="6" width="52.28515625" style="151" hidden="1" customWidth="1"/>
    <col min="7" max="9" width="11.28515625" style="151" hidden="1" customWidth="1"/>
    <col min="10" max="10" width="0" style="151" hidden="1" customWidth="1"/>
    <col min="11" max="11" width="44.5703125" style="151" hidden="1" customWidth="1"/>
    <col min="12" max="15" width="0" style="151" hidden="1" customWidth="1"/>
    <col min="16" max="16" width="41" style="151" hidden="1" customWidth="1"/>
    <col min="17" max="20" width="0" style="151" hidden="1" customWidth="1"/>
    <col min="21" max="21" width="41" style="151" hidden="1" customWidth="1"/>
    <col min="22" max="25" width="0" style="151" hidden="1" customWidth="1"/>
    <col min="26" max="26" width="48.42578125" style="151" hidden="1" customWidth="1"/>
    <col min="27" max="54" width="0" style="151" hidden="1" customWidth="1"/>
    <col min="55" max="16384" width="11.28515625" style="151"/>
  </cols>
  <sheetData>
    <row r="1" spans="1:52" s="729" customFormat="1" ht="24.95" customHeight="1" x14ac:dyDescent="0.2">
      <c r="A1" s="1379" t="s">
        <v>410</v>
      </c>
      <c r="B1" s="431"/>
      <c r="C1" s="431"/>
      <c r="D1" s="431"/>
      <c r="E1" s="431"/>
      <c r="F1" s="1374" t="s">
        <v>410</v>
      </c>
      <c r="K1" s="1374" t="s">
        <v>410</v>
      </c>
      <c r="P1" s="1374" t="s">
        <v>410</v>
      </c>
      <c r="U1" s="1374" t="s">
        <v>410</v>
      </c>
    </row>
    <row r="2" spans="1:52" s="729" customFormat="1" ht="24.95" customHeight="1" thickBot="1" x14ac:dyDescent="0.25">
      <c r="A2" s="482" t="s">
        <v>14493</v>
      </c>
      <c r="B2" s="431"/>
      <c r="C2" s="431"/>
      <c r="D2" s="431"/>
      <c r="E2" s="431"/>
      <c r="F2" s="1375" t="s">
        <v>2010</v>
      </c>
      <c r="K2" s="197" t="s">
        <v>2003</v>
      </c>
      <c r="P2" s="197" t="s">
        <v>2004</v>
      </c>
      <c r="U2" s="197" t="s">
        <v>2005</v>
      </c>
      <c r="AK2" s="1376" t="s">
        <v>410</v>
      </c>
      <c r="AL2" s="124"/>
      <c r="AM2" s="124"/>
      <c r="AN2" s="124"/>
      <c r="AQ2" s="1377" t="s">
        <v>410</v>
      </c>
      <c r="AR2" s="226"/>
      <c r="AS2" s="226"/>
      <c r="AT2" s="226"/>
      <c r="AW2" s="1377" t="s">
        <v>410</v>
      </c>
      <c r="AX2" s="226"/>
      <c r="AY2" s="226"/>
      <c r="AZ2" s="226"/>
    </row>
    <row r="3" spans="1:52" s="200" customFormat="1" ht="28.35" customHeight="1" thickBot="1" x14ac:dyDescent="0.3">
      <c r="A3" s="720" t="s">
        <v>349</v>
      </c>
      <c r="B3" s="731">
        <v>2019</v>
      </c>
      <c r="C3" s="731">
        <v>2020</v>
      </c>
      <c r="D3" s="731">
        <v>2021</v>
      </c>
      <c r="E3" s="732"/>
      <c r="F3" s="198" t="s">
        <v>349</v>
      </c>
      <c r="G3" s="199">
        <v>2019</v>
      </c>
      <c r="H3" s="199">
        <v>2020</v>
      </c>
      <c r="I3" s="199">
        <v>2021</v>
      </c>
      <c r="K3" s="198" t="s">
        <v>349</v>
      </c>
      <c r="L3" s="199">
        <v>2019</v>
      </c>
      <c r="M3" s="199">
        <v>2020</v>
      </c>
      <c r="N3" s="199">
        <v>2021</v>
      </c>
      <c r="P3" s="198" t="s">
        <v>349</v>
      </c>
      <c r="Q3" s="199">
        <v>2019</v>
      </c>
      <c r="R3" s="199">
        <v>2020</v>
      </c>
      <c r="S3" s="199">
        <v>2021</v>
      </c>
      <c r="U3" s="198" t="s">
        <v>349</v>
      </c>
      <c r="V3" s="199">
        <v>2019</v>
      </c>
      <c r="W3" s="199">
        <v>2020</v>
      </c>
      <c r="X3" s="199">
        <v>2021</v>
      </c>
      <c r="AF3" s="233" t="s">
        <v>2017</v>
      </c>
      <c r="AG3" s="234" t="s">
        <v>2018</v>
      </c>
      <c r="AH3" s="234" t="s">
        <v>2019</v>
      </c>
      <c r="AI3" s="235" t="s">
        <v>2020</v>
      </c>
      <c r="AK3" s="70" t="s">
        <v>349</v>
      </c>
      <c r="AL3" s="71">
        <v>2019</v>
      </c>
      <c r="AM3" s="71">
        <v>2020</v>
      </c>
      <c r="AN3" s="71">
        <v>2021</v>
      </c>
      <c r="AQ3" s="70" t="s">
        <v>349</v>
      </c>
      <c r="AR3" s="71">
        <v>2019</v>
      </c>
      <c r="AS3" s="71">
        <v>2020</v>
      </c>
      <c r="AT3" s="71">
        <v>2021</v>
      </c>
      <c r="AW3" s="70" t="s">
        <v>349</v>
      </c>
      <c r="AX3" s="71">
        <v>2019</v>
      </c>
      <c r="AY3" s="71">
        <v>2020</v>
      </c>
      <c r="AZ3" s="71">
        <v>2021</v>
      </c>
    </row>
    <row r="4" spans="1:52" ht="13.5" x14ac:dyDescent="0.25">
      <c r="A4" s="733" t="s">
        <v>117</v>
      </c>
      <c r="B4" s="739">
        <v>8536631171</v>
      </c>
      <c r="C4" s="739">
        <v>8231097933</v>
      </c>
      <c r="D4" s="739">
        <v>9755757415</v>
      </c>
      <c r="E4" s="187"/>
      <c r="F4" s="201" t="s">
        <v>117</v>
      </c>
      <c r="G4" s="202">
        <f>SUM(G5:G10)</f>
        <v>131645516</v>
      </c>
      <c r="H4" s="202">
        <f t="shared" ref="H4:I4" si="0">SUM(H5:H10)</f>
        <v>126975444</v>
      </c>
      <c r="I4" s="202">
        <f t="shared" si="0"/>
        <v>156855623</v>
      </c>
      <c r="K4" s="201" t="s">
        <v>117</v>
      </c>
      <c r="L4" s="202">
        <f>SUM(L5:L10)</f>
        <v>120164243</v>
      </c>
      <c r="M4" s="202">
        <f t="shared" ref="M4:N4" si="1">SUM(M5:M10)</f>
        <v>108746558</v>
      </c>
      <c r="N4" s="202">
        <f t="shared" si="1"/>
        <v>128282351</v>
      </c>
      <c r="P4" s="201" t="s">
        <v>117</v>
      </c>
      <c r="Q4" s="202">
        <f>SUM(Q5:Q10)</f>
        <v>11481273</v>
      </c>
      <c r="R4" s="202">
        <f t="shared" ref="R4:S4" si="2">SUM(R5:R10)</f>
        <v>18228886</v>
      </c>
      <c r="S4" s="202">
        <f t="shared" si="2"/>
        <v>14901196</v>
      </c>
      <c r="U4" s="201" t="s">
        <v>117</v>
      </c>
      <c r="V4" s="202">
        <f>SUM(V5:V10)</f>
        <v>0</v>
      </c>
      <c r="W4" s="202">
        <f t="shared" ref="W4:X4" si="3">SUM(W5:W10)</f>
        <v>0</v>
      </c>
      <c r="X4" s="202">
        <f t="shared" si="3"/>
        <v>13672076</v>
      </c>
      <c r="AF4" s="236" t="s">
        <v>2035</v>
      </c>
      <c r="AG4" s="237">
        <v>6373474110</v>
      </c>
      <c r="AH4" s="237">
        <v>5895554273</v>
      </c>
      <c r="AI4" s="237">
        <v>7325014427</v>
      </c>
      <c r="AK4" s="243" t="s">
        <v>117</v>
      </c>
      <c r="AL4" s="244">
        <f>SUM(AL5:AL10)</f>
        <v>228122686</v>
      </c>
      <c r="AM4" s="244">
        <f>SUM(AM5:AM10)</f>
        <v>269290419</v>
      </c>
      <c r="AN4" s="244">
        <f>SUM(AN5:AN10)</f>
        <v>261558900</v>
      </c>
      <c r="AQ4" s="243" t="s">
        <v>117</v>
      </c>
      <c r="AR4" s="244">
        <f>SUM(AR5:AR10)</f>
        <v>45012731</v>
      </c>
      <c r="AS4" s="244">
        <f t="shared" ref="AS4:AT4" si="4">SUM(AS5:AS10)</f>
        <v>45738857</v>
      </c>
      <c r="AT4" s="244">
        <f t="shared" si="4"/>
        <v>49213180</v>
      </c>
      <c r="AW4" s="243" t="s">
        <v>117</v>
      </c>
      <c r="AX4" s="248">
        <f>SUM(AX5:AX10)</f>
        <v>1758376128</v>
      </c>
      <c r="AY4" s="248">
        <f t="shared" ref="AY4:AZ4" si="5">SUM(AY5:AY10)</f>
        <v>1893538940</v>
      </c>
      <c r="AZ4" s="248">
        <f t="shared" si="5"/>
        <v>1963115285</v>
      </c>
    </row>
    <row r="5" spans="1:52" ht="13.5" x14ac:dyDescent="0.25">
      <c r="A5" s="735" t="s">
        <v>106</v>
      </c>
      <c r="B5" s="740"/>
      <c r="C5" s="740"/>
      <c r="D5" s="740"/>
      <c r="E5" s="187"/>
      <c r="F5" s="203" t="s">
        <v>106</v>
      </c>
      <c r="G5" s="204"/>
      <c r="H5" s="204"/>
      <c r="I5" s="204"/>
      <c r="K5" s="203" t="s">
        <v>106</v>
      </c>
      <c r="L5" s="204"/>
      <c r="M5" s="204"/>
      <c r="N5" s="204"/>
      <c r="P5" s="203" t="s">
        <v>106</v>
      </c>
      <c r="Q5" s="204"/>
      <c r="R5" s="204"/>
      <c r="S5" s="204"/>
      <c r="U5" s="203" t="s">
        <v>106</v>
      </c>
      <c r="V5" s="204"/>
      <c r="W5" s="204"/>
      <c r="X5" s="204"/>
      <c r="AK5" s="245" t="s">
        <v>106</v>
      </c>
      <c r="AL5" s="132"/>
      <c r="AM5" s="132"/>
      <c r="AN5" s="132"/>
      <c r="AQ5" s="245" t="s">
        <v>106</v>
      </c>
      <c r="AR5" s="130"/>
      <c r="AS5" s="130"/>
      <c r="AT5" s="130"/>
      <c r="AW5" s="245" t="s">
        <v>106</v>
      </c>
      <c r="AX5" s="232">
        <v>0</v>
      </c>
      <c r="AY5" s="232">
        <v>0</v>
      </c>
      <c r="AZ5" s="232"/>
    </row>
    <row r="6" spans="1:52" ht="13.5" x14ac:dyDescent="0.25">
      <c r="A6" s="735" t="s">
        <v>107</v>
      </c>
      <c r="B6" s="740">
        <v>3367500386</v>
      </c>
      <c r="C6" s="740">
        <v>3116779181</v>
      </c>
      <c r="D6" s="740">
        <v>2969353788</v>
      </c>
      <c r="E6" s="187"/>
      <c r="F6" s="203" t="s">
        <v>107</v>
      </c>
      <c r="G6" s="204">
        <v>33568351</v>
      </c>
      <c r="H6" s="204">
        <v>34345163</v>
      </c>
      <c r="I6" s="204">
        <v>32831380</v>
      </c>
      <c r="K6" s="203" t="s">
        <v>107</v>
      </c>
      <c r="L6" s="204">
        <v>33568351</v>
      </c>
      <c r="M6" s="204">
        <v>34345163</v>
      </c>
      <c r="N6" s="204">
        <v>32831380</v>
      </c>
      <c r="P6" s="203" t="s">
        <v>107</v>
      </c>
      <c r="Q6" s="204"/>
      <c r="R6" s="204"/>
      <c r="S6" s="204"/>
      <c r="U6" s="203" t="s">
        <v>107</v>
      </c>
      <c r="V6" s="204"/>
      <c r="W6" s="204"/>
      <c r="X6" s="204"/>
      <c r="AF6" s="238" t="s">
        <v>2036</v>
      </c>
      <c r="AG6" s="239">
        <v>3224021646</v>
      </c>
      <c r="AH6" s="239">
        <v>2967617819</v>
      </c>
      <c r="AI6" s="239">
        <v>2819150926</v>
      </c>
      <c r="AK6" s="245" t="s">
        <v>107</v>
      </c>
      <c r="AL6" s="132">
        <v>86961996</v>
      </c>
      <c r="AM6" s="132">
        <v>91831755</v>
      </c>
      <c r="AN6" s="132">
        <v>95470523</v>
      </c>
      <c r="AQ6" s="245" t="s">
        <v>107</v>
      </c>
      <c r="AR6" s="130">
        <v>10925572</v>
      </c>
      <c r="AS6" s="130">
        <v>10961621</v>
      </c>
      <c r="AT6" s="130">
        <v>10457847</v>
      </c>
      <c r="AW6" s="245" t="s">
        <v>107</v>
      </c>
      <c r="AX6" s="232">
        <v>12022821</v>
      </c>
      <c r="AY6" s="232">
        <v>12022823</v>
      </c>
      <c r="AZ6" s="232">
        <v>11443112</v>
      </c>
    </row>
    <row r="7" spans="1:52" ht="13.5" x14ac:dyDescent="0.25">
      <c r="A7" s="735" t="s">
        <v>108</v>
      </c>
      <c r="B7" s="740">
        <v>202690982</v>
      </c>
      <c r="C7" s="740">
        <v>193032557</v>
      </c>
      <c r="D7" s="740">
        <v>186569880</v>
      </c>
      <c r="E7" s="187"/>
      <c r="F7" s="203" t="s">
        <v>108</v>
      </c>
      <c r="G7" s="204">
        <v>6927172</v>
      </c>
      <c r="H7" s="204">
        <v>7041789</v>
      </c>
      <c r="I7" s="204">
        <v>5811720</v>
      </c>
      <c r="K7" s="203" t="s">
        <v>108</v>
      </c>
      <c r="L7" s="204">
        <v>6927172</v>
      </c>
      <c r="M7" s="204">
        <v>7041789</v>
      </c>
      <c r="N7" s="204">
        <v>5811720</v>
      </c>
      <c r="P7" s="203" t="s">
        <v>108</v>
      </c>
      <c r="Q7" s="204"/>
      <c r="R7" s="204"/>
      <c r="S7" s="204"/>
      <c r="U7" s="203" t="s">
        <v>108</v>
      </c>
      <c r="V7" s="204"/>
      <c r="W7" s="204"/>
      <c r="X7" s="204"/>
      <c r="AF7" s="238" t="s">
        <v>2037</v>
      </c>
      <c r="AG7" s="239">
        <v>189907934</v>
      </c>
      <c r="AH7" s="239">
        <v>179836931</v>
      </c>
      <c r="AI7" s="239">
        <v>174795319</v>
      </c>
      <c r="AK7" s="245" t="s">
        <v>108</v>
      </c>
      <c r="AL7" s="132">
        <v>5855876</v>
      </c>
      <c r="AM7" s="132">
        <v>6153837</v>
      </c>
      <c r="AN7" s="132">
        <v>5962841</v>
      </c>
      <c r="AQ7" s="245" t="s">
        <v>108</v>
      </c>
      <c r="AR7" s="130"/>
      <c r="AS7" s="130"/>
      <c r="AT7" s="130"/>
      <c r="AW7" s="245" t="s">
        <v>108</v>
      </c>
      <c r="AX7" s="232">
        <v>0</v>
      </c>
      <c r="AY7" s="232">
        <v>0</v>
      </c>
      <c r="AZ7" s="232"/>
    </row>
    <row r="8" spans="1:52" ht="13.5" x14ac:dyDescent="0.25">
      <c r="A8" s="735" t="s">
        <v>109</v>
      </c>
      <c r="B8" s="740">
        <v>3040013787</v>
      </c>
      <c r="C8" s="740">
        <v>2497680957</v>
      </c>
      <c r="D8" s="740">
        <v>4074766936</v>
      </c>
      <c r="E8" s="187"/>
      <c r="F8" s="203" t="s">
        <v>109</v>
      </c>
      <c r="G8" s="204">
        <v>90649993</v>
      </c>
      <c r="H8" s="204">
        <v>85188492</v>
      </c>
      <c r="I8" s="204">
        <v>117812523</v>
      </c>
      <c r="K8" s="203" t="s">
        <v>109</v>
      </c>
      <c r="L8" s="204">
        <v>79168720</v>
      </c>
      <c r="M8" s="204">
        <v>66959606</v>
      </c>
      <c r="N8" s="204">
        <v>89239251</v>
      </c>
      <c r="P8" s="203" t="s">
        <v>109</v>
      </c>
      <c r="Q8" s="204">
        <v>11481273</v>
      </c>
      <c r="R8" s="204">
        <v>18228886</v>
      </c>
      <c r="S8" s="204">
        <v>14901196</v>
      </c>
      <c r="U8" s="203" t="s">
        <v>109</v>
      </c>
      <c r="V8" s="204"/>
      <c r="W8" s="204"/>
      <c r="X8" s="204">
        <v>13672076</v>
      </c>
      <c r="AF8" s="238" t="s">
        <v>2038</v>
      </c>
      <c r="AG8" s="239">
        <v>2500259483</v>
      </c>
      <c r="AH8" s="239">
        <v>1851283518</v>
      </c>
      <c r="AI8" s="239">
        <v>3439141998</v>
      </c>
      <c r="AK8" s="245" t="s">
        <v>109</v>
      </c>
      <c r="AL8" s="132">
        <v>135254070</v>
      </c>
      <c r="AM8" s="132">
        <v>171272523</v>
      </c>
      <c r="AN8" s="132">
        <v>160093232</v>
      </c>
      <c r="AQ8" s="245" t="s">
        <v>109</v>
      </c>
      <c r="AR8" s="130">
        <v>33877753</v>
      </c>
      <c r="AS8" s="130">
        <v>34687239</v>
      </c>
      <c r="AT8" s="130">
        <v>38665336</v>
      </c>
      <c r="AW8" s="245" t="s">
        <v>109</v>
      </c>
      <c r="AX8" s="232">
        <v>279972488</v>
      </c>
      <c r="AY8" s="232">
        <v>355249185</v>
      </c>
      <c r="AZ8" s="232">
        <v>319053847</v>
      </c>
    </row>
    <row r="9" spans="1:52" ht="13.5" x14ac:dyDescent="0.25">
      <c r="A9" s="735" t="s">
        <v>138</v>
      </c>
      <c r="B9" s="740">
        <v>1805017679</v>
      </c>
      <c r="C9" s="740">
        <v>2286856040</v>
      </c>
      <c r="D9" s="740">
        <v>2388199078</v>
      </c>
      <c r="E9" s="187"/>
      <c r="F9" s="203" t="s">
        <v>138</v>
      </c>
      <c r="G9" s="204"/>
      <c r="H9" s="204"/>
      <c r="I9" s="204"/>
      <c r="K9" s="203" t="s">
        <v>138</v>
      </c>
      <c r="L9" s="204"/>
      <c r="M9" s="204"/>
      <c r="N9" s="204"/>
      <c r="P9" s="203" t="s">
        <v>138</v>
      </c>
      <c r="Q9" s="204"/>
      <c r="R9" s="204"/>
      <c r="S9" s="204"/>
      <c r="U9" s="203" t="s">
        <v>138</v>
      </c>
      <c r="V9" s="204"/>
      <c r="W9" s="204"/>
      <c r="X9" s="204"/>
      <c r="AF9" s="238" t="s">
        <v>50</v>
      </c>
      <c r="AG9" s="239">
        <v>404999396</v>
      </c>
      <c r="AH9" s="239">
        <v>815128904</v>
      </c>
      <c r="AI9" s="239">
        <v>810120548</v>
      </c>
      <c r="AK9" s="245" t="s">
        <v>138</v>
      </c>
      <c r="AL9" s="132">
        <v>0</v>
      </c>
      <c r="AM9" s="132">
        <v>0</v>
      </c>
      <c r="AN9" s="132"/>
      <c r="AQ9" s="245" t="s">
        <v>138</v>
      </c>
      <c r="AR9" s="130">
        <v>18283</v>
      </c>
      <c r="AS9" s="130">
        <v>18283</v>
      </c>
      <c r="AT9" s="130">
        <v>18283</v>
      </c>
      <c r="AW9" s="245" t="s">
        <v>138</v>
      </c>
      <c r="AX9" s="232">
        <v>1400000000</v>
      </c>
      <c r="AY9" s="232">
        <v>1471708853</v>
      </c>
      <c r="AZ9" s="232">
        <v>1578060247</v>
      </c>
    </row>
    <row r="10" spans="1:52" ht="13.5" x14ac:dyDescent="0.25">
      <c r="A10" s="735" t="s">
        <v>139</v>
      </c>
      <c r="B10" s="740">
        <v>121408337</v>
      </c>
      <c r="C10" s="740">
        <v>136749198</v>
      </c>
      <c r="D10" s="740">
        <v>136867733</v>
      </c>
      <c r="E10" s="187"/>
      <c r="F10" s="203" t="s">
        <v>139</v>
      </c>
      <c r="G10" s="204">
        <v>500000</v>
      </c>
      <c r="H10" s="204">
        <v>400000</v>
      </c>
      <c r="I10" s="204">
        <v>400000</v>
      </c>
      <c r="K10" s="203" t="s">
        <v>139</v>
      </c>
      <c r="L10" s="204">
        <v>500000</v>
      </c>
      <c r="M10" s="204">
        <v>400000</v>
      </c>
      <c r="N10" s="204">
        <v>400000</v>
      </c>
      <c r="P10" s="203" t="s">
        <v>139</v>
      </c>
      <c r="Q10" s="204"/>
      <c r="R10" s="204"/>
      <c r="S10" s="204"/>
      <c r="U10" s="203" t="s">
        <v>139</v>
      </c>
      <c r="V10" s="204"/>
      <c r="W10" s="204"/>
      <c r="X10" s="204"/>
      <c r="AF10" s="238" t="s">
        <v>2039</v>
      </c>
      <c r="AG10" s="239">
        <v>54285651</v>
      </c>
      <c r="AH10" s="239">
        <v>81687101</v>
      </c>
      <c r="AI10" s="239">
        <v>81805636</v>
      </c>
      <c r="AK10" s="245" t="s">
        <v>139</v>
      </c>
      <c r="AL10" s="132">
        <v>50744</v>
      </c>
      <c r="AM10" s="132">
        <v>32304</v>
      </c>
      <c r="AN10" s="132">
        <v>32304</v>
      </c>
      <c r="AQ10" s="245" t="s">
        <v>139</v>
      </c>
      <c r="AR10" s="130">
        <v>191123</v>
      </c>
      <c r="AS10" s="130">
        <v>71714</v>
      </c>
      <c r="AT10" s="130">
        <v>71714</v>
      </c>
      <c r="AW10" s="245" t="s">
        <v>139</v>
      </c>
      <c r="AX10" s="232">
        <v>66380819</v>
      </c>
      <c r="AY10" s="232">
        <v>54558079</v>
      </c>
      <c r="AZ10" s="232">
        <v>54558079</v>
      </c>
    </row>
    <row r="11" spans="1:52" ht="13.5" x14ac:dyDescent="0.25">
      <c r="A11" s="733" t="s">
        <v>105</v>
      </c>
      <c r="B11" s="739">
        <v>839767740</v>
      </c>
      <c r="C11" s="739">
        <v>1002953156</v>
      </c>
      <c r="D11" s="739">
        <v>782202324</v>
      </c>
      <c r="E11" s="187"/>
      <c r="F11" s="201" t="s">
        <v>105</v>
      </c>
      <c r="G11" s="202">
        <f>SUM(G12:G15)</f>
        <v>7406040</v>
      </c>
      <c r="H11" s="202">
        <f t="shared" ref="H11:I11" si="6">SUM(H12:H15)</f>
        <v>10815071</v>
      </c>
      <c r="I11" s="202">
        <f t="shared" si="6"/>
        <v>1727867</v>
      </c>
      <c r="K11" s="201" t="s">
        <v>105</v>
      </c>
      <c r="L11" s="202">
        <f>SUM(L12:L15)</f>
        <v>359080</v>
      </c>
      <c r="M11" s="202">
        <f t="shared" ref="M11:N11" si="7">SUM(M12:M15)</f>
        <v>10815071</v>
      </c>
      <c r="N11" s="202">
        <f t="shared" si="7"/>
        <v>0</v>
      </c>
      <c r="P11" s="201" t="s">
        <v>105</v>
      </c>
      <c r="Q11" s="202">
        <f>SUM(Q12:Q15)</f>
        <v>7046960</v>
      </c>
      <c r="R11" s="202">
        <f t="shared" ref="R11:S11" si="8">SUM(R12:R15)</f>
        <v>0</v>
      </c>
      <c r="S11" s="202">
        <f t="shared" si="8"/>
        <v>0</v>
      </c>
      <c r="U11" s="201" t="s">
        <v>105</v>
      </c>
      <c r="V11" s="202">
        <f>SUM(V12:V15)</f>
        <v>0</v>
      </c>
      <c r="W11" s="202">
        <f t="shared" ref="W11:X11" si="9">SUM(W12:W15)</f>
        <v>0</v>
      </c>
      <c r="X11" s="202">
        <f t="shared" si="9"/>
        <v>1727867</v>
      </c>
      <c r="AF11" s="236" t="s">
        <v>2040</v>
      </c>
      <c r="AG11" s="237">
        <v>719009381</v>
      </c>
      <c r="AH11" s="237">
        <v>947781068</v>
      </c>
      <c r="AI11" s="237">
        <v>763424971</v>
      </c>
      <c r="AK11" s="243" t="s">
        <v>105</v>
      </c>
      <c r="AL11" s="244">
        <f>SUM(AL12:AL15)</f>
        <v>105323073</v>
      </c>
      <c r="AM11" s="244">
        <f>SUM(AM12:AM15)</f>
        <v>44064121</v>
      </c>
      <c r="AN11" s="244">
        <f>SUM(AN12:AN15)</f>
        <v>17049486</v>
      </c>
      <c r="AQ11" s="243" t="s">
        <v>105</v>
      </c>
      <c r="AR11" s="244">
        <f>SUM(AR12:AR15)</f>
        <v>1316500</v>
      </c>
      <c r="AS11" s="244">
        <f t="shared" ref="AS11:AT11" si="10">SUM(AS12:AS15)</f>
        <v>0</v>
      </c>
      <c r="AT11" s="244">
        <f t="shared" si="10"/>
        <v>0</v>
      </c>
      <c r="AW11" s="243" t="s">
        <v>105</v>
      </c>
      <c r="AX11" s="249">
        <f>SUM(AX12:AX15)</f>
        <v>6712746</v>
      </c>
      <c r="AY11" s="249">
        <f t="shared" ref="AY11:AZ11" si="11">SUM(AY12:AY15)</f>
        <v>292896</v>
      </c>
      <c r="AZ11" s="250">
        <f t="shared" si="11"/>
        <v>0</v>
      </c>
    </row>
    <row r="12" spans="1:52" ht="13.5" x14ac:dyDescent="0.25">
      <c r="A12" s="735" t="s">
        <v>137</v>
      </c>
      <c r="B12" s="740">
        <v>100300000</v>
      </c>
      <c r="C12" s="740">
        <v>100000000</v>
      </c>
      <c r="D12" s="740">
        <v>0</v>
      </c>
      <c r="E12" s="187"/>
      <c r="F12" s="203" t="s">
        <v>137</v>
      </c>
      <c r="G12" s="204"/>
      <c r="H12" s="204"/>
      <c r="I12" s="204"/>
      <c r="K12" s="203" t="s">
        <v>137</v>
      </c>
      <c r="L12" s="204"/>
      <c r="M12" s="204"/>
      <c r="N12" s="204"/>
      <c r="P12" s="203" t="s">
        <v>137</v>
      </c>
      <c r="Q12" s="204"/>
      <c r="R12" s="204"/>
      <c r="S12" s="204"/>
      <c r="U12" s="203" t="s">
        <v>137</v>
      </c>
      <c r="V12" s="204"/>
      <c r="W12" s="204"/>
      <c r="X12" s="204"/>
      <c r="AF12" s="238" t="s">
        <v>50</v>
      </c>
      <c r="AG12" s="239">
        <v>100300000</v>
      </c>
      <c r="AH12" s="239">
        <v>100000000</v>
      </c>
      <c r="AI12" s="239">
        <v>0</v>
      </c>
      <c r="AK12" s="245" t="s">
        <v>137</v>
      </c>
      <c r="AL12" s="130"/>
      <c r="AM12" s="130"/>
      <c r="AN12" s="130"/>
      <c r="AQ12" s="245" t="s">
        <v>137</v>
      </c>
      <c r="AR12" s="130"/>
      <c r="AS12" s="130"/>
      <c r="AT12" s="130"/>
      <c r="AW12" s="245" t="s">
        <v>137</v>
      </c>
      <c r="AX12" s="232">
        <v>0</v>
      </c>
      <c r="AY12" s="232">
        <v>0</v>
      </c>
      <c r="AZ12" s="251"/>
    </row>
    <row r="13" spans="1:52" ht="13.5" x14ac:dyDescent="0.25">
      <c r="A13" s="735" t="s">
        <v>140</v>
      </c>
      <c r="B13" s="740">
        <v>0</v>
      </c>
      <c r="C13" s="740">
        <v>0</v>
      </c>
      <c r="D13" s="740">
        <v>0</v>
      </c>
      <c r="E13" s="187"/>
      <c r="F13" s="203" t="s">
        <v>140</v>
      </c>
      <c r="G13" s="204"/>
      <c r="H13" s="204"/>
      <c r="I13" s="204"/>
      <c r="K13" s="203" t="s">
        <v>140</v>
      </c>
      <c r="L13" s="204"/>
      <c r="M13" s="204"/>
      <c r="N13" s="204"/>
      <c r="P13" s="203" t="s">
        <v>140</v>
      </c>
      <c r="Q13" s="204"/>
      <c r="R13" s="204"/>
      <c r="S13" s="204"/>
      <c r="U13" s="203" t="s">
        <v>140</v>
      </c>
      <c r="V13" s="204"/>
      <c r="W13" s="204"/>
      <c r="X13" s="204"/>
      <c r="AK13" s="245" t="s">
        <v>140</v>
      </c>
      <c r="AL13" s="130"/>
      <c r="AM13" s="130"/>
      <c r="AN13" s="130"/>
      <c r="AQ13" s="245" t="s">
        <v>140</v>
      </c>
      <c r="AR13" s="130"/>
      <c r="AS13" s="130"/>
      <c r="AT13" s="130"/>
      <c r="AW13" s="245" t="s">
        <v>140</v>
      </c>
      <c r="AX13" s="232">
        <v>0</v>
      </c>
      <c r="AY13" s="232">
        <v>0</v>
      </c>
      <c r="AZ13" s="251"/>
    </row>
    <row r="14" spans="1:52" ht="13.5" x14ac:dyDescent="0.25">
      <c r="A14" s="735" t="s">
        <v>114</v>
      </c>
      <c r="B14" s="740">
        <v>739467740</v>
      </c>
      <c r="C14" s="740">
        <v>902953156</v>
      </c>
      <c r="D14" s="740">
        <v>782202324</v>
      </c>
      <c r="E14" s="187"/>
      <c r="F14" s="203" t="s">
        <v>114</v>
      </c>
      <c r="G14" s="204">
        <v>7406040</v>
      </c>
      <c r="H14" s="204">
        <v>10815071</v>
      </c>
      <c r="I14" s="204">
        <v>1727867</v>
      </c>
      <c r="K14" s="203" t="s">
        <v>114</v>
      </c>
      <c r="L14" s="204">
        <v>359080</v>
      </c>
      <c r="M14" s="204">
        <v>10815071</v>
      </c>
      <c r="N14" s="204">
        <v>0</v>
      </c>
      <c r="P14" s="203" t="s">
        <v>114</v>
      </c>
      <c r="Q14" s="204">
        <v>7046960</v>
      </c>
      <c r="R14" s="204">
        <v>0</v>
      </c>
      <c r="S14" s="204">
        <v>0</v>
      </c>
      <c r="U14" s="203" t="s">
        <v>114</v>
      </c>
      <c r="V14" s="204"/>
      <c r="W14" s="204">
        <v>0</v>
      </c>
      <c r="X14" s="204">
        <v>1727867</v>
      </c>
      <c r="AF14" s="238" t="s">
        <v>2041</v>
      </c>
      <c r="AG14" s="239">
        <v>618709381</v>
      </c>
      <c r="AH14" s="239">
        <v>847781068</v>
      </c>
      <c r="AI14" s="239">
        <v>763424971</v>
      </c>
      <c r="AK14" s="245" t="s">
        <v>114</v>
      </c>
      <c r="AL14" s="130">
        <v>105323073</v>
      </c>
      <c r="AM14" s="130">
        <v>44064121</v>
      </c>
      <c r="AN14" s="130">
        <v>17049486</v>
      </c>
      <c r="AQ14" s="245" t="s">
        <v>114</v>
      </c>
      <c r="AR14" s="130">
        <v>1316500</v>
      </c>
      <c r="AS14" s="130"/>
      <c r="AT14" s="130"/>
      <c r="AW14" s="245" t="s">
        <v>114</v>
      </c>
      <c r="AX14" s="232">
        <v>6712746</v>
      </c>
      <c r="AY14" s="232">
        <v>292896</v>
      </c>
      <c r="AZ14" s="251"/>
    </row>
    <row r="15" spans="1:52" ht="13.5" x14ac:dyDescent="0.25">
      <c r="A15" s="735" t="s">
        <v>115</v>
      </c>
      <c r="B15" s="740">
        <v>0</v>
      </c>
      <c r="C15" s="740">
        <v>0</v>
      </c>
      <c r="D15" s="740">
        <v>0</v>
      </c>
      <c r="E15" s="187"/>
      <c r="F15" s="203" t="s">
        <v>115</v>
      </c>
      <c r="G15" s="204"/>
      <c r="H15" s="204"/>
      <c r="I15" s="204"/>
      <c r="K15" s="203" t="s">
        <v>115</v>
      </c>
      <c r="L15" s="204"/>
      <c r="M15" s="204"/>
      <c r="N15" s="204"/>
      <c r="P15" s="203" t="s">
        <v>115</v>
      </c>
      <c r="Q15" s="204"/>
      <c r="R15" s="204"/>
      <c r="S15" s="204"/>
      <c r="U15" s="203" t="s">
        <v>115</v>
      </c>
      <c r="V15" s="204"/>
      <c r="W15" s="204"/>
      <c r="X15" s="204"/>
      <c r="AK15" s="245" t="s">
        <v>115</v>
      </c>
      <c r="AL15" s="130"/>
      <c r="AM15" s="130"/>
      <c r="AN15" s="130"/>
      <c r="AQ15" s="245" t="s">
        <v>115</v>
      </c>
      <c r="AR15" s="130"/>
      <c r="AS15" s="130"/>
      <c r="AT15" s="130"/>
      <c r="AW15" s="245" t="s">
        <v>115</v>
      </c>
      <c r="AX15" s="232">
        <v>0</v>
      </c>
      <c r="AY15" s="232">
        <v>0</v>
      </c>
      <c r="AZ15" s="251"/>
    </row>
    <row r="16" spans="1:52" ht="13.5" x14ac:dyDescent="0.25">
      <c r="A16" s="733" t="s">
        <v>93</v>
      </c>
      <c r="B16" s="739">
        <v>0</v>
      </c>
      <c r="C16" s="739">
        <v>0</v>
      </c>
      <c r="D16" s="739">
        <v>0</v>
      </c>
      <c r="E16" s="187"/>
      <c r="F16" s="201" t="s">
        <v>93</v>
      </c>
      <c r="G16" s="202">
        <f>SUM(G17)</f>
        <v>0</v>
      </c>
      <c r="H16" s="202">
        <f t="shared" ref="H16:I16" si="12">SUM(H17)</f>
        <v>0</v>
      </c>
      <c r="I16" s="202">
        <f t="shared" si="12"/>
        <v>0</v>
      </c>
      <c r="K16" s="201" t="s">
        <v>93</v>
      </c>
      <c r="L16" s="202">
        <f>SUM(L17)</f>
        <v>0</v>
      </c>
      <c r="M16" s="202">
        <f t="shared" ref="M16:N16" si="13">SUM(M17)</f>
        <v>0</v>
      </c>
      <c r="N16" s="202">
        <f t="shared" si="13"/>
        <v>0</v>
      </c>
      <c r="P16" s="201" t="s">
        <v>93</v>
      </c>
      <c r="Q16" s="202">
        <f>SUM(Q17)</f>
        <v>0</v>
      </c>
      <c r="R16" s="202">
        <f t="shared" ref="R16:S16" si="14">SUM(R17)</f>
        <v>0</v>
      </c>
      <c r="S16" s="202">
        <f t="shared" si="14"/>
        <v>0</v>
      </c>
      <c r="U16" s="201" t="s">
        <v>93</v>
      </c>
      <c r="V16" s="202">
        <f>SUM(V17)</f>
        <v>0</v>
      </c>
      <c r="W16" s="202">
        <f t="shared" ref="W16:X16" si="15">SUM(W17)</f>
        <v>0</v>
      </c>
      <c r="X16" s="202">
        <f t="shared" si="15"/>
        <v>0</v>
      </c>
      <c r="AK16" s="243" t="s">
        <v>93</v>
      </c>
      <c r="AL16" s="244">
        <f>AL17</f>
        <v>0</v>
      </c>
      <c r="AM16" s="244">
        <f>AM17</f>
        <v>0</v>
      </c>
      <c r="AN16" s="244">
        <f>AN17</f>
        <v>0</v>
      </c>
      <c r="AQ16" s="243" t="s">
        <v>93</v>
      </c>
      <c r="AR16" s="244">
        <f>SUM(AR17)</f>
        <v>0</v>
      </c>
      <c r="AS16" s="244">
        <f t="shared" ref="AS16:AT16" si="16">SUM(AS17)</f>
        <v>0</v>
      </c>
      <c r="AT16" s="244">
        <f t="shared" si="16"/>
        <v>0</v>
      </c>
      <c r="AW16" s="243" t="s">
        <v>93</v>
      </c>
      <c r="AX16" s="249">
        <f>AX17</f>
        <v>0</v>
      </c>
      <c r="AY16" s="249">
        <f t="shared" ref="AY16:AZ16" si="17">AY17</f>
        <v>0</v>
      </c>
      <c r="AZ16" s="250">
        <f t="shared" si="17"/>
        <v>0</v>
      </c>
    </row>
    <row r="17" spans="1:52" ht="14.25" thickBot="1" x14ac:dyDescent="0.3">
      <c r="A17" s="735" t="s">
        <v>116</v>
      </c>
      <c r="B17" s="740">
        <v>0</v>
      </c>
      <c r="C17" s="740">
        <v>0</v>
      </c>
      <c r="D17" s="740">
        <v>0</v>
      </c>
      <c r="E17" s="187"/>
      <c r="F17" s="203" t="s">
        <v>116</v>
      </c>
      <c r="G17" s="204"/>
      <c r="H17" s="204"/>
      <c r="I17" s="204"/>
      <c r="K17" s="203" t="s">
        <v>116</v>
      </c>
      <c r="L17" s="204"/>
      <c r="M17" s="204"/>
      <c r="N17" s="204"/>
      <c r="P17" s="203" t="s">
        <v>116</v>
      </c>
      <c r="Q17" s="204"/>
      <c r="R17" s="204"/>
      <c r="S17" s="204"/>
      <c r="U17" s="203" t="s">
        <v>116</v>
      </c>
      <c r="V17" s="204"/>
      <c r="W17" s="204"/>
      <c r="X17" s="204"/>
      <c r="AK17" s="245" t="s">
        <v>116</v>
      </c>
      <c r="AL17" s="66"/>
      <c r="AM17" s="66"/>
      <c r="AN17" s="66"/>
      <c r="AQ17" s="245" t="s">
        <v>116</v>
      </c>
      <c r="AR17" s="130"/>
      <c r="AS17" s="130"/>
      <c r="AT17" s="130"/>
      <c r="AW17" s="245" t="s">
        <v>116</v>
      </c>
      <c r="AX17" s="232">
        <v>0</v>
      </c>
      <c r="AY17" s="232">
        <v>0</v>
      </c>
      <c r="AZ17" s="251"/>
    </row>
    <row r="18" spans="1:52" s="158" customFormat="1" ht="18" customHeight="1" thickBot="1" x14ac:dyDescent="0.3">
      <c r="A18" s="737" t="s">
        <v>344</v>
      </c>
      <c r="B18" s="739">
        <v>9376398911</v>
      </c>
      <c r="C18" s="739">
        <v>9234051089</v>
      </c>
      <c r="D18" s="739">
        <v>10537959739</v>
      </c>
      <c r="E18" s="701"/>
      <c r="F18" s="205" t="s">
        <v>344</v>
      </c>
      <c r="G18" s="206">
        <f>+G4+G11+G16</f>
        <v>139051556</v>
      </c>
      <c r="H18" s="206">
        <f t="shared" ref="H18:I18" si="18">+H4+H11+H16</f>
        <v>137790515</v>
      </c>
      <c r="I18" s="206">
        <f t="shared" si="18"/>
        <v>158583490</v>
      </c>
      <c r="K18" s="205" t="s">
        <v>344</v>
      </c>
      <c r="L18" s="206">
        <f>+L4+L11+L16</f>
        <v>120523323</v>
      </c>
      <c r="M18" s="206">
        <f t="shared" ref="M18:N18" si="19">+M4+M11+M16</f>
        <v>119561629</v>
      </c>
      <c r="N18" s="206">
        <f t="shared" si="19"/>
        <v>128282351</v>
      </c>
      <c r="P18" s="205" t="s">
        <v>344</v>
      </c>
      <c r="Q18" s="206">
        <f>+Q4+Q11+Q16</f>
        <v>18528233</v>
      </c>
      <c r="R18" s="206">
        <f t="shared" ref="R18:S18" si="20">+R4+R11+R16</f>
        <v>18228886</v>
      </c>
      <c r="S18" s="206">
        <f t="shared" si="20"/>
        <v>14901196</v>
      </c>
      <c r="U18" s="205" t="s">
        <v>344</v>
      </c>
      <c r="V18" s="206">
        <f>+V4+V11+V16</f>
        <v>0</v>
      </c>
      <c r="W18" s="206">
        <f t="shared" ref="W18:X18" si="21">+W4+W11+W16</f>
        <v>0</v>
      </c>
      <c r="X18" s="206">
        <f t="shared" si="21"/>
        <v>15399943</v>
      </c>
      <c r="AF18" s="240" t="s">
        <v>2024</v>
      </c>
      <c r="AG18" s="241">
        <v>7092483491</v>
      </c>
      <c r="AH18" s="241">
        <v>6843335341</v>
      </c>
      <c r="AI18" s="242">
        <v>8088439398</v>
      </c>
      <c r="AK18" s="246" t="s">
        <v>344</v>
      </c>
      <c r="AL18" s="129">
        <f>+AL16+AL11+AL4</f>
        <v>333445759</v>
      </c>
      <c r="AM18" s="129">
        <f>+AM16+AM11+AM4</f>
        <v>313354540</v>
      </c>
      <c r="AN18" s="129">
        <f>+AN16+AN11+AN4</f>
        <v>278608386</v>
      </c>
      <c r="AQ18" s="246" t="s">
        <v>344</v>
      </c>
      <c r="AR18" s="129">
        <f>+AR4+AR11+AR16</f>
        <v>46329231</v>
      </c>
      <c r="AS18" s="129">
        <f t="shared" ref="AS18:AT18" si="22">+AS4+AS11+AS16</f>
        <v>45738857</v>
      </c>
      <c r="AT18" s="129">
        <f t="shared" si="22"/>
        <v>49213180</v>
      </c>
      <c r="AW18" s="246" t="s">
        <v>344</v>
      </c>
      <c r="AX18" s="252">
        <f>AX4+AX11+AX16</f>
        <v>1765088874</v>
      </c>
      <c r="AY18" s="252">
        <f t="shared" ref="AY18:AZ18" si="23">AY4+AY11+AY16</f>
        <v>1893831836</v>
      </c>
      <c r="AZ18" s="252">
        <f t="shared" si="23"/>
        <v>1963115285</v>
      </c>
    </row>
    <row r="19" spans="1:52" s="158" customFormat="1" ht="18" customHeight="1" x14ac:dyDescent="0.2">
      <c r="A19" s="701"/>
      <c r="B19" s="701"/>
      <c r="C19" s="701"/>
      <c r="D19" s="701"/>
      <c r="E19" s="701"/>
      <c r="F19" s="207"/>
      <c r="G19" s="208"/>
      <c r="H19" s="208"/>
      <c r="I19" s="208"/>
      <c r="K19" s="207"/>
      <c r="L19" s="208"/>
      <c r="M19" s="208"/>
      <c r="N19" s="208"/>
      <c r="P19" s="207"/>
      <c r="Q19" s="208"/>
      <c r="R19" s="208"/>
      <c r="S19" s="208"/>
      <c r="U19" s="207"/>
      <c r="V19" s="208"/>
      <c r="W19" s="208"/>
      <c r="X19" s="208"/>
      <c r="Z19" s="195" t="s">
        <v>410</v>
      </c>
      <c r="AK19"/>
      <c r="AL19"/>
      <c r="AM19"/>
      <c r="AN19"/>
      <c r="AQ19"/>
      <c r="AR19"/>
      <c r="AS19"/>
      <c r="AT19"/>
      <c r="AW19"/>
      <c r="AX19"/>
      <c r="AY19"/>
      <c r="AZ19"/>
    </row>
    <row r="20" spans="1:52" ht="14.25" thickBot="1" x14ac:dyDescent="0.3">
      <c r="A20" s="187"/>
      <c r="B20" s="187"/>
      <c r="C20" s="187"/>
      <c r="D20" s="187"/>
      <c r="E20" s="187"/>
      <c r="F20" s="197" t="s">
        <v>2006</v>
      </c>
      <c r="K20" s="197" t="s">
        <v>2003</v>
      </c>
      <c r="P20" s="197" t="s">
        <v>2004</v>
      </c>
      <c r="U20" s="197" t="s">
        <v>2005</v>
      </c>
      <c r="Z20" s="197" t="s">
        <v>2007</v>
      </c>
    </row>
    <row r="21" spans="1:52" s="200" customFormat="1" ht="28.35" customHeight="1" thickBot="1" x14ac:dyDescent="0.3">
      <c r="A21" s="720" t="s">
        <v>348</v>
      </c>
      <c r="B21" s="731">
        <v>2019</v>
      </c>
      <c r="C21" s="731">
        <v>2020</v>
      </c>
      <c r="D21" s="731">
        <v>2021</v>
      </c>
      <c r="E21" s="732"/>
      <c r="F21" s="198" t="s">
        <v>348</v>
      </c>
      <c r="G21" s="199">
        <v>2019</v>
      </c>
      <c r="H21" s="199">
        <v>2020</v>
      </c>
      <c r="I21" s="199">
        <v>2021</v>
      </c>
      <c r="K21" s="198" t="s">
        <v>348</v>
      </c>
      <c r="L21" s="199">
        <v>2019</v>
      </c>
      <c r="M21" s="199">
        <v>2020</v>
      </c>
      <c r="N21" s="199">
        <v>2021</v>
      </c>
      <c r="P21" s="198" t="s">
        <v>348</v>
      </c>
      <c r="Q21" s="199">
        <v>2019</v>
      </c>
      <c r="R21" s="199">
        <v>2020</v>
      </c>
      <c r="S21" s="199">
        <v>2021</v>
      </c>
      <c r="U21" s="198" t="s">
        <v>348</v>
      </c>
      <c r="V21" s="199">
        <v>2019</v>
      </c>
      <c r="W21" s="199">
        <v>2020</v>
      </c>
      <c r="X21" s="199">
        <v>2021</v>
      </c>
      <c r="Z21" s="198" t="s">
        <v>348</v>
      </c>
      <c r="AA21" s="199">
        <v>2019</v>
      </c>
      <c r="AB21" s="199">
        <v>2020</v>
      </c>
      <c r="AC21" s="199">
        <v>2021</v>
      </c>
      <c r="AF21" s="233" t="s">
        <v>2017</v>
      </c>
      <c r="AG21" s="234" t="s">
        <v>2025</v>
      </c>
      <c r="AH21" s="234" t="s">
        <v>2026</v>
      </c>
      <c r="AI21" s="235" t="s">
        <v>2027</v>
      </c>
      <c r="AK21" s="70" t="s">
        <v>348</v>
      </c>
      <c r="AL21" s="71">
        <v>2019</v>
      </c>
      <c r="AM21" s="71">
        <v>2020</v>
      </c>
      <c r="AN21" s="71">
        <v>2021</v>
      </c>
      <c r="AQ21" s="70" t="s">
        <v>348</v>
      </c>
      <c r="AR21" s="71">
        <v>2019</v>
      </c>
      <c r="AS21" s="71">
        <v>2020</v>
      </c>
      <c r="AT21" s="71">
        <v>2021</v>
      </c>
      <c r="AW21" s="70" t="s">
        <v>348</v>
      </c>
      <c r="AX21" s="71">
        <v>2019</v>
      </c>
      <c r="AY21" s="71">
        <v>2020</v>
      </c>
      <c r="AZ21" s="71">
        <v>2021</v>
      </c>
    </row>
    <row r="22" spans="1:52" ht="13.5" x14ac:dyDescent="0.25">
      <c r="A22" s="733" t="s">
        <v>117</v>
      </c>
      <c r="B22" s="734">
        <v>8327000916</v>
      </c>
      <c r="C22" s="734">
        <v>9651819404</v>
      </c>
      <c r="D22" s="734">
        <v>9494198515</v>
      </c>
      <c r="E22" s="187"/>
      <c r="F22" s="201" t="s">
        <v>117</v>
      </c>
      <c r="G22" s="202">
        <f>SUM(G23:G28)</f>
        <v>127303533</v>
      </c>
      <c r="H22" s="202">
        <f t="shared" ref="H22:I22" si="24">SUM(H23:H28)</f>
        <v>133581624</v>
      </c>
      <c r="I22" s="202">
        <f t="shared" si="24"/>
        <v>156855623</v>
      </c>
      <c r="K22" s="201" t="s">
        <v>117</v>
      </c>
      <c r="L22" s="202">
        <f>SUM(L23:L28)</f>
        <v>115009140</v>
      </c>
      <c r="M22" s="202">
        <f>SUM(M23:M28)</f>
        <v>114262147</v>
      </c>
      <c r="N22" s="202">
        <f t="shared" ref="N22" si="25">SUM(N23:N28)</f>
        <v>128282351</v>
      </c>
      <c r="P22" s="201" t="s">
        <v>117</v>
      </c>
      <c r="Q22" s="202">
        <f>SUM(Q23:Q28)</f>
        <v>11766931</v>
      </c>
      <c r="R22" s="202">
        <f t="shared" ref="R22:S22" si="26">SUM(R23:R28)</f>
        <v>18137349</v>
      </c>
      <c r="S22" s="202">
        <f t="shared" si="26"/>
        <v>14901196</v>
      </c>
      <c r="U22" s="201" t="s">
        <v>117</v>
      </c>
      <c r="V22" s="202">
        <f>SUM(V23:V28)</f>
        <v>0</v>
      </c>
      <c r="W22" s="202">
        <f t="shared" ref="W22:X22" si="27">SUM(W23:W28)</f>
        <v>178560</v>
      </c>
      <c r="X22" s="202">
        <f t="shared" si="27"/>
        <v>13672076</v>
      </c>
      <c r="Z22" s="201" t="s">
        <v>117</v>
      </c>
      <c r="AA22" s="202">
        <f>SUM(AA23:AA28)</f>
        <v>541337</v>
      </c>
      <c r="AB22" s="202">
        <f t="shared" ref="AB22:AC22" si="28">SUM(AB23:AB28)</f>
        <v>1003568</v>
      </c>
      <c r="AC22" s="202">
        <f t="shared" si="28"/>
        <v>0</v>
      </c>
      <c r="AF22" s="236" t="s">
        <v>2035</v>
      </c>
      <c r="AG22" s="237">
        <v>6005418933</v>
      </c>
      <c r="AH22" s="237">
        <v>7153944095</v>
      </c>
      <c r="AI22" s="237">
        <v>7325014427</v>
      </c>
      <c r="AK22" s="243" t="s">
        <v>117</v>
      </c>
      <c r="AL22" s="244">
        <f>SUM(AL23:AL28)</f>
        <v>385935350</v>
      </c>
      <c r="AM22" s="244">
        <f>SUM(AM23:AM28)</f>
        <v>400205016</v>
      </c>
      <c r="AN22" s="244">
        <f>SUM(AN23:AN28)</f>
        <v>0</v>
      </c>
      <c r="AQ22" s="243" t="s">
        <v>117</v>
      </c>
      <c r="AR22" s="244">
        <f>SUM(AR23:AR28)</f>
        <v>51270940</v>
      </c>
      <c r="AS22" s="244">
        <f t="shared" ref="AS22:AT22" si="29">SUM(AS23:AS28)</f>
        <v>46204289</v>
      </c>
      <c r="AT22" s="244">
        <f t="shared" si="29"/>
        <v>49213180</v>
      </c>
      <c r="AW22" s="243" t="s">
        <v>117</v>
      </c>
      <c r="AX22" s="248">
        <f>SUM(AX23:AX28)</f>
        <v>1757072160</v>
      </c>
      <c r="AY22" s="248">
        <f>SUM(AY23:AY28)</f>
        <v>1917884380</v>
      </c>
      <c r="AZ22" s="248">
        <f>SUM(AZ23:AZ28)</f>
        <v>1963115285</v>
      </c>
    </row>
    <row r="23" spans="1:52" ht="13.5" x14ac:dyDescent="0.25">
      <c r="A23" s="735" t="s">
        <v>106</v>
      </c>
      <c r="B23" s="740"/>
      <c r="C23" s="740"/>
      <c r="D23" s="740"/>
      <c r="E23" s="187"/>
      <c r="F23" s="203" t="s">
        <v>106</v>
      </c>
      <c r="G23" s="204"/>
      <c r="H23" s="204"/>
      <c r="I23" s="204"/>
      <c r="K23" s="203" t="s">
        <v>106</v>
      </c>
      <c r="L23" s="204"/>
      <c r="M23" s="204"/>
      <c r="N23" s="204"/>
      <c r="P23" s="203" t="s">
        <v>106</v>
      </c>
      <c r="Q23" s="204"/>
      <c r="R23" s="204"/>
      <c r="S23" s="204"/>
      <c r="U23" s="203" t="s">
        <v>106</v>
      </c>
      <c r="V23" s="204"/>
      <c r="W23" s="204"/>
      <c r="X23" s="204"/>
      <c r="Z23" s="203" t="s">
        <v>106</v>
      </c>
      <c r="AA23" s="204"/>
      <c r="AB23" s="204"/>
      <c r="AC23" s="204"/>
      <c r="AK23" s="245" t="s">
        <v>106</v>
      </c>
      <c r="AL23" s="130"/>
      <c r="AM23" s="130"/>
      <c r="AN23" s="130"/>
      <c r="AQ23" s="245" t="s">
        <v>106</v>
      </c>
      <c r="AR23" s="130"/>
      <c r="AS23" s="130"/>
      <c r="AT23" s="130"/>
      <c r="AW23" s="245" t="s">
        <v>106</v>
      </c>
      <c r="AX23" s="232"/>
      <c r="AY23" s="232"/>
      <c r="AZ23" s="232"/>
    </row>
    <row r="24" spans="1:52" ht="13.5" x14ac:dyDescent="0.25">
      <c r="A24" s="738" t="s">
        <v>107</v>
      </c>
      <c r="B24" s="740">
        <v>2675725711</v>
      </c>
      <c r="C24" s="740">
        <v>2773919084</v>
      </c>
      <c r="D24" s="740">
        <v>2873883265</v>
      </c>
      <c r="E24" s="187"/>
      <c r="F24" s="209" t="s">
        <v>107</v>
      </c>
      <c r="G24" s="204">
        <v>29521941</v>
      </c>
      <c r="H24" s="204">
        <v>36306724</v>
      </c>
      <c r="I24" s="204">
        <v>32831380</v>
      </c>
      <c r="K24" s="209" t="s">
        <v>107</v>
      </c>
      <c r="L24" s="204">
        <v>29521941</v>
      </c>
      <c r="M24" s="204">
        <v>36198529</v>
      </c>
      <c r="N24" s="204">
        <v>32831380</v>
      </c>
      <c r="P24" s="209" t="s">
        <v>107</v>
      </c>
      <c r="Q24" s="204"/>
      <c r="R24" s="204"/>
      <c r="S24" s="204"/>
      <c r="U24" s="209" t="s">
        <v>107</v>
      </c>
      <c r="V24" s="204"/>
      <c r="W24" s="204">
        <v>65520</v>
      </c>
      <c r="X24" s="204"/>
      <c r="Z24" s="209" t="s">
        <v>107</v>
      </c>
      <c r="AA24" s="204">
        <v>13875</v>
      </c>
      <c r="AB24" s="204">
        <v>42675</v>
      </c>
      <c r="AC24" s="204"/>
      <c r="AF24" s="238" t="s">
        <v>2036</v>
      </c>
      <c r="AG24" s="239">
        <v>2531752622</v>
      </c>
      <c r="AH24" s="239">
        <v>2615232537</v>
      </c>
      <c r="AI24" s="239">
        <v>2819150926</v>
      </c>
      <c r="AK24" s="245" t="s">
        <v>107</v>
      </c>
      <c r="AL24" s="130">
        <v>91956020</v>
      </c>
      <c r="AM24" s="130">
        <v>99452030</v>
      </c>
      <c r="AN24" s="130"/>
      <c r="AQ24" s="245" t="s">
        <v>107</v>
      </c>
      <c r="AR24" s="130">
        <v>10472307</v>
      </c>
      <c r="AS24" s="130">
        <v>10904970</v>
      </c>
      <c r="AT24" s="130">
        <v>10457847</v>
      </c>
      <c r="AW24" s="245" t="s">
        <v>107</v>
      </c>
      <c r="AX24" s="232">
        <v>12022821</v>
      </c>
      <c r="AY24" s="232">
        <v>12022823</v>
      </c>
      <c r="AZ24" s="232">
        <v>11443112</v>
      </c>
    </row>
    <row r="25" spans="1:52" ht="13.5" x14ac:dyDescent="0.25">
      <c r="A25" s="735" t="s">
        <v>108</v>
      </c>
      <c r="B25" s="740">
        <v>187293501</v>
      </c>
      <c r="C25" s="740">
        <v>189730985</v>
      </c>
      <c r="D25" s="740">
        <v>180607039</v>
      </c>
      <c r="E25" s="187"/>
      <c r="F25" s="203" t="s">
        <v>108</v>
      </c>
      <c r="G25" s="204">
        <v>6084441</v>
      </c>
      <c r="H25" s="204">
        <v>7163829</v>
      </c>
      <c r="I25" s="204">
        <v>5811720</v>
      </c>
      <c r="K25" s="203" t="s">
        <v>108</v>
      </c>
      <c r="L25" s="204">
        <v>6084441</v>
      </c>
      <c r="M25" s="204">
        <v>7163829</v>
      </c>
      <c r="N25" s="204">
        <v>5811720</v>
      </c>
      <c r="P25" s="203" t="s">
        <v>108</v>
      </c>
      <c r="Q25" s="204"/>
      <c r="R25" s="204"/>
      <c r="S25" s="204"/>
      <c r="U25" s="203" t="s">
        <v>108</v>
      </c>
      <c r="V25" s="204"/>
      <c r="W25" s="204"/>
      <c r="X25" s="204"/>
      <c r="Z25" s="203" t="s">
        <v>108</v>
      </c>
      <c r="AA25" s="204"/>
      <c r="AB25" s="204"/>
      <c r="AC25" s="204"/>
      <c r="AF25" s="238" t="s">
        <v>2037</v>
      </c>
      <c r="AG25" s="239">
        <v>174925612</v>
      </c>
      <c r="AH25" s="239">
        <v>176314319</v>
      </c>
      <c r="AI25" s="239">
        <v>174795319</v>
      </c>
      <c r="AK25" s="245" t="s">
        <v>108</v>
      </c>
      <c r="AL25" s="130">
        <v>6283448</v>
      </c>
      <c r="AM25" s="130">
        <v>6252837</v>
      </c>
      <c r="AN25" s="130"/>
      <c r="AQ25" s="245" t="s">
        <v>108</v>
      </c>
      <c r="AR25" s="130"/>
      <c r="AS25" s="130"/>
      <c r="AT25" s="130"/>
      <c r="AW25" s="245" t="s">
        <v>108</v>
      </c>
      <c r="AX25" s="232"/>
      <c r="AY25" s="232"/>
      <c r="AZ25" s="232"/>
    </row>
    <row r="26" spans="1:52" ht="13.5" x14ac:dyDescent="0.25">
      <c r="A26" s="735" t="s">
        <v>109</v>
      </c>
      <c r="B26" s="740">
        <v>3371946786</v>
      </c>
      <c r="C26" s="740">
        <v>4455869377</v>
      </c>
      <c r="D26" s="740">
        <v>3914673704</v>
      </c>
      <c r="E26" s="187"/>
      <c r="F26" s="203" t="s">
        <v>109</v>
      </c>
      <c r="G26" s="204">
        <v>90971237</v>
      </c>
      <c r="H26" s="204">
        <v>89648018</v>
      </c>
      <c r="I26" s="204">
        <v>117812523</v>
      </c>
      <c r="K26" s="203" t="s">
        <v>109</v>
      </c>
      <c r="L26" s="204">
        <v>78676844</v>
      </c>
      <c r="M26" s="204">
        <v>70436736</v>
      </c>
      <c r="N26" s="204">
        <v>89239251</v>
      </c>
      <c r="P26" s="203" t="s">
        <v>109</v>
      </c>
      <c r="Q26" s="204">
        <v>11766931</v>
      </c>
      <c r="R26" s="204">
        <v>18137349</v>
      </c>
      <c r="S26" s="204">
        <v>14901196</v>
      </c>
      <c r="U26" s="203" t="s">
        <v>109</v>
      </c>
      <c r="V26" s="204"/>
      <c r="W26" s="204">
        <v>113040</v>
      </c>
      <c r="X26" s="204">
        <v>13672076</v>
      </c>
      <c r="Z26" s="203" t="s">
        <v>109</v>
      </c>
      <c r="AA26" s="204">
        <v>527462</v>
      </c>
      <c r="AB26" s="204">
        <v>960893</v>
      </c>
      <c r="AC26" s="204"/>
      <c r="AF26" s="238" t="s">
        <v>2038</v>
      </c>
      <c r="AG26" s="239">
        <v>2676307425</v>
      </c>
      <c r="AH26" s="239">
        <v>3697019343</v>
      </c>
      <c r="AI26" s="239">
        <v>3439141998</v>
      </c>
      <c r="AK26" s="245" t="s">
        <v>109</v>
      </c>
      <c r="AL26" s="130">
        <v>287466826</v>
      </c>
      <c r="AM26" s="130">
        <v>294384806</v>
      </c>
      <c r="AN26" s="130"/>
      <c r="AQ26" s="245" t="s">
        <v>109</v>
      </c>
      <c r="AR26" s="130">
        <v>40708141</v>
      </c>
      <c r="AS26" s="130">
        <v>35198557</v>
      </c>
      <c r="AT26" s="130">
        <v>38665336</v>
      </c>
      <c r="AW26" s="245" t="s">
        <v>109</v>
      </c>
      <c r="AX26" s="232">
        <v>276493157</v>
      </c>
      <c r="AY26" s="232">
        <v>339618653</v>
      </c>
      <c r="AZ26" s="232">
        <v>319053847</v>
      </c>
    </row>
    <row r="27" spans="1:52" ht="13.5" x14ac:dyDescent="0.25">
      <c r="A27" s="735" t="s">
        <v>138</v>
      </c>
      <c r="B27" s="740">
        <v>1918021762</v>
      </c>
      <c r="C27" s="740">
        <v>2079828526</v>
      </c>
      <c r="D27" s="740">
        <v>2388199078</v>
      </c>
      <c r="E27" s="187"/>
      <c r="F27" s="203" t="s">
        <v>138</v>
      </c>
      <c r="G27" s="204">
        <v>58553</v>
      </c>
      <c r="H27" s="204">
        <v>63053</v>
      </c>
      <c r="I27" s="204"/>
      <c r="K27" s="203" t="s">
        <v>138</v>
      </c>
      <c r="L27" s="204">
        <v>58553</v>
      </c>
      <c r="M27" s="204">
        <v>63053</v>
      </c>
      <c r="N27" s="204"/>
      <c r="P27" s="203" t="s">
        <v>138</v>
      </c>
      <c r="Q27" s="204"/>
      <c r="R27" s="204"/>
      <c r="S27" s="204"/>
      <c r="U27" s="203" t="s">
        <v>138</v>
      </c>
      <c r="V27" s="204"/>
      <c r="W27" s="204"/>
      <c r="X27" s="204"/>
      <c r="Z27" s="203" t="s">
        <v>138</v>
      </c>
      <c r="AA27" s="204"/>
      <c r="AB27" s="204"/>
      <c r="AC27" s="204"/>
      <c r="AF27" s="238" t="s">
        <v>50</v>
      </c>
      <c r="AG27" s="239">
        <v>488064000</v>
      </c>
      <c r="AH27" s="239">
        <v>572924171</v>
      </c>
      <c r="AI27" s="239">
        <v>810120548</v>
      </c>
      <c r="AK27" s="245" t="s">
        <v>138</v>
      </c>
      <c r="AL27" s="130">
        <v>108569</v>
      </c>
      <c r="AM27" s="130">
        <v>58549</v>
      </c>
      <c r="AN27" s="130"/>
      <c r="AQ27" s="245" t="s">
        <v>138</v>
      </c>
      <c r="AR27" s="130">
        <v>50778</v>
      </c>
      <c r="AS27" s="130">
        <v>69048</v>
      </c>
      <c r="AT27" s="130">
        <v>18283</v>
      </c>
      <c r="AW27" s="245" t="s">
        <v>138</v>
      </c>
      <c r="AX27" s="232">
        <v>1429739862</v>
      </c>
      <c r="AY27" s="232">
        <v>1506713705</v>
      </c>
      <c r="AZ27" s="232">
        <v>1578060247</v>
      </c>
    </row>
    <row r="28" spans="1:52" ht="13.5" x14ac:dyDescent="0.25">
      <c r="A28" s="735" t="s">
        <v>139</v>
      </c>
      <c r="B28" s="740">
        <v>174013156</v>
      </c>
      <c r="C28" s="740">
        <v>152471432</v>
      </c>
      <c r="D28" s="740">
        <v>136835429</v>
      </c>
      <c r="E28" s="187"/>
      <c r="F28" s="203" t="s">
        <v>139</v>
      </c>
      <c r="G28" s="204">
        <v>667361</v>
      </c>
      <c r="H28" s="204">
        <v>400000</v>
      </c>
      <c r="I28" s="204">
        <v>400000</v>
      </c>
      <c r="K28" s="203" t="s">
        <v>139</v>
      </c>
      <c r="L28" s="204">
        <v>667361</v>
      </c>
      <c r="M28" s="204">
        <v>400000</v>
      </c>
      <c r="N28" s="204">
        <v>400000</v>
      </c>
      <c r="P28" s="203" t="s">
        <v>139</v>
      </c>
      <c r="Q28" s="204"/>
      <c r="R28" s="204"/>
      <c r="S28" s="204"/>
      <c r="U28" s="203" t="s">
        <v>139</v>
      </c>
      <c r="V28" s="204"/>
      <c r="W28" s="204"/>
      <c r="X28" s="204"/>
      <c r="Z28" s="203" t="s">
        <v>139</v>
      </c>
      <c r="AA28" s="204"/>
      <c r="AB28" s="204"/>
      <c r="AC28" s="204"/>
      <c r="AF28" s="238" t="s">
        <v>2039</v>
      </c>
      <c r="AG28" s="239">
        <v>134369274</v>
      </c>
      <c r="AH28" s="239">
        <v>92453725</v>
      </c>
      <c r="AI28" s="239">
        <v>81805636</v>
      </c>
      <c r="AK28" s="245" t="s">
        <v>139</v>
      </c>
      <c r="AL28" s="130">
        <v>120487</v>
      </c>
      <c r="AM28" s="130">
        <v>56794</v>
      </c>
      <c r="AN28" s="130"/>
      <c r="AQ28" s="245" t="s">
        <v>139</v>
      </c>
      <c r="AR28" s="130">
        <v>39714</v>
      </c>
      <c r="AS28" s="130">
        <v>31714</v>
      </c>
      <c r="AT28" s="130">
        <v>71714</v>
      </c>
      <c r="AW28" s="245" t="s">
        <v>139</v>
      </c>
      <c r="AX28" s="232">
        <v>38816320</v>
      </c>
      <c r="AY28" s="232">
        <v>59529199</v>
      </c>
      <c r="AZ28" s="232">
        <v>54558079</v>
      </c>
    </row>
    <row r="29" spans="1:52" ht="13.5" x14ac:dyDescent="0.25">
      <c r="A29" s="733" t="s">
        <v>105</v>
      </c>
      <c r="B29" s="739">
        <v>716133123</v>
      </c>
      <c r="C29" s="739">
        <v>1126116347</v>
      </c>
      <c r="D29" s="739">
        <v>765152838</v>
      </c>
      <c r="E29" s="187"/>
      <c r="F29" s="201" t="s">
        <v>105</v>
      </c>
      <c r="G29" s="202">
        <f>SUM(G30:G33)</f>
        <v>12882973</v>
      </c>
      <c r="H29" s="202">
        <f t="shared" ref="H29:I29" si="30">SUM(H30:H33)</f>
        <v>9853756</v>
      </c>
      <c r="I29" s="202">
        <f t="shared" si="30"/>
        <v>1727867</v>
      </c>
      <c r="K29" s="201" t="s">
        <v>105</v>
      </c>
      <c r="L29" s="202">
        <f>SUM(L30:L33)</f>
        <v>1530037</v>
      </c>
      <c r="M29" s="202">
        <f t="shared" ref="M29:N29" si="31">SUM(M30:M33)</f>
        <v>7933964</v>
      </c>
      <c r="N29" s="202">
        <f t="shared" si="31"/>
        <v>0</v>
      </c>
      <c r="P29" s="201" t="s">
        <v>105</v>
      </c>
      <c r="Q29" s="202">
        <f>SUM(Q30:Q33)</f>
        <v>10155640</v>
      </c>
      <c r="R29" s="202">
        <f t="shared" ref="R29:S29" si="32">SUM(R30:R33)</f>
        <v>459917</v>
      </c>
      <c r="S29" s="202">
        <f t="shared" si="32"/>
        <v>0</v>
      </c>
      <c r="U29" s="201" t="s">
        <v>105</v>
      </c>
      <c r="V29" s="202">
        <f>SUM(V30:V33)</f>
        <v>624162</v>
      </c>
      <c r="W29" s="202">
        <f t="shared" ref="W29:X29" si="33">SUM(W30:W33)</f>
        <v>0</v>
      </c>
      <c r="X29" s="202">
        <f t="shared" si="33"/>
        <v>1727867</v>
      </c>
      <c r="Z29" s="201" t="s">
        <v>105</v>
      </c>
      <c r="AA29" s="202">
        <f>SUM(AA30:AA33)</f>
        <v>573134</v>
      </c>
      <c r="AB29" s="202">
        <f t="shared" ref="AB29:AC29" si="34">SUM(AB30:AB33)</f>
        <v>1459875</v>
      </c>
      <c r="AC29" s="202">
        <f t="shared" si="34"/>
        <v>0</v>
      </c>
      <c r="AF29" s="236" t="s">
        <v>2040</v>
      </c>
      <c r="AG29" s="237">
        <v>548136296</v>
      </c>
      <c r="AH29" s="237">
        <v>1069066722</v>
      </c>
      <c r="AI29" s="237">
        <v>763424971</v>
      </c>
      <c r="AK29" s="243" t="s">
        <v>105</v>
      </c>
      <c r="AL29" s="244">
        <f>SUM(AL30:AL33)</f>
        <v>146331068</v>
      </c>
      <c r="AM29" s="244">
        <f>SUM(AM30:AM33)</f>
        <v>46424159</v>
      </c>
      <c r="AN29" s="244">
        <f>SUM(AN30:AN33)</f>
        <v>0</v>
      </c>
      <c r="AQ29" s="243" t="s">
        <v>105</v>
      </c>
      <c r="AR29" s="244">
        <f>SUM(AR30:AR33)</f>
        <v>1442500</v>
      </c>
      <c r="AS29" s="244">
        <f t="shared" ref="AS29:AT29" si="35">SUM(AS30:AS33)</f>
        <v>68974</v>
      </c>
      <c r="AT29" s="244">
        <f t="shared" si="35"/>
        <v>0</v>
      </c>
      <c r="AW29" s="243" t="s">
        <v>105</v>
      </c>
      <c r="AX29" s="249">
        <f>SUM(AX30:AX33)</f>
        <v>7340286</v>
      </c>
      <c r="AY29" s="249">
        <f>SUM(AY30:AY33)</f>
        <v>702736</v>
      </c>
      <c r="AZ29" s="250">
        <f>SUM(AZ30:AZ33)</f>
        <v>0</v>
      </c>
    </row>
    <row r="30" spans="1:52" ht="13.5" x14ac:dyDescent="0.25">
      <c r="A30" s="735" t="s">
        <v>137</v>
      </c>
      <c r="B30" s="740">
        <v>12</v>
      </c>
      <c r="C30" s="740">
        <v>25441330</v>
      </c>
      <c r="D30" s="740">
        <v>0</v>
      </c>
      <c r="E30" s="187"/>
      <c r="F30" s="203" t="s">
        <v>137</v>
      </c>
      <c r="G30" s="204"/>
      <c r="H30" s="204"/>
      <c r="I30" s="204"/>
      <c r="K30" s="203" t="s">
        <v>137</v>
      </c>
      <c r="L30" s="204"/>
      <c r="M30" s="204"/>
      <c r="N30" s="204"/>
      <c r="P30" s="203" t="s">
        <v>137</v>
      </c>
      <c r="Q30" s="204"/>
      <c r="R30" s="204"/>
      <c r="S30" s="204"/>
      <c r="U30" s="203" t="s">
        <v>137</v>
      </c>
      <c r="V30" s="204"/>
      <c r="W30" s="204"/>
      <c r="X30" s="204"/>
      <c r="Z30" s="203" t="s">
        <v>137</v>
      </c>
      <c r="AA30" s="204"/>
      <c r="AB30" s="204"/>
      <c r="AC30" s="204"/>
      <c r="AF30" s="238" t="s">
        <v>50</v>
      </c>
      <c r="AG30" s="239">
        <v>12</v>
      </c>
      <c r="AH30" s="239">
        <v>25441330</v>
      </c>
      <c r="AI30" s="239">
        <v>0</v>
      </c>
      <c r="AK30" s="245" t="s">
        <v>137</v>
      </c>
      <c r="AL30" s="130"/>
      <c r="AM30" s="130"/>
      <c r="AN30" s="130"/>
      <c r="AQ30" s="245" t="s">
        <v>137</v>
      </c>
      <c r="AR30" s="130"/>
      <c r="AS30" s="130"/>
      <c r="AT30" s="130"/>
      <c r="AW30" s="245" t="s">
        <v>137</v>
      </c>
      <c r="AX30" s="232"/>
      <c r="AY30" s="232"/>
      <c r="AZ30" s="251"/>
    </row>
    <row r="31" spans="1:52" ht="13.5" x14ac:dyDescent="0.25">
      <c r="A31" s="735" t="s">
        <v>140</v>
      </c>
      <c r="B31" s="740">
        <v>0</v>
      </c>
      <c r="C31" s="740">
        <v>0</v>
      </c>
      <c r="D31" s="740">
        <v>0</v>
      </c>
      <c r="E31" s="187"/>
      <c r="F31" s="203" t="s">
        <v>140</v>
      </c>
      <c r="G31" s="204"/>
      <c r="H31" s="204"/>
      <c r="I31" s="204"/>
      <c r="K31" s="203" t="s">
        <v>140</v>
      </c>
      <c r="L31" s="204"/>
      <c r="M31" s="204"/>
      <c r="N31" s="204"/>
      <c r="P31" s="203" t="s">
        <v>140</v>
      </c>
      <c r="Q31" s="204"/>
      <c r="R31" s="204"/>
      <c r="S31" s="204"/>
      <c r="U31" s="203" t="s">
        <v>140</v>
      </c>
      <c r="V31" s="204"/>
      <c r="W31" s="204"/>
      <c r="X31" s="204"/>
      <c r="Z31" s="203" t="s">
        <v>140</v>
      </c>
      <c r="AA31" s="204"/>
      <c r="AB31" s="204"/>
      <c r="AC31" s="204"/>
      <c r="AK31" s="245" t="s">
        <v>140</v>
      </c>
      <c r="AL31" s="130"/>
      <c r="AM31" s="130"/>
      <c r="AN31" s="130"/>
      <c r="AQ31" s="245" t="s">
        <v>140</v>
      </c>
      <c r="AR31" s="130"/>
      <c r="AS31" s="130"/>
      <c r="AT31" s="130"/>
      <c r="AW31" s="245" t="s">
        <v>140</v>
      </c>
      <c r="AX31" s="232"/>
      <c r="AY31" s="232"/>
      <c r="AZ31" s="251"/>
    </row>
    <row r="32" spans="1:52" ht="13.5" x14ac:dyDescent="0.25">
      <c r="A32" s="735" t="s">
        <v>114</v>
      </c>
      <c r="B32" s="740">
        <v>716133111</v>
      </c>
      <c r="C32" s="740">
        <v>1100675017</v>
      </c>
      <c r="D32" s="740">
        <v>765152838</v>
      </c>
      <c r="E32" s="187"/>
      <c r="F32" s="203" t="s">
        <v>114</v>
      </c>
      <c r="G32" s="204">
        <v>12882973</v>
      </c>
      <c r="H32" s="204">
        <v>9853756</v>
      </c>
      <c r="I32" s="204">
        <v>1727867</v>
      </c>
      <c r="K32" s="203" t="s">
        <v>114</v>
      </c>
      <c r="L32" s="204">
        <v>1530037</v>
      </c>
      <c r="M32" s="204">
        <v>7933964</v>
      </c>
      <c r="N32" s="204"/>
      <c r="P32" s="203" t="s">
        <v>114</v>
      </c>
      <c r="Q32" s="204">
        <v>10155640</v>
      </c>
      <c r="R32" s="204">
        <v>459917</v>
      </c>
      <c r="S32" s="204"/>
      <c r="U32" s="203" t="s">
        <v>114</v>
      </c>
      <c r="V32" s="204">
        <v>624162</v>
      </c>
      <c r="W32" s="204"/>
      <c r="X32" s="204">
        <v>1727867</v>
      </c>
      <c r="Z32" s="203" t="s">
        <v>114</v>
      </c>
      <c r="AA32" s="204">
        <v>573134</v>
      </c>
      <c r="AB32" s="204">
        <v>1459875</v>
      </c>
      <c r="AC32" s="204"/>
      <c r="AF32" s="238" t="s">
        <v>2041</v>
      </c>
      <c r="AG32" s="239">
        <v>548136284</v>
      </c>
      <c r="AH32" s="239">
        <v>1043625392</v>
      </c>
      <c r="AI32" s="239">
        <v>763424971</v>
      </c>
      <c r="AK32" s="245" t="s">
        <v>114</v>
      </c>
      <c r="AL32" s="130">
        <v>146331068</v>
      </c>
      <c r="AM32" s="130">
        <v>46424159</v>
      </c>
      <c r="AN32" s="130"/>
      <c r="AQ32" s="245" t="s">
        <v>114</v>
      </c>
      <c r="AR32" s="130">
        <v>1442500</v>
      </c>
      <c r="AS32" s="130">
        <v>68974</v>
      </c>
      <c r="AT32" s="130"/>
      <c r="AW32" s="245" t="s">
        <v>114</v>
      </c>
      <c r="AX32" s="232">
        <v>7340286</v>
      </c>
      <c r="AY32" s="232">
        <v>702736</v>
      </c>
      <c r="AZ32" s="251"/>
    </row>
    <row r="33" spans="1:52" ht="13.5" x14ac:dyDescent="0.25">
      <c r="A33" s="735" t="s">
        <v>115</v>
      </c>
      <c r="B33" s="740">
        <v>0</v>
      </c>
      <c r="C33" s="740">
        <v>0</v>
      </c>
      <c r="D33" s="740">
        <v>0</v>
      </c>
      <c r="E33" s="187"/>
      <c r="F33" s="203" t="s">
        <v>115</v>
      </c>
      <c r="G33" s="204"/>
      <c r="H33" s="204"/>
      <c r="I33" s="204"/>
      <c r="K33" s="203" t="s">
        <v>115</v>
      </c>
      <c r="L33" s="204"/>
      <c r="M33" s="204"/>
      <c r="N33" s="204"/>
      <c r="P33" s="203" t="s">
        <v>115</v>
      </c>
      <c r="Q33" s="204"/>
      <c r="R33" s="204"/>
      <c r="S33" s="204"/>
      <c r="U33" s="203" t="s">
        <v>115</v>
      </c>
      <c r="V33" s="204"/>
      <c r="W33" s="204"/>
      <c r="X33" s="204"/>
      <c r="Z33" s="203" t="s">
        <v>115</v>
      </c>
      <c r="AA33" s="204"/>
      <c r="AB33" s="204"/>
      <c r="AC33" s="204"/>
      <c r="AK33" s="245" t="s">
        <v>115</v>
      </c>
      <c r="AL33" s="130"/>
      <c r="AM33" s="130"/>
      <c r="AN33" s="130"/>
      <c r="AQ33" s="245" t="s">
        <v>115</v>
      </c>
      <c r="AR33" s="130"/>
      <c r="AS33" s="130"/>
      <c r="AT33" s="130"/>
      <c r="AW33" s="245" t="s">
        <v>115</v>
      </c>
      <c r="AX33" s="232"/>
      <c r="AY33" s="232"/>
      <c r="AZ33" s="251"/>
    </row>
    <row r="34" spans="1:52" ht="13.5" x14ac:dyDescent="0.25">
      <c r="A34" s="733" t="s">
        <v>93</v>
      </c>
      <c r="B34" s="739">
        <v>0</v>
      </c>
      <c r="C34" s="739">
        <v>0</v>
      </c>
      <c r="D34" s="739">
        <v>0</v>
      </c>
      <c r="E34" s="187"/>
      <c r="F34" s="201" t="s">
        <v>93</v>
      </c>
      <c r="G34" s="202">
        <f>G35</f>
        <v>0</v>
      </c>
      <c r="H34" s="202">
        <f t="shared" ref="H34:I34" si="36">H35</f>
        <v>0</v>
      </c>
      <c r="I34" s="202">
        <f t="shared" si="36"/>
        <v>0</v>
      </c>
      <c r="K34" s="201" t="s">
        <v>93</v>
      </c>
      <c r="L34" s="202">
        <f>L35</f>
        <v>0</v>
      </c>
      <c r="M34" s="202">
        <f t="shared" ref="M34:N34" si="37">M35</f>
        <v>0</v>
      </c>
      <c r="N34" s="202">
        <f t="shared" si="37"/>
        <v>0</v>
      </c>
      <c r="P34" s="201" t="s">
        <v>93</v>
      </c>
      <c r="Q34" s="202">
        <f>Q35</f>
        <v>0</v>
      </c>
      <c r="R34" s="202">
        <f t="shared" ref="R34:S34" si="38">R35</f>
        <v>0</v>
      </c>
      <c r="S34" s="202">
        <f t="shared" si="38"/>
        <v>0</v>
      </c>
      <c r="U34" s="201" t="s">
        <v>93</v>
      </c>
      <c r="V34" s="202">
        <f>V35</f>
        <v>0</v>
      </c>
      <c r="W34" s="202">
        <f t="shared" ref="W34:X34" si="39">W35</f>
        <v>0</v>
      </c>
      <c r="X34" s="202">
        <f t="shared" si="39"/>
        <v>0</v>
      </c>
      <c r="Z34" s="201" t="s">
        <v>93</v>
      </c>
      <c r="AA34" s="202">
        <f>AA35</f>
        <v>0</v>
      </c>
      <c r="AB34" s="202">
        <f t="shared" ref="AB34:AC34" si="40">AB35</f>
        <v>0</v>
      </c>
      <c r="AC34" s="202">
        <f t="shared" si="40"/>
        <v>0</v>
      </c>
      <c r="AK34" s="243" t="s">
        <v>93</v>
      </c>
      <c r="AL34" s="243">
        <f>AL35</f>
        <v>0</v>
      </c>
      <c r="AM34" s="243">
        <f>AM35</f>
        <v>0</v>
      </c>
      <c r="AN34" s="243">
        <f>AN35</f>
        <v>0</v>
      </c>
      <c r="AQ34" s="243" t="s">
        <v>93</v>
      </c>
      <c r="AR34" s="244">
        <f>SUM(AR35)</f>
        <v>0</v>
      </c>
      <c r="AS34" s="244">
        <f t="shared" ref="AS34:AT34" si="41">SUM(AS35)</f>
        <v>0</v>
      </c>
      <c r="AT34" s="244">
        <f t="shared" si="41"/>
        <v>0</v>
      </c>
      <c r="AW34" s="243" t="s">
        <v>93</v>
      </c>
      <c r="AX34" s="249">
        <f>AX35</f>
        <v>0</v>
      </c>
      <c r="AY34" s="249">
        <f>AY35</f>
        <v>0</v>
      </c>
      <c r="AZ34" s="250">
        <f>AZ35</f>
        <v>0</v>
      </c>
    </row>
    <row r="35" spans="1:52" ht="13.5" x14ac:dyDescent="0.25">
      <c r="A35" s="735" t="s">
        <v>116</v>
      </c>
      <c r="B35" s="740"/>
      <c r="C35" s="740"/>
      <c r="D35" s="740"/>
      <c r="E35" s="187"/>
      <c r="F35" s="203" t="s">
        <v>116</v>
      </c>
      <c r="G35" s="204"/>
      <c r="H35" s="204"/>
      <c r="I35" s="204"/>
      <c r="K35" s="203" t="s">
        <v>116</v>
      </c>
      <c r="L35" s="204"/>
      <c r="M35" s="204"/>
      <c r="N35" s="204"/>
      <c r="P35" s="203" t="s">
        <v>116</v>
      </c>
      <c r="Q35" s="204"/>
      <c r="R35" s="204"/>
      <c r="S35" s="204"/>
      <c r="U35" s="203" t="s">
        <v>116</v>
      </c>
      <c r="V35" s="204"/>
      <c r="W35" s="204"/>
      <c r="X35" s="204"/>
      <c r="Z35" s="203" t="s">
        <v>116</v>
      </c>
      <c r="AA35" s="204"/>
      <c r="AB35" s="204"/>
      <c r="AC35" s="204"/>
      <c r="AK35" s="245" t="s">
        <v>116</v>
      </c>
      <c r="AL35" s="66"/>
      <c r="AM35" s="66"/>
      <c r="AN35" s="66"/>
      <c r="AQ35" s="245" t="s">
        <v>116</v>
      </c>
      <c r="AR35" s="130"/>
      <c r="AS35" s="130"/>
      <c r="AT35" s="130"/>
      <c r="AW35" s="245" t="s">
        <v>116</v>
      </c>
      <c r="AX35" s="232"/>
      <c r="AY35" s="232"/>
      <c r="AZ35" s="251"/>
    </row>
    <row r="36" spans="1:52" s="158" customFormat="1" ht="18" customHeight="1" x14ac:dyDescent="0.2">
      <c r="A36" s="737" t="s">
        <v>345</v>
      </c>
      <c r="B36" s="739">
        <v>9043134039</v>
      </c>
      <c r="C36" s="739">
        <v>10777935751</v>
      </c>
      <c r="D36" s="739">
        <v>10259351353</v>
      </c>
      <c r="E36" s="701"/>
      <c r="F36" s="205" t="s">
        <v>345</v>
      </c>
      <c r="G36" s="206">
        <f>+G22+G29+G34</f>
        <v>140186506</v>
      </c>
      <c r="H36" s="206">
        <f t="shared" ref="H36:I36" si="42">+H22+H29+H34</f>
        <v>143435380</v>
      </c>
      <c r="I36" s="206">
        <f t="shared" si="42"/>
        <v>158583490</v>
      </c>
      <c r="K36" s="205" t="s">
        <v>345</v>
      </c>
      <c r="L36" s="206">
        <f>+L22+L29+L34</f>
        <v>116539177</v>
      </c>
      <c r="M36" s="206">
        <f>+M22+M29+M34</f>
        <v>122196111</v>
      </c>
      <c r="N36" s="206">
        <f t="shared" ref="N36" si="43">+N22+N29+N34</f>
        <v>128282351</v>
      </c>
      <c r="P36" s="205" t="s">
        <v>345</v>
      </c>
      <c r="Q36" s="206">
        <f>+Q22+Q29+Q34</f>
        <v>21922571</v>
      </c>
      <c r="R36" s="206">
        <f t="shared" ref="R36:S36" si="44">+R22+R29+R34</f>
        <v>18597266</v>
      </c>
      <c r="S36" s="206">
        <f t="shared" si="44"/>
        <v>14901196</v>
      </c>
      <c r="U36" s="205" t="s">
        <v>345</v>
      </c>
      <c r="V36" s="206">
        <f>+V22+V29+V34</f>
        <v>624162</v>
      </c>
      <c r="W36" s="206">
        <f t="shared" ref="W36:X36" si="45">+W22+W29+W34</f>
        <v>178560</v>
      </c>
      <c r="X36" s="206">
        <f t="shared" si="45"/>
        <v>15399943</v>
      </c>
      <c r="Z36" s="205" t="s">
        <v>345</v>
      </c>
      <c r="AA36" s="206">
        <f>+AA22+AA29+AA34</f>
        <v>1114471</v>
      </c>
      <c r="AB36" s="206">
        <f t="shared" ref="AB36:AC36" si="46">+AB22+AB29+AB34</f>
        <v>2463443</v>
      </c>
      <c r="AC36" s="206">
        <f t="shared" si="46"/>
        <v>0</v>
      </c>
      <c r="AK36" s="246" t="s">
        <v>345</v>
      </c>
      <c r="AL36" s="129">
        <f>+AL34+AL29+AL22</f>
        <v>532266418</v>
      </c>
      <c r="AM36" s="129">
        <f>+AM34+AM29+AM22</f>
        <v>446629175</v>
      </c>
      <c r="AN36" s="129">
        <f>+AN34+AN29+AN22</f>
        <v>0</v>
      </c>
      <c r="AQ36" s="246" t="s">
        <v>345</v>
      </c>
      <c r="AR36" s="129">
        <f>+AR22+AR29+AR34</f>
        <v>52713440</v>
      </c>
      <c r="AS36" s="129">
        <f t="shared" ref="AS36:AT36" si="47">+AS22+AS29+AS34</f>
        <v>46273263</v>
      </c>
      <c r="AT36" s="129">
        <f t="shared" si="47"/>
        <v>49213180</v>
      </c>
      <c r="AW36" s="246" t="s">
        <v>345</v>
      </c>
      <c r="AX36" s="252">
        <f>AX22+AX29+AX34</f>
        <v>1764412446</v>
      </c>
      <c r="AY36" s="252">
        <f>AY22+AY29+AY34</f>
        <v>1918587116</v>
      </c>
      <c r="AZ36" s="252">
        <f>AZ22+AZ29+AZ34</f>
        <v>1963115285</v>
      </c>
    </row>
    <row r="37" spans="1:52" ht="13.5" x14ac:dyDescent="0.25">
      <c r="A37" s="187"/>
      <c r="B37" s="187"/>
      <c r="C37" s="187"/>
      <c r="D37" s="187"/>
      <c r="E37" s="187"/>
    </row>
    <row r="38" spans="1:52" ht="14.25" thickBot="1" x14ac:dyDescent="0.3">
      <c r="A38" s="187"/>
      <c r="B38" s="187"/>
      <c r="C38" s="187"/>
      <c r="D38" s="187"/>
      <c r="E38" s="187"/>
    </row>
    <row r="39" spans="1:52" s="200" customFormat="1" ht="28.35" customHeight="1" thickBot="1" x14ac:dyDescent="0.3">
      <c r="A39" s="720" t="s">
        <v>347</v>
      </c>
      <c r="B39" s="731">
        <v>2019</v>
      </c>
      <c r="C39" s="731">
        <v>2020</v>
      </c>
      <c r="D39" s="731">
        <v>2021</v>
      </c>
      <c r="E39" s="732"/>
      <c r="F39" s="198" t="s">
        <v>347</v>
      </c>
      <c r="G39" s="199">
        <v>2019</v>
      </c>
      <c r="H39" s="199">
        <v>2020</v>
      </c>
      <c r="I39" s="199">
        <v>2021</v>
      </c>
      <c r="K39" s="198" t="s">
        <v>347</v>
      </c>
      <c r="L39" s="199">
        <v>2019</v>
      </c>
      <c r="M39" s="199">
        <v>2020</v>
      </c>
      <c r="N39" s="199">
        <v>2021</v>
      </c>
      <c r="P39" s="198" t="s">
        <v>347</v>
      </c>
      <c r="Q39" s="199">
        <v>2019</v>
      </c>
      <c r="R39" s="199">
        <v>2020</v>
      </c>
      <c r="S39" s="199">
        <v>2021</v>
      </c>
      <c r="U39" s="198" t="s">
        <v>347</v>
      </c>
      <c r="V39" s="199">
        <v>2019</v>
      </c>
      <c r="W39" s="199">
        <v>2020</v>
      </c>
      <c r="X39" s="199">
        <v>2021</v>
      </c>
      <c r="Z39" s="198" t="s">
        <v>347</v>
      </c>
      <c r="AA39" s="199">
        <v>2019</v>
      </c>
      <c r="AB39" s="199">
        <v>2020</v>
      </c>
      <c r="AC39" s="199">
        <v>2021</v>
      </c>
      <c r="AF39" s="233" t="s">
        <v>2017</v>
      </c>
      <c r="AG39" s="234" t="s">
        <v>2028</v>
      </c>
      <c r="AH39" s="234" t="s">
        <v>2029</v>
      </c>
      <c r="AI39" s="235" t="s">
        <v>2030</v>
      </c>
      <c r="AK39" s="70" t="s">
        <v>347</v>
      </c>
      <c r="AL39" s="71">
        <v>2019</v>
      </c>
      <c r="AM39" s="71">
        <v>2020</v>
      </c>
      <c r="AN39" s="71">
        <v>2021</v>
      </c>
      <c r="AQ39" s="70" t="s">
        <v>347</v>
      </c>
      <c r="AR39" s="71">
        <v>2019</v>
      </c>
      <c r="AS39" s="71">
        <v>2020</v>
      </c>
      <c r="AT39" s="71">
        <v>2021</v>
      </c>
      <c r="AW39" s="70" t="s">
        <v>347</v>
      </c>
      <c r="AX39" s="71">
        <v>2019</v>
      </c>
      <c r="AY39" s="71">
        <v>2020</v>
      </c>
      <c r="AZ39" s="71">
        <v>2021</v>
      </c>
    </row>
    <row r="40" spans="1:52" ht="13.5" x14ac:dyDescent="0.25">
      <c r="A40" s="733" t="s">
        <v>117</v>
      </c>
      <c r="B40" s="739">
        <v>8002935251.740015</v>
      </c>
      <c r="C40" s="739">
        <v>9295646039.0100098</v>
      </c>
      <c r="D40" s="739">
        <v>9494198515</v>
      </c>
      <c r="E40" s="187"/>
      <c r="F40" s="201" t="s">
        <v>117</v>
      </c>
      <c r="G40" s="202">
        <f>SUM(G41:G46)</f>
        <v>118878664.40999985</v>
      </c>
      <c r="H40" s="202">
        <f t="shared" ref="H40:I40" si="48">SUM(H41:H46)</f>
        <v>133581624</v>
      </c>
      <c r="I40" s="202">
        <f t="shared" si="48"/>
        <v>156855623</v>
      </c>
      <c r="K40" s="201" t="s">
        <v>117</v>
      </c>
      <c r="L40" s="202">
        <f>SUM(L41:L46)</f>
        <v>107378109.07999991</v>
      </c>
      <c r="M40" s="202">
        <f t="shared" ref="M40:N40" si="49">SUM(M41:M46)</f>
        <v>114262147</v>
      </c>
      <c r="N40" s="202">
        <f t="shared" si="49"/>
        <v>128282351</v>
      </c>
      <c r="P40" s="201" t="s">
        <v>117</v>
      </c>
      <c r="Q40" s="202">
        <f>SUM(Q41:Q46)</f>
        <v>11258095.34</v>
      </c>
      <c r="R40" s="202">
        <f t="shared" ref="R40:S40" si="50">SUM(R41:R46)</f>
        <v>18137349</v>
      </c>
      <c r="S40" s="202">
        <f t="shared" si="50"/>
        <v>14901196</v>
      </c>
      <c r="U40" s="201" t="s">
        <v>117</v>
      </c>
      <c r="V40" s="202">
        <f>SUM(V41:V46)</f>
        <v>0</v>
      </c>
      <c r="W40" s="202">
        <f t="shared" ref="W40:X40" si="51">SUM(W41:W46)</f>
        <v>178560</v>
      </c>
      <c r="X40" s="202">
        <f t="shared" si="51"/>
        <v>13672076</v>
      </c>
      <c r="Z40" s="201" t="s">
        <v>117</v>
      </c>
      <c r="AA40" s="202">
        <f>SUM(AA41:AA46)</f>
        <v>242459.98999999996</v>
      </c>
      <c r="AB40" s="202">
        <f t="shared" ref="AB40:AC40" si="52">SUM(AB41:AB46)</f>
        <v>1003568</v>
      </c>
      <c r="AC40" s="202">
        <f t="shared" si="52"/>
        <v>0</v>
      </c>
      <c r="AF40" s="236" t="s">
        <v>2035</v>
      </c>
      <c r="AG40" s="237">
        <v>5764827610.3500137</v>
      </c>
      <c r="AH40" s="237">
        <v>6867786331.2000103</v>
      </c>
      <c r="AI40" s="237">
        <v>7325014427</v>
      </c>
      <c r="AK40" s="243" t="s">
        <v>117</v>
      </c>
      <c r="AL40" s="244">
        <f>SUM(AL41:AL46)</f>
        <v>322741086</v>
      </c>
      <c r="AM40" s="244">
        <f>SUM(AM41:AM46)</f>
        <v>330189414.80999988</v>
      </c>
      <c r="AN40" s="244">
        <f>SUM(AN41:AN46)</f>
        <v>0</v>
      </c>
      <c r="AQ40" s="243" t="s">
        <v>117</v>
      </c>
      <c r="AR40" s="244">
        <f>SUM(AR41:AR46)</f>
        <v>49247685.719999999</v>
      </c>
      <c r="AS40" s="244">
        <f t="shared" ref="AS40:AT40" si="53">SUM(AS41:AS46)</f>
        <v>46204289</v>
      </c>
      <c r="AT40" s="244">
        <f t="shared" si="53"/>
        <v>49213180</v>
      </c>
      <c r="AW40" s="243" t="s">
        <v>117</v>
      </c>
      <c r="AX40" s="248">
        <f>SUM(AX41:AX46)</f>
        <v>1747240205.26</v>
      </c>
      <c r="AY40" s="248">
        <f>SUM(AY41:AY46)</f>
        <v>1917884380</v>
      </c>
      <c r="AZ40" s="248">
        <f t="shared" ref="AZ40" si="54">SUM(AZ41:AZ46)</f>
        <v>1963115285</v>
      </c>
    </row>
    <row r="41" spans="1:52" ht="13.5" x14ac:dyDescent="0.25">
      <c r="A41" s="735" t="s">
        <v>106</v>
      </c>
      <c r="B41" s="740"/>
      <c r="C41" s="740"/>
      <c r="D41" s="740"/>
      <c r="E41" s="187"/>
      <c r="F41" s="203" t="s">
        <v>106</v>
      </c>
      <c r="G41" s="204"/>
      <c r="H41" s="204"/>
      <c r="I41" s="204"/>
      <c r="K41" s="203" t="s">
        <v>106</v>
      </c>
      <c r="L41" s="204"/>
      <c r="M41" s="204"/>
      <c r="N41" s="204"/>
      <c r="P41" s="203" t="s">
        <v>106</v>
      </c>
      <c r="Q41" s="204"/>
      <c r="R41" s="204"/>
      <c r="S41" s="204"/>
      <c r="U41" s="203" t="s">
        <v>106</v>
      </c>
      <c r="V41" s="204"/>
      <c r="W41" s="204"/>
      <c r="X41" s="204"/>
      <c r="Z41" s="203" t="s">
        <v>106</v>
      </c>
      <c r="AA41" s="204"/>
      <c r="AB41" s="204"/>
      <c r="AC41" s="204"/>
      <c r="AK41" s="245" t="s">
        <v>106</v>
      </c>
      <c r="AL41" s="130"/>
      <c r="AM41" s="130"/>
      <c r="AN41" s="130"/>
      <c r="AQ41" s="245" t="s">
        <v>106</v>
      </c>
      <c r="AR41" s="130"/>
      <c r="AS41" s="130"/>
      <c r="AT41" s="130"/>
      <c r="AW41" s="245" t="s">
        <v>106</v>
      </c>
      <c r="AX41" s="232"/>
      <c r="AY41" s="232"/>
      <c r="AZ41" s="232"/>
    </row>
    <row r="42" spans="1:52" ht="13.5" x14ac:dyDescent="0.25">
      <c r="A42" s="735" t="s">
        <v>107</v>
      </c>
      <c r="B42" s="740">
        <v>2616511967.739995</v>
      </c>
      <c r="C42" s="740">
        <v>2669309782.5199933</v>
      </c>
      <c r="D42" s="740">
        <v>2873883265</v>
      </c>
      <c r="E42" s="187"/>
      <c r="F42" s="203" t="s">
        <v>107</v>
      </c>
      <c r="G42" s="204">
        <v>27296844.549999997</v>
      </c>
      <c r="H42" s="204">
        <v>36306724</v>
      </c>
      <c r="I42" s="204">
        <v>32831380</v>
      </c>
      <c r="K42" s="203" t="s">
        <v>107</v>
      </c>
      <c r="L42" s="204">
        <v>27291609.549999997</v>
      </c>
      <c r="M42" s="204">
        <v>36198529</v>
      </c>
      <c r="N42" s="204">
        <v>32831380</v>
      </c>
      <c r="P42" s="203" t="s">
        <v>107</v>
      </c>
      <c r="Q42" s="204"/>
      <c r="R42" s="204"/>
      <c r="S42" s="204"/>
      <c r="U42" s="203" t="s">
        <v>107</v>
      </c>
      <c r="V42" s="204"/>
      <c r="W42" s="204">
        <v>65520</v>
      </c>
      <c r="X42" s="204"/>
      <c r="Z42" s="203" t="s">
        <v>107</v>
      </c>
      <c r="AA42" s="204">
        <v>5235</v>
      </c>
      <c r="AB42" s="204">
        <v>42675</v>
      </c>
      <c r="AC42" s="204"/>
      <c r="AF42" s="238" t="s">
        <v>2036</v>
      </c>
      <c r="AG42" s="239">
        <v>2480605013.3499947</v>
      </c>
      <c r="AH42" s="239">
        <v>2510623235.5199933</v>
      </c>
      <c r="AI42" s="239">
        <v>2819150926</v>
      </c>
      <c r="AK42" s="245" t="s">
        <v>107</v>
      </c>
      <c r="AL42" s="130">
        <v>91366822</v>
      </c>
      <c r="AM42" s="130">
        <v>99452030</v>
      </c>
      <c r="AN42" s="130"/>
      <c r="AQ42" s="245" t="s">
        <v>107</v>
      </c>
      <c r="AR42" s="130">
        <v>9598168.8599999994</v>
      </c>
      <c r="AS42" s="130">
        <v>10904970</v>
      </c>
      <c r="AT42" s="130">
        <v>10457847</v>
      </c>
      <c r="AW42" s="245" t="s">
        <v>107</v>
      </c>
      <c r="AX42" s="232">
        <v>7645118.9799999939</v>
      </c>
      <c r="AY42" s="232">
        <v>12022823</v>
      </c>
      <c r="AZ42" s="232">
        <v>11443112</v>
      </c>
    </row>
    <row r="43" spans="1:52" ht="13.5" x14ac:dyDescent="0.25">
      <c r="A43" s="735" t="s">
        <v>108</v>
      </c>
      <c r="B43" s="740">
        <v>181682802.23999992</v>
      </c>
      <c r="C43" s="740">
        <v>182678412.23999998</v>
      </c>
      <c r="D43" s="740">
        <v>180607039</v>
      </c>
      <c r="E43" s="187"/>
      <c r="F43" s="203" t="s">
        <v>108</v>
      </c>
      <c r="G43" s="204">
        <v>6057455.8099999987</v>
      </c>
      <c r="H43" s="204">
        <v>7163829</v>
      </c>
      <c r="I43" s="204">
        <v>5811720</v>
      </c>
      <c r="K43" s="203" t="s">
        <v>108</v>
      </c>
      <c r="L43" s="204">
        <v>6057455.8099999987</v>
      </c>
      <c r="M43" s="204">
        <v>7163829</v>
      </c>
      <c r="N43" s="204">
        <v>5811720</v>
      </c>
      <c r="P43" s="203" t="s">
        <v>108</v>
      </c>
      <c r="Q43" s="204"/>
      <c r="R43" s="204"/>
      <c r="S43" s="204"/>
      <c r="U43" s="203" t="s">
        <v>108</v>
      </c>
      <c r="V43" s="204"/>
      <c r="W43" s="204"/>
      <c r="X43" s="204"/>
      <c r="Z43" s="203" t="s">
        <v>108</v>
      </c>
      <c r="AA43" s="204">
        <v>237224.98999999996</v>
      </c>
      <c r="AB43" s="204"/>
      <c r="AC43" s="204"/>
      <c r="AF43" s="238" t="s">
        <v>2037</v>
      </c>
      <c r="AG43" s="239">
        <v>169551347.42999992</v>
      </c>
      <c r="AH43" s="239">
        <v>169261746.23999998</v>
      </c>
      <c r="AI43" s="239">
        <v>174795319</v>
      </c>
      <c r="AK43" s="245" t="s">
        <v>108</v>
      </c>
      <c r="AL43" s="130">
        <v>6073999</v>
      </c>
      <c r="AM43" s="130">
        <v>6252837</v>
      </c>
      <c r="AN43" s="130"/>
      <c r="AQ43" s="245" t="s">
        <v>108</v>
      </c>
      <c r="AR43" s="130"/>
      <c r="AS43" s="130"/>
      <c r="AT43" s="130"/>
      <c r="AW43" s="245" t="s">
        <v>108</v>
      </c>
      <c r="AX43" s="232"/>
      <c r="AY43" s="232"/>
      <c r="AZ43" s="232"/>
    </row>
    <row r="44" spans="1:52" ht="13.5" x14ac:dyDescent="0.25">
      <c r="A44" s="735" t="s">
        <v>109</v>
      </c>
      <c r="B44" s="740">
        <v>3129437797.3200192</v>
      </c>
      <c r="C44" s="740">
        <v>4237973002.5000176</v>
      </c>
      <c r="D44" s="740">
        <v>3914673704</v>
      </c>
      <c r="E44" s="187"/>
      <c r="F44" s="203" t="s">
        <v>109</v>
      </c>
      <c r="G44" s="204">
        <v>84806800.179999843</v>
      </c>
      <c r="H44" s="204">
        <v>89648018</v>
      </c>
      <c r="I44" s="204">
        <v>117812523</v>
      </c>
      <c r="K44" s="203" t="s">
        <v>109</v>
      </c>
      <c r="L44" s="204">
        <v>73311479.849999905</v>
      </c>
      <c r="M44" s="204">
        <v>70436736</v>
      </c>
      <c r="N44" s="204">
        <v>89239251</v>
      </c>
      <c r="P44" s="203" t="s">
        <v>109</v>
      </c>
      <c r="Q44" s="204">
        <v>11258095.34</v>
      </c>
      <c r="R44" s="204">
        <v>18137349</v>
      </c>
      <c r="S44" s="204">
        <v>14901196</v>
      </c>
      <c r="U44" s="203" t="s">
        <v>109</v>
      </c>
      <c r="V44" s="204"/>
      <c r="W44" s="204">
        <v>113040</v>
      </c>
      <c r="X44" s="204">
        <v>13672076</v>
      </c>
      <c r="Z44" s="203" t="s">
        <v>109</v>
      </c>
      <c r="AA44" s="204"/>
      <c r="AB44" s="204">
        <v>960893</v>
      </c>
      <c r="AC44" s="204"/>
      <c r="AF44" s="238" t="s">
        <v>2038</v>
      </c>
      <c r="AG44" s="239">
        <v>2508955821.1400194</v>
      </c>
      <c r="AH44" s="239">
        <v>3549138569.2800179</v>
      </c>
      <c r="AI44" s="239">
        <v>3439141998</v>
      </c>
      <c r="AK44" s="245" t="s">
        <v>109</v>
      </c>
      <c r="AL44" s="130">
        <v>225071215</v>
      </c>
      <c r="AM44" s="130">
        <v>224369205.21999994</v>
      </c>
      <c r="AN44" s="130"/>
      <c r="AQ44" s="245" t="s">
        <v>109</v>
      </c>
      <c r="AR44" s="130">
        <v>39561195.299999997</v>
      </c>
      <c r="AS44" s="130">
        <v>35198557</v>
      </c>
      <c r="AT44" s="130">
        <v>38665336</v>
      </c>
      <c r="AW44" s="245" t="s">
        <v>109</v>
      </c>
      <c r="AX44" s="232">
        <v>271042765.69999993</v>
      </c>
      <c r="AY44" s="232">
        <v>339618653</v>
      </c>
      <c r="AZ44" s="232">
        <v>319053847</v>
      </c>
    </row>
    <row r="45" spans="1:52" ht="13.5" x14ac:dyDescent="0.25">
      <c r="A45" s="735" t="s">
        <v>138</v>
      </c>
      <c r="B45" s="740">
        <v>1911521208.22</v>
      </c>
      <c r="C45" s="740">
        <v>2056911559.1599998</v>
      </c>
      <c r="D45" s="740">
        <v>2388199078</v>
      </c>
      <c r="E45" s="187"/>
      <c r="F45" s="203" t="s">
        <v>138</v>
      </c>
      <c r="G45" s="204">
        <v>58553</v>
      </c>
      <c r="H45" s="204">
        <v>63053</v>
      </c>
      <c r="I45" s="204"/>
      <c r="K45" s="203" t="s">
        <v>138</v>
      </c>
      <c r="L45" s="204">
        <v>58553</v>
      </c>
      <c r="M45" s="204">
        <v>63053</v>
      </c>
      <c r="N45" s="204"/>
      <c r="P45" s="203" t="s">
        <v>138</v>
      </c>
      <c r="Q45" s="204"/>
      <c r="R45" s="204"/>
      <c r="S45" s="204"/>
      <c r="U45" s="203" t="s">
        <v>138</v>
      </c>
      <c r="V45" s="204"/>
      <c r="W45" s="204"/>
      <c r="X45" s="204"/>
      <c r="Z45" s="203" t="s">
        <v>138</v>
      </c>
      <c r="AA45" s="204"/>
      <c r="AB45" s="204"/>
      <c r="AC45" s="204"/>
      <c r="AF45" s="238" t="s">
        <v>50</v>
      </c>
      <c r="AG45" s="239">
        <v>481565081.7100001</v>
      </c>
      <c r="AH45" s="239">
        <v>550007204.15999997</v>
      </c>
      <c r="AI45" s="239">
        <v>810120548</v>
      </c>
      <c r="AK45" s="245" t="s">
        <v>138</v>
      </c>
      <c r="AL45" s="130">
        <v>108568</v>
      </c>
      <c r="AM45" s="130">
        <v>58549</v>
      </c>
      <c r="AN45" s="130"/>
      <c r="AQ45" s="245" t="s">
        <v>138</v>
      </c>
      <c r="AR45" s="130">
        <v>49144.5</v>
      </c>
      <c r="AS45" s="130">
        <v>69048</v>
      </c>
      <c r="AT45" s="130">
        <v>18283</v>
      </c>
      <c r="AW45" s="245" t="s">
        <v>138</v>
      </c>
      <c r="AX45" s="232">
        <v>1429739861.01</v>
      </c>
      <c r="AY45" s="232">
        <v>1506713705</v>
      </c>
      <c r="AZ45" s="232">
        <v>1578060247</v>
      </c>
    </row>
    <row r="46" spans="1:52" ht="13.5" x14ac:dyDescent="0.25">
      <c r="A46" s="735" t="s">
        <v>139</v>
      </c>
      <c r="B46" s="740">
        <v>163781476.22000006</v>
      </c>
      <c r="C46" s="740">
        <v>148773282.59</v>
      </c>
      <c r="D46" s="740">
        <v>136835429</v>
      </c>
      <c r="E46" s="187"/>
      <c r="F46" s="203" t="s">
        <v>139</v>
      </c>
      <c r="G46" s="204">
        <v>659010.87000000011</v>
      </c>
      <c r="H46" s="204">
        <v>400000</v>
      </c>
      <c r="I46" s="204">
        <v>400000</v>
      </c>
      <c r="K46" s="203" t="s">
        <v>139</v>
      </c>
      <c r="L46" s="204">
        <v>659010.87000000011</v>
      </c>
      <c r="M46" s="204">
        <v>400000</v>
      </c>
      <c r="N46" s="204">
        <v>400000</v>
      </c>
      <c r="P46" s="203" t="s">
        <v>139</v>
      </c>
      <c r="Q46" s="204"/>
      <c r="R46" s="204"/>
      <c r="S46" s="204"/>
      <c r="U46" s="203" t="s">
        <v>139</v>
      </c>
      <c r="V46" s="204"/>
      <c r="W46" s="204"/>
      <c r="X46" s="204"/>
      <c r="Z46" s="203" t="s">
        <v>139</v>
      </c>
      <c r="AA46" s="204"/>
      <c r="AB46" s="204"/>
      <c r="AC46" s="204"/>
      <c r="AF46" s="238" t="s">
        <v>2039</v>
      </c>
      <c r="AG46" s="239">
        <v>124150346.72000004</v>
      </c>
      <c r="AH46" s="239">
        <v>88755576</v>
      </c>
      <c r="AI46" s="239">
        <v>81805636</v>
      </c>
      <c r="AK46" s="245" t="s">
        <v>139</v>
      </c>
      <c r="AL46" s="130">
        <v>120482</v>
      </c>
      <c r="AM46" s="130">
        <v>56793.59</v>
      </c>
      <c r="AN46" s="130"/>
      <c r="AQ46" s="245" t="s">
        <v>139</v>
      </c>
      <c r="AR46" s="130">
        <v>39177.06</v>
      </c>
      <c r="AS46" s="130">
        <v>31714</v>
      </c>
      <c r="AT46" s="130">
        <v>71714</v>
      </c>
      <c r="AW46" s="245" t="s">
        <v>139</v>
      </c>
      <c r="AX46" s="232">
        <v>38812459.57</v>
      </c>
      <c r="AY46" s="232">
        <v>59529199</v>
      </c>
      <c r="AZ46" s="232">
        <v>54558079</v>
      </c>
    </row>
    <row r="47" spans="1:52" ht="13.5" x14ac:dyDescent="0.25">
      <c r="A47" s="733" t="s">
        <v>105</v>
      </c>
      <c r="B47" s="739">
        <v>531776064.0000006</v>
      </c>
      <c r="C47" s="739">
        <v>1079520796.750001</v>
      </c>
      <c r="D47" s="739">
        <v>765152838</v>
      </c>
      <c r="E47" s="187"/>
      <c r="F47" s="201" t="s">
        <v>105</v>
      </c>
      <c r="G47" s="202">
        <f>SUM(G48:G51)</f>
        <v>8735799.799999997</v>
      </c>
      <c r="H47" s="202">
        <f t="shared" ref="H47:I47" si="55">SUM(H48:H51)</f>
        <v>9853756</v>
      </c>
      <c r="I47" s="202">
        <f t="shared" si="55"/>
        <v>1727867</v>
      </c>
      <c r="K47" s="201" t="s">
        <v>105</v>
      </c>
      <c r="L47" s="202">
        <f>SUM(L48:L51)</f>
        <v>1066059.78</v>
      </c>
      <c r="M47" s="202">
        <f t="shared" ref="M47:N47" si="56">SUM(M48:M51)</f>
        <v>7933964</v>
      </c>
      <c r="N47" s="202">
        <f t="shared" si="56"/>
        <v>0</v>
      </c>
      <c r="P47" s="201" t="s">
        <v>105</v>
      </c>
      <c r="Q47" s="202">
        <f>SUM(Q48:Q51)</f>
        <v>6760885.3599999994</v>
      </c>
      <c r="R47" s="202">
        <f t="shared" ref="R47:S47" si="57">SUM(R48:R51)</f>
        <v>459917</v>
      </c>
      <c r="S47" s="202">
        <f t="shared" si="57"/>
        <v>0</v>
      </c>
      <c r="U47" s="201" t="s">
        <v>105</v>
      </c>
      <c r="V47" s="202">
        <f>SUM(V48:V51)</f>
        <v>528478.31000000006</v>
      </c>
      <c r="W47" s="202">
        <f t="shared" ref="W47:X47" si="58">SUM(W48:W51)</f>
        <v>0</v>
      </c>
      <c r="X47" s="202">
        <f t="shared" si="58"/>
        <v>1727867</v>
      </c>
      <c r="Z47" s="201" t="s">
        <v>105</v>
      </c>
      <c r="AA47" s="202">
        <f>SUM(AA48:AA51)</f>
        <v>380376.35</v>
      </c>
      <c r="AB47" s="202">
        <f t="shared" ref="AB47:AC47" si="59">SUM(AB48:AB51)</f>
        <v>1459875</v>
      </c>
      <c r="AC47" s="202">
        <f t="shared" si="59"/>
        <v>0</v>
      </c>
      <c r="AF47" s="236" t="s">
        <v>2040</v>
      </c>
      <c r="AG47" s="237">
        <v>380459334.12000054</v>
      </c>
      <c r="AH47" s="237">
        <v>1026304053.120001</v>
      </c>
      <c r="AI47" s="237">
        <v>763424971</v>
      </c>
      <c r="AK47" s="243" t="s">
        <v>105</v>
      </c>
      <c r="AL47" s="244">
        <f>SUM(AL48:AL51)</f>
        <v>134359771</v>
      </c>
      <c r="AM47" s="244">
        <f>SUM(AM48:AM51)</f>
        <v>42591277.629999995</v>
      </c>
      <c r="AN47" s="244">
        <f>SUM(AN48:AN51)</f>
        <v>0</v>
      </c>
      <c r="AQ47" s="243" t="s">
        <v>105</v>
      </c>
      <c r="AR47" s="244">
        <f>SUM(AR48:AR51)</f>
        <v>1413310.98</v>
      </c>
      <c r="AS47" s="244">
        <f t="shared" ref="AS47:AT47" si="60">SUM(AS48:AS51)</f>
        <v>68974</v>
      </c>
      <c r="AT47" s="244">
        <f t="shared" si="60"/>
        <v>0</v>
      </c>
      <c r="AW47" s="243" t="s">
        <v>105</v>
      </c>
      <c r="AX47" s="249">
        <f>SUM(AX48:AX51)</f>
        <v>6807848.1000000006</v>
      </c>
      <c r="AY47" s="249">
        <f>SUM(AY48:AY51)</f>
        <v>702736</v>
      </c>
      <c r="AZ47" s="250">
        <f t="shared" ref="AZ47" si="61">SUM(AZ48:AZ51)</f>
        <v>0</v>
      </c>
    </row>
    <row r="48" spans="1:52" ht="13.5" x14ac:dyDescent="0.25">
      <c r="A48" s="735" t="s">
        <v>137</v>
      </c>
      <c r="B48" s="740">
        <v>0</v>
      </c>
      <c r="C48" s="740">
        <v>24423676.800000001</v>
      </c>
      <c r="D48" s="740">
        <v>0</v>
      </c>
      <c r="E48" s="187"/>
      <c r="F48" s="203" t="s">
        <v>137</v>
      </c>
      <c r="G48" s="204"/>
      <c r="H48" s="204"/>
      <c r="I48" s="204"/>
      <c r="K48" s="203" t="s">
        <v>137</v>
      </c>
      <c r="L48" s="204"/>
      <c r="M48" s="204"/>
      <c r="N48" s="204"/>
      <c r="P48" s="203" t="s">
        <v>137</v>
      </c>
      <c r="Q48" s="204"/>
      <c r="R48" s="204"/>
      <c r="S48" s="204"/>
      <c r="U48" s="203" t="s">
        <v>137</v>
      </c>
      <c r="V48" s="204"/>
      <c r="W48" s="204"/>
      <c r="X48" s="204"/>
      <c r="Z48" s="203" t="s">
        <v>137</v>
      </c>
      <c r="AA48" s="204"/>
      <c r="AB48" s="204"/>
      <c r="AC48" s="204"/>
      <c r="AF48" s="238" t="s">
        <v>50</v>
      </c>
      <c r="AG48" s="239">
        <v>0</v>
      </c>
      <c r="AH48" s="239">
        <v>24423676.800000001</v>
      </c>
      <c r="AI48" s="239">
        <v>0</v>
      </c>
      <c r="AK48" s="245" t="s">
        <v>137</v>
      </c>
      <c r="AL48" s="130"/>
      <c r="AM48" s="130"/>
      <c r="AN48" s="130"/>
      <c r="AQ48" s="245" t="s">
        <v>137</v>
      </c>
      <c r="AR48" s="130"/>
      <c r="AS48" s="130"/>
      <c r="AT48" s="130"/>
      <c r="AW48" s="245" t="s">
        <v>137</v>
      </c>
      <c r="AX48" s="232"/>
      <c r="AY48" s="232"/>
      <c r="AZ48" s="251"/>
    </row>
    <row r="49" spans="1:52" ht="13.5" x14ac:dyDescent="0.25">
      <c r="A49" s="735" t="s">
        <v>140</v>
      </c>
      <c r="B49" s="740">
        <v>0</v>
      </c>
      <c r="C49" s="740">
        <v>0</v>
      </c>
      <c r="D49" s="740">
        <v>0</v>
      </c>
      <c r="E49" s="187"/>
      <c r="F49" s="203" t="s">
        <v>140</v>
      </c>
      <c r="G49" s="204"/>
      <c r="H49" s="204"/>
      <c r="I49" s="204"/>
      <c r="K49" s="203" t="s">
        <v>140</v>
      </c>
      <c r="L49" s="204"/>
      <c r="M49" s="204"/>
      <c r="N49" s="204"/>
      <c r="P49" s="203" t="s">
        <v>140</v>
      </c>
      <c r="Q49" s="204"/>
      <c r="R49" s="204"/>
      <c r="S49" s="204"/>
      <c r="U49" s="203" t="s">
        <v>140</v>
      </c>
      <c r="V49" s="204"/>
      <c r="W49" s="204"/>
      <c r="X49" s="204"/>
      <c r="Z49" s="203" t="s">
        <v>140</v>
      </c>
      <c r="AA49" s="204"/>
      <c r="AB49" s="204"/>
      <c r="AC49" s="204"/>
      <c r="AK49" s="245" t="s">
        <v>140</v>
      </c>
      <c r="AL49" s="130"/>
      <c r="AM49" s="130"/>
      <c r="AN49" s="130"/>
      <c r="AQ49" s="245" t="s">
        <v>140</v>
      </c>
      <c r="AR49" s="130"/>
      <c r="AS49" s="130"/>
      <c r="AT49" s="130"/>
      <c r="AW49" s="245" t="s">
        <v>140</v>
      </c>
      <c r="AX49" s="232"/>
      <c r="AY49" s="232"/>
      <c r="AZ49" s="251"/>
    </row>
    <row r="50" spans="1:52" ht="13.5" x14ac:dyDescent="0.25">
      <c r="A50" s="735" t="s">
        <v>114</v>
      </c>
      <c r="B50" s="740">
        <v>531776064.0000006</v>
      </c>
      <c r="C50" s="740">
        <v>1055097119.950001</v>
      </c>
      <c r="D50" s="740">
        <v>765152838</v>
      </c>
      <c r="E50" s="187"/>
      <c r="F50" s="203" t="s">
        <v>114</v>
      </c>
      <c r="G50" s="204">
        <v>8735799.799999997</v>
      </c>
      <c r="H50" s="204">
        <v>9853756</v>
      </c>
      <c r="I50" s="204">
        <v>1727867</v>
      </c>
      <c r="K50" s="203" t="s">
        <v>114</v>
      </c>
      <c r="L50" s="204">
        <v>1066059.78</v>
      </c>
      <c r="M50" s="204">
        <v>7933964</v>
      </c>
      <c r="N50" s="204"/>
      <c r="P50" s="203" t="s">
        <v>114</v>
      </c>
      <c r="Q50" s="204">
        <v>6760885.3599999994</v>
      </c>
      <c r="R50" s="204">
        <v>459917</v>
      </c>
      <c r="S50" s="204"/>
      <c r="U50" s="203" t="s">
        <v>114</v>
      </c>
      <c r="V50" s="204">
        <v>528478.31000000006</v>
      </c>
      <c r="W50" s="204"/>
      <c r="X50" s="204">
        <v>1727867</v>
      </c>
      <c r="Z50" s="203" t="s">
        <v>114</v>
      </c>
      <c r="AA50" s="204">
        <v>380376.35</v>
      </c>
      <c r="AB50" s="204">
        <v>1459875</v>
      </c>
      <c r="AC50" s="204"/>
      <c r="AF50" s="238" t="s">
        <v>2041</v>
      </c>
      <c r="AG50" s="239">
        <v>380459334.12000054</v>
      </c>
      <c r="AH50" s="239">
        <v>1001880376.320001</v>
      </c>
      <c r="AI50" s="239">
        <v>763424971</v>
      </c>
      <c r="AK50" s="245" t="s">
        <v>114</v>
      </c>
      <c r="AL50" s="130">
        <v>134359771</v>
      </c>
      <c r="AM50" s="130">
        <v>42591277.629999995</v>
      </c>
      <c r="AN50" s="130"/>
      <c r="AQ50" s="245" t="s">
        <v>114</v>
      </c>
      <c r="AR50" s="130">
        <v>1413310.98</v>
      </c>
      <c r="AS50" s="130">
        <v>68974</v>
      </c>
      <c r="AT50" s="130"/>
      <c r="AW50" s="245" t="s">
        <v>114</v>
      </c>
      <c r="AX50" s="232">
        <v>6807848.1000000006</v>
      </c>
      <c r="AY50" s="232">
        <v>702736</v>
      </c>
      <c r="AZ50" s="251"/>
    </row>
    <row r="51" spans="1:52" ht="13.5" x14ac:dyDescent="0.25">
      <c r="A51" s="735" t="s">
        <v>115</v>
      </c>
      <c r="B51" s="740">
        <v>0</v>
      </c>
      <c r="C51" s="740">
        <v>0</v>
      </c>
      <c r="D51" s="740">
        <v>0</v>
      </c>
      <c r="E51" s="187"/>
      <c r="F51" s="203" t="s">
        <v>115</v>
      </c>
      <c r="G51" s="204"/>
      <c r="H51" s="204"/>
      <c r="I51" s="204"/>
      <c r="K51" s="203" t="s">
        <v>115</v>
      </c>
      <c r="L51" s="204"/>
      <c r="M51" s="204"/>
      <c r="N51" s="204"/>
      <c r="P51" s="203" t="s">
        <v>115</v>
      </c>
      <c r="Q51" s="204"/>
      <c r="R51" s="204"/>
      <c r="S51" s="204"/>
      <c r="U51" s="203" t="s">
        <v>115</v>
      </c>
      <c r="V51" s="204"/>
      <c r="W51" s="204"/>
      <c r="X51" s="204"/>
      <c r="Z51" s="203" t="s">
        <v>115</v>
      </c>
      <c r="AA51" s="204"/>
      <c r="AB51" s="204"/>
      <c r="AC51" s="204"/>
      <c r="AK51" s="245" t="s">
        <v>115</v>
      </c>
      <c r="AL51" s="130"/>
      <c r="AM51" s="130"/>
      <c r="AN51" s="130"/>
      <c r="AQ51" s="245" t="s">
        <v>115</v>
      </c>
      <c r="AR51" s="130"/>
      <c r="AS51" s="130"/>
      <c r="AT51" s="130"/>
      <c r="AW51" s="245" t="s">
        <v>115</v>
      </c>
      <c r="AX51" s="232"/>
      <c r="AY51" s="232"/>
      <c r="AZ51" s="251"/>
    </row>
    <row r="52" spans="1:52" ht="13.5" x14ac:dyDescent="0.25">
      <c r="A52" s="733" t="s">
        <v>93</v>
      </c>
      <c r="B52" s="739">
        <v>0</v>
      </c>
      <c r="C52" s="739">
        <v>0</v>
      </c>
      <c r="D52" s="739">
        <v>0</v>
      </c>
      <c r="E52" s="187"/>
      <c r="F52" s="201" t="s">
        <v>93</v>
      </c>
      <c r="G52" s="202">
        <f>G53</f>
        <v>0</v>
      </c>
      <c r="H52" s="202">
        <f t="shared" ref="H52:I52" si="62">H53</f>
        <v>0</v>
      </c>
      <c r="I52" s="202">
        <f t="shared" si="62"/>
        <v>0</v>
      </c>
      <c r="K52" s="201" t="s">
        <v>93</v>
      </c>
      <c r="L52" s="202">
        <f>L53</f>
        <v>0</v>
      </c>
      <c r="M52" s="202">
        <f t="shared" ref="M52:N52" si="63">M53</f>
        <v>0</v>
      </c>
      <c r="N52" s="202">
        <f t="shared" si="63"/>
        <v>0</v>
      </c>
      <c r="P52" s="201" t="s">
        <v>93</v>
      </c>
      <c r="Q52" s="202">
        <f>Q53</f>
        <v>0</v>
      </c>
      <c r="R52" s="202">
        <f t="shared" ref="R52:S52" si="64">R53</f>
        <v>0</v>
      </c>
      <c r="S52" s="202">
        <f t="shared" si="64"/>
        <v>0</v>
      </c>
      <c r="U52" s="201" t="s">
        <v>93</v>
      </c>
      <c r="V52" s="202">
        <f>V53</f>
        <v>0</v>
      </c>
      <c r="W52" s="202">
        <f t="shared" ref="W52:X52" si="65">W53</f>
        <v>0</v>
      </c>
      <c r="X52" s="202">
        <f t="shared" si="65"/>
        <v>0</v>
      </c>
      <c r="Z52" s="201" t="s">
        <v>93</v>
      </c>
      <c r="AA52" s="202">
        <f>AA53</f>
        <v>0</v>
      </c>
      <c r="AB52" s="202">
        <f t="shared" ref="AB52:AC52" si="66">AB53</f>
        <v>0</v>
      </c>
      <c r="AC52" s="202">
        <f t="shared" si="66"/>
        <v>0</v>
      </c>
      <c r="AK52" s="243" t="s">
        <v>93</v>
      </c>
      <c r="AL52" s="243">
        <f>AL53</f>
        <v>0</v>
      </c>
      <c r="AM52" s="243">
        <f>AM53</f>
        <v>0</v>
      </c>
      <c r="AN52" s="243">
        <f>AN53</f>
        <v>0</v>
      </c>
      <c r="AQ52" s="243" t="s">
        <v>93</v>
      </c>
      <c r="AR52" s="244">
        <f>SUM(AR53)</f>
        <v>0</v>
      </c>
      <c r="AS52" s="244">
        <f t="shared" ref="AS52:AT52" si="67">SUM(AS53)</f>
        <v>0</v>
      </c>
      <c r="AT52" s="244">
        <f t="shared" si="67"/>
        <v>0</v>
      </c>
      <c r="AW52" s="243" t="s">
        <v>93</v>
      </c>
      <c r="AX52" s="249">
        <f>AX53</f>
        <v>0</v>
      </c>
      <c r="AY52" s="249">
        <v>0</v>
      </c>
      <c r="AZ52" s="250">
        <f t="shared" ref="AZ52" si="68">AZ53</f>
        <v>0</v>
      </c>
    </row>
    <row r="53" spans="1:52" ht="13.5" x14ac:dyDescent="0.25">
      <c r="A53" s="735" t="s">
        <v>116</v>
      </c>
      <c r="B53" s="740">
        <v>0</v>
      </c>
      <c r="C53" s="740">
        <v>0</v>
      </c>
      <c r="D53" s="740">
        <v>0</v>
      </c>
      <c r="E53" s="187"/>
      <c r="F53" s="203" t="s">
        <v>116</v>
      </c>
      <c r="G53" s="204">
        <v>0</v>
      </c>
      <c r="H53" s="204">
        <v>0</v>
      </c>
      <c r="I53" s="204">
        <v>0</v>
      </c>
      <c r="K53" s="203" t="s">
        <v>116</v>
      </c>
      <c r="L53" s="204">
        <v>0</v>
      </c>
      <c r="M53" s="204">
        <v>0</v>
      </c>
      <c r="N53" s="204">
        <v>0</v>
      </c>
      <c r="P53" s="203" t="s">
        <v>116</v>
      </c>
      <c r="Q53" s="204">
        <v>0</v>
      </c>
      <c r="R53" s="204">
        <v>0</v>
      </c>
      <c r="S53" s="204">
        <v>0</v>
      </c>
      <c r="U53" s="203" t="s">
        <v>116</v>
      </c>
      <c r="V53" s="204">
        <v>0</v>
      </c>
      <c r="W53" s="204">
        <v>0</v>
      </c>
      <c r="X53" s="204">
        <v>0</v>
      </c>
      <c r="Z53" s="203" t="s">
        <v>116</v>
      </c>
      <c r="AA53" s="204">
        <v>0</v>
      </c>
      <c r="AB53" s="204">
        <v>0</v>
      </c>
      <c r="AC53" s="204">
        <v>0</v>
      </c>
      <c r="AK53" s="245" t="s">
        <v>116</v>
      </c>
      <c r="AL53" s="66"/>
      <c r="AM53" s="66"/>
      <c r="AN53" s="66"/>
      <c r="AQ53" s="245" t="s">
        <v>116</v>
      </c>
      <c r="AR53" s="130"/>
      <c r="AS53" s="130"/>
      <c r="AT53" s="130"/>
      <c r="AW53" s="245" t="s">
        <v>116</v>
      </c>
      <c r="AX53" s="232"/>
      <c r="AY53" s="232"/>
      <c r="AZ53" s="251"/>
    </row>
    <row r="54" spans="1:52" s="158" customFormat="1" ht="18" customHeight="1" x14ac:dyDescent="0.2">
      <c r="A54" s="737" t="s">
        <v>346</v>
      </c>
      <c r="B54" s="739">
        <v>8534711315.740016</v>
      </c>
      <c r="C54" s="739">
        <v>10375166835.76001</v>
      </c>
      <c r="D54" s="739">
        <v>10259351353</v>
      </c>
      <c r="E54" s="701"/>
      <c r="F54" s="210" t="s">
        <v>346</v>
      </c>
      <c r="G54" s="206">
        <f>G52+G47+G40</f>
        <v>127614464.20999984</v>
      </c>
      <c r="H54" s="206">
        <f t="shared" ref="H54:I54" si="69">H52+H47+H40</f>
        <v>143435380</v>
      </c>
      <c r="I54" s="206">
        <f t="shared" si="69"/>
        <v>158583490</v>
      </c>
      <c r="K54" s="210" t="s">
        <v>346</v>
      </c>
      <c r="L54" s="206">
        <f>L52+L47+L40</f>
        <v>108444168.85999991</v>
      </c>
      <c r="M54" s="206">
        <f t="shared" ref="M54:N54" si="70">M52+M47+M40</f>
        <v>122196111</v>
      </c>
      <c r="N54" s="206">
        <f t="shared" si="70"/>
        <v>128282351</v>
      </c>
      <c r="P54" s="210" t="s">
        <v>346</v>
      </c>
      <c r="Q54" s="206">
        <f>Q52+Q47+Q40</f>
        <v>18018980.699999999</v>
      </c>
      <c r="R54" s="206">
        <f t="shared" ref="R54:S54" si="71">R52+R47+R40</f>
        <v>18597266</v>
      </c>
      <c r="S54" s="206">
        <f t="shared" si="71"/>
        <v>14901196</v>
      </c>
      <c r="U54" s="210" t="s">
        <v>346</v>
      </c>
      <c r="V54" s="206">
        <f>V52+V47+V40</f>
        <v>528478.31000000006</v>
      </c>
      <c r="W54" s="206">
        <f t="shared" ref="W54:X54" si="72">W52+W47+W40</f>
        <v>178560</v>
      </c>
      <c r="X54" s="206">
        <f t="shared" si="72"/>
        <v>15399943</v>
      </c>
      <c r="Z54" s="210" t="s">
        <v>346</v>
      </c>
      <c r="AA54" s="206">
        <f>AA52+AA47+AA40</f>
        <v>622836.34</v>
      </c>
      <c r="AB54" s="206">
        <f t="shared" ref="AB54:AC54" si="73">AB52+AB47+AB40</f>
        <v>2463443</v>
      </c>
      <c r="AC54" s="206">
        <f t="shared" si="73"/>
        <v>0</v>
      </c>
      <c r="AK54" s="247" t="s">
        <v>346</v>
      </c>
      <c r="AL54" s="129">
        <f>+AL52+AL47+AL40</f>
        <v>457100857</v>
      </c>
      <c r="AM54" s="129">
        <f>+AM52+AM47+AM40</f>
        <v>372780692.43999988</v>
      </c>
      <c r="AN54" s="129">
        <f>+AN52+AN47+AN40</f>
        <v>0</v>
      </c>
      <c r="AQ54" s="247" t="s">
        <v>346</v>
      </c>
      <c r="AR54" s="129">
        <f>+AR40+AR47+AR52</f>
        <v>50660996.699999996</v>
      </c>
      <c r="AS54" s="129">
        <f t="shared" ref="AS54:AT54" si="74">+AS40+AS47+AS52</f>
        <v>46273263</v>
      </c>
      <c r="AT54" s="129">
        <f t="shared" si="74"/>
        <v>49213180</v>
      </c>
      <c r="AW54" s="247" t="s">
        <v>346</v>
      </c>
      <c r="AX54" s="252">
        <f>AX40+AX47+AX52</f>
        <v>1754048053.3599999</v>
      </c>
      <c r="AY54" s="252">
        <f>AY40+AY47+AY52</f>
        <v>1918587116</v>
      </c>
      <c r="AZ54" s="252">
        <f t="shared" ref="AZ54" si="75">AZ40+AZ47+AZ52</f>
        <v>1963115285</v>
      </c>
    </row>
    <row r="55" spans="1:52" ht="13.5" x14ac:dyDescent="0.25">
      <c r="A55" s="187"/>
      <c r="B55" s="187"/>
      <c r="C55" s="187"/>
      <c r="D55" s="187"/>
      <c r="E55" s="187"/>
      <c r="F55" s="211" t="s">
        <v>408</v>
      </c>
    </row>
    <row r="56" spans="1:52" x14ac:dyDescent="0.2">
      <c r="F56" s="212" t="s">
        <v>409</v>
      </c>
    </row>
  </sheetData>
  <printOptions horizontalCentered="1"/>
  <pageMargins left="0.70866141732283472" right="0.51181102362204722" top="0.74803149606299213" bottom="0.74803149606299213" header="0.31496062992125984" footer="0.31496062992125984"/>
  <pageSetup paperSize="9" scale="90" orientation="landscape" r:id="rId1"/>
  <headerFooter>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AR56"/>
  <sheetViews>
    <sheetView showGridLines="0" zoomScaleNormal="100" zoomScaleSheetLayoutView="100" workbookViewId="0">
      <selection activeCell="A2" sqref="A2"/>
    </sheetView>
  </sheetViews>
  <sheetFormatPr baseColWidth="10" defaultColWidth="11.28515625" defaultRowHeight="11.25" x14ac:dyDescent="0.2"/>
  <cols>
    <col min="1" max="1" width="20.5703125" style="213" customWidth="1"/>
    <col min="2" max="2" width="42.5703125" style="213" customWidth="1"/>
    <col min="3" max="3" width="6.85546875" style="213" customWidth="1"/>
    <col min="4" max="4" width="11.28515625" style="213" customWidth="1"/>
    <col min="5" max="5" width="10.42578125" style="213" customWidth="1"/>
    <col min="6" max="6" width="11.42578125" style="213" customWidth="1"/>
    <col min="7" max="7" width="11.85546875" style="213" customWidth="1"/>
    <col min="8" max="8" width="10.42578125" style="213" customWidth="1"/>
    <col min="9" max="9" width="13" style="213" bestFit="1" customWidth="1"/>
    <col min="10" max="10" width="6" style="213" customWidth="1"/>
    <col min="11" max="11" width="5.5703125" style="213" customWidth="1"/>
    <col min="12" max="12" width="10.5703125" style="213" customWidth="1"/>
    <col min="13" max="13" width="6.7109375" style="213" customWidth="1"/>
    <col min="14" max="14" width="10.5703125" style="213" customWidth="1"/>
    <col min="15" max="15" width="7.140625" style="213" customWidth="1"/>
    <col min="16" max="16" width="6" style="213" customWidth="1"/>
    <col min="17" max="17" width="12" style="213" customWidth="1"/>
    <col min="18" max="18" width="7.5703125" style="213" customWidth="1"/>
    <col min="19" max="21" width="11.28515625" style="213"/>
    <col min="22" max="22" width="21.7109375" style="213" hidden="1" customWidth="1"/>
    <col min="23" max="23" width="30" style="213" hidden="1" customWidth="1"/>
    <col min="24" max="24" width="5" style="213" hidden="1" customWidth="1"/>
    <col min="25" max="25" width="10.85546875" style="213" hidden="1" customWidth="1"/>
    <col min="26" max="26" width="10" style="213" hidden="1" customWidth="1"/>
    <col min="27" max="27" width="11.7109375" style="213" hidden="1" customWidth="1"/>
    <col min="28" max="28" width="5" style="213" hidden="1" customWidth="1"/>
    <col min="29" max="29" width="8.7109375" style="213" hidden="1" customWidth="1"/>
    <col min="30" max="30" width="11.7109375" style="213" hidden="1" customWidth="1"/>
    <col min="31" max="32" width="5" style="213" hidden="1" customWidth="1"/>
    <col min="33" max="33" width="10" style="213" hidden="1" customWidth="1"/>
    <col min="34" max="34" width="5" style="213" hidden="1" customWidth="1"/>
    <col min="35" max="35" width="10" style="213" hidden="1" customWidth="1"/>
    <col min="36" max="37" width="5" style="213" hidden="1" customWidth="1"/>
    <col min="38" max="38" width="11.7109375" style="213" hidden="1" customWidth="1"/>
    <col min="39" max="39" width="5" style="213" hidden="1" customWidth="1"/>
    <col min="40" max="40" width="0" style="213" hidden="1" customWidth="1"/>
    <col min="41" max="16384" width="11.28515625" style="213"/>
  </cols>
  <sheetData>
    <row r="1" spans="1:44" s="1380" customFormat="1" ht="24.95" customHeight="1" x14ac:dyDescent="0.2">
      <c r="A1" s="1378" t="s">
        <v>411</v>
      </c>
      <c r="B1" s="701"/>
      <c r="C1" s="701"/>
      <c r="D1" s="701"/>
      <c r="E1" s="701"/>
      <c r="F1" s="701"/>
      <c r="G1" s="701"/>
      <c r="H1" s="701"/>
      <c r="I1" s="701"/>
      <c r="J1" s="701"/>
      <c r="K1" s="701"/>
      <c r="L1" s="701"/>
      <c r="M1" s="701"/>
      <c r="N1" s="701"/>
      <c r="O1" s="701"/>
      <c r="P1" s="701"/>
      <c r="Q1" s="701"/>
      <c r="R1" s="701"/>
      <c r="V1" s="1381" t="s">
        <v>411</v>
      </c>
      <c r="W1" s="1381"/>
      <c r="X1" s="1382"/>
      <c r="Y1" s="1382"/>
      <c r="Z1" s="1382"/>
      <c r="AA1" s="1382"/>
      <c r="AB1" s="1382"/>
      <c r="AC1" s="1383"/>
      <c r="AD1" s="1383"/>
      <c r="AE1" s="1383"/>
      <c r="AF1" s="1383"/>
      <c r="AG1" s="1383"/>
      <c r="AH1" s="1383"/>
      <c r="AI1" s="1383"/>
      <c r="AJ1" s="1383"/>
      <c r="AK1" s="1383"/>
      <c r="AL1" s="1383"/>
      <c r="AM1" s="1383"/>
    </row>
    <row r="2" spans="1:44" s="1380" customFormat="1" ht="24.95" customHeight="1" thickBot="1" x14ac:dyDescent="0.25">
      <c r="A2" s="482" t="s">
        <v>14493</v>
      </c>
      <c r="B2" s="1378"/>
      <c r="C2" s="701"/>
      <c r="D2" s="701"/>
      <c r="E2" s="701"/>
      <c r="F2" s="701"/>
      <c r="G2" s="701"/>
      <c r="H2" s="701"/>
      <c r="I2" s="701"/>
      <c r="J2" s="701"/>
      <c r="K2" s="701"/>
      <c r="L2" s="701"/>
      <c r="M2" s="701"/>
      <c r="N2" s="701"/>
      <c r="O2" s="701"/>
      <c r="P2" s="701"/>
      <c r="Q2" s="701"/>
      <c r="R2" s="701"/>
      <c r="V2" s="1381" t="s">
        <v>487</v>
      </c>
      <c r="W2" s="196"/>
      <c r="X2" s="196"/>
      <c r="Y2" s="196"/>
      <c r="Z2" s="196"/>
      <c r="AA2" s="196"/>
      <c r="AB2" s="196"/>
      <c r="AC2" s="196"/>
      <c r="AD2" s="196"/>
      <c r="AE2" s="196"/>
      <c r="AF2" s="196"/>
      <c r="AG2" s="196"/>
      <c r="AH2" s="196"/>
      <c r="AI2" s="196"/>
      <c r="AJ2" s="196"/>
      <c r="AK2" s="196"/>
      <c r="AL2" s="196"/>
      <c r="AM2" s="196"/>
      <c r="AN2" s="220"/>
      <c r="AO2" s="220"/>
      <c r="AP2" s="220"/>
      <c r="AQ2" s="220"/>
      <c r="AR2" s="220"/>
    </row>
    <row r="3" spans="1:44" s="219" customFormat="1" ht="28.35" customHeight="1" thickBot="1" x14ac:dyDescent="0.25">
      <c r="A3" s="1525" t="s">
        <v>313</v>
      </c>
      <c r="B3" s="1525" t="s">
        <v>292</v>
      </c>
      <c r="C3" s="1525" t="s">
        <v>117</v>
      </c>
      <c r="D3" s="1525"/>
      <c r="E3" s="1525"/>
      <c r="F3" s="1525"/>
      <c r="G3" s="1525"/>
      <c r="H3" s="1525"/>
      <c r="I3" s="1525"/>
      <c r="J3" s="1525" t="s">
        <v>105</v>
      </c>
      <c r="K3" s="1525"/>
      <c r="L3" s="1525"/>
      <c r="M3" s="1525"/>
      <c r="N3" s="1525"/>
      <c r="O3" s="1525" t="s">
        <v>93</v>
      </c>
      <c r="P3" s="1525"/>
      <c r="Q3" s="1525" t="s">
        <v>2</v>
      </c>
      <c r="R3" s="1525"/>
      <c r="V3" s="1522" t="s">
        <v>313</v>
      </c>
      <c r="W3" s="1522" t="s">
        <v>292</v>
      </c>
      <c r="X3" s="1520" t="s">
        <v>117</v>
      </c>
      <c r="Y3" s="1524"/>
      <c r="Z3" s="1524"/>
      <c r="AA3" s="1524"/>
      <c r="AB3" s="1524"/>
      <c r="AC3" s="1524"/>
      <c r="AD3" s="1521"/>
      <c r="AE3" s="1520" t="s">
        <v>105</v>
      </c>
      <c r="AF3" s="1524"/>
      <c r="AG3" s="1524"/>
      <c r="AH3" s="1524"/>
      <c r="AI3" s="1521"/>
      <c r="AJ3" s="1520" t="s">
        <v>93</v>
      </c>
      <c r="AK3" s="1521"/>
      <c r="AL3" s="1520" t="s">
        <v>2</v>
      </c>
      <c r="AM3" s="1521"/>
    </row>
    <row r="4" spans="1:44" s="218" customFormat="1" ht="196.5" customHeight="1" thickBot="1" x14ac:dyDescent="0.25">
      <c r="A4" s="1525"/>
      <c r="B4" s="1525"/>
      <c r="C4" s="761" t="s">
        <v>106</v>
      </c>
      <c r="D4" s="761" t="s">
        <v>107</v>
      </c>
      <c r="E4" s="761" t="s">
        <v>108</v>
      </c>
      <c r="F4" s="761" t="s">
        <v>109</v>
      </c>
      <c r="G4" s="761" t="s">
        <v>110</v>
      </c>
      <c r="H4" s="761" t="s">
        <v>111</v>
      </c>
      <c r="I4" s="761" t="s">
        <v>102</v>
      </c>
      <c r="J4" s="761" t="s">
        <v>112</v>
      </c>
      <c r="K4" s="761" t="s">
        <v>113</v>
      </c>
      <c r="L4" s="761" t="s">
        <v>114</v>
      </c>
      <c r="M4" s="761" t="s">
        <v>115</v>
      </c>
      <c r="N4" s="761" t="s">
        <v>103</v>
      </c>
      <c r="O4" s="761" t="s">
        <v>116</v>
      </c>
      <c r="P4" s="761" t="s">
        <v>104</v>
      </c>
      <c r="Q4" s="762" t="s">
        <v>141</v>
      </c>
      <c r="R4" s="762" t="s">
        <v>91</v>
      </c>
      <c r="V4" s="1523"/>
      <c r="W4" s="1523"/>
      <c r="X4" s="80" t="s">
        <v>106</v>
      </c>
      <c r="Y4" s="81" t="s">
        <v>107</v>
      </c>
      <c r="Z4" s="81" t="s">
        <v>108</v>
      </c>
      <c r="AA4" s="81" t="s">
        <v>109</v>
      </c>
      <c r="AB4" s="81" t="s">
        <v>110</v>
      </c>
      <c r="AC4" s="81" t="s">
        <v>111</v>
      </c>
      <c r="AD4" s="82" t="s">
        <v>102</v>
      </c>
      <c r="AE4" s="80" t="s">
        <v>112</v>
      </c>
      <c r="AF4" s="81" t="s">
        <v>113</v>
      </c>
      <c r="AG4" s="81" t="s">
        <v>114</v>
      </c>
      <c r="AH4" s="81" t="s">
        <v>115</v>
      </c>
      <c r="AI4" s="82" t="s">
        <v>103</v>
      </c>
      <c r="AJ4" s="80" t="s">
        <v>116</v>
      </c>
      <c r="AK4" s="82" t="s">
        <v>104</v>
      </c>
      <c r="AL4" s="214" t="s">
        <v>141</v>
      </c>
      <c r="AM4" s="83" t="s">
        <v>91</v>
      </c>
    </row>
    <row r="5" spans="1:44" ht="13.5" x14ac:dyDescent="0.25">
      <c r="A5" s="1527" t="s">
        <v>2043</v>
      </c>
      <c r="B5" s="741" t="s">
        <v>2044</v>
      </c>
      <c r="C5" s="742"/>
      <c r="D5" s="743">
        <v>1007867152</v>
      </c>
      <c r="E5" s="743">
        <v>37697246</v>
      </c>
      <c r="F5" s="743">
        <v>800144638</v>
      </c>
      <c r="G5" s="743">
        <v>410193802</v>
      </c>
      <c r="H5" s="743">
        <v>15463828</v>
      </c>
      <c r="I5" s="742">
        <v>2271366666</v>
      </c>
      <c r="J5" s="742"/>
      <c r="K5" s="742"/>
      <c r="L5" s="743">
        <v>329956725</v>
      </c>
      <c r="M5" s="742"/>
      <c r="N5" s="742">
        <v>329956725</v>
      </c>
      <c r="O5" s="742"/>
      <c r="P5" s="742"/>
      <c r="Q5" s="742">
        <v>2601323391</v>
      </c>
      <c r="R5" s="1203">
        <f>Q5/$Q$43</f>
        <v>0.24604140296026675</v>
      </c>
      <c r="V5" s="84" t="s">
        <v>485</v>
      </c>
      <c r="W5" s="84" t="s">
        <v>486</v>
      </c>
      <c r="X5" s="85"/>
      <c r="Y5" s="86">
        <v>32831380</v>
      </c>
      <c r="Z5" s="86">
        <v>5811720</v>
      </c>
      <c r="AA5" s="86">
        <v>117812523</v>
      </c>
      <c r="AB5" s="86"/>
      <c r="AC5" s="86">
        <v>400000</v>
      </c>
      <c r="AD5" s="87">
        <f>SUM(X5:AC5)</f>
        <v>156855623</v>
      </c>
      <c r="AE5" s="85"/>
      <c r="AF5" s="86"/>
      <c r="AG5" s="86">
        <v>1727867</v>
      </c>
      <c r="AH5" s="86"/>
      <c r="AI5" s="87">
        <f>SUM(AE5:AH5)</f>
        <v>1727867</v>
      </c>
      <c r="AJ5" s="85"/>
      <c r="AK5" s="87"/>
      <c r="AL5" s="85">
        <f>AD5+AI5+AK5</f>
        <v>158583490</v>
      </c>
      <c r="AM5" s="88"/>
    </row>
    <row r="6" spans="1:44" ht="13.5" x14ac:dyDescent="0.25">
      <c r="A6" s="1527"/>
      <c r="B6" s="741" t="s">
        <v>2045</v>
      </c>
      <c r="C6" s="742"/>
      <c r="D6" s="743">
        <v>25839740</v>
      </c>
      <c r="E6" s="743">
        <v>1051261</v>
      </c>
      <c r="F6" s="743">
        <v>13655844</v>
      </c>
      <c r="G6" s="743">
        <v>0</v>
      </c>
      <c r="H6" s="743">
        <v>30000</v>
      </c>
      <c r="I6" s="742">
        <v>40576845</v>
      </c>
      <c r="J6" s="742"/>
      <c r="K6" s="742"/>
      <c r="L6" s="743">
        <v>0</v>
      </c>
      <c r="M6" s="742"/>
      <c r="N6" s="742">
        <v>0</v>
      </c>
      <c r="O6" s="742"/>
      <c r="P6" s="742"/>
      <c r="Q6" s="742">
        <v>40576845</v>
      </c>
      <c r="R6" s="1203">
        <f t="shared" ref="R6:R42" si="0">Q6/$Q$43</f>
        <v>3.83788647964427E-3</v>
      </c>
      <c r="V6" s="89" t="s">
        <v>25</v>
      </c>
      <c r="W6" s="89" t="s">
        <v>307</v>
      </c>
      <c r="X6" s="90"/>
      <c r="Y6" s="91"/>
      <c r="Z6" s="91"/>
      <c r="AA6" s="91"/>
      <c r="AB6" s="91"/>
      <c r="AC6" s="91"/>
      <c r="AD6" s="92"/>
      <c r="AE6" s="90"/>
      <c r="AF6" s="91"/>
      <c r="AG6" s="91"/>
      <c r="AH6" s="91"/>
      <c r="AI6" s="92"/>
      <c r="AJ6" s="90"/>
      <c r="AK6" s="92"/>
      <c r="AL6" s="90"/>
      <c r="AM6" s="93"/>
    </row>
    <row r="7" spans="1:44" ht="13.5" x14ac:dyDescent="0.25">
      <c r="A7" s="1527"/>
      <c r="B7" s="741" t="s">
        <v>2046</v>
      </c>
      <c r="C7" s="744"/>
      <c r="D7" s="743">
        <v>29329745</v>
      </c>
      <c r="E7" s="743">
        <v>2099096</v>
      </c>
      <c r="F7" s="743">
        <v>21120849</v>
      </c>
      <c r="G7" s="743">
        <v>0</v>
      </c>
      <c r="H7" s="743">
        <v>20000</v>
      </c>
      <c r="I7" s="742">
        <v>52569690</v>
      </c>
      <c r="J7" s="744"/>
      <c r="K7" s="744"/>
      <c r="L7" s="743">
        <v>0</v>
      </c>
      <c r="M7" s="744"/>
      <c r="N7" s="742">
        <v>0</v>
      </c>
      <c r="O7" s="744"/>
      <c r="P7" s="745"/>
      <c r="Q7" s="742">
        <v>52569690</v>
      </c>
      <c r="R7" s="1203">
        <f t="shared" si="0"/>
        <v>4.9722077330085811E-3</v>
      </c>
      <c r="V7" s="89" t="s">
        <v>0</v>
      </c>
      <c r="W7" s="89" t="s">
        <v>308</v>
      </c>
      <c r="X7" s="94"/>
      <c r="Y7" s="95"/>
      <c r="Z7" s="96"/>
      <c r="AA7" s="96"/>
      <c r="AB7" s="96"/>
      <c r="AC7" s="96"/>
      <c r="AD7" s="97"/>
      <c r="AE7" s="94"/>
      <c r="AF7" s="95"/>
      <c r="AG7" s="95"/>
      <c r="AH7" s="95"/>
      <c r="AI7" s="97"/>
      <c r="AJ7" s="94"/>
      <c r="AK7" s="98"/>
      <c r="AL7" s="99"/>
      <c r="AM7" s="100"/>
    </row>
    <row r="8" spans="1:44" ht="13.5" x14ac:dyDescent="0.25">
      <c r="A8" s="1527"/>
      <c r="B8" s="741" t="s">
        <v>2047</v>
      </c>
      <c r="C8" s="744"/>
      <c r="D8" s="743">
        <v>15214916</v>
      </c>
      <c r="E8" s="743">
        <v>718571</v>
      </c>
      <c r="F8" s="743">
        <v>30512977</v>
      </c>
      <c r="G8" s="743">
        <v>0</v>
      </c>
      <c r="H8" s="743">
        <v>20000</v>
      </c>
      <c r="I8" s="742">
        <v>46466464</v>
      </c>
      <c r="J8" s="744"/>
      <c r="K8" s="744"/>
      <c r="L8" s="743">
        <v>0</v>
      </c>
      <c r="M8" s="744"/>
      <c r="N8" s="742">
        <v>0</v>
      </c>
      <c r="O8" s="744"/>
      <c r="P8" s="745"/>
      <c r="Q8" s="742">
        <v>46466464</v>
      </c>
      <c r="R8" s="1203">
        <f t="shared" si="0"/>
        <v>4.3949452931216614E-3</v>
      </c>
      <c r="V8" s="89" t="s">
        <v>26</v>
      </c>
      <c r="W8" s="89" t="s">
        <v>312</v>
      </c>
      <c r="X8" s="94"/>
      <c r="Y8" s="95"/>
      <c r="Z8" s="96"/>
      <c r="AA8" s="96"/>
      <c r="AB8" s="96"/>
      <c r="AC8" s="96"/>
      <c r="AD8" s="97"/>
      <c r="AE8" s="94"/>
      <c r="AF8" s="95"/>
      <c r="AG8" s="95"/>
      <c r="AH8" s="95"/>
      <c r="AI8" s="97"/>
      <c r="AJ8" s="94"/>
      <c r="AK8" s="98"/>
      <c r="AL8" s="99"/>
      <c r="AM8" s="100"/>
    </row>
    <row r="9" spans="1:44" ht="13.5" x14ac:dyDescent="0.25">
      <c r="A9" s="1527"/>
      <c r="B9" s="741" t="s">
        <v>2048</v>
      </c>
      <c r="C9" s="742"/>
      <c r="D9" s="743">
        <v>20820647</v>
      </c>
      <c r="E9" s="743">
        <v>1573783</v>
      </c>
      <c r="F9" s="743">
        <v>16623488</v>
      </c>
      <c r="G9" s="743">
        <v>0</v>
      </c>
      <c r="H9" s="743">
        <v>0</v>
      </c>
      <c r="I9" s="742">
        <v>39017918</v>
      </c>
      <c r="J9" s="742"/>
      <c r="K9" s="742"/>
      <c r="L9" s="743">
        <v>1600000</v>
      </c>
      <c r="M9" s="742"/>
      <c r="N9" s="742">
        <v>1600000</v>
      </c>
      <c r="O9" s="742"/>
      <c r="P9" s="742"/>
      <c r="Q9" s="742">
        <v>40617918</v>
      </c>
      <c r="R9" s="1203">
        <f t="shared" si="0"/>
        <v>3.8417712940348034E-3</v>
      </c>
      <c r="V9" s="89" t="s">
        <v>1</v>
      </c>
      <c r="W9" s="89" t="s">
        <v>309</v>
      </c>
      <c r="X9" s="90"/>
      <c r="Y9" s="91"/>
      <c r="Z9" s="91"/>
      <c r="AA9" s="91"/>
      <c r="AB9" s="91"/>
      <c r="AC9" s="91"/>
      <c r="AD9" s="92"/>
      <c r="AE9" s="90"/>
      <c r="AF9" s="91"/>
      <c r="AG9" s="91"/>
      <c r="AH9" s="91"/>
      <c r="AI9" s="92"/>
      <c r="AJ9" s="90"/>
      <c r="AK9" s="92"/>
      <c r="AL9" s="90"/>
      <c r="AM9" s="93"/>
    </row>
    <row r="10" spans="1:44" ht="13.5" x14ac:dyDescent="0.25">
      <c r="A10" s="1527"/>
      <c r="B10" s="741" t="s">
        <v>2049</v>
      </c>
      <c r="C10" s="746"/>
      <c r="D10" s="743">
        <v>118724425</v>
      </c>
      <c r="E10" s="743">
        <v>14179522</v>
      </c>
      <c r="F10" s="743">
        <v>58184122</v>
      </c>
      <c r="G10" s="743">
        <v>0</v>
      </c>
      <c r="H10" s="743">
        <v>50000</v>
      </c>
      <c r="I10" s="742">
        <v>191138069</v>
      </c>
      <c r="J10" s="746"/>
      <c r="K10" s="746"/>
      <c r="L10" s="743">
        <v>961745</v>
      </c>
      <c r="M10" s="746"/>
      <c r="N10" s="742">
        <v>961745</v>
      </c>
      <c r="O10" s="746"/>
      <c r="P10" s="746"/>
      <c r="Q10" s="742">
        <v>192099814</v>
      </c>
      <c r="R10" s="1203">
        <f t="shared" si="0"/>
        <v>1.8169408658873776E-2</v>
      </c>
      <c r="V10" s="89" t="s">
        <v>27</v>
      </c>
      <c r="W10" s="89" t="s">
        <v>310</v>
      </c>
      <c r="X10" s="101"/>
      <c r="Y10" s="102"/>
      <c r="Z10" s="102"/>
      <c r="AA10" s="102"/>
      <c r="AB10" s="102"/>
      <c r="AC10" s="102"/>
      <c r="AD10" s="103"/>
      <c r="AE10" s="101"/>
      <c r="AF10" s="102"/>
      <c r="AG10" s="102"/>
      <c r="AH10" s="102"/>
      <c r="AI10" s="103"/>
      <c r="AJ10" s="101"/>
      <c r="AK10" s="103"/>
      <c r="AL10" s="101"/>
      <c r="AM10" s="104"/>
    </row>
    <row r="11" spans="1:44" ht="13.5" x14ac:dyDescent="0.25">
      <c r="A11" s="1527"/>
      <c r="B11" s="741" t="s">
        <v>2050</v>
      </c>
      <c r="C11" s="746"/>
      <c r="D11" s="743">
        <v>83348744</v>
      </c>
      <c r="E11" s="743">
        <v>9681851</v>
      </c>
      <c r="F11" s="743">
        <v>30886438</v>
      </c>
      <c r="G11" s="743">
        <v>0</v>
      </c>
      <c r="H11" s="743">
        <v>40000</v>
      </c>
      <c r="I11" s="742">
        <v>123957033</v>
      </c>
      <c r="J11" s="746"/>
      <c r="K11" s="746"/>
      <c r="L11" s="743">
        <v>0</v>
      </c>
      <c r="M11" s="746"/>
      <c r="N11" s="742">
        <v>0</v>
      </c>
      <c r="O11" s="747"/>
      <c r="P11" s="746"/>
      <c r="Q11" s="742">
        <v>123957033</v>
      </c>
      <c r="R11" s="1203">
        <f t="shared" si="0"/>
        <v>1.1724248669592686E-2</v>
      </c>
      <c r="V11" s="89" t="s">
        <v>28</v>
      </c>
      <c r="W11" s="89" t="s">
        <v>311</v>
      </c>
      <c r="X11" s="101"/>
      <c r="Y11" s="102"/>
      <c r="Z11" s="102"/>
      <c r="AA11" s="102"/>
      <c r="AB11" s="102"/>
      <c r="AC11" s="102"/>
      <c r="AD11" s="103"/>
      <c r="AE11" s="101"/>
      <c r="AF11" s="102"/>
      <c r="AG11" s="102"/>
      <c r="AH11" s="102"/>
      <c r="AI11" s="105"/>
      <c r="AJ11" s="106"/>
      <c r="AK11" s="103"/>
      <c r="AL11" s="101"/>
      <c r="AM11" s="104"/>
    </row>
    <row r="12" spans="1:44" ht="14.25" thickBot="1" x14ac:dyDescent="0.3">
      <c r="A12" s="1527"/>
      <c r="B12" s="741" t="s">
        <v>2051</v>
      </c>
      <c r="C12" s="742"/>
      <c r="D12" s="743">
        <v>88201877</v>
      </c>
      <c r="E12" s="743">
        <v>9298788</v>
      </c>
      <c r="F12" s="743">
        <v>56429577</v>
      </c>
      <c r="G12" s="743">
        <v>0</v>
      </c>
      <c r="H12" s="743">
        <v>50000</v>
      </c>
      <c r="I12" s="742">
        <v>153980242</v>
      </c>
      <c r="J12" s="742"/>
      <c r="K12" s="742"/>
      <c r="L12" s="743">
        <v>0</v>
      </c>
      <c r="M12" s="742"/>
      <c r="N12" s="742">
        <v>0</v>
      </c>
      <c r="O12" s="742"/>
      <c r="P12" s="742"/>
      <c r="Q12" s="742">
        <v>153980242</v>
      </c>
      <c r="R12" s="1203">
        <f t="shared" si="0"/>
        <v>1.4563938840098406E-2</v>
      </c>
      <c r="V12" s="107" t="s">
        <v>29</v>
      </c>
      <c r="W12" s="107" t="s">
        <v>29</v>
      </c>
      <c r="X12" s="108"/>
      <c r="Y12" s="109"/>
      <c r="Z12" s="109"/>
      <c r="AA12" s="109"/>
      <c r="AB12" s="109"/>
      <c r="AC12" s="109"/>
      <c r="AD12" s="110"/>
      <c r="AE12" s="108"/>
      <c r="AF12" s="109"/>
      <c r="AG12" s="109"/>
      <c r="AH12" s="109"/>
      <c r="AI12" s="110"/>
      <c r="AJ12" s="108"/>
      <c r="AK12" s="110"/>
      <c r="AL12" s="108"/>
      <c r="AM12" s="111"/>
    </row>
    <row r="13" spans="1:44" ht="14.25" thickBot="1" x14ac:dyDescent="0.3">
      <c r="A13" s="1527"/>
      <c r="B13" s="741" t="s">
        <v>2052</v>
      </c>
      <c r="C13" s="748"/>
      <c r="D13" s="743">
        <v>24475344</v>
      </c>
      <c r="E13" s="743">
        <v>2276307</v>
      </c>
      <c r="F13" s="743">
        <v>13880083</v>
      </c>
      <c r="G13" s="743">
        <v>0</v>
      </c>
      <c r="H13" s="743">
        <v>30000</v>
      </c>
      <c r="I13" s="742">
        <v>40661734</v>
      </c>
      <c r="J13" s="749">
        <v>0</v>
      </c>
      <c r="K13" s="749">
        <v>0</v>
      </c>
      <c r="L13" s="750">
        <v>0</v>
      </c>
      <c r="M13" s="749">
        <v>0</v>
      </c>
      <c r="N13" s="751">
        <v>0</v>
      </c>
      <c r="O13" s="749">
        <v>0</v>
      </c>
      <c r="P13" s="749">
        <v>0</v>
      </c>
      <c r="Q13" s="742">
        <v>40661734</v>
      </c>
      <c r="R13" s="1203">
        <f t="shared" si="0"/>
        <v>3.8459155500505703E-3</v>
      </c>
      <c r="V13" s="112" t="s">
        <v>84</v>
      </c>
      <c r="W13" s="112" t="s">
        <v>84</v>
      </c>
      <c r="X13" s="113">
        <f t="shared" ref="X13:AL13" si="1">SUM(X5:X12)</f>
        <v>0</v>
      </c>
      <c r="Y13" s="113">
        <f t="shared" si="1"/>
        <v>32831380</v>
      </c>
      <c r="Z13" s="113">
        <f t="shared" si="1"/>
        <v>5811720</v>
      </c>
      <c r="AA13" s="113">
        <f t="shared" si="1"/>
        <v>117812523</v>
      </c>
      <c r="AB13" s="113">
        <f t="shared" si="1"/>
        <v>0</v>
      </c>
      <c r="AC13" s="113">
        <f t="shared" si="1"/>
        <v>400000</v>
      </c>
      <c r="AD13" s="113">
        <f t="shared" si="1"/>
        <v>156855623</v>
      </c>
      <c r="AE13" s="113">
        <f t="shared" si="1"/>
        <v>0</v>
      </c>
      <c r="AF13" s="113">
        <f t="shared" si="1"/>
        <v>0</v>
      </c>
      <c r="AG13" s="113">
        <f t="shared" si="1"/>
        <v>1727867</v>
      </c>
      <c r="AH13" s="113">
        <f t="shared" si="1"/>
        <v>0</v>
      </c>
      <c r="AI13" s="113">
        <f t="shared" si="1"/>
        <v>1727867</v>
      </c>
      <c r="AJ13" s="113">
        <f t="shared" si="1"/>
        <v>0</v>
      </c>
      <c r="AK13" s="113">
        <f t="shared" si="1"/>
        <v>0</v>
      </c>
      <c r="AL13" s="113">
        <f t="shared" si="1"/>
        <v>158583490</v>
      </c>
      <c r="AM13" s="114"/>
    </row>
    <row r="14" spans="1:44" ht="13.5" x14ac:dyDescent="0.25">
      <c r="A14" s="1527"/>
      <c r="B14" s="741" t="s">
        <v>2053</v>
      </c>
      <c r="C14" s="471"/>
      <c r="D14" s="743">
        <v>56708931</v>
      </c>
      <c r="E14" s="743">
        <v>5538342</v>
      </c>
      <c r="F14" s="743">
        <v>21946087</v>
      </c>
      <c r="G14" s="743">
        <v>0</v>
      </c>
      <c r="H14" s="743">
        <v>30000</v>
      </c>
      <c r="I14" s="742">
        <v>84223360</v>
      </c>
      <c r="J14" s="471"/>
      <c r="K14" s="471"/>
      <c r="L14" s="743">
        <v>0</v>
      </c>
      <c r="M14" s="471"/>
      <c r="N14" s="742">
        <v>0</v>
      </c>
      <c r="O14" s="471"/>
      <c r="P14" s="471"/>
      <c r="Q14" s="742">
        <v>84223360</v>
      </c>
      <c r="R14" s="1203">
        <f t="shared" si="0"/>
        <v>7.9661120674663598E-3</v>
      </c>
      <c r="V14" s="217"/>
      <c r="W14" s="217"/>
      <c r="X14" s="61"/>
      <c r="Y14" s="61"/>
      <c r="Z14" s="62"/>
      <c r="AA14" s="62"/>
      <c r="AB14" s="62"/>
      <c r="AC14" s="62"/>
      <c r="AD14" s="62"/>
      <c r="AE14" s="62"/>
      <c r="AF14" s="62"/>
      <c r="AG14" s="62"/>
      <c r="AH14" s="62"/>
      <c r="AI14" s="62"/>
      <c r="AJ14" s="62"/>
      <c r="AK14" s="62"/>
      <c r="AL14" s="62"/>
      <c r="AM14" s="62"/>
    </row>
    <row r="15" spans="1:44" ht="13.5" x14ac:dyDescent="0.25">
      <c r="A15" s="1527"/>
      <c r="B15" s="741" t="s">
        <v>2054</v>
      </c>
      <c r="C15" s="471"/>
      <c r="D15" s="743">
        <v>88806267</v>
      </c>
      <c r="E15" s="743">
        <v>9081645</v>
      </c>
      <c r="F15" s="743">
        <v>61385910</v>
      </c>
      <c r="G15" s="743">
        <v>0</v>
      </c>
      <c r="H15" s="743">
        <v>50000</v>
      </c>
      <c r="I15" s="742">
        <v>159323822</v>
      </c>
      <c r="J15" s="471"/>
      <c r="K15" s="471"/>
      <c r="L15" s="743">
        <v>0</v>
      </c>
      <c r="M15" s="471"/>
      <c r="N15" s="742">
        <v>0</v>
      </c>
      <c r="O15" s="471"/>
      <c r="P15" s="471"/>
      <c r="Q15" s="742">
        <v>159323822</v>
      </c>
      <c r="R15" s="1203">
        <f t="shared" si="0"/>
        <v>1.5069351556017978E-2</v>
      </c>
      <c r="X15" s="216"/>
      <c r="Y15" s="216"/>
      <c r="Z15" s="216"/>
      <c r="AA15" s="216"/>
      <c r="AB15" s="216"/>
      <c r="AC15" s="216"/>
      <c r="AD15" s="216"/>
      <c r="AE15" s="216"/>
      <c r="AF15" s="216"/>
      <c r="AG15" s="216"/>
      <c r="AH15" s="216"/>
      <c r="AI15" s="216"/>
      <c r="AJ15" s="216"/>
      <c r="AK15" s="216"/>
      <c r="AL15" s="216"/>
      <c r="AM15" s="216"/>
    </row>
    <row r="16" spans="1:44" ht="27" x14ac:dyDescent="0.25">
      <c r="A16" s="1527"/>
      <c r="B16" s="752" t="s">
        <v>2055</v>
      </c>
      <c r="C16" s="471"/>
      <c r="D16" s="743">
        <v>90589170</v>
      </c>
      <c r="E16" s="743">
        <v>4571557</v>
      </c>
      <c r="F16" s="743">
        <v>42945403</v>
      </c>
      <c r="G16" s="743">
        <v>0</v>
      </c>
      <c r="H16" s="743">
        <v>50000</v>
      </c>
      <c r="I16" s="742">
        <v>138156130</v>
      </c>
      <c r="J16" s="471"/>
      <c r="K16" s="471"/>
      <c r="L16" s="743">
        <v>0</v>
      </c>
      <c r="M16" s="471"/>
      <c r="N16" s="742">
        <v>0</v>
      </c>
      <c r="O16" s="471"/>
      <c r="P16" s="471"/>
      <c r="Q16" s="742">
        <v>138156130</v>
      </c>
      <c r="R16" s="1203">
        <f t="shared" si="0"/>
        <v>1.3067244222831424E-2</v>
      </c>
    </row>
    <row r="17" spans="1:39" ht="14.25" thickBot="1" x14ac:dyDescent="0.3">
      <c r="A17" s="1527"/>
      <c r="B17" s="741" t="s">
        <v>2056</v>
      </c>
      <c r="C17" s="471"/>
      <c r="D17" s="743">
        <v>134191320</v>
      </c>
      <c r="E17" s="743">
        <v>16424007</v>
      </c>
      <c r="F17" s="743">
        <v>69468275</v>
      </c>
      <c r="G17" s="743">
        <v>0</v>
      </c>
      <c r="H17" s="743">
        <v>50000</v>
      </c>
      <c r="I17" s="742">
        <v>220133602</v>
      </c>
      <c r="J17" s="471"/>
      <c r="K17" s="471"/>
      <c r="L17" s="743">
        <v>0</v>
      </c>
      <c r="M17" s="471"/>
      <c r="N17" s="742">
        <v>0</v>
      </c>
      <c r="O17" s="471"/>
      <c r="P17" s="471"/>
      <c r="Q17" s="742">
        <v>220133602</v>
      </c>
      <c r="R17" s="1203">
        <f t="shared" si="0"/>
        <v>2.0820933092042835E-2</v>
      </c>
      <c r="V17" s="215" t="s">
        <v>2009</v>
      </c>
    </row>
    <row r="18" spans="1:39" ht="14.25" thickBot="1" x14ac:dyDescent="0.3">
      <c r="A18" s="1527"/>
      <c r="B18" s="741" t="s">
        <v>2057</v>
      </c>
      <c r="C18" s="471"/>
      <c r="D18" s="743">
        <v>106819901</v>
      </c>
      <c r="E18" s="743">
        <v>14207725</v>
      </c>
      <c r="F18" s="743">
        <v>64643858</v>
      </c>
      <c r="G18" s="743">
        <v>0</v>
      </c>
      <c r="H18" s="743">
        <v>40000</v>
      </c>
      <c r="I18" s="742">
        <v>185711484</v>
      </c>
      <c r="J18" s="471"/>
      <c r="K18" s="471"/>
      <c r="L18" s="743">
        <v>5979999</v>
      </c>
      <c r="M18" s="471"/>
      <c r="N18" s="742">
        <v>5979999</v>
      </c>
      <c r="O18" s="471"/>
      <c r="P18" s="471"/>
      <c r="Q18" s="742">
        <v>191691483</v>
      </c>
      <c r="R18" s="1203">
        <f t="shared" si="0"/>
        <v>1.8130787419984463E-2</v>
      </c>
      <c r="V18" s="1522" t="s">
        <v>313</v>
      </c>
      <c r="W18" s="1522" t="s">
        <v>292</v>
      </c>
      <c r="X18" s="1520" t="s">
        <v>117</v>
      </c>
      <c r="Y18" s="1524"/>
      <c r="Z18" s="1524"/>
      <c r="AA18" s="1524"/>
      <c r="AB18" s="1524"/>
      <c r="AC18" s="1524"/>
      <c r="AD18" s="1521"/>
      <c r="AE18" s="1520" t="s">
        <v>105</v>
      </c>
      <c r="AF18" s="1524"/>
      <c r="AG18" s="1524"/>
      <c r="AH18" s="1524"/>
      <c r="AI18" s="1521"/>
      <c r="AJ18" s="1520" t="s">
        <v>93</v>
      </c>
      <c r="AK18" s="1521"/>
      <c r="AL18" s="1520" t="s">
        <v>2</v>
      </c>
      <c r="AM18" s="1521"/>
    </row>
    <row r="19" spans="1:39" ht="14.25" customHeight="1" thickBot="1" x14ac:dyDescent="0.3">
      <c r="A19" s="1527"/>
      <c r="B19" s="741" t="s">
        <v>2058</v>
      </c>
      <c r="C19" s="471"/>
      <c r="D19" s="743">
        <v>51479112</v>
      </c>
      <c r="E19" s="743">
        <v>11046700</v>
      </c>
      <c r="F19" s="743">
        <v>28019549</v>
      </c>
      <c r="G19" s="743">
        <v>0</v>
      </c>
      <c r="H19" s="743">
        <v>5000</v>
      </c>
      <c r="I19" s="742">
        <v>90550361</v>
      </c>
      <c r="J19" s="471"/>
      <c r="K19" s="471"/>
      <c r="L19" s="743">
        <v>0</v>
      </c>
      <c r="M19" s="471"/>
      <c r="N19" s="742">
        <v>0</v>
      </c>
      <c r="O19" s="471"/>
      <c r="P19" s="471"/>
      <c r="Q19" s="742">
        <v>90550361</v>
      </c>
      <c r="R19" s="1203">
        <f t="shared" si="0"/>
        <v>8.5645398553980193E-3</v>
      </c>
      <c r="V19" s="1523"/>
      <c r="W19" s="1523"/>
      <c r="X19" s="80" t="s">
        <v>106</v>
      </c>
      <c r="Y19" s="81" t="s">
        <v>107</v>
      </c>
      <c r="Z19" s="81" t="s">
        <v>108</v>
      </c>
      <c r="AA19" s="81" t="s">
        <v>109</v>
      </c>
      <c r="AB19" s="81" t="s">
        <v>110</v>
      </c>
      <c r="AC19" s="81" t="s">
        <v>111</v>
      </c>
      <c r="AD19" s="82" t="s">
        <v>102</v>
      </c>
      <c r="AE19" s="80" t="s">
        <v>112</v>
      </c>
      <c r="AF19" s="81" t="s">
        <v>113</v>
      </c>
      <c r="AG19" s="81" t="s">
        <v>114</v>
      </c>
      <c r="AH19" s="81" t="s">
        <v>115</v>
      </c>
      <c r="AI19" s="82" t="s">
        <v>103</v>
      </c>
      <c r="AJ19" s="80" t="s">
        <v>116</v>
      </c>
      <c r="AK19" s="82" t="s">
        <v>104</v>
      </c>
      <c r="AL19" s="214" t="s">
        <v>141</v>
      </c>
      <c r="AM19" s="83" t="s">
        <v>91</v>
      </c>
    </row>
    <row r="20" spans="1:39" ht="13.5" x14ac:dyDescent="0.25">
      <c r="A20" s="1527"/>
      <c r="B20" s="741" t="s">
        <v>2059</v>
      </c>
      <c r="C20" s="471"/>
      <c r="D20" s="743">
        <v>40216306</v>
      </c>
      <c r="E20" s="743">
        <v>2624037</v>
      </c>
      <c r="F20" s="743">
        <v>28212757</v>
      </c>
      <c r="G20" s="743">
        <v>0</v>
      </c>
      <c r="H20" s="743">
        <v>20000</v>
      </c>
      <c r="I20" s="742">
        <v>71073100</v>
      </c>
      <c r="J20" s="471"/>
      <c r="K20" s="471"/>
      <c r="L20" s="743">
        <v>0</v>
      </c>
      <c r="M20" s="471"/>
      <c r="N20" s="742">
        <v>0</v>
      </c>
      <c r="O20" s="471"/>
      <c r="P20" s="471"/>
      <c r="Q20" s="742">
        <v>71073100</v>
      </c>
      <c r="R20" s="1203">
        <f t="shared" si="0"/>
        <v>6.7223188386481298E-3</v>
      </c>
      <c r="V20" s="84" t="s">
        <v>485</v>
      </c>
      <c r="W20" s="84" t="s">
        <v>486</v>
      </c>
      <c r="X20" s="85"/>
      <c r="Y20" s="86">
        <v>32831380</v>
      </c>
      <c r="Z20" s="86">
        <v>5811720</v>
      </c>
      <c r="AA20" s="86">
        <v>89239251</v>
      </c>
      <c r="AB20" s="86"/>
      <c r="AC20" s="86">
        <v>400000</v>
      </c>
      <c r="AD20" s="87">
        <f>SUM(X20:AC20)</f>
        <v>128282351</v>
      </c>
      <c r="AE20" s="85"/>
      <c r="AF20" s="86"/>
      <c r="AG20" s="86"/>
      <c r="AH20" s="86"/>
      <c r="AI20" s="87">
        <f>SUM(AE20:AH20)</f>
        <v>0</v>
      </c>
      <c r="AJ20" s="85"/>
      <c r="AK20" s="87"/>
      <c r="AL20" s="85">
        <f>AD20+AI20+AK20</f>
        <v>128282351</v>
      </c>
      <c r="AM20" s="88"/>
    </row>
    <row r="21" spans="1:39" ht="13.5" x14ac:dyDescent="0.25">
      <c r="A21" s="1527"/>
      <c r="B21" s="741" t="s">
        <v>2060</v>
      </c>
      <c r="C21" s="471"/>
      <c r="D21" s="743">
        <v>27459536</v>
      </c>
      <c r="E21" s="743">
        <v>137396</v>
      </c>
      <c r="F21" s="743">
        <v>15482167</v>
      </c>
      <c r="G21" s="743">
        <v>0</v>
      </c>
      <c r="H21" s="743">
        <v>20000</v>
      </c>
      <c r="I21" s="742">
        <v>43099099</v>
      </c>
      <c r="J21" s="471"/>
      <c r="K21" s="471"/>
      <c r="L21" s="743">
        <v>0</v>
      </c>
      <c r="M21" s="471"/>
      <c r="N21" s="742">
        <v>0</v>
      </c>
      <c r="O21" s="471"/>
      <c r="P21" s="471"/>
      <c r="Q21" s="742">
        <v>43099099</v>
      </c>
      <c r="R21" s="1203">
        <f t="shared" si="0"/>
        <v>4.07644924924424E-3</v>
      </c>
      <c r="V21" s="89" t="s">
        <v>25</v>
      </c>
      <c r="W21" s="89" t="s">
        <v>307</v>
      </c>
      <c r="X21" s="90"/>
      <c r="Y21" s="91"/>
      <c r="Z21" s="91"/>
      <c r="AA21" s="91"/>
      <c r="AB21" s="91"/>
      <c r="AC21" s="91"/>
      <c r="AD21" s="92"/>
      <c r="AE21" s="90"/>
      <c r="AF21" s="91"/>
      <c r="AG21" s="91"/>
      <c r="AH21" s="91"/>
      <c r="AI21" s="92"/>
      <c r="AJ21" s="90"/>
      <c r="AK21" s="92"/>
      <c r="AL21" s="90"/>
      <c r="AM21" s="93"/>
    </row>
    <row r="22" spans="1:39" ht="13.5" x14ac:dyDescent="0.25">
      <c r="A22" s="1527"/>
      <c r="B22" s="741" t="s">
        <v>2061</v>
      </c>
      <c r="C22" s="471"/>
      <c r="D22" s="743">
        <v>38593867</v>
      </c>
      <c r="E22" s="743">
        <v>4146089</v>
      </c>
      <c r="F22" s="743">
        <v>13968428</v>
      </c>
      <c r="G22" s="743">
        <v>0</v>
      </c>
      <c r="H22" s="743">
        <v>50000</v>
      </c>
      <c r="I22" s="742">
        <v>56758384</v>
      </c>
      <c r="J22" s="471"/>
      <c r="K22" s="471"/>
      <c r="L22" s="743">
        <v>0</v>
      </c>
      <c r="M22" s="471"/>
      <c r="N22" s="742">
        <v>0</v>
      </c>
      <c r="O22" s="471"/>
      <c r="P22" s="471"/>
      <c r="Q22" s="742">
        <v>56758384</v>
      </c>
      <c r="R22" s="1203">
        <f t="shared" si="0"/>
        <v>5.3683876743018753E-3</v>
      </c>
      <c r="V22" s="89" t="s">
        <v>0</v>
      </c>
      <c r="W22" s="89" t="s">
        <v>308</v>
      </c>
      <c r="X22" s="94"/>
      <c r="Y22" s="95"/>
      <c r="Z22" s="96"/>
      <c r="AA22" s="96"/>
      <c r="AB22" s="96"/>
      <c r="AC22" s="96"/>
      <c r="AD22" s="97"/>
      <c r="AE22" s="94"/>
      <c r="AF22" s="95"/>
      <c r="AG22" s="95"/>
      <c r="AH22" s="95"/>
      <c r="AI22" s="97"/>
      <c r="AJ22" s="94"/>
      <c r="AK22" s="98"/>
      <c r="AL22" s="99"/>
      <c r="AM22" s="100"/>
    </row>
    <row r="23" spans="1:39" ht="27" x14ac:dyDescent="0.25">
      <c r="A23" s="1527"/>
      <c r="B23" s="752" t="s">
        <v>2062</v>
      </c>
      <c r="C23" s="471"/>
      <c r="D23" s="743">
        <v>64325887</v>
      </c>
      <c r="E23" s="743">
        <v>6357482</v>
      </c>
      <c r="F23" s="743">
        <v>27847853</v>
      </c>
      <c r="G23" s="743">
        <v>0</v>
      </c>
      <c r="H23" s="743">
        <v>60000</v>
      </c>
      <c r="I23" s="742">
        <v>98591222</v>
      </c>
      <c r="J23" s="471"/>
      <c r="K23" s="471"/>
      <c r="L23" s="743">
        <v>0</v>
      </c>
      <c r="M23" s="471"/>
      <c r="N23" s="742">
        <v>0</v>
      </c>
      <c r="O23" s="471"/>
      <c r="P23" s="471"/>
      <c r="Q23" s="742">
        <v>98591222</v>
      </c>
      <c r="R23" s="1203">
        <f t="shared" si="0"/>
        <v>9.32506994877021E-3</v>
      </c>
      <c r="V23" s="89" t="s">
        <v>26</v>
      </c>
      <c r="W23" s="89" t="s">
        <v>312</v>
      </c>
      <c r="X23" s="94"/>
      <c r="Y23" s="95"/>
      <c r="Z23" s="96"/>
      <c r="AA23" s="96"/>
      <c r="AB23" s="96"/>
      <c r="AC23" s="96"/>
      <c r="AD23" s="97"/>
      <c r="AE23" s="94"/>
      <c r="AF23" s="95"/>
      <c r="AG23" s="95"/>
      <c r="AH23" s="95"/>
      <c r="AI23" s="97"/>
      <c r="AJ23" s="94"/>
      <c r="AK23" s="98"/>
      <c r="AL23" s="99"/>
      <c r="AM23" s="100"/>
    </row>
    <row r="24" spans="1:39" ht="13.5" x14ac:dyDescent="0.25">
      <c r="A24" s="1527"/>
      <c r="B24" s="741" t="s">
        <v>2063</v>
      </c>
      <c r="C24" s="471"/>
      <c r="D24" s="743">
        <v>27819967</v>
      </c>
      <c r="E24" s="743">
        <v>837306</v>
      </c>
      <c r="F24" s="743">
        <v>22036619</v>
      </c>
      <c r="G24" s="743">
        <v>0</v>
      </c>
      <c r="H24" s="743">
        <v>0</v>
      </c>
      <c r="I24" s="742">
        <v>50693892</v>
      </c>
      <c r="J24" s="471"/>
      <c r="K24" s="471"/>
      <c r="L24" s="743">
        <v>0</v>
      </c>
      <c r="M24" s="471"/>
      <c r="N24" s="742">
        <v>0</v>
      </c>
      <c r="O24" s="471"/>
      <c r="P24" s="471"/>
      <c r="Q24" s="742">
        <v>50693892</v>
      </c>
      <c r="R24" s="1203">
        <f t="shared" si="0"/>
        <v>4.79478881877945E-3</v>
      </c>
      <c r="V24" s="89" t="s">
        <v>1</v>
      </c>
      <c r="W24" s="89" t="s">
        <v>309</v>
      </c>
      <c r="X24" s="90"/>
      <c r="Y24" s="91"/>
      <c r="Z24" s="91"/>
      <c r="AA24" s="91"/>
      <c r="AB24" s="91"/>
      <c r="AC24" s="91"/>
      <c r="AD24" s="92"/>
      <c r="AE24" s="90"/>
      <c r="AF24" s="91"/>
      <c r="AG24" s="91"/>
      <c r="AH24" s="91"/>
      <c r="AI24" s="92"/>
      <c r="AJ24" s="90"/>
      <c r="AK24" s="92"/>
      <c r="AL24" s="90"/>
      <c r="AM24" s="93"/>
    </row>
    <row r="25" spans="1:39" ht="13.5" x14ac:dyDescent="0.25">
      <c r="A25" s="1527"/>
      <c r="B25" s="741" t="s">
        <v>2064</v>
      </c>
      <c r="C25" s="471"/>
      <c r="D25" s="743">
        <v>15982198</v>
      </c>
      <c r="E25" s="743">
        <v>41211</v>
      </c>
      <c r="F25" s="743">
        <v>15154296</v>
      </c>
      <c r="G25" s="743">
        <v>0</v>
      </c>
      <c r="H25" s="743">
        <v>0</v>
      </c>
      <c r="I25" s="742">
        <v>31177705</v>
      </c>
      <c r="J25" s="471"/>
      <c r="K25" s="471"/>
      <c r="L25" s="743">
        <v>0</v>
      </c>
      <c r="M25" s="471"/>
      <c r="N25" s="742">
        <v>0</v>
      </c>
      <c r="O25" s="471"/>
      <c r="P25" s="471"/>
      <c r="Q25" s="742">
        <v>31177705</v>
      </c>
      <c r="R25" s="1203">
        <f t="shared" si="0"/>
        <v>2.9488860576971313E-3</v>
      </c>
      <c r="V25" s="89" t="s">
        <v>27</v>
      </c>
      <c r="W25" s="89" t="s">
        <v>310</v>
      </c>
      <c r="X25" s="101"/>
      <c r="Y25" s="102"/>
      <c r="Z25" s="102"/>
      <c r="AA25" s="102"/>
      <c r="AB25" s="102"/>
      <c r="AC25" s="102"/>
      <c r="AD25" s="103"/>
      <c r="AE25" s="101"/>
      <c r="AF25" s="102"/>
      <c r="AG25" s="102"/>
      <c r="AH25" s="102"/>
      <c r="AI25" s="103"/>
      <c r="AJ25" s="101"/>
      <c r="AK25" s="103"/>
      <c r="AL25" s="101"/>
      <c r="AM25" s="104"/>
    </row>
    <row r="26" spans="1:39" ht="13.5" x14ac:dyDescent="0.25">
      <c r="A26" s="1527"/>
      <c r="B26" s="741" t="s">
        <v>2065</v>
      </c>
      <c r="C26" s="471"/>
      <c r="D26" s="743">
        <v>33075887</v>
      </c>
      <c r="E26" s="743">
        <v>148469</v>
      </c>
      <c r="F26" s="743">
        <v>27562154</v>
      </c>
      <c r="G26" s="743">
        <v>0</v>
      </c>
      <c r="H26" s="743">
        <v>0</v>
      </c>
      <c r="I26" s="742">
        <v>60786510</v>
      </c>
      <c r="J26" s="471"/>
      <c r="K26" s="471"/>
      <c r="L26" s="743">
        <v>0</v>
      </c>
      <c r="M26" s="471"/>
      <c r="N26" s="742">
        <v>0</v>
      </c>
      <c r="O26" s="471"/>
      <c r="P26" s="471"/>
      <c r="Q26" s="742">
        <v>60786510</v>
      </c>
      <c r="R26" s="1203">
        <f t="shared" si="0"/>
        <v>5.7493805857444366E-3</v>
      </c>
      <c r="V26" s="89" t="s">
        <v>28</v>
      </c>
      <c r="W26" s="89" t="s">
        <v>311</v>
      </c>
      <c r="X26" s="101"/>
      <c r="Y26" s="102"/>
      <c r="Z26" s="102"/>
      <c r="AA26" s="102"/>
      <c r="AB26" s="102"/>
      <c r="AC26" s="102"/>
      <c r="AD26" s="103"/>
      <c r="AE26" s="101"/>
      <c r="AF26" s="102"/>
      <c r="AG26" s="102"/>
      <c r="AH26" s="102"/>
      <c r="AI26" s="105"/>
      <c r="AJ26" s="106"/>
      <c r="AK26" s="103"/>
      <c r="AL26" s="101"/>
      <c r="AM26" s="104"/>
    </row>
    <row r="27" spans="1:39" ht="14.25" thickBot="1" x14ac:dyDescent="0.3">
      <c r="A27" s="1527"/>
      <c r="B27" s="741" t="s">
        <v>2066</v>
      </c>
      <c r="C27" s="471"/>
      <c r="D27" s="743">
        <v>33568220</v>
      </c>
      <c r="E27" s="743">
        <v>283</v>
      </c>
      <c r="F27" s="743">
        <v>25884019</v>
      </c>
      <c r="G27" s="743">
        <v>0</v>
      </c>
      <c r="H27" s="743">
        <v>0</v>
      </c>
      <c r="I27" s="742">
        <v>59452522</v>
      </c>
      <c r="J27" s="471"/>
      <c r="K27" s="471"/>
      <c r="L27" s="743">
        <v>0</v>
      </c>
      <c r="M27" s="471"/>
      <c r="N27" s="742">
        <v>0</v>
      </c>
      <c r="O27" s="471"/>
      <c r="P27" s="471"/>
      <c r="Q27" s="742">
        <v>59452522</v>
      </c>
      <c r="R27" s="1203">
        <f t="shared" si="0"/>
        <v>5.6232077768627285E-3</v>
      </c>
      <c r="V27" s="107" t="s">
        <v>29</v>
      </c>
      <c r="W27" s="107" t="s">
        <v>29</v>
      </c>
      <c r="X27" s="108"/>
      <c r="Y27" s="109"/>
      <c r="Z27" s="109"/>
      <c r="AA27" s="109"/>
      <c r="AB27" s="109"/>
      <c r="AC27" s="109"/>
      <c r="AD27" s="110"/>
      <c r="AE27" s="108"/>
      <c r="AF27" s="109"/>
      <c r="AG27" s="109"/>
      <c r="AH27" s="109"/>
      <c r="AI27" s="110"/>
      <c r="AJ27" s="108"/>
      <c r="AK27" s="110"/>
      <c r="AL27" s="108"/>
      <c r="AM27" s="111"/>
    </row>
    <row r="28" spans="1:39" ht="27.75" thickBot="1" x14ac:dyDescent="0.3">
      <c r="A28" s="1527"/>
      <c r="B28" s="752" t="s">
        <v>2067</v>
      </c>
      <c r="C28" s="471"/>
      <c r="D28" s="743">
        <v>0</v>
      </c>
      <c r="E28" s="743">
        <v>0</v>
      </c>
      <c r="F28" s="743">
        <v>1314036251</v>
      </c>
      <c r="G28" s="743">
        <v>399926746</v>
      </c>
      <c r="H28" s="743">
        <v>64203273</v>
      </c>
      <c r="I28" s="742">
        <v>1778166270</v>
      </c>
      <c r="J28" s="471"/>
      <c r="K28" s="471"/>
      <c r="L28" s="743">
        <v>0</v>
      </c>
      <c r="M28" s="471"/>
      <c r="N28" s="742">
        <v>0</v>
      </c>
      <c r="O28" s="471"/>
      <c r="P28" s="471"/>
      <c r="Q28" s="742">
        <v>1778166270</v>
      </c>
      <c r="R28" s="1203">
        <f t="shared" si="0"/>
        <v>0.16818459607178632</v>
      </c>
      <c r="V28" s="112" t="s">
        <v>84</v>
      </c>
      <c r="W28" s="112" t="s">
        <v>84</v>
      </c>
      <c r="X28" s="113">
        <f t="shared" ref="X28:AL28" si="2">SUM(X20:X27)</f>
        <v>0</v>
      </c>
      <c r="Y28" s="113">
        <f t="shared" si="2"/>
        <v>32831380</v>
      </c>
      <c r="Z28" s="113">
        <f t="shared" si="2"/>
        <v>5811720</v>
      </c>
      <c r="AA28" s="113">
        <f t="shared" si="2"/>
        <v>89239251</v>
      </c>
      <c r="AB28" s="113">
        <f t="shared" si="2"/>
        <v>0</v>
      </c>
      <c r="AC28" s="113">
        <f t="shared" si="2"/>
        <v>400000</v>
      </c>
      <c r="AD28" s="113">
        <f t="shared" si="2"/>
        <v>128282351</v>
      </c>
      <c r="AE28" s="113">
        <f t="shared" si="2"/>
        <v>0</v>
      </c>
      <c r="AF28" s="113">
        <f t="shared" si="2"/>
        <v>0</v>
      </c>
      <c r="AG28" s="113">
        <f t="shared" si="2"/>
        <v>0</v>
      </c>
      <c r="AH28" s="113">
        <f t="shared" si="2"/>
        <v>0</v>
      </c>
      <c r="AI28" s="113">
        <f t="shared" si="2"/>
        <v>0</v>
      </c>
      <c r="AJ28" s="113">
        <f t="shared" si="2"/>
        <v>0</v>
      </c>
      <c r="AK28" s="113">
        <f t="shared" si="2"/>
        <v>0</v>
      </c>
      <c r="AL28" s="113">
        <f t="shared" si="2"/>
        <v>128282351</v>
      </c>
      <c r="AM28" s="114"/>
    </row>
    <row r="29" spans="1:39" ht="13.5" x14ac:dyDescent="0.25">
      <c r="A29" s="1527"/>
      <c r="B29" s="741" t="s">
        <v>2068</v>
      </c>
      <c r="C29" s="471"/>
      <c r="D29" s="743">
        <v>0</v>
      </c>
      <c r="E29" s="743">
        <v>0</v>
      </c>
      <c r="F29" s="743">
        <v>67774013</v>
      </c>
      <c r="G29" s="743">
        <v>0</v>
      </c>
      <c r="H29" s="743">
        <v>10000</v>
      </c>
      <c r="I29" s="742">
        <v>67784013</v>
      </c>
      <c r="J29" s="471"/>
      <c r="K29" s="471"/>
      <c r="L29" s="743">
        <v>414965705</v>
      </c>
      <c r="M29" s="471"/>
      <c r="N29" s="742">
        <v>414965705</v>
      </c>
      <c r="O29" s="471"/>
      <c r="P29" s="471"/>
      <c r="Q29" s="742">
        <v>482749718</v>
      </c>
      <c r="R29" s="1203">
        <f t="shared" si="0"/>
        <v>4.5659996871720412E-2</v>
      </c>
    </row>
    <row r="30" spans="1:39" ht="27" x14ac:dyDescent="0.25">
      <c r="A30" s="1527"/>
      <c r="B30" s="752" t="s">
        <v>2069</v>
      </c>
      <c r="C30" s="471"/>
      <c r="D30" s="743">
        <v>13285295</v>
      </c>
      <c r="E30" s="743">
        <v>0</v>
      </c>
      <c r="F30" s="743">
        <v>108401507</v>
      </c>
      <c r="G30" s="743">
        <v>0</v>
      </c>
      <c r="H30" s="743">
        <v>40000</v>
      </c>
      <c r="I30" s="742">
        <v>121726802</v>
      </c>
      <c r="J30" s="471"/>
      <c r="K30" s="471"/>
      <c r="L30" s="743">
        <v>0</v>
      </c>
      <c r="M30" s="471"/>
      <c r="N30" s="742">
        <v>0</v>
      </c>
      <c r="O30" s="471"/>
      <c r="P30" s="471"/>
      <c r="Q30" s="742">
        <v>121726802</v>
      </c>
      <c r="R30" s="1203">
        <f t="shared" si="0"/>
        <v>1.1513306359972914E-2</v>
      </c>
    </row>
    <row r="31" spans="1:39" ht="14.25" thickBot="1" x14ac:dyDescent="0.3">
      <c r="A31" s="1527"/>
      <c r="B31" s="741" t="s">
        <v>2070</v>
      </c>
      <c r="C31" s="471"/>
      <c r="D31" s="743">
        <v>11497499</v>
      </c>
      <c r="E31" s="743">
        <v>12466</v>
      </c>
      <c r="F31" s="743">
        <v>17477016</v>
      </c>
      <c r="G31" s="743">
        <v>0</v>
      </c>
      <c r="H31" s="743">
        <v>40000</v>
      </c>
      <c r="I31" s="742">
        <v>29026981</v>
      </c>
      <c r="J31" s="471"/>
      <c r="K31" s="471"/>
      <c r="L31" s="743">
        <v>0</v>
      </c>
      <c r="M31" s="471"/>
      <c r="N31" s="742">
        <v>0</v>
      </c>
      <c r="O31" s="471"/>
      <c r="P31" s="471"/>
      <c r="Q31" s="742">
        <v>29026981</v>
      </c>
      <c r="R31" s="1203">
        <f t="shared" si="0"/>
        <v>2.745463771882489E-3</v>
      </c>
      <c r="V31" s="215" t="s">
        <v>2008</v>
      </c>
    </row>
    <row r="32" spans="1:39" ht="14.25" thickBot="1" x14ac:dyDescent="0.3">
      <c r="A32" s="1527"/>
      <c r="B32" s="741" t="s">
        <v>2071</v>
      </c>
      <c r="C32" s="471"/>
      <c r="D32" s="743">
        <v>0</v>
      </c>
      <c r="E32" s="743">
        <v>0</v>
      </c>
      <c r="F32" s="743">
        <v>86135012</v>
      </c>
      <c r="G32" s="743">
        <v>0</v>
      </c>
      <c r="H32" s="743">
        <v>0</v>
      </c>
      <c r="I32" s="742">
        <v>86135012</v>
      </c>
      <c r="J32" s="471"/>
      <c r="K32" s="471"/>
      <c r="L32" s="743">
        <v>0</v>
      </c>
      <c r="M32" s="471"/>
      <c r="N32" s="742">
        <v>0</v>
      </c>
      <c r="O32" s="471"/>
      <c r="P32" s="471"/>
      <c r="Q32" s="742">
        <v>86135012</v>
      </c>
      <c r="R32" s="1203">
        <f t="shared" si="0"/>
        <v>8.1469221665409659E-3</v>
      </c>
      <c r="V32" s="1522" t="s">
        <v>313</v>
      </c>
      <c r="W32" s="1522" t="s">
        <v>292</v>
      </c>
      <c r="X32" s="1520" t="s">
        <v>117</v>
      </c>
      <c r="Y32" s="1524"/>
      <c r="Z32" s="1524"/>
      <c r="AA32" s="1524"/>
      <c r="AB32" s="1524"/>
      <c r="AC32" s="1524"/>
      <c r="AD32" s="1521"/>
      <c r="AE32" s="1520" t="s">
        <v>105</v>
      </c>
      <c r="AF32" s="1524"/>
      <c r="AG32" s="1524"/>
      <c r="AH32" s="1524"/>
      <c r="AI32" s="1521"/>
      <c r="AJ32" s="1520" t="s">
        <v>93</v>
      </c>
      <c r="AK32" s="1521"/>
      <c r="AL32" s="1520" t="s">
        <v>2</v>
      </c>
      <c r="AM32" s="1521"/>
    </row>
    <row r="33" spans="1:39" ht="30" customHeight="1" thickBot="1" x14ac:dyDescent="0.3">
      <c r="A33" s="1527"/>
      <c r="B33" s="752" t="s">
        <v>2072</v>
      </c>
      <c r="C33" s="471"/>
      <c r="D33" s="743">
        <v>152758342</v>
      </c>
      <c r="E33" s="743">
        <v>2860326</v>
      </c>
      <c r="F33" s="743">
        <v>101045173</v>
      </c>
      <c r="G33" s="743">
        <v>0</v>
      </c>
      <c r="H33" s="743">
        <v>50000</v>
      </c>
      <c r="I33" s="742">
        <v>256713841</v>
      </c>
      <c r="J33" s="471"/>
      <c r="K33" s="471"/>
      <c r="L33" s="743">
        <v>3853834</v>
      </c>
      <c r="M33" s="471"/>
      <c r="N33" s="742">
        <v>3853834</v>
      </c>
      <c r="O33" s="471"/>
      <c r="P33" s="471"/>
      <c r="Q33" s="742">
        <v>260567675</v>
      </c>
      <c r="R33" s="1203">
        <f t="shared" si="0"/>
        <v>2.4645315743864322E-2</v>
      </c>
      <c r="V33" s="1523"/>
      <c r="W33" s="1523"/>
      <c r="X33" s="80" t="s">
        <v>106</v>
      </c>
      <c r="Y33" s="81" t="s">
        <v>107</v>
      </c>
      <c r="Z33" s="81" t="s">
        <v>108</v>
      </c>
      <c r="AA33" s="81" t="s">
        <v>109</v>
      </c>
      <c r="AB33" s="81" t="s">
        <v>110</v>
      </c>
      <c r="AC33" s="81" t="s">
        <v>111</v>
      </c>
      <c r="AD33" s="82" t="s">
        <v>102</v>
      </c>
      <c r="AE33" s="80" t="s">
        <v>112</v>
      </c>
      <c r="AF33" s="81" t="s">
        <v>113</v>
      </c>
      <c r="AG33" s="81" t="s">
        <v>114</v>
      </c>
      <c r="AH33" s="81" t="s">
        <v>115</v>
      </c>
      <c r="AI33" s="82" t="s">
        <v>103</v>
      </c>
      <c r="AJ33" s="80" t="s">
        <v>116</v>
      </c>
      <c r="AK33" s="82" t="s">
        <v>104</v>
      </c>
      <c r="AL33" s="214" t="s">
        <v>141</v>
      </c>
      <c r="AM33" s="83" t="s">
        <v>91</v>
      </c>
    </row>
    <row r="34" spans="1:39" ht="27" x14ac:dyDescent="0.25">
      <c r="A34" s="1527"/>
      <c r="B34" s="752" t="s">
        <v>2073</v>
      </c>
      <c r="C34" s="471"/>
      <c r="D34" s="743">
        <v>188491778</v>
      </c>
      <c r="E34" s="743">
        <v>9552926</v>
      </c>
      <c r="F34" s="743">
        <v>92006822</v>
      </c>
      <c r="G34" s="743">
        <v>0</v>
      </c>
      <c r="H34" s="743">
        <v>1100000</v>
      </c>
      <c r="I34" s="742">
        <v>291151526</v>
      </c>
      <c r="J34" s="471"/>
      <c r="K34" s="471"/>
      <c r="L34" s="743">
        <v>4797830</v>
      </c>
      <c r="M34" s="471"/>
      <c r="N34" s="742">
        <v>4797830</v>
      </c>
      <c r="O34" s="471"/>
      <c r="P34" s="471"/>
      <c r="Q34" s="742">
        <v>295949356</v>
      </c>
      <c r="R34" s="1203">
        <f t="shared" si="0"/>
        <v>2.799182716280255E-2</v>
      </c>
      <c r="V34" s="84" t="s">
        <v>485</v>
      </c>
      <c r="W34" s="84" t="s">
        <v>486</v>
      </c>
      <c r="X34" s="85"/>
      <c r="Y34" s="86"/>
      <c r="Z34" s="86"/>
      <c r="AA34" s="86">
        <v>14901196</v>
      </c>
      <c r="AB34" s="86"/>
      <c r="AC34" s="86"/>
      <c r="AD34" s="87">
        <f>SUM(X34:AC34)</f>
        <v>14901196</v>
      </c>
      <c r="AE34" s="85"/>
      <c r="AF34" s="86"/>
      <c r="AG34" s="86"/>
      <c r="AH34" s="86"/>
      <c r="AI34" s="87">
        <f>SUM(AE34:AH34)</f>
        <v>0</v>
      </c>
      <c r="AJ34" s="85"/>
      <c r="AK34" s="87"/>
      <c r="AL34" s="85">
        <f>AD34+AI34+AK34</f>
        <v>14901196</v>
      </c>
      <c r="AM34" s="88"/>
    </row>
    <row r="35" spans="1:39" ht="27" x14ac:dyDescent="0.25">
      <c r="A35" s="1527"/>
      <c r="B35" s="752" t="s">
        <v>2074</v>
      </c>
      <c r="C35" s="471"/>
      <c r="D35" s="743">
        <v>89668385</v>
      </c>
      <c r="E35" s="743">
        <v>2459478</v>
      </c>
      <c r="F35" s="743">
        <v>59366730</v>
      </c>
      <c r="G35" s="743">
        <v>0</v>
      </c>
      <c r="H35" s="743">
        <v>33535</v>
      </c>
      <c r="I35" s="742">
        <v>151528128</v>
      </c>
      <c r="J35" s="471"/>
      <c r="K35" s="471"/>
      <c r="L35" s="743">
        <v>589098</v>
      </c>
      <c r="M35" s="471"/>
      <c r="N35" s="742">
        <v>589098</v>
      </c>
      <c r="O35" s="471"/>
      <c r="P35" s="471"/>
      <c r="Q35" s="742">
        <v>152117226</v>
      </c>
      <c r="R35" s="1203">
        <f t="shared" si="0"/>
        <v>1.4387728887901262E-2</v>
      </c>
      <c r="V35" s="89" t="s">
        <v>25</v>
      </c>
      <c r="W35" s="89" t="s">
        <v>307</v>
      </c>
      <c r="X35" s="90"/>
      <c r="Y35" s="91"/>
      <c r="Z35" s="91"/>
      <c r="AA35" s="91"/>
      <c r="AB35" s="91"/>
      <c r="AC35" s="91"/>
      <c r="AD35" s="92"/>
      <c r="AE35" s="90"/>
      <c r="AF35" s="91"/>
      <c r="AG35" s="91"/>
      <c r="AH35" s="91"/>
      <c r="AI35" s="92"/>
      <c r="AJ35" s="90"/>
      <c r="AK35" s="92"/>
      <c r="AL35" s="90"/>
      <c r="AM35" s="93"/>
    </row>
    <row r="36" spans="1:39" ht="13.5" x14ac:dyDescent="0.25">
      <c r="A36" s="1527"/>
      <c r="B36" s="741" t="s">
        <v>2075</v>
      </c>
      <c r="C36" s="471"/>
      <c r="D36" s="743">
        <v>0</v>
      </c>
      <c r="E36" s="743">
        <v>0</v>
      </c>
      <c r="F36" s="743">
        <v>21698844</v>
      </c>
      <c r="G36" s="743">
        <v>0</v>
      </c>
      <c r="H36" s="743">
        <v>0</v>
      </c>
      <c r="I36" s="742">
        <v>21698844</v>
      </c>
      <c r="J36" s="471"/>
      <c r="K36" s="471"/>
      <c r="L36" s="743">
        <v>0</v>
      </c>
      <c r="M36" s="471"/>
      <c r="N36" s="742">
        <v>0</v>
      </c>
      <c r="O36" s="471"/>
      <c r="P36" s="471"/>
      <c r="Q36" s="742">
        <v>21698844</v>
      </c>
      <c r="R36" s="1203">
        <f t="shared" si="0"/>
        <v>2.0523453711472689E-3</v>
      </c>
      <c r="V36" s="89" t="s">
        <v>0</v>
      </c>
      <c r="W36" s="89" t="s">
        <v>308</v>
      </c>
      <c r="X36" s="94"/>
      <c r="Y36" s="95"/>
      <c r="Z36" s="96"/>
      <c r="AA36" s="96"/>
      <c r="AB36" s="96"/>
      <c r="AC36" s="96"/>
      <c r="AD36" s="97"/>
      <c r="AE36" s="94"/>
      <c r="AF36" s="95"/>
      <c r="AG36" s="95"/>
      <c r="AH36" s="95"/>
      <c r="AI36" s="97"/>
      <c r="AJ36" s="94"/>
      <c r="AK36" s="98"/>
      <c r="AL36" s="99"/>
      <c r="AM36" s="100"/>
    </row>
    <row r="37" spans="1:39" ht="27" x14ac:dyDescent="0.25">
      <c r="A37" s="1527"/>
      <c r="B37" s="752" t="s">
        <v>2076</v>
      </c>
      <c r="C37" s="471"/>
      <c r="D37" s="743">
        <v>139990468</v>
      </c>
      <c r="E37" s="743">
        <v>6171449</v>
      </c>
      <c r="F37" s="743">
        <v>65205239</v>
      </c>
      <c r="G37" s="743">
        <v>0</v>
      </c>
      <c r="H37" s="743">
        <v>250000</v>
      </c>
      <c r="I37" s="742">
        <v>211617156</v>
      </c>
      <c r="J37" s="471"/>
      <c r="K37" s="471"/>
      <c r="L37" s="743">
        <v>720035</v>
      </c>
      <c r="M37" s="471"/>
      <c r="N37" s="742">
        <v>720035</v>
      </c>
      <c r="O37" s="471"/>
      <c r="P37" s="471"/>
      <c r="Q37" s="742">
        <v>212337191</v>
      </c>
      <c r="R37" s="1203">
        <f t="shared" si="0"/>
        <v>2.0083523853679185E-2</v>
      </c>
      <c r="V37" s="89" t="s">
        <v>26</v>
      </c>
      <c r="W37" s="89" t="s">
        <v>312</v>
      </c>
      <c r="X37" s="94"/>
      <c r="Y37" s="95"/>
      <c r="Z37" s="96"/>
      <c r="AA37" s="96"/>
      <c r="AB37" s="96"/>
      <c r="AC37" s="96"/>
      <c r="AD37" s="97"/>
      <c r="AE37" s="94"/>
      <c r="AF37" s="95"/>
      <c r="AG37" s="95"/>
      <c r="AH37" s="95"/>
      <c r="AI37" s="97"/>
      <c r="AJ37" s="94"/>
      <c r="AK37" s="98"/>
      <c r="AL37" s="99"/>
      <c r="AM37" s="100"/>
    </row>
    <row r="38" spans="1:39" ht="27" x14ac:dyDescent="0.2">
      <c r="A38" s="758" t="s">
        <v>485</v>
      </c>
      <c r="B38" s="747" t="s">
        <v>486</v>
      </c>
      <c r="C38" s="742"/>
      <c r="D38" s="746">
        <v>32831380</v>
      </c>
      <c r="E38" s="746">
        <v>5811720</v>
      </c>
      <c r="F38" s="746">
        <v>117812523</v>
      </c>
      <c r="G38" s="742"/>
      <c r="H38" s="746">
        <v>400000</v>
      </c>
      <c r="I38" s="742">
        <v>156855623</v>
      </c>
      <c r="J38" s="742"/>
      <c r="K38" s="742"/>
      <c r="L38" s="742">
        <v>1727867</v>
      </c>
      <c r="M38" s="742"/>
      <c r="N38" s="742">
        <v>1727867</v>
      </c>
      <c r="O38" s="742"/>
      <c r="P38" s="742"/>
      <c r="Q38" s="742">
        <v>158583490</v>
      </c>
      <c r="R38" s="1203">
        <f t="shared" si="0"/>
        <v>1.4999328611325063E-2</v>
      </c>
      <c r="V38" s="89" t="s">
        <v>1</v>
      </c>
      <c r="W38" s="89" t="s">
        <v>309</v>
      </c>
      <c r="X38" s="90"/>
      <c r="Y38" s="91"/>
      <c r="Z38" s="91"/>
      <c r="AA38" s="91"/>
      <c r="AB38" s="91"/>
      <c r="AC38" s="91"/>
      <c r="AD38" s="92"/>
      <c r="AE38" s="90"/>
      <c r="AF38" s="91"/>
      <c r="AG38" s="91"/>
      <c r="AH38" s="91"/>
      <c r="AI38" s="92"/>
      <c r="AJ38" s="90"/>
      <c r="AK38" s="92"/>
      <c r="AL38" s="90"/>
      <c r="AM38" s="93"/>
    </row>
    <row r="39" spans="1:39" ht="13.5" x14ac:dyDescent="0.2">
      <c r="A39" s="753" t="s">
        <v>2077</v>
      </c>
      <c r="B39" s="747" t="s">
        <v>2078</v>
      </c>
      <c r="C39" s="754"/>
      <c r="D39" s="755">
        <v>10457847</v>
      </c>
      <c r="E39" s="755"/>
      <c r="F39" s="755">
        <v>38665336</v>
      </c>
      <c r="G39" s="755">
        <v>18283</v>
      </c>
      <c r="H39" s="755">
        <v>71714</v>
      </c>
      <c r="I39" s="754">
        <v>49213180</v>
      </c>
      <c r="J39" s="754"/>
      <c r="K39" s="754"/>
      <c r="L39" s="754"/>
      <c r="M39" s="754"/>
      <c r="N39" s="754"/>
      <c r="O39" s="754"/>
      <c r="P39" s="754"/>
      <c r="Q39" s="742">
        <v>49213180</v>
      </c>
      <c r="R39" s="1203">
        <f t="shared" si="0"/>
        <v>4.6547383894016353E-3</v>
      </c>
      <c r="V39" s="89" t="s">
        <v>27</v>
      </c>
      <c r="W39" s="89" t="s">
        <v>310</v>
      </c>
      <c r="X39" s="101"/>
      <c r="Y39" s="102"/>
      <c r="Z39" s="102"/>
      <c r="AA39" s="102"/>
      <c r="AB39" s="102"/>
      <c r="AC39" s="102"/>
      <c r="AD39" s="103"/>
      <c r="AE39" s="101"/>
      <c r="AF39" s="102"/>
      <c r="AG39" s="102"/>
      <c r="AH39" s="102"/>
      <c r="AI39" s="103"/>
      <c r="AJ39" s="101"/>
      <c r="AK39" s="103"/>
      <c r="AL39" s="101"/>
      <c r="AM39" s="104"/>
    </row>
    <row r="40" spans="1:39" ht="10.5" customHeight="1" x14ac:dyDescent="0.2">
      <c r="A40" s="1526" t="s">
        <v>2079</v>
      </c>
      <c r="B40" s="435" t="s">
        <v>2080</v>
      </c>
      <c r="C40" s="756">
        <v>0</v>
      </c>
      <c r="D40" s="756">
        <v>11443112</v>
      </c>
      <c r="E40" s="756"/>
      <c r="F40" s="756">
        <v>79287042</v>
      </c>
      <c r="G40" s="756">
        <v>1421568800</v>
      </c>
      <c r="H40" s="756">
        <v>54558079</v>
      </c>
      <c r="I40" s="754">
        <v>1566857033</v>
      </c>
      <c r="J40" s="757">
        <v>0</v>
      </c>
      <c r="K40" s="757"/>
      <c r="L40" s="756"/>
      <c r="M40" s="742"/>
      <c r="N40" s="754">
        <v>0</v>
      </c>
      <c r="O40" s="756">
        <v>0</v>
      </c>
      <c r="P40" s="754">
        <v>0</v>
      </c>
      <c r="Q40" s="742">
        <v>1566857033</v>
      </c>
      <c r="R40" s="1203">
        <f t="shared" si="0"/>
        <v>0.14819829936226525</v>
      </c>
      <c r="V40" s="89" t="s">
        <v>28</v>
      </c>
      <c r="W40" s="89" t="s">
        <v>311</v>
      </c>
      <c r="X40" s="101"/>
      <c r="Y40" s="102"/>
      <c r="Z40" s="102"/>
      <c r="AA40" s="102"/>
      <c r="AB40" s="102"/>
      <c r="AC40" s="102"/>
      <c r="AD40" s="103"/>
      <c r="AE40" s="101"/>
      <c r="AF40" s="102"/>
      <c r="AG40" s="102"/>
      <c r="AH40" s="102"/>
      <c r="AI40" s="105"/>
      <c r="AJ40" s="106"/>
      <c r="AK40" s="103"/>
      <c r="AL40" s="101"/>
      <c r="AM40" s="104"/>
    </row>
    <row r="41" spans="1:39" ht="14.25" thickBot="1" x14ac:dyDescent="0.25">
      <c r="A41" s="1526"/>
      <c r="B41" s="435" t="s">
        <v>2081</v>
      </c>
      <c r="C41" s="756">
        <v>0</v>
      </c>
      <c r="D41" s="756"/>
      <c r="E41" s="742"/>
      <c r="F41" s="756">
        <v>239766805</v>
      </c>
      <c r="G41" s="756">
        <v>156491447</v>
      </c>
      <c r="H41" s="756"/>
      <c r="I41" s="754">
        <v>396258252</v>
      </c>
      <c r="J41" s="757">
        <v>0</v>
      </c>
      <c r="K41" s="757"/>
      <c r="L41" s="756"/>
      <c r="M41" s="742"/>
      <c r="N41" s="754">
        <v>0</v>
      </c>
      <c r="O41" s="756">
        <v>0</v>
      </c>
      <c r="P41" s="754">
        <v>0</v>
      </c>
      <c r="Q41" s="742">
        <v>396258252</v>
      </c>
      <c r="R41" s="1203">
        <f t="shared" si="0"/>
        <v>3.7479360157209665E-2</v>
      </c>
      <c r="V41" s="107" t="s">
        <v>29</v>
      </c>
      <c r="W41" s="107" t="s">
        <v>29</v>
      </c>
      <c r="X41" s="108"/>
      <c r="Y41" s="109"/>
      <c r="Z41" s="109"/>
      <c r="AA41" s="109"/>
      <c r="AB41" s="109"/>
      <c r="AC41" s="109"/>
      <c r="AD41" s="110"/>
      <c r="AE41" s="108"/>
      <c r="AF41" s="109"/>
      <c r="AG41" s="109"/>
      <c r="AH41" s="109"/>
      <c r="AI41" s="110"/>
      <c r="AJ41" s="108"/>
      <c r="AK41" s="110"/>
      <c r="AL41" s="108"/>
      <c r="AM41" s="111"/>
    </row>
    <row r="42" spans="1:39" ht="41.25" thickBot="1" x14ac:dyDescent="0.25">
      <c r="A42" s="758" t="s">
        <v>14444</v>
      </c>
      <c r="B42" s="1202" t="s">
        <v>2082</v>
      </c>
      <c r="C42" s="746"/>
      <c r="D42" s="755">
        <v>91831755</v>
      </c>
      <c r="E42" s="755">
        <v>6153837</v>
      </c>
      <c r="F42" s="755">
        <v>171272523</v>
      </c>
      <c r="G42" s="755"/>
      <c r="H42" s="755">
        <v>32304</v>
      </c>
      <c r="I42" s="754">
        <v>269290419</v>
      </c>
      <c r="J42" s="755"/>
      <c r="K42" s="755"/>
      <c r="L42" s="755">
        <v>44064121</v>
      </c>
      <c r="M42" s="755"/>
      <c r="N42" s="754">
        <v>44064121</v>
      </c>
      <c r="O42" s="755"/>
      <c r="P42" s="755"/>
      <c r="Q42" s="742">
        <v>313354540</v>
      </c>
      <c r="R42" s="1203">
        <f t="shared" si="0"/>
        <v>2.9638064576019887E-2</v>
      </c>
      <c r="V42" s="112" t="s">
        <v>84</v>
      </c>
      <c r="W42" s="112" t="s">
        <v>84</v>
      </c>
      <c r="X42" s="113">
        <f t="shared" ref="X42:AL42" si="3">SUM(X34:X41)</f>
        <v>0</v>
      </c>
      <c r="Y42" s="113">
        <f t="shared" si="3"/>
        <v>0</v>
      </c>
      <c r="Z42" s="113">
        <f t="shared" si="3"/>
        <v>0</v>
      </c>
      <c r="AA42" s="113">
        <f t="shared" si="3"/>
        <v>14901196</v>
      </c>
      <c r="AB42" s="113">
        <f t="shared" si="3"/>
        <v>0</v>
      </c>
      <c r="AC42" s="113">
        <f t="shared" si="3"/>
        <v>0</v>
      </c>
      <c r="AD42" s="113">
        <f t="shared" si="3"/>
        <v>14901196</v>
      </c>
      <c r="AE42" s="113">
        <f t="shared" si="3"/>
        <v>0</v>
      </c>
      <c r="AF42" s="113">
        <f t="shared" si="3"/>
        <v>0</v>
      </c>
      <c r="AG42" s="113">
        <f t="shared" si="3"/>
        <v>0</v>
      </c>
      <c r="AH42" s="113">
        <f t="shared" si="3"/>
        <v>0</v>
      </c>
      <c r="AI42" s="113">
        <f t="shared" si="3"/>
        <v>0</v>
      </c>
      <c r="AJ42" s="113">
        <f t="shared" si="3"/>
        <v>0</v>
      </c>
      <c r="AK42" s="113">
        <f t="shared" si="3"/>
        <v>0</v>
      </c>
      <c r="AL42" s="113">
        <f t="shared" si="3"/>
        <v>14901196</v>
      </c>
      <c r="AM42" s="114"/>
    </row>
    <row r="43" spans="1:39" ht="13.5" x14ac:dyDescent="0.25">
      <c r="A43" s="759" t="s">
        <v>84</v>
      </c>
      <c r="B43" s="759" t="s">
        <v>84</v>
      </c>
      <c r="C43" s="760">
        <f>SUM(C5:C42)</f>
        <v>0</v>
      </c>
      <c r="D43" s="760">
        <v>2965715020</v>
      </c>
      <c r="E43" s="760">
        <v>186760876</v>
      </c>
      <c r="F43" s="760">
        <v>4085946227</v>
      </c>
      <c r="G43" s="760">
        <v>2388199078</v>
      </c>
      <c r="H43" s="760">
        <v>136867733</v>
      </c>
      <c r="I43" s="760">
        <v>9763488934</v>
      </c>
      <c r="J43" s="760">
        <v>0</v>
      </c>
      <c r="K43" s="760">
        <v>0</v>
      </c>
      <c r="L43" s="760">
        <v>809216959</v>
      </c>
      <c r="M43" s="760">
        <v>0</v>
      </c>
      <c r="N43" s="760">
        <v>809216959</v>
      </c>
      <c r="O43" s="760">
        <v>0</v>
      </c>
      <c r="P43" s="760">
        <v>0</v>
      </c>
      <c r="Q43" s="760">
        <v>10572705893</v>
      </c>
      <c r="R43" s="1204">
        <f t="shared" ref="R43" si="4">SUM(R5:R42)</f>
        <v>1</v>
      </c>
    </row>
    <row r="45" spans="1:39" ht="12" thickBot="1" x14ac:dyDescent="0.25">
      <c r="V45" s="215" t="s">
        <v>2005</v>
      </c>
    </row>
    <row r="46" spans="1:39" ht="12" thickBot="1" x14ac:dyDescent="0.25">
      <c r="V46" s="1522" t="s">
        <v>313</v>
      </c>
      <c r="W46" s="1522" t="s">
        <v>292</v>
      </c>
      <c r="X46" s="1520" t="s">
        <v>117</v>
      </c>
      <c r="Y46" s="1524"/>
      <c r="Z46" s="1524"/>
      <c r="AA46" s="1524"/>
      <c r="AB46" s="1524"/>
      <c r="AC46" s="1524"/>
      <c r="AD46" s="1521"/>
      <c r="AE46" s="1520" t="s">
        <v>105</v>
      </c>
      <c r="AF46" s="1524"/>
      <c r="AG46" s="1524"/>
      <c r="AH46" s="1524"/>
      <c r="AI46" s="1521"/>
      <c r="AJ46" s="1520" t="s">
        <v>93</v>
      </c>
      <c r="AK46" s="1521"/>
      <c r="AL46" s="1520" t="s">
        <v>2</v>
      </c>
      <c r="AM46" s="1521"/>
    </row>
    <row r="47" spans="1:39" ht="138.75" thickBot="1" x14ac:dyDescent="0.25">
      <c r="V47" s="1523"/>
      <c r="W47" s="1523"/>
      <c r="X47" s="80" t="s">
        <v>106</v>
      </c>
      <c r="Y47" s="81" t="s">
        <v>107</v>
      </c>
      <c r="Z47" s="81" t="s">
        <v>108</v>
      </c>
      <c r="AA47" s="81" t="s">
        <v>109</v>
      </c>
      <c r="AB47" s="81" t="s">
        <v>110</v>
      </c>
      <c r="AC47" s="81" t="s">
        <v>111</v>
      </c>
      <c r="AD47" s="82" t="s">
        <v>102</v>
      </c>
      <c r="AE47" s="80" t="s">
        <v>112</v>
      </c>
      <c r="AF47" s="81" t="s">
        <v>113</v>
      </c>
      <c r="AG47" s="81" t="s">
        <v>114</v>
      </c>
      <c r="AH47" s="81" t="s">
        <v>115</v>
      </c>
      <c r="AI47" s="82" t="s">
        <v>103</v>
      </c>
      <c r="AJ47" s="80" t="s">
        <v>116</v>
      </c>
      <c r="AK47" s="82" t="s">
        <v>104</v>
      </c>
      <c r="AL47" s="214" t="s">
        <v>141</v>
      </c>
      <c r="AM47" s="83" t="s">
        <v>91</v>
      </c>
    </row>
    <row r="48" spans="1:39" x14ac:dyDescent="0.2">
      <c r="V48" s="84" t="s">
        <v>485</v>
      </c>
      <c r="W48" s="84" t="s">
        <v>486</v>
      </c>
      <c r="X48" s="85"/>
      <c r="Y48" s="86"/>
      <c r="Z48" s="86"/>
      <c r="AA48" s="86">
        <v>13672076</v>
      </c>
      <c r="AB48" s="86"/>
      <c r="AC48" s="86"/>
      <c r="AD48" s="87">
        <f>SUM(X48:AC48)</f>
        <v>13672076</v>
      </c>
      <c r="AE48" s="85"/>
      <c r="AF48" s="86"/>
      <c r="AG48" s="86">
        <v>1727867</v>
      </c>
      <c r="AH48" s="86"/>
      <c r="AI48" s="87">
        <f>SUM(AE48:AH48)</f>
        <v>1727867</v>
      </c>
      <c r="AJ48" s="85"/>
      <c r="AK48" s="87"/>
      <c r="AL48" s="85">
        <f>AD48+AI48+AK48</f>
        <v>15399943</v>
      </c>
      <c r="AM48" s="88"/>
    </row>
    <row r="49" spans="22:39" x14ac:dyDescent="0.2">
      <c r="V49" s="89" t="s">
        <v>25</v>
      </c>
      <c r="W49" s="89" t="s">
        <v>307</v>
      </c>
      <c r="X49" s="90"/>
      <c r="Y49" s="91"/>
      <c r="Z49" s="91"/>
      <c r="AA49" s="91"/>
      <c r="AB49" s="91"/>
      <c r="AC49" s="91"/>
      <c r="AD49" s="92"/>
      <c r="AE49" s="90"/>
      <c r="AF49" s="91"/>
      <c r="AG49" s="91"/>
      <c r="AH49" s="91"/>
      <c r="AI49" s="92"/>
      <c r="AJ49" s="90"/>
      <c r="AK49" s="92"/>
      <c r="AL49" s="90"/>
      <c r="AM49" s="93"/>
    </row>
    <row r="50" spans="22:39" x14ac:dyDescent="0.2">
      <c r="V50" s="89" t="s">
        <v>0</v>
      </c>
      <c r="W50" s="89" t="s">
        <v>308</v>
      </c>
      <c r="X50" s="94"/>
      <c r="Y50" s="95"/>
      <c r="Z50" s="96"/>
      <c r="AA50" s="96"/>
      <c r="AB50" s="96"/>
      <c r="AC50" s="96"/>
      <c r="AD50" s="97"/>
      <c r="AE50" s="94"/>
      <c r="AF50" s="95"/>
      <c r="AG50" s="95"/>
      <c r="AH50" s="95"/>
      <c r="AI50" s="97"/>
      <c r="AJ50" s="94"/>
      <c r="AK50" s="98"/>
      <c r="AL50" s="99"/>
      <c r="AM50" s="100"/>
    </row>
    <row r="51" spans="22:39" x14ac:dyDescent="0.2">
      <c r="V51" s="89" t="s">
        <v>26</v>
      </c>
      <c r="W51" s="89" t="s">
        <v>312</v>
      </c>
      <c r="X51" s="94"/>
      <c r="Y51" s="95"/>
      <c r="Z51" s="96"/>
      <c r="AA51" s="96"/>
      <c r="AB51" s="96"/>
      <c r="AC51" s="96"/>
      <c r="AD51" s="97"/>
      <c r="AE51" s="94"/>
      <c r="AF51" s="95"/>
      <c r="AG51" s="95"/>
      <c r="AH51" s="95"/>
      <c r="AI51" s="97"/>
      <c r="AJ51" s="94"/>
      <c r="AK51" s="98"/>
      <c r="AL51" s="99"/>
      <c r="AM51" s="100"/>
    </row>
    <row r="52" spans="22:39" x14ac:dyDescent="0.2">
      <c r="V52" s="89" t="s">
        <v>1</v>
      </c>
      <c r="W52" s="89" t="s">
        <v>309</v>
      </c>
      <c r="X52" s="90"/>
      <c r="Y52" s="91"/>
      <c r="Z52" s="91"/>
      <c r="AA52" s="91"/>
      <c r="AB52" s="91"/>
      <c r="AC52" s="91"/>
      <c r="AD52" s="92"/>
      <c r="AE52" s="90"/>
      <c r="AF52" s="91"/>
      <c r="AG52" s="91"/>
      <c r="AH52" s="91"/>
      <c r="AI52" s="92"/>
      <c r="AJ52" s="90"/>
      <c r="AK52" s="92"/>
      <c r="AL52" s="90"/>
      <c r="AM52" s="93"/>
    </row>
    <row r="53" spans="22:39" x14ac:dyDescent="0.2">
      <c r="V53" s="89" t="s">
        <v>27</v>
      </c>
      <c r="W53" s="89" t="s">
        <v>310</v>
      </c>
      <c r="X53" s="101"/>
      <c r="Y53" s="102"/>
      <c r="Z53" s="102"/>
      <c r="AA53" s="102"/>
      <c r="AB53" s="102"/>
      <c r="AC53" s="102"/>
      <c r="AD53" s="103"/>
      <c r="AE53" s="101"/>
      <c r="AF53" s="102"/>
      <c r="AG53" s="102"/>
      <c r="AH53" s="102"/>
      <c r="AI53" s="103"/>
      <c r="AJ53" s="101"/>
      <c r="AK53" s="103"/>
      <c r="AL53" s="101"/>
      <c r="AM53" s="104"/>
    </row>
    <row r="54" spans="22:39" x14ac:dyDescent="0.2">
      <c r="V54" s="89" t="s">
        <v>28</v>
      </c>
      <c r="W54" s="89" t="s">
        <v>311</v>
      </c>
      <c r="X54" s="101"/>
      <c r="Y54" s="102"/>
      <c r="Z54" s="102"/>
      <c r="AA54" s="102"/>
      <c r="AB54" s="102"/>
      <c r="AC54" s="102"/>
      <c r="AD54" s="103"/>
      <c r="AE54" s="101"/>
      <c r="AF54" s="102"/>
      <c r="AG54" s="102"/>
      <c r="AH54" s="102"/>
      <c r="AI54" s="105"/>
      <c r="AJ54" s="106"/>
      <c r="AK54" s="103"/>
      <c r="AL54" s="101"/>
      <c r="AM54" s="104"/>
    </row>
    <row r="55" spans="22:39" ht="12" thickBot="1" x14ac:dyDescent="0.25">
      <c r="V55" s="107" t="s">
        <v>29</v>
      </c>
      <c r="W55" s="107" t="s">
        <v>29</v>
      </c>
      <c r="X55" s="108"/>
      <c r="Y55" s="109"/>
      <c r="Z55" s="109"/>
      <c r="AA55" s="109"/>
      <c r="AB55" s="109"/>
      <c r="AC55" s="109"/>
      <c r="AD55" s="110"/>
      <c r="AE55" s="108"/>
      <c r="AF55" s="109"/>
      <c r="AG55" s="109"/>
      <c r="AH55" s="109"/>
      <c r="AI55" s="110"/>
      <c r="AJ55" s="108"/>
      <c r="AK55" s="110"/>
      <c r="AL55" s="108"/>
      <c r="AM55" s="111"/>
    </row>
    <row r="56" spans="22:39" ht="12" thickBot="1" x14ac:dyDescent="0.25">
      <c r="V56" s="112" t="s">
        <v>84</v>
      </c>
      <c r="W56" s="112" t="s">
        <v>84</v>
      </c>
      <c r="X56" s="113">
        <f t="shared" ref="X56:AL56" si="5">SUM(X48:X55)</f>
        <v>0</v>
      </c>
      <c r="Y56" s="113">
        <f t="shared" si="5"/>
        <v>0</v>
      </c>
      <c r="Z56" s="113">
        <f t="shared" si="5"/>
        <v>0</v>
      </c>
      <c r="AA56" s="113">
        <f t="shared" si="5"/>
        <v>13672076</v>
      </c>
      <c r="AB56" s="113">
        <f t="shared" si="5"/>
        <v>0</v>
      </c>
      <c r="AC56" s="113">
        <f t="shared" si="5"/>
        <v>0</v>
      </c>
      <c r="AD56" s="113">
        <f t="shared" si="5"/>
        <v>13672076</v>
      </c>
      <c r="AE56" s="113">
        <f t="shared" si="5"/>
        <v>0</v>
      </c>
      <c r="AF56" s="113">
        <f t="shared" si="5"/>
        <v>0</v>
      </c>
      <c r="AG56" s="113">
        <f t="shared" si="5"/>
        <v>1727867</v>
      </c>
      <c r="AH56" s="113">
        <f t="shared" si="5"/>
        <v>0</v>
      </c>
      <c r="AI56" s="113">
        <f t="shared" si="5"/>
        <v>1727867</v>
      </c>
      <c r="AJ56" s="113">
        <f t="shared" si="5"/>
        <v>0</v>
      </c>
      <c r="AK56" s="113">
        <f t="shared" si="5"/>
        <v>0</v>
      </c>
      <c r="AL56" s="113">
        <f t="shared" si="5"/>
        <v>15399943</v>
      </c>
      <c r="AM56" s="114"/>
    </row>
  </sheetData>
  <mergeCells count="32">
    <mergeCell ref="Q3:R3"/>
    <mergeCell ref="A40:A41"/>
    <mergeCell ref="A5:A37"/>
    <mergeCell ref="A3:A4"/>
    <mergeCell ref="B3:B4"/>
    <mergeCell ref="C3:I3"/>
    <mergeCell ref="J3:N3"/>
    <mergeCell ref="O3:P3"/>
    <mergeCell ref="AL3:AM3"/>
    <mergeCell ref="X3:AD3"/>
    <mergeCell ref="W3:W4"/>
    <mergeCell ref="W18:W19"/>
    <mergeCell ref="X18:AD18"/>
    <mergeCell ref="AL18:AM18"/>
    <mergeCell ref="V3:V4"/>
    <mergeCell ref="AE3:AI3"/>
    <mergeCell ref="AJ3:AK3"/>
    <mergeCell ref="AE18:AI18"/>
    <mergeCell ref="AJ18:AK18"/>
    <mergeCell ref="AL46:AM46"/>
    <mergeCell ref="V46:V47"/>
    <mergeCell ref="W46:W47"/>
    <mergeCell ref="X46:AD46"/>
    <mergeCell ref="AE46:AI46"/>
    <mergeCell ref="AJ46:AK46"/>
    <mergeCell ref="AL32:AM32"/>
    <mergeCell ref="V18:V19"/>
    <mergeCell ref="V32:V33"/>
    <mergeCell ref="W32:W33"/>
    <mergeCell ref="X32:AD32"/>
    <mergeCell ref="AE32:AI32"/>
    <mergeCell ref="AJ32:AK32"/>
  </mergeCells>
  <printOptions horizontalCentered="1"/>
  <pageMargins left="0" right="0" top="0.19685039370078741" bottom="0.19685039370078741" header="0" footer="0"/>
  <pageSetup paperSize="9" scale="59" fitToHeight="10" orientation="landscape" r:id="rId1"/>
  <headerFooter alignWithMargins="0">
    <oddHeader xml:space="preserve">&amp;C&amp;"Arial,Negrita"&amp;18PROYECTO DE PRESUPUESTO 2021
</oddHeader>
    <oddFooter>&amp;L&amp;"Arial,Negrita"&amp;8PROYECTO DE PRESUPUESTO PARA EL AÑO FISCAL 2020
INFORMACIÓN PARA LA COMISIÓN DE PRESUPUESTO Y CUENTA GENERAL DE LA REPÚBLICA DEL CONGRESO DE LA REPÚBLICA</oddFooter>
  </headerFooter>
  <colBreaks count="1" manualBreakCount="1">
    <brk id="39"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1:AC60"/>
  <sheetViews>
    <sheetView showGridLines="0" zoomScaleNormal="100" workbookViewId="0">
      <selection activeCell="A2" sqref="A2"/>
    </sheetView>
  </sheetViews>
  <sheetFormatPr baseColWidth="10" defaultColWidth="11.28515625" defaultRowHeight="12.75" x14ac:dyDescent="0.2"/>
  <cols>
    <col min="1" max="1" width="73" customWidth="1"/>
    <col min="2" max="2" width="13.28515625" bestFit="1" customWidth="1"/>
    <col min="3" max="4" width="14.42578125" bestFit="1" customWidth="1"/>
    <col min="7" max="7" width="55" hidden="1" customWidth="1"/>
    <col min="8" max="10" width="12" hidden="1" customWidth="1"/>
    <col min="11" max="35" width="0" hidden="1" customWidth="1"/>
  </cols>
  <sheetData>
    <row r="1" spans="1:29" s="65" customFormat="1" ht="24.95" customHeight="1" x14ac:dyDescent="0.2">
      <c r="A1" s="1378" t="s">
        <v>412</v>
      </c>
      <c r="B1" s="1384"/>
      <c r="C1" s="1384"/>
      <c r="D1" s="1384"/>
      <c r="G1" s="70" t="s">
        <v>356</v>
      </c>
      <c r="H1" s="71">
        <v>2019</v>
      </c>
      <c r="I1" s="71">
        <v>2020</v>
      </c>
      <c r="J1" s="71">
        <v>2021</v>
      </c>
      <c r="M1" s="1385" t="s">
        <v>2017</v>
      </c>
      <c r="N1" s="228" t="s">
        <v>2018</v>
      </c>
      <c r="O1" s="228" t="s">
        <v>2019</v>
      </c>
      <c r="P1" s="228" t="s">
        <v>2020</v>
      </c>
      <c r="S1" s="70" t="s">
        <v>356</v>
      </c>
      <c r="T1" s="71">
        <v>2019</v>
      </c>
      <c r="U1" s="71">
        <v>2020</v>
      </c>
      <c r="V1" s="71">
        <v>2021</v>
      </c>
      <c r="Z1" s="70" t="s">
        <v>356</v>
      </c>
      <c r="AA1" s="71">
        <v>2019</v>
      </c>
      <c r="AB1" s="71">
        <v>2020</v>
      </c>
      <c r="AC1" s="71">
        <v>2021</v>
      </c>
    </row>
    <row r="2" spans="1:29" s="49" customFormat="1" ht="24.95" customHeight="1" x14ac:dyDescent="0.2">
      <c r="A2" s="482" t="s">
        <v>14493</v>
      </c>
      <c r="B2" s="1384"/>
      <c r="C2" s="1384"/>
      <c r="D2" s="1384"/>
      <c r="G2" s="1386" t="s">
        <v>474</v>
      </c>
      <c r="H2" s="1387">
        <v>11852253</v>
      </c>
      <c r="I2" s="1387">
        <v>12290631</v>
      </c>
      <c r="J2" s="1387">
        <v>10758490</v>
      </c>
      <c r="M2" s="1388" t="s">
        <v>474</v>
      </c>
      <c r="N2" s="1389">
        <v>585667786</v>
      </c>
      <c r="O2" s="1389">
        <v>586066020</v>
      </c>
      <c r="P2" s="1389">
        <v>565652552</v>
      </c>
      <c r="S2" s="1386" t="s">
        <v>2086</v>
      </c>
      <c r="T2" s="1387"/>
      <c r="U2" s="1387"/>
      <c r="V2" s="1387"/>
      <c r="Z2" s="1390" t="s">
        <v>2086</v>
      </c>
      <c r="AA2" s="1391">
        <v>143165194</v>
      </c>
      <c r="AB2" s="1391">
        <v>144971636</v>
      </c>
      <c r="AC2" s="1391">
        <v>144971636</v>
      </c>
    </row>
    <row r="3" spans="1:29" s="67" customFormat="1" ht="27" x14ac:dyDescent="0.25">
      <c r="A3" s="721" t="s">
        <v>356</v>
      </c>
      <c r="B3" s="722">
        <v>2019</v>
      </c>
      <c r="C3" s="722">
        <v>2020</v>
      </c>
      <c r="D3" s="722">
        <v>2021</v>
      </c>
      <c r="G3" s="66" t="s">
        <v>475</v>
      </c>
      <c r="H3" s="132">
        <v>423574</v>
      </c>
      <c r="I3" s="132">
        <v>429791</v>
      </c>
      <c r="J3" s="132">
        <v>329225</v>
      </c>
      <c r="M3" s="229" t="s">
        <v>475</v>
      </c>
      <c r="N3" s="230">
        <v>480772220</v>
      </c>
      <c r="O3" s="230">
        <v>553005469</v>
      </c>
      <c r="P3" s="230">
        <v>394243646</v>
      </c>
      <c r="S3" s="66" t="s">
        <v>2087</v>
      </c>
      <c r="T3" s="132"/>
      <c r="U3" s="132"/>
      <c r="V3" s="132"/>
      <c r="Z3" s="254" t="s">
        <v>2087</v>
      </c>
      <c r="AA3" s="256">
        <v>203429577</v>
      </c>
      <c r="AB3" s="256">
        <v>201102024</v>
      </c>
      <c r="AC3" s="256">
        <v>200852894</v>
      </c>
    </row>
    <row r="4" spans="1:29" s="67" customFormat="1" ht="13.5" x14ac:dyDescent="0.25">
      <c r="A4" s="723" t="s">
        <v>474</v>
      </c>
      <c r="B4" s="765">
        <v>740685233</v>
      </c>
      <c r="C4" s="765">
        <v>743328287</v>
      </c>
      <c r="D4" s="765">
        <v>721382678</v>
      </c>
      <c r="G4" s="66" t="s">
        <v>476</v>
      </c>
      <c r="H4" s="132">
        <v>20484832</v>
      </c>
      <c r="I4" s="132">
        <v>18057961</v>
      </c>
      <c r="J4" s="132">
        <v>21541752</v>
      </c>
      <c r="K4" s="221">
        <f>+J4-I4</f>
        <v>3483791</v>
      </c>
      <c r="M4" s="229" t="s">
        <v>476</v>
      </c>
      <c r="N4" s="230">
        <v>240302094</v>
      </c>
      <c r="O4" s="230">
        <v>246513383</v>
      </c>
      <c r="P4" s="230">
        <v>249330556</v>
      </c>
      <c r="S4" s="66" t="s">
        <v>2088</v>
      </c>
      <c r="T4" s="132">
        <v>460000</v>
      </c>
      <c r="U4" s="132">
        <v>441810</v>
      </c>
      <c r="V4" s="132">
        <v>949612</v>
      </c>
      <c r="Z4" s="254" t="s">
        <v>2088</v>
      </c>
      <c r="AA4" s="256">
        <v>14508539</v>
      </c>
      <c r="AB4" s="256">
        <v>14464594</v>
      </c>
      <c r="AC4" s="256">
        <v>14006474</v>
      </c>
    </row>
    <row r="5" spans="1:29" s="67" customFormat="1" ht="13.5" x14ac:dyDescent="0.25">
      <c r="A5" s="723" t="s">
        <v>475</v>
      </c>
      <c r="B5" s="765">
        <v>684625371</v>
      </c>
      <c r="C5" s="765">
        <v>754537284</v>
      </c>
      <c r="D5" s="765">
        <v>595425765</v>
      </c>
      <c r="G5" s="66" t="s">
        <v>477</v>
      </c>
      <c r="H5" s="132">
        <v>13490048</v>
      </c>
      <c r="I5" s="132">
        <v>13452329</v>
      </c>
      <c r="J5" s="132">
        <v>21766051</v>
      </c>
      <c r="M5" s="229" t="s">
        <v>477</v>
      </c>
      <c r="N5" s="230">
        <v>135074178</v>
      </c>
      <c r="O5" s="230">
        <v>105902013</v>
      </c>
      <c r="P5" s="230">
        <v>97689819</v>
      </c>
      <c r="S5" s="66" t="s">
        <v>2089</v>
      </c>
      <c r="T5" s="132"/>
      <c r="U5" s="132"/>
      <c r="V5" s="132"/>
      <c r="Z5" s="254" t="s">
        <v>2101</v>
      </c>
      <c r="AA5" s="256">
        <v>3846788</v>
      </c>
      <c r="AB5" s="256">
        <v>3212826</v>
      </c>
      <c r="AC5" s="256">
        <v>3016270</v>
      </c>
    </row>
    <row r="6" spans="1:29" s="67" customFormat="1" ht="13.5" x14ac:dyDescent="0.25">
      <c r="A6" s="723" t="s">
        <v>476</v>
      </c>
      <c r="B6" s="765">
        <v>275755465</v>
      </c>
      <c r="C6" s="765">
        <v>279477748</v>
      </c>
      <c r="D6" s="765">
        <v>285828394</v>
      </c>
      <c r="G6" s="66" t="s">
        <v>478</v>
      </c>
      <c r="H6" s="132">
        <v>4722091</v>
      </c>
      <c r="I6" s="132">
        <v>4395818</v>
      </c>
      <c r="J6" s="132">
        <v>3892427</v>
      </c>
      <c r="M6" s="229" t="s">
        <v>478</v>
      </c>
      <c r="N6" s="230">
        <v>159471931</v>
      </c>
      <c r="O6" s="230">
        <v>134364838</v>
      </c>
      <c r="P6" s="230">
        <v>139838825</v>
      </c>
      <c r="S6" s="66" t="s">
        <v>2090</v>
      </c>
      <c r="T6" s="132"/>
      <c r="U6" s="132"/>
      <c r="V6" s="132"/>
      <c r="Z6" s="254" t="s">
        <v>2090</v>
      </c>
      <c r="AA6" s="256">
        <v>193510185</v>
      </c>
      <c r="AB6" s="256">
        <v>122795718</v>
      </c>
      <c r="AC6" s="256">
        <v>122795718</v>
      </c>
    </row>
    <row r="7" spans="1:29" s="67" customFormat="1" ht="13.5" x14ac:dyDescent="0.25">
      <c r="A7" s="723" t="s">
        <v>477</v>
      </c>
      <c r="B7" s="765">
        <v>152411014</v>
      </c>
      <c r="C7" s="765">
        <v>122567168</v>
      </c>
      <c r="D7" s="765">
        <v>122472140</v>
      </c>
      <c r="G7" s="66" t="s">
        <v>479</v>
      </c>
      <c r="H7" s="132">
        <v>522066</v>
      </c>
      <c r="I7" s="132">
        <v>520446</v>
      </c>
      <c r="J7" s="132">
        <v>533159</v>
      </c>
      <c r="M7" s="229" t="s">
        <v>479</v>
      </c>
      <c r="N7" s="230">
        <v>201263205</v>
      </c>
      <c r="O7" s="230">
        <v>160388658</v>
      </c>
      <c r="P7" s="230">
        <v>145214453</v>
      </c>
      <c r="S7" s="66" t="s">
        <v>2091</v>
      </c>
      <c r="T7" s="132">
        <v>148734570</v>
      </c>
      <c r="U7" s="132">
        <v>89993544</v>
      </c>
      <c r="V7" s="132">
        <v>119278767</v>
      </c>
      <c r="Z7" s="254" t="s">
        <v>2102</v>
      </c>
      <c r="AA7" s="256">
        <v>81239950</v>
      </c>
      <c r="AB7" s="256">
        <v>80849680</v>
      </c>
      <c r="AC7" s="256">
        <v>78686678</v>
      </c>
    </row>
    <row r="8" spans="1:29" s="67" customFormat="1" ht="13.5" x14ac:dyDescent="0.25">
      <c r="A8" s="723" t="s">
        <v>478</v>
      </c>
      <c r="B8" s="765">
        <v>357704207</v>
      </c>
      <c r="C8" s="765">
        <v>261556374</v>
      </c>
      <c r="D8" s="765">
        <v>266526970</v>
      </c>
      <c r="G8" s="66" t="s">
        <v>480</v>
      </c>
      <c r="H8" s="132">
        <v>150000</v>
      </c>
      <c r="I8" s="132">
        <v>150000</v>
      </c>
      <c r="J8" s="132">
        <v>150000</v>
      </c>
      <c r="M8" s="229" t="s">
        <v>480</v>
      </c>
      <c r="N8" s="230">
        <v>63119676</v>
      </c>
      <c r="O8" s="230">
        <v>85842980</v>
      </c>
      <c r="P8" s="230">
        <v>36679996</v>
      </c>
      <c r="S8" s="66" t="s">
        <v>2093</v>
      </c>
      <c r="T8" s="132">
        <v>6192877</v>
      </c>
      <c r="U8" s="132">
        <v>3094270</v>
      </c>
      <c r="V8" s="132">
        <v>3085359</v>
      </c>
      <c r="Z8" s="66" t="s">
        <v>2093</v>
      </c>
      <c r="AA8" s="259">
        <v>0</v>
      </c>
    </row>
    <row r="9" spans="1:29" s="67" customFormat="1" ht="13.5" x14ac:dyDescent="0.25">
      <c r="A9" s="723" t="s">
        <v>479</v>
      </c>
      <c r="B9" s="765">
        <v>431759791</v>
      </c>
      <c r="C9" s="765">
        <v>331752328</v>
      </c>
      <c r="D9" s="765">
        <v>343713057</v>
      </c>
      <c r="G9" s="253" t="s">
        <v>2085</v>
      </c>
      <c r="H9" s="132"/>
      <c r="I9" s="132"/>
      <c r="J9" s="132"/>
      <c r="M9" s="253" t="s">
        <v>2085</v>
      </c>
      <c r="N9" s="239">
        <v>0</v>
      </c>
      <c r="O9" s="239">
        <v>32500000</v>
      </c>
      <c r="P9" s="239">
        <v>0</v>
      </c>
      <c r="S9" s="253" t="s">
        <v>2085</v>
      </c>
      <c r="T9" s="132"/>
      <c r="U9" s="132"/>
      <c r="V9" s="132"/>
      <c r="Z9" s="253" t="s">
        <v>2085</v>
      </c>
    </row>
    <row r="10" spans="1:29" s="67" customFormat="1" ht="13.5" x14ac:dyDescent="0.25">
      <c r="A10" s="763" t="s">
        <v>480</v>
      </c>
      <c r="B10" s="765">
        <v>69462553</v>
      </c>
      <c r="C10" s="765">
        <v>89087250</v>
      </c>
      <c r="D10" s="765">
        <v>39915355</v>
      </c>
      <c r="G10" s="229" t="s">
        <v>2083</v>
      </c>
      <c r="H10" s="132"/>
      <c r="I10" s="132"/>
      <c r="J10" s="132"/>
      <c r="M10" s="229" t="s">
        <v>2083</v>
      </c>
      <c r="N10" s="230">
        <v>237971739</v>
      </c>
      <c r="O10" s="230">
        <v>272569435</v>
      </c>
      <c r="P10" s="230">
        <v>291599879</v>
      </c>
      <c r="S10" s="66" t="s">
        <v>2094</v>
      </c>
      <c r="T10" s="132">
        <v>3712389</v>
      </c>
      <c r="U10" s="132">
        <v>8179305</v>
      </c>
      <c r="V10" s="132">
        <v>12896394</v>
      </c>
      <c r="Z10" s="254" t="s">
        <v>2103</v>
      </c>
      <c r="AA10" s="256">
        <v>0</v>
      </c>
      <c r="AB10" s="256">
        <v>107577180</v>
      </c>
      <c r="AC10" s="256">
        <v>99178982</v>
      </c>
    </row>
    <row r="11" spans="1:29" s="67" customFormat="1" ht="13.5" x14ac:dyDescent="0.25">
      <c r="A11" s="723" t="s">
        <v>2085</v>
      </c>
      <c r="B11" s="765">
        <v>0</v>
      </c>
      <c r="C11" s="765">
        <v>32500000</v>
      </c>
      <c r="D11" s="765">
        <v>0</v>
      </c>
      <c r="G11" s="229" t="s">
        <v>2084</v>
      </c>
      <c r="H11" s="132"/>
      <c r="I11" s="132"/>
      <c r="J11" s="132"/>
      <c r="M11" s="229" t="s">
        <v>2084</v>
      </c>
      <c r="N11" s="230">
        <v>43028084</v>
      </c>
      <c r="O11" s="230">
        <v>42870481</v>
      </c>
      <c r="P11" s="230">
        <v>45887999</v>
      </c>
      <c r="S11" s="66" t="s">
        <v>2095</v>
      </c>
      <c r="T11" s="132"/>
      <c r="U11" s="132">
        <v>340478</v>
      </c>
      <c r="V11" s="132">
        <v>598749</v>
      </c>
      <c r="Z11" s="254" t="s">
        <v>2104</v>
      </c>
      <c r="AA11" s="256">
        <v>0</v>
      </c>
      <c r="AB11" s="256">
        <v>774053</v>
      </c>
      <c r="AC11" s="256">
        <v>774053</v>
      </c>
    </row>
    <row r="12" spans="1:29" s="67" customFormat="1" ht="13.5" x14ac:dyDescent="0.25">
      <c r="A12" s="723" t="s">
        <v>2083</v>
      </c>
      <c r="B12" s="765">
        <v>241684128</v>
      </c>
      <c r="C12" s="765">
        <v>388325920</v>
      </c>
      <c r="D12" s="765">
        <v>403675255</v>
      </c>
      <c r="G12" s="66" t="s">
        <v>481</v>
      </c>
      <c r="H12" s="132">
        <v>193920</v>
      </c>
      <c r="I12" s="132">
        <v>193920</v>
      </c>
      <c r="J12" s="132">
        <v>193920</v>
      </c>
      <c r="M12" s="229" t="s">
        <v>481</v>
      </c>
      <c r="N12" s="230">
        <v>107018272</v>
      </c>
      <c r="O12" s="230">
        <v>150921780</v>
      </c>
      <c r="P12" s="230">
        <v>182085567</v>
      </c>
      <c r="S12" s="66" t="s">
        <v>2096</v>
      </c>
      <c r="T12" s="132">
        <v>508520</v>
      </c>
      <c r="U12" s="132">
        <v>889721</v>
      </c>
      <c r="V12" s="132">
        <v>971950</v>
      </c>
      <c r="Z12" s="254" t="s">
        <v>2105</v>
      </c>
      <c r="AA12" s="256">
        <v>33978311</v>
      </c>
      <c r="AB12" s="256">
        <v>28836284</v>
      </c>
      <c r="AC12" s="256">
        <v>7399218</v>
      </c>
    </row>
    <row r="13" spans="1:29" s="67" customFormat="1" ht="27" x14ac:dyDescent="0.25">
      <c r="A13" s="763" t="s">
        <v>2084</v>
      </c>
      <c r="B13" s="765">
        <v>43028084</v>
      </c>
      <c r="C13" s="765">
        <v>43985012</v>
      </c>
      <c r="D13" s="765">
        <v>47260801</v>
      </c>
      <c r="G13" s="66" t="s">
        <v>482</v>
      </c>
      <c r="H13" s="132">
        <v>260859</v>
      </c>
      <c r="I13" s="132">
        <v>260859</v>
      </c>
      <c r="J13" s="132">
        <v>260859</v>
      </c>
      <c r="M13" s="229" t="s">
        <v>482</v>
      </c>
      <c r="N13" s="239">
        <v>0</v>
      </c>
      <c r="O13" s="239"/>
      <c r="P13" s="239"/>
      <c r="S13" s="229" t="s">
        <v>482</v>
      </c>
      <c r="T13" s="258">
        <v>0</v>
      </c>
      <c r="Z13" s="254" t="s">
        <v>2106</v>
      </c>
      <c r="AA13" s="256">
        <v>0</v>
      </c>
      <c r="AB13" s="256">
        <v>0</v>
      </c>
      <c r="AC13" s="256">
        <v>0</v>
      </c>
    </row>
    <row r="14" spans="1:29" s="67" customFormat="1" ht="13.5" x14ac:dyDescent="0.25">
      <c r="A14" s="723" t="s">
        <v>481</v>
      </c>
      <c r="B14" s="765">
        <v>141699023</v>
      </c>
      <c r="C14" s="765">
        <v>180841705</v>
      </c>
      <c r="D14" s="765">
        <v>190650655</v>
      </c>
      <c r="G14" s="66" t="s">
        <v>2097</v>
      </c>
      <c r="H14" s="132"/>
      <c r="I14" s="132"/>
      <c r="J14" s="132"/>
      <c r="M14" s="229" t="s">
        <v>2097</v>
      </c>
      <c r="N14" s="239">
        <v>0</v>
      </c>
      <c r="O14" s="239"/>
      <c r="P14" s="239"/>
      <c r="S14" s="66" t="s">
        <v>2097</v>
      </c>
      <c r="T14" s="132"/>
      <c r="U14" s="132"/>
      <c r="V14" s="132"/>
      <c r="Z14" s="66" t="s">
        <v>2097</v>
      </c>
      <c r="AA14" s="260">
        <v>0</v>
      </c>
    </row>
    <row r="15" spans="1:29" s="67" customFormat="1" ht="13.5" x14ac:dyDescent="0.25">
      <c r="A15" s="723" t="s">
        <v>482</v>
      </c>
      <c r="B15" s="765">
        <v>260859</v>
      </c>
      <c r="C15" s="765">
        <v>260859</v>
      </c>
      <c r="D15" s="765">
        <v>260859</v>
      </c>
      <c r="G15" s="66" t="s">
        <v>2098</v>
      </c>
      <c r="H15" s="132"/>
      <c r="I15" s="132"/>
      <c r="J15" s="132"/>
      <c r="M15" s="66" t="s">
        <v>2098</v>
      </c>
      <c r="N15" s="239">
        <v>0</v>
      </c>
      <c r="O15" s="239"/>
      <c r="P15" s="239"/>
      <c r="S15" s="66" t="s">
        <v>2098</v>
      </c>
      <c r="T15" s="132"/>
      <c r="U15" s="132"/>
      <c r="V15" s="132"/>
      <c r="Z15" s="66" t="s">
        <v>2098</v>
      </c>
      <c r="AA15" s="256">
        <v>0</v>
      </c>
      <c r="AB15" s="256"/>
      <c r="AC15" s="256"/>
    </row>
    <row r="16" spans="1:29" s="67" customFormat="1" ht="13.5" x14ac:dyDescent="0.25">
      <c r="A16" s="723" t="s">
        <v>14466</v>
      </c>
      <c r="B16" s="765">
        <v>0</v>
      </c>
      <c r="C16" s="765">
        <v>0</v>
      </c>
      <c r="D16" s="765">
        <v>0</v>
      </c>
      <c r="G16" s="66" t="s">
        <v>2099</v>
      </c>
      <c r="H16" s="132"/>
      <c r="I16" s="132"/>
      <c r="J16" s="132"/>
      <c r="M16" s="66" t="s">
        <v>2099</v>
      </c>
      <c r="N16" s="239">
        <v>0</v>
      </c>
      <c r="O16" s="239"/>
      <c r="P16" s="239"/>
      <c r="S16" s="66" t="s">
        <v>2099</v>
      </c>
      <c r="T16" s="132"/>
      <c r="U16" s="132"/>
      <c r="V16" s="132"/>
      <c r="Z16" s="66" t="s">
        <v>2099</v>
      </c>
      <c r="AA16" s="256">
        <v>0</v>
      </c>
      <c r="AB16" s="256"/>
      <c r="AC16" s="256"/>
    </row>
    <row r="17" spans="1:29" s="67" customFormat="1" ht="13.5" x14ac:dyDescent="0.25">
      <c r="A17" s="723" t="s">
        <v>14467</v>
      </c>
      <c r="B17" s="765">
        <v>0</v>
      </c>
      <c r="C17" s="765">
        <v>0</v>
      </c>
      <c r="D17" s="765">
        <v>0</v>
      </c>
      <c r="G17" s="66" t="s">
        <v>2100</v>
      </c>
      <c r="H17" s="132"/>
      <c r="I17" s="132"/>
      <c r="J17" s="132"/>
      <c r="M17" s="66" t="s">
        <v>2100</v>
      </c>
      <c r="N17" s="239">
        <v>2393841412</v>
      </c>
      <c r="O17" s="239">
        <v>2141214713</v>
      </c>
      <c r="P17" s="239">
        <v>1776090429</v>
      </c>
      <c r="S17" s="66" t="s">
        <v>2100</v>
      </c>
      <c r="T17" s="132"/>
      <c r="U17" s="132"/>
      <c r="V17" s="132"/>
      <c r="Z17" s="66" t="s">
        <v>2100</v>
      </c>
      <c r="AA17" s="256">
        <v>101138055</v>
      </c>
      <c r="AB17" s="256">
        <v>111436377</v>
      </c>
      <c r="AC17" s="256">
        <v>99366875</v>
      </c>
    </row>
    <row r="18" spans="1:29" s="67" customFormat="1" ht="13.5" x14ac:dyDescent="0.25">
      <c r="A18" s="723" t="s">
        <v>14468</v>
      </c>
      <c r="B18" s="765">
        <v>0</v>
      </c>
      <c r="C18" s="765">
        <v>0</v>
      </c>
      <c r="D18" s="765">
        <v>0</v>
      </c>
      <c r="G18" s="66" t="s">
        <v>483</v>
      </c>
      <c r="H18" s="132">
        <v>27904880</v>
      </c>
      <c r="I18" s="132">
        <v>26770461</v>
      </c>
      <c r="J18" s="132">
        <v>25722330</v>
      </c>
      <c r="M18" s="253" t="s">
        <v>483</v>
      </c>
      <c r="N18" s="239">
        <v>2444952894</v>
      </c>
      <c r="O18" s="239">
        <v>2331175571</v>
      </c>
      <c r="P18" s="239">
        <v>4164125677</v>
      </c>
      <c r="S18" s="253" t="s">
        <v>483</v>
      </c>
      <c r="Z18" s="254" t="s">
        <v>2108</v>
      </c>
      <c r="AA18" s="256">
        <v>990272275</v>
      </c>
      <c r="AB18" s="256">
        <v>1077811464</v>
      </c>
      <c r="AC18" s="256">
        <v>1192066487</v>
      </c>
    </row>
    <row r="19" spans="1:29" s="67" customFormat="1" ht="13.5" x14ac:dyDescent="0.25">
      <c r="A19" s="723" t="s">
        <v>14469</v>
      </c>
      <c r="B19" s="765">
        <v>2494979467</v>
      </c>
      <c r="C19" s="765">
        <v>2252651090</v>
      </c>
      <c r="D19" s="765">
        <v>1875457304</v>
      </c>
      <c r="G19" s="66" t="s">
        <v>484</v>
      </c>
      <c r="H19" s="132">
        <v>59047033</v>
      </c>
      <c r="I19" s="132">
        <v>61268299</v>
      </c>
      <c r="J19" s="132">
        <v>73435277</v>
      </c>
      <c r="M19" s="253" t="s">
        <v>484</v>
      </c>
      <c r="N19" s="230">
        <v>2253689185</v>
      </c>
      <c r="O19" s="230">
        <v>2338445057</v>
      </c>
      <c r="P19" s="230">
        <v>2148223292</v>
      </c>
      <c r="S19" s="253" t="s">
        <v>484</v>
      </c>
      <c r="Z19" s="69" t="s">
        <v>344</v>
      </c>
      <c r="AA19" s="257">
        <f>SUM(AA2:AA18)</f>
        <v>1765088874</v>
      </c>
      <c r="AB19" s="257">
        <f t="shared" ref="AB19:AC19" si="0">SUM(AB2:AB18)</f>
        <v>1893831836</v>
      </c>
      <c r="AC19" s="257">
        <f t="shared" si="0"/>
        <v>1963115285</v>
      </c>
    </row>
    <row r="20" spans="1:29" s="68" customFormat="1" ht="13.5" x14ac:dyDescent="0.25">
      <c r="A20" s="723" t="s">
        <v>483</v>
      </c>
      <c r="B20" s="765">
        <v>3463130049</v>
      </c>
      <c r="C20" s="765">
        <v>3435757496</v>
      </c>
      <c r="D20" s="765">
        <v>5381914494</v>
      </c>
      <c r="G20" s="69" t="s">
        <v>344</v>
      </c>
      <c r="H20" s="133">
        <f>SUM(H2:H19)</f>
        <v>139051556</v>
      </c>
      <c r="I20" s="133">
        <f>SUM(I2:I19)</f>
        <v>137790515</v>
      </c>
      <c r="J20" s="133">
        <f>SUM(J2:J19)</f>
        <v>158583490</v>
      </c>
      <c r="M20"/>
      <c r="N20"/>
      <c r="O20"/>
      <c r="P20"/>
      <c r="Z20"/>
      <c r="AA20"/>
      <c r="AB20"/>
      <c r="AC20"/>
    </row>
    <row r="21" spans="1:29" ht="13.5" x14ac:dyDescent="0.25">
      <c r="A21" s="723" t="s">
        <v>484</v>
      </c>
      <c r="B21" s="765">
        <v>4077825092</v>
      </c>
      <c r="C21" s="765">
        <v>4293545192</v>
      </c>
      <c r="D21" s="765">
        <v>4184773854</v>
      </c>
    </row>
    <row r="22" spans="1:29" s="65" customFormat="1" ht="28.35" customHeight="1" x14ac:dyDescent="0.25">
      <c r="A22" s="724" t="s">
        <v>14443</v>
      </c>
      <c r="B22" s="728">
        <v>13175010336</v>
      </c>
      <c r="C22" s="728">
        <v>13210173713</v>
      </c>
      <c r="D22" s="728">
        <v>14459257581</v>
      </c>
      <c r="G22" s="70" t="s">
        <v>357</v>
      </c>
      <c r="H22" s="71">
        <v>2019</v>
      </c>
      <c r="I22" s="71" t="s">
        <v>406</v>
      </c>
      <c r="J22" s="71" t="s">
        <v>407</v>
      </c>
      <c r="M22" s="227" t="s">
        <v>2017</v>
      </c>
      <c r="N22" s="228" t="s">
        <v>2025</v>
      </c>
      <c r="O22" s="228" t="s">
        <v>2026</v>
      </c>
      <c r="P22" s="228" t="s">
        <v>2027</v>
      </c>
      <c r="S22" s="70" t="s">
        <v>357</v>
      </c>
      <c r="T22" s="71">
        <v>2019</v>
      </c>
      <c r="U22" s="71" t="s">
        <v>406</v>
      </c>
      <c r="V22" s="71" t="s">
        <v>407</v>
      </c>
      <c r="Z22" s="70" t="s">
        <v>357</v>
      </c>
      <c r="AA22" s="71">
        <v>2019</v>
      </c>
      <c r="AB22" s="71" t="s">
        <v>406</v>
      </c>
      <c r="AC22" s="71" t="s">
        <v>407</v>
      </c>
    </row>
    <row r="23" spans="1:29" ht="13.5" x14ac:dyDescent="0.25">
      <c r="A23" s="194"/>
      <c r="B23" s="194"/>
      <c r="C23" s="194"/>
      <c r="D23" s="194"/>
      <c r="G23" s="66" t="s">
        <v>474</v>
      </c>
      <c r="H23" s="131">
        <v>13053725</v>
      </c>
      <c r="I23" s="131">
        <v>11186082</v>
      </c>
      <c r="J23" s="131">
        <v>10758490</v>
      </c>
      <c r="M23" s="229" t="s">
        <v>474</v>
      </c>
      <c r="N23" s="230">
        <v>688831443</v>
      </c>
      <c r="O23" s="230">
        <v>514652730</v>
      </c>
      <c r="P23" s="230">
        <v>565652552</v>
      </c>
      <c r="S23" s="66" t="s">
        <v>2086</v>
      </c>
      <c r="T23" s="132"/>
      <c r="U23" s="132"/>
      <c r="V23" s="132"/>
      <c r="Z23" s="254" t="s">
        <v>2086</v>
      </c>
      <c r="AA23" s="255">
        <v>145264960</v>
      </c>
      <c r="AB23" s="255">
        <v>144971636</v>
      </c>
      <c r="AC23" s="255">
        <v>144971636</v>
      </c>
    </row>
    <row r="24" spans="1:29" s="67" customFormat="1" ht="27" x14ac:dyDescent="0.25">
      <c r="A24" s="721" t="s">
        <v>357</v>
      </c>
      <c r="B24" s="722">
        <v>2019</v>
      </c>
      <c r="C24" s="722" t="s">
        <v>406</v>
      </c>
      <c r="D24" s="722" t="s">
        <v>407</v>
      </c>
      <c r="G24" s="66" t="s">
        <v>475</v>
      </c>
      <c r="H24" s="132">
        <v>462697</v>
      </c>
      <c r="I24" s="132">
        <v>404050</v>
      </c>
      <c r="J24" s="132">
        <v>329225</v>
      </c>
      <c r="M24" s="229" t="s">
        <v>475</v>
      </c>
      <c r="N24" s="230">
        <v>605225105</v>
      </c>
      <c r="O24" s="230">
        <v>508824256</v>
      </c>
      <c r="P24" s="230">
        <v>394243646</v>
      </c>
      <c r="S24" s="66" t="s">
        <v>2087</v>
      </c>
      <c r="T24" s="132"/>
      <c r="U24" s="132"/>
      <c r="V24" s="132"/>
      <c r="Z24" s="254" t="s">
        <v>2087</v>
      </c>
      <c r="AA24" s="256">
        <v>203429577</v>
      </c>
      <c r="AB24" s="256">
        <v>201102024</v>
      </c>
      <c r="AC24" s="256">
        <v>200852894</v>
      </c>
    </row>
    <row r="25" spans="1:29" s="67" customFormat="1" ht="17.25" customHeight="1" x14ac:dyDescent="0.25">
      <c r="A25" s="723" t="s">
        <v>474</v>
      </c>
      <c r="B25" s="765">
        <v>847150128</v>
      </c>
      <c r="C25" s="765">
        <v>670810448</v>
      </c>
      <c r="D25" s="765">
        <v>721382678</v>
      </c>
      <c r="G25" s="66" t="s">
        <v>476</v>
      </c>
      <c r="H25" s="132">
        <v>22396603</v>
      </c>
      <c r="I25" s="132">
        <v>15540307</v>
      </c>
      <c r="J25" s="132">
        <v>21541752</v>
      </c>
      <c r="M25" s="229" t="s">
        <v>476</v>
      </c>
      <c r="N25" s="230">
        <v>261690655</v>
      </c>
      <c r="O25" s="230">
        <v>216936941</v>
      </c>
      <c r="P25" s="230">
        <v>249330556</v>
      </c>
      <c r="S25" s="66" t="s">
        <v>2088</v>
      </c>
      <c r="T25" s="132">
        <v>670090</v>
      </c>
      <c r="U25" s="132">
        <v>441810</v>
      </c>
      <c r="V25" s="132"/>
      <c r="Z25" s="254" t="s">
        <v>2088</v>
      </c>
      <c r="AA25" s="256">
        <v>14516208</v>
      </c>
      <c r="AB25" s="256">
        <v>14464594</v>
      </c>
      <c r="AC25" s="256">
        <v>14006474</v>
      </c>
    </row>
    <row r="26" spans="1:29" s="67" customFormat="1" ht="13.5" x14ac:dyDescent="0.25">
      <c r="A26" s="723" t="s">
        <v>475</v>
      </c>
      <c r="B26" s="765">
        <v>809117379</v>
      </c>
      <c r="C26" s="765">
        <v>710330330</v>
      </c>
      <c r="D26" s="765">
        <v>595425765</v>
      </c>
      <c r="G26" s="126" t="s">
        <v>477</v>
      </c>
      <c r="H26" s="132">
        <v>15058211</v>
      </c>
      <c r="I26" s="132">
        <v>13091236</v>
      </c>
      <c r="J26" s="132">
        <v>21766051</v>
      </c>
      <c r="M26" s="229" t="s">
        <v>477</v>
      </c>
      <c r="N26" s="230">
        <v>111157964</v>
      </c>
      <c r="O26" s="230">
        <v>84137425</v>
      </c>
      <c r="P26" s="230">
        <v>97689819</v>
      </c>
      <c r="S26" s="66" t="s">
        <v>2089</v>
      </c>
      <c r="T26" s="132"/>
      <c r="U26" s="132"/>
      <c r="V26" s="132"/>
      <c r="Z26" s="254" t="s">
        <v>2101</v>
      </c>
      <c r="AA26" s="256">
        <v>3856177</v>
      </c>
      <c r="AB26" s="256">
        <v>3212826</v>
      </c>
      <c r="AC26" s="256">
        <v>3016270</v>
      </c>
    </row>
    <row r="27" spans="1:29" s="67" customFormat="1" ht="13.5" x14ac:dyDescent="0.25">
      <c r="A27" s="723" t="s">
        <v>476</v>
      </c>
      <c r="B27" s="765">
        <v>299273556</v>
      </c>
      <c r="C27" s="765">
        <v>247383652</v>
      </c>
      <c r="D27" s="765">
        <v>284878782</v>
      </c>
      <c r="G27" s="66" t="s">
        <v>478</v>
      </c>
      <c r="H27" s="132">
        <v>4987650</v>
      </c>
      <c r="I27" s="132">
        <v>3665242</v>
      </c>
      <c r="J27" s="132">
        <v>3892427</v>
      </c>
      <c r="M27" s="229" t="s">
        <v>478</v>
      </c>
      <c r="N27" s="230">
        <v>212523007</v>
      </c>
      <c r="O27" s="230">
        <v>153075850</v>
      </c>
      <c r="P27" s="230">
        <v>139838825</v>
      </c>
      <c r="S27" s="66" t="s">
        <v>2090</v>
      </c>
      <c r="T27" s="132"/>
      <c r="U27" s="132"/>
      <c r="V27" s="132"/>
      <c r="Z27" s="254" t="s">
        <v>2090</v>
      </c>
      <c r="AA27" s="256">
        <v>193629624</v>
      </c>
      <c r="AB27" s="256">
        <v>122795718</v>
      </c>
      <c r="AC27" s="256">
        <v>122795718</v>
      </c>
    </row>
    <row r="28" spans="1:29" s="67" customFormat="1" ht="13.5" x14ac:dyDescent="0.25">
      <c r="A28" s="764" t="s">
        <v>477</v>
      </c>
      <c r="B28" s="765">
        <v>130072352</v>
      </c>
      <c r="C28" s="765">
        <v>100441487</v>
      </c>
      <c r="D28" s="765">
        <v>122472140</v>
      </c>
      <c r="G28" s="66" t="s">
        <v>479</v>
      </c>
      <c r="H28" s="132">
        <v>404706</v>
      </c>
      <c r="I28" s="132">
        <v>410599</v>
      </c>
      <c r="J28" s="132">
        <v>533159</v>
      </c>
      <c r="M28" s="229" t="s">
        <v>479</v>
      </c>
      <c r="N28" s="230">
        <v>192500043</v>
      </c>
      <c r="O28" s="230">
        <v>174279183</v>
      </c>
      <c r="P28" s="230">
        <v>145214453</v>
      </c>
      <c r="S28" s="66" t="s">
        <v>2091</v>
      </c>
      <c r="T28" s="132">
        <v>328114070</v>
      </c>
      <c r="U28" s="132">
        <v>219601947</v>
      </c>
      <c r="V28" s="132"/>
      <c r="Z28" s="254" t="s">
        <v>2102</v>
      </c>
      <c r="AA28" s="256">
        <v>87586055</v>
      </c>
      <c r="AB28" s="256">
        <v>95932113</v>
      </c>
      <c r="AC28" s="256">
        <v>78686678</v>
      </c>
    </row>
    <row r="29" spans="1:29" s="67" customFormat="1" ht="13.5" x14ac:dyDescent="0.25">
      <c r="A29" s="723" t="s">
        <v>478</v>
      </c>
      <c r="B29" s="765">
        <v>411140281</v>
      </c>
      <c r="C29" s="765">
        <v>279536810</v>
      </c>
      <c r="D29" s="765">
        <v>266526970</v>
      </c>
      <c r="G29" s="66" t="s">
        <v>2092</v>
      </c>
      <c r="H29" s="132"/>
      <c r="I29" s="132"/>
      <c r="J29" s="132"/>
      <c r="M29" s="66" t="s">
        <v>2092</v>
      </c>
      <c r="N29" s="230"/>
      <c r="O29" s="230"/>
      <c r="P29" s="230"/>
      <c r="S29" s="66" t="s">
        <v>2092</v>
      </c>
      <c r="T29" s="132"/>
      <c r="U29" s="132"/>
      <c r="V29" s="132"/>
      <c r="Z29" s="66" t="s">
        <v>2092</v>
      </c>
    </row>
    <row r="30" spans="1:29" s="67" customFormat="1" ht="13.5" x14ac:dyDescent="0.25">
      <c r="A30" s="723" t="s">
        <v>479</v>
      </c>
      <c r="B30" s="765">
        <v>608604874</v>
      </c>
      <c r="C30" s="765">
        <v>490223842</v>
      </c>
      <c r="D30" s="765">
        <v>224434290</v>
      </c>
      <c r="G30" s="66" t="s">
        <v>480</v>
      </c>
      <c r="H30" s="132">
        <v>150000</v>
      </c>
      <c r="I30" s="132">
        <v>50000</v>
      </c>
      <c r="J30" s="132">
        <v>150000</v>
      </c>
      <c r="M30" s="229" t="s">
        <v>480</v>
      </c>
      <c r="N30" s="230">
        <v>50971323</v>
      </c>
      <c r="O30" s="230">
        <v>32721438</v>
      </c>
      <c r="P30" s="230">
        <v>36679996</v>
      </c>
      <c r="S30" s="66" t="s">
        <v>2093</v>
      </c>
      <c r="T30" s="132">
        <v>6194377</v>
      </c>
      <c r="U30" s="132">
        <v>2984277</v>
      </c>
      <c r="V30" s="132"/>
      <c r="Z30" s="66" t="s">
        <v>2093</v>
      </c>
    </row>
    <row r="31" spans="1:29" s="67" customFormat="1" ht="13.5" x14ac:dyDescent="0.25">
      <c r="A31" s="723" t="s">
        <v>2092</v>
      </c>
      <c r="B31" s="765">
        <v>0</v>
      </c>
      <c r="C31" s="765">
        <v>0</v>
      </c>
      <c r="D31" s="765">
        <v>0</v>
      </c>
      <c r="G31" s="229" t="s">
        <v>2085</v>
      </c>
      <c r="H31" s="132"/>
      <c r="I31" s="132"/>
      <c r="J31" s="132"/>
      <c r="M31" s="229" t="s">
        <v>2085</v>
      </c>
      <c r="N31" s="230">
        <v>0</v>
      </c>
      <c r="O31" s="230">
        <v>10491381</v>
      </c>
      <c r="P31" s="230">
        <v>0</v>
      </c>
      <c r="S31" s="229" t="s">
        <v>2085</v>
      </c>
      <c r="T31" s="132"/>
      <c r="U31" s="132"/>
      <c r="V31" s="132"/>
      <c r="Z31" s="229" t="s">
        <v>2085</v>
      </c>
    </row>
    <row r="32" spans="1:29" s="67" customFormat="1" ht="13.5" x14ac:dyDescent="0.25">
      <c r="A32" s="763" t="s">
        <v>480</v>
      </c>
      <c r="B32" s="765">
        <v>57315700</v>
      </c>
      <c r="C32" s="765">
        <v>35755715</v>
      </c>
      <c r="D32" s="765">
        <v>36829996</v>
      </c>
      <c r="G32" s="229" t="s">
        <v>2083</v>
      </c>
      <c r="H32" s="132"/>
      <c r="I32" s="132"/>
      <c r="J32" s="132"/>
      <c r="M32" s="229" t="s">
        <v>2083</v>
      </c>
      <c r="N32" s="230">
        <v>310539029</v>
      </c>
      <c r="O32" s="230">
        <v>308961283</v>
      </c>
      <c r="P32" s="230">
        <v>291599879</v>
      </c>
      <c r="S32" s="229" t="s">
        <v>2083</v>
      </c>
      <c r="T32" s="132">
        <v>9336453</v>
      </c>
      <c r="U32" s="132">
        <v>11125081</v>
      </c>
      <c r="V32" s="132"/>
      <c r="Z32" s="254" t="s">
        <v>2103</v>
      </c>
      <c r="AA32" s="256">
        <v>2564297</v>
      </c>
      <c r="AB32" s="256">
        <v>107577180</v>
      </c>
      <c r="AC32" s="256">
        <v>99178982</v>
      </c>
    </row>
    <row r="33" spans="1:29" s="67" customFormat="1" ht="13.5" x14ac:dyDescent="0.25">
      <c r="A33" s="723" t="s">
        <v>2085</v>
      </c>
      <c r="B33" s="765">
        <v>0</v>
      </c>
      <c r="C33" s="765">
        <v>10491381</v>
      </c>
      <c r="D33" s="765">
        <v>0</v>
      </c>
      <c r="G33" s="229" t="s">
        <v>2084</v>
      </c>
      <c r="H33" s="132"/>
      <c r="I33" s="132"/>
      <c r="J33" s="132"/>
      <c r="M33" s="229" t="s">
        <v>2084</v>
      </c>
      <c r="N33" s="230">
        <v>54329920</v>
      </c>
      <c r="O33" s="230">
        <v>45960363</v>
      </c>
      <c r="P33" s="230">
        <v>45887999</v>
      </c>
      <c r="S33" s="66" t="s">
        <v>2095</v>
      </c>
      <c r="T33" s="132"/>
      <c r="U33" s="132">
        <v>342154</v>
      </c>
      <c r="V33" s="132"/>
      <c r="Z33" s="254" t="s">
        <v>2104</v>
      </c>
      <c r="AA33" s="256">
        <v>67394</v>
      </c>
      <c r="AB33" s="256">
        <v>774053</v>
      </c>
      <c r="AC33" s="256">
        <v>774053</v>
      </c>
    </row>
    <row r="34" spans="1:29" s="67" customFormat="1" ht="13.5" x14ac:dyDescent="0.25">
      <c r="A34" s="723" t="s">
        <v>2083</v>
      </c>
      <c r="B34" s="765">
        <v>322439779</v>
      </c>
      <c r="C34" s="765">
        <v>427663544</v>
      </c>
      <c r="D34" s="765">
        <v>390778861</v>
      </c>
      <c r="G34" s="66" t="s">
        <v>481</v>
      </c>
      <c r="H34" s="132">
        <v>216838</v>
      </c>
      <c r="I34" s="132">
        <v>59123</v>
      </c>
      <c r="J34" s="132">
        <v>193920</v>
      </c>
      <c r="M34" s="229" t="s">
        <v>481</v>
      </c>
      <c r="N34" s="230">
        <v>101525285</v>
      </c>
      <c r="O34" s="230">
        <v>136278598</v>
      </c>
      <c r="P34" s="230">
        <v>182085567</v>
      </c>
      <c r="S34" s="66" t="s">
        <v>2096</v>
      </c>
      <c r="T34" s="132">
        <v>1159694</v>
      </c>
      <c r="U34" s="132">
        <v>1071641</v>
      </c>
      <c r="V34" s="132"/>
      <c r="Z34" s="254" t="s">
        <v>2105</v>
      </c>
      <c r="AA34" s="256">
        <v>33978311</v>
      </c>
      <c r="AB34" s="256">
        <v>28836284</v>
      </c>
      <c r="AC34" s="256">
        <v>7399218</v>
      </c>
    </row>
    <row r="35" spans="1:29" s="67" customFormat="1" ht="27" x14ac:dyDescent="0.25">
      <c r="A35" s="763" t="s">
        <v>2084</v>
      </c>
      <c r="B35" s="765">
        <v>54397314</v>
      </c>
      <c r="C35" s="765">
        <v>47076570</v>
      </c>
      <c r="D35" s="765">
        <v>46662052</v>
      </c>
      <c r="G35" s="66" t="s">
        <v>482</v>
      </c>
      <c r="H35" s="132">
        <v>260859</v>
      </c>
      <c r="I35" s="132">
        <v>224859</v>
      </c>
      <c r="J35" s="132">
        <v>260859</v>
      </c>
      <c r="M35" s="66" t="s">
        <v>482</v>
      </c>
      <c r="S35" s="66" t="s">
        <v>482</v>
      </c>
      <c r="Z35" s="254" t="s">
        <v>2106</v>
      </c>
      <c r="AA35" s="256"/>
      <c r="AB35" s="256">
        <v>148000</v>
      </c>
      <c r="AC35" s="256">
        <v>0</v>
      </c>
    </row>
    <row r="36" spans="1:29" s="67" customFormat="1" ht="13.5" x14ac:dyDescent="0.25">
      <c r="A36" s="723" t="s">
        <v>481</v>
      </c>
      <c r="B36" s="765">
        <v>136880128</v>
      </c>
      <c r="C36" s="765">
        <v>166245646</v>
      </c>
      <c r="D36" s="765">
        <v>189678705</v>
      </c>
      <c r="G36" s="66" t="s">
        <v>483</v>
      </c>
      <c r="H36" s="132">
        <v>27769001</v>
      </c>
      <c r="I36" s="132">
        <v>25254153</v>
      </c>
      <c r="J36" s="132">
        <v>25722330</v>
      </c>
      <c r="M36" s="253" t="s">
        <v>483</v>
      </c>
      <c r="N36" s="239">
        <v>1546558821</v>
      </c>
      <c r="O36" s="239">
        <v>1618215417</v>
      </c>
      <c r="P36" s="239">
        <v>1776090429</v>
      </c>
      <c r="S36" s="254" t="s">
        <v>2107</v>
      </c>
      <c r="Z36" s="254" t="s">
        <v>2107</v>
      </c>
      <c r="AA36" s="256">
        <v>101711967</v>
      </c>
      <c r="AB36" s="256">
        <v>110771391</v>
      </c>
      <c r="AC36" s="256">
        <v>99366875</v>
      </c>
    </row>
    <row r="37" spans="1:29" s="67" customFormat="1" ht="13.5" x14ac:dyDescent="0.25">
      <c r="A37" s="723" t="s">
        <v>482</v>
      </c>
      <c r="B37" s="765">
        <v>260859</v>
      </c>
      <c r="C37" s="765">
        <v>372859</v>
      </c>
      <c r="D37" s="765">
        <v>260859</v>
      </c>
      <c r="G37" s="66" t="s">
        <v>484</v>
      </c>
      <c r="H37" s="132">
        <v>55426216</v>
      </c>
      <c r="I37" s="132">
        <v>73549729</v>
      </c>
      <c r="J37" s="132">
        <v>73435277</v>
      </c>
      <c r="M37" s="253" t="s">
        <v>484</v>
      </c>
      <c r="N37" s="239">
        <v>2417702634</v>
      </c>
      <c r="O37" s="239">
        <v>4418475952</v>
      </c>
      <c r="P37" s="239">
        <v>4164125677</v>
      </c>
      <c r="S37" s="254" t="s">
        <v>2108</v>
      </c>
      <c r="Z37" s="254" t="s">
        <v>2108</v>
      </c>
      <c r="AA37" s="256">
        <v>977807876</v>
      </c>
      <c r="AB37" s="256">
        <v>1088001297</v>
      </c>
      <c r="AC37" s="256">
        <v>1192066487</v>
      </c>
    </row>
    <row r="38" spans="1:29" s="68" customFormat="1" ht="13.5" x14ac:dyDescent="0.25">
      <c r="A38" s="723" t="s">
        <v>483</v>
      </c>
      <c r="B38" s="765">
        <v>1676039789</v>
      </c>
      <c r="C38" s="765">
        <v>1754240961</v>
      </c>
      <c r="D38" s="765">
        <v>1901179634</v>
      </c>
      <c r="G38" s="69" t="s">
        <v>344</v>
      </c>
      <c r="H38" s="133">
        <f>SUM(H23:H37)</f>
        <v>140186506</v>
      </c>
      <c r="I38" s="133">
        <f>SUM(I23:I37)</f>
        <v>143435380</v>
      </c>
      <c r="J38" s="133">
        <f>SUM(J23:J37)</f>
        <v>158583490</v>
      </c>
    </row>
    <row r="39" spans="1:29" ht="13.5" x14ac:dyDescent="0.25">
      <c r="A39" s="723" t="s">
        <v>484</v>
      </c>
      <c r="B39" s="765">
        <v>3450936726</v>
      </c>
      <c r="C39" s="765">
        <v>5580026978</v>
      </c>
      <c r="D39" s="765">
        <v>5429627441</v>
      </c>
      <c r="H39" s="56"/>
      <c r="I39" s="56"/>
      <c r="J39" s="56"/>
    </row>
    <row r="40" spans="1:29" s="65" customFormat="1" ht="28.35" customHeight="1" x14ac:dyDescent="0.25">
      <c r="A40" s="724" t="s">
        <v>14443</v>
      </c>
      <c r="B40" s="728">
        <v>8803628865</v>
      </c>
      <c r="C40" s="728">
        <v>10520600223</v>
      </c>
      <c r="D40" s="728">
        <v>10210138173</v>
      </c>
      <c r="G40" s="70" t="s">
        <v>358</v>
      </c>
      <c r="H40" s="134">
        <v>2019</v>
      </c>
      <c r="I40" s="134" t="s">
        <v>406</v>
      </c>
      <c r="J40" s="134" t="s">
        <v>407</v>
      </c>
      <c r="M40" s="227" t="s">
        <v>2017</v>
      </c>
      <c r="N40" s="228" t="s">
        <v>2028</v>
      </c>
      <c r="O40" s="228" t="s">
        <v>2029</v>
      </c>
      <c r="P40" s="228" t="s">
        <v>2030</v>
      </c>
      <c r="S40" s="70" t="s">
        <v>358</v>
      </c>
      <c r="T40" s="71">
        <v>2019</v>
      </c>
      <c r="U40" s="71" t="s">
        <v>406</v>
      </c>
      <c r="V40" s="71" t="s">
        <v>407</v>
      </c>
      <c r="Z40" s="70" t="s">
        <v>358</v>
      </c>
      <c r="AA40" s="71">
        <v>2019</v>
      </c>
      <c r="AB40" s="71" t="s">
        <v>406</v>
      </c>
      <c r="AC40" s="71" t="s">
        <v>407</v>
      </c>
    </row>
    <row r="41" spans="1:29" s="65" customFormat="1" ht="28.35" customHeight="1" x14ac:dyDescent="0.25">
      <c r="A41"/>
      <c r="B41"/>
      <c r="C41"/>
      <c r="D41"/>
      <c r="G41" s="70"/>
      <c r="H41" s="134"/>
      <c r="I41" s="134"/>
      <c r="J41" s="134"/>
      <c r="M41" s="227"/>
      <c r="N41" s="228"/>
      <c r="O41" s="228"/>
      <c r="P41" s="228"/>
      <c r="S41" s="70"/>
      <c r="T41" s="71"/>
      <c r="U41" s="71"/>
      <c r="V41" s="71"/>
      <c r="Z41" s="70"/>
      <c r="AA41" s="71"/>
      <c r="AB41" s="71"/>
      <c r="AC41" s="71"/>
    </row>
    <row r="42" spans="1:29" ht="13.5" x14ac:dyDescent="0.25">
      <c r="A42" s="194"/>
      <c r="B42" s="194"/>
      <c r="C42" s="194"/>
      <c r="D42" s="194"/>
      <c r="G42" s="66" t="s">
        <v>474</v>
      </c>
      <c r="H42" s="143">
        <v>11670041.969999997</v>
      </c>
      <c r="I42" s="143">
        <v>11186082</v>
      </c>
      <c r="J42" s="143">
        <v>10758490</v>
      </c>
      <c r="M42" s="229" t="s">
        <v>474</v>
      </c>
      <c r="N42" s="230">
        <v>672497189.10999966</v>
      </c>
      <c r="O42" s="230">
        <v>494066620.80000025</v>
      </c>
      <c r="P42" s="230">
        <v>565652552</v>
      </c>
      <c r="S42" s="66" t="s">
        <v>2086</v>
      </c>
      <c r="T42" s="132"/>
      <c r="U42" s="132"/>
      <c r="V42" s="132"/>
      <c r="Z42" s="254" t="s">
        <v>2086</v>
      </c>
      <c r="AA42" s="255">
        <v>143874549.17000002</v>
      </c>
      <c r="AB42" s="255">
        <v>144971636</v>
      </c>
      <c r="AC42" s="255">
        <v>144971636</v>
      </c>
    </row>
    <row r="43" spans="1:29" s="67" customFormat="1" ht="27" x14ac:dyDescent="0.25">
      <c r="A43" s="721" t="s">
        <v>358</v>
      </c>
      <c r="B43" s="722">
        <v>2019</v>
      </c>
      <c r="C43" s="722" t="s">
        <v>406</v>
      </c>
      <c r="D43" s="722" t="s">
        <v>407</v>
      </c>
      <c r="G43" s="66" t="s">
        <v>475</v>
      </c>
      <c r="H43" s="144">
        <v>397539.39</v>
      </c>
      <c r="I43" s="144">
        <v>404050</v>
      </c>
      <c r="J43" s="144">
        <v>329225</v>
      </c>
      <c r="M43" s="229" t="s">
        <v>475</v>
      </c>
      <c r="N43" s="230">
        <v>581392587.29999995</v>
      </c>
      <c r="O43" s="230">
        <v>488471285.75999856</v>
      </c>
      <c r="P43" s="230">
        <v>394243646</v>
      </c>
      <c r="S43" s="66" t="s">
        <v>2087</v>
      </c>
      <c r="T43" s="132"/>
      <c r="U43" s="132"/>
      <c r="V43" s="132"/>
      <c r="Z43" s="254" t="s">
        <v>2087</v>
      </c>
      <c r="AA43" s="256">
        <v>203429577</v>
      </c>
      <c r="AB43" s="256">
        <v>201102024</v>
      </c>
      <c r="AC43" s="256">
        <v>200852894</v>
      </c>
    </row>
    <row r="44" spans="1:29" s="67" customFormat="1" ht="13.5" x14ac:dyDescent="0.25">
      <c r="A44" s="723" t="s">
        <v>474</v>
      </c>
      <c r="B44" s="765">
        <v>828041780.24999976</v>
      </c>
      <c r="C44" s="765">
        <v>650224338.80000019</v>
      </c>
      <c r="D44" s="765">
        <v>721382678</v>
      </c>
      <c r="G44" s="66" t="s">
        <v>476</v>
      </c>
      <c r="H44" s="144">
        <v>19185388.550000001</v>
      </c>
      <c r="I44" s="144">
        <v>15540307</v>
      </c>
      <c r="J44" s="144">
        <v>21541752</v>
      </c>
      <c r="M44" s="229" t="s">
        <v>476</v>
      </c>
      <c r="N44" s="230">
        <v>248221227.61999956</v>
      </c>
      <c r="O44" s="230">
        <v>208259463.35999992</v>
      </c>
      <c r="P44" s="230">
        <v>249330556</v>
      </c>
      <c r="S44" s="66" t="s">
        <v>2088</v>
      </c>
      <c r="T44" s="132">
        <v>592291.26</v>
      </c>
      <c r="U44" s="132">
        <v>441810</v>
      </c>
      <c r="V44" s="132"/>
      <c r="Z44" s="254" t="s">
        <v>2088</v>
      </c>
      <c r="AA44" s="256">
        <v>14516208</v>
      </c>
      <c r="AB44" s="256">
        <v>14464594</v>
      </c>
      <c r="AC44" s="256">
        <v>14006474</v>
      </c>
    </row>
    <row r="45" spans="1:29" s="67" customFormat="1" ht="13.5" x14ac:dyDescent="0.25">
      <c r="A45" s="723" t="s">
        <v>475</v>
      </c>
      <c r="B45" s="765">
        <v>785219703.68999994</v>
      </c>
      <c r="C45" s="765">
        <v>689977359.75999856</v>
      </c>
      <c r="D45" s="765">
        <v>595425765</v>
      </c>
      <c r="G45" s="66" t="s">
        <v>477</v>
      </c>
      <c r="H45" s="144">
        <v>13345700.950000001</v>
      </c>
      <c r="I45" s="144">
        <v>13091236</v>
      </c>
      <c r="J45" s="144">
        <v>21766051</v>
      </c>
      <c r="M45" s="229" t="s">
        <v>477</v>
      </c>
      <c r="N45" s="230">
        <v>108032171.94</v>
      </c>
      <c r="O45" s="230">
        <v>80771927.999999866</v>
      </c>
      <c r="P45" s="230">
        <v>97689819</v>
      </c>
      <c r="S45" s="66" t="s">
        <v>2089</v>
      </c>
      <c r="T45" s="132"/>
      <c r="U45" s="132"/>
      <c r="V45" s="132"/>
      <c r="Z45" s="254" t="s">
        <v>2101</v>
      </c>
      <c r="AA45" s="256">
        <v>3856177</v>
      </c>
      <c r="AB45" s="256">
        <v>3212826</v>
      </c>
      <c r="AC45" s="256">
        <v>3016270</v>
      </c>
    </row>
    <row r="46" spans="1:29" s="67" customFormat="1" ht="13.5" x14ac:dyDescent="0.25">
      <c r="A46" s="723" t="s">
        <v>476</v>
      </c>
      <c r="B46" s="765">
        <v>282515115.42999959</v>
      </c>
      <c r="C46" s="765">
        <v>238706174.35999992</v>
      </c>
      <c r="D46" s="765">
        <v>284878782</v>
      </c>
      <c r="G46" s="66" t="s">
        <v>478</v>
      </c>
      <c r="H46" s="144">
        <v>4375470.3200000012</v>
      </c>
      <c r="I46" s="144">
        <v>3665242</v>
      </c>
      <c r="J46" s="144">
        <v>3892427</v>
      </c>
      <c r="M46" s="229" t="s">
        <v>478</v>
      </c>
      <c r="N46" s="230">
        <v>204505472.06000048</v>
      </c>
      <c r="O46" s="230">
        <v>146952815.99999991</v>
      </c>
      <c r="P46" s="230">
        <v>139838825</v>
      </c>
      <c r="S46" s="66" t="s">
        <v>2090</v>
      </c>
      <c r="T46" s="132"/>
      <c r="U46" s="132"/>
      <c r="V46" s="132"/>
      <c r="Z46" s="254" t="s">
        <v>2090</v>
      </c>
      <c r="AA46" s="256">
        <v>193629624</v>
      </c>
      <c r="AB46" s="256">
        <v>122795718</v>
      </c>
      <c r="AC46" s="256">
        <v>122795718</v>
      </c>
    </row>
    <row r="47" spans="1:29" s="67" customFormat="1" ht="13.5" x14ac:dyDescent="0.25">
      <c r="A47" s="723" t="s">
        <v>477</v>
      </c>
      <c r="B47" s="765">
        <v>125234049.89</v>
      </c>
      <c r="C47" s="765">
        <v>97075989.999999866</v>
      </c>
      <c r="D47" s="765">
        <v>122472140</v>
      </c>
      <c r="G47" s="66" t="s">
        <v>479</v>
      </c>
      <c r="H47" s="144">
        <v>380795.79</v>
      </c>
      <c r="I47" s="144">
        <v>410599</v>
      </c>
      <c r="J47" s="144">
        <v>533159</v>
      </c>
      <c r="M47" s="229" t="s">
        <v>479</v>
      </c>
      <c r="N47" s="230">
        <v>179992915.81</v>
      </c>
      <c r="O47" s="230">
        <v>167308015.67999953</v>
      </c>
      <c r="P47" s="230">
        <v>145214453</v>
      </c>
      <c r="S47" s="66" t="s">
        <v>2091</v>
      </c>
      <c r="T47" s="132">
        <v>278298402</v>
      </c>
      <c r="U47" s="132">
        <v>187700443.36999992</v>
      </c>
      <c r="V47" s="132"/>
      <c r="Z47" s="254" t="s">
        <v>2102</v>
      </c>
      <c r="AA47" s="256">
        <v>87547762.670000002</v>
      </c>
      <c r="AB47" s="256">
        <v>95932113</v>
      </c>
      <c r="AC47" s="256">
        <v>78686678</v>
      </c>
    </row>
    <row r="48" spans="1:29" s="67" customFormat="1" ht="13.5" x14ac:dyDescent="0.25">
      <c r="A48" s="723" t="s">
        <v>478</v>
      </c>
      <c r="B48" s="765">
        <v>402510566.38000047</v>
      </c>
      <c r="C48" s="765">
        <v>273413775.99999988</v>
      </c>
      <c r="D48" s="765">
        <v>266526970</v>
      </c>
      <c r="G48" s="66" t="s">
        <v>480</v>
      </c>
      <c r="H48" s="144">
        <v>145717.96000000002</v>
      </c>
      <c r="I48" s="144">
        <v>50000</v>
      </c>
      <c r="J48" s="144">
        <v>150000</v>
      </c>
      <c r="M48" s="229" t="s">
        <v>480</v>
      </c>
      <c r="N48" s="230">
        <v>41785443.23999998</v>
      </c>
      <c r="O48" s="230">
        <v>31412580.480000004</v>
      </c>
      <c r="P48" s="230">
        <v>36679996</v>
      </c>
      <c r="S48" s="66" t="s">
        <v>2093</v>
      </c>
      <c r="T48" s="132">
        <v>3440870.19</v>
      </c>
      <c r="U48" s="132">
        <v>2984277</v>
      </c>
      <c r="V48" s="132"/>
      <c r="Z48" s="66" t="s">
        <v>2093</v>
      </c>
    </row>
    <row r="49" spans="1:29" s="67" customFormat="1" ht="13.5" x14ac:dyDescent="0.25">
      <c r="A49" s="723" t="s">
        <v>479</v>
      </c>
      <c r="B49" s="765">
        <v>546219876.26999998</v>
      </c>
      <c r="C49" s="765">
        <v>451351171.04999948</v>
      </c>
      <c r="D49" s="765">
        <v>224434290</v>
      </c>
      <c r="G49" s="229" t="s">
        <v>2085</v>
      </c>
      <c r="H49" s="144"/>
      <c r="I49" s="144"/>
      <c r="J49" s="144"/>
      <c r="M49" s="229" t="s">
        <v>2085</v>
      </c>
      <c r="N49" s="230">
        <v>0</v>
      </c>
      <c r="O49" s="230">
        <v>10071725.76</v>
      </c>
      <c r="P49" s="230">
        <v>0</v>
      </c>
      <c r="S49" s="229" t="s">
        <v>2085</v>
      </c>
      <c r="T49" s="261"/>
      <c r="U49" s="261"/>
      <c r="V49" s="261"/>
      <c r="Z49" s="229" t="s">
        <v>2085</v>
      </c>
    </row>
    <row r="50" spans="1:29" s="67" customFormat="1" ht="13.5" x14ac:dyDescent="0.25">
      <c r="A50" s="763" t="s">
        <v>480</v>
      </c>
      <c r="B50" s="765">
        <v>45372031.389999978</v>
      </c>
      <c r="C50" s="765">
        <v>34446857.480000004</v>
      </c>
      <c r="D50" s="765">
        <v>36829996</v>
      </c>
      <c r="G50" s="229" t="s">
        <v>2083</v>
      </c>
      <c r="H50" s="144"/>
      <c r="I50" s="144"/>
      <c r="J50" s="144"/>
      <c r="M50" s="229" t="s">
        <v>2083</v>
      </c>
      <c r="N50" s="230">
        <v>303170780.52999973</v>
      </c>
      <c r="O50" s="230">
        <v>296602831.67999989</v>
      </c>
      <c r="P50" s="230">
        <v>291599879</v>
      </c>
      <c r="S50" s="66" t="s">
        <v>2094</v>
      </c>
      <c r="T50" s="132">
        <v>9273992.0099999979</v>
      </c>
      <c r="U50" s="132">
        <v>9393900.8100000005</v>
      </c>
      <c r="V50" s="132"/>
      <c r="Z50" s="254" t="s">
        <v>2103</v>
      </c>
      <c r="AA50" s="256">
        <v>2564297</v>
      </c>
      <c r="AB50" s="256">
        <v>107577180</v>
      </c>
      <c r="AC50" s="256">
        <v>99178982</v>
      </c>
    </row>
    <row r="51" spans="1:29" s="67" customFormat="1" ht="13.5" x14ac:dyDescent="0.25">
      <c r="A51" s="723" t="s">
        <v>2085</v>
      </c>
      <c r="B51" s="765">
        <v>0</v>
      </c>
      <c r="C51" s="765">
        <v>10071725.76</v>
      </c>
      <c r="D51" s="765">
        <v>0</v>
      </c>
      <c r="G51" s="229" t="s">
        <v>2084</v>
      </c>
      <c r="H51" s="144"/>
      <c r="I51" s="144"/>
      <c r="J51" s="144"/>
      <c r="M51" s="229" t="s">
        <v>2084</v>
      </c>
      <c r="N51" s="230">
        <v>53461383.199999936</v>
      </c>
      <c r="O51" s="230">
        <v>44121948.480000019</v>
      </c>
      <c r="P51" s="230">
        <v>45887999</v>
      </c>
      <c r="S51" s="66" t="s">
        <v>2095</v>
      </c>
      <c r="T51" s="132"/>
      <c r="U51" s="132">
        <v>342154</v>
      </c>
      <c r="V51" s="132"/>
      <c r="Z51" s="254" t="s">
        <v>2104</v>
      </c>
      <c r="AA51" s="256">
        <v>67394</v>
      </c>
      <c r="AB51" s="256">
        <v>774053</v>
      </c>
      <c r="AC51" s="256">
        <v>774053</v>
      </c>
    </row>
    <row r="52" spans="1:29" s="67" customFormat="1" ht="13.5" x14ac:dyDescent="0.25">
      <c r="A52" s="723" t="s">
        <v>2083</v>
      </c>
      <c r="B52" s="765">
        <v>315009069.53999972</v>
      </c>
      <c r="C52" s="765">
        <v>413573912.48999989</v>
      </c>
      <c r="D52" s="765">
        <v>390778861</v>
      </c>
      <c r="G52" s="66" t="s">
        <v>481</v>
      </c>
      <c r="H52" s="144">
        <v>216070.30000000002</v>
      </c>
      <c r="I52" s="144">
        <v>59123</v>
      </c>
      <c r="J52" s="144">
        <v>193920</v>
      </c>
      <c r="M52" s="229" t="s">
        <v>481</v>
      </c>
      <c r="N52" s="230">
        <v>93384030.11999996</v>
      </c>
      <c r="O52" s="230">
        <v>130827454.07999995</v>
      </c>
      <c r="P52" s="230">
        <v>182085567</v>
      </c>
      <c r="S52" s="66" t="s">
        <v>2096</v>
      </c>
      <c r="T52" s="132">
        <v>981407.31</v>
      </c>
      <c r="U52" s="132">
        <v>1071641</v>
      </c>
      <c r="V52" s="132"/>
      <c r="Z52" s="254" t="s">
        <v>2105</v>
      </c>
      <c r="AA52" s="256">
        <v>33978311</v>
      </c>
      <c r="AB52" s="256">
        <v>28836284</v>
      </c>
      <c r="AC52" s="256">
        <v>7399218</v>
      </c>
    </row>
    <row r="53" spans="1:29" s="67" customFormat="1" ht="27" customHeight="1" x14ac:dyDescent="0.25">
      <c r="A53" s="763" t="s">
        <v>2084</v>
      </c>
      <c r="B53" s="765">
        <v>53528777.199999936</v>
      </c>
      <c r="C53" s="765">
        <v>45238155.480000019</v>
      </c>
      <c r="D53" s="765">
        <v>46662052</v>
      </c>
      <c r="G53" s="66" t="s">
        <v>482</v>
      </c>
      <c r="H53" s="144">
        <v>211132.5</v>
      </c>
      <c r="I53" s="144">
        <v>224859</v>
      </c>
      <c r="J53" s="144">
        <v>260859</v>
      </c>
      <c r="M53" s="66" t="s">
        <v>482</v>
      </c>
      <c r="S53" s="66" t="s">
        <v>482</v>
      </c>
      <c r="Z53" s="254" t="s">
        <v>2106</v>
      </c>
      <c r="AA53" s="256">
        <v>0</v>
      </c>
      <c r="AB53" s="256">
        <v>148000</v>
      </c>
      <c r="AC53" s="256">
        <v>0</v>
      </c>
    </row>
    <row r="54" spans="1:29" s="67" customFormat="1" ht="13.5" x14ac:dyDescent="0.25">
      <c r="A54" s="723" t="s">
        <v>481</v>
      </c>
      <c r="B54" s="765">
        <v>128559818.72999996</v>
      </c>
      <c r="C54" s="765">
        <v>160794502.07999995</v>
      </c>
      <c r="D54" s="765">
        <v>189678705</v>
      </c>
      <c r="G54" s="66" t="s">
        <v>483</v>
      </c>
      <c r="H54" s="144">
        <v>26512704.930000011</v>
      </c>
      <c r="I54" s="144">
        <v>25254153</v>
      </c>
      <c r="J54" s="144">
        <v>25722330</v>
      </c>
      <c r="M54" s="253" t="s">
        <v>483</v>
      </c>
      <c r="N54" s="239">
        <v>1464879545.1600022</v>
      </c>
      <c r="O54" s="239">
        <v>1553486800.3200006</v>
      </c>
      <c r="P54" s="239">
        <v>1776090429</v>
      </c>
      <c r="S54" s="253" t="s">
        <v>483</v>
      </c>
      <c r="Z54" s="254" t="s">
        <v>2107</v>
      </c>
      <c r="AA54" s="256">
        <v>93882213.289999947</v>
      </c>
      <c r="AB54" s="256">
        <v>110771391</v>
      </c>
      <c r="AC54" s="256">
        <v>99366875</v>
      </c>
    </row>
    <row r="55" spans="1:29" s="67" customFormat="1" ht="13.5" x14ac:dyDescent="0.25">
      <c r="A55" s="723" t="s">
        <v>482</v>
      </c>
      <c r="B55" s="765">
        <v>211132.5</v>
      </c>
      <c r="C55" s="765">
        <v>372859</v>
      </c>
      <c r="D55" s="765">
        <v>260859</v>
      </c>
      <c r="G55" s="66" t="s">
        <v>484</v>
      </c>
      <c r="H55" s="144">
        <v>51173901.550000019</v>
      </c>
      <c r="I55" s="144">
        <v>73549729</v>
      </c>
      <c r="J55" s="144">
        <v>73435277</v>
      </c>
      <c r="M55" s="253" t="s">
        <v>484</v>
      </c>
      <c r="N55" s="239">
        <v>2193964198.380002</v>
      </c>
      <c r="O55" s="239">
        <v>4241736913.9200015</v>
      </c>
      <c r="P55" s="239">
        <v>4164125677</v>
      </c>
      <c r="S55" s="253" t="s">
        <v>484</v>
      </c>
      <c r="Z55" s="254" t="s">
        <v>2108</v>
      </c>
      <c r="AA55" s="256">
        <v>976701940.23000002</v>
      </c>
      <c r="AB55" s="256">
        <v>1088001297</v>
      </c>
      <c r="AC55" s="256">
        <v>1192066487</v>
      </c>
    </row>
    <row r="56" spans="1:29" s="68" customFormat="1" ht="13.5" x14ac:dyDescent="0.25">
      <c r="A56" s="723" t="s">
        <v>483</v>
      </c>
      <c r="B56" s="765">
        <v>1585274463.3800023</v>
      </c>
      <c r="C56" s="765">
        <v>1689512344.3200006</v>
      </c>
      <c r="D56" s="765">
        <v>1901179634</v>
      </c>
      <c r="G56" s="69" t="s">
        <v>344</v>
      </c>
      <c r="H56" s="145">
        <f>SUM(H42:H55)</f>
        <v>127614464.21000004</v>
      </c>
      <c r="I56" s="145">
        <f>SUM(I42:I55)</f>
        <v>143435380</v>
      </c>
      <c r="J56" s="145">
        <f>SUM(J42:J55)</f>
        <v>158583490</v>
      </c>
      <c r="R56"/>
      <c r="S56"/>
      <c r="T56"/>
      <c r="U56"/>
      <c r="V56"/>
      <c r="W56"/>
      <c r="Z56" s="69"/>
      <c r="AA56" s="257"/>
      <c r="AB56" s="257"/>
      <c r="AC56" s="257"/>
    </row>
    <row r="57" spans="1:29" ht="13.5" x14ac:dyDescent="0.25">
      <c r="A57" s="723" t="s">
        <v>484</v>
      </c>
      <c r="B57" s="765">
        <v>3221840040.1600022</v>
      </c>
      <c r="C57" s="765">
        <v>5403287939.920002</v>
      </c>
      <c r="D57" s="765">
        <v>5429627441</v>
      </c>
      <c r="G57" s="122" t="s">
        <v>408</v>
      </c>
    </row>
    <row r="58" spans="1:29" s="65" customFormat="1" ht="28.35" customHeight="1" x14ac:dyDescent="0.25">
      <c r="A58" s="724" t="s">
        <v>14443</v>
      </c>
      <c r="B58" s="728">
        <v>8319536424.8100033</v>
      </c>
      <c r="C58" s="728">
        <v>10158047106.5</v>
      </c>
      <c r="D58" s="728">
        <v>10210138173</v>
      </c>
      <c r="G58" s="70" t="s">
        <v>409</v>
      </c>
      <c r="H58" s="134"/>
      <c r="I58" s="134"/>
      <c r="J58" s="134"/>
      <c r="M58" s="227"/>
      <c r="N58" s="228"/>
      <c r="O58" s="228"/>
      <c r="P58" s="228"/>
      <c r="S58" s="70"/>
      <c r="T58" s="71"/>
      <c r="U58" s="71"/>
      <c r="V58" s="71"/>
      <c r="Z58" s="70"/>
      <c r="AA58" s="71"/>
      <c r="AB58" s="71"/>
      <c r="AC58" s="71"/>
    </row>
    <row r="59" spans="1:29" x14ac:dyDescent="0.2">
      <c r="A59" s="122" t="s">
        <v>408</v>
      </c>
    </row>
    <row r="60" spans="1:29" x14ac:dyDescent="0.2">
      <c r="A60" s="1392" t="s">
        <v>409</v>
      </c>
    </row>
  </sheetData>
  <printOptions horizontalCentered="1"/>
  <pageMargins left="0" right="0" top="0.82677165354330717" bottom="0.74803149606299213" header="0.55118110236220474" footer="0"/>
  <pageSetup paperSize="9" scale="72" orientation="landscape" r:id="rId1"/>
  <headerFooter>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A1:AE137"/>
  <sheetViews>
    <sheetView showGridLines="0" zoomScaleNormal="100" zoomScaleSheetLayoutView="70" zoomScalePageLayoutView="90" workbookViewId="0">
      <selection activeCell="A2" sqref="A2"/>
    </sheetView>
  </sheetViews>
  <sheetFormatPr baseColWidth="10" defaultColWidth="11.28515625" defaultRowHeight="11.25" x14ac:dyDescent="0.2"/>
  <cols>
    <col min="1" max="1" width="30.7109375" style="213" customWidth="1"/>
    <col min="2" max="2" width="13.85546875" style="213" customWidth="1"/>
    <col min="3" max="3" width="13.42578125" style="213" customWidth="1"/>
    <col min="4" max="4" width="12.140625" style="213" customWidth="1"/>
    <col min="5" max="5" width="13.5703125" style="213" bestFit="1" customWidth="1"/>
    <col min="6" max="7" width="13.42578125" style="213" bestFit="1" customWidth="1"/>
    <col min="8" max="8" width="11.5703125" style="213" bestFit="1" customWidth="1"/>
    <col min="9" max="9" width="10" style="213" bestFit="1" customWidth="1"/>
    <col min="10" max="10" width="9.7109375" style="213" bestFit="1" customWidth="1"/>
    <col min="11" max="11" width="12.85546875" style="213" customWidth="1"/>
    <col min="12" max="12" width="13.42578125" style="213" customWidth="1"/>
    <col min="13" max="13" width="10.140625" style="213" bestFit="1" customWidth="1"/>
    <col min="14" max="14" width="13.28515625" style="213" customWidth="1"/>
    <col min="15" max="15" width="11.28515625" style="213"/>
    <col min="16" max="16" width="29.140625" style="213" hidden="1" customWidth="1"/>
    <col min="17" max="18" width="8.7109375" style="213" hidden="1" customWidth="1"/>
    <col min="19" max="19" width="7.85546875" style="213" hidden="1" customWidth="1"/>
    <col min="20" max="30" width="0" style="213" hidden="1" customWidth="1"/>
    <col min="31" max="31" width="29.140625" style="213" hidden="1" customWidth="1"/>
    <col min="32" max="47" width="0" style="213" hidden="1" customWidth="1"/>
    <col min="48" max="16384" width="11.28515625" style="213"/>
  </cols>
  <sheetData>
    <row r="1" spans="1:14" s="1396" customFormat="1" ht="24.95" customHeight="1" x14ac:dyDescent="0.2">
      <c r="A1" s="1393" t="s">
        <v>413</v>
      </c>
      <c r="B1" s="1394"/>
      <c r="C1" s="1395"/>
      <c r="D1" s="1395"/>
      <c r="E1" s="1395"/>
      <c r="F1" s="1395"/>
      <c r="G1" s="1395"/>
      <c r="H1" s="1395"/>
      <c r="I1" s="1395"/>
      <c r="J1" s="1395"/>
      <c r="K1" s="1395"/>
      <c r="L1" s="1395"/>
      <c r="M1" s="1395"/>
      <c r="N1" s="1395"/>
    </row>
    <row r="2" spans="1:14" s="1396" customFormat="1" ht="24.95" customHeight="1" x14ac:dyDescent="0.2">
      <c r="A2" s="482" t="s">
        <v>14493</v>
      </c>
      <c r="B2" s="1394"/>
      <c r="C2" s="1395"/>
      <c r="D2" s="1395"/>
      <c r="E2" s="1395"/>
      <c r="F2" s="1395"/>
      <c r="G2" s="1395"/>
      <c r="H2" s="1395"/>
      <c r="I2" s="1395"/>
      <c r="J2" s="1395"/>
      <c r="K2" s="1395"/>
      <c r="L2" s="1395"/>
      <c r="M2" s="1395"/>
      <c r="N2" s="1395"/>
    </row>
    <row r="3" spans="1:14" ht="27" customHeight="1" x14ac:dyDescent="0.25">
      <c r="A3" s="1530" t="s">
        <v>206</v>
      </c>
      <c r="B3" s="1531" t="s">
        <v>239</v>
      </c>
      <c r="C3" s="1531"/>
      <c r="D3" s="1531"/>
      <c r="E3" s="1531"/>
      <c r="F3" s="1531" t="s">
        <v>240</v>
      </c>
      <c r="G3" s="1531"/>
      <c r="H3" s="1531"/>
      <c r="I3" s="1531" t="s">
        <v>238</v>
      </c>
      <c r="J3" s="1531"/>
      <c r="K3" s="1531"/>
      <c r="L3" s="1531"/>
      <c r="M3" s="1531"/>
      <c r="N3" s="1531"/>
    </row>
    <row r="4" spans="1:14" ht="56.25" customHeight="1" x14ac:dyDescent="0.2">
      <c r="A4" s="1530"/>
      <c r="B4" s="795">
        <v>2019</v>
      </c>
      <c r="C4" s="795">
        <v>2020</v>
      </c>
      <c r="D4" s="795" t="s">
        <v>414</v>
      </c>
      <c r="E4" s="795" t="s">
        <v>415</v>
      </c>
      <c r="F4" s="795">
        <v>2019</v>
      </c>
      <c r="G4" s="795">
        <v>2020</v>
      </c>
      <c r="H4" s="795" t="s">
        <v>414</v>
      </c>
      <c r="I4" s="795">
        <v>2019</v>
      </c>
      <c r="J4" s="795" t="s">
        <v>406</v>
      </c>
      <c r="K4" s="795" t="s">
        <v>414</v>
      </c>
      <c r="L4" s="795" t="s">
        <v>416</v>
      </c>
      <c r="M4" s="795" t="s">
        <v>415</v>
      </c>
      <c r="N4" s="795" t="s">
        <v>417</v>
      </c>
    </row>
    <row r="5" spans="1:14" ht="12.75" x14ac:dyDescent="0.25">
      <c r="A5" s="796"/>
      <c r="B5" s="797"/>
      <c r="C5" s="798"/>
      <c r="D5" s="798"/>
      <c r="E5" s="799"/>
      <c r="F5" s="800"/>
      <c r="G5" s="800"/>
      <c r="H5" s="801"/>
      <c r="I5" s="797"/>
      <c r="J5" s="798"/>
      <c r="K5" s="799"/>
      <c r="L5" s="800"/>
      <c r="M5" s="797"/>
      <c r="N5" s="802"/>
    </row>
    <row r="6" spans="1:14" ht="25.5" x14ac:dyDescent="0.25">
      <c r="A6" s="803" t="s">
        <v>237</v>
      </c>
      <c r="B6" s="826"/>
      <c r="C6" s="827"/>
      <c r="D6" s="827"/>
      <c r="E6" s="828"/>
      <c r="F6" s="827"/>
      <c r="G6" s="827"/>
      <c r="H6" s="826"/>
      <c r="I6" s="826"/>
      <c r="J6" s="827"/>
      <c r="K6" s="828"/>
      <c r="L6" s="827"/>
      <c r="M6" s="826"/>
      <c r="N6" s="829"/>
    </row>
    <row r="7" spans="1:14" ht="12.75" x14ac:dyDescent="0.25">
      <c r="A7" s="804" t="s">
        <v>207</v>
      </c>
      <c r="B7" s="830"/>
      <c r="C7" s="831"/>
      <c r="D7" s="831"/>
      <c r="E7" s="832"/>
      <c r="F7" s="831"/>
      <c r="G7" s="831"/>
      <c r="H7" s="830"/>
      <c r="I7" s="830"/>
      <c r="J7" s="831"/>
      <c r="K7" s="833"/>
      <c r="L7" s="831"/>
      <c r="M7" s="830"/>
      <c r="N7" s="834"/>
    </row>
    <row r="8" spans="1:14" ht="12.75" x14ac:dyDescent="0.25">
      <c r="A8" s="809"/>
      <c r="B8" s="830"/>
      <c r="C8" s="831"/>
      <c r="D8" s="831"/>
      <c r="E8" s="832"/>
      <c r="F8" s="831"/>
      <c r="G8" s="831"/>
      <c r="H8" s="830"/>
      <c r="I8" s="830"/>
      <c r="J8" s="831"/>
      <c r="K8" s="833"/>
      <c r="L8" s="831"/>
      <c r="M8" s="830"/>
      <c r="N8" s="834"/>
    </row>
    <row r="9" spans="1:14" ht="12.75" x14ac:dyDescent="0.25">
      <c r="A9" s="803" t="s">
        <v>212</v>
      </c>
      <c r="B9" s="830"/>
      <c r="C9" s="831"/>
      <c r="D9" s="831"/>
      <c r="E9" s="832"/>
      <c r="F9" s="831"/>
      <c r="G9" s="831"/>
      <c r="H9" s="830"/>
      <c r="I9" s="830"/>
      <c r="J9" s="831"/>
      <c r="K9" s="833"/>
      <c r="L9" s="831"/>
      <c r="M9" s="830"/>
      <c r="N9" s="834"/>
    </row>
    <row r="10" spans="1:14" ht="12.75" x14ac:dyDescent="0.25">
      <c r="A10" s="810" t="s">
        <v>208</v>
      </c>
      <c r="B10" s="830">
        <v>237581392</v>
      </c>
      <c r="C10" s="831">
        <v>395962490</v>
      </c>
      <c r="D10" s="831">
        <f>+B10-C10</f>
        <v>-158381098</v>
      </c>
      <c r="E10" s="832">
        <v>400197714</v>
      </c>
      <c r="F10" s="831">
        <v>304236808</v>
      </c>
      <c r="G10" s="831">
        <v>306121166</v>
      </c>
      <c r="H10" s="830">
        <f>+F10-G10</f>
        <v>-1884358</v>
      </c>
      <c r="I10" s="830">
        <v>525455</v>
      </c>
      <c r="J10" s="831">
        <v>1041742</v>
      </c>
      <c r="K10" s="833">
        <f>+I10-J10</f>
        <v>-516287</v>
      </c>
      <c r="L10" s="831">
        <v>2067711</v>
      </c>
      <c r="M10" s="830">
        <f>642461+38920</f>
        <v>681381</v>
      </c>
      <c r="N10" s="834">
        <f>+L10-M10</f>
        <v>1386330</v>
      </c>
    </row>
    <row r="11" spans="1:14" ht="12.75" x14ac:dyDescent="0.25">
      <c r="A11" s="810" t="s">
        <v>209</v>
      </c>
      <c r="B11" s="830">
        <f>547541666+B66</f>
        <v>547965240</v>
      </c>
      <c r="C11" s="831">
        <f>544136234+C66</f>
        <v>544566025</v>
      </c>
      <c r="D11" s="831">
        <f>+B11-C11</f>
        <v>3399215</v>
      </c>
      <c r="E11" s="832">
        <f>544710010+E66</f>
        <v>545039235</v>
      </c>
      <c r="F11" s="831">
        <f>449593199+F66</f>
        <v>450055896</v>
      </c>
      <c r="G11" s="831">
        <f>381049446+G66</f>
        <v>381453496</v>
      </c>
      <c r="H11" s="830">
        <f>+F11-G11</f>
        <v>68602400</v>
      </c>
      <c r="I11" s="830">
        <v>372154</v>
      </c>
      <c r="J11" s="831">
        <v>133984</v>
      </c>
      <c r="K11" s="832">
        <f>+I11-J11</f>
        <v>238170</v>
      </c>
      <c r="L11" s="831">
        <v>373186</v>
      </c>
      <c r="M11" s="830">
        <v>461769</v>
      </c>
      <c r="N11" s="834">
        <f>+L11-M11</f>
        <v>-88583</v>
      </c>
    </row>
    <row r="12" spans="1:14" ht="12.75" x14ac:dyDescent="0.25">
      <c r="A12" s="810" t="s">
        <v>8154</v>
      </c>
      <c r="B12" s="830"/>
      <c r="C12" s="835"/>
      <c r="D12" s="831"/>
      <c r="E12" s="836"/>
      <c r="F12" s="831"/>
      <c r="G12" s="831"/>
      <c r="H12" s="830"/>
      <c r="I12" s="830"/>
      <c r="J12" s="831"/>
      <c r="K12" s="836"/>
      <c r="L12" s="835">
        <v>61.5</v>
      </c>
      <c r="M12" s="837">
        <v>59</v>
      </c>
      <c r="N12" s="834"/>
    </row>
    <row r="13" spans="1:14" ht="12.75" x14ac:dyDescent="0.25">
      <c r="A13" s="810" t="s">
        <v>8155</v>
      </c>
      <c r="B13" s="830"/>
      <c r="C13" s="835"/>
      <c r="D13" s="831"/>
      <c r="E13" s="832"/>
      <c r="F13" s="831"/>
      <c r="G13" s="831"/>
      <c r="H13" s="830"/>
      <c r="I13" s="830">
        <v>10</v>
      </c>
      <c r="J13" s="831"/>
      <c r="K13" s="832"/>
      <c r="L13" s="835">
        <v>9.5</v>
      </c>
      <c r="M13" s="830">
        <v>9</v>
      </c>
      <c r="N13" s="834"/>
    </row>
    <row r="14" spans="1:14" ht="12.75" x14ac:dyDescent="0.25">
      <c r="A14" s="810"/>
      <c r="B14" s="830"/>
      <c r="C14" s="831"/>
      <c r="D14" s="827"/>
      <c r="E14" s="838"/>
      <c r="F14" s="827"/>
      <c r="G14" s="827"/>
      <c r="H14" s="826"/>
      <c r="I14" s="826"/>
      <c r="J14" s="827"/>
      <c r="K14" s="838"/>
      <c r="L14" s="827"/>
      <c r="M14" s="826"/>
      <c r="N14" s="829"/>
    </row>
    <row r="15" spans="1:14" ht="12.75" x14ac:dyDescent="0.25">
      <c r="A15" s="803" t="s">
        <v>8156</v>
      </c>
      <c r="B15" s="830"/>
      <c r="C15" s="831"/>
      <c r="D15" s="831"/>
      <c r="E15" s="832"/>
      <c r="F15" s="831"/>
      <c r="G15" s="831"/>
      <c r="H15" s="830"/>
      <c r="I15" s="830"/>
      <c r="J15" s="831"/>
      <c r="K15" s="833"/>
      <c r="L15" s="831"/>
      <c r="M15" s="830"/>
      <c r="N15" s="834"/>
    </row>
    <row r="16" spans="1:14" ht="12.75" x14ac:dyDescent="0.25">
      <c r="A16" s="810" t="s">
        <v>213</v>
      </c>
      <c r="B16" s="830">
        <f>736177787+B71</f>
        <v>748030040</v>
      </c>
      <c r="C16" s="831">
        <f>793357650+C71</f>
        <v>805648281</v>
      </c>
      <c r="D16" s="831">
        <f>+B16-C16</f>
        <v>-57618241</v>
      </c>
      <c r="E16" s="832">
        <f>721382678+E71</f>
        <v>732141168</v>
      </c>
      <c r="F16" s="831">
        <f>684423117+F71</f>
        <v>697476842</v>
      </c>
      <c r="G16" s="831">
        <f>559928578+G71</f>
        <v>571114660</v>
      </c>
      <c r="H16" s="830">
        <f>+F16-G16</f>
        <v>126362182</v>
      </c>
      <c r="I16" s="830">
        <v>531249</v>
      </c>
      <c r="J16" s="831">
        <v>173591</v>
      </c>
      <c r="K16" s="833">
        <f>+J16-I16</f>
        <v>-357658</v>
      </c>
      <c r="L16" s="831">
        <v>967856</v>
      </c>
      <c r="M16" s="830">
        <v>953353</v>
      </c>
      <c r="N16" s="834">
        <f>+L16-M16</f>
        <v>14503</v>
      </c>
    </row>
    <row r="17" spans="1:14" ht="12.75" x14ac:dyDescent="0.25">
      <c r="A17" s="810" t="s">
        <v>214</v>
      </c>
      <c r="B17" s="830"/>
      <c r="C17" s="831"/>
      <c r="D17" s="831"/>
      <c r="E17" s="832"/>
      <c r="F17" s="831"/>
      <c r="G17" s="831"/>
      <c r="H17" s="830"/>
      <c r="I17" s="830"/>
      <c r="J17" s="831"/>
      <c r="K17" s="833"/>
      <c r="L17" s="831"/>
      <c r="M17" s="830"/>
      <c r="N17" s="834"/>
    </row>
    <row r="18" spans="1:14" ht="12.75" x14ac:dyDescent="0.25">
      <c r="A18" s="810" t="s">
        <v>8157</v>
      </c>
      <c r="B18" s="825"/>
      <c r="C18" s="839"/>
      <c r="D18" s="831"/>
      <c r="E18" s="840"/>
      <c r="F18" s="831"/>
      <c r="G18" s="831"/>
      <c r="H18" s="830"/>
      <c r="I18" s="825">
        <v>0.122</v>
      </c>
      <c r="J18" s="831"/>
      <c r="K18" s="833"/>
      <c r="L18" s="839">
        <v>0.113</v>
      </c>
      <c r="M18" s="825">
        <v>0.108</v>
      </c>
      <c r="N18" s="834"/>
    </row>
    <row r="19" spans="1:14" ht="12.75" x14ac:dyDescent="0.25">
      <c r="A19" s="810" t="s">
        <v>216</v>
      </c>
      <c r="B19" s="830"/>
      <c r="C19" s="831"/>
      <c r="D19" s="831"/>
      <c r="E19" s="832"/>
      <c r="F19" s="831"/>
      <c r="G19" s="831"/>
      <c r="H19" s="830"/>
      <c r="I19" s="830"/>
      <c r="J19" s="831"/>
      <c r="K19" s="833"/>
      <c r="L19" s="831"/>
      <c r="M19" s="830"/>
      <c r="N19" s="834"/>
    </row>
    <row r="20" spans="1:14" ht="25.5" x14ac:dyDescent="0.25">
      <c r="A20" s="810" t="s">
        <v>217</v>
      </c>
      <c r="B20" s="830"/>
      <c r="C20" s="831"/>
      <c r="D20" s="831"/>
      <c r="E20" s="832"/>
      <c r="F20" s="831"/>
      <c r="G20" s="831"/>
      <c r="H20" s="830"/>
      <c r="I20" s="830"/>
      <c r="J20" s="831"/>
      <c r="K20" s="833"/>
      <c r="L20" s="831"/>
      <c r="M20" s="830"/>
      <c r="N20" s="834"/>
    </row>
    <row r="21" spans="1:14" ht="12.75" x14ac:dyDescent="0.25">
      <c r="A21" s="811"/>
      <c r="B21" s="805"/>
      <c r="C21" s="806"/>
      <c r="D21" s="806"/>
      <c r="E21" s="807"/>
      <c r="F21" s="806"/>
      <c r="G21" s="806"/>
      <c r="H21" s="805"/>
      <c r="I21" s="805"/>
      <c r="J21" s="806"/>
      <c r="K21" s="807"/>
      <c r="L21" s="806"/>
      <c r="M21" s="805"/>
      <c r="N21" s="808"/>
    </row>
    <row r="22" spans="1:14" ht="12.75" x14ac:dyDescent="0.25">
      <c r="A22" s="812" t="s">
        <v>232</v>
      </c>
      <c r="B22" s="805"/>
      <c r="C22" s="806"/>
      <c r="D22" s="806"/>
      <c r="E22" s="807"/>
      <c r="F22" s="806"/>
      <c r="G22" s="806"/>
      <c r="H22" s="805"/>
      <c r="I22" s="805"/>
      <c r="J22" s="806"/>
      <c r="K22" s="807"/>
      <c r="L22" s="806"/>
      <c r="M22" s="805"/>
      <c r="N22" s="808"/>
    </row>
    <row r="23" spans="1:14" ht="12.75" x14ac:dyDescent="0.25">
      <c r="A23" s="810" t="s">
        <v>218</v>
      </c>
      <c r="B23" s="805"/>
      <c r="C23" s="806"/>
      <c r="D23" s="806"/>
      <c r="E23" s="807"/>
      <c r="F23" s="806"/>
      <c r="G23" s="806"/>
      <c r="H23" s="805"/>
      <c r="I23" s="805"/>
      <c r="J23" s="806"/>
      <c r="K23" s="807"/>
      <c r="L23" s="806"/>
      <c r="M23" s="805"/>
      <c r="N23" s="808"/>
    </row>
    <row r="24" spans="1:14" ht="12.75" x14ac:dyDescent="0.25">
      <c r="A24" s="810" t="s">
        <v>219</v>
      </c>
      <c r="B24" s="805"/>
      <c r="C24" s="806"/>
      <c r="D24" s="806"/>
      <c r="E24" s="807"/>
      <c r="F24" s="806"/>
      <c r="G24" s="806"/>
      <c r="H24" s="805"/>
      <c r="I24" s="805"/>
      <c r="J24" s="806"/>
      <c r="K24" s="807"/>
      <c r="L24" s="806"/>
      <c r="M24" s="805"/>
      <c r="N24" s="808"/>
    </row>
    <row r="25" spans="1:14" ht="12.75" x14ac:dyDescent="0.25">
      <c r="A25" s="810" t="s">
        <v>220</v>
      </c>
      <c r="B25" s="805"/>
      <c r="C25" s="806"/>
      <c r="D25" s="806"/>
      <c r="E25" s="807"/>
      <c r="F25" s="806"/>
      <c r="G25" s="806"/>
      <c r="H25" s="805"/>
      <c r="I25" s="805"/>
      <c r="J25" s="806"/>
      <c r="K25" s="807"/>
      <c r="L25" s="806"/>
      <c r="M25" s="805"/>
      <c r="N25" s="808"/>
    </row>
    <row r="26" spans="1:14" ht="12.75" x14ac:dyDescent="0.25">
      <c r="A26" s="810"/>
      <c r="B26" s="805"/>
      <c r="C26" s="806"/>
      <c r="D26" s="806"/>
      <c r="E26" s="807"/>
      <c r="F26" s="806"/>
      <c r="G26" s="806"/>
      <c r="H26" s="805"/>
      <c r="I26" s="805"/>
      <c r="J26" s="806"/>
      <c r="K26" s="807"/>
      <c r="L26" s="806"/>
      <c r="M26" s="805"/>
      <c r="N26" s="808"/>
    </row>
    <row r="27" spans="1:14" ht="12.75" x14ac:dyDescent="0.25">
      <c r="A27" s="812" t="s">
        <v>233</v>
      </c>
      <c r="B27" s="805"/>
      <c r="C27" s="806"/>
      <c r="D27" s="806"/>
      <c r="E27" s="807"/>
      <c r="F27" s="806"/>
      <c r="G27" s="806"/>
      <c r="H27" s="805"/>
      <c r="I27" s="805"/>
      <c r="J27" s="806"/>
      <c r="K27" s="807"/>
      <c r="L27" s="806"/>
      <c r="M27" s="805"/>
      <c r="N27" s="808"/>
    </row>
    <row r="28" spans="1:14" ht="12.75" x14ac:dyDescent="0.25">
      <c r="A28" s="810" t="s">
        <v>221</v>
      </c>
      <c r="B28" s="805"/>
      <c r="C28" s="806"/>
      <c r="D28" s="806"/>
      <c r="E28" s="807"/>
      <c r="F28" s="806"/>
      <c r="G28" s="806"/>
      <c r="H28" s="805"/>
      <c r="I28" s="805"/>
      <c r="J28" s="806"/>
      <c r="K28" s="807"/>
      <c r="L28" s="806"/>
      <c r="M28" s="805"/>
      <c r="N28" s="808"/>
    </row>
    <row r="29" spans="1:14" ht="12.75" x14ac:dyDescent="0.25">
      <c r="A29" s="810" t="s">
        <v>219</v>
      </c>
      <c r="B29" s="805"/>
      <c r="C29" s="806"/>
      <c r="D29" s="806"/>
      <c r="E29" s="807"/>
      <c r="F29" s="806"/>
      <c r="G29" s="806"/>
      <c r="H29" s="805"/>
      <c r="I29" s="805"/>
      <c r="J29" s="806"/>
      <c r="K29" s="807"/>
      <c r="L29" s="806"/>
      <c r="M29" s="805"/>
      <c r="N29" s="808"/>
    </row>
    <row r="30" spans="1:14" ht="12.75" x14ac:dyDescent="0.25">
      <c r="A30" s="810"/>
      <c r="B30" s="805"/>
      <c r="C30" s="806"/>
      <c r="D30" s="806"/>
      <c r="E30" s="807"/>
      <c r="F30" s="806"/>
      <c r="G30" s="806"/>
      <c r="H30" s="805"/>
      <c r="I30" s="805"/>
      <c r="J30" s="806"/>
      <c r="K30" s="807"/>
      <c r="L30" s="806"/>
      <c r="M30" s="805"/>
      <c r="N30" s="808"/>
    </row>
    <row r="31" spans="1:14" ht="12.75" x14ac:dyDescent="0.25">
      <c r="A31" s="812" t="s">
        <v>234</v>
      </c>
      <c r="B31" s="805"/>
      <c r="C31" s="806"/>
      <c r="D31" s="806"/>
      <c r="E31" s="807"/>
      <c r="F31" s="806"/>
      <c r="G31" s="806"/>
      <c r="H31" s="805"/>
      <c r="I31" s="805"/>
      <c r="J31" s="806"/>
      <c r="K31" s="807"/>
      <c r="L31" s="806"/>
      <c r="M31" s="805"/>
      <c r="N31" s="808"/>
    </row>
    <row r="32" spans="1:14" ht="12.75" x14ac:dyDescent="0.25">
      <c r="A32" s="810" t="s">
        <v>222</v>
      </c>
      <c r="B32" s="805"/>
      <c r="C32" s="806"/>
      <c r="D32" s="806"/>
      <c r="E32" s="807"/>
      <c r="F32" s="806"/>
      <c r="G32" s="806"/>
      <c r="H32" s="805"/>
      <c r="I32" s="805"/>
      <c r="J32" s="806"/>
      <c r="K32" s="807"/>
      <c r="L32" s="806"/>
      <c r="M32" s="805"/>
      <c r="N32" s="808"/>
    </row>
    <row r="33" spans="1:14" ht="12.75" x14ac:dyDescent="0.25">
      <c r="A33" s="810" t="s">
        <v>220</v>
      </c>
      <c r="B33" s="805"/>
      <c r="C33" s="806"/>
      <c r="D33" s="806"/>
      <c r="E33" s="807"/>
      <c r="F33" s="806"/>
      <c r="G33" s="806"/>
      <c r="H33" s="805"/>
      <c r="I33" s="805"/>
      <c r="J33" s="806"/>
      <c r="K33" s="807"/>
      <c r="L33" s="806"/>
      <c r="M33" s="805"/>
      <c r="N33" s="808"/>
    </row>
    <row r="34" spans="1:14" ht="12.75" x14ac:dyDescent="0.25">
      <c r="A34" s="810" t="s">
        <v>223</v>
      </c>
      <c r="B34" s="805"/>
      <c r="C34" s="806"/>
      <c r="D34" s="806"/>
      <c r="E34" s="807"/>
      <c r="F34" s="806"/>
      <c r="G34" s="806"/>
      <c r="H34" s="805"/>
      <c r="I34" s="805"/>
      <c r="J34" s="806"/>
      <c r="K34" s="807"/>
      <c r="L34" s="806"/>
      <c r="M34" s="805"/>
      <c r="N34" s="808"/>
    </row>
    <row r="35" spans="1:14" ht="12.75" x14ac:dyDescent="0.25">
      <c r="A35" s="810" t="s">
        <v>224</v>
      </c>
      <c r="B35" s="805"/>
      <c r="C35" s="806"/>
      <c r="D35" s="806"/>
      <c r="E35" s="807"/>
      <c r="F35" s="806"/>
      <c r="G35" s="806"/>
      <c r="H35" s="805"/>
      <c r="I35" s="805"/>
      <c r="J35" s="806"/>
      <c r="K35" s="807"/>
      <c r="L35" s="806"/>
      <c r="M35" s="805"/>
      <c r="N35" s="808"/>
    </row>
    <row r="36" spans="1:14" ht="12.75" x14ac:dyDescent="0.25">
      <c r="A36" s="810"/>
      <c r="B36" s="805"/>
      <c r="C36" s="806"/>
      <c r="D36" s="806"/>
      <c r="E36" s="807"/>
      <c r="F36" s="806"/>
      <c r="G36" s="806"/>
      <c r="H36" s="805"/>
      <c r="I36" s="805"/>
      <c r="J36" s="806"/>
      <c r="K36" s="807"/>
      <c r="L36" s="806"/>
      <c r="M36" s="805"/>
      <c r="N36" s="808"/>
    </row>
    <row r="37" spans="1:14" ht="12.75" x14ac:dyDescent="0.25">
      <c r="A37" s="812" t="s">
        <v>235</v>
      </c>
      <c r="B37" s="805"/>
      <c r="C37" s="806"/>
      <c r="D37" s="806"/>
      <c r="E37" s="807"/>
      <c r="F37" s="806"/>
      <c r="G37" s="806"/>
      <c r="H37" s="805"/>
      <c r="I37" s="805"/>
      <c r="J37" s="806"/>
      <c r="K37" s="807"/>
      <c r="L37" s="806"/>
      <c r="M37" s="805"/>
      <c r="N37" s="808"/>
    </row>
    <row r="38" spans="1:14" ht="12.75" x14ac:dyDescent="0.25">
      <c r="A38" s="810" t="s">
        <v>225</v>
      </c>
      <c r="B38" s="805"/>
      <c r="C38" s="806"/>
      <c r="D38" s="806"/>
      <c r="E38" s="807"/>
      <c r="F38" s="806"/>
      <c r="G38" s="806"/>
      <c r="H38" s="805"/>
      <c r="I38" s="805"/>
      <c r="J38" s="806"/>
      <c r="K38" s="807"/>
      <c r="L38" s="806"/>
      <c r="M38" s="805"/>
      <c r="N38" s="808"/>
    </row>
    <row r="39" spans="1:14" ht="12.75" x14ac:dyDescent="0.25">
      <c r="A39" s="810" t="s">
        <v>226</v>
      </c>
      <c r="B39" s="805"/>
      <c r="C39" s="806"/>
      <c r="D39" s="806"/>
      <c r="E39" s="807"/>
      <c r="F39" s="806"/>
      <c r="G39" s="806"/>
      <c r="H39" s="805"/>
      <c r="I39" s="805"/>
      <c r="J39" s="806"/>
      <c r="K39" s="807"/>
      <c r="L39" s="806"/>
      <c r="M39" s="805"/>
      <c r="N39" s="808"/>
    </row>
    <row r="40" spans="1:14" ht="12.75" x14ac:dyDescent="0.25">
      <c r="A40" s="810" t="s">
        <v>227</v>
      </c>
      <c r="B40" s="805"/>
      <c r="C40" s="806"/>
      <c r="D40" s="806"/>
      <c r="E40" s="807"/>
      <c r="F40" s="806"/>
      <c r="G40" s="806"/>
      <c r="H40" s="805"/>
      <c r="I40" s="805"/>
      <c r="J40" s="806"/>
      <c r="K40" s="807"/>
      <c r="L40" s="806"/>
      <c r="M40" s="805"/>
      <c r="N40" s="808"/>
    </row>
    <row r="41" spans="1:14" ht="12.75" x14ac:dyDescent="0.25">
      <c r="A41" s="810" t="s">
        <v>228</v>
      </c>
      <c r="B41" s="805"/>
      <c r="C41" s="806"/>
      <c r="D41" s="806"/>
      <c r="E41" s="807"/>
      <c r="F41" s="806"/>
      <c r="G41" s="806"/>
      <c r="H41" s="805"/>
      <c r="I41" s="805"/>
      <c r="J41" s="806"/>
      <c r="K41" s="807"/>
      <c r="L41" s="806"/>
      <c r="M41" s="805"/>
      <c r="N41" s="808"/>
    </row>
    <row r="42" spans="1:14" ht="12.75" x14ac:dyDescent="0.25">
      <c r="A42" s="810"/>
      <c r="B42" s="805"/>
      <c r="C42" s="806"/>
      <c r="D42" s="806"/>
      <c r="E42" s="807"/>
      <c r="F42" s="806"/>
      <c r="G42" s="806"/>
      <c r="H42" s="805"/>
      <c r="I42" s="805"/>
      <c r="J42" s="806"/>
      <c r="K42" s="807"/>
      <c r="L42" s="806"/>
      <c r="M42" s="805"/>
      <c r="N42" s="808"/>
    </row>
    <row r="43" spans="1:14" ht="12.75" x14ac:dyDescent="0.25">
      <c r="A43" s="812" t="s">
        <v>236</v>
      </c>
      <c r="B43" s="805"/>
      <c r="C43" s="806"/>
      <c r="D43" s="806"/>
      <c r="E43" s="807"/>
      <c r="F43" s="806"/>
      <c r="G43" s="806"/>
      <c r="H43" s="805"/>
      <c r="I43" s="805"/>
      <c r="J43" s="806"/>
      <c r="K43" s="807"/>
      <c r="L43" s="806"/>
      <c r="M43" s="805"/>
      <c r="N43" s="808"/>
    </row>
    <row r="44" spans="1:14" ht="12.75" x14ac:dyDescent="0.25">
      <c r="A44" s="810" t="s">
        <v>229</v>
      </c>
      <c r="B44" s="805"/>
      <c r="C44" s="806"/>
      <c r="D44" s="806"/>
      <c r="E44" s="807"/>
      <c r="F44" s="806"/>
      <c r="G44" s="806"/>
      <c r="H44" s="805"/>
      <c r="I44" s="805"/>
      <c r="J44" s="806"/>
      <c r="K44" s="807"/>
      <c r="L44" s="806"/>
      <c r="M44" s="805"/>
      <c r="N44" s="808"/>
    </row>
    <row r="45" spans="1:14" ht="25.5" x14ac:dyDescent="0.25">
      <c r="A45" s="810" t="s">
        <v>230</v>
      </c>
      <c r="B45" s="805"/>
      <c r="C45" s="806"/>
      <c r="D45" s="806"/>
      <c r="E45" s="807"/>
      <c r="F45" s="806"/>
      <c r="G45" s="806"/>
      <c r="H45" s="805"/>
      <c r="I45" s="805"/>
      <c r="J45" s="806"/>
      <c r="K45" s="807"/>
      <c r="L45" s="806"/>
      <c r="M45" s="805"/>
      <c r="N45" s="808"/>
    </row>
    <row r="46" spans="1:14" ht="12.75" x14ac:dyDescent="0.25">
      <c r="A46" s="813"/>
      <c r="B46" s="805"/>
      <c r="C46" s="806"/>
      <c r="D46" s="806"/>
      <c r="E46" s="807"/>
      <c r="F46" s="806"/>
      <c r="G46" s="806"/>
      <c r="H46" s="805"/>
      <c r="I46" s="805"/>
      <c r="J46" s="806"/>
      <c r="K46" s="807"/>
      <c r="L46" s="806"/>
      <c r="M46" s="805"/>
      <c r="N46" s="808"/>
    </row>
    <row r="47" spans="1:14" ht="12.75" x14ac:dyDescent="0.25">
      <c r="A47" s="814"/>
      <c r="B47" s="817"/>
      <c r="C47" s="816"/>
      <c r="D47" s="817"/>
      <c r="E47" s="816"/>
      <c r="F47" s="817"/>
      <c r="G47" s="815"/>
      <c r="H47" s="815"/>
      <c r="I47" s="815"/>
      <c r="J47" s="816"/>
      <c r="K47" s="823"/>
      <c r="L47" s="817"/>
      <c r="M47" s="815"/>
      <c r="N47" s="815"/>
    </row>
    <row r="48" spans="1:14" ht="12.75" x14ac:dyDescent="0.25">
      <c r="A48" s="818" t="s">
        <v>2</v>
      </c>
      <c r="B48" s="851">
        <f>+B10+B11+B16</f>
        <v>1533576672</v>
      </c>
      <c r="C48" s="1205">
        <f t="shared" ref="C48:D48" si="0">+C10+C11+C16</f>
        <v>1746176796</v>
      </c>
      <c r="D48" s="842">
        <f t="shared" si="0"/>
        <v>-212600124</v>
      </c>
      <c r="E48" s="1205">
        <f>+E10+E11+E16</f>
        <v>1677378117</v>
      </c>
      <c r="F48" s="842">
        <f>+F10+F11+F16</f>
        <v>1451769546</v>
      </c>
      <c r="G48" s="842">
        <f t="shared" ref="G48:H48" si="1">+G10+G11+G16</f>
        <v>1258689322</v>
      </c>
      <c r="H48" s="842">
        <f t="shared" si="1"/>
        <v>193080224</v>
      </c>
      <c r="I48" s="841">
        <f>+I10+I11+I16</f>
        <v>1428858</v>
      </c>
      <c r="J48" s="842">
        <f t="shared" ref="J48:K48" si="2">+J10+J11+J16</f>
        <v>1349317</v>
      </c>
      <c r="K48" s="843">
        <f t="shared" si="2"/>
        <v>-635775</v>
      </c>
      <c r="L48" s="842">
        <f>+L10+L11+L16</f>
        <v>3408753</v>
      </c>
      <c r="M48" s="842">
        <f t="shared" ref="M48:N48" si="3">+M10+M11+M16</f>
        <v>2096503</v>
      </c>
      <c r="N48" s="842">
        <f t="shared" si="3"/>
        <v>1312250</v>
      </c>
    </row>
    <row r="49" spans="1:14" ht="12.75" x14ac:dyDescent="0.25">
      <c r="A49" s="819" t="s">
        <v>21</v>
      </c>
      <c r="B49" s="820"/>
      <c r="C49" s="821"/>
      <c r="D49" s="822"/>
      <c r="E49" s="821"/>
      <c r="F49" s="822"/>
      <c r="G49" s="820"/>
      <c r="H49" s="820"/>
      <c r="I49" s="820"/>
      <c r="J49" s="821"/>
      <c r="K49" s="824"/>
      <c r="L49" s="822"/>
      <c r="M49" s="820"/>
      <c r="N49" s="820"/>
    </row>
    <row r="50" spans="1:14" x14ac:dyDescent="0.2">
      <c r="A50" s="18" t="s">
        <v>418</v>
      </c>
      <c r="B50" s="18"/>
      <c r="C50" s="18"/>
      <c r="D50" s="18"/>
      <c r="E50" s="18"/>
      <c r="F50" s="18"/>
      <c r="G50" s="18"/>
      <c r="H50" s="18"/>
      <c r="I50" s="18"/>
      <c r="J50" s="18"/>
      <c r="K50" s="18"/>
      <c r="L50" s="18"/>
      <c r="M50" s="18"/>
      <c r="N50" s="18"/>
    </row>
    <row r="51" spans="1:14" x14ac:dyDescent="0.2">
      <c r="A51" s="18" t="s">
        <v>419</v>
      </c>
      <c r="B51" s="18"/>
      <c r="C51" s="18"/>
      <c r="D51" s="18"/>
      <c r="E51" s="18"/>
      <c r="F51" s="18"/>
      <c r="G51" s="18"/>
      <c r="H51" s="18"/>
      <c r="I51" s="18"/>
      <c r="J51" s="18"/>
      <c r="K51" s="18"/>
      <c r="L51" s="18"/>
      <c r="M51" s="18"/>
      <c r="N51" s="18"/>
    </row>
    <row r="52" spans="1:14" ht="12.75" x14ac:dyDescent="0.25">
      <c r="A52" s="438" t="s">
        <v>14495</v>
      </c>
      <c r="B52" s="60"/>
      <c r="C52" s="60"/>
      <c r="D52" s="60"/>
      <c r="E52" s="60"/>
      <c r="F52" s="60"/>
      <c r="G52" s="60"/>
      <c r="H52" s="60"/>
      <c r="I52" s="60"/>
      <c r="J52" s="60"/>
      <c r="K52" s="60"/>
      <c r="L52" s="60"/>
      <c r="M52" s="60"/>
      <c r="N52" s="60"/>
    </row>
    <row r="57" spans="1:14" ht="13.5" hidden="1" x14ac:dyDescent="0.2">
      <c r="A57" s="434" t="s">
        <v>14494</v>
      </c>
      <c r="B57" s="434"/>
      <c r="C57" s="439"/>
      <c r="D57" s="439"/>
      <c r="E57" s="439"/>
      <c r="F57" s="439"/>
      <c r="G57" s="439"/>
      <c r="H57" s="439"/>
      <c r="I57" s="439"/>
      <c r="J57" s="439"/>
      <c r="K57" s="439"/>
      <c r="L57" s="439"/>
      <c r="M57" s="439"/>
      <c r="N57" s="439"/>
    </row>
    <row r="58" spans="1:14" ht="12.75" hidden="1" x14ac:dyDescent="0.2">
      <c r="A58" s="1529" t="s">
        <v>206</v>
      </c>
      <c r="B58" s="1528" t="s">
        <v>239</v>
      </c>
      <c r="C58" s="1528"/>
      <c r="D58" s="1528"/>
      <c r="E58" s="1528"/>
      <c r="F58" s="1528" t="s">
        <v>240</v>
      </c>
      <c r="G58" s="1528"/>
      <c r="H58" s="1528"/>
      <c r="I58" s="1528" t="s">
        <v>238</v>
      </c>
      <c r="J58" s="1528"/>
      <c r="K58" s="1528"/>
      <c r="L58" s="1528"/>
      <c r="M58" s="1528"/>
      <c r="N58" s="1528"/>
    </row>
    <row r="59" spans="1:14" ht="25.5" hidden="1" x14ac:dyDescent="0.2">
      <c r="A59" s="1529"/>
      <c r="B59" s="766">
        <v>2019</v>
      </c>
      <c r="C59" s="766">
        <v>2020</v>
      </c>
      <c r="D59" s="766" t="s">
        <v>414</v>
      </c>
      <c r="E59" s="766" t="s">
        <v>415</v>
      </c>
      <c r="F59" s="766">
        <v>2019</v>
      </c>
      <c r="G59" s="766">
        <v>2020</v>
      </c>
      <c r="H59" s="766" t="s">
        <v>414</v>
      </c>
      <c r="I59" s="766">
        <v>2019</v>
      </c>
      <c r="J59" s="766" t="s">
        <v>406</v>
      </c>
      <c r="K59" s="766" t="s">
        <v>414</v>
      </c>
      <c r="L59" s="766" t="s">
        <v>416</v>
      </c>
      <c r="M59" s="766" t="s">
        <v>415</v>
      </c>
      <c r="N59" s="766" t="s">
        <v>417</v>
      </c>
    </row>
    <row r="60" spans="1:14" ht="12.75" hidden="1" x14ac:dyDescent="0.25">
      <c r="A60" s="767"/>
      <c r="B60" s="768"/>
      <c r="C60" s="769"/>
      <c r="D60" s="769"/>
      <c r="E60" s="770"/>
      <c r="F60" s="771"/>
      <c r="G60" s="771"/>
      <c r="H60" s="772"/>
      <c r="I60" s="768"/>
      <c r="J60" s="769"/>
      <c r="K60" s="770"/>
      <c r="L60" s="771"/>
      <c r="M60" s="768"/>
      <c r="N60" s="771"/>
    </row>
    <row r="61" spans="1:14" ht="25.5" hidden="1" x14ac:dyDescent="0.25">
      <c r="A61" s="773" t="s">
        <v>237</v>
      </c>
      <c r="B61" s="774"/>
      <c r="C61" s="775"/>
      <c r="D61" s="775"/>
      <c r="E61" s="776"/>
      <c r="F61" s="775"/>
      <c r="G61" s="775"/>
      <c r="H61" s="774"/>
      <c r="I61" s="774"/>
      <c r="J61" s="775"/>
      <c r="K61" s="776"/>
      <c r="L61" s="775"/>
      <c r="M61" s="774"/>
      <c r="N61" s="775"/>
    </row>
    <row r="62" spans="1:14" ht="12.75" hidden="1" x14ac:dyDescent="0.25">
      <c r="A62" s="777" t="s">
        <v>207</v>
      </c>
      <c r="B62" s="778"/>
      <c r="C62" s="779"/>
      <c r="D62" s="779"/>
      <c r="E62" s="780"/>
      <c r="F62" s="779"/>
      <c r="G62" s="779"/>
      <c r="H62" s="778"/>
      <c r="I62" s="778"/>
      <c r="J62" s="779"/>
      <c r="K62" s="780"/>
      <c r="L62" s="779"/>
      <c r="M62" s="778"/>
      <c r="N62" s="779"/>
    </row>
    <row r="63" spans="1:14" ht="12.75" hidden="1" x14ac:dyDescent="0.25">
      <c r="A63" s="781"/>
      <c r="B63" s="778"/>
      <c r="C63" s="779"/>
      <c r="D63" s="779"/>
      <c r="E63" s="780"/>
      <c r="F63" s="779"/>
      <c r="G63" s="779"/>
      <c r="H63" s="778"/>
      <c r="I63" s="778"/>
      <c r="J63" s="779"/>
      <c r="K63" s="780"/>
      <c r="L63" s="779"/>
      <c r="M63" s="778"/>
      <c r="N63" s="779"/>
    </row>
    <row r="64" spans="1:14" ht="12.75" hidden="1" x14ac:dyDescent="0.25">
      <c r="A64" s="773" t="s">
        <v>212</v>
      </c>
      <c r="B64" s="844"/>
      <c r="C64" s="845"/>
      <c r="D64" s="845"/>
      <c r="E64" s="846"/>
      <c r="F64" s="845"/>
      <c r="G64" s="845"/>
      <c r="H64" s="844"/>
      <c r="I64" s="844"/>
      <c r="J64" s="779"/>
      <c r="K64" s="780"/>
      <c r="L64" s="779"/>
      <c r="M64" s="778"/>
      <c r="N64" s="779"/>
    </row>
    <row r="65" spans="1:14" ht="12.75" hidden="1" x14ac:dyDescent="0.25">
      <c r="A65" s="782" t="s">
        <v>208</v>
      </c>
      <c r="B65" s="844"/>
      <c r="C65" s="845"/>
      <c r="D65" s="845"/>
      <c r="E65" s="846"/>
      <c r="F65" s="845"/>
      <c r="G65" s="845"/>
      <c r="H65" s="844"/>
      <c r="I65" s="844"/>
      <c r="J65" s="779"/>
      <c r="K65" s="780"/>
      <c r="L65" s="779"/>
      <c r="M65" s="778"/>
      <c r="N65" s="779"/>
    </row>
    <row r="66" spans="1:14" ht="12.75" hidden="1" x14ac:dyDescent="0.25">
      <c r="A66" s="782" t="s">
        <v>209</v>
      </c>
      <c r="B66" s="844">
        <v>423574</v>
      </c>
      <c r="C66" s="845">
        <v>429791</v>
      </c>
      <c r="D66" s="845">
        <f>B66-C66</f>
        <v>-6217</v>
      </c>
      <c r="E66" s="846">
        <v>329225</v>
      </c>
      <c r="F66" s="845">
        <v>462697</v>
      </c>
      <c r="G66" s="845">
        <v>404050</v>
      </c>
      <c r="H66" s="844">
        <f>F66-G66</f>
        <v>58647</v>
      </c>
      <c r="I66" s="844"/>
      <c r="J66" s="779"/>
      <c r="K66" s="780"/>
      <c r="L66" s="779"/>
      <c r="M66" s="778"/>
      <c r="N66" s="779"/>
    </row>
    <row r="67" spans="1:14" ht="12.75" hidden="1" x14ac:dyDescent="0.25">
      <c r="A67" s="782" t="s">
        <v>210</v>
      </c>
      <c r="B67" s="844"/>
      <c r="C67" s="845"/>
      <c r="D67" s="845"/>
      <c r="E67" s="846"/>
      <c r="F67" s="845"/>
      <c r="G67" s="845"/>
      <c r="H67" s="844"/>
      <c r="I67" s="844"/>
      <c r="J67" s="779"/>
      <c r="K67" s="780"/>
      <c r="L67" s="779"/>
      <c r="M67" s="778"/>
      <c r="N67" s="779"/>
    </row>
    <row r="68" spans="1:14" ht="12.75" hidden="1" x14ac:dyDescent="0.25">
      <c r="A68" s="782" t="s">
        <v>211</v>
      </c>
      <c r="B68" s="844"/>
      <c r="C68" s="845"/>
      <c r="D68" s="845"/>
      <c r="E68" s="846"/>
      <c r="F68" s="845"/>
      <c r="G68" s="845"/>
      <c r="H68" s="844"/>
      <c r="I68" s="844"/>
      <c r="J68" s="779"/>
      <c r="K68" s="780"/>
      <c r="L68" s="779"/>
      <c r="M68" s="778"/>
      <c r="N68" s="779"/>
    </row>
    <row r="69" spans="1:14" ht="12.75" hidden="1" x14ac:dyDescent="0.25">
      <c r="A69" s="782"/>
      <c r="B69" s="847"/>
      <c r="C69" s="848"/>
      <c r="D69" s="848"/>
      <c r="E69" s="849"/>
      <c r="F69" s="848"/>
      <c r="G69" s="848"/>
      <c r="H69" s="847"/>
      <c r="I69" s="847"/>
      <c r="J69" s="775"/>
      <c r="K69" s="776"/>
      <c r="L69" s="775"/>
      <c r="M69" s="774"/>
      <c r="N69" s="775"/>
    </row>
    <row r="70" spans="1:14" ht="12.75" hidden="1" x14ac:dyDescent="0.25">
      <c r="A70" s="773" t="s">
        <v>231</v>
      </c>
      <c r="B70" s="844"/>
      <c r="C70" s="845"/>
      <c r="D70" s="845"/>
      <c r="E70" s="846"/>
      <c r="F70" s="845"/>
      <c r="G70" s="845"/>
      <c r="H70" s="844"/>
      <c r="I70" s="844"/>
      <c r="J70" s="779"/>
      <c r="K70" s="780"/>
      <c r="L70" s="779"/>
      <c r="M70" s="778"/>
      <c r="N70" s="779"/>
    </row>
    <row r="71" spans="1:14" ht="12.75" hidden="1" x14ac:dyDescent="0.25">
      <c r="A71" s="782" t="s">
        <v>213</v>
      </c>
      <c r="B71" s="844">
        <v>11852253</v>
      </c>
      <c r="C71" s="845">
        <v>12290631</v>
      </c>
      <c r="D71" s="845">
        <f>B71-C71</f>
        <v>-438378</v>
      </c>
      <c r="E71" s="846">
        <v>10758490</v>
      </c>
      <c r="F71" s="845">
        <v>13053725</v>
      </c>
      <c r="G71" s="845">
        <v>11186082</v>
      </c>
      <c r="H71" s="844">
        <f>F71-G71</f>
        <v>1867643</v>
      </c>
      <c r="I71" s="844"/>
      <c r="J71" s="779"/>
      <c r="K71" s="780"/>
      <c r="L71" s="779"/>
      <c r="M71" s="778"/>
      <c r="N71" s="779"/>
    </row>
    <row r="72" spans="1:14" ht="12.75" hidden="1" x14ac:dyDescent="0.25">
      <c r="A72" s="782" t="s">
        <v>214</v>
      </c>
      <c r="B72" s="844"/>
      <c r="C72" s="845"/>
      <c r="D72" s="845"/>
      <c r="E72" s="846"/>
      <c r="F72" s="845"/>
      <c r="G72" s="845"/>
      <c r="H72" s="844"/>
      <c r="I72" s="844"/>
      <c r="J72" s="779"/>
      <c r="K72" s="780"/>
      <c r="L72" s="779"/>
      <c r="M72" s="778"/>
      <c r="N72" s="779"/>
    </row>
    <row r="73" spans="1:14" ht="12.75" hidden="1" x14ac:dyDescent="0.25">
      <c r="A73" s="782" t="s">
        <v>215</v>
      </c>
      <c r="B73" s="844"/>
      <c r="C73" s="845"/>
      <c r="D73" s="845"/>
      <c r="E73" s="846"/>
      <c r="F73" s="845"/>
      <c r="G73" s="845"/>
      <c r="H73" s="844"/>
      <c r="I73" s="844"/>
      <c r="J73" s="779"/>
      <c r="K73" s="780"/>
      <c r="L73" s="779"/>
      <c r="M73" s="778"/>
      <c r="N73" s="779"/>
    </row>
    <row r="74" spans="1:14" ht="12.75" hidden="1" x14ac:dyDescent="0.25">
      <c r="A74" s="782" t="s">
        <v>216</v>
      </c>
      <c r="B74" s="844"/>
      <c r="C74" s="845"/>
      <c r="D74" s="845"/>
      <c r="E74" s="846"/>
      <c r="F74" s="845"/>
      <c r="G74" s="845"/>
      <c r="H74" s="844"/>
      <c r="I74" s="844"/>
      <c r="J74" s="779"/>
      <c r="K74" s="780"/>
      <c r="L74" s="779"/>
      <c r="M74" s="778"/>
      <c r="N74" s="779"/>
    </row>
    <row r="75" spans="1:14" ht="25.5" hidden="1" x14ac:dyDescent="0.25">
      <c r="A75" s="782" t="s">
        <v>217</v>
      </c>
      <c r="B75" s="778"/>
      <c r="C75" s="779"/>
      <c r="D75" s="779"/>
      <c r="E75" s="780"/>
      <c r="F75" s="779"/>
      <c r="G75" s="779"/>
      <c r="H75" s="778"/>
      <c r="I75" s="778"/>
      <c r="J75" s="779"/>
      <c r="K75" s="780"/>
      <c r="L75" s="779"/>
      <c r="M75" s="778"/>
      <c r="N75" s="779"/>
    </row>
    <row r="76" spans="1:14" ht="12.75" hidden="1" x14ac:dyDescent="0.25">
      <c r="A76" s="783"/>
      <c r="B76" s="778"/>
      <c r="C76" s="779"/>
      <c r="D76" s="779"/>
      <c r="E76" s="780"/>
      <c r="F76" s="779"/>
      <c r="G76" s="779"/>
      <c r="H76" s="778"/>
      <c r="I76" s="778"/>
      <c r="J76" s="779"/>
      <c r="K76" s="780"/>
      <c r="L76" s="779"/>
      <c r="M76" s="778"/>
      <c r="N76" s="779"/>
    </row>
    <row r="77" spans="1:14" ht="12.75" hidden="1" x14ac:dyDescent="0.25">
      <c r="A77" s="784" t="s">
        <v>232</v>
      </c>
      <c r="B77" s="778"/>
      <c r="C77" s="779"/>
      <c r="D77" s="779"/>
      <c r="E77" s="780"/>
      <c r="F77" s="779"/>
      <c r="G77" s="779"/>
      <c r="H77" s="778"/>
      <c r="I77" s="778"/>
      <c r="J77" s="779"/>
      <c r="K77" s="780"/>
      <c r="L77" s="779"/>
      <c r="M77" s="778"/>
      <c r="N77" s="779"/>
    </row>
    <row r="78" spans="1:14" ht="12.75" hidden="1" x14ac:dyDescent="0.25">
      <c r="A78" s="785" t="s">
        <v>218</v>
      </c>
      <c r="B78" s="778"/>
      <c r="C78" s="779"/>
      <c r="D78" s="779"/>
      <c r="E78" s="780"/>
      <c r="F78" s="779"/>
      <c r="G78" s="779"/>
      <c r="H78" s="778"/>
      <c r="I78" s="778"/>
      <c r="J78" s="779"/>
      <c r="K78" s="780"/>
      <c r="L78" s="779"/>
      <c r="M78" s="778"/>
      <c r="N78" s="779"/>
    </row>
    <row r="79" spans="1:14" ht="12.75" hidden="1" x14ac:dyDescent="0.25">
      <c r="A79" s="782" t="s">
        <v>219</v>
      </c>
      <c r="B79" s="778"/>
      <c r="C79" s="779"/>
      <c r="D79" s="779"/>
      <c r="E79" s="780"/>
      <c r="F79" s="779"/>
      <c r="G79" s="779"/>
      <c r="H79" s="778"/>
      <c r="I79" s="778"/>
      <c r="J79" s="779"/>
      <c r="K79" s="780"/>
      <c r="L79" s="779"/>
      <c r="M79" s="778"/>
      <c r="N79" s="779"/>
    </row>
    <row r="80" spans="1:14" ht="12.75" hidden="1" x14ac:dyDescent="0.25">
      <c r="A80" s="782" t="s">
        <v>220</v>
      </c>
      <c r="B80" s="778"/>
      <c r="C80" s="779"/>
      <c r="D80" s="779"/>
      <c r="E80" s="780"/>
      <c r="F80" s="779"/>
      <c r="G80" s="779"/>
      <c r="H80" s="778"/>
      <c r="I80" s="778"/>
      <c r="J80" s="779"/>
      <c r="K80" s="780"/>
      <c r="L80" s="779"/>
      <c r="M80" s="778"/>
      <c r="N80" s="779"/>
    </row>
    <row r="81" spans="1:14" ht="12.75" hidden="1" x14ac:dyDescent="0.25">
      <c r="A81" s="782"/>
      <c r="B81" s="778"/>
      <c r="C81" s="779"/>
      <c r="D81" s="779"/>
      <c r="E81" s="780"/>
      <c r="F81" s="779"/>
      <c r="G81" s="779"/>
      <c r="H81" s="778"/>
      <c r="I81" s="778"/>
      <c r="J81" s="779"/>
      <c r="K81" s="780"/>
      <c r="L81" s="779"/>
      <c r="M81" s="778"/>
      <c r="N81" s="779"/>
    </row>
    <row r="82" spans="1:14" ht="12.75" hidden="1" x14ac:dyDescent="0.25">
      <c r="A82" s="784" t="s">
        <v>233</v>
      </c>
      <c r="B82" s="778"/>
      <c r="C82" s="779"/>
      <c r="D82" s="779"/>
      <c r="E82" s="780"/>
      <c r="F82" s="779"/>
      <c r="G82" s="779"/>
      <c r="H82" s="778"/>
      <c r="I82" s="778"/>
      <c r="J82" s="779"/>
      <c r="K82" s="780"/>
      <c r="L82" s="779"/>
      <c r="M82" s="778"/>
      <c r="N82" s="779"/>
    </row>
    <row r="83" spans="1:14" ht="12.75" hidden="1" x14ac:dyDescent="0.25">
      <c r="A83" s="782" t="s">
        <v>221</v>
      </c>
      <c r="B83" s="778"/>
      <c r="C83" s="779"/>
      <c r="D83" s="779"/>
      <c r="E83" s="780"/>
      <c r="F83" s="779"/>
      <c r="G83" s="779"/>
      <c r="H83" s="778"/>
      <c r="I83" s="778"/>
      <c r="J83" s="779"/>
      <c r="K83" s="780"/>
      <c r="L83" s="779"/>
      <c r="M83" s="778"/>
      <c r="N83" s="779"/>
    </row>
    <row r="84" spans="1:14" ht="12.75" hidden="1" x14ac:dyDescent="0.25">
      <c r="A84" s="782" t="s">
        <v>219</v>
      </c>
      <c r="B84" s="778"/>
      <c r="C84" s="779"/>
      <c r="D84" s="779"/>
      <c r="E84" s="780"/>
      <c r="F84" s="779"/>
      <c r="G84" s="779"/>
      <c r="H84" s="778"/>
      <c r="I84" s="778"/>
      <c r="J84" s="779"/>
      <c r="K84" s="780"/>
      <c r="L84" s="779"/>
      <c r="M84" s="778"/>
      <c r="N84" s="779"/>
    </row>
    <row r="85" spans="1:14" ht="12.75" hidden="1" x14ac:dyDescent="0.25">
      <c r="A85" s="782"/>
      <c r="B85" s="778"/>
      <c r="C85" s="779"/>
      <c r="D85" s="779"/>
      <c r="E85" s="780"/>
      <c r="F85" s="779"/>
      <c r="G85" s="779"/>
      <c r="H85" s="778"/>
      <c r="I85" s="778"/>
      <c r="J85" s="779"/>
      <c r="K85" s="780"/>
      <c r="L85" s="779"/>
      <c r="M85" s="778"/>
      <c r="N85" s="779"/>
    </row>
    <row r="86" spans="1:14" ht="12.75" hidden="1" x14ac:dyDescent="0.25">
      <c r="A86" s="784" t="s">
        <v>234</v>
      </c>
      <c r="B86" s="778"/>
      <c r="C86" s="779"/>
      <c r="D86" s="779"/>
      <c r="E86" s="780"/>
      <c r="F86" s="779"/>
      <c r="G86" s="779"/>
      <c r="H86" s="778"/>
      <c r="I86" s="778"/>
      <c r="J86" s="779"/>
      <c r="K86" s="780"/>
      <c r="L86" s="779"/>
      <c r="M86" s="778"/>
      <c r="N86" s="779"/>
    </row>
    <row r="87" spans="1:14" ht="12.75" hidden="1" x14ac:dyDescent="0.25">
      <c r="A87" s="782" t="s">
        <v>222</v>
      </c>
      <c r="B87" s="778"/>
      <c r="C87" s="779"/>
      <c r="D87" s="779"/>
      <c r="E87" s="780"/>
      <c r="F87" s="779"/>
      <c r="G87" s="779"/>
      <c r="H87" s="778"/>
      <c r="I87" s="778"/>
      <c r="J87" s="779"/>
      <c r="K87" s="780"/>
      <c r="L87" s="779"/>
      <c r="M87" s="778"/>
      <c r="N87" s="779"/>
    </row>
    <row r="88" spans="1:14" ht="12.75" hidden="1" x14ac:dyDescent="0.25">
      <c r="A88" s="782" t="s">
        <v>220</v>
      </c>
      <c r="B88" s="778"/>
      <c r="C88" s="779"/>
      <c r="D88" s="779"/>
      <c r="E88" s="780"/>
      <c r="F88" s="779"/>
      <c r="G88" s="779"/>
      <c r="H88" s="778"/>
      <c r="I88" s="778"/>
      <c r="J88" s="779"/>
      <c r="K88" s="780"/>
      <c r="L88" s="779"/>
      <c r="M88" s="778"/>
      <c r="N88" s="779"/>
    </row>
    <row r="89" spans="1:14" ht="12.75" hidden="1" x14ac:dyDescent="0.25">
      <c r="A89" s="782" t="s">
        <v>223</v>
      </c>
      <c r="B89" s="778"/>
      <c r="C89" s="779"/>
      <c r="D89" s="779"/>
      <c r="E89" s="780"/>
      <c r="F89" s="779"/>
      <c r="G89" s="779"/>
      <c r="H89" s="778"/>
      <c r="I89" s="778"/>
      <c r="J89" s="779"/>
      <c r="K89" s="780"/>
      <c r="L89" s="779"/>
      <c r="M89" s="778"/>
      <c r="N89" s="779"/>
    </row>
    <row r="90" spans="1:14" ht="12.75" hidden="1" x14ac:dyDescent="0.25">
      <c r="A90" s="782" t="s">
        <v>224</v>
      </c>
      <c r="B90" s="778"/>
      <c r="C90" s="779"/>
      <c r="D90" s="779"/>
      <c r="E90" s="780"/>
      <c r="F90" s="779"/>
      <c r="G90" s="779"/>
      <c r="H90" s="778"/>
      <c r="I90" s="778"/>
      <c r="J90" s="779"/>
      <c r="K90" s="780"/>
      <c r="L90" s="779"/>
      <c r="M90" s="778"/>
      <c r="N90" s="779"/>
    </row>
    <row r="91" spans="1:14" ht="12.75" hidden="1" x14ac:dyDescent="0.25">
      <c r="A91" s="782"/>
      <c r="B91" s="778"/>
      <c r="C91" s="779"/>
      <c r="D91" s="779"/>
      <c r="E91" s="780"/>
      <c r="F91" s="779"/>
      <c r="G91" s="779"/>
      <c r="H91" s="778"/>
      <c r="I91" s="778"/>
      <c r="J91" s="779"/>
      <c r="K91" s="780"/>
      <c r="L91" s="779"/>
      <c r="M91" s="778"/>
      <c r="N91" s="779"/>
    </row>
    <row r="92" spans="1:14" ht="12.75" hidden="1" x14ac:dyDescent="0.25">
      <c r="A92" s="784" t="s">
        <v>235</v>
      </c>
      <c r="B92" s="778"/>
      <c r="C92" s="779"/>
      <c r="D92" s="779"/>
      <c r="E92" s="780"/>
      <c r="F92" s="779"/>
      <c r="G92" s="779"/>
      <c r="H92" s="778"/>
      <c r="I92" s="778"/>
      <c r="J92" s="779"/>
      <c r="K92" s="780"/>
      <c r="L92" s="779"/>
      <c r="M92" s="778"/>
      <c r="N92" s="779"/>
    </row>
    <row r="93" spans="1:14" ht="12.75" hidden="1" x14ac:dyDescent="0.25">
      <c r="A93" s="782" t="s">
        <v>225</v>
      </c>
      <c r="B93" s="778"/>
      <c r="C93" s="779"/>
      <c r="D93" s="779"/>
      <c r="E93" s="780"/>
      <c r="F93" s="779"/>
      <c r="G93" s="779"/>
      <c r="H93" s="778"/>
      <c r="I93" s="778"/>
      <c r="J93" s="779"/>
      <c r="K93" s="780"/>
      <c r="L93" s="779"/>
      <c r="M93" s="778"/>
      <c r="N93" s="779"/>
    </row>
    <row r="94" spans="1:14" ht="12.75" hidden="1" x14ac:dyDescent="0.25">
      <c r="A94" s="782" t="s">
        <v>226</v>
      </c>
      <c r="B94" s="778"/>
      <c r="C94" s="779"/>
      <c r="D94" s="779"/>
      <c r="E94" s="780"/>
      <c r="F94" s="779"/>
      <c r="G94" s="779"/>
      <c r="H94" s="778"/>
      <c r="I94" s="778"/>
      <c r="J94" s="779"/>
      <c r="K94" s="780"/>
      <c r="L94" s="779"/>
      <c r="M94" s="778"/>
      <c r="N94" s="779"/>
    </row>
    <row r="95" spans="1:14" ht="12.75" hidden="1" x14ac:dyDescent="0.25">
      <c r="A95" s="782" t="s">
        <v>227</v>
      </c>
      <c r="B95" s="778"/>
      <c r="C95" s="779"/>
      <c r="D95" s="779"/>
      <c r="E95" s="780"/>
      <c r="F95" s="779"/>
      <c r="G95" s="779"/>
      <c r="H95" s="778"/>
      <c r="I95" s="778"/>
      <c r="J95" s="779"/>
      <c r="K95" s="780"/>
      <c r="L95" s="779"/>
      <c r="M95" s="778"/>
      <c r="N95" s="779"/>
    </row>
    <row r="96" spans="1:14" ht="12.75" hidden="1" x14ac:dyDescent="0.25">
      <c r="A96" s="782" t="s">
        <v>228</v>
      </c>
      <c r="B96" s="778"/>
      <c r="C96" s="779"/>
      <c r="D96" s="779"/>
      <c r="E96" s="780"/>
      <c r="F96" s="779"/>
      <c r="G96" s="779"/>
      <c r="H96" s="778"/>
      <c r="I96" s="778"/>
      <c r="J96" s="779"/>
      <c r="K96" s="780"/>
      <c r="L96" s="779"/>
      <c r="M96" s="778"/>
      <c r="N96" s="779"/>
    </row>
    <row r="97" spans="1:14" ht="12.75" hidden="1" x14ac:dyDescent="0.25">
      <c r="A97" s="782"/>
      <c r="B97" s="778"/>
      <c r="C97" s="779"/>
      <c r="D97" s="779"/>
      <c r="E97" s="780"/>
      <c r="F97" s="779"/>
      <c r="G97" s="779"/>
      <c r="H97" s="778"/>
      <c r="I97" s="778"/>
      <c r="J97" s="779"/>
      <c r="K97" s="780"/>
      <c r="L97" s="779"/>
      <c r="M97" s="778"/>
      <c r="N97" s="779"/>
    </row>
    <row r="98" spans="1:14" ht="12.75" hidden="1" x14ac:dyDescent="0.25">
      <c r="A98" s="784" t="s">
        <v>236</v>
      </c>
      <c r="B98" s="778"/>
      <c r="C98" s="779"/>
      <c r="D98" s="779"/>
      <c r="E98" s="780"/>
      <c r="F98" s="779"/>
      <c r="G98" s="779"/>
      <c r="H98" s="778"/>
      <c r="I98" s="778"/>
      <c r="J98" s="779"/>
      <c r="K98" s="780"/>
      <c r="L98" s="779"/>
      <c r="M98" s="778"/>
      <c r="N98" s="779"/>
    </row>
    <row r="99" spans="1:14" ht="12.75" hidden="1" x14ac:dyDescent="0.25">
      <c r="A99" s="782" t="s">
        <v>229</v>
      </c>
      <c r="B99" s="778"/>
      <c r="C99" s="779"/>
      <c r="D99" s="779"/>
      <c r="E99" s="780"/>
      <c r="F99" s="779"/>
      <c r="G99" s="779"/>
      <c r="H99" s="778"/>
      <c r="I99" s="778"/>
      <c r="J99" s="779"/>
      <c r="K99" s="780"/>
      <c r="L99" s="779"/>
      <c r="M99" s="778"/>
      <c r="N99" s="779"/>
    </row>
    <row r="100" spans="1:14" ht="25.5" hidden="1" x14ac:dyDescent="0.25">
      <c r="A100" s="782" t="s">
        <v>230</v>
      </c>
      <c r="B100" s="778"/>
      <c r="C100" s="779"/>
      <c r="D100" s="779"/>
      <c r="E100" s="780"/>
      <c r="F100" s="779"/>
      <c r="G100" s="779"/>
      <c r="H100" s="778"/>
      <c r="I100" s="778"/>
      <c r="J100" s="779"/>
      <c r="K100" s="780"/>
      <c r="L100" s="779"/>
      <c r="M100" s="778"/>
      <c r="N100" s="779"/>
    </row>
    <row r="101" spans="1:14" ht="12.75" hidden="1" x14ac:dyDescent="0.25">
      <c r="A101" s="777"/>
      <c r="B101" s="778"/>
      <c r="C101" s="779"/>
      <c r="D101" s="779"/>
      <c r="E101" s="780"/>
      <c r="F101" s="779"/>
      <c r="G101" s="779"/>
      <c r="H101" s="778"/>
      <c r="I101" s="778"/>
      <c r="J101" s="779"/>
      <c r="K101" s="780"/>
      <c r="L101" s="779"/>
      <c r="M101" s="778"/>
      <c r="N101" s="779"/>
    </row>
    <row r="102" spans="1:14" ht="12.75" hidden="1" x14ac:dyDescent="0.25">
      <c r="A102" s="790" t="s">
        <v>2</v>
      </c>
      <c r="B102" s="850">
        <f>SUM(B65:B73)</f>
        <v>12275827</v>
      </c>
      <c r="C102" s="850">
        <f t="shared" ref="C102:H102" si="4">SUM(C65:C73)</f>
        <v>12720422</v>
      </c>
      <c r="D102" s="850">
        <f t="shared" si="4"/>
        <v>-444595</v>
      </c>
      <c r="E102" s="850">
        <f t="shared" si="4"/>
        <v>11087715</v>
      </c>
      <c r="F102" s="850">
        <f t="shared" si="4"/>
        <v>13516422</v>
      </c>
      <c r="G102" s="850">
        <f t="shared" si="4"/>
        <v>11590132</v>
      </c>
      <c r="H102" s="850">
        <f t="shared" si="4"/>
        <v>1926290</v>
      </c>
      <c r="I102" s="786"/>
      <c r="J102" s="787"/>
      <c r="K102" s="789"/>
      <c r="L102" s="788"/>
      <c r="M102" s="786"/>
      <c r="N102" s="788"/>
    </row>
    <row r="103" spans="1:14" ht="12.75" hidden="1" x14ac:dyDescent="0.25">
      <c r="A103" s="790" t="s">
        <v>21</v>
      </c>
      <c r="B103" s="791"/>
      <c r="C103" s="792"/>
      <c r="D103" s="793"/>
      <c r="E103" s="792"/>
      <c r="F103" s="793"/>
      <c r="G103" s="791"/>
      <c r="H103" s="791"/>
      <c r="I103" s="791"/>
      <c r="J103" s="792"/>
      <c r="K103" s="794"/>
      <c r="L103" s="793"/>
      <c r="M103" s="791"/>
      <c r="N103" s="793"/>
    </row>
    <row r="104" spans="1:14" hidden="1" x14ac:dyDescent="0.2"/>
    <row r="105" spans="1:14" hidden="1" x14ac:dyDescent="0.2"/>
    <row r="106" spans="1:14" hidden="1" x14ac:dyDescent="0.2"/>
    <row r="107" spans="1:14" hidden="1" x14ac:dyDescent="0.2"/>
    <row r="108" spans="1:14" hidden="1" x14ac:dyDescent="0.2"/>
    <row r="109" spans="1:14" hidden="1" x14ac:dyDescent="0.2"/>
    <row r="110" spans="1:14" hidden="1" x14ac:dyDescent="0.2"/>
    <row r="111" spans="1:14" hidden="1" x14ac:dyDescent="0.2"/>
    <row r="112" spans="1:14"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sheetData>
  <mergeCells count="8">
    <mergeCell ref="I58:N58"/>
    <mergeCell ref="B58:E58"/>
    <mergeCell ref="F58:H58"/>
    <mergeCell ref="A58:A59"/>
    <mergeCell ref="A3:A4"/>
    <mergeCell ref="B3:E3"/>
    <mergeCell ref="F3:H3"/>
    <mergeCell ref="I3:N3"/>
  </mergeCells>
  <pageMargins left="0.23622047244094491" right="0.23622047244094491" top="0.74803149606299213" bottom="0.74803149606299213" header="0.31496062992125984" footer="0.31496062992125984"/>
  <pageSetup paperSize="9" scale="63" orientation="landscape" r:id="rId1"/>
  <headerFooter alignWithMargins="0">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3">
    <tabColor rgb="FF92D050"/>
  </sheetPr>
  <dimension ref="A1:DG25"/>
  <sheetViews>
    <sheetView showGridLines="0" showRuler="0" zoomScaleNormal="100" zoomScaleSheetLayoutView="90" workbookViewId="0">
      <selection activeCell="A2" sqref="A2"/>
    </sheetView>
  </sheetViews>
  <sheetFormatPr baseColWidth="10" defaultColWidth="11.28515625" defaultRowHeight="11.25" x14ac:dyDescent="0.2"/>
  <cols>
    <col min="1" max="1" width="22.7109375" style="60" customWidth="1"/>
    <col min="2" max="2" width="9.7109375" style="60" customWidth="1"/>
    <col min="3" max="3" width="13" style="60" customWidth="1"/>
    <col min="4" max="4" width="10.5703125" style="60" customWidth="1"/>
    <col min="5" max="5" width="11.7109375" style="60" customWidth="1"/>
    <col min="6" max="6" width="12.85546875" style="60" customWidth="1"/>
    <col min="7" max="7" width="11" style="60" customWidth="1"/>
    <col min="8" max="8" width="12.28515625" style="60" customWidth="1"/>
    <col min="9" max="9" width="11.28515625" style="60"/>
    <col min="10" max="10" width="10.42578125" style="60" customWidth="1"/>
    <col min="11" max="11" width="10.85546875" style="60" customWidth="1"/>
    <col min="12" max="12" width="11.28515625" style="60"/>
    <col min="13" max="13" width="12.7109375" style="60" customWidth="1"/>
    <col min="14" max="15" width="11.28515625" style="60"/>
    <col min="16" max="16" width="12.28515625" style="60" customWidth="1"/>
    <col min="17" max="17" width="9.140625" style="60" customWidth="1"/>
    <col min="18" max="18" width="11.28515625" style="60"/>
    <col min="19" max="19" width="25.7109375" style="60" hidden="1" customWidth="1"/>
    <col min="20" max="20" width="5.28515625" style="60" hidden="1" customWidth="1"/>
    <col min="21" max="21" width="8.7109375" style="60" hidden="1" customWidth="1"/>
    <col min="22" max="22" width="7.7109375" style="60" hidden="1" customWidth="1"/>
    <col min="23" max="23" width="9.5703125" style="60" hidden="1" customWidth="1"/>
    <col min="24" max="24" width="5.140625" style="60" hidden="1" customWidth="1"/>
    <col min="25" max="25" width="7" style="60" hidden="1" customWidth="1"/>
    <col min="26" max="26" width="9.5703125" style="60" hidden="1" customWidth="1"/>
    <col min="27" max="28" width="7" style="60" hidden="1" customWidth="1"/>
    <col min="29" max="29" width="7.85546875" style="60" hidden="1" customWidth="1"/>
    <col min="30" max="30" width="6.28515625" style="60" hidden="1" customWidth="1"/>
    <col min="31" max="31" width="7.85546875" style="60" hidden="1" customWidth="1"/>
    <col min="32" max="33" width="7" style="60" hidden="1" customWidth="1"/>
    <col min="34" max="34" width="9.5703125" style="60" hidden="1" customWidth="1"/>
    <col min="35" max="35" width="7" style="60" hidden="1" customWidth="1"/>
    <col min="36" max="52" width="11.28515625" style="60" hidden="1" customWidth="1"/>
    <col min="53" max="53" width="27.28515625" style="60" hidden="1" customWidth="1"/>
    <col min="54" max="90" width="11.28515625" style="60" hidden="1" customWidth="1"/>
    <col min="91" max="91" width="26.140625" style="60" hidden="1" customWidth="1"/>
    <col min="92" max="109" width="11.28515625" style="60" hidden="1" customWidth="1"/>
    <col min="110" max="16384" width="11.28515625" style="60"/>
  </cols>
  <sheetData>
    <row r="1" spans="1:111" s="264" customFormat="1" ht="24.95" customHeight="1" x14ac:dyDescent="0.2">
      <c r="A1" s="1420" t="s">
        <v>420</v>
      </c>
      <c r="B1" s="1421"/>
      <c r="C1" s="1421"/>
      <c r="D1" s="1421"/>
      <c r="E1" s="1421"/>
      <c r="F1" s="1421"/>
      <c r="G1" s="1421"/>
      <c r="H1" s="1421"/>
      <c r="I1" s="1421"/>
      <c r="J1" s="1421"/>
      <c r="K1" s="1421"/>
      <c r="L1" s="1421"/>
      <c r="M1" s="1421"/>
      <c r="N1" s="1421"/>
      <c r="O1" s="1421"/>
      <c r="P1" s="1421"/>
      <c r="Q1" s="1421"/>
      <c r="S1" s="263" t="s">
        <v>420</v>
      </c>
      <c r="T1" s="1422"/>
      <c r="U1" s="1422"/>
      <c r="V1" s="1422"/>
      <c r="W1" s="1422"/>
      <c r="AL1" s="1423" t="s">
        <v>2020</v>
      </c>
      <c r="AM1" s="1423" t="s">
        <v>2109</v>
      </c>
      <c r="AN1" s="1423" t="s">
        <v>2110</v>
      </c>
      <c r="AO1" s="1423"/>
      <c r="AP1" s="1423"/>
      <c r="AQ1" s="1423"/>
      <c r="AR1" s="1423"/>
      <c r="AS1" s="1423"/>
      <c r="AT1" s="1423"/>
      <c r="AU1" s="1423"/>
      <c r="AV1" s="1423"/>
      <c r="AW1" s="1423"/>
      <c r="AX1" s="1423"/>
      <c r="BA1" s="263" t="s">
        <v>420</v>
      </c>
      <c r="BT1" s="1424" t="s">
        <v>420</v>
      </c>
      <c r="BU1" s="1425"/>
      <c r="BV1" s="1425"/>
      <c r="BW1" s="1425"/>
      <c r="BX1" s="1425"/>
      <c r="BY1" s="263"/>
      <c r="BZ1" s="263"/>
      <c r="CA1" s="263"/>
      <c r="CB1" s="263"/>
      <c r="CC1" s="263"/>
      <c r="CD1" s="263"/>
      <c r="CE1" s="263"/>
      <c r="CF1" s="263"/>
      <c r="CG1" s="263"/>
      <c r="CH1" s="263"/>
      <c r="CI1" s="263"/>
      <c r="CJ1" s="263"/>
      <c r="CM1" s="263" t="s">
        <v>420</v>
      </c>
      <c r="CN1" s="1422"/>
      <c r="CO1" s="1422"/>
      <c r="CP1" s="1422"/>
      <c r="CQ1" s="1422"/>
    </row>
    <row r="2" spans="1:111" s="264" customFormat="1" ht="24.95" customHeight="1" x14ac:dyDescent="0.2">
      <c r="A2" s="482" t="s">
        <v>14493</v>
      </c>
      <c r="B2" s="1421"/>
      <c r="C2" s="1421"/>
      <c r="D2" s="1421"/>
      <c r="E2" s="1421"/>
      <c r="F2" s="1421"/>
      <c r="G2" s="1421"/>
      <c r="H2" s="1421"/>
      <c r="I2" s="1421"/>
      <c r="J2" s="1421"/>
      <c r="K2" s="1421"/>
      <c r="L2" s="1421"/>
      <c r="M2" s="1421"/>
      <c r="N2" s="1421"/>
      <c r="O2" s="1421"/>
      <c r="P2" s="1421"/>
      <c r="Q2" s="1421"/>
      <c r="R2" s="1423"/>
      <c r="S2" s="1423" t="s">
        <v>487</v>
      </c>
      <c r="T2" s="1423"/>
      <c r="U2" s="1423"/>
      <c r="V2" s="1423"/>
      <c r="W2" s="1423"/>
      <c r="X2" s="1423"/>
      <c r="Y2" s="1423"/>
      <c r="Z2" s="1423"/>
      <c r="AA2" s="1423"/>
      <c r="AB2" s="1423"/>
      <c r="AC2" s="1423"/>
      <c r="AD2" s="1423"/>
      <c r="AE2" s="1423"/>
      <c r="AF2" s="1423"/>
      <c r="AG2" s="1423"/>
      <c r="AH2" s="1423"/>
      <c r="AI2" s="1423"/>
      <c r="AJ2" s="1423"/>
      <c r="AK2" s="1423"/>
      <c r="AL2" s="1423"/>
      <c r="AM2" s="1423" t="s">
        <v>2035</v>
      </c>
      <c r="AN2" s="1423"/>
      <c r="AO2" s="1423"/>
      <c r="AP2" s="1423"/>
      <c r="AQ2" s="1423"/>
      <c r="AR2" s="1423" t="s">
        <v>2111</v>
      </c>
      <c r="AS2" s="1423" t="s">
        <v>2040</v>
      </c>
      <c r="AT2" s="1423"/>
      <c r="AU2" s="1423" t="s">
        <v>2112</v>
      </c>
      <c r="AV2" s="1423"/>
      <c r="AW2" s="1423" t="s">
        <v>2</v>
      </c>
      <c r="AX2" s="1423"/>
      <c r="AY2" s="1423"/>
      <c r="AZ2" s="1423"/>
      <c r="BA2" s="1423" t="str">
        <f>'[2]F-01'!$A$2</f>
        <v>SECTOR: SALUD</v>
      </c>
      <c r="BB2" s="1423"/>
      <c r="BC2" s="1423" t="s">
        <v>2031</v>
      </c>
      <c r="BD2" s="1423"/>
      <c r="BE2" s="1423"/>
      <c r="BF2" s="1423"/>
      <c r="BG2" s="1423"/>
      <c r="BH2" s="1423"/>
      <c r="BI2" s="1423"/>
      <c r="BJ2" s="1423"/>
      <c r="BK2" s="1423"/>
      <c r="BL2" s="1423"/>
      <c r="BM2" s="1423"/>
      <c r="BN2" s="1423"/>
      <c r="BO2" s="1423"/>
      <c r="BP2" s="1423"/>
      <c r="BQ2" s="1423"/>
      <c r="BR2" s="1423"/>
      <c r="BS2" s="1423"/>
      <c r="BT2" s="1423" t="s">
        <v>2032</v>
      </c>
      <c r="BU2" s="1423" t="s">
        <v>2033</v>
      </c>
      <c r="BV2" s="1423"/>
      <c r="BW2" s="1423"/>
      <c r="BX2" s="1423"/>
      <c r="BY2" s="1423"/>
      <c r="BZ2" s="1423"/>
      <c r="CA2" s="1423"/>
      <c r="CB2" s="1423"/>
      <c r="CC2" s="1423"/>
      <c r="CD2" s="1423"/>
      <c r="CE2" s="1423"/>
      <c r="CF2" s="1423"/>
      <c r="CG2" s="1423"/>
      <c r="CH2" s="1423"/>
      <c r="CI2" s="1423"/>
      <c r="CJ2" s="1423"/>
      <c r="CK2" s="1423"/>
      <c r="CL2" s="1423"/>
      <c r="CM2" s="1423" t="s">
        <v>2042</v>
      </c>
      <c r="CN2" s="1423"/>
      <c r="CO2" s="1423"/>
      <c r="CP2" s="1423"/>
      <c r="CQ2" s="1423"/>
      <c r="CR2" s="1423"/>
      <c r="CS2" s="1423"/>
      <c r="CT2" s="1423"/>
      <c r="CU2" s="1423"/>
      <c r="CV2" s="1423"/>
      <c r="CW2" s="1423"/>
      <c r="CX2" s="1423"/>
      <c r="CY2" s="1423"/>
      <c r="CZ2" s="1423"/>
      <c r="DA2" s="1423"/>
      <c r="DB2" s="1423"/>
      <c r="DC2" s="1423"/>
      <c r="DD2" s="1423"/>
      <c r="DE2" s="1423"/>
      <c r="DF2" s="1423"/>
      <c r="DG2" s="1423"/>
    </row>
    <row r="3" spans="1:111" ht="23.25" customHeight="1" x14ac:dyDescent="0.2">
      <c r="A3" s="1532" t="s">
        <v>3</v>
      </c>
      <c r="B3" s="1532" t="s">
        <v>421</v>
      </c>
      <c r="C3" s="1532"/>
      <c r="D3" s="1532"/>
      <c r="E3" s="1532"/>
      <c r="F3" s="1532"/>
      <c r="G3" s="1532"/>
      <c r="H3" s="1532"/>
      <c r="I3" s="1532" t="s">
        <v>422</v>
      </c>
      <c r="J3" s="1532"/>
      <c r="K3" s="1532"/>
      <c r="L3" s="1532"/>
      <c r="M3" s="1532"/>
      <c r="N3" s="1532" t="s">
        <v>423</v>
      </c>
      <c r="O3" s="1532"/>
      <c r="P3" s="1532" t="s">
        <v>2</v>
      </c>
      <c r="Q3" s="1532"/>
      <c r="S3" s="60" t="s">
        <v>3</v>
      </c>
      <c r="T3" s="60" t="s">
        <v>421</v>
      </c>
      <c r="AA3" s="60" t="s">
        <v>422</v>
      </c>
      <c r="AF3" s="60" t="s">
        <v>423</v>
      </c>
      <c r="AH3" s="60" t="s">
        <v>2</v>
      </c>
      <c r="AL3" s="60" t="s">
        <v>2113</v>
      </c>
      <c r="AM3" s="60" t="s">
        <v>2036</v>
      </c>
      <c r="AN3" s="60" t="s">
        <v>2037</v>
      </c>
      <c r="AO3" s="60" t="s">
        <v>2038</v>
      </c>
      <c r="AP3" s="60" t="s">
        <v>50</v>
      </c>
      <c r="AQ3" s="60" t="s">
        <v>2039</v>
      </c>
      <c r="AS3" s="60" t="s">
        <v>50</v>
      </c>
      <c r="AT3" s="60" t="s">
        <v>2041</v>
      </c>
      <c r="AW3" s="60" t="s">
        <v>141</v>
      </c>
      <c r="AX3" s="60" t="s">
        <v>91</v>
      </c>
      <c r="BT3" s="60" t="s">
        <v>99</v>
      </c>
      <c r="BU3" s="60" t="s">
        <v>2116</v>
      </c>
      <c r="CM3" s="60" t="s">
        <v>3</v>
      </c>
      <c r="CN3" s="60" t="s">
        <v>421</v>
      </c>
      <c r="CU3" s="60" t="s">
        <v>422</v>
      </c>
      <c r="CZ3" s="60" t="s">
        <v>423</v>
      </c>
      <c r="DB3" s="60" t="s">
        <v>2</v>
      </c>
    </row>
    <row r="4" spans="1:111" s="63" customFormat="1" ht="70.5" customHeight="1" x14ac:dyDescent="0.2">
      <c r="A4" s="1532"/>
      <c r="B4" s="852" t="s">
        <v>293</v>
      </c>
      <c r="C4" s="852" t="s">
        <v>294</v>
      </c>
      <c r="D4" s="852" t="s">
        <v>295</v>
      </c>
      <c r="E4" s="852" t="s">
        <v>296</v>
      </c>
      <c r="F4" s="852" t="s">
        <v>297</v>
      </c>
      <c r="G4" s="852" t="s">
        <v>298</v>
      </c>
      <c r="H4" s="852" t="s">
        <v>299</v>
      </c>
      <c r="I4" s="852" t="s">
        <v>300</v>
      </c>
      <c r="J4" s="852" t="s">
        <v>298</v>
      </c>
      <c r="K4" s="852" t="s">
        <v>301</v>
      </c>
      <c r="L4" s="852" t="s">
        <v>302</v>
      </c>
      <c r="M4" s="852" t="s">
        <v>303</v>
      </c>
      <c r="N4" s="852" t="s">
        <v>304</v>
      </c>
      <c r="O4" s="852" t="s">
        <v>305</v>
      </c>
      <c r="P4" s="852" t="s">
        <v>20</v>
      </c>
      <c r="Q4" s="852" t="s">
        <v>22</v>
      </c>
      <c r="R4" s="60"/>
      <c r="S4" s="60"/>
      <c r="T4" s="60" t="s">
        <v>293</v>
      </c>
      <c r="U4" s="60" t="s">
        <v>294</v>
      </c>
      <c r="V4" s="60" t="s">
        <v>295</v>
      </c>
      <c r="W4" s="60" t="s">
        <v>296</v>
      </c>
      <c r="X4" s="60" t="s">
        <v>297</v>
      </c>
      <c r="Y4" s="60" t="s">
        <v>298</v>
      </c>
      <c r="Z4" s="60" t="s">
        <v>299</v>
      </c>
      <c r="AA4" s="60" t="s">
        <v>300</v>
      </c>
      <c r="AB4" s="60" t="s">
        <v>298</v>
      </c>
      <c r="AC4" s="60" t="s">
        <v>301</v>
      </c>
      <c r="AD4" s="60" t="s">
        <v>302</v>
      </c>
      <c r="AE4" s="60" t="s">
        <v>303</v>
      </c>
      <c r="AF4" s="60" t="s">
        <v>304</v>
      </c>
      <c r="AG4" s="60" t="s">
        <v>305</v>
      </c>
      <c r="AH4" s="60" t="s">
        <v>20</v>
      </c>
      <c r="AI4" s="60" t="s">
        <v>22</v>
      </c>
      <c r="AJ4" s="60"/>
      <c r="AK4" s="60"/>
      <c r="AL4" s="60"/>
      <c r="AM4" s="60"/>
      <c r="AN4" s="60"/>
      <c r="AO4" s="60"/>
      <c r="AP4" s="60"/>
      <c r="AQ4" s="60"/>
      <c r="AR4" s="60"/>
      <c r="AS4" s="60"/>
      <c r="AT4" s="60"/>
      <c r="AU4" s="60"/>
      <c r="AV4" s="60"/>
      <c r="AW4" s="60"/>
      <c r="AX4" s="60"/>
      <c r="AY4" s="60"/>
      <c r="AZ4" s="60"/>
      <c r="BA4" s="60" t="s">
        <v>3</v>
      </c>
      <c r="BB4" s="60" t="s">
        <v>421</v>
      </c>
      <c r="BC4" s="60"/>
      <c r="BD4" s="60"/>
      <c r="BE4" s="60"/>
      <c r="BF4" s="60"/>
      <c r="BG4" s="60"/>
      <c r="BH4" s="60"/>
      <c r="BI4" s="60" t="s">
        <v>422</v>
      </c>
      <c r="BJ4" s="60"/>
      <c r="BK4" s="60"/>
      <c r="BL4" s="60"/>
      <c r="BM4" s="60"/>
      <c r="BN4" s="60" t="s">
        <v>423</v>
      </c>
      <c r="BO4" s="60"/>
      <c r="BP4" s="60" t="s">
        <v>2</v>
      </c>
      <c r="BQ4" s="60"/>
      <c r="BR4" s="60"/>
      <c r="BS4" s="60"/>
      <c r="BT4" s="60" t="s">
        <v>3</v>
      </c>
      <c r="BU4" s="60" t="s">
        <v>421</v>
      </c>
      <c r="BV4" s="60"/>
      <c r="BW4" s="60"/>
      <c r="BX4" s="60"/>
      <c r="BY4" s="60"/>
      <c r="BZ4" s="60"/>
      <c r="CA4" s="60"/>
      <c r="CB4" s="60" t="s">
        <v>422</v>
      </c>
      <c r="CC4" s="60"/>
      <c r="CD4" s="60"/>
      <c r="CE4" s="60"/>
      <c r="CF4" s="60"/>
      <c r="CG4" s="60" t="s">
        <v>423</v>
      </c>
      <c r="CH4" s="60"/>
      <c r="CI4" s="60" t="s">
        <v>2</v>
      </c>
      <c r="CJ4" s="60"/>
      <c r="CK4" s="60"/>
      <c r="CL4" s="60"/>
      <c r="CM4" s="60"/>
      <c r="CN4" s="60" t="s">
        <v>293</v>
      </c>
      <c r="CO4" s="60" t="s">
        <v>294</v>
      </c>
      <c r="CP4" s="60" t="s">
        <v>295</v>
      </c>
      <c r="CQ4" s="60" t="s">
        <v>296</v>
      </c>
      <c r="CR4" s="60" t="s">
        <v>297</v>
      </c>
      <c r="CS4" s="60" t="s">
        <v>298</v>
      </c>
      <c r="CT4" s="60" t="s">
        <v>299</v>
      </c>
      <c r="CU4" s="60" t="s">
        <v>300</v>
      </c>
      <c r="CV4" s="60" t="s">
        <v>298</v>
      </c>
      <c r="CW4" s="60" t="s">
        <v>301</v>
      </c>
      <c r="CX4" s="60" t="s">
        <v>302</v>
      </c>
      <c r="CY4" s="60" t="s">
        <v>303</v>
      </c>
      <c r="CZ4" s="60" t="s">
        <v>304</v>
      </c>
      <c r="DA4" s="60" t="s">
        <v>305</v>
      </c>
      <c r="DB4" s="60" t="s">
        <v>20</v>
      </c>
      <c r="DC4" s="60" t="s">
        <v>22</v>
      </c>
      <c r="DD4" s="60"/>
      <c r="DE4" s="60"/>
      <c r="DF4" s="60"/>
      <c r="DG4" s="60"/>
    </row>
    <row r="5" spans="1:111" ht="13.5" x14ac:dyDescent="0.25">
      <c r="A5" s="853"/>
      <c r="B5" s="854"/>
      <c r="C5" s="855"/>
      <c r="D5" s="856"/>
      <c r="E5" s="855"/>
      <c r="F5" s="856"/>
      <c r="G5" s="855"/>
      <c r="H5" s="856"/>
      <c r="I5" s="855"/>
      <c r="J5" s="856"/>
      <c r="K5" s="855"/>
      <c r="L5" s="856"/>
      <c r="M5" s="855"/>
      <c r="N5" s="856"/>
      <c r="O5" s="856"/>
      <c r="P5" s="855"/>
      <c r="Q5" s="857"/>
      <c r="BB5" s="60" t="s">
        <v>293</v>
      </c>
      <c r="BC5" s="60" t="s">
        <v>294</v>
      </c>
      <c r="BD5" s="60" t="s">
        <v>295</v>
      </c>
      <c r="BE5" s="60" t="s">
        <v>296</v>
      </c>
      <c r="BF5" s="60" t="s">
        <v>297</v>
      </c>
      <c r="BG5" s="60" t="s">
        <v>298</v>
      </c>
      <c r="BH5" s="60" t="s">
        <v>299</v>
      </c>
      <c r="BI5" s="60" t="s">
        <v>300</v>
      </c>
      <c r="BJ5" s="60" t="s">
        <v>298</v>
      </c>
      <c r="BK5" s="60" t="s">
        <v>301</v>
      </c>
      <c r="BL5" s="60" t="s">
        <v>302</v>
      </c>
      <c r="BM5" s="60" t="s">
        <v>303</v>
      </c>
      <c r="BN5" s="60" t="s">
        <v>304</v>
      </c>
      <c r="BO5" s="60" t="s">
        <v>305</v>
      </c>
      <c r="BP5" s="60" t="s">
        <v>20</v>
      </c>
      <c r="BQ5" s="60" t="s">
        <v>22</v>
      </c>
      <c r="BU5" s="60" t="s">
        <v>293</v>
      </c>
      <c r="BV5" s="60" t="s">
        <v>294</v>
      </c>
      <c r="BW5" s="60" t="s">
        <v>295</v>
      </c>
      <c r="BX5" s="60" t="s">
        <v>296</v>
      </c>
      <c r="BY5" s="60" t="s">
        <v>297</v>
      </c>
      <c r="BZ5" s="60" t="s">
        <v>298</v>
      </c>
      <c r="CA5" s="60" t="s">
        <v>299</v>
      </c>
      <c r="CB5" s="60" t="s">
        <v>300</v>
      </c>
      <c r="CC5" s="60" t="s">
        <v>298</v>
      </c>
      <c r="CD5" s="60" t="s">
        <v>301</v>
      </c>
      <c r="CE5" s="60" t="s">
        <v>302</v>
      </c>
      <c r="CF5" s="60" t="s">
        <v>303</v>
      </c>
      <c r="CG5" s="60" t="s">
        <v>304</v>
      </c>
      <c r="CH5" s="60" t="s">
        <v>305</v>
      </c>
      <c r="CI5" s="60" t="s">
        <v>20</v>
      </c>
      <c r="CJ5" s="60" t="s">
        <v>22</v>
      </c>
    </row>
    <row r="6" spans="1:111" ht="13.5" x14ac:dyDescent="0.25">
      <c r="A6" s="858" t="s">
        <v>47</v>
      </c>
      <c r="B6" s="859"/>
      <c r="C6" s="860">
        <v>2968286056</v>
      </c>
      <c r="D6" s="861">
        <v>186569880</v>
      </c>
      <c r="E6" s="860">
        <v>3054955403</v>
      </c>
      <c r="F6" s="861">
        <v>2299723269</v>
      </c>
      <c r="G6" s="860">
        <v>136796019</v>
      </c>
      <c r="H6" s="862">
        <v>8646330627</v>
      </c>
      <c r="I6" s="860"/>
      <c r="J6" s="861">
        <v>2915387</v>
      </c>
      <c r="K6" s="860">
        <v>17615387</v>
      </c>
      <c r="L6" s="861"/>
      <c r="M6" s="863">
        <v>20530774</v>
      </c>
      <c r="N6" s="861"/>
      <c r="O6" s="861"/>
      <c r="P6" s="860">
        <v>8666861401</v>
      </c>
      <c r="Q6" s="864">
        <v>0.76688491042439699</v>
      </c>
      <c r="S6" s="60" t="s">
        <v>47</v>
      </c>
      <c r="U6" s="60">
        <v>32831380</v>
      </c>
      <c r="V6" s="60">
        <v>5811720</v>
      </c>
      <c r="W6" s="60">
        <v>89239251</v>
      </c>
      <c r="Y6" s="60">
        <v>400000</v>
      </c>
      <c r="Z6" s="60">
        <f>SUM(T6:Y6)</f>
        <v>128282351</v>
      </c>
      <c r="AE6" s="60">
        <f>SUM(AA6:AD6)</f>
        <v>0</v>
      </c>
      <c r="AH6" s="60">
        <f>Z6+AE6+AG6</f>
        <v>128282351</v>
      </c>
      <c r="AI6" s="60">
        <f>AH6/$AH$24</f>
        <v>0.80892626968923431</v>
      </c>
      <c r="AL6" s="60" t="s">
        <v>47</v>
      </c>
      <c r="AM6" s="60">
        <v>2818083194</v>
      </c>
      <c r="AN6" s="60">
        <v>174795319</v>
      </c>
      <c r="AO6" s="60">
        <v>2489585494</v>
      </c>
      <c r="AP6" s="60">
        <v>810120548</v>
      </c>
      <c r="AQ6" s="60">
        <v>81805636</v>
      </c>
      <c r="AR6" s="60">
        <v>6374390191</v>
      </c>
      <c r="AS6" s="60">
        <v>0</v>
      </c>
      <c r="AT6" s="60">
        <v>2915387</v>
      </c>
      <c r="AU6" s="60">
        <v>2915387</v>
      </c>
      <c r="AW6" s="60">
        <v>6377305578</v>
      </c>
      <c r="AX6" s="60">
        <v>0.78844697526903573</v>
      </c>
      <c r="BA6" s="60" t="s">
        <v>47</v>
      </c>
      <c r="BC6" s="60">
        <v>95470523</v>
      </c>
      <c r="BD6" s="60">
        <v>5962841</v>
      </c>
      <c r="BE6" s="60">
        <v>120162001</v>
      </c>
      <c r="BG6" s="60">
        <v>32304</v>
      </c>
      <c r="BH6" s="60">
        <f>SUM(BB6:BG6)</f>
        <v>221627669</v>
      </c>
      <c r="BK6" s="60">
        <v>14700000</v>
      </c>
      <c r="BM6" s="60">
        <f>SUM(BI6:BL6)</f>
        <v>14700000</v>
      </c>
      <c r="BP6" s="60">
        <f>+BO6+BM6+BH6</f>
        <v>236327669</v>
      </c>
      <c r="BQ6" s="60">
        <f>+BP6/BP25</f>
        <v>0.95801799918442199</v>
      </c>
      <c r="BT6" s="60" t="s">
        <v>47</v>
      </c>
      <c r="BV6" s="60">
        <v>10457847</v>
      </c>
      <c r="BX6" s="60">
        <v>36914810</v>
      </c>
      <c r="BY6" s="60">
        <v>18283</v>
      </c>
      <c r="CA6" s="60">
        <f>SUM(BU6:BZ6)</f>
        <v>47390940</v>
      </c>
      <c r="CI6" s="60">
        <f>+CA6+CF6+CH6</f>
        <v>47390940</v>
      </c>
      <c r="CJ6" s="60">
        <f>+CI6/CI25</f>
        <v>0.96297252077593842</v>
      </c>
      <c r="CM6" s="60" t="s">
        <v>47</v>
      </c>
      <c r="CO6" s="60">
        <v>11443112</v>
      </c>
      <c r="CQ6" s="60">
        <v>319053847</v>
      </c>
      <c r="CR6" s="60">
        <v>1489584438</v>
      </c>
      <c r="CS6" s="60">
        <v>54558079</v>
      </c>
      <c r="CT6" s="60">
        <f>SUM(CN6:CS6)</f>
        <v>1874639476</v>
      </c>
      <c r="CY6" s="60">
        <f>SUM(CU6:CX6)</f>
        <v>0</v>
      </c>
      <c r="DA6" s="60">
        <f>SUM(CZ6)</f>
        <v>0</v>
      </c>
      <c r="DB6" s="60">
        <f>CT6+CY6+DA6</f>
        <v>1874639476</v>
      </c>
      <c r="DC6" s="60">
        <f>DB6/DB24</f>
        <v>0.95493091532828644</v>
      </c>
    </row>
    <row r="7" spans="1:111" ht="13.5" x14ac:dyDescent="0.25">
      <c r="A7" s="858"/>
      <c r="B7" s="859"/>
      <c r="C7" s="860"/>
      <c r="D7" s="861"/>
      <c r="E7" s="860"/>
      <c r="F7" s="861"/>
      <c r="G7" s="860"/>
      <c r="H7" s="862"/>
      <c r="I7" s="860"/>
      <c r="J7" s="861"/>
      <c r="K7" s="860"/>
      <c r="L7" s="861"/>
      <c r="M7" s="860"/>
      <c r="N7" s="861"/>
      <c r="O7" s="861"/>
      <c r="P7" s="860"/>
      <c r="Q7" s="864"/>
      <c r="AE7" s="60">
        <f>SUM(AA7:AD7)</f>
        <v>0</v>
      </c>
      <c r="AH7" s="60">
        <f>Z7+AE7+AG7</f>
        <v>0</v>
      </c>
    </row>
    <row r="8" spans="1:111" ht="27" x14ac:dyDescent="0.25">
      <c r="A8" s="858" t="s">
        <v>48</v>
      </c>
      <c r="B8" s="859"/>
      <c r="C8" s="860">
        <v>1067732</v>
      </c>
      <c r="D8" s="861"/>
      <c r="E8" s="860">
        <v>310016115</v>
      </c>
      <c r="F8" s="861">
        <v>38475809</v>
      </c>
      <c r="G8" s="860">
        <v>71714</v>
      </c>
      <c r="H8" s="862">
        <v>349631370</v>
      </c>
      <c r="I8" s="860"/>
      <c r="J8" s="861"/>
      <c r="K8" s="860"/>
      <c r="L8" s="861"/>
      <c r="M8" s="860"/>
      <c r="N8" s="861"/>
      <c r="O8" s="861"/>
      <c r="P8" s="860">
        <v>349631370</v>
      </c>
      <c r="Q8" s="864">
        <v>3.093703815698174E-2</v>
      </c>
      <c r="S8" s="60" t="s">
        <v>48</v>
      </c>
      <c r="W8" s="60">
        <v>14901196</v>
      </c>
      <c r="Z8" s="60">
        <f>SUM(T8:Y8)</f>
        <v>14901196</v>
      </c>
      <c r="AE8" s="60">
        <f>SUM(AA8:AD8)</f>
        <v>0</v>
      </c>
      <c r="AH8" s="60">
        <f>Z8+AE8+AG8</f>
        <v>14901196</v>
      </c>
      <c r="AI8" s="60">
        <f>AH8/$AH$24</f>
        <v>9.3964359089335217E-2</v>
      </c>
      <c r="AL8" s="60" t="s">
        <v>2114</v>
      </c>
      <c r="AM8" s="60">
        <v>1067732</v>
      </c>
      <c r="AN8" s="60">
        <v>0</v>
      </c>
      <c r="AO8" s="60">
        <v>261439962</v>
      </c>
      <c r="AP8" s="60">
        <v>0</v>
      </c>
      <c r="AQ8" s="60">
        <v>0</v>
      </c>
      <c r="AR8" s="60">
        <v>262507694</v>
      </c>
      <c r="AS8" s="60">
        <v>0</v>
      </c>
      <c r="AT8" s="60">
        <v>0</v>
      </c>
      <c r="AU8" s="60">
        <v>0</v>
      </c>
      <c r="AW8" s="60">
        <v>262507694</v>
      </c>
      <c r="AX8" s="60">
        <v>3.2454677729910342E-2</v>
      </c>
      <c r="BA8" s="60" t="s">
        <v>48</v>
      </c>
      <c r="BE8" s="60">
        <v>31924431</v>
      </c>
      <c r="BH8" s="60">
        <f>SUM(BB8:BG8)</f>
        <v>31924431</v>
      </c>
      <c r="BT8" s="60" t="s">
        <v>48</v>
      </c>
      <c r="BX8" s="60">
        <v>1750526</v>
      </c>
      <c r="BZ8" s="60">
        <v>71714</v>
      </c>
      <c r="CA8" s="60">
        <f>SUM(BU8:BZ8)</f>
        <v>1822240</v>
      </c>
      <c r="CI8" s="60">
        <f>+CA8+CF8+CH8</f>
        <v>1822240</v>
      </c>
      <c r="CJ8" s="60">
        <f>+CI8/CI25</f>
        <v>3.7027479224061521E-2</v>
      </c>
      <c r="CM8" s="60" t="s">
        <v>48</v>
      </c>
      <c r="CR8" s="60">
        <v>38475809</v>
      </c>
      <c r="CT8" s="60">
        <f t="shared" ref="CT8:CT10" si="0">SUM(CN8:CS8)</f>
        <v>38475809</v>
      </c>
      <c r="DB8" s="60">
        <f t="shared" ref="DB8:DB10" si="1">CT8+CY8+DA8</f>
        <v>38475809</v>
      </c>
      <c r="DC8" s="60">
        <f>DB8/DB24</f>
        <v>1.9599362958452032E-2</v>
      </c>
    </row>
    <row r="9" spans="1:111" ht="13.5" x14ac:dyDescent="0.25">
      <c r="A9" s="858"/>
      <c r="B9" s="859"/>
      <c r="C9" s="860"/>
      <c r="D9" s="861"/>
      <c r="E9" s="860"/>
      <c r="F9" s="861"/>
      <c r="G9" s="860"/>
      <c r="H9" s="862"/>
      <c r="I9" s="860"/>
      <c r="J9" s="861"/>
      <c r="K9" s="860"/>
      <c r="L9" s="861"/>
      <c r="M9" s="860"/>
      <c r="N9" s="861"/>
      <c r="O9" s="861"/>
      <c r="P9" s="860"/>
      <c r="Q9" s="864"/>
      <c r="AE9" s="60">
        <f>SUM(AA9:AD9)</f>
        <v>0</v>
      </c>
      <c r="AH9" s="60">
        <f>Z9+AE9+AG9</f>
        <v>0</v>
      </c>
    </row>
    <row r="10" spans="1:111" ht="27" x14ac:dyDescent="0.25">
      <c r="A10" s="858" t="s">
        <v>49</v>
      </c>
      <c r="B10" s="859"/>
      <c r="C10" s="860"/>
      <c r="D10" s="861"/>
      <c r="E10" s="860">
        <v>665380850</v>
      </c>
      <c r="F10" s="861">
        <v>50000000</v>
      </c>
      <c r="G10" s="860"/>
      <c r="H10" s="862">
        <v>715380850</v>
      </c>
      <c r="I10" s="860"/>
      <c r="J10" s="861">
        <v>760509584</v>
      </c>
      <c r="K10" s="860">
        <v>764586937</v>
      </c>
      <c r="L10" s="861"/>
      <c r="M10" s="863">
        <v>1525096521</v>
      </c>
      <c r="N10" s="861"/>
      <c r="O10" s="861"/>
      <c r="P10" s="860">
        <v>2240477371</v>
      </c>
      <c r="Q10" s="864">
        <v>0.19824804026160792</v>
      </c>
      <c r="S10" s="60" t="s">
        <v>49</v>
      </c>
      <c r="W10" s="60">
        <v>13672076</v>
      </c>
      <c r="Z10" s="60">
        <f>SUM(T10:Y10)</f>
        <v>13672076</v>
      </c>
      <c r="AC10" s="60">
        <v>1727867</v>
      </c>
      <c r="AE10" s="60">
        <f>SUM(AA10:AD10)</f>
        <v>1727867</v>
      </c>
      <c r="AH10" s="60">
        <f>Z10+AE10+AG10</f>
        <v>15399943</v>
      </c>
      <c r="AI10" s="60">
        <f>AH10/$AH$24</f>
        <v>9.7109371221430429E-2</v>
      </c>
      <c r="AL10" s="60" t="s">
        <v>2115</v>
      </c>
      <c r="AM10" s="60">
        <v>0</v>
      </c>
      <c r="AN10" s="60">
        <v>0</v>
      </c>
      <c r="AO10" s="60">
        <v>651708774</v>
      </c>
      <c r="AP10" s="60">
        <v>0</v>
      </c>
      <c r="AQ10" s="60">
        <v>0</v>
      </c>
      <c r="AR10" s="60">
        <v>651708774</v>
      </c>
      <c r="AS10" s="60">
        <v>0</v>
      </c>
      <c r="AT10" s="60">
        <v>760509584</v>
      </c>
      <c r="AU10" s="60">
        <v>760509584</v>
      </c>
      <c r="AW10" s="60">
        <v>1412218358</v>
      </c>
      <c r="AX10" s="60">
        <v>0.17459713654394127</v>
      </c>
      <c r="BA10" s="60" t="s">
        <v>49</v>
      </c>
      <c r="BK10" s="60">
        <v>2349486</v>
      </c>
      <c r="BM10" s="60">
        <f>SUM(BI10:BL10)</f>
        <v>2349486</v>
      </c>
      <c r="BP10" s="60">
        <f>+BO10+BM10+BH10</f>
        <v>2349486</v>
      </c>
      <c r="BQ10" s="60">
        <f>+BP10/BP25</f>
        <v>9.5242757073519431E-3</v>
      </c>
      <c r="BT10" s="60" t="s">
        <v>49</v>
      </c>
      <c r="CM10" s="60" t="s">
        <v>49</v>
      </c>
      <c r="CR10" s="60">
        <v>50000000</v>
      </c>
      <c r="CT10" s="60">
        <f t="shared" si="0"/>
        <v>50000000</v>
      </c>
      <c r="DB10" s="60">
        <f t="shared" si="1"/>
        <v>50000000</v>
      </c>
      <c r="DC10" s="60">
        <f>DB10/DB24</f>
        <v>2.5469721713261482E-2</v>
      </c>
    </row>
    <row r="11" spans="1:111" ht="13.5" x14ac:dyDescent="0.25">
      <c r="A11" s="858" t="s">
        <v>92</v>
      </c>
      <c r="B11" s="859"/>
      <c r="C11" s="860"/>
      <c r="D11" s="861"/>
      <c r="E11" s="860"/>
      <c r="F11" s="861"/>
      <c r="G11" s="860"/>
      <c r="H11" s="861"/>
      <c r="I11" s="860"/>
      <c r="J11" s="861"/>
      <c r="K11" s="860"/>
      <c r="L11" s="861"/>
      <c r="M11" s="860"/>
      <c r="N11" s="861"/>
      <c r="O11" s="861"/>
      <c r="P11" s="860"/>
      <c r="Q11" s="865"/>
      <c r="S11" s="60" t="s">
        <v>92</v>
      </c>
      <c r="BA11" s="60" t="s">
        <v>92</v>
      </c>
      <c r="BT11" s="60" t="s">
        <v>92</v>
      </c>
      <c r="CM11" s="60" t="s">
        <v>92</v>
      </c>
    </row>
    <row r="12" spans="1:111" ht="13.5" x14ac:dyDescent="0.25">
      <c r="A12" s="866"/>
      <c r="B12" s="859"/>
      <c r="C12" s="860"/>
      <c r="D12" s="861"/>
      <c r="E12" s="860"/>
      <c r="F12" s="861"/>
      <c r="G12" s="860"/>
      <c r="H12" s="861"/>
      <c r="I12" s="860"/>
      <c r="J12" s="861"/>
      <c r="K12" s="860"/>
      <c r="L12" s="861"/>
      <c r="M12" s="860"/>
      <c r="N12" s="861"/>
      <c r="O12" s="861"/>
      <c r="P12" s="860"/>
      <c r="Q12" s="865"/>
    </row>
    <row r="13" spans="1:111" ht="27" x14ac:dyDescent="0.25">
      <c r="A13" s="858" t="s">
        <v>50</v>
      </c>
      <c r="B13" s="859"/>
      <c r="C13" s="860"/>
      <c r="D13" s="861"/>
      <c r="E13" s="860">
        <v>44414568</v>
      </c>
      <c r="F13" s="861"/>
      <c r="G13" s="860"/>
      <c r="H13" s="861">
        <v>44414568</v>
      </c>
      <c r="I13" s="860"/>
      <c r="J13" s="861"/>
      <c r="K13" s="860"/>
      <c r="L13" s="861"/>
      <c r="M13" s="860"/>
      <c r="N13" s="861"/>
      <c r="O13" s="861"/>
      <c r="P13" s="860">
        <v>44414568</v>
      </c>
      <c r="Q13" s="864">
        <v>3.930011157013343E-3</v>
      </c>
      <c r="S13" s="60" t="s">
        <v>50</v>
      </c>
      <c r="AL13" s="60" t="s">
        <v>50</v>
      </c>
      <c r="AM13" s="60">
        <v>0</v>
      </c>
      <c r="AN13" s="60">
        <v>0</v>
      </c>
      <c r="AO13" s="60">
        <v>36407768</v>
      </c>
      <c r="AP13" s="60">
        <v>0</v>
      </c>
      <c r="AQ13" s="60">
        <v>0</v>
      </c>
      <c r="AR13" s="60">
        <v>36407768</v>
      </c>
      <c r="AS13" s="60">
        <v>0</v>
      </c>
      <c r="AT13" s="60">
        <v>0</v>
      </c>
      <c r="AU13" s="60">
        <v>0</v>
      </c>
      <c r="AW13" s="60">
        <v>36407768</v>
      </c>
      <c r="AX13" s="60">
        <v>4.5012104571127056E-3</v>
      </c>
      <c r="BA13" s="60" t="s">
        <v>50</v>
      </c>
      <c r="BE13" s="60">
        <v>8006800</v>
      </c>
      <c r="BH13" s="60">
        <f>SUM(BB13:BG13)</f>
        <v>8006800</v>
      </c>
      <c r="BM13" s="60">
        <f>SUM(BI13:BL13)</f>
        <v>0</v>
      </c>
      <c r="BP13" s="60">
        <f>+BO13+BM13+BH13</f>
        <v>8006800</v>
      </c>
      <c r="BQ13" s="60">
        <f>+BP13/BP25</f>
        <v>3.2457725108226032E-2</v>
      </c>
      <c r="BT13" s="60" t="s">
        <v>50</v>
      </c>
      <c r="CM13" s="60" t="s">
        <v>50</v>
      </c>
    </row>
    <row r="14" spans="1:111" ht="13.5" x14ac:dyDescent="0.25">
      <c r="A14" s="858"/>
      <c r="B14" s="859"/>
      <c r="C14" s="860"/>
      <c r="D14" s="861"/>
      <c r="E14" s="860"/>
      <c r="F14" s="861"/>
      <c r="G14" s="860"/>
      <c r="H14" s="861"/>
      <c r="I14" s="860"/>
      <c r="J14" s="861"/>
      <c r="K14" s="860"/>
      <c r="L14" s="861"/>
      <c r="M14" s="860"/>
      <c r="N14" s="861"/>
      <c r="O14" s="861"/>
      <c r="P14" s="860"/>
      <c r="Q14" s="865"/>
    </row>
    <row r="15" spans="1:111" ht="27" x14ac:dyDescent="0.25">
      <c r="A15" s="858" t="s">
        <v>51</v>
      </c>
      <c r="B15" s="859"/>
      <c r="C15" s="860"/>
      <c r="D15" s="861"/>
      <c r="E15" s="860"/>
      <c r="F15" s="861"/>
      <c r="G15" s="860"/>
      <c r="H15" s="861"/>
      <c r="I15" s="860"/>
      <c r="J15" s="861"/>
      <c r="K15" s="860"/>
      <c r="L15" s="861"/>
      <c r="M15" s="860"/>
      <c r="N15" s="861"/>
      <c r="O15" s="861"/>
      <c r="P15" s="860"/>
      <c r="Q15" s="865"/>
      <c r="S15" s="60" t="s">
        <v>51</v>
      </c>
      <c r="AL15" s="60" t="s">
        <v>51</v>
      </c>
      <c r="AM15" s="60">
        <v>0</v>
      </c>
      <c r="AN15" s="60">
        <v>0</v>
      </c>
      <c r="AO15" s="60">
        <v>0</v>
      </c>
      <c r="AP15" s="60">
        <v>0</v>
      </c>
      <c r="AQ15" s="60">
        <v>0</v>
      </c>
      <c r="AR15" s="60">
        <v>0</v>
      </c>
      <c r="AS15" s="60">
        <v>0</v>
      </c>
      <c r="AT15" s="60">
        <v>0</v>
      </c>
      <c r="AU15" s="60">
        <v>0</v>
      </c>
      <c r="AW15" s="60">
        <v>0</v>
      </c>
      <c r="AX15" s="60">
        <v>0</v>
      </c>
      <c r="BA15" s="60" t="s">
        <v>51</v>
      </c>
      <c r="BT15" s="60" t="s">
        <v>51</v>
      </c>
      <c r="CM15" s="60" t="s">
        <v>51</v>
      </c>
    </row>
    <row r="16" spans="1:111" ht="13.5" x14ac:dyDescent="0.25">
      <c r="A16" s="858"/>
      <c r="B16" s="859"/>
      <c r="C16" s="860"/>
      <c r="D16" s="861"/>
      <c r="E16" s="860"/>
      <c r="F16" s="861"/>
      <c r="G16" s="860"/>
      <c r="H16" s="861"/>
      <c r="I16" s="860"/>
      <c r="J16" s="861"/>
      <c r="K16" s="860"/>
      <c r="L16" s="861"/>
      <c r="M16" s="860"/>
      <c r="N16" s="861"/>
      <c r="O16" s="861"/>
      <c r="P16" s="860"/>
      <c r="Q16" s="865"/>
    </row>
    <row r="17" spans="1:107" ht="27" x14ac:dyDescent="0.25">
      <c r="A17" s="858" t="s">
        <v>55</v>
      </c>
      <c r="B17" s="859"/>
      <c r="C17" s="860"/>
      <c r="D17" s="861"/>
      <c r="E17" s="860"/>
      <c r="F17" s="861"/>
      <c r="G17" s="860"/>
      <c r="H17" s="861"/>
      <c r="I17" s="860"/>
      <c r="J17" s="861"/>
      <c r="K17" s="860"/>
      <c r="L17" s="861"/>
      <c r="M17" s="860"/>
      <c r="N17" s="861"/>
      <c r="O17" s="861"/>
      <c r="P17" s="860"/>
      <c r="Q17" s="865"/>
      <c r="S17" s="60" t="s">
        <v>55</v>
      </c>
      <c r="BA17" s="60" t="s">
        <v>55</v>
      </c>
      <c r="BT17" s="60" t="s">
        <v>55</v>
      </c>
      <c r="CM17" s="60" t="s">
        <v>55</v>
      </c>
    </row>
    <row r="18" spans="1:107" ht="13.5" x14ac:dyDescent="0.25">
      <c r="A18" s="858" t="s">
        <v>56</v>
      </c>
      <c r="B18" s="859"/>
      <c r="C18" s="860"/>
      <c r="D18" s="861"/>
      <c r="E18" s="860"/>
      <c r="F18" s="861"/>
      <c r="G18" s="860"/>
      <c r="H18" s="861"/>
      <c r="I18" s="860"/>
      <c r="J18" s="861"/>
      <c r="K18" s="860"/>
      <c r="L18" s="861"/>
      <c r="M18" s="860"/>
      <c r="N18" s="861"/>
      <c r="O18" s="861"/>
      <c r="P18" s="860"/>
      <c r="Q18" s="865"/>
      <c r="S18" s="60" t="s">
        <v>56</v>
      </c>
      <c r="BA18" s="60" t="s">
        <v>56</v>
      </c>
      <c r="BT18" s="60" t="s">
        <v>56</v>
      </c>
      <c r="CM18" s="60" t="s">
        <v>56</v>
      </c>
    </row>
    <row r="19" spans="1:107" ht="27" x14ac:dyDescent="0.25">
      <c r="A19" s="858" t="s">
        <v>52</v>
      </c>
      <c r="B19" s="859"/>
      <c r="C19" s="860"/>
      <c r="D19" s="861"/>
      <c r="E19" s="860"/>
      <c r="F19" s="861"/>
      <c r="G19" s="860"/>
      <c r="H19" s="861"/>
      <c r="I19" s="860"/>
      <c r="J19" s="861"/>
      <c r="K19" s="860"/>
      <c r="L19" s="861"/>
      <c r="M19" s="860"/>
      <c r="N19" s="861"/>
      <c r="O19" s="861"/>
      <c r="P19" s="860"/>
      <c r="Q19" s="865"/>
      <c r="S19" s="60" t="s">
        <v>52</v>
      </c>
      <c r="BA19" s="60" t="s">
        <v>52</v>
      </c>
      <c r="BT19" s="60" t="s">
        <v>52</v>
      </c>
      <c r="CM19" s="60" t="s">
        <v>52</v>
      </c>
    </row>
    <row r="20" spans="1:107" ht="27" x14ac:dyDescent="0.25">
      <c r="A20" s="858" t="s">
        <v>53</v>
      </c>
      <c r="B20" s="859"/>
      <c r="C20" s="860"/>
      <c r="D20" s="861"/>
      <c r="E20" s="860"/>
      <c r="F20" s="861"/>
      <c r="G20" s="860"/>
      <c r="H20" s="861"/>
      <c r="I20" s="860"/>
      <c r="J20" s="861"/>
      <c r="K20" s="860"/>
      <c r="L20" s="861"/>
      <c r="M20" s="860"/>
      <c r="N20" s="861"/>
      <c r="O20" s="861"/>
      <c r="P20" s="860"/>
      <c r="Q20" s="865"/>
      <c r="S20" s="60" t="s">
        <v>53</v>
      </c>
      <c r="BA20" s="60" t="s">
        <v>53</v>
      </c>
      <c r="BT20" s="60" t="s">
        <v>53</v>
      </c>
      <c r="CM20" s="60" t="s">
        <v>53</v>
      </c>
    </row>
    <row r="21" spans="1:107" ht="27" x14ac:dyDescent="0.25">
      <c r="A21" s="858" t="s">
        <v>54</v>
      </c>
      <c r="B21" s="859"/>
      <c r="C21" s="860"/>
      <c r="D21" s="861"/>
      <c r="E21" s="860"/>
      <c r="F21" s="861"/>
      <c r="G21" s="860"/>
      <c r="H21" s="861"/>
      <c r="I21" s="860"/>
      <c r="J21" s="861"/>
      <c r="K21" s="860"/>
      <c r="L21" s="861"/>
      <c r="M21" s="860"/>
      <c r="N21" s="861"/>
      <c r="O21" s="861"/>
      <c r="P21" s="860"/>
      <c r="Q21" s="865"/>
      <c r="S21" s="60" t="s">
        <v>54</v>
      </c>
      <c r="BT21" s="60" t="s">
        <v>54</v>
      </c>
      <c r="CM21" s="60" t="s">
        <v>54</v>
      </c>
    </row>
    <row r="22" spans="1:107" ht="13.5" x14ac:dyDescent="0.25">
      <c r="A22" s="858" t="s">
        <v>83</v>
      </c>
      <c r="B22" s="859"/>
      <c r="C22" s="860"/>
      <c r="D22" s="861"/>
      <c r="E22" s="860"/>
      <c r="F22" s="861"/>
      <c r="G22" s="860"/>
      <c r="H22" s="861"/>
      <c r="I22" s="860"/>
      <c r="J22" s="861"/>
      <c r="K22" s="860"/>
      <c r="L22" s="861"/>
      <c r="M22" s="860"/>
      <c r="N22" s="861"/>
      <c r="O22" s="861"/>
      <c r="P22" s="860"/>
      <c r="Q22" s="865"/>
      <c r="S22" s="60" t="s">
        <v>83</v>
      </c>
      <c r="BA22" s="60" t="s">
        <v>54</v>
      </c>
      <c r="BT22" s="60" t="s">
        <v>83</v>
      </c>
      <c r="CM22" s="60" t="s">
        <v>83</v>
      </c>
    </row>
    <row r="23" spans="1:107" ht="13.5" x14ac:dyDescent="0.25">
      <c r="A23" s="867"/>
      <c r="B23" s="868"/>
      <c r="C23" s="869"/>
      <c r="D23" s="870"/>
      <c r="E23" s="869"/>
      <c r="F23" s="870"/>
      <c r="G23" s="869"/>
      <c r="H23" s="870"/>
      <c r="I23" s="869"/>
      <c r="J23" s="870"/>
      <c r="K23" s="869"/>
      <c r="L23" s="870"/>
      <c r="M23" s="869"/>
      <c r="N23" s="871"/>
      <c r="O23" s="870"/>
      <c r="P23" s="869"/>
      <c r="Q23" s="870"/>
      <c r="BA23" s="60" t="s">
        <v>83</v>
      </c>
    </row>
    <row r="24" spans="1:107" ht="24" customHeight="1" x14ac:dyDescent="0.2">
      <c r="A24" s="872" t="s">
        <v>2</v>
      </c>
      <c r="B24" s="873">
        <f>SUM(B5:B23)</f>
        <v>0</v>
      </c>
      <c r="C24" s="873">
        <v>2969353788</v>
      </c>
      <c r="D24" s="873">
        <v>186569880</v>
      </c>
      <c r="E24" s="873">
        <v>4074766936</v>
      </c>
      <c r="F24" s="873">
        <v>2388199078</v>
      </c>
      <c r="G24" s="873">
        <v>136867733</v>
      </c>
      <c r="H24" s="873">
        <v>9755757415</v>
      </c>
      <c r="I24" s="873">
        <v>0</v>
      </c>
      <c r="J24" s="873">
        <v>763424971</v>
      </c>
      <c r="K24" s="873">
        <v>782202324</v>
      </c>
      <c r="L24" s="873">
        <v>0</v>
      </c>
      <c r="M24" s="873">
        <v>1545627295</v>
      </c>
      <c r="N24" s="873">
        <v>0</v>
      </c>
      <c r="O24" s="873">
        <v>0</v>
      </c>
      <c r="P24" s="874">
        <v>11301384710</v>
      </c>
      <c r="Q24" s="875">
        <v>1</v>
      </c>
      <c r="S24" s="60" t="s">
        <v>2</v>
      </c>
      <c r="T24" s="60">
        <f t="shared" ref="T24:AI24" si="2">SUM(T5:T23)</f>
        <v>0</v>
      </c>
      <c r="U24" s="60">
        <f t="shared" si="2"/>
        <v>32831380</v>
      </c>
      <c r="V24" s="60">
        <f t="shared" si="2"/>
        <v>5811720</v>
      </c>
      <c r="W24" s="60">
        <f t="shared" si="2"/>
        <v>117812523</v>
      </c>
      <c r="X24" s="60">
        <f t="shared" si="2"/>
        <v>0</v>
      </c>
      <c r="Y24" s="60">
        <f t="shared" si="2"/>
        <v>400000</v>
      </c>
      <c r="Z24" s="60">
        <f t="shared" si="2"/>
        <v>156855623</v>
      </c>
      <c r="AA24" s="60">
        <f t="shared" si="2"/>
        <v>0</v>
      </c>
      <c r="AB24" s="60">
        <f t="shared" si="2"/>
        <v>0</v>
      </c>
      <c r="AC24" s="60">
        <f t="shared" si="2"/>
        <v>1727867</v>
      </c>
      <c r="AD24" s="60">
        <f t="shared" si="2"/>
        <v>0</v>
      </c>
      <c r="AE24" s="60">
        <f t="shared" si="2"/>
        <v>1727867</v>
      </c>
      <c r="AF24" s="60">
        <f t="shared" si="2"/>
        <v>0</v>
      </c>
      <c r="AG24" s="60">
        <f t="shared" si="2"/>
        <v>0</v>
      </c>
      <c r="AH24" s="60">
        <f t="shared" si="2"/>
        <v>158583490</v>
      </c>
      <c r="AI24" s="60">
        <f t="shared" si="2"/>
        <v>1</v>
      </c>
      <c r="CM24" s="60" t="s">
        <v>2</v>
      </c>
      <c r="CO24" s="60">
        <f t="shared" ref="CO24:DA24" si="3">SUM(CO5:CO23)</f>
        <v>11443112</v>
      </c>
      <c r="CP24" s="60">
        <f t="shared" si="3"/>
        <v>0</v>
      </c>
      <c r="CQ24" s="60">
        <f t="shared" si="3"/>
        <v>319053847</v>
      </c>
      <c r="CR24" s="60">
        <f t="shared" si="3"/>
        <v>1578060247</v>
      </c>
      <c r="CS24" s="60">
        <f t="shared" si="3"/>
        <v>54558079</v>
      </c>
      <c r="CT24" s="60">
        <f t="shared" si="3"/>
        <v>1963115285</v>
      </c>
      <c r="CU24" s="60">
        <f t="shared" si="3"/>
        <v>0</v>
      </c>
      <c r="CV24" s="60">
        <f t="shared" si="3"/>
        <v>0</v>
      </c>
      <c r="CW24" s="60">
        <f t="shared" si="3"/>
        <v>0</v>
      </c>
      <c r="CX24" s="60">
        <f t="shared" si="3"/>
        <v>0</v>
      </c>
      <c r="CY24" s="60">
        <f t="shared" si="3"/>
        <v>0</v>
      </c>
      <c r="CZ24" s="60">
        <f t="shared" si="3"/>
        <v>0</v>
      </c>
      <c r="DA24" s="60">
        <f t="shared" si="3"/>
        <v>0</v>
      </c>
      <c r="DB24" s="60">
        <f>SUM(DB5:DB23)</f>
        <v>1963115285</v>
      </c>
      <c r="DC24" s="60">
        <f>DB24/DB24</f>
        <v>1</v>
      </c>
    </row>
    <row r="25" spans="1:107" x14ac:dyDescent="0.2">
      <c r="BA25" s="60" t="s">
        <v>2</v>
      </c>
      <c r="BB25" s="60">
        <f t="shared" ref="BB25:BK25" si="4">SUM(BB6:BB24)</f>
        <v>0</v>
      </c>
      <c r="BC25" s="60">
        <f t="shared" si="4"/>
        <v>95470523</v>
      </c>
      <c r="BD25" s="60">
        <f t="shared" si="4"/>
        <v>5962841</v>
      </c>
      <c r="BE25" s="60">
        <f t="shared" si="4"/>
        <v>160093232</v>
      </c>
      <c r="BF25" s="60">
        <f t="shared" si="4"/>
        <v>0</v>
      </c>
      <c r="BG25" s="60">
        <f t="shared" si="4"/>
        <v>32304</v>
      </c>
      <c r="BH25" s="60">
        <f t="shared" si="4"/>
        <v>261558900</v>
      </c>
      <c r="BI25" s="60">
        <f t="shared" si="4"/>
        <v>0</v>
      </c>
      <c r="BJ25" s="60">
        <f t="shared" si="4"/>
        <v>0</v>
      </c>
      <c r="BK25" s="60">
        <f t="shared" si="4"/>
        <v>17049486</v>
      </c>
      <c r="BM25" s="60">
        <f>SUM(BM6:BM24)</f>
        <v>17049486</v>
      </c>
      <c r="BP25" s="60">
        <f>SUM(BP6:BP24)</f>
        <v>246683955</v>
      </c>
      <c r="BQ25" s="60">
        <f>+BQ13+BQ10+BQ6</f>
        <v>1</v>
      </c>
      <c r="BT25" s="60" t="s">
        <v>2</v>
      </c>
      <c r="BU25" s="60">
        <f t="shared" ref="BU25:CI25" si="5">SUM(BU6:BU24)</f>
        <v>0</v>
      </c>
      <c r="BV25" s="60">
        <f t="shared" si="5"/>
        <v>10457847</v>
      </c>
      <c r="BW25" s="60">
        <f t="shared" si="5"/>
        <v>0</v>
      </c>
      <c r="BX25" s="60">
        <f t="shared" si="5"/>
        <v>38665336</v>
      </c>
      <c r="BY25" s="60">
        <f t="shared" si="5"/>
        <v>18283</v>
      </c>
      <c r="BZ25" s="60">
        <f t="shared" si="5"/>
        <v>71714</v>
      </c>
      <c r="CA25" s="60">
        <f t="shared" si="5"/>
        <v>49213180</v>
      </c>
      <c r="CB25" s="60">
        <f t="shared" si="5"/>
        <v>0</v>
      </c>
      <c r="CC25" s="60">
        <f t="shared" si="5"/>
        <v>0</v>
      </c>
      <c r="CD25" s="60">
        <f t="shared" si="5"/>
        <v>0</v>
      </c>
      <c r="CE25" s="60">
        <f t="shared" si="5"/>
        <v>0</v>
      </c>
      <c r="CF25" s="60">
        <f t="shared" si="5"/>
        <v>0</v>
      </c>
      <c r="CG25" s="60">
        <f t="shared" si="5"/>
        <v>0</v>
      </c>
      <c r="CH25" s="60">
        <f t="shared" si="5"/>
        <v>0</v>
      </c>
      <c r="CI25" s="60">
        <f t="shared" si="5"/>
        <v>49213180</v>
      </c>
    </row>
  </sheetData>
  <mergeCells count="5">
    <mergeCell ref="A3:A4"/>
    <mergeCell ref="B3:H3"/>
    <mergeCell ref="I3:M3"/>
    <mergeCell ref="N3:O3"/>
    <mergeCell ref="P3:Q3"/>
  </mergeCells>
  <phoneticPr fontId="0" type="noConversion"/>
  <pageMargins left="0.23622047244094491" right="0.23622047244094491" top="0.74803149606299213" bottom="0.74803149606299213" header="0.31496062992125984" footer="0.31496062992125984"/>
  <pageSetup paperSize="9" scale="70" orientation="landscape" r:id="rId1"/>
  <headerFooter alignWithMargins="0">
    <oddHeader xml:space="preserve">&amp;C&amp;"Arial,Negrita"&amp;18PROYECTO DEL PRESUPUESTO 2021
</oddHeader>
    <oddFooter>&amp;L&amp;"Arial,Negrita"&amp;8PROYECTO DE PRESUPUESTO PARA EL AÑO FISCAL 2020
INFORMACIÓN PARA LA COMISIÓN DE PRESUPUESTO Y CUENTA GENERAL DE LA REPÚBLICA DEL CONGRESO DE LA REPÚBLICA</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6">
    <tabColor theme="6"/>
    <pageSetUpPr fitToPage="1"/>
  </sheetPr>
  <dimension ref="A1:DG125"/>
  <sheetViews>
    <sheetView showGridLines="0" zoomScaleNormal="100" zoomScaleSheetLayoutView="70" zoomScalePageLayoutView="90" workbookViewId="0">
      <selection activeCell="A2" sqref="A2"/>
    </sheetView>
  </sheetViews>
  <sheetFormatPr baseColWidth="10" defaultColWidth="11.42578125" defaultRowHeight="12" x14ac:dyDescent="0.2"/>
  <cols>
    <col min="1" max="1" width="20.5703125" style="44" customWidth="1"/>
    <col min="2" max="2" width="16.28515625" style="44" bestFit="1" customWidth="1"/>
    <col min="3" max="3" width="8.7109375" style="44" customWidth="1"/>
    <col min="4" max="4" width="12.28515625" style="44" bestFit="1" customWidth="1"/>
    <col min="5" max="5" width="10.85546875" style="44" bestFit="1" customWidth="1"/>
    <col min="6" max="7" width="12.28515625" style="44" bestFit="1" customWidth="1"/>
    <col min="8" max="8" width="10.85546875" style="44" bestFit="1" customWidth="1"/>
    <col min="9" max="9" width="11.7109375" style="44" bestFit="1" customWidth="1"/>
    <col min="10" max="11" width="9.5703125" style="44" bestFit="1" customWidth="1"/>
    <col min="12" max="13" width="10.85546875" style="44" bestFit="1" customWidth="1"/>
    <col min="14" max="14" width="12.28515625" style="44" bestFit="1" customWidth="1"/>
    <col min="15" max="16" width="8.7109375" style="44" customWidth="1"/>
    <col min="17" max="17" width="11.7109375" style="44" bestFit="1" customWidth="1"/>
    <col min="18" max="18" width="8.7109375" style="44" customWidth="1"/>
    <col min="19" max="19" width="8.7109375" style="56" customWidth="1"/>
    <col min="20" max="113" width="0" style="44" hidden="1" customWidth="1"/>
    <col min="114" max="16384" width="11.42578125" style="44"/>
  </cols>
  <sheetData>
    <row r="1" spans="1:98" s="1429" customFormat="1" ht="24.95" customHeight="1" x14ac:dyDescent="0.2">
      <c r="A1" s="1426" t="s">
        <v>424</v>
      </c>
      <c r="B1" s="1427"/>
      <c r="C1" s="1427"/>
      <c r="D1" s="1427"/>
      <c r="E1" s="1427"/>
      <c r="F1" s="1427"/>
      <c r="G1" s="1427"/>
      <c r="H1" s="1427"/>
      <c r="I1" s="1427"/>
      <c r="J1" s="1427"/>
      <c r="K1" s="1427"/>
      <c r="L1" s="1427"/>
      <c r="M1" s="1427"/>
      <c r="N1" s="1427"/>
      <c r="O1" s="1427"/>
      <c r="P1" s="1427"/>
      <c r="Q1" s="1427"/>
      <c r="R1" s="1427"/>
      <c r="S1" s="1428"/>
      <c r="T1" s="231" t="s">
        <v>424</v>
      </c>
      <c r="U1" s="1428"/>
      <c r="V1" s="1428"/>
      <c r="W1" s="1428"/>
      <c r="X1" s="1428"/>
      <c r="Y1" s="1428"/>
      <c r="Z1" s="1428"/>
      <c r="AA1" s="1428"/>
      <c r="AB1" s="1428"/>
      <c r="AC1" s="1428"/>
      <c r="AD1" s="1428"/>
      <c r="AE1" s="1428"/>
      <c r="AF1" s="1428"/>
      <c r="AG1" s="1428"/>
      <c r="AH1" s="1428"/>
      <c r="AI1" s="1428"/>
      <c r="AJ1" s="1428"/>
      <c r="AK1" s="1428"/>
    </row>
    <row r="2" spans="1:98" s="1429" customFormat="1" ht="24.95" customHeight="1" thickBot="1" x14ac:dyDescent="0.25">
      <c r="A2" s="482" t="s">
        <v>14493</v>
      </c>
      <c r="B2" s="442"/>
      <c r="C2" s="442"/>
      <c r="D2" s="442"/>
      <c r="E2" s="442"/>
      <c r="F2" s="442"/>
      <c r="G2" s="442"/>
      <c r="H2" s="442"/>
      <c r="I2" s="442"/>
      <c r="J2" s="442"/>
      <c r="K2" s="442"/>
      <c r="L2" s="442"/>
      <c r="M2" s="442"/>
      <c r="N2" s="442"/>
      <c r="O2" s="442"/>
      <c r="P2" s="442"/>
      <c r="Q2" s="442"/>
      <c r="R2" s="442"/>
      <c r="S2" s="1430"/>
      <c r="T2" s="59" t="s">
        <v>487</v>
      </c>
      <c r="U2" s="57"/>
      <c r="V2" s="57"/>
      <c r="W2" s="57"/>
      <c r="X2" s="57"/>
      <c r="Y2" s="57"/>
      <c r="Z2" s="57"/>
      <c r="AA2" s="57"/>
      <c r="AB2" s="57"/>
      <c r="AC2" s="57"/>
      <c r="AD2" s="57"/>
      <c r="AE2" s="57"/>
      <c r="AF2" s="57"/>
      <c r="AG2" s="57"/>
      <c r="AH2" s="57"/>
      <c r="AI2" s="57"/>
      <c r="AJ2" s="57"/>
      <c r="AK2" s="57"/>
      <c r="AL2" s="57"/>
      <c r="AM2" s="57"/>
      <c r="AN2" s="57"/>
      <c r="AO2" s="57"/>
    </row>
    <row r="3" spans="1:98" ht="27" customHeight="1" x14ac:dyDescent="0.2">
      <c r="A3" s="1539" t="s">
        <v>124</v>
      </c>
      <c r="B3" s="1541" t="s">
        <v>125</v>
      </c>
      <c r="C3" s="1543" t="s">
        <v>117</v>
      </c>
      <c r="D3" s="1543"/>
      <c r="E3" s="1543"/>
      <c r="F3" s="1543"/>
      <c r="G3" s="1543"/>
      <c r="H3" s="1543"/>
      <c r="I3" s="1543"/>
      <c r="J3" s="1547" t="s">
        <v>105</v>
      </c>
      <c r="K3" s="1549"/>
      <c r="L3" s="1549"/>
      <c r="M3" s="1549"/>
      <c r="N3" s="1548"/>
      <c r="O3" s="1547" t="s">
        <v>93</v>
      </c>
      <c r="P3" s="1548"/>
      <c r="Q3" s="1547" t="s">
        <v>2</v>
      </c>
      <c r="R3" s="1548"/>
      <c r="T3" s="1552" t="s">
        <v>124</v>
      </c>
      <c r="U3" s="1560" t="s">
        <v>125</v>
      </c>
      <c r="V3" s="1554" t="s">
        <v>23</v>
      </c>
      <c r="W3" s="1555"/>
      <c r="X3" s="1555"/>
      <c r="Y3" s="1555"/>
      <c r="Z3" s="1555"/>
      <c r="AA3" s="1555"/>
      <c r="AB3" s="1556"/>
      <c r="AC3" s="1557" t="s">
        <v>105</v>
      </c>
      <c r="AD3" s="1558"/>
      <c r="AE3" s="1558"/>
      <c r="AF3" s="1558"/>
      <c r="AG3" s="1551"/>
      <c r="AH3" s="1557" t="s">
        <v>93</v>
      </c>
      <c r="AI3" s="1559"/>
      <c r="AJ3" s="1550" t="s">
        <v>2</v>
      </c>
      <c r="AK3" s="1551"/>
    </row>
    <row r="4" spans="1:98" ht="181.5" customHeight="1" thickBot="1" x14ac:dyDescent="0.25">
      <c r="A4" s="1540"/>
      <c r="B4" s="1542"/>
      <c r="C4" s="933" t="s">
        <v>242</v>
      </c>
      <c r="D4" s="761" t="s">
        <v>243</v>
      </c>
      <c r="E4" s="761" t="s">
        <v>244</v>
      </c>
      <c r="F4" s="761" t="s">
        <v>245</v>
      </c>
      <c r="G4" s="761" t="s">
        <v>246</v>
      </c>
      <c r="H4" s="761" t="s">
        <v>247</v>
      </c>
      <c r="I4" s="934" t="s">
        <v>102</v>
      </c>
      <c r="J4" s="761" t="s">
        <v>246</v>
      </c>
      <c r="K4" s="761" t="s">
        <v>247</v>
      </c>
      <c r="L4" s="761" t="s">
        <v>248</v>
      </c>
      <c r="M4" s="761" t="s">
        <v>249</v>
      </c>
      <c r="N4" s="761" t="s">
        <v>103</v>
      </c>
      <c r="O4" s="761" t="s">
        <v>250</v>
      </c>
      <c r="P4" s="761" t="s">
        <v>104</v>
      </c>
      <c r="Q4" s="761" t="s">
        <v>43</v>
      </c>
      <c r="R4" s="935" t="s">
        <v>91</v>
      </c>
      <c r="T4" s="1553"/>
      <c r="U4" s="1561"/>
      <c r="V4" s="72" t="s">
        <v>242</v>
      </c>
      <c r="W4" s="73" t="s">
        <v>243</v>
      </c>
      <c r="X4" s="73" t="s">
        <v>244</v>
      </c>
      <c r="Y4" s="73" t="s">
        <v>245</v>
      </c>
      <c r="Z4" s="73" t="s">
        <v>246</v>
      </c>
      <c r="AA4" s="73" t="s">
        <v>247</v>
      </c>
      <c r="AB4" s="74" t="s">
        <v>102</v>
      </c>
      <c r="AC4" s="72" t="s">
        <v>246</v>
      </c>
      <c r="AD4" s="73" t="s">
        <v>247</v>
      </c>
      <c r="AE4" s="73" t="s">
        <v>248</v>
      </c>
      <c r="AF4" s="73" t="s">
        <v>249</v>
      </c>
      <c r="AG4" s="74" t="s">
        <v>103</v>
      </c>
      <c r="AH4" s="75" t="s">
        <v>250</v>
      </c>
      <c r="AI4" s="73" t="s">
        <v>104</v>
      </c>
      <c r="AJ4" s="76" t="s">
        <v>43</v>
      </c>
      <c r="AK4" s="77" t="s">
        <v>91</v>
      </c>
      <c r="BC4" s="44" t="s">
        <v>2031</v>
      </c>
      <c r="BX4" s="44" t="s">
        <v>2034</v>
      </c>
      <c r="CT4" s="44" t="s">
        <v>2119</v>
      </c>
    </row>
    <row r="5" spans="1:98" ht="14.25" hidden="1" thickBot="1" x14ac:dyDescent="0.3">
      <c r="A5" s="561" t="s">
        <v>126</v>
      </c>
      <c r="B5" s="192">
        <v>2019</v>
      </c>
      <c r="C5" s="876"/>
      <c r="D5" s="877"/>
      <c r="E5" s="877"/>
      <c r="F5" s="877"/>
      <c r="G5" s="877"/>
      <c r="H5" s="877"/>
      <c r="I5" s="878"/>
      <c r="J5" s="879"/>
      <c r="K5" s="877"/>
      <c r="L5" s="877"/>
      <c r="M5" s="877"/>
      <c r="N5" s="878"/>
      <c r="O5" s="876"/>
      <c r="P5" s="877"/>
      <c r="Q5" s="877"/>
      <c r="R5" s="878"/>
      <c r="T5" s="7" t="s">
        <v>126</v>
      </c>
      <c r="U5" s="15">
        <v>2019</v>
      </c>
      <c r="V5" s="24"/>
      <c r="W5" s="22"/>
      <c r="X5" s="22"/>
      <c r="Y5" s="22"/>
      <c r="Z5" s="22"/>
      <c r="AA5" s="22"/>
      <c r="AB5" s="23"/>
      <c r="AC5" s="24"/>
      <c r="AD5" s="22"/>
      <c r="AE5" s="22"/>
      <c r="AF5" s="22"/>
      <c r="AG5" s="23"/>
      <c r="AH5" s="21"/>
      <c r="AI5" s="22"/>
      <c r="AJ5" s="22"/>
      <c r="AK5" s="23"/>
    </row>
    <row r="6" spans="1:98" ht="14.25" hidden="1" thickBot="1" x14ac:dyDescent="0.3">
      <c r="A6" s="880"/>
      <c r="B6" s="192">
        <v>2020</v>
      </c>
      <c r="C6" s="881"/>
      <c r="D6" s="882"/>
      <c r="E6" s="882"/>
      <c r="F6" s="882"/>
      <c r="G6" s="882"/>
      <c r="H6" s="882"/>
      <c r="I6" s="883"/>
      <c r="J6" s="884"/>
      <c r="K6" s="882"/>
      <c r="L6" s="882"/>
      <c r="M6" s="882"/>
      <c r="N6" s="883"/>
      <c r="O6" s="881"/>
      <c r="P6" s="882"/>
      <c r="Q6" s="882"/>
      <c r="R6" s="883"/>
      <c r="T6" s="8"/>
      <c r="U6" s="6">
        <v>2020</v>
      </c>
      <c r="V6" s="25"/>
      <c r="W6" s="26"/>
      <c r="X6" s="26"/>
      <c r="Y6" s="26"/>
      <c r="Z6" s="26"/>
      <c r="AA6" s="26"/>
      <c r="AB6" s="27"/>
      <c r="AC6" s="25"/>
      <c r="AD6" s="26"/>
      <c r="AE6" s="26"/>
      <c r="AF6" s="26"/>
      <c r="AG6" s="27"/>
      <c r="AH6" s="28"/>
      <c r="AI6" s="26"/>
      <c r="AJ6" s="26"/>
      <c r="AK6" s="27"/>
    </row>
    <row r="7" spans="1:98" ht="14.25" hidden="1" thickBot="1" x14ac:dyDescent="0.3">
      <c r="A7" s="880"/>
      <c r="B7" s="192">
        <v>2021</v>
      </c>
      <c r="C7" s="885"/>
      <c r="D7" s="886"/>
      <c r="E7" s="886"/>
      <c r="F7" s="886"/>
      <c r="G7" s="886"/>
      <c r="H7" s="886"/>
      <c r="I7" s="887"/>
      <c r="J7" s="888"/>
      <c r="K7" s="886"/>
      <c r="L7" s="886"/>
      <c r="M7" s="886"/>
      <c r="N7" s="887"/>
      <c r="O7" s="885"/>
      <c r="P7" s="886"/>
      <c r="Q7" s="886"/>
      <c r="R7" s="887"/>
      <c r="T7" s="8"/>
      <c r="U7" s="6">
        <v>2021</v>
      </c>
      <c r="V7" s="29"/>
      <c r="W7" s="30"/>
      <c r="X7" s="30"/>
      <c r="Y7" s="30"/>
      <c r="Z7" s="30"/>
      <c r="AA7" s="30"/>
      <c r="AB7" s="31"/>
      <c r="AC7" s="29"/>
      <c r="AD7" s="30"/>
      <c r="AE7" s="30"/>
      <c r="AF7" s="30"/>
      <c r="AG7" s="31"/>
      <c r="AH7" s="32"/>
      <c r="AI7" s="30"/>
      <c r="AJ7" s="30"/>
      <c r="AK7" s="31"/>
    </row>
    <row r="8" spans="1:98" ht="14.25" hidden="1" thickBot="1" x14ac:dyDescent="0.3">
      <c r="A8" s="889"/>
      <c r="B8" s="890" t="s">
        <v>425</v>
      </c>
      <c r="C8" s="891"/>
      <c r="D8" s="892"/>
      <c r="E8" s="892"/>
      <c r="F8" s="892"/>
      <c r="G8" s="892"/>
      <c r="H8" s="892"/>
      <c r="I8" s="893"/>
      <c r="J8" s="894"/>
      <c r="K8" s="892"/>
      <c r="L8" s="892"/>
      <c r="M8" s="892"/>
      <c r="N8" s="893"/>
      <c r="O8" s="891"/>
      <c r="P8" s="892"/>
      <c r="Q8" s="892"/>
      <c r="R8" s="893"/>
      <c r="T8" s="16"/>
      <c r="U8" s="20" t="s">
        <v>425</v>
      </c>
      <c r="V8" s="33"/>
      <c r="W8" s="34"/>
      <c r="X8" s="34"/>
      <c r="Y8" s="34"/>
      <c r="Z8" s="34"/>
      <c r="AA8" s="34"/>
      <c r="AB8" s="35"/>
      <c r="AC8" s="33"/>
      <c r="AD8" s="34"/>
      <c r="AE8" s="34"/>
      <c r="AF8" s="34"/>
      <c r="AG8" s="35"/>
      <c r="AH8" s="36"/>
      <c r="AI8" s="34"/>
      <c r="AJ8" s="34"/>
      <c r="AK8" s="35"/>
    </row>
    <row r="9" spans="1:98" ht="14.25" hidden="1" thickBot="1" x14ac:dyDescent="0.3">
      <c r="A9" s="561" t="s">
        <v>127</v>
      </c>
      <c r="B9" s="895">
        <v>2019</v>
      </c>
      <c r="C9" s="876"/>
      <c r="D9" s="877"/>
      <c r="E9" s="877"/>
      <c r="F9" s="877"/>
      <c r="G9" s="877"/>
      <c r="H9" s="877"/>
      <c r="I9" s="878"/>
      <c r="J9" s="879"/>
      <c r="K9" s="877"/>
      <c r="L9" s="877"/>
      <c r="M9" s="877"/>
      <c r="N9" s="878"/>
      <c r="O9" s="876"/>
      <c r="P9" s="877"/>
      <c r="Q9" s="877"/>
      <c r="R9" s="878"/>
      <c r="T9" s="4" t="s">
        <v>127</v>
      </c>
      <c r="U9" s="15">
        <v>2019</v>
      </c>
      <c r="V9" s="37"/>
      <c r="W9" s="38"/>
      <c r="X9" s="38"/>
      <c r="Y9" s="38"/>
      <c r="Z9" s="38"/>
      <c r="AA9" s="38"/>
      <c r="AB9" s="39"/>
      <c r="AC9" s="37"/>
      <c r="AD9" s="38"/>
      <c r="AE9" s="38"/>
      <c r="AF9" s="38"/>
      <c r="AG9" s="39"/>
      <c r="AH9" s="40"/>
      <c r="AI9" s="38"/>
      <c r="AJ9" s="38"/>
      <c r="AK9" s="39"/>
    </row>
    <row r="10" spans="1:98" ht="14.25" hidden="1" thickBot="1" x14ac:dyDescent="0.3">
      <c r="A10" s="880"/>
      <c r="B10" s="192">
        <v>2020</v>
      </c>
      <c r="C10" s="881"/>
      <c r="D10" s="882"/>
      <c r="E10" s="882"/>
      <c r="F10" s="882"/>
      <c r="G10" s="882"/>
      <c r="H10" s="882"/>
      <c r="I10" s="883"/>
      <c r="J10" s="884"/>
      <c r="K10" s="882"/>
      <c r="L10" s="882"/>
      <c r="M10" s="882"/>
      <c r="N10" s="883"/>
      <c r="O10" s="881"/>
      <c r="P10" s="882"/>
      <c r="Q10" s="882"/>
      <c r="R10" s="883"/>
      <c r="T10" s="8"/>
      <c r="U10" s="6">
        <v>2020</v>
      </c>
      <c r="V10" s="25"/>
      <c r="W10" s="26"/>
      <c r="X10" s="26"/>
      <c r="Y10" s="26"/>
      <c r="Z10" s="26"/>
      <c r="AA10" s="26"/>
      <c r="AB10" s="27"/>
      <c r="AC10" s="25"/>
      <c r="AD10" s="26"/>
      <c r="AE10" s="26"/>
      <c r="AF10" s="26"/>
      <c r="AG10" s="27"/>
      <c r="AH10" s="28"/>
      <c r="AI10" s="26"/>
      <c r="AJ10" s="26"/>
      <c r="AK10" s="27"/>
    </row>
    <row r="11" spans="1:98" ht="14.25" hidden="1" thickBot="1" x14ac:dyDescent="0.3">
      <c r="A11" s="880"/>
      <c r="B11" s="192">
        <v>2021</v>
      </c>
      <c r="C11" s="881"/>
      <c r="D11" s="882"/>
      <c r="E11" s="882"/>
      <c r="F11" s="882"/>
      <c r="G11" s="882"/>
      <c r="H11" s="882"/>
      <c r="I11" s="883"/>
      <c r="J11" s="884"/>
      <c r="K11" s="882"/>
      <c r="L11" s="882"/>
      <c r="M11" s="882"/>
      <c r="N11" s="883"/>
      <c r="O11" s="881"/>
      <c r="P11" s="882"/>
      <c r="Q11" s="882"/>
      <c r="R11" s="883"/>
      <c r="T11" s="8"/>
      <c r="U11" s="6">
        <v>2021</v>
      </c>
      <c r="V11" s="25"/>
      <c r="W11" s="26"/>
      <c r="X11" s="26"/>
      <c r="Y11" s="26"/>
      <c r="Z11" s="26"/>
      <c r="AA11" s="26"/>
      <c r="AB11" s="27"/>
      <c r="AC11" s="25"/>
      <c r="AD11" s="26"/>
      <c r="AE11" s="26"/>
      <c r="AF11" s="26"/>
      <c r="AG11" s="27"/>
      <c r="AH11" s="28"/>
      <c r="AI11" s="26"/>
      <c r="AJ11" s="26"/>
      <c r="AK11" s="27"/>
    </row>
    <row r="12" spans="1:98" ht="14.25" hidden="1" thickBot="1" x14ac:dyDescent="0.3">
      <c r="A12" s="896"/>
      <c r="B12" s="890" t="s">
        <v>425</v>
      </c>
      <c r="C12" s="891"/>
      <c r="D12" s="897"/>
      <c r="E12" s="897"/>
      <c r="F12" s="897" t="s">
        <v>95</v>
      </c>
      <c r="G12" s="897"/>
      <c r="H12" s="892"/>
      <c r="I12" s="893"/>
      <c r="J12" s="894"/>
      <c r="K12" s="892"/>
      <c r="L12" s="892"/>
      <c r="M12" s="892"/>
      <c r="N12" s="893"/>
      <c r="O12" s="891"/>
      <c r="P12" s="892"/>
      <c r="Q12" s="892"/>
      <c r="R12" s="893"/>
      <c r="T12" s="9"/>
      <c r="U12" s="20" t="s">
        <v>425</v>
      </c>
      <c r="V12" s="33"/>
      <c r="W12" s="41"/>
      <c r="X12" s="41"/>
      <c r="Y12" s="41" t="s">
        <v>95</v>
      </c>
      <c r="Z12" s="41"/>
      <c r="AA12" s="34"/>
      <c r="AB12" s="35"/>
      <c r="AC12" s="33"/>
      <c r="AD12" s="34"/>
      <c r="AE12" s="34"/>
      <c r="AF12" s="34"/>
      <c r="AG12" s="35"/>
      <c r="AH12" s="36"/>
      <c r="AI12" s="34"/>
      <c r="AJ12" s="34"/>
      <c r="AK12" s="35"/>
    </row>
    <row r="13" spans="1:98" ht="14.25" hidden="1" thickBot="1" x14ac:dyDescent="0.3">
      <c r="A13" s="898" t="s">
        <v>128</v>
      </c>
      <c r="B13" s="895">
        <v>2019</v>
      </c>
      <c r="C13" s="899"/>
      <c r="D13" s="900"/>
      <c r="E13" s="900"/>
      <c r="F13" s="900"/>
      <c r="G13" s="900"/>
      <c r="H13" s="900"/>
      <c r="I13" s="901"/>
      <c r="J13" s="902"/>
      <c r="K13" s="900"/>
      <c r="L13" s="900"/>
      <c r="M13" s="900"/>
      <c r="N13" s="901"/>
      <c r="O13" s="899"/>
      <c r="P13" s="900"/>
      <c r="Q13" s="900"/>
      <c r="R13" s="901"/>
      <c r="T13" s="7" t="s">
        <v>128</v>
      </c>
      <c r="U13" s="15">
        <v>2019</v>
      </c>
      <c r="V13" s="24"/>
      <c r="W13" s="22"/>
      <c r="X13" s="22"/>
      <c r="Y13" s="22"/>
      <c r="Z13" s="22"/>
      <c r="AA13" s="22"/>
      <c r="AB13" s="23"/>
      <c r="AC13" s="24"/>
      <c r="AD13" s="22"/>
      <c r="AE13" s="22"/>
      <c r="AF13" s="22"/>
      <c r="AG13" s="23"/>
      <c r="AH13" s="21"/>
      <c r="AI13" s="22"/>
      <c r="AJ13" s="22"/>
      <c r="AK13" s="23"/>
    </row>
    <row r="14" spans="1:98" ht="14.25" hidden="1" thickBot="1" x14ac:dyDescent="0.3">
      <c r="A14" s="880"/>
      <c r="B14" s="192">
        <v>2020</v>
      </c>
      <c r="C14" s="881"/>
      <c r="D14" s="882"/>
      <c r="E14" s="882"/>
      <c r="F14" s="882"/>
      <c r="G14" s="882"/>
      <c r="H14" s="882"/>
      <c r="I14" s="883"/>
      <c r="J14" s="884"/>
      <c r="K14" s="882"/>
      <c r="L14" s="882"/>
      <c r="M14" s="882"/>
      <c r="N14" s="883"/>
      <c r="O14" s="881"/>
      <c r="P14" s="882"/>
      <c r="Q14" s="882"/>
      <c r="R14" s="883"/>
      <c r="T14" s="8"/>
      <c r="U14" s="6">
        <v>2020</v>
      </c>
      <c r="V14" s="25"/>
      <c r="W14" s="26"/>
      <c r="X14" s="26"/>
      <c r="Y14" s="26"/>
      <c r="Z14" s="26"/>
      <c r="AA14" s="26"/>
      <c r="AB14" s="27"/>
      <c r="AC14" s="25"/>
      <c r="AD14" s="26"/>
      <c r="AE14" s="26"/>
      <c r="AF14" s="26"/>
      <c r="AG14" s="27"/>
      <c r="AH14" s="28"/>
      <c r="AI14" s="26"/>
      <c r="AJ14" s="26"/>
      <c r="AK14" s="27"/>
    </row>
    <row r="15" spans="1:98" ht="14.25" hidden="1" thickBot="1" x14ac:dyDescent="0.3">
      <c r="A15" s="880"/>
      <c r="B15" s="192">
        <v>2021</v>
      </c>
      <c r="C15" s="881"/>
      <c r="D15" s="882"/>
      <c r="E15" s="882"/>
      <c r="F15" s="882"/>
      <c r="G15" s="882"/>
      <c r="H15" s="882"/>
      <c r="I15" s="883"/>
      <c r="J15" s="884"/>
      <c r="K15" s="882"/>
      <c r="L15" s="882"/>
      <c r="M15" s="882"/>
      <c r="N15" s="883"/>
      <c r="O15" s="881"/>
      <c r="P15" s="882"/>
      <c r="Q15" s="882"/>
      <c r="R15" s="883"/>
      <c r="T15" s="8"/>
      <c r="U15" s="6">
        <v>2021</v>
      </c>
      <c r="V15" s="25"/>
      <c r="W15" s="26"/>
      <c r="X15" s="26"/>
      <c r="Y15" s="26"/>
      <c r="Z15" s="26"/>
      <c r="AA15" s="26"/>
      <c r="AB15" s="27"/>
      <c r="AC15" s="25"/>
      <c r="AD15" s="26"/>
      <c r="AE15" s="26"/>
      <c r="AF15" s="26"/>
      <c r="AG15" s="27"/>
      <c r="AH15" s="28"/>
      <c r="AI15" s="26"/>
      <c r="AJ15" s="26"/>
      <c r="AK15" s="27"/>
    </row>
    <row r="16" spans="1:98" ht="14.25" hidden="1" thickBot="1" x14ac:dyDescent="0.3">
      <c r="A16" s="896"/>
      <c r="B16" s="890" t="s">
        <v>425</v>
      </c>
      <c r="C16" s="891"/>
      <c r="D16" s="892"/>
      <c r="E16" s="892"/>
      <c r="F16" s="892"/>
      <c r="G16" s="892"/>
      <c r="H16" s="892"/>
      <c r="I16" s="893"/>
      <c r="J16" s="894"/>
      <c r="K16" s="892"/>
      <c r="L16" s="892"/>
      <c r="M16" s="892"/>
      <c r="N16" s="893"/>
      <c r="O16" s="891"/>
      <c r="P16" s="892"/>
      <c r="Q16" s="892"/>
      <c r="R16" s="893"/>
      <c r="T16" s="9"/>
      <c r="U16" s="20" t="s">
        <v>425</v>
      </c>
      <c r="V16" s="33"/>
      <c r="W16" s="34"/>
      <c r="X16" s="34"/>
      <c r="Y16" s="34"/>
      <c r="Z16" s="34"/>
      <c r="AA16" s="34"/>
      <c r="AB16" s="35"/>
      <c r="AC16" s="33"/>
      <c r="AD16" s="34"/>
      <c r="AE16" s="34"/>
      <c r="AF16" s="34"/>
      <c r="AG16" s="35"/>
      <c r="AH16" s="36"/>
      <c r="AI16" s="34"/>
      <c r="AJ16" s="34"/>
      <c r="AK16" s="35"/>
    </row>
    <row r="17" spans="1:37" ht="14.25" hidden="1" thickBot="1" x14ac:dyDescent="0.3">
      <c r="A17" s="898" t="s">
        <v>251</v>
      </c>
      <c r="B17" s="895">
        <v>2019</v>
      </c>
      <c r="C17" s="899"/>
      <c r="D17" s="900"/>
      <c r="E17" s="900"/>
      <c r="F17" s="900"/>
      <c r="G17" s="900"/>
      <c r="H17" s="900"/>
      <c r="I17" s="901"/>
      <c r="J17" s="902"/>
      <c r="K17" s="900"/>
      <c r="L17" s="900"/>
      <c r="M17" s="900"/>
      <c r="N17" s="901"/>
      <c r="O17" s="899"/>
      <c r="P17" s="900"/>
      <c r="Q17" s="900"/>
      <c r="R17" s="901"/>
      <c r="T17" s="7" t="s">
        <v>251</v>
      </c>
      <c r="U17" s="15">
        <v>2019</v>
      </c>
      <c r="V17" s="24"/>
      <c r="W17" s="22"/>
      <c r="X17" s="22"/>
      <c r="Y17" s="22"/>
      <c r="Z17" s="22"/>
      <c r="AA17" s="22"/>
      <c r="AB17" s="23"/>
      <c r="AC17" s="24"/>
      <c r="AD17" s="22"/>
      <c r="AE17" s="22"/>
      <c r="AF17" s="22"/>
      <c r="AG17" s="23"/>
      <c r="AH17" s="21"/>
      <c r="AI17" s="22"/>
      <c r="AJ17" s="22"/>
      <c r="AK17" s="23"/>
    </row>
    <row r="18" spans="1:37" ht="14.25" hidden="1" thickBot="1" x14ac:dyDescent="0.3">
      <c r="A18" s="880"/>
      <c r="B18" s="192">
        <v>2020</v>
      </c>
      <c r="C18" s="881"/>
      <c r="D18" s="882"/>
      <c r="E18" s="882"/>
      <c r="F18" s="882"/>
      <c r="G18" s="882"/>
      <c r="H18" s="882"/>
      <c r="I18" s="883"/>
      <c r="J18" s="884"/>
      <c r="K18" s="882"/>
      <c r="L18" s="882"/>
      <c r="M18" s="882"/>
      <c r="N18" s="883"/>
      <c r="O18" s="881"/>
      <c r="P18" s="882"/>
      <c r="Q18" s="882"/>
      <c r="R18" s="883"/>
      <c r="T18" s="8"/>
      <c r="U18" s="6">
        <v>2020</v>
      </c>
      <c r="V18" s="25"/>
      <c r="W18" s="26"/>
      <c r="X18" s="26"/>
      <c r="Y18" s="26"/>
      <c r="Z18" s="26"/>
      <c r="AA18" s="26"/>
      <c r="AB18" s="27"/>
      <c r="AC18" s="25"/>
      <c r="AD18" s="26"/>
      <c r="AE18" s="26"/>
      <c r="AF18" s="26"/>
      <c r="AG18" s="27"/>
      <c r="AH18" s="28"/>
      <c r="AI18" s="26"/>
      <c r="AJ18" s="26"/>
      <c r="AK18" s="27"/>
    </row>
    <row r="19" spans="1:37" ht="14.25" hidden="1" thickBot="1" x14ac:dyDescent="0.3">
      <c r="A19" s="880"/>
      <c r="B19" s="192">
        <v>2021</v>
      </c>
      <c r="C19" s="881"/>
      <c r="D19" s="882"/>
      <c r="E19" s="882"/>
      <c r="F19" s="882"/>
      <c r="G19" s="882"/>
      <c r="H19" s="882"/>
      <c r="I19" s="883"/>
      <c r="J19" s="884"/>
      <c r="K19" s="882"/>
      <c r="L19" s="882"/>
      <c r="M19" s="882"/>
      <c r="N19" s="883"/>
      <c r="O19" s="881"/>
      <c r="P19" s="882"/>
      <c r="Q19" s="882"/>
      <c r="R19" s="883"/>
      <c r="T19" s="8"/>
      <c r="U19" s="6">
        <v>2021</v>
      </c>
      <c r="V19" s="25"/>
      <c r="W19" s="26"/>
      <c r="X19" s="26"/>
      <c r="Y19" s="26"/>
      <c r="Z19" s="26"/>
      <c r="AA19" s="26"/>
      <c r="AB19" s="27"/>
      <c r="AC19" s="25"/>
      <c r="AD19" s="26"/>
      <c r="AE19" s="26"/>
      <c r="AF19" s="26"/>
      <c r="AG19" s="27"/>
      <c r="AH19" s="28"/>
      <c r="AI19" s="26"/>
      <c r="AJ19" s="26"/>
      <c r="AK19" s="27"/>
    </row>
    <row r="20" spans="1:37" ht="14.25" hidden="1" thickBot="1" x14ac:dyDescent="0.3">
      <c r="A20" s="896"/>
      <c r="B20" s="890" t="s">
        <v>425</v>
      </c>
      <c r="C20" s="891"/>
      <c r="D20" s="892"/>
      <c r="E20" s="892"/>
      <c r="F20" s="892"/>
      <c r="G20" s="892"/>
      <c r="H20" s="892"/>
      <c r="I20" s="893"/>
      <c r="J20" s="894"/>
      <c r="K20" s="892"/>
      <c r="L20" s="892"/>
      <c r="M20" s="892"/>
      <c r="N20" s="893"/>
      <c r="O20" s="891"/>
      <c r="P20" s="892"/>
      <c r="Q20" s="892"/>
      <c r="R20" s="893"/>
      <c r="T20" s="9"/>
      <c r="U20" s="20" t="s">
        <v>425</v>
      </c>
      <c r="V20" s="33"/>
      <c r="W20" s="34"/>
      <c r="X20" s="34"/>
      <c r="Y20" s="34"/>
      <c r="Z20" s="34"/>
      <c r="AA20" s="34"/>
      <c r="AB20" s="35"/>
      <c r="AC20" s="33"/>
      <c r="AD20" s="34"/>
      <c r="AE20" s="34"/>
      <c r="AF20" s="34"/>
      <c r="AG20" s="35"/>
      <c r="AH20" s="36"/>
      <c r="AI20" s="34"/>
      <c r="AJ20" s="34"/>
      <c r="AK20" s="35"/>
    </row>
    <row r="21" spans="1:37" ht="14.25" hidden="1" thickBot="1" x14ac:dyDescent="0.3">
      <c r="A21" s="898" t="s">
        <v>252</v>
      </c>
      <c r="B21" s="895">
        <v>2019</v>
      </c>
      <c r="C21" s="899"/>
      <c r="D21" s="900"/>
      <c r="E21" s="900"/>
      <c r="F21" s="900"/>
      <c r="G21" s="900"/>
      <c r="H21" s="900"/>
      <c r="I21" s="901"/>
      <c r="J21" s="902"/>
      <c r="K21" s="900"/>
      <c r="L21" s="900"/>
      <c r="M21" s="900"/>
      <c r="N21" s="901"/>
      <c r="O21" s="899"/>
      <c r="P21" s="900"/>
      <c r="Q21" s="900"/>
      <c r="R21" s="901"/>
      <c r="T21" s="7" t="s">
        <v>252</v>
      </c>
      <c r="U21" s="15">
        <v>2019</v>
      </c>
      <c r="V21" s="24"/>
      <c r="W21" s="22"/>
      <c r="X21" s="22"/>
      <c r="Y21" s="22"/>
      <c r="Z21" s="22"/>
      <c r="AA21" s="22"/>
      <c r="AB21" s="23"/>
      <c r="AC21" s="24"/>
      <c r="AD21" s="22"/>
      <c r="AE21" s="22"/>
      <c r="AF21" s="22"/>
      <c r="AG21" s="23"/>
      <c r="AH21" s="21"/>
      <c r="AI21" s="22"/>
      <c r="AJ21" s="22"/>
      <c r="AK21" s="23"/>
    </row>
    <row r="22" spans="1:37" ht="14.25" hidden="1" thickBot="1" x14ac:dyDescent="0.3">
      <c r="A22" s="880"/>
      <c r="B22" s="192">
        <v>2020</v>
      </c>
      <c r="C22" s="881"/>
      <c r="D22" s="882"/>
      <c r="E22" s="882"/>
      <c r="F22" s="882"/>
      <c r="G22" s="882"/>
      <c r="H22" s="882"/>
      <c r="I22" s="883"/>
      <c r="J22" s="884"/>
      <c r="K22" s="882"/>
      <c r="L22" s="882"/>
      <c r="M22" s="882"/>
      <c r="N22" s="883"/>
      <c r="O22" s="881"/>
      <c r="P22" s="882"/>
      <c r="Q22" s="882"/>
      <c r="R22" s="883"/>
      <c r="T22" s="8"/>
      <c r="U22" s="6">
        <v>2020</v>
      </c>
      <c r="V22" s="25"/>
      <c r="W22" s="26"/>
      <c r="X22" s="26"/>
      <c r="Y22" s="26"/>
      <c r="Z22" s="26"/>
      <c r="AA22" s="26"/>
      <c r="AB22" s="27"/>
      <c r="AC22" s="25"/>
      <c r="AD22" s="26"/>
      <c r="AE22" s="26"/>
      <c r="AF22" s="26"/>
      <c r="AG22" s="27"/>
      <c r="AH22" s="28"/>
      <c r="AI22" s="26"/>
      <c r="AJ22" s="26"/>
      <c r="AK22" s="27"/>
    </row>
    <row r="23" spans="1:37" ht="14.25" hidden="1" thickBot="1" x14ac:dyDescent="0.3">
      <c r="A23" s="903"/>
      <c r="B23" s="192">
        <v>2021</v>
      </c>
      <c r="C23" s="881"/>
      <c r="D23" s="882"/>
      <c r="E23" s="882"/>
      <c r="F23" s="882"/>
      <c r="G23" s="882"/>
      <c r="H23" s="882"/>
      <c r="I23" s="883"/>
      <c r="J23" s="884"/>
      <c r="K23" s="882"/>
      <c r="L23" s="882"/>
      <c r="M23" s="882"/>
      <c r="N23" s="883"/>
      <c r="O23" s="881"/>
      <c r="P23" s="882"/>
      <c r="Q23" s="882"/>
      <c r="R23" s="883"/>
      <c r="T23" s="125"/>
      <c r="U23" s="6">
        <v>2021</v>
      </c>
      <c r="V23" s="25"/>
      <c r="W23" s="26"/>
      <c r="X23" s="26"/>
      <c r="Y23" s="26"/>
      <c r="Z23" s="26"/>
      <c r="AA23" s="26"/>
      <c r="AB23" s="27"/>
      <c r="AC23" s="25"/>
      <c r="AD23" s="26"/>
      <c r="AE23" s="26"/>
      <c r="AF23" s="26"/>
      <c r="AG23" s="27"/>
      <c r="AH23" s="28"/>
      <c r="AI23" s="26"/>
      <c r="AJ23" s="26"/>
      <c r="AK23" s="27"/>
    </row>
    <row r="24" spans="1:37" ht="14.25" hidden="1" thickBot="1" x14ac:dyDescent="0.3">
      <c r="A24" s="896"/>
      <c r="B24" s="890" t="s">
        <v>425</v>
      </c>
      <c r="C24" s="891"/>
      <c r="D24" s="892"/>
      <c r="E24" s="892"/>
      <c r="F24" s="892"/>
      <c r="G24" s="892"/>
      <c r="H24" s="892"/>
      <c r="I24" s="893"/>
      <c r="J24" s="894"/>
      <c r="K24" s="892"/>
      <c r="L24" s="892"/>
      <c r="M24" s="892"/>
      <c r="N24" s="893"/>
      <c r="O24" s="891"/>
      <c r="P24" s="892"/>
      <c r="Q24" s="892"/>
      <c r="R24" s="893"/>
      <c r="T24" s="9"/>
      <c r="U24" s="20" t="s">
        <v>425</v>
      </c>
      <c r="V24" s="33"/>
      <c r="W24" s="34"/>
      <c r="X24" s="34"/>
      <c r="Y24" s="34"/>
      <c r="Z24" s="34"/>
      <c r="AA24" s="34"/>
      <c r="AB24" s="35"/>
      <c r="AC24" s="33"/>
      <c r="AD24" s="34"/>
      <c r="AE24" s="34"/>
      <c r="AF24" s="34"/>
      <c r="AG24" s="35"/>
      <c r="AH24" s="36"/>
      <c r="AI24" s="34"/>
      <c r="AJ24" s="34"/>
      <c r="AK24" s="35"/>
    </row>
    <row r="25" spans="1:37" ht="14.25" hidden="1" thickBot="1" x14ac:dyDescent="0.3">
      <c r="A25" s="898" t="s">
        <v>253</v>
      </c>
      <c r="B25" s="895">
        <v>2019</v>
      </c>
      <c r="C25" s="899"/>
      <c r="D25" s="900"/>
      <c r="E25" s="900"/>
      <c r="F25" s="900"/>
      <c r="G25" s="900"/>
      <c r="H25" s="900"/>
      <c r="I25" s="901"/>
      <c r="J25" s="902"/>
      <c r="K25" s="900"/>
      <c r="L25" s="900"/>
      <c r="M25" s="900"/>
      <c r="N25" s="901"/>
      <c r="O25" s="899"/>
      <c r="P25" s="900"/>
      <c r="Q25" s="900"/>
      <c r="R25" s="901"/>
      <c r="T25" s="7" t="s">
        <v>253</v>
      </c>
      <c r="U25" s="15">
        <v>2019</v>
      </c>
      <c r="V25" s="24"/>
      <c r="W25" s="22"/>
      <c r="X25" s="22"/>
      <c r="Y25" s="22"/>
      <c r="Z25" s="22"/>
      <c r="AA25" s="22"/>
      <c r="AB25" s="23"/>
      <c r="AC25" s="24"/>
      <c r="AD25" s="22"/>
      <c r="AE25" s="22"/>
      <c r="AF25" s="22"/>
      <c r="AG25" s="23"/>
      <c r="AH25" s="21"/>
      <c r="AI25" s="22"/>
      <c r="AJ25" s="22"/>
      <c r="AK25" s="23"/>
    </row>
    <row r="26" spans="1:37" ht="14.25" hidden="1" thickBot="1" x14ac:dyDescent="0.3">
      <c r="A26" s="880"/>
      <c r="B26" s="192">
        <v>2020</v>
      </c>
      <c r="C26" s="881"/>
      <c r="D26" s="882"/>
      <c r="E26" s="882"/>
      <c r="F26" s="882"/>
      <c r="G26" s="882"/>
      <c r="H26" s="882"/>
      <c r="I26" s="883"/>
      <c r="J26" s="884"/>
      <c r="K26" s="882"/>
      <c r="L26" s="882"/>
      <c r="M26" s="882"/>
      <c r="N26" s="883"/>
      <c r="O26" s="881"/>
      <c r="P26" s="882"/>
      <c r="Q26" s="882"/>
      <c r="R26" s="883"/>
      <c r="T26" s="8"/>
      <c r="U26" s="6">
        <v>2020</v>
      </c>
      <c r="V26" s="25"/>
      <c r="W26" s="26"/>
      <c r="X26" s="26"/>
      <c r="Y26" s="26"/>
      <c r="Z26" s="26"/>
      <c r="AA26" s="26"/>
      <c r="AB26" s="27"/>
      <c r="AC26" s="25"/>
      <c r="AD26" s="26"/>
      <c r="AE26" s="26"/>
      <c r="AF26" s="26"/>
      <c r="AG26" s="27"/>
      <c r="AH26" s="28"/>
      <c r="AI26" s="26"/>
      <c r="AJ26" s="26"/>
      <c r="AK26" s="27"/>
    </row>
    <row r="27" spans="1:37" ht="14.25" hidden="1" thickBot="1" x14ac:dyDescent="0.3">
      <c r="A27" s="880"/>
      <c r="B27" s="192">
        <v>2021</v>
      </c>
      <c r="C27" s="881"/>
      <c r="D27" s="882"/>
      <c r="E27" s="882"/>
      <c r="F27" s="882"/>
      <c r="G27" s="882"/>
      <c r="H27" s="882"/>
      <c r="I27" s="883"/>
      <c r="J27" s="884"/>
      <c r="K27" s="882"/>
      <c r="L27" s="882"/>
      <c r="M27" s="882"/>
      <c r="N27" s="883"/>
      <c r="O27" s="881"/>
      <c r="P27" s="882"/>
      <c r="Q27" s="882"/>
      <c r="R27" s="883"/>
      <c r="T27" s="8"/>
      <c r="U27" s="6">
        <v>2021</v>
      </c>
      <c r="V27" s="25"/>
      <c r="W27" s="26"/>
      <c r="X27" s="26"/>
      <c r="Y27" s="26"/>
      <c r="Z27" s="26"/>
      <c r="AA27" s="26"/>
      <c r="AB27" s="27"/>
      <c r="AC27" s="25"/>
      <c r="AD27" s="26"/>
      <c r="AE27" s="26"/>
      <c r="AF27" s="26"/>
      <c r="AG27" s="27"/>
      <c r="AH27" s="28"/>
      <c r="AI27" s="26"/>
      <c r="AJ27" s="26"/>
      <c r="AK27" s="27"/>
    </row>
    <row r="28" spans="1:37" ht="14.25" hidden="1" thickBot="1" x14ac:dyDescent="0.3">
      <c r="A28" s="896"/>
      <c r="B28" s="890" t="s">
        <v>425</v>
      </c>
      <c r="C28" s="891"/>
      <c r="D28" s="892"/>
      <c r="E28" s="892"/>
      <c r="F28" s="892"/>
      <c r="G28" s="892"/>
      <c r="H28" s="892"/>
      <c r="I28" s="893"/>
      <c r="J28" s="894"/>
      <c r="K28" s="892"/>
      <c r="L28" s="892"/>
      <c r="M28" s="892"/>
      <c r="N28" s="893"/>
      <c r="O28" s="891"/>
      <c r="P28" s="892"/>
      <c r="Q28" s="892"/>
      <c r="R28" s="893"/>
      <c r="T28" s="9"/>
      <c r="U28" s="20" t="s">
        <v>425</v>
      </c>
      <c r="V28" s="33"/>
      <c r="W28" s="34"/>
      <c r="X28" s="34"/>
      <c r="Y28" s="34"/>
      <c r="Z28" s="34"/>
      <c r="AA28" s="34"/>
      <c r="AB28" s="35"/>
      <c r="AC28" s="33"/>
      <c r="AD28" s="34"/>
      <c r="AE28" s="34"/>
      <c r="AF28" s="34"/>
      <c r="AG28" s="35"/>
      <c r="AH28" s="36"/>
      <c r="AI28" s="34"/>
      <c r="AJ28" s="34"/>
      <c r="AK28" s="35"/>
    </row>
    <row r="29" spans="1:37" ht="14.25" hidden="1" thickBot="1" x14ac:dyDescent="0.3">
      <c r="A29" s="898" t="s">
        <v>254</v>
      </c>
      <c r="B29" s="895">
        <v>2019</v>
      </c>
      <c r="C29" s="899"/>
      <c r="D29" s="900"/>
      <c r="E29" s="900"/>
      <c r="F29" s="900"/>
      <c r="G29" s="900"/>
      <c r="H29" s="900"/>
      <c r="I29" s="901"/>
      <c r="J29" s="902"/>
      <c r="K29" s="900"/>
      <c r="L29" s="900"/>
      <c r="M29" s="900"/>
      <c r="N29" s="901"/>
      <c r="O29" s="899"/>
      <c r="P29" s="900"/>
      <c r="Q29" s="900"/>
      <c r="R29" s="901"/>
      <c r="T29" s="7" t="s">
        <v>254</v>
      </c>
      <c r="U29" s="15">
        <v>2019</v>
      </c>
      <c r="V29" s="24"/>
      <c r="W29" s="22"/>
      <c r="X29" s="22"/>
      <c r="Y29" s="22"/>
      <c r="Z29" s="22"/>
      <c r="AA29" s="22"/>
      <c r="AB29" s="23"/>
      <c r="AC29" s="24"/>
      <c r="AD29" s="22"/>
      <c r="AE29" s="22"/>
      <c r="AF29" s="22"/>
      <c r="AG29" s="23"/>
      <c r="AH29" s="21"/>
      <c r="AI29" s="22"/>
      <c r="AJ29" s="22"/>
      <c r="AK29" s="23"/>
    </row>
    <row r="30" spans="1:37" ht="14.25" hidden="1" thickBot="1" x14ac:dyDescent="0.3">
      <c r="A30" s="880"/>
      <c r="B30" s="192">
        <v>2020</v>
      </c>
      <c r="C30" s="881"/>
      <c r="D30" s="882"/>
      <c r="E30" s="882"/>
      <c r="F30" s="882"/>
      <c r="G30" s="882"/>
      <c r="H30" s="882"/>
      <c r="I30" s="883"/>
      <c r="J30" s="884"/>
      <c r="K30" s="882"/>
      <c r="L30" s="882"/>
      <c r="M30" s="882"/>
      <c r="N30" s="883"/>
      <c r="O30" s="881"/>
      <c r="P30" s="882"/>
      <c r="Q30" s="882"/>
      <c r="R30" s="883"/>
      <c r="T30" s="8"/>
      <c r="U30" s="6">
        <v>2020</v>
      </c>
      <c r="V30" s="25"/>
      <c r="W30" s="26"/>
      <c r="X30" s="26"/>
      <c r="Y30" s="26"/>
      <c r="Z30" s="26"/>
      <c r="AA30" s="26"/>
      <c r="AB30" s="27"/>
      <c r="AC30" s="25"/>
      <c r="AD30" s="26"/>
      <c r="AE30" s="26"/>
      <c r="AF30" s="26"/>
      <c r="AG30" s="27"/>
      <c r="AH30" s="28"/>
      <c r="AI30" s="26"/>
      <c r="AJ30" s="26"/>
      <c r="AK30" s="27"/>
    </row>
    <row r="31" spans="1:37" ht="14.25" hidden="1" thickBot="1" x14ac:dyDescent="0.3">
      <c r="A31" s="880"/>
      <c r="B31" s="192">
        <v>2021</v>
      </c>
      <c r="C31" s="881"/>
      <c r="D31" s="882"/>
      <c r="E31" s="882"/>
      <c r="F31" s="882"/>
      <c r="G31" s="882"/>
      <c r="H31" s="882"/>
      <c r="I31" s="883"/>
      <c r="J31" s="884"/>
      <c r="K31" s="882"/>
      <c r="L31" s="882"/>
      <c r="M31" s="882"/>
      <c r="N31" s="883"/>
      <c r="O31" s="881"/>
      <c r="P31" s="882"/>
      <c r="Q31" s="882"/>
      <c r="R31" s="883"/>
      <c r="T31" s="8"/>
      <c r="U31" s="6">
        <v>2021</v>
      </c>
      <c r="V31" s="25"/>
      <c r="W31" s="26"/>
      <c r="X31" s="26"/>
      <c r="Y31" s="26"/>
      <c r="Z31" s="26"/>
      <c r="AA31" s="26"/>
      <c r="AB31" s="27"/>
      <c r="AC31" s="25"/>
      <c r="AD31" s="26"/>
      <c r="AE31" s="26"/>
      <c r="AF31" s="26"/>
      <c r="AG31" s="27"/>
      <c r="AH31" s="28"/>
      <c r="AI31" s="26"/>
      <c r="AJ31" s="26"/>
      <c r="AK31" s="27"/>
    </row>
    <row r="32" spans="1:37" ht="14.25" hidden="1" thickBot="1" x14ac:dyDescent="0.3">
      <c r="A32" s="896"/>
      <c r="B32" s="890" t="s">
        <v>425</v>
      </c>
      <c r="C32" s="891"/>
      <c r="D32" s="892"/>
      <c r="E32" s="892"/>
      <c r="F32" s="892"/>
      <c r="G32" s="892"/>
      <c r="H32" s="892"/>
      <c r="I32" s="893"/>
      <c r="J32" s="894"/>
      <c r="K32" s="892"/>
      <c r="L32" s="892"/>
      <c r="M32" s="892"/>
      <c r="N32" s="893"/>
      <c r="O32" s="891"/>
      <c r="P32" s="892"/>
      <c r="Q32" s="892"/>
      <c r="R32" s="893"/>
      <c r="T32" s="9"/>
      <c r="U32" s="20" t="s">
        <v>425</v>
      </c>
      <c r="V32" s="33"/>
      <c r="W32" s="34"/>
      <c r="X32" s="34"/>
      <c r="Y32" s="34"/>
      <c r="Z32" s="34"/>
      <c r="AA32" s="34"/>
      <c r="AB32" s="35"/>
      <c r="AC32" s="33"/>
      <c r="AD32" s="34"/>
      <c r="AE32" s="34"/>
      <c r="AF32" s="34"/>
      <c r="AG32" s="35"/>
      <c r="AH32" s="36"/>
      <c r="AI32" s="34"/>
      <c r="AJ32" s="34"/>
      <c r="AK32" s="35"/>
    </row>
    <row r="33" spans="1:37" ht="14.25" hidden="1" thickBot="1" x14ac:dyDescent="0.3">
      <c r="A33" s="898" t="s">
        <v>255</v>
      </c>
      <c r="B33" s="895">
        <v>2019</v>
      </c>
      <c r="C33" s="899"/>
      <c r="D33" s="900"/>
      <c r="E33" s="900"/>
      <c r="F33" s="900"/>
      <c r="G33" s="900"/>
      <c r="H33" s="900"/>
      <c r="I33" s="901"/>
      <c r="J33" s="902"/>
      <c r="K33" s="900"/>
      <c r="L33" s="900"/>
      <c r="M33" s="900"/>
      <c r="N33" s="901"/>
      <c r="O33" s="899"/>
      <c r="P33" s="900"/>
      <c r="Q33" s="900"/>
      <c r="R33" s="901"/>
      <c r="T33" s="7" t="s">
        <v>255</v>
      </c>
      <c r="U33" s="15">
        <v>2019</v>
      </c>
      <c r="V33" s="24"/>
      <c r="W33" s="22"/>
      <c r="X33" s="22"/>
      <c r="Y33" s="22"/>
      <c r="Z33" s="22"/>
      <c r="AA33" s="22"/>
      <c r="AB33" s="23"/>
      <c r="AC33" s="24"/>
      <c r="AD33" s="22"/>
      <c r="AE33" s="22"/>
      <c r="AF33" s="22"/>
      <c r="AG33" s="23"/>
      <c r="AH33" s="21"/>
      <c r="AI33" s="22"/>
      <c r="AJ33" s="22"/>
      <c r="AK33" s="23"/>
    </row>
    <row r="34" spans="1:37" ht="14.25" hidden="1" thickBot="1" x14ac:dyDescent="0.3">
      <c r="A34" s="880"/>
      <c r="B34" s="192">
        <v>2020</v>
      </c>
      <c r="C34" s="881"/>
      <c r="D34" s="882"/>
      <c r="E34" s="882"/>
      <c r="F34" s="882"/>
      <c r="G34" s="882"/>
      <c r="H34" s="882"/>
      <c r="I34" s="883"/>
      <c r="J34" s="884"/>
      <c r="K34" s="882"/>
      <c r="L34" s="882"/>
      <c r="M34" s="882"/>
      <c r="N34" s="883"/>
      <c r="O34" s="881"/>
      <c r="P34" s="882"/>
      <c r="Q34" s="882"/>
      <c r="R34" s="883"/>
      <c r="T34" s="8"/>
      <c r="U34" s="6">
        <v>2020</v>
      </c>
      <c r="V34" s="25"/>
      <c r="W34" s="26"/>
      <c r="X34" s="26"/>
      <c r="Y34" s="26"/>
      <c r="Z34" s="26"/>
      <c r="AA34" s="26"/>
      <c r="AB34" s="27"/>
      <c r="AC34" s="25"/>
      <c r="AD34" s="26"/>
      <c r="AE34" s="26"/>
      <c r="AF34" s="26"/>
      <c r="AG34" s="27"/>
      <c r="AH34" s="28"/>
      <c r="AI34" s="26"/>
      <c r="AJ34" s="26"/>
      <c r="AK34" s="27"/>
    </row>
    <row r="35" spans="1:37" ht="14.25" hidden="1" thickBot="1" x14ac:dyDescent="0.3">
      <c r="A35" s="880"/>
      <c r="B35" s="192">
        <v>2021</v>
      </c>
      <c r="C35" s="881"/>
      <c r="D35" s="882"/>
      <c r="E35" s="882"/>
      <c r="F35" s="882"/>
      <c r="G35" s="882"/>
      <c r="H35" s="882"/>
      <c r="I35" s="883"/>
      <c r="J35" s="884"/>
      <c r="K35" s="882"/>
      <c r="L35" s="882"/>
      <c r="M35" s="882"/>
      <c r="N35" s="883"/>
      <c r="O35" s="881"/>
      <c r="P35" s="882"/>
      <c r="Q35" s="882"/>
      <c r="R35" s="883"/>
      <c r="T35" s="8"/>
      <c r="U35" s="6">
        <v>2021</v>
      </c>
      <c r="V35" s="25"/>
      <c r="W35" s="26"/>
      <c r="X35" s="26"/>
      <c r="Y35" s="26"/>
      <c r="Z35" s="26"/>
      <c r="AA35" s="26"/>
      <c r="AB35" s="27"/>
      <c r="AC35" s="25"/>
      <c r="AD35" s="26"/>
      <c r="AE35" s="26"/>
      <c r="AF35" s="26"/>
      <c r="AG35" s="27"/>
      <c r="AH35" s="28"/>
      <c r="AI35" s="26"/>
      <c r="AJ35" s="26"/>
      <c r="AK35" s="27"/>
    </row>
    <row r="36" spans="1:37" ht="14.25" hidden="1" thickBot="1" x14ac:dyDescent="0.3">
      <c r="A36" s="896"/>
      <c r="B36" s="890" t="s">
        <v>425</v>
      </c>
      <c r="C36" s="891"/>
      <c r="D36" s="892"/>
      <c r="E36" s="892"/>
      <c r="F36" s="892"/>
      <c r="G36" s="892"/>
      <c r="H36" s="892"/>
      <c r="I36" s="893"/>
      <c r="J36" s="894"/>
      <c r="K36" s="892"/>
      <c r="L36" s="892"/>
      <c r="M36" s="892"/>
      <c r="N36" s="893"/>
      <c r="O36" s="891"/>
      <c r="P36" s="892"/>
      <c r="Q36" s="892"/>
      <c r="R36" s="893"/>
      <c r="T36" s="9"/>
      <c r="U36" s="20" t="s">
        <v>425</v>
      </c>
      <c r="V36" s="33"/>
      <c r="W36" s="34"/>
      <c r="X36" s="34"/>
      <c r="Y36" s="34"/>
      <c r="Z36" s="34"/>
      <c r="AA36" s="34"/>
      <c r="AB36" s="35"/>
      <c r="AC36" s="33"/>
      <c r="AD36" s="34"/>
      <c r="AE36" s="34"/>
      <c r="AF36" s="34"/>
      <c r="AG36" s="35"/>
      <c r="AH36" s="36"/>
      <c r="AI36" s="34"/>
      <c r="AJ36" s="34"/>
      <c r="AK36" s="35"/>
    </row>
    <row r="37" spans="1:37" ht="14.25" hidden="1" thickBot="1" x14ac:dyDescent="0.3">
      <c r="A37" s="898" t="s">
        <v>256</v>
      </c>
      <c r="B37" s="895">
        <v>2019</v>
      </c>
      <c r="C37" s="899"/>
      <c r="D37" s="900"/>
      <c r="E37" s="900"/>
      <c r="F37" s="900"/>
      <c r="G37" s="900"/>
      <c r="H37" s="900"/>
      <c r="I37" s="901"/>
      <c r="J37" s="902"/>
      <c r="K37" s="900"/>
      <c r="L37" s="900"/>
      <c r="M37" s="900"/>
      <c r="N37" s="901"/>
      <c r="O37" s="899"/>
      <c r="P37" s="900"/>
      <c r="Q37" s="900"/>
      <c r="R37" s="901"/>
      <c r="T37" s="7" t="s">
        <v>256</v>
      </c>
      <c r="U37" s="15">
        <v>2019</v>
      </c>
      <c r="V37" s="24"/>
      <c r="W37" s="22"/>
      <c r="X37" s="22"/>
      <c r="Y37" s="22"/>
      <c r="Z37" s="22"/>
      <c r="AA37" s="22"/>
      <c r="AB37" s="23"/>
      <c r="AC37" s="24"/>
      <c r="AD37" s="22"/>
      <c r="AE37" s="22"/>
      <c r="AF37" s="22"/>
      <c r="AG37" s="23"/>
      <c r="AH37" s="21"/>
      <c r="AI37" s="22"/>
      <c r="AJ37" s="22"/>
      <c r="AK37" s="23"/>
    </row>
    <row r="38" spans="1:37" ht="14.25" hidden="1" thickBot="1" x14ac:dyDescent="0.3">
      <c r="A38" s="880"/>
      <c r="B38" s="192">
        <v>2020</v>
      </c>
      <c r="C38" s="881"/>
      <c r="D38" s="882"/>
      <c r="E38" s="882"/>
      <c r="F38" s="882"/>
      <c r="G38" s="882"/>
      <c r="H38" s="882"/>
      <c r="I38" s="883"/>
      <c r="J38" s="884"/>
      <c r="K38" s="882"/>
      <c r="L38" s="882"/>
      <c r="M38" s="882"/>
      <c r="N38" s="883"/>
      <c r="O38" s="881"/>
      <c r="P38" s="882"/>
      <c r="Q38" s="882"/>
      <c r="R38" s="883"/>
      <c r="T38" s="8"/>
      <c r="U38" s="6">
        <v>2020</v>
      </c>
      <c r="V38" s="25"/>
      <c r="W38" s="26"/>
      <c r="X38" s="26"/>
      <c r="Y38" s="26"/>
      <c r="Z38" s="26"/>
      <c r="AA38" s="26"/>
      <c r="AB38" s="27"/>
      <c r="AC38" s="25"/>
      <c r="AD38" s="26"/>
      <c r="AE38" s="26"/>
      <c r="AF38" s="26"/>
      <c r="AG38" s="27"/>
      <c r="AH38" s="28"/>
      <c r="AI38" s="26"/>
      <c r="AJ38" s="26"/>
      <c r="AK38" s="27"/>
    </row>
    <row r="39" spans="1:37" ht="14.25" hidden="1" thickBot="1" x14ac:dyDescent="0.3">
      <c r="A39" s="880"/>
      <c r="B39" s="192">
        <v>2021</v>
      </c>
      <c r="C39" s="881"/>
      <c r="D39" s="882"/>
      <c r="E39" s="882"/>
      <c r="F39" s="882"/>
      <c r="G39" s="882"/>
      <c r="H39" s="882"/>
      <c r="I39" s="883"/>
      <c r="J39" s="884"/>
      <c r="K39" s="882"/>
      <c r="L39" s="882"/>
      <c r="M39" s="882"/>
      <c r="N39" s="883"/>
      <c r="O39" s="881"/>
      <c r="P39" s="882"/>
      <c r="Q39" s="882"/>
      <c r="R39" s="883"/>
      <c r="T39" s="8"/>
      <c r="U39" s="6">
        <v>2021</v>
      </c>
      <c r="V39" s="25"/>
      <c r="W39" s="26"/>
      <c r="X39" s="26"/>
      <c r="Y39" s="26"/>
      <c r="Z39" s="26"/>
      <c r="AA39" s="26"/>
      <c r="AB39" s="27"/>
      <c r="AC39" s="25"/>
      <c r="AD39" s="26"/>
      <c r="AE39" s="26"/>
      <c r="AF39" s="26"/>
      <c r="AG39" s="27"/>
      <c r="AH39" s="28"/>
      <c r="AI39" s="26"/>
      <c r="AJ39" s="26"/>
      <c r="AK39" s="27"/>
    </row>
    <row r="40" spans="1:37" ht="14.25" hidden="1" thickBot="1" x14ac:dyDescent="0.3">
      <c r="A40" s="896"/>
      <c r="B40" s="890" t="s">
        <v>425</v>
      </c>
      <c r="C40" s="891"/>
      <c r="D40" s="892"/>
      <c r="E40" s="892"/>
      <c r="F40" s="892"/>
      <c r="G40" s="892"/>
      <c r="H40" s="892"/>
      <c r="I40" s="893"/>
      <c r="J40" s="894"/>
      <c r="K40" s="892"/>
      <c r="L40" s="892"/>
      <c r="M40" s="892"/>
      <c r="N40" s="893"/>
      <c r="O40" s="891"/>
      <c r="P40" s="892"/>
      <c r="Q40" s="892"/>
      <c r="R40" s="893"/>
      <c r="T40" s="9"/>
      <c r="U40" s="20" t="s">
        <v>425</v>
      </c>
      <c r="V40" s="33"/>
      <c r="W40" s="34"/>
      <c r="X40" s="34"/>
      <c r="Y40" s="34"/>
      <c r="Z40" s="34"/>
      <c r="AA40" s="34"/>
      <c r="AB40" s="35"/>
      <c r="AC40" s="33"/>
      <c r="AD40" s="34"/>
      <c r="AE40" s="34"/>
      <c r="AF40" s="34"/>
      <c r="AG40" s="35"/>
      <c r="AH40" s="36"/>
      <c r="AI40" s="34"/>
      <c r="AJ40" s="34"/>
      <c r="AK40" s="35"/>
    </row>
    <row r="41" spans="1:37" ht="14.25" hidden="1" thickBot="1" x14ac:dyDescent="0.3">
      <c r="A41" s="898" t="s">
        <v>257</v>
      </c>
      <c r="B41" s="895">
        <v>2019</v>
      </c>
      <c r="C41" s="899"/>
      <c r="D41" s="900"/>
      <c r="E41" s="900"/>
      <c r="F41" s="900"/>
      <c r="G41" s="900"/>
      <c r="H41" s="900"/>
      <c r="I41" s="901"/>
      <c r="J41" s="902"/>
      <c r="K41" s="900"/>
      <c r="L41" s="900"/>
      <c r="M41" s="900"/>
      <c r="N41" s="901"/>
      <c r="O41" s="899"/>
      <c r="P41" s="900"/>
      <c r="Q41" s="900"/>
      <c r="R41" s="901"/>
      <c r="T41" s="7" t="s">
        <v>257</v>
      </c>
      <c r="U41" s="15">
        <v>2019</v>
      </c>
      <c r="V41" s="24"/>
      <c r="W41" s="22"/>
      <c r="X41" s="22"/>
      <c r="Y41" s="22"/>
      <c r="Z41" s="22"/>
      <c r="AA41" s="22"/>
      <c r="AB41" s="23"/>
      <c r="AC41" s="24"/>
      <c r="AD41" s="22"/>
      <c r="AE41" s="22"/>
      <c r="AF41" s="22"/>
      <c r="AG41" s="23"/>
      <c r="AH41" s="21"/>
      <c r="AI41" s="22"/>
      <c r="AJ41" s="22"/>
      <c r="AK41" s="23"/>
    </row>
    <row r="42" spans="1:37" ht="14.25" hidden="1" thickBot="1" x14ac:dyDescent="0.3">
      <c r="A42" s="880"/>
      <c r="B42" s="192">
        <v>2020</v>
      </c>
      <c r="C42" s="881"/>
      <c r="D42" s="882"/>
      <c r="E42" s="882"/>
      <c r="F42" s="882"/>
      <c r="G42" s="882"/>
      <c r="H42" s="882"/>
      <c r="I42" s="883"/>
      <c r="J42" s="884"/>
      <c r="K42" s="882"/>
      <c r="L42" s="882"/>
      <c r="M42" s="882"/>
      <c r="N42" s="883"/>
      <c r="O42" s="881"/>
      <c r="P42" s="882"/>
      <c r="Q42" s="882"/>
      <c r="R42" s="883"/>
      <c r="T42" s="8"/>
      <c r="U42" s="6">
        <v>2020</v>
      </c>
      <c r="V42" s="25"/>
      <c r="W42" s="26"/>
      <c r="X42" s="26"/>
      <c r="Y42" s="26"/>
      <c r="Z42" s="26"/>
      <c r="AA42" s="26"/>
      <c r="AB42" s="27"/>
      <c r="AC42" s="25"/>
      <c r="AD42" s="26"/>
      <c r="AE42" s="26"/>
      <c r="AF42" s="26"/>
      <c r="AG42" s="27"/>
      <c r="AH42" s="28"/>
      <c r="AI42" s="26"/>
      <c r="AJ42" s="26"/>
      <c r="AK42" s="27"/>
    </row>
    <row r="43" spans="1:37" ht="14.25" hidden="1" thickBot="1" x14ac:dyDescent="0.3">
      <c r="A43" s="880"/>
      <c r="B43" s="192">
        <v>2021</v>
      </c>
      <c r="C43" s="881"/>
      <c r="D43" s="882"/>
      <c r="E43" s="882"/>
      <c r="F43" s="882"/>
      <c r="G43" s="882"/>
      <c r="H43" s="882"/>
      <c r="I43" s="883"/>
      <c r="J43" s="884"/>
      <c r="K43" s="882"/>
      <c r="L43" s="882"/>
      <c r="M43" s="882"/>
      <c r="N43" s="883"/>
      <c r="O43" s="881"/>
      <c r="P43" s="882"/>
      <c r="Q43" s="882"/>
      <c r="R43" s="883"/>
      <c r="T43" s="8"/>
      <c r="U43" s="6">
        <v>2021</v>
      </c>
      <c r="V43" s="25"/>
      <c r="W43" s="26"/>
      <c r="X43" s="26"/>
      <c r="Y43" s="26"/>
      <c r="Z43" s="26"/>
      <c r="AA43" s="26"/>
      <c r="AB43" s="27"/>
      <c r="AC43" s="25"/>
      <c r="AD43" s="26"/>
      <c r="AE43" s="26"/>
      <c r="AF43" s="26"/>
      <c r="AG43" s="27"/>
      <c r="AH43" s="28"/>
      <c r="AI43" s="26"/>
      <c r="AJ43" s="26"/>
      <c r="AK43" s="27"/>
    </row>
    <row r="44" spans="1:37" ht="14.25" hidden="1" thickBot="1" x14ac:dyDescent="0.3">
      <c r="A44" s="896"/>
      <c r="B44" s="890" t="s">
        <v>425</v>
      </c>
      <c r="C44" s="891"/>
      <c r="D44" s="892"/>
      <c r="E44" s="892"/>
      <c r="F44" s="892"/>
      <c r="G44" s="892"/>
      <c r="H44" s="892"/>
      <c r="I44" s="893"/>
      <c r="J44" s="894"/>
      <c r="K44" s="892"/>
      <c r="L44" s="892"/>
      <c r="M44" s="892"/>
      <c r="N44" s="893"/>
      <c r="O44" s="891"/>
      <c r="P44" s="892"/>
      <c r="Q44" s="892"/>
      <c r="R44" s="893"/>
      <c r="T44" s="9"/>
      <c r="U44" s="20" t="s">
        <v>425</v>
      </c>
      <c r="V44" s="33"/>
      <c r="W44" s="34"/>
      <c r="X44" s="34"/>
      <c r="Y44" s="34"/>
      <c r="Z44" s="34"/>
      <c r="AA44" s="34"/>
      <c r="AB44" s="35"/>
      <c r="AC44" s="33"/>
      <c r="AD44" s="34"/>
      <c r="AE44" s="34"/>
      <c r="AF44" s="34"/>
      <c r="AG44" s="35"/>
      <c r="AH44" s="36"/>
      <c r="AI44" s="34"/>
      <c r="AJ44" s="34"/>
      <c r="AK44" s="35"/>
    </row>
    <row r="45" spans="1:37" ht="14.25" hidden="1" thickBot="1" x14ac:dyDescent="0.3">
      <c r="A45" s="898" t="s">
        <v>258</v>
      </c>
      <c r="B45" s="895">
        <v>2019</v>
      </c>
      <c r="C45" s="899"/>
      <c r="D45" s="900"/>
      <c r="E45" s="900"/>
      <c r="F45" s="900"/>
      <c r="G45" s="900"/>
      <c r="H45" s="900"/>
      <c r="I45" s="901"/>
      <c r="J45" s="902"/>
      <c r="K45" s="900"/>
      <c r="L45" s="900"/>
      <c r="M45" s="900"/>
      <c r="N45" s="901"/>
      <c r="O45" s="899"/>
      <c r="P45" s="900"/>
      <c r="Q45" s="900"/>
      <c r="R45" s="901"/>
      <c r="T45" s="7" t="s">
        <v>258</v>
      </c>
      <c r="U45" s="15">
        <v>2019</v>
      </c>
      <c r="V45" s="24"/>
      <c r="W45" s="22"/>
      <c r="X45" s="22"/>
      <c r="Y45" s="22"/>
      <c r="Z45" s="22"/>
      <c r="AA45" s="22"/>
      <c r="AB45" s="23"/>
      <c r="AC45" s="24"/>
      <c r="AD45" s="22"/>
      <c r="AE45" s="22"/>
      <c r="AF45" s="22"/>
      <c r="AG45" s="23"/>
      <c r="AH45" s="21"/>
      <c r="AI45" s="22"/>
      <c r="AJ45" s="22"/>
      <c r="AK45" s="23"/>
    </row>
    <row r="46" spans="1:37" ht="14.25" hidden="1" thickBot="1" x14ac:dyDescent="0.3">
      <c r="A46" s="880"/>
      <c r="B46" s="192">
        <v>2020</v>
      </c>
      <c r="C46" s="881"/>
      <c r="D46" s="882"/>
      <c r="E46" s="882"/>
      <c r="F46" s="882"/>
      <c r="G46" s="882"/>
      <c r="H46" s="882"/>
      <c r="I46" s="883"/>
      <c r="J46" s="884"/>
      <c r="K46" s="882"/>
      <c r="L46" s="882"/>
      <c r="M46" s="882"/>
      <c r="N46" s="883"/>
      <c r="O46" s="881"/>
      <c r="P46" s="882"/>
      <c r="Q46" s="882"/>
      <c r="R46" s="883"/>
      <c r="T46" s="8"/>
      <c r="U46" s="6">
        <v>2020</v>
      </c>
      <c r="V46" s="25"/>
      <c r="W46" s="26"/>
      <c r="X46" s="26"/>
      <c r="Y46" s="26"/>
      <c r="Z46" s="26"/>
      <c r="AA46" s="26"/>
      <c r="AB46" s="27"/>
      <c r="AC46" s="25"/>
      <c r="AD46" s="26"/>
      <c r="AE46" s="26"/>
      <c r="AF46" s="26"/>
      <c r="AG46" s="27"/>
      <c r="AH46" s="28"/>
      <c r="AI46" s="26"/>
      <c r="AJ46" s="26"/>
      <c r="AK46" s="27"/>
    </row>
    <row r="47" spans="1:37" ht="14.25" hidden="1" thickBot="1" x14ac:dyDescent="0.3">
      <c r="A47" s="880"/>
      <c r="B47" s="192">
        <v>2021</v>
      </c>
      <c r="C47" s="881"/>
      <c r="D47" s="882"/>
      <c r="E47" s="882"/>
      <c r="F47" s="882"/>
      <c r="G47" s="882"/>
      <c r="H47" s="882"/>
      <c r="I47" s="883"/>
      <c r="J47" s="884"/>
      <c r="K47" s="882"/>
      <c r="L47" s="882"/>
      <c r="M47" s="882"/>
      <c r="N47" s="883"/>
      <c r="O47" s="881"/>
      <c r="P47" s="882"/>
      <c r="Q47" s="882"/>
      <c r="R47" s="883"/>
      <c r="T47" s="8"/>
      <c r="U47" s="6">
        <v>2021</v>
      </c>
      <c r="V47" s="25"/>
      <c r="W47" s="26"/>
      <c r="X47" s="26"/>
      <c r="Y47" s="26"/>
      <c r="Z47" s="26"/>
      <c r="AA47" s="26"/>
      <c r="AB47" s="27"/>
      <c r="AC47" s="25"/>
      <c r="AD47" s="26"/>
      <c r="AE47" s="26"/>
      <c r="AF47" s="26"/>
      <c r="AG47" s="27"/>
      <c r="AH47" s="28"/>
      <c r="AI47" s="26"/>
      <c r="AJ47" s="26"/>
      <c r="AK47" s="27"/>
    </row>
    <row r="48" spans="1:37" ht="14.25" hidden="1" thickBot="1" x14ac:dyDescent="0.3">
      <c r="A48" s="896"/>
      <c r="B48" s="890" t="s">
        <v>425</v>
      </c>
      <c r="C48" s="891"/>
      <c r="D48" s="892"/>
      <c r="E48" s="892"/>
      <c r="F48" s="892"/>
      <c r="G48" s="892"/>
      <c r="H48" s="892"/>
      <c r="I48" s="893"/>
      <c r="J48" s="894"/>
      <c r="K48" s="892"/>
      <c r="L48" s="892"/>
      <c r="M48" s="892"/>
      <c r="N48" s="893"/>
      <c r="O48" s="891"/>
      <c r="P48" s="892"/>
      <c r="Q48" s="892"/>
      <c r="R48" s="904"/>
      <c r="T48" s="9"/>
      <c r="U48" s="20" t="s">
        <v>425</v>
      </c>
      <c r="V48" s="33"/>
      <c r="W48" s="34"/>
      <c r="X48" s="34"/>
      <c r="Y48" s="34"/>
      <c r="Z48" s="34"/>
      <c r="AA48" s="34"/>
      <c r="AB48" s="35"/>
      <c r="AC48" s="33"/>
      <c r="AD48" s="34"/>
      <c r="AE48" s="34"/>
      <c r="AF48" s="34"/>
      <c r="AG48" s="35"/>
      <c r="AH48" s="36"/>
      <c r="AI48" s="34"/>
      <c r="AJ48" s="34"/>
      <c r="AK48" s="42"/>
    </row>
    <row r="49" spans="1:37" ht="14.25" hidden="1" thickBot="1" x14ac:dyDescent="0.3">
      <c r="A49" s="898" t="s">
        <v>259</v>
      </c>
      <c r="B49" s="895">
        <v>2019</v>
      </c>
      <c r="C49" s="899"/>
      <c r="D49" s="900"/>
      <c r="E49" s="900"/>
      <c r="F49" s="900"/>
      <c r="G49" s="900"/>
      <c r="H49" s="900"/>
      <c r="I49" s="901"/>
      <c r="J49" s="902"/>
      <c r="K49" s="900"/>
      <c r="L49" s="900"/>
      <c r="M49" s="900"/>
      <c r="N49" s="901"/>
      <c r="O49" s="899"/>
      <c r="P49" s="900"/>
      <c r="Q49" s="900"/>
      <c r="R49" s="901"/>
      <c r="T49" s="7" t="s">
        <v>259</v>
      </c>
      <c r="U49" s="15">
        <v>2019</v>
      </c>
      <c r="V49" s="24"/>
      <c r="W49" s="22"/>
      <c r="X49" s="22"/>
      <c r="Y49" s="22"/>
      <c r="Z49" s="22"/>
      <c r="AA49" s="22"/>
      <c r="AB49" s="23"/>
      <c r="AC49" s="24"/>
      <c r="AD49" s="22"/>
      <c r="AE49" s="22"/>
      <c r="AF49" s="22"/>
      <c r="AG49" s="23"/>
      <c r="AH49" s="21"/>
      <c r="AI49" s="22"/>
      <c r="AJ49" s="22"/>
      <c r="AK49" s="23"/>
    </row>
    <row r="50" spans="1:37" ht="14.25" hidden="1" thickBot="1" x14ac:dyDescent="0.3">
      <c r="A50" s="880"/>
      <c r="B50" s="192">
        <v>2020</v>
      </c>
      <c r="C50" s="881"/>
      <c r="D50" s="882"/>
      <c r="E50" s="882"/>
      <c r="F50" s="882"/>
      <c r="G50" s="882"/>
      <c r="H50" s="882"/>
      <c r="I50" s="883"/>
      <c r="J50" s="884"/>
      <c r="K50" s="882"/>
      <c r="L50" s="882"/>
      <c r="M50" s="882"/>
      <c r="N50" s="883"/>
      <c r="O50" s="881"/>
      <c r="P50" s="882"/>
      <c r="Q50" s="882"/>
      <c r="R50" s="883"/>
      <c r="T50" s="8"/>
      <c r="U50" s="6">
        <v>2020</v>
      </c>
      <c r="V50" s="25"/>
      <c r="W50" s="26"/>
      <c r="X50" s="26"/>
      <c r="Y50" s="26"/>
      <c r="Z50" s="26"/>
      <c r="AA50" s="26"/>
      <c r="AB50" s="27"/>
      <c r="AC50" s="25"/>
      <c r="AD50" s="26"/>
      <c r="AE50" s="26"/>
      <c r="AF50" s="26"/>
      <c r="AG50" s="27"/>
      <c r="AH50" s="28"/>
      <c r="AI50" s="26"/>
      <c r="AJ50" s="26"/>
      <c r="AK50" s="27"/>
    </row>
    <row r="51" spans="1:37" ht="14.25" hidden="1" thickBot="1" x14ac:dyDescent="0.3">
      <c r="A51" s="880"/>
      <c r="B51" s="192">
        <v>2021</v>
      </c>
      <c r="C51" s="881"/>
      <c r="D51" s="882"/>
      <c r="E51" s="882"/>
      <c r="F51" s="882"/>
      <c r="G51" s="882"/>
      <c r="H51" s="882"/>
      <c r="I51" s="883"/>
      <c r="J51" s="884"/>
      <c r="K51" s="882"/>
      <c r="L51" s="882"/>
      <c r="M51" s="882"/>
      <c r="N51" s="883"/>
      <c r="O51" s="881"/>
      <c r="P51" s="882"/>
      <c r="Q51" s="882"/>
      <c r="R51" s="883"/>
      <c r="T51" s="8"/>
      <c r="U51" s="6">
        <v>2021</v>
      </c>
      <c r="V51" s="25"/>
      <c r="W51" s="26"/>
      <c r="X51" s="26"/>
      <c r="Y51" s="26"/>
      <c r="Z51" s="26"/>
      <c r="AA51" s="26"/>
      <c r="AB51" s="27"/>
      <c r="AC51" s="25"/>
      <c r="AD51" s="26"/>
      <c r="AE51" s="26"/>
      <c r="AF51" s="26"/>
      <c r="AG51" s="27"/>
      <c r="AH51" s="28"/>
      <c r="AI51" s="26"/>
      <c r="AJ51" s="26"/>
      <c r="AK51" s="27"/>
    </row>
    <row r="52" spans="1:37" ht="14.25" hidden="1" thickBot="1" x14ac:dyDescent="0.3">
      <c r="A52" s="896"/>
      <c r="B52" s="890" t="s">
        <v>425</v>
      </c>
      <c r="C52" s="891"/>
      <c r="D52" s="892"/>
      <c r="E52" s="892"/>
      <c r="F52" s="892"/>
      <c r="G52" s="892"/>
      <c r="H52" s="892"/>
      <c r="I52" s="893"/>
      <c r="J52" s="894"/>
      <c r="K52" s="892"/>
      <c r="L52" s="892"/>
      <c r="M52" s="892"/>
      <c r="N52" s="893"/>
      <c r="O52" s="891"/>
      <c r="P52" s="892"/>
      <c r="Q52" s="892"/>
      <c r="R52" s="893"/>
      <c r="T52" s="9"/>
      <c r="U52" s="20" t="s">
        <v>425</v>
      </c>
      <c r="V52" s="33"/>
      <c r="W52" s="34"/>
      <c r="X52" s="34"/>
      <c r="Y52" s="34"/>
      <c r="Z52" s="34"/>
      <c r="AA52" s="34"/>
      <c r="AB52" s="35"/>
      <c r="AC52" s="33"/>
      <c r="AD52" s="34"/>
      <c r="AE52" s="34"/>
      <c r="AF52" s="34"/>
      <c r="AG52" s="35"/>
      <c r="AH52" s="36"/>
      <c r="AI52" s="34"/>
      <c r="AJ52" s="34"/>
      <c r="AK52" s="35"/>
    </row>
    <row r="53" spans="1:37" ht="14.25" hidden="1" thickBot="1" x14ac:dyDescent="0.3">
      <c r="A53" s="898" t="s">
        <v>260</v>
      </c>
      <c r="B53" s="895">
        <v>2019</v>
      </c>
      <c r="C53" s="899"/>
      <c r="D53" s="900"/>
      <c r="E53" s="900"/>
      <c r="F53" s="900"/>
      <c r="G53" s="900"/>
      <c r="H53" s="900"/>
      <c r="I53" s="901"/>
      <c r="J53" s="902"/>
      <c r="K53" s="900"/>
      <c r="L53" s="900"/>
      <c r="M53" s="900"/>
      <c r="N53" s="901"/>
      <c r="O53" s="899"/>
      <c r="P53" s="900"/>
      <c r="Q53" s="900"/>
      <c r="R53" s="901"/>
      <c r="T53" s="7" t="s">
        <v>260</v>
      </c>
      <c r="U53" s="15">
        <v>2019</v>
      </c>
      <c r="V53" s="24"/>
      <c r="W53" s="22"/>
      <c r="X53" s="22"/>
      <c r="Y53" s="22"/>
      <c r="Z53" s="22"/>
      <c r="AA53" s="22"/>
      <c r="AB53" s="23"/>
      <c r="AC53" s="24"/>
      <c r="AD53" s="22"/>
      <c r="AE53" s="22"/>
      <c r="AF53" s="22"/>
      <c r="AG53" s="23"/>
      <c r="AH53" s="21"/>
      <c r="AI53" s="22"/>
      <c r="AJ53" s="22"/>
      <c r="AK53" s="23"/>
    </row>
    <row r="54" spans="1:37" ht="14.25" hidden="1" thickBot="1" x14ac:dyDescent="0.3">
      <c r="A54" s="880"/>
      <c r="B54" s="192">
        <v>2020</v>
      </c>
      <c r="C54" s="881"/>
      <c r="D54" s="882"/>
      <c r="E54" s="882"/>
      <c r="F54" s="882"/>
      <c r="G54" s="882"/>
      <c r="H54" s="882"/>
      <c r="I54" s="883"/>
      <c r="J54" s="884"/>
      <c r="K54" s="882"/>
      <c r="L54" s="882"/>
      <c r="M54" s="882"/>
      <c r="N54" s="883"/>
      <c r="O54" s="881"/>
      <c r="P54" s="882"/>
      <c r="Q54" s="882"/>
      <c r="R54" s="883"/>
      <c r="T54" s="8"/>
      <c r="U54" s="6">
        <v>2020</v>
      </c>
      <c r="V54" s="25"/>
      <c r="W54" s="26"/>
      <c r="X54" s="26"/>
      <c r="Y54" s="26"/>
      <c r="Z54" s="26"/>
      <c r="AA54" s="26"/>
      <c r="AB54" s="27"/>
      <c r="AC54" s="25"/>
      <c r="AD54" s="26"/>
      <c r="AE54" s="26"/>
      <c r="AF54" s="26"/>
      <c r="AG54" s="27"/>
      <c r="AH54" s="28"/>
      <c r="AI54" s="26"/>
      <c r="AJ54" s="26"/>
      <c r="AK54" s="27"/>
    </row>
    <row r="55" spans="1:37" ht="14.25" hidden="1" thickBot="1" x14ac:dyDescent="0.3">
      <c r="A55" s="880"/>
      <c r="B55" s="192">
        <v>2021</v>
      </c>
      <c r="C55" s="881"/>
      <c r="D55" s="882"/>
      <c r="E55" s="882"/>
      <c r="F55" s="882"/>
      <c r="G55" s="882"/>
      <c r="H55" s="882"/>
      <c r="I55" s="883"/>
      <c r="J55" s="884"/>
      <c r="K55" s="882"/>
      <c r="L55" s="882"/>
      <c r="M55" s="882"/>
      <c r="N55" s="883"/>
      <c r="O55" s="881"/>
      <c r="P55" s="882"/>
      <c r="Q55" s="882"/>
      <c r="R55" s="883"/>
      <c r="T55" s="8"/>
      <c r="U55" s="6">
        <v>2021</v>
      </c>
      <c r="V55" s="25"/>
      <c r="W55" s="26"/>
      <c r="X55" s="26"/>
      <c r="Y55" s="26"/>
      <c r="Z55" s="26"/>
      <c r="AA55" s="26"/>
      <c r="AB55" s="27"/>
      <c r="AC55" s="25"/>
      <c r="AD55" s="26"/>
      <c r="AE55" s="26"/>
      <c r="AF55" s="26"/>
      <c r="AG55" s="27"/>
      <c r="AH55" s="28"/>
      <c r="AI55" s="26"/>
      <c r="AJ55" s="26"/>
      <c r="AK55" s="27"/>
    </row>
    <row r="56" spans="1:37" ht="14.25" hidden="1" thickBot="1" x14ac:dyDescent="0.3">
      <c r="A56" s="896"/>
      <c r="B56" s="890" t="s">
        <v>425</v>
      </c>
      <c r="C56" s="891"/>
      <c r="D56" s="892"/>
      <c r="E56" s="892"/>
      <c r="F56" s="892"/>
      <c r="G56" s="892"/>
      <c r="H56" s="892"/>
      <c r="I56" s="893"/>
      <c r="J56" s="894"/>
      <c r="K56" s="892"/>
      <c r="L56" s="892"/>
      <c r="M56" s="892"/>
      <c r="N56" s="893"/>
      <c r="O56" s="891"/>
      <c r="P56" s="892"/>
      <c r="Q56" s="892"/>
      <c r="R56" s="893"/>
      <c r="T56" s="9"/>
      <c r="U56" s="20" t="s">
        <v>425</v>
      </c>
      <c r="V56" s="33"/>
      <c r="W56" s="34"/>
      <c r="X56" s="34"/>
      <c r="Y56" s="34"/>
      <c r="Z56" s="34"/>
      <c r="AA56" s="34"/>
      <c r="AB56" s="35"/>
      <c r="AC56" s="33"/>
      <c r="AD56" s="34"/>
      <c r="AE56" s="34"/>
      <c r="AF56" s="34"/>
      <c r="AG56" s="35"/>
      <c r="AH56" s="36"/>
      <c r="AI56" s="34"/>
      <c r="AJ56" s="34"/>
      <c r="AK56" s="35"/>
    </row>
    <row r="57" spans="1:37" ht="14.25" hidden="1" thickBot="1" x14ac:dyDescent="0.3">
      <c r="A57" s="898" t="s">
        <v>261</v>
      </c>
      <c r="B57" s="895">
        <v>2019</v>
      </c>
      <c r="C57" s="899"/>
      <c r="D57" s="900"/>
      <c r="E57" s="900"/>
      <c r="F57" s="900"/>
      <c r="G57" s="900"/>
      <c r="H57" s="900"/>
      <c r="I57" s="901"/>
      <c r="J57" s="902"/>
      <c r="K57" s="900"/>
      <c r="L57" s="900"/>
      <c r="M57" s="900"/>
      <c r="N57" s="901"/>
      <c r="O57" s="899"/>
      <c r="P57" s="900"/>
      <c r="Q57" s="900"/>
      <c r="R57" s="901"/>
      <c r="T57" s="7" t="s">
        <v>261</v>
      </c>
      <c r="U57" s="15">
        <v>2019</v>
      </c>
      <c r="V57" s="24"/>
      <c r="W57" s="22"/>
      <c r="X57" s="22"/>
      <c r="Y57" s="22"/>
      <c r="Z57" s="22"/>
      <c r="AA57" s="22"/>
      <c r="AB57" s="23"/>
      <c r="AC57" s="24"/>
      <c r="AD57" s="22"/>
      <c r="AE57" s="22"/>
      <c r="AF57" s="22"/>
      <c r="AG57" s="23"/>
      <c r="AH57" s="21"/>
      <c r="AI57" s="22"/>
      <c r="AJ57" s="22"/>
      <c r="AK57" s="23"/>
    </row>
    <row r="58" spans="1:37" ht="14.25" hidden="1" thickBot="1" x14ac:dyDescent="0.3">
      <c r="A58" s="880"/>
      <c r="B58" s="192">
        <v>2020</v>
      </c>
      <c r="C58" s="881"/>
      <c r="D58" s="882"/>
      <c r="E58" s="882"/>
      <c r="F58" s="882"/>
      <c r="G58" s="882"/>
      <c r="H58" s="882"/>
      <c r="I58" s="883"/>
      <c r="J58" s="884"/>
      <c r="K58" s="882"/>
      <c r="L58" s="882"/>
      <c r="M58" s="882"/>
      <c r="N58" s="883"/>
      <c r="O58" s="881"/>
      <c r="P58" s="882"/>
      <c r="Q58" s="882"/>
      <c r="R58" s="883"/>
      <c r="T58" s="8"/>
      <c r="U58" s="6">
        <v>2020</v>
      </c>
      <c r="V58" s="25"/>
      <c r="W58" s="26"/>
      <c r="X58" s="26"/>
      <c r="Y58" s="26"/>
      <c r="Z58" s="26"/>
      <c r="AA58" s="26"/>
      <c r="AB58" s="27"/>
      <c r="AC58" s="25"/>
      <c r="AD58" s="26"/>
      <c r="AE58" s="26"/>
      <c r="AF58" s="26"/>
      <c r="AG58" s="27"/>
      <c r="AH58" s="28"/>
      <c r="AI58" s="26"/>
      <c r="AJ58" s="26"/>
      <c r="AK58" s="27"/>
    </row>
    <row r="59" spans="1:37" ht="14.25" hidden="1" thickBot="1" x14ac:dyDescent="0.3">
      <c r="A59" s="880"/>
      <c r="B59" s="192">
        <v>2021</v>
      </c>
      <c r="C59" s="881"/>
      <c r="D59" s="882"/>
      <c r="E59" s="882"/>
      <c r="F59" s="882"/>
      <c r="G59" s="882"/>
      <c r="H59" s="882"/>
      <c r="I59" s="883"/>
      <c r="J59" s="884"/>
      <c r="K59" s="882"/>
      <c r="L59" s="882"/>
      <c r="M59" s="882"/>
      <c r="N59" s="883"/>
      <c r="O59" s="881"/>
      <c r="P59" s="882"/>
      <c r="Q59" s="882"/>
      <c r="R59" s="883"/>
      <c r="T59" s="8"/>
      <c r="U59" s="6">
        <v>2021</v>
      </c>
      <c r="V59" s="25"/>
      <c r="W59" s="26"/>
      <c r="X59" s="26"/>
      <c r="Y59" s="26"/>
      <c r="Z59" s="26"/>
      <c r="AA59" s="26"/>
      <c r="AB59" s="27"/>
      <c r="AC59" s="25"/>
      <c r="AD59" s="26"/>
      <c r="AE59" s="26"/>
      <c r="AF59" s="26"/>
      <c r="AG59" s="27"/>
      <c r="AH59" s="28"/>
      <c r="AI59" s="26"/>
      <c r="AJ59" s="26"/>
      <c r="AK59" s="27"/>
    </row>
    <row r="60" spans="1:37" ht="14.25" hidden="1" thickBot="1" x14ac:dyDescent="0.3">
      <c r="A60" s="896"/>
      <c r="B60" s="890" t="s">
        <v>425</v>
      </c>
      <c r="C60" s="891"/>
      <c r="D60" s="892"/>
      <c r="E60" s="892"/>
      <c r="F60" s="892"/>
      <c r="G60" s="892"/>
      <c r="H60" s="892"/>
      <c r="I60" s="893"/>
      <c r="J60" s="894"/>
      <c r="K60" s="892"/>
      <c r="L60" s="892"/>
      <c r="M60" s="892"/>
      <c r="N60" s="893"/>
      <c r="O60" s="891"/>
      <c r="P60" s="892"/>
      <c r="Q60" s="892"/>
      <c r="R60" s="893"/>
      <c r="T60" s="9"/>
      <c r="U60" s="20" t="s">
        <v>425</v>
      </c>
      <c r="V60" s="33"/>
      <c r="W60" s="34"/>
      <c r="X60" s="34"/>
      <c r="Y60" s="34"/>
      <c r="Z60" s="34"/>
      <c r="AA60" s="34"/>
      <c r="AB60" s="35"/>
      <c r="AC60" s="33"/>
      <c r="AD60" s="34"/>
      <c r="AE60" s="34"/>
      <c r="AF60" s="34"/>
      <c r="AG60" s="35"/>
      <c r="AH60" s="36"/>
      <c r="AI60" s="34"/>
      <c r="AJ60" s="34"/>
      <c r="AK60" s="35"/>
    </row>
    <row r="61" spans="1:37" ht="14.25" hidden="1" thickBot="1" x14ac:dyDescent="0.3">
      <c r="A61" s="898" t="s">
        <v>262</v>
      </c>
      <c r="B61" s="895">
        <v>2019</v>
      </c>
      <c r="C61" s="899"/>
      <c r="D61" s="900"/>
      <c r="E61" s="900"/>
      <c r="F61" s="900"/>
      <c r="G61" s="900"/>
      <c r="H61" s="900"/>
      <c r="I61" s="901"/>
      <c r="J61" s="902"/>
      <c r="K61" s="900"/>
      <c r="L61" s="900"/>
      <c r="M61" s="900"/>
      <c r="N61" s="901"/>
      <c r="O61" s="899"/>
      <c r="P61" s="900"/>
      <c r="Q61" s="900"/>
      <c r="R61" s="901"/>
      <c r="T61" s="7" t="s">
        <v>262</v>
      </c>
      <c r="U61" s="15">
        <v>2019</v>
      </c>
      <c r="V61" s="24"/>
      <c r="W61" s="22"/>
      <c r="X61" s="22"/>
      <c r="Y61" s="22"/>
      <c r="Z61" s="22"/>
      <c r="AA61" s="22"/>
      <c r="AB61" s="23"/>
      <c r="AC61" s="24"/>
      <c r="AD61" s="22"/>
      <c r="AE61" s="22"/>
      <c r="AF61" s="22"/>
      <c r="AG61" s="23"/>
      <c r="AH61" s="21"/>
      <c r="AI61" s="22"/>
      <c r="AJ61" s="22"/>
      <c r="AK61" s="23"/>
    </row>
    <row r="62" spans="1:37" ht="14.25" hidden="1" thickBot="1" x14ac:dyDescent="0.3">
      <c r="A62" s="880"/>
      <c r="B62" s="192">
        <v>2020</v>
      </c>
      <c r="C62" s="881"/>
      <c r="D62" s="882"/>
      <c r="E62" s="882"/>
      <c r="F62" s="882"/>
      <c r="G62" s="882"/>
      <c r="H62" s="882"/>
      <c r="I62" s="883"/>
      <c r="J62" s="884"/>
      <c r="K62" s="882"/>
      <c r="L62" s="882"/>
      <c r="M62" s="882"/>
      <c r="N62" s="883"/>
      <c r="O62" s="881"/>
      <c r="P62" s="882"/>
      <c r="Q62" s="882"/>
      <c r="R62" s="883"/>
      <c r="T62" s="8"/>
      <c r="U62" s="6">
        <v>2020</v>
      </c>
      <c r="V62" s="25"/>
      <c r="W62" s="26"/>
      <c r="X62" s="26"/>
      <c r="Y62" s="26"/>
      <c r="Z62" s="26"/>
      <c r="AA62" s="26"/>
      <c r="AB62" s="27"/>
      <c r="AC62" s="25"/>
      <c r="AD62" s="26"/>
      <c r="AE62" s="26"/>
      <c r="AF62" s="26"/>
      <c r="AG62" s="27"/>
      <c r="AH62" s="28"/>
      <c r="AI62" s="26"/>
      <c r="AJ62" s="26"/>
      <c r="AK62" s="27"/>
    </row>
    <row r="63" spans="1:37" ht="14.25" hidden="1" thickBot="1" x14ac:dyDescent="0.3">
      <c r="A63" s="880"/>
      <c r="B63" s="192">
        <v>2021</v>
      </c>
      <c r="C63" s="881"/>
      <c r="D63" s="882"/>
      <c r="E63" s="882"/>
      <c r="F63" s="882"/>
      <c r="G63" s="882"/>
      <c r="H63" s="882"/>
      <c r="I63" s="883"/>
      <c r="J63" s="884"/>
      <c r="K63" s="882"/>
      <c r="L63" s="882"/>
      <c r="M63" s="882"/>
      <c r="N63" s="883"/>
      <c r="O63" s="881"/>
      <c r="P63" s="882"/>
      <c r="Q63" s="882"/>
      <c r="R63" s="883"/>
      <c r="T63" s="8"/>
      <c r="U63" s="6">
        <v>2021</v>
      </c>
      <c r="V63" s="25"/>
      <c r="W63" s="26"/>
      <c r="X63" s="26"/>
      <c r="Y63" s="26"/>
      <c r="Z63" s="26"/>
      <c r="AA63" s="26"/>
      <c r="AB63" s="27"/>
      <c r="AC63" s="25"/>
      <c r="AD63" s="26"/>
      <c r="AE63" s="26"/>
      <c r="AF63" s="26"/>
      <c r="AG63" s="27"/>
      <c r="AH63" s="28"/>
      <c r="AI63" s="26"/>
      <c r="AJ63" s="26"/>
      <c r="AK63" s="27"/>
    </row>
    <row r="64" spans="1:37" ht="14.25" hidden="1" thickBot="1" x14ac:dyDescent="0.3">
      <c r="A64" s="896"/>
      <c r="B64" s="890" t="s">
        <v>425</v>
      </c>
      <c r="C64" s="891"/>
      <c r="D64" s="892"/>
      <c r="E64" s="892"/>
      <c r="F64" s="892"/>
      <c r="G64" s="892"/>
      <c r="H64" s="892"/>
      <c r="I64" s="893"/>
      <c r="J64" s="894"/>
      <c r="K64" s="892"/>
      <c r="L64" s="892"/>
      <c r="M64" s="892"/>
      <c r="N64" s="893"/>
      <c r="O64" s="891"/>
      <c r="P64" s="892"/>
      <c r="Q64" s="892"/>
      <c r="R64" s="893"/>
      <c r="T64" s="9"/>
      <c r="U64" s="20" t="s">
        <v>425</v>
      </c>
      <c r="V64" s="33"/>
      <c r="W64" s="34"/>
      <c r="X64" s="34"/>
      <c r="Y64" s="34"/>
      <c r="Z64" s="34"/>
      <c r="AA64" s="34"/>
      <c r="AB64" s="35"/>
      <c r="AC64" s="33"/>
      <c r="AD64" s="34"/>
      <c r="AE64" s="34"/>
      <c r="AF64" s="34"/>
      <c r="AG64" s="35"/>
      <c r="AH64" s="36"/>
      <c r="AI64" s="34"/>
      <c r="AJ64" s="34"/>
      <c r="AK64" s="35"/>
    </row>
    <row r="65" spans="1:37" ht="14.25" hidden="1" thickBot="1" x14ac:dyDescent="0.3">
      <c r="A65" s="898" t="s">
        <v>263</v>
      </c>
      <c r="B65" s="895">
        <v>2019</v>
      </c>
      <c r="C65" s="899"/>
      <c r="D65" s="900"/>
      <c r="E65" s="900"/>
      <c r="F65" s="900"/>
      <c r="G65" s="900"/>
      <c r="H65" s="900"/>
      <c r="I65" s="901"/>
      <c r="J65" s="902"/>
      <c r="K65" s="900"/>
      <c r="L65" s="900"/>
      <c r="M65" s="900"/>
      <c r="N65" s="901"/>
      <c r="O65" s="899"/>
      <c r="P65" s="900"/>
      <c r="Q65" s="900"/>
      <c r="R65" s="901"/>
      <c r="T65" s="7" t="s">
        <v>263</v>
      </c>
      <c r="U65" s="15">
        <v>2019</v>
      </c>
      <c r="V65" s="24"/>
      <c r="W65" s="22"/>
      <c r="X65" s="22"/>
      <c r="Y65" s="22"/>
      <c r="Z65" s="22"/>
      <c r="AA65" s="22"/>
      <c r="AB65" s="23"/>
      <c r="AC65" s="24"/>
      <c r="AD65" s="22"/>
      <c r="AE65" s="22"/>
      <c r="AF65" s="22"/>
      <c r="AG65" s="23"/>
      <c r="AH65" s="21"/>
      <c r="AI65" s="22"/>
      <c r="AJ65" s="22"/>
      <c r="AK65" s="23"/>
    </row>
    <row r="66" spans="1:37" ht="14.25" hidden="1" thickBot="1" x14ac:dyDescent="0.3">
      <c r="A66" s="880"/>
      <c r="B66" s="192">
        <v>2020</v>
      </c>
      <c r="C66" s="881"/>
      <c r="D66" s="882"/>
      <c r="E66" s="882"/>
      <c r="F66" s="882"/>
      <c r="G66" s="882"/>
      <c r="H66" s="882"/>
      <c r="I66" s="883"/>
      <c r="J66" s="884"/>
      <c r="K66" s="882"/>
      <c r="L66" s="882"/>
      <c r="M66" s="882"/>
      <c r="N66" s="883"/>
      <c r="O66" s="881"/>
      <c r="P66" s="882"/>
      <c r="Q66" s="882"/>
      <c r="R66" s="883"/>
      <c r="T66" s="8"/>
      <c r="U66" s="6">
        <v>2020</v>
      </c>
      <c r="V66" s="25"/>
      <c r="W66" s="26"/>
      <c r="X66" s="26"/>
      <c r="Y66" s="26"/>
      <c r="Z66" s="26"/>
      <c r="AA66" s="26"/>
      <c r="AB66" s="27"/>
      <c r="AC66" s="25"/>
      <c r="AD66" s="26"/>
      <c r="AE66" s="26"/>
      <c r="AF66" s="26"/>
      <c r="AG66" s="27"/>
      <c r="AH66" s="28"/>
      <c r="AI66" s="26"/>
      <c r="AJ66" s="26"/>
      <c r="AK66" s="27"/>
    </row>
    <row r="67" spans="1:37" ht="14.25" hidden="1" thickBot="1" x14ac:dyDescent="0.3">
      <c r="A67" s="880"/>
      <c r="B67" s="192">
        <v>2021</v>
      </c>
      <c r="C67" s="881"/>
      <c r="D67" s="882"/>
      <c r="E67" s="882"/>
      <c r="F67" s="882"/>
      <c r="G67" s="882"/>
      <c r="H67" s="882"/>
      <c r="I67" s="883"/>
      <c r="J67" s="884"/>
      <c r="K67" s="882"/>
      <c r="L67" s="882"/>
      <c r="M67" s="882"/>
      <c r="N67" s="883"/>
      <c r="O67" s="881"/>
      <c r="P67" s="882"/>
      <c r="Q67" s="882"/>
      <c r="R67" s="883"/>
      <c r="T67" s="8"/>
      <c r="U67" s="6">
        <v>2021</v>
      </c>
      <c r="V67" s="25"/>
      <c r="W67" s="26"/>
      <c r="X67" s="26"/>
      <c r="Y67" s="26"/>
      <c r="Z67" s="26"/>
      <c r="AA67" s="26"/>
      <c r="AB67" s="27"/>
      <c r="AC67" s="25"/>
      <c r="AD67" s="26"/>
      <c r="AE67" s="26"/>
      <c r="AF67" s="26"/>
      <c r="AG67" s="27"/>
      <c r="AH67" s="28"/>
      <c r="AI67" s="26"/>
      <c r="AJ67" s="26"/>
      <c r="AK67" s="27"/>
    </row>
    <row r="68" spans="1:37" ht="14.25" hidden="1" thickBot="1" x14ac:dyDescent="0.3">
      <c r="A68" s="896"/>
      <c r="B68" s="890" t="s">
        <v>425</v>
      </c>
      <c r="C68" s="891"/>
      <c r="D68" s="892"/>
      <c r="E68" s="892"/>
      <c r="F68" s="892"/>
      <c r="G68" s="892"/>
      <c r="H68" s="892"/>
      <c r="I68" s="893"/>
      <c r="J68" s="894"/>
      <c r="K68" s="892"/>
      <c r="L68" s="892"/>
      <c r="M68" s="892"/>
      <c r="N68" s="893"/>
      <c r="O68" s="891"/>
      <c r="P68" s="892"/>
      <c r="Q68" s="892"/>
      <c r="R68" s="893"/>
      <c r="T68" s="9"/>
      <c r="U68" s="20" t="s">
        <v>425</v>
      </c>
      <c r="V68" s="33"/>
      <c r="W68" s="34"/>
      <c r="X68" s="34"/>
      <c r="Y68" s="34"/>
      <c r="Z68" s="34"/>
      <c r="AA68" s="34"/>
      <c r="AB68" s="35"/>
      <c r="AC68" s="33"/>
      <c r="AD68" s="34"/>
      <c r="AE68" s="34"/>
      <c r="AF68" s="34"/>
      <c r="AG68" s="35"/>
      <c r="AH68" s="36"/>
      <c r="AI68" s="34"/>
      <c r="AJ68" s="34"/>
      <c r="AK68" s="35"/>
    </row>
    <row r="69" spans="1:37" ht="14.25" hidden="1" thickBot="1" x14ac:dyDescent="0.3">
      <c r="A69" s="898" t="s">
        <v>264</v>
      </c>
      <c r="B69" s="895">
        <v>2019</v>
      </c>
      <c r="C69" s="899"/>
      <c r="D69" s="900"/>
      <c r="E69" s="900"/>
      <c r="F69" s="900"/>
      <c r="G69" s="900"/>
      <c r="H69" s="900"/>
      <c r="I69" s="901"/>
      <c r="J69" s="902"/>
      <c r="K69" s="900"/>
      <c r="L69" s="900"/>
      <c r="M69" s="900"/>
      <c r="N69" s="901"/>
      <c r="O69" s="899"/>
      <c r="P69" s="900"/>
      <c r="Q69" s="900"/>
      <c r="R69" s="901"/>
      <c r="T69" s="7" t="s">
        <v>264</v>
      </c>
      <c r="U69" s="15">
        <v>2019</v>
      </c>
      <c r="V69" s="24"/>
      <c r="W69" s="22"/>
      <c r="X69" s="22"/>
      <c r="Y69" s="22"/>
      <c r="Z69" s="22"/>
      <c r="AA69" s="22"/>
      <c r="AB69" s="23"/>
      <c r="AC69" s="24"/>
      <c r="AD69" s="22"/>
      <c r="AE69" s="22"/>
      <c r="AF69" s="22"/>
      <c r="AG69" s="23"/>
      <c r="AH69" s="21"/>
      <c r="AI69" s="22"/>
      <c r="AJ69" s="22"/>
      <c r="AK69" s="23"/>
    </row>
    <row r="70" spans="1:37" ht="14.25" hidden="1" thickBot="1" x14ac:dyDescent="0.3">
      <c r="A70" s="880"/>
      <c r="B70" s="192">
        <v>2020</v>
      </c>
      <c r="C70" s="881"/>
      <c r="D70" s="882"/>
      <c r="E70" s="882"/>
      <c r="F70" s="882"/>
      <c r="G70" s="882"/>
      <c r="H70" s="882"/>
      <c r="I70" s="883"/>
      <c r="J70" s="884"/>
      <c r="K70" s="882"/>
      <c r="L70" s="882"/>
      <c r="M70" s="882"/>
      <c r="N70" s="883"/>
      <c r="O70" s="881"/>
      <c r="P70" s="882"/>
      <c r="Q70" s="882"/>
      <c r="R70" s="883"/>
      <c r="T70" s="8"/>
      <c r="U70" s="6">
        <v>2020</v>
      </c>
      <c r="V70" s="25"/>
      <c r="W70" s="26"/>
      <c r="X70" s="26"/>
      <c r="Y70" s="26"/>
      <c r="Z70" s="26"/>
      <c r="AA70" s="26"/>
      <c r="AB70" s="27"/>
      <c r="AC70" s="25"/>
      <c r="AD70" s="26"/>
      <c r="AE70" s="26"/>
      <c r="AF70" s="26"/>
      <c r="AG70" s="27"/>
      <c r="AH70" s="28"/>
      <c r="AI70" s="26"/>
      <c r="AJ70" s="26"/>
      <c r="AK70" s="27"/>
    </row>
    <row r="71" spans="1:37" ht="14.25" hidden="1" thickBot="1" x14ac:dyDescent="0.3">
      <c r="A71" s="880"/>
      <c r="B71" s="192">
        <v>2021</v>
      </c>
      <c r="C71" s="881"/>
      <c r="D71" s="882"/>
      <c r="E71" s="882"/>
      <c r="F71" s="882"/>
      <c r="G71" s="882"/>
      <c r="H71" s="882"/>
      <c r="I71" s="883"/>
      <c r="J71" s="884"/>
      <c r="K71" s="882"/>
      <c r="L71" s="882"/>
      <c r="M71" s="882"/>
      <c r="N71" s="883"/>
      <c r="O71" s="881"/>
      <c r="P71" s="882"/>
      <c r="Q71" s="882"/>
      <c r="R71" s="883"/>
      <c r="T71" s="8"/>
      <c r="U71" s="6">
        <v>2021</v>
      </c>
      <c r="V71" s="25"/>
      <c r="W71" s="26"/>
      <c r="X71" s="26"/>
      <c r="Y71" s="26"/>
      <c r="Z71" s="26"/>
      <c r="AA71" s="26"/>
      <c r="AB71" s="27"/>
      <c r="AC71" s="25"/>
      <c r="AD71" s="26"/>
      <c r="AE71" s="26"/>
      <c r="AF71" s="26"/>
      <c r="AG71" s="27"/>
      <c r="AH71" s="28"/>
      <c r="AI71" s="26"/>
      <c r="AJ71" s="26"/>
      <c r="AK71" s="27"/>
    </row>
    <row r="72" spans="1:37" ht="14.25" hidden="1" thickBot="1" x14ac:dyDescent="0.3">
      <c r="A72" s="896"/>
      <c r="B72" s="890" t="s">
        <v>425</v>
      </c>
      <c r="C72" s="891"/>
      <c r="D72" s="892"/>
      <c r="E72" s="892"/>
      <c r="F72" s="892"/>
      <c r="G72" s="892"/>
      <c r="H72" s="892"/>
      <c r="I72" s="893"/>
      <c r="J72" s="894"/>
      <c r="K72" s="892"/>
      <c r="L72" s="892"/>
      <c r="M72" s="892"/>
      <c r="N72" s="893"/>
      <c r="O72" s="891"/>
      <c r="P72" s="892"/>
      <c r="Q72" s="892"/>
      <c r="R72" s="893"/>
      <c r="T72" s="9"/>
      <c r="U72" s="20" t="s">
        <v>425</v>
      </c>
      <c r="V72" s="33"/>
      <c r="W72" s="34"/>
      <c r="X72" s="34"/>
      <c r="Y72" s="34"/>
      <c r="Z72" s="34"/>
      <c r="AA72" s="34"/>
      <c r="AB72" s="35"/>
      <c r="AC72" s="33"/>
      <c r="AD72" s="34"/>
      <c r="AE72" s="34"/>
      <c r="AF72" s="34"/>
      <c r="AG72" s="35"/>
      <c r="AH72" s="36"/>
      <c r="AI72" s="34"/>
      <c r="AJ72" s="34"/>
      <c r="AK72" s="35"/>
    </row>
    <row r="73" spans="1:37" ht="14.25" hidden="1" thickBot="1" x14ac:dyDescent="0.3">
      <c r="A73" s="898" t="s">
        <v>265</v>
      </c>
      <c r="B73" s="895">
        <v>2019</v>
      </c>
      <c r="C73" s="899"/>
      <c r="D73" s="900"/>
      <c r="E73" s="900"/>
      <c r="F73" s="900"/>
      <c r="G73" s="900"/>
      <c r="H73" s="900"/>
      <c r="I73" s="901"/>
      <c r="J73" s="902"/>
      <c r="K73" s="900"/>
      <c r="L73" s="900"/>
      <c r="M73" s="900"/>
      <c r="N73" s="901"/>
      <c r="O73" s="899"/>
      <c r="P73" s="900"/>
      <c r="Q73" s="900"/>
      <c r="R73" s="901"/>
      <c r="T73" s="7" t="s">
        <v>265</v>
      </c>
      <c r="U73" s="15">
        <v>2019</v>
      </c>
      <c r="V73" s="24"/>
      <c r="W73" s="22"/>
      <c r="X73" s="22"/>
      <c r="Y73" s="22"/>
      <c r="Z73" s="22"/>
      <c r="AA73" s="22"/>
      <c r="AB73" s="23"/>
      <c r="AC73" s="24"/>
      <c r="AD73" s="22"/>
      <c r="AE73" s="22"/>
      <c r="AF73" s="22"/>
      <c r="AG73" s="23"/>
      <c r="AH73" s="21"/>
      <c r="AI73" s="22"/>
      <c r="AJ73" s="22"/>
      <c r="AK73" s="23"/>
    </row>
    <row r="74" spans="1:37" ht="14.25" hidden="1" thickBot="1" x14ac:dyDescent="0.3">
      <c r="A74" s="880"/>
      <c r="B74" s="192">
        <v>2020</v>
      </c>
      <c r="C74" s="881"/>
      <c r="D74" s="882"/>
      <c r="E74" s="882"/>
      <c r="F74" s="882"/>
      <c r="G74" s="882"/>
      <c r="H74" s="882"/>
      <c r="I74" s="883"/>
      <c r="J74" s="884"/>
      <c r="K74" s="882"/>
      <c r="L74" s="882"/>
      <c r="M74" s="882"/>
      <c r="N74" s="883"/>
      <c r="O74" s="881"/>
      <c r="P74" s="882"/>
      <c r="Q74" s="882"/>
      <c r="R74" s="883"/>
      <c r="T74" s="8"/>
      <c r="U74" s="6">
        <v>2020</v>
      </c>
      <c r="V74" s="25"/>
      <c r="W74" s="26"/>
      <c r="X74" s="26"/>
      <c r="Y74" s="26"/>
      <c r="Z74" s="26"/>
      <c r="AA74" s="26"/>
      <c r="AB74" s="27"/>
      <c r="AC74" s="25"/>
      <c r="AD74" s="26"/>
      <c r="AE74" s="26"/>
      <c r="AF74" s="26"/>
      <c r="AG74" s="27"/>
      <c r="AH74" s="28"/>
      <c r="AI74" s="26"/>
      <c r="AJ74" s="26"/>
      <c r="AK74" s="27"/>
    </row>
    <row r="75" spans="1:37" ht="14.25" hidden="1" thickBot="1" x14ac:dyDescent="0.3">
      <c r="A75" s="880"/>
      <c r="B75" s="192">
        <v>2021</v>
      </c>
      <c r="C75" s="881"/>
      <c r="D75" s="882"/>
      <c r="E75" s="882"/>
      <c r="F75" s="882"/>
      <c r="G75" s="882"/>
      <c r="H75" s="882"/>
      <c r="I75" s="883"/>
      <c r="J75" s="884"/>
      <c r="K75" s="882"/>
      <c r="L75" s="882"/>
      <c r="M75" s="882"/>
      <c r="N75" s="883"/>
      <c r="O75" s="881"/>
      <c r="P75" s="882"/>
      <c r="Q75" s="882"/>
      <c r="R75" s="883"/>
      <c r="T75" s="8"/>
      <c r="U75" s="6">
        <v>2021</v>
      </c>
      <c r="V75" s="25"/>
      <c r="W75" s="26"/>
      <c r="X75" s="26"/>
      <c r="Y75" s="26"/>
      <c r="Z75" s="26"/>
      <c r="AA75" s="26"/>
      <c r="AB75" s="27"/>
      <c r="AC75" s="25"/>
      <c r="AD75" s="26"/>
      <c r="AE75" s="26"/>
      <c r="AF75" s="26"/>
      <c r="AG75" s="27"/>
      <c r="AH75" s="28"/>
      <c r="AI75" s="26"/>
      <c r="AJ75" s="26"/>
      <c r="AK75" s="27"/>
    </row>
    <row r="76" spans="1:37" ht="14.25" hidden="1" thickBot="1" x14ac:dyDescent="0.3">
      <c r="A76" s="896"/>
      <c r="B76" s="890" t="s">
        <v>425</v>
      </c>
      <c r="C76" s="891"/>
      <c r="D76" s="892"/>
      <c r="E76" s="892"/>
      <c r="F76" s="892"/>
      <c r="G76" s="892"/>
      <c r="H76" s="892"/>
      <c r="I76" s="893"/>
      <c r="J76" s="894"/>
      <c r="K76" s="892"/>
      <c r="L76" s="892"/>
      <c r="M76" s="892"/>
      <c r="N76" s="893"/>
      <c r="O76" s="891"/>
      <c r="P76" s="892"/>
      <c r="Q76" s="892"/>
      <c r="R76" s="893"/>
      <c r="T76" s="9"/>
      <c r="U76" s="20" t="s">
        <v>425</v>
      </c>
      <c r="V76" s="33"/>
      <c r="W76" s="34"/>
      <c r="X76" s="34"/>
      <c r="Y76" s="34"/>
      <c r="Z76" s="34"/>
      <c r="AA76" s="34"/>
      <c r="AB76" s="35"/>
      <c r="AC76" s="33"/>
      <c r="AD76" s="34"/>
      <c r="AE76" s="34"/>
      <c r="AF76" s="34"/>
      <c r="AG76" s="35"/>
      <c r="AH76" s="36"/>
      <c r="AI76" s="34"/>
      <c r="AJ76" s="34"/>
      <c r="AK76" s="35"/>
    </row>
    <row r="77" spans="1:37" ht="14.25" hidden="1" thickBot="1" x14ac:dyDescent="0.3">
      <c r="A77" s="898" t="s">
        <v>266</v>
      </c>
      <c r="B77" s="895">
        <v>2019</v>
      </c>
      <c r="C77" s="899"/>
      <c r="D77" s="900"/>
      <c r="E77" s="900"/>
      <c r="F77" s="900"/>
      <c r="G77" s="900"/>
      <c r="H77" s="900"/>
      <c r="I77" s="901"/>
      <c r="J77" s="902"/>
      <c r="K77" s="900"/>
      <c r="L77" s="900"/>
      <c r="M77" s="900"/>
      <c r="N77" s="901"/>
      <c r="O77" s="899"/>
      <c r="P77" s="900"/>
      <c r="Q77" s="900"/>
      <c r="R77" s="901"/>
      <c r="T77" s="7" t="s">
        <v>266</v>
      </c>
      <c r="U77" s="15">
        <v>2019</v>
      </c>
      <c r="V77" s="24"/>
      <c r="W77" s="22"/>
      <c r="X77" s="22"/>
      <c r="Y77" s="22"/>
      <c r="Z77" s="22"/>
      <c r="AA77" s="22"/>
      <c r="AB77" s="23"/>
      <c r="AC77" s="24"/>
      <c r="AD77" s="22"/>
      <c r="AE77" s="22"/>
      <c r="AF77" s="22"/>
      <c r="AG77" s="23"/>
      <c r="AH77" s="21"/>
      <c r="AI77" s="22"/>
      <c r="AJ77" s="22"/>
      <c r="AK77" s="23"/>
    </row>
    <row r="78" spans="1:37" ht="14.25" hidden="1" thickBot="1" x14ac:dyDescent="0.3">
      <c r="A78" s="880"/>
      <c r="B78" s="192">
        <v>2020</v>
      </c>
      <c r="C78" s="881"/>
      <c r="D78" s="882"/>
      <c r="E78" s="882"/>
      <c r="F78" s="882"/>
      <c r="G78" s="882"/>
      <c r="H78" s="882"/>
      <c r="I78" s="883"/>
      <c r="J78" s="884"/>
      <c r="K78" s="882"/>
      <c r="L78" s="882"/>
      <c r="M78" s="882"/>
      <c r="N78" s="883"/>
      <c r="O78" s="881"/>
      <c r="P78" s="882"/>
      <c r="Q78" s="882"/>
      <c r="R78" s="883"/>
      <c r="T78" s="8"/>
      <c r="U78" s="6">
        <v>2020</v>
      </c>
      <c r="V78" s="25"/>
      <c r="W78" s="26"/>
      <c r="X78" s="26"/>
      <c r="Y78" s="26"/>
      <c r="Z78" s="26"/>
      <c r="AA78" s="26"/>
      <c r="AB78" s="27"/>
      <c r="AC78" s="25"/>
      <c r="AD78" s="26"/>
      <c r="AE78" s="26"/>
      <c r="AF78" s="26"/>
      <c r="AG78" s="27"/>
      <c r="AH78" s="28"/>
      <c r="AI78" s="26"/>
      <c r="AJ78" s="26"/>
      <c r="AK78" s="27"/>
    </row>
    <row r="79" spans="1:37" ht="14.25" hidden="1" thickBot="1" x14ac:dyDescent="0.3">
      <c r="A79" s="880"/>
      <c r="B79" s="192">
        <v>2021</v>
      </c>
      <c r="C79" s="881"/>
      <c r="D79" s="882"/>
      <c r="E79" s="882"/>
      <c r="F79" s="882"/>
      <c r="G79" s="882"/>
      <c r="H79" s="882"/>
      <c r="I79" s="883"/>
      <c r="J79" s="884"/>
      <c r="K79" s="882"/>
      <c r="L79" s="882"/>
      <c r="M79" s="882"/>
      <c r="N79" s="883"/>
      <c r="O79" s="881"/>
      <c r="P79" s="882"/>
      <c r="Q79" s="882"/>
      <c r="R79" s="883"/>
      <c r="T79" s="8"/>
      <c r="U79" s="6">
        <v>2021</v>
      </c>
      <c r="V79" s="25"/>
      <c r="W79" s="26"/>
      <c r="X79" s="26"/>
      <c r="Y79" s="26"/>
      <c r="Z79" s="26"/>
      <c r="AA79" s="26"/>
      <c r="AB79" s="27"/>
      <c r="AC79" s="25"/>
      <c r="AD79" s="26"/>
      <c r="AE79" s="26"/>
      <c r="AF79" s="26"/>
      <c r="AG79" s="27"/>
      <c r="AH79" s="28"/>
      <c r="AI79" s="26"/>
      <c r="AJ79" s="26"/>
      <c r="AK79" s="27"/>
    </row>
    <row r="80" spans="1:37" ht="14.25" hidden="1" thickBot="1" x14ac:dyDescent="0.3">
      <c r="A80" s="905"/>
      <c r="B80" s="906" t="s">
        <v>425</v>
      </c>
      <c r="C80" s="907"/>
      <c r="D80" s="908"/>
      <c r="E80" s="908"/>
      <c r="F80" s="908"/>
      <c r="G80" s="908"/>
      <c r="H80" s="908"/>
      <c r="I80" s="909"/>
      <c r="J80" s="910"/>
      <c r="K80" s="908"/>
      <c r="L80" s="908"/>
      <c r="M80" s="908"/>
      <c r="N80" s="909"/>
      <c r="O80" s="907"/>
      <c r="P80" s="908"/>
      <c r="Q80" s="908"/>
      <c r="R80" s="909"/>
      <c r="T80" s="9"/>
      <c r="U80" s="20" t="s">
        <v>425</v>
      </c>
      <c r="V80" s="33"/>
      <c r="W80" s="34"/>
      <c r="X80" s="34"/>
      <c r="Y80" s="34"/>
      <c r="Z80" s="34"/>
      <c r="AA80" s="34"/>
      <c r="AB80" s="35"/>
      <c r="AC80" s="33"/>
      <c r="AD80" s="34"/>
      <c r="AE80" s="34"/>
      <c r="AF80" s="34"/>
      <c r="AG80" s="35"/>
      <c r="AH80" s="36"/>
      <c r="AI80" s="34"/>
      <c r="AJ80" s="34"/>
      <c r="AK80" s="35"/>
    </row>
    <row r="81" spans="1:111" ht="13.5" x14ac:dyDescent="0.25">
      <c r="A81" s="1533" t="s">
        <v>128</v>
      </c>
      <c r="B81" s="911">
        <v>2019</v>
      </c>
      <c r="C81" s="912"/>
      <c r="D81" s="913">
        <v>0</v>
      </c>
      <c r="E81" s="913">
        <v>0</v>
      </c>
      <c r="F81" s="913">
        <v>0</v>
      </c>
      <c r="G81" s="913">
        <v>0</v>
      </c>
      <c r="H81" s="913">
        <v>0</v>
      </c>
      <c r="I81" s="913">
        <v>0</v>
      </c>
      <c r="J81" s="913">
        <v>0</v>
      </c>
      <c r="K81" s="913">
        <v>0</v>
      </c>
      <c r="L81" s="913">
        <v>0</v>
      </c>
      <c r="M81" s="913">
        <v>0</v>
      </c>
      <c r="N81" s="913">
        <v>0</v>
      </c>
      <c r="O81" s="913">
        <v>0</v>
      </c>
      <c r="P81" s="913"/>
      <c r="Q81" s="913">
        <v>0</v>
      </c>
      <c r="R81" s="914"/>
      <c r="T81" s="7"/>
      <c r="U81" s="15"/>
      <c r="V81" s="135"/>
      <c r="W81" s="136"/>
      <c r="X81" s="136"/>
      <c r="Y81" s="136"/>
      <c r="Z81" s="136"/>
      <c r="AA81" s="136"/>
      <c r="AB81" s="141"/>
      <c r="AC81" s="135"/>
      <c r="AD81" s="136"/>
      <c r="AE81" s="136"/>
      <c r="AF81" s="136"/>
      <c r="AG81" s="141"/>
      <c r="AH81" s="138"/>
      <c r="AI81" s="136"/>
      <c r="AJ81" s="140"/>
      <c r="AK81" s="137"/>
      <c r="CP81" s="1544"/>
      <c r="CQ81" s="265"/>
      <c r="CR81" s="303"/>
      <c r="CS81" s="304"/>
      <c r="CT81" s="304"/>
      <c r="CU81" s="304"/>
      <c r="CV81" s="304"/>
      <c r="CW81" s="304"/>
      <c r="CX81" s="299"/>
      <c r="CY81" s="306"/>
      <c r="CZ81" s="304"/>
      <c r="DA81" s="304"/>
      <c r="DB81" s="304"/>
      <c r="DC81" s="301"/>
      <c r="DD81" s="303"/>
      <c r="DE81" s="299"/>
      <c r="DF81" s="300"/>
      <c r="DG81" s="302"/>
    </row>
    <row r="82" spans="1:111" ht="13.5" x14ac:dyDescent="0.25">
      <c r="A82" s="1534"/>
      <c r="B82" s="193">
        <v>2020</v>
      </c>
      <c r="C82" s="912"/>
      <c r="D82" s="913">
        <v>0</v>
      </c>
      <c r="E82" s="913">
        <v>0</v>
      </c>
      <c r="F82" s="913">
        <v>0</v>
      </c>
      <c r="G82" s="913">
        <v>0</v>
      </c>
      <c r="H82" s="913">
        <v>0</v>
      </c>
      <c r="I82" s="913">
        <v>0</v>
      </c>
      <c r="J82" s="913">
        <v>0</v>
      </c>
      <c r="K82" s="913">
        <v>0</v>
      </c>
      <c r="L82" s="913">
        <v>0</v>
      </c>
      <c r="M82" s="913">
        <v>0</v>
      </c>
      <c r="N82" s="913">
        <v>0</v>
      </c>
      <c r="O82" s="913">
        <v>0</v>
      </c>
      <c r="P82" s="913"/>
      <c r="Q82" s="913">
        <v>0</v>
      </c>
      <c r="R82" s="914"/>
      <c r="T82" s="8"/>
      <c r="U82" s="6"/>
      <c r="V82" s="139"/>
      <c r="W82" s="140"/>
      <c r="X82" s="140"/>
      <c r="Y82" s="140"/>
      <c r="Z82" s="140"/>
      <c r="AA82" s="140"/>
      <c r="AB82" s="141"/>
      <c r="AC82" s="139"/>
      <c r="AD82" s="140"/>
      <c r="AE82" s="140"/>
      <c r="AF82" s="140"/>
      <c r="AG82" s="141"/>
      <c r="AH82" s="142"/>
      <c r="AI82" s="140"/>
      <c r="AJ82" s="140"/>
      <c r="AK82" s="141"/>
      <c r="CP82" s="1545"/>
      <c r="CQ82" s="266"/>
      <c r="CR82" s="303"/>
      <c r="CS82" s="304"/>
      <c r="CT82" s="304"/>
      <c r="CU82" s="304"/>
      <c r="CV82" s="304"/>
      <c r="CW82" s="304"/>
      <c r="CX82" s="305"/>
      <c r="CY82" s="306"/>
      <c r="CZ82" s="304"/>
      <c r="DA82" s="304"/>
      <c r="DB82" s="304"/>
      <c r="DC82" s="307"/>
      <c r="DD82" s="303"/>
      <c r="DE82" s="305"/>
      <c r="DF82" s="306"/>
      <c r="DG82" s="302"/>
    </row>
    <row r="83" spans="1:111" ht="13.5" x14ac:dyDescent="0.25">
      <c r="A83" s="1534"/>
      <c r="B83" s="193">
        <v>2021</v>
      </c>
      <c r="C83" s="912"/>
      <c r="D83" s="913">
        <v>0</v>
      </c>
      <c r="E83" s="913">
        <v>0</v>
      </c>
      <c r="F83" s="913">
        <v>0</v>
      </c>
      <c r="G83" s="913">
        <v>0</v>
      </c>
      <c r="H83" s="913">
        <v>0</v>
      </c>
      <c r="I83" s="913">
        <v>0</v>
      </c>
      <c r="J83" s="913">
        <v>0</v>
      </c>
      <c r="K83" s="913">
        <v>0</v>
      </c>
      <c r="L83" s="913">
        <v>0</v>
      </c>
      <c r="M83" s="913">
        <v>0</v>
      </c>
      <c r="N83" s="913">
        <v>0</v>
      </c>
      <c r="O83" s="913">
        <v>0</v>
      </c>
      <c r="P83" s="913"/>
      <c r="Q83" s="913">
        <v>0</v>
      </c>
      <c r="R83" s="914"/>
      <c r="T83" s="8"/>
      <c r="U83" s="6"/>
      <c r="V83" s="139"/>
      <c r="W83" s="140"/>
      <c r="X83" s="140"/>
      <c r="Y83" s="140"/>
      <c r="Z83" s="140"/>
      <c r="AA83" s="140"/>
      <c r="AB83" s="141"/>
      <c r="AC83" s="139"/>
      <c r="AD83" s="140"/>
      <c r="AE83" s="140"/>
      <c r="AF83" s="140"/>
      <c r="AG83" s="141"/>
      <c r="AH83" s="142"/>
      <c r="AI83" s="140"/>
      <c r="AJ83" s="140"/>
      <c r="AK83" s="141"/>
      <c r="CP83" s="1545"/>
      <c r="CQ83" s="266"/>
      <c r="CR83" s="303"/>
      <c r="CS83" s="304"/>
      <c r="CT83" s="304"/>
      <c r="CU83" s="304"/>
      <c r="CV83" s="304"/>
      <c r="CW83" s="304"/>
      <c r="CX83" s="305"/>
      <c r="CY83" s="306"/>
      <c r="CZ83" s="304"/>
      <c r="DA83" s="304"/>
      <c r="DB83" s="304"/>
      <c r="DC83" s="307"/>
      <c r="DD83" s="303"/>
      <c r="DE83" s="305"/>
      <c r="DF83" s="306"/>
      <c r="DG83" s="302"/>
    </row>
    <row r="84" spans="1:111" ht="14.25" thickBot="1" x14ac:dyDescent="0.3">
      <c r="A84" s="1535"/>
      <c r="B84" s="915" t="s">
        <v>425</v>
      </c>
      <c r="C84" s="916"/>
      <c r="D84" s="917">
        <v>0</v>
      </c>
      <c r="E84" s="917">
        <v>0</v>
      </c>
      <c r="F84" s="917">
        <v>0</v>
      </c>
      <c r="G84" s="917">
        <v>0</v>
      </c>
      <c r="H84" s="917">
        <v>0</v>
      </c>
      <c r="I84" s="917">
        <v>0</v>
      </c>
      <c r="J84" s="917">
        <v>0</v>
      </c>
      <c r="K84" s="917">
        <v>0</v>
      </c>
      <c r="L84" s="917">
        <v>0</v>
      </c>
      <c r="M84" s="917">
        <v>0</v>
      </c>
      <c r="N84" s="917">
        <v>0</v>
      </c>
      <c r="O84" s="917"/>
      <c r="P84" s="917"/>
      <c r="Q84" s="917"/>
      <c r="R84" s="918"/>
      <c r="T84" s="9"/>
      <c r="U84" s="20"/>
      <c r="V84" s="33"/>
      <c r="W84" s="154"/>
      <c r="X84" s="154"/>
      <c r="Y84" s="154"/>
      <c r="Z84" s="34"/>
      <c r="AA84" s="154"/>
      <c r="AB84" s="155"/>
      <c r="AC84" s="33"/>
      <c r="AD84" s="34"/>
      <c r="AE84" s="154"/>
      <c r="AF84" s="154"/>
      <c r="AG84" s="155"/>
      <c r="AH84" s="156"/>
      <c r="AI84" s="154"/>
      <c r="AJ84" s="154"/>
      <c r="AK84" s="35"/>
      <c r="CP84" s="1546"/>
      <c r="CQ84" s="267"/>
      <c r="CR84" s="308"/>
      <c r="CS84" s="309"/>
      <c r="CT84" s="309"/>
      <c r="CU84" s="309"/>
      <c r="CV84" s="309"/>
      <c r="CW84" s="309"/>
      <c r="CX84" s="310"/>
      <c r="CY84" s="309"/>
      <c r="CZ84" s="309"/>
      <c r="DA84" s="309"/>
      <c r="DB84" s="309"/>
      <c r="DC84" s="309"/>
      <c r="DD84" s="308"/>
      <c r="DE84" s="310"/>
      <c r="DF84" s="309"/>
      <c r="DG84" s="311"/>
    </row>
    <row r="85" spans="1:111" ht="14.25" hidden="1" thickBot="1" x14ac:dyDescent="0.3">
      <c r="A85" s="193" t="s">
        <v>268</v>
      </c>
      <c r="B85" s="191">
        <v>2019</v>
      </c>
      <c r="C85" s="881"/>
      <c r="D85" s="919"/>
      <c r="E85" s="919"/>
      <c r="F85" s="919"/>
      <c r="G85" s="919"/>
      <c r="H85" s="919"/>
      <c r="I85" s="919"/>
      <c r="J85" s="919"/>
      <c r="K85" s="919"/>
      <c r="L85" s="919"/>
      <c r="M85" s="919"/>
      <c r="N85" s="919"/>
      <c r="O85" s="919"/>
      <c r="P85" s="919"/>
      <c r="Q85" s="919"/>
      <c r="R85" s="920"/>
      <c r="T85" s="7" t="s">
        <v>268</v>
      </c>
      <c r="U85" s="15">
        <v>2019</v>
      </c>
      <c r="V85" s="24"/>
      <c r="W85" s="22"/>
      <c r="X85" s="22"/>
      <c r="Y85" s="22"/>
      <c r="Z85" s="22"/>
      <c r="AA85" s="22"/>
      <c r="AB85" s="23"/>
      <c r="AC85" s="24"/>
      <c r="AD85" s="22"/>
      <c r="AE85" s="22"/>
      <c r="AF85" s="22"/>
      <c r="AG85" s="23"/>
      <c r="AH85" s="21"/>
      <c r="AI85" s="22"/>
      <c r="AJ85" s="22"/>
      <c r="AK85" s="23"/>
    </row>
    <row r="86" spans="1:111" ht="14.25" hidden="1" thickBot="1" x14ac:dyDescent="0.3">
      <c r="A86" s="921"/>
      <c r="B86" s="191">
        <v>2020</v>
      </c>
      <c r="C86" s="881"/>
      <c r="D86" s="919"/>
      <c r="E86" s="919"/>
      <c r="F86" s="919"/>
      <c r="G86" s="919"/>
      <c r="H86" s="919"/>
      <c r="I86" s="919"/>
      <c r="J86" s="919"/>
      <c r="K86" s="919"/>
      <c r="L86" s="919"/>
      <c r="M86" s="919"/>
      <c r="N86" s="919"/>
      <c r="O86" s="919"/>
      <c r="P86" s="919"/>
      <c r="Q86" s="919"/>
      <c r="R86" s="920"/>
      <c r="T86" s="8"/>
      <c r="U86" s="6">
        <v>2020</v>
      </c>
      <c r="V86" s="25"/>
      <c r="W86" s="26"/>
      <c r="X86" s="26"/>
      <c r="Y86" s="26"/>
      <c r="Z86" s="26"/>
      <c r="AA86" s="26"/>
      <c r="AB86" s="27"/>
      <c r="AC86" s="25"/>
      <c r="AD86" s="26"/>
      <c r="AE86" s="26"/>
      <c r="AF86" s="26"/>
      <c r="AG86" s="27"/>
      <c r="AH86" s="28"/>
      <c r="AI86" s="26"/>
      <c r="AJ86" s="26"/>
      <c r="AK86" s="27"/>
    </row>
    <row r="87" spans="1:111" ht="14.25" hidden="1" thickBot="1" x14ac:dyDescent="0.3">
      <c r="A87" s="921"/>
      <c r="B87" s="191">
        <v>2021</v>
      </c>
      <c r="C87" s="881"/>
      <c r="D87" s="919"/>
      <c r="E87" s="919"/>
      <c r="F87" s="919"/>
      <c r="G87" s="919"/>
      <c r="H87" s="919"/>
      <c r="I87" s="919"/>
      <c r="J87" s="919"/>
      <c r="K87" s="919"/>
      <c r="L87" s="919"/>
      <c r="M87" s="919"/>
      <c r="N87" s="919"/>
      <c r="O87" s="919"/>
      <c r="P87" s="919"/>
      <c r="Q87" s="919"/>
      <c r="R87" s="920"/>
      <c r="T87" s="8"/>
      <c r="U87" s="6">
        <v>2021</v>
      </c>
      <c r="V87" s="25"/>
      <c r="W87" s="26"/>
      <c r="X87" s="26"/>
      <c r="Y87" s="26"/>
      <c r="Z87" s="26"/>
      <c r="AA87" s="26"/>
      <c r="AB87" s="27"/>
      <c r="AC87" s="25"/>
      <c r="AD87" s="26"/>
      <c r="AE87" s="26"/>
      <c r="AF87" s="26"/>
      <c r="AG87" s="27"/>
      <c r="AH87" s="28"/>
      <c r="AI87" s="26"/>
      <c r="AJ87" s="26"/>
      <c r="AK87" s="27"/>
    </row>
    <row r="88" spans="1:111" ht="14.25" hidden="1" thickBot="1" x14ac:dyDescent="0.3">
      <c r="A88" s="922"/>
      <c r="B88" s="923" t="s">
        <v>425</v>
      </c>
      <c r="C88" s="916"/>
      <c r="D88" s="924"/>
      <c r="E88" s="924"/>
      <c r="F88" s="924"/>
      <c r="G88" s="924"/>
      <c r="H88" s="924"/>
      <c r="I88" s="924"/>
      <c r="J88" s="924"/>
      <c r="K88" s="924"/>
      <c r="L88" s="924"/>
      <c r="M88" s="924"/>
      <c r="N88" s="924"/>
      <c r="O88" s="924"/>
      <c r="P88" s="924"/>
      <c r="Q88" s="924"/>
      <c r="R88" s="918"/>
      <c r="T88" s="9"/>
      <c r="U88" s="20" t="s">
        <v>425</v>
      </c>
      <c r="V88" s="33"/>
      <c r="W88" s="34"/>
      <c r="X88" s="34"/>
      <c r="Y88" s="34"/>
      <c r="Z88" s="34"/>
      <c r="AA88" s="34"/>
      <c r="AB88" s="35"/>
      <c r="AC88" s="33"/>
      <c r="AD88" s="34"/>
      <c r="AE88" s="34"/>
      <c r="AF88" s="34"/>
      <c r="AG88" s="35"/>
      <c r="AH88" s="36"/>
      <c r="AI88" s="34"/>
      <c r="AJ88" s="34"/>
      <c r="AK88" s="35"/>
    </row>
    <row r="89" spans="1:111" ht="14.25" hidden="1" thickBot="1" x14ac:dyDescent="0.3">
      <c r="A89" s="925" t="s">
        <v>269</v>
      </c>
      <c r="B89" s="926">
        <v>2019</v>
      </c>
      <c r="C89" s="881"/>
      <c r="D89" s="919"/>
      <c r="E89" s="919"/>
      <c r="F89" s="919"/>
      <c r="G89" s="919"/>
      <c r="H89" s="919"/>
      <c r="I89" s="919"/>
      <c r="J89" s="919"/>
      <c r="K89" s="919"/>
      <c r="L89" s="919"/>
      <c r="M89" s="919"/>
      <c r="N89" s="919"/>
      <c r="O89" s="919"/>
      <c r="P89" s="919"/>
      <c r="Q89" s="919"/>
      <c r="R89" s="920"/>
      <c r="T89" s="7" t="s">
        <v>269</v>
      </c>
      <c r="U89" s="15">
        <v>2019</v>
      </c>
      <c r="V89" s="24"/>
      <c r="W89" s="22"/>
      <c r="X89" s="22"/>
      <c r="Y89" s="22"/>
      <c r="Z89" s="22"/>
      <c r="AA89" s="22"/>
      <c r="AB89" s="23"/>
      <c r="AC89" s="24"/>
      <c r="AD89" s="22"/>
      <c r="AE89" s="22"/>
      <c r="AF89" s="22"/>
      <c r="AG89" s="23"/>
      <c r="AH89" s="21"/>
      <c r="AI89" s="22"/>
      <c r="AJ89" s="22"/>
      <c r="AK89" s="23"/>
    </row>
    <row r="90" spans="1:111" ht="14.25" hidden="1" thickBot="1" x14ac:dyDescent="0.3">
      <c r="A90" s="921"/>
      <c r="B90" s="191">
        <v>2020</v>
      </c>
      <c r="C90" s="881"/>
      <c r="D90" s="919"/>
      <c r="E90" s="919"/>
      <c r="F90" s="919"/>
      <c r="G90" s="919"/>
      <c r="H90" s="919"/>
      <c r="I90" s="919"/>
      <c r="J90" s="919"/>
      <c r="K90" s="919"/>
      <c r="L90" s="919"/>
      <c r="M90" s="919"/>
      <c r="N90" s="919"/>
      <c r="O90" s="919"/>
      <c r="P90" s="919"/>
      <c r="Q90" s="919"/>
      <c r="R90" s="920"/>
      <c r="T90" s="8"/>
      <c r="U90" s="6">
        <v>2020</v>
      </c>
      <c r="V90" s="25"/>
      <c r="W90" s="26"/>
      <c r="X90" s="26"/>
      <c r="Y90" s="26"/>
      <c r="Z90" s="26"/>
      <c r="AA90" s="26"/>
      <c r="AB90" s="27"/>
      <c r="AC90" s="25"/>
      <c r="AD90" s="26"/>
      <c r="AE90" s="26"/>
      <c r="AF90" s="26"/>
      <c r="AG90" s="27"/>
      <c r="AH90" s="28"/>
      <c r="AI90" s="26"/>
      <c r="AJ90" s="26"/>
      <c r="AK90" s="27"/>
    </row>
    <row r="91" spans="1:111" ht="14.25" hidden="1" thickBot="1" x14ac:dyDescent="0.3">
      <c r="A91" s="921"/>
      <c r="B91" s="191">
        <v>2021</v>
      </c>
      <c r="C91" s="881"/>
      <c r="D91" s="919"/>
      <c r="E91" s="919"/>
      <c r="F91" s="919"/>
      <c r="G91" s="919"/>
      <c r="H91" s="919"/>
      <c r="I91" s="919"/>
      <c r="J91" s="919"/>
      <c r="K91" s="919"/>
      <c r="L91" s="919"/>
      <c r="M91" s="919"/>
      <c r="N91" s="919"/>
      <c r="O91" s="919"/>
      <c r="P91" s="919"/>
      <c r="Q91" s="919"/>
      <c r="R91" s="920"/>
      <c r="T91" s="8"/>
      <c r="U91" s="6">
        <v>2021</v>
      </c>
      <c r="V91" s="25"/>
      <c r="W91" s="26"/>
      <c r="X91" s="26"/>
      <c r="Y91" s="26"/>
      <c r="Z91" s="26"/>
      <c r="AA91" s="26"/>
      <c r="AB91" s="27"/>
      <c r="AC91" s="25"/>
      <c r="AD91" s="26"/>
      <c r="AE91" s="26"/>
      <c r="AF91" s="26"/>
      <c r="AG91" s="27"/>
      <c r="AH91" s="28"/>
      <c r="AI91" s="26"/>
      <c r="AJ91" s="26"/>
      <c r="AK91" s="27"/>
    </row>
    <row r="92" spans="1:111" ht="14.25" hidden="1" thickBot="1" x14ac:dyDescent="0.3">
      <c r="A92" s="922"/>
      <c r="B92" s="923" t="s">
        <v>425</v>
      </c>
      <c r="C92" s="916"/>
      <c r="D92" s="924"/>
      <c r="E92" s="924"/>
      <c r="F92" s="924"/>
      <c r="G92" s="924"/>
      <c r="H92" s="924"/>
      <c r="I92" s="924"/>
      <c r="J92" s="924"/>
      <c r="K92" s="924"/>
      <c r="L92" s="924"/>
      <c r="M92" s="924"/>
      <c r="N92" s="924"/>
      <c r="O92" s="924"/>
      <c r="P92" s="924"/>
      <c r="Q92" s="924"/>
      <c r="R92" s="918"/>
      <c r="T92" s="9"/>
      <c r="U92" s="20" t="s">
        <v>425</v>
      </c>
      <c r="V92" s="33"/>
      <c r="W92" s="34"/>
      <c r="X92" s="34"/>
      <c r="Y92" s="34"/>
      <c r="Z92" s="34"/>
      <c r="AA92" s="34"/>
      <c r="AB92" s="35"/>
      <c r="AC92" s="33"/>
      <c r="AD92" s="34"/>
      <c r="AE92" s="34"/>
      <c r="AF92" s="34"/>
      <c r="AG92" s="35"/>
      <c r="AH92" s="36"/>
      <c r="AI92" s="34"/>
      <c r="AJ92" s="34"/>
      <c r="AK92" s="35"/>
    </row>
    <row r="93" spans="1:111" ht="14.25" hidden="1" thickBot="1" x14ac:dyDescent="0.3">
      <c r="A93" s="925" t="s">
        <v>270</v>
      </c>
      <c r="B93" s="926">
        <v>2019</v>
      </c>
      <c r="C93" s="881"/>
      <c r="D93" s="919"/>
      <c r="E93" s="919"/>
      <c r="F93" s="919"/>
      <c r="G93" s="919"/>
      <c r="H93" s="919"/>
      <c r="I93" s="919"/>
      <c r="J93" s="919"/>
      <c r="K93" s="919"/>
      <c r="L93" s="919"/>
      <c r="M93" s="919"/>
      <c r="N93" s="919"/>
      <c r="O93" s="919"/>
      <c r="P93" s="919"/>
      <c r="Q93" s="919"/>
      <c r="R93" s="920"/>
      <c r="T93" s="7" t="s">
        <v>270</v>
      </c>
      <c r="U93" s="15">
        <v>2019</v>
      </c>
      <c r="V93" s="24"/>
      <c r="W93" s="22"/>
      <c r="X93" s="22"/>
      <c r="Y93" s="22"/>
      <c r="Z93" s="22"/>
      <c r="AA93" s="22"/>
      <c r="AB93" s="23"/>
      <c r="AC93" s="24"/>
      <c r="AD93" s="22"/>
      <c r="AE93" s="22"/>
      <c r="AF93" s="22"/>
      <c r="AG93" s="23"/>
      <c r="AH93" s="21"/>
      <c r="AI93" s="22"/>
      <c r="AJ93" s="22"/>
      <c r="AK93" s="23"/>
    </row>
    <row r="94" spans="1:111" ht="14.25" hidden="1" thickBot="1" x14ac:dyDescent="0.3">
      <c r="A94" s="921"/>
      <c r="B94" s="191">
        <v>2020</v>
      </c>
      <c r="C94" s="881"/>
      <c r="D94" s="919"/>
      <c r="E94" s="919"/>
      <c r="F94" s="919"/>
      <c r="G94" s="919"/>
      <c r="H94" s="919"/>
      <c r="I94" s="919"/>
      <c r="J94" s="919"/>
      <c r="K94" s="919"/>
      <c r="L94" s="919"/>
      <c r="M94" s="919"/>
      <c r="N94" s="919"/>
      <c r="O94" s="919"/>
      <c r="P94" s="919"/>
      <c r="Q94" s="919"/>
      <c r="R94" s="920"/>
      <c r="T94" s="8"/>
      <c r="U94" s="6">
        <v>2020</v>
      </c>
      <c r="V94" s="25"/>
      <c r="W94" s="26"/>
      <c r="X94" s="26"/>
      <c r="Y94" s="26"/>
      <c r="Z94" s="26"/>
      <c r="AA94" s="26"/>
      <c r="AB94" s="27"/>
      <c r="AC94" s="25"/>
      <c r="AD94" s="26"/>
      <c r="AE94" s="26"/>
      <c r="AF94" s="26"/>
      <c r="AG94" s="27"/>
      <c r="AH94" s="28"/>
      <c r="AI94" s="26"/>
      <c r="AJ94" s="26"/>
      <c r="AK94" s="27"/>
    </row>
    <row r="95" spans="1:111" ht="14.25" hidden="1" thickBot="1" x14ac:dyDescent="0.3">
      <c r="A95" s="921"/>
      <c r="B95" s="191">
        <v>2021</v>
      </c>
      <c r="C95" s="881"/>
      <c r="D95" s="919"/>
      <c r="E95" s="919"/>
      <c r="F95" s="919"/>
      <c r="G95" s="919"/>
      <c r="H95" s="919"/>
      <c r="I95" s="919"/>
      <c r="J95" s="919"/>
      <c r="K95" s="919"/>
      <c r="L95" s="919"/>
      <c r="M95" s="919"/>
      <c r="N95" s="919"/>
      <c r="O95" s="919"/>
      <c r="P95" s="919"/>
      <c r="Q95" s="919"/>
      <c r="R95" s="920"/>
      <c r="T95" s="8"/>
      <c r="U95" s="6">
        <v>2021</v>
      </c>
      <c r="V95" s="25"/>
      <c r="W95" s="26"/>
      <c r="X95" s="26"/>
      <c r="Y95" s="26"/>
      <c r="Z95" s="26"/>
      <c r="AA95" s="26"/>
      <c r="AB95" s="27"/>
      <c r="AC95" s="25"/>
      <c r="AD95" s="26"/>
      <c r="AE95" s="26"/>
      <c r="AF95" s="26"/>
      <c r="AG95" s="27"/>
      <c r="AH95" s="28"/>
      <c r="AI95" s="26"/>
      <c r="AJ95" s="26"/>
      <c r="AK95" s="27"/>
    </row>
    <row r="96" spans="1:111" ht="14.25" hidden="1" thickBot="1" x14ac:dyDescent="0.3">
      <c r="A96" s="922"/>
      <c r="B96" s="923" t="s">
        <v>425</v>
      </c>
      <c r="C96" s="916"/>
      <c r="D96" s="924"/>
      <c r="E96" s="924"/>
      <c r="F96" s="924"/>
      <c r="G96" s="924"/>
      <c r="H96" s="924"/>
      <c r="I96" s="924"/>
      <c r="J96" s="924"/>
      <c r="K96" s="924"/>
      <c r="L96" s="924"/>
      <c r="M96" s="924"/>
      <c r="N96" s="924"/>
      <c r="O96" s="924"/>
      <c r="P96" s="924"/>
      <c r="Q96" s="924"/>
      <c r="R96" s="920"/>
      <c r="T96" s="9"/>
      <c r="U96" s="20" t="s">
        <v>425</v>
      </c>
      <c r="V96" s="33"/>
      <c r="W96" s="34"/>
      <c r="X96" s="34"/>
      <c r="Y96" s="34"/>
      <c r="Z96" s="34"/>
      <c r="AA96" s="34"/>
      <c r="AB96" s="35"/>
      <c r="AC96" s="33"/>
      <c r="AD96" s="34"/>
      <c r="AE96" s="34"/>
      <c r="AF96" s="34"/>
      <c r="AG96" s="35"/>
      <c r="AH96" s="36"/>
      <c r="AI96" s="34"/>
      <c r="AJ96" s="34"/>
      <c r="AK96" s="42"/>
    </row>
    <row r="97" spans="1:111" ht="14.25" hidden="1" thickBot="1" x14ac:dyDescent="0.3">
      <c r="A97" s="925" t="s">
        <v>271</v>
      </c>
      <c r="B97" s="926">
        <v>2019</v>
      </c>
      <c r="C97" s="881"/>
      <c r="D97" s="919"/>
      <c r="E97" s="919"/>
      <c r="F97" s="919"/>
      <c r="G97" s="919"/>
      <c r="H97" s="919"/>
      <c r="I97" s="919"/>
      <c r="J97" s="919"/>
      <c r="K97" s="919"/>
      <c r="L97" s="919"/>
      <c r="M97" s="919"/>
      <c r="N97" s="919"/>
      <c r="O97" s="919"/>
      <c r="P97" s="919"/>
      <c r="Q97" s="919"/>
      <c r="R97" s="920"/>
      <c r="T97" s="7" t="s">
        <v>271</v>
      </c>
      <c r="U97" s="15">
        <v>2019</v>
      </c>
      <c r="V97" s="24"/>
      <c r="W97" s="22"/>
      <c r="X97" s="22"/>
      <c r="Y97" s="22"/>
      <c r="Z97" s="22"/>
      <c r="AA97" s="22"/>
      <c r="AB97" s="23"/>
      <c r="AC97" s="24"/>
      <c r="AD97" s="22"/>
      <c r="AE97" s="22"/>
      <c r="AF97" s="22"/>
      <c r="AG97" s="23"/>
      <c r="AH97" s="21"/>
      <c r="AI97" s="22"/>
      <c r="AJ97" s="22"/>
      <c r="AK97" s="23"/>
    </row>
    <row r="98" spans="1:111" ht="14.25" hidden="1" thickBot="1" x14ac:dyDescent="0.3">
      <c r="A98" s="921"/>
      <c r="B98" s="191">
        <v>2020</v>
      </c>
      <c r="C98" s="881"/>
      <c r="D98" s="919"/>
      <c r="E98" s="919"/>
      <c r="F98" s="919"/>
      <c r="G98" s="919"/>
      <c r="H98" s="919"/>
      <c r="I98" s="919"/>
      <c r="J98" s="919"/>
      <c r="K98" s="919"/>
      <c r="L98" s="919"/>
      <c r="M98" s="919"/>
      <c r="N98" s="919"/>
      <c r="O98" s="919"/>
      <c r="P98" s="919"/>
      <c r="Q98" s="919"/>
      <c r="R98" s="920"/>
      <c r="T98" s="8"/>
      <c r="U98" s="6">
        <v>2020</v>
      </c>
      <c r="V98" s="25"/>
      <c r="W98" s="26"/>
      <c r="X98" s="26"/>
      <c r="Y98" s="26"/>
      <c r="Z98" s="26"/>
      <c r="AA98" s="26"/>
      <c r="AB98" s="27"/>
      <c r="AC98" s="25"/>
      <c r="AD98" s="26"/>
      <c r="AE98" s="26"/>
      <c r="AF98" s="26"/>
      <c r="AG98" s="27"/>
      <c r="AH98" s="28"/>
      <c r="AI98" s="26"/>
      <c r="AJ98" s="26"/>
      <c r="AK98" s="27"/>
    </row>
    <row r="99" spans="1:111" ht="14.25" hidden="1" thickBot="1" x14ac:dyDescent="0.3">
      <c r="A99" s="921"/>
      <c r="B99" s="191">
        <v>2021</v>
      </c>
      <c r="C99" s="881"/>
      <c r="D99" s="919"/>
      <c r="E99" s="919"/>
      <c r="F99" s="919"/>
      <c r="G99" s="919"/>
      <c r="H99" s="919"/>
      <c r="I99" s="919"/>
      <c r="J99" s="919"/>
      <c r="K99" s="919"/>
      <c r="L99" s="919"/>
      <c r="M99" s="919"/>
      <c r="N99" s="919"/>
      <c r="O99" s="919"/>
      <c r="P99" s="919"/>
      <c r="Q99" s="919"/>
      <c r="R99" s="920"/>
      <c r="T99" s="8"/>
      <c r="U99" s="6">
        <v>2021</v>
      </c>
      <c r="V99" s="25"/>
      <c r="W99" s="26"/>
      <c r="X99" s="26"/>
      <c r="Y99" s="26"/>
      <c r="Z99" s="26"/>
      <c r="AA99" s="26"/>
      <c r="AB99" s="27"/>
      <c r="AC99" s="25"/>
      <c r="AD99" s="26"/>
      <c r="AE99" s="26"/>
      <c r="AF99" s="26"/>
      <c r="AG99" s="27"/>
      <c r="AH99" s="28"/>
      <c r="AI99" s="26"/>
      <c r="AJ99" s="26"/>
      <c r="AK99" s="27"/>
    </row>
    <row r="100" spans="1:111" ht="14.25" hidden="1" thickBot="1" x14ac:dyDescent="0.3">
      <c r="A100" s="922"/>
      <c r="B100" s="923" t="s">
        <v>425</v>
      </c>
      <c r="C100" s="916"/>
      <c r="D100" s="924"/>
      <c r="E100" s="924"/>
      <c r="F100" s="924"/>
      <c r="G100" s="924"/>
      <c r="H100" s="924"/>
      <c r="I100" s="924"/>
      <c r="J100" s="924"/>
      <c r="K100" s="924"/>
      <c r="L100" s="924"/>
      <c r="M100" s="924"/>
      <c r="N100" s="924"/>
      <c r="O100" s="924"/>
      <c r="P100" s="924"/>
      <c r="Q100" s="924"/>
      <c r="R100" s="918"/>
      <c r="T100" s="9"/>
      <c r="U100" s="20" t="s">
        <v>425</v>
      </c>
      <c r="V100" s="33"/>
      <c r="W100" s="34"/>
      <c r="X100" s="34"/>
      <c r="Y100" s="34"/>
      <c r="Z100" s="34"/>
      <c r="AA100" s="34"/>
      <c r="AB100" s="35"/>
      <c r="AC100" s="33"/>
      <c r="AD100" s="34"/>
      <c r="AE100" s="34"/>
      <c r="AF100" s="34"/>
      <c r="AG100" s="35"/>
      <c r="AH100" s="36"/>
      <c r="AI100" s="34"/>
      <c r="AJ100" s="34"/>
      <c r="AK100" s="35"/>
    </row>
    <row r="101" spans="1:111" ht="14.25" hidden="1" thickBot="1" x14ac:dyDescent="0.3">
      <c r="A101" s="925" t="s">
        <v>272</v>
      </c>
      <c r="B101" s="926">
        <v>2019</v>
      </c>
      <c r="C101" s="881"/>
      <c r="D101" s="919"/>
      <c r="E101" s="919"/>
      <c r="F101" s="919"/>
      <c r="G101" s="919"/>
      <c r="H101" s="919"/>
      <c r="I101" s="919"/>
      <c r="J101" s="919"/>
      <c r="K101" s="919"/>
      <c r="L101" s="919"/>
      <c r="M101" s="919"/>
      <c r="N101" s="919"/>
      <c r="O101" s="919"/>
      <c r="P101" s="919"/>
      <c r="Q101" s="919"/>
      <c r="R101" s="920"/>
      <c r="T101" s="7" t="s">
        <v>272</v>
      </c>
      <c r="U101" s="15">
        <v>2019</v>
      </c>
      <c r="V101" s="24"/>
      <c r="W101" s="22"/>
      <c r="X101" s="22"/>
      <c r="Y101" s="22"/>
      <c r="Z101" s="22"/>
      <c r="AA101" s="22"/>
      <c r="AB101" s="23"/>
      <c r="AC101" s="24"/>
      <c r="AD101" s="22"/>
      <c r="AE101" s="22"/>
      <c r="AF101" s="22"/>
      <c r="AG101" s="23"/>
      <c r="AH101" s="21"/>
      <c r="AI101" s="22"/>
      <c r="AJ101" s="22"/>
      <c r="AK101" s="23"/>
    </row>
    <row r="102" spans="1:111" ht="14.25" hidden="1" thickBot="1" x14ac:dyDescent="0.3">
      <c r="A102" s="921"/>
      <c r="B102" s="191">
        <v>2020</v>
      </c>
      <c r="C102" s="881"/>
      <c r="D102" s="919"/>
      <c r="E102" s="919"/>
      <c r="F102" s="919"/>
      <c r="G102" s="919"/>
      <c r="H102" s="919"/>
      <c r="I102" s="919"/>
      <c r="J102" s="919"/>
      <c r="K102" s="919"/>
      <c r="L102" s="919"/>
      <c r="M102" s="919"/>
      <c r="N102" s="919"/>
      <c r="O102" s="919"/>
      <c r="P102" s="919"/>
      <c r="Q102" s="919"/>
      <c r="R102" s="920"/>
      <c r="T102" s="8"/>
      <c r="U102" s="6">
        <v>2020</v>
      </c>
      <c r="V102" s="25"/>
      <c r="W102" s="26"/>
      <c r="X102" s="26"/>
      <c r="Y102" s="26"/>
      <c r="Z102" s="26"/>
      <c r="AA102" s="26"/>
      <c r="AB102" s="27"/>
      <c r="AC102" s="25"/>
      <c r="AD102" s="26"/>
      <c r="AE102" s="26"/>
      <c r="AF102" s="26"/>
      <c r="AG102" s="27"/>
      <c r="AH102" s="28"/>
      <c r="AI102" s="26"/>
      <c r="AJ102" s="26"/>
      <c r="AK102" s="27"/>
    </row>
    <row r="103" spans="1:111" ht="14.25" hidden="1" thickBot="1" x14ac:dyDescent="0.3">
      <c r="A103" s="921"/>
      <c r="B103" s="191">
        <v>2021</v>
      </c>
      <c r="C103" s="881"/>
      <c r="D103" s="919"/>
      <c r="E103" s="919"/>
      <c r="F103" s="919"/>
      <c r="G103" s="919"/>
      <c r="H103" s="919"/>
      <c r="I103" s="919"/>
      <c r="J103" s="919"/>
      <c r="K103" s="919"/>
      <c r="L103" s="919"/>
      <c r="M103" s="919"/>
      <c r="N103" s="919"/>
      <c r="O103" s="919"/>
      <c r="P103" s="919"/>
      <c r="Q103" s="919"/>
      <c r="R103" s="920"/>
      <c r="T103" s="8"/>
      <c r="U103" s="6">
        <v>2021</v>
      </c>
      <c r="V103" s="25"/>
      <c r="W103" s="26"/>
      <c r="X103" s="26"/>
      <c r="Y103" s="26"/>
      <c r="Z103" s="26"/>
      <c r="AA103" s="26"/>
      <c r="AB103" s="27"/>
      <c r="AC103" s="25"/>
      <c r="AD103" s="26"/>
      <c r="AE103" s="26"/>
      <c r="AF103" s="26"/>
      <c r="AG103" s="27"/>
      <c r="AH103" s="28"/>
      <c r="AI103" s="26"/>
      <c r="AJ103" s="26"/>
      <c r="AK103" s="27"/>
    </row>
    <row r="104" spans="1:111" ht="14.25" hidden="1" thickBot="1" x14ac:dyDescent="0.3">
      <c r="A104" s="922"/>
      <c r="B104" s="923" t="s">
        <v>425</v>
      </c>
      <c r="C104" s="916"/>
      <c r="D104" s="924"/>
      <c r="E104" s="924"/>
      <c r="F104" s="924"/>
      <c r="G104" s="924"/>
      <c r="H104" s="924"/>
      <c r="I104" s="924"/>
      <c r="J104" s="924"/>
      <c r="K104" s="924"/>
      <c r="L104" s="924"/>
      <c r="M104" s="924"/>
      <c r="N104" s="924"/>
      <c r="O104" s="924"/>
      <c r="P104" s="924"/>
      <c r="Q104" s="924"/>
      <c r="R104" s="918"/>
      <c r="T104" s="9"/>
      <c r="U104" s="20" t="s">
        <v>425</v>
      </c>
      <c r="V104" s="33"/>
      <c r="W104" s="34"/>
      <c r="X104" s="34"/>
      <c r="Y104" s="34"/>
      <c r="Z104" s="34"/>
      <c r="AA104" s="34"/>
      <c r="AB104" s="35"/>
      <c r="AC104" s="33"/>
      <c r="AD104" s="34"/>
      <c r="AE104" s="34"/>
      <c r="AF104" s="34"/>
      <c r="AG104" s="35"/>
      <c r="AH104" s="36"/>
      <c r="AI104" s="34"/>
      <c r="AJ104" s="34"/>
      <c r="AK104" s="35"/>
    </row>
    <row r="105" spans="1:111" ht="14.25" hidden="1" thickBot="1" x14ac:dyDescent="0.3">
      <c r="A105" s="608" t="s">
        <v>2</v>
      </c>
      <c r="B105" s="926">
        <v>2019</v>
      </c>
      <c r="C105" s="881"/>
      <c r="D105" s="919"/>
      <c r="E105" s="919"/>
      <c r="F105" s="919"/>
      <c r="G105" s="919"/>
      <c r="H105" s="919"/>
      <c r="I105" s="919"/>
      <c r="J105" s="919"/>
      <c r="K105" s="919"/>
      <c r="L105" s="919"/>
      <c r="M105" s="919"/>
      <c r="N105" s="919"/>
      <c r="O105" s="919"/>
      <c r="P105" s="919"/>
      <c r="Q105" s="919"/>
      <c r="R105" s="920"/>
      <c r="T105" s="17" t="s">
        <v>2</v>
      </c>
      <c r="U105" s="15">
        <v>2019</v>
      </c>
      <c r="V105" s="37"/>
      <c r="W105" s="38"/>
      <c r="X105" s="38"/>
      <c r="Y105" s="38"/>
      <c r="Z105" s="38"/>
      <c r="AA105" s="38"/>
      <c r="AB105" s="39"/>
      <c r="AC105" s="37"/>
      <c r="AD105" s="38"/>
      <c r="AE105" s="38"/>
      <c r="AF105" s="38"/>
      <c r="AG105" s="39"/>
      <c r="AH105" s="40"/>
      <c r="AI105" s="38"/>
      <c r="AJ105" s="38"/>
      <c r="AK105" s="39"/>
    </row>
    <row r="106" spans="1:111" ht="14.25" hidden="1" thickBot="1" x14ac:dyDescent="0.3">
      <c r="A106" s="927"/>
      <c r="B106" s="191">
        <v>2020</v>
      </c>
      <c r="C106" s="881"/>
      <c r="D106" s="919"/>
      <c r="E106" s="919"/>
      <c r="F106" s="919"/>
      <c r="G106" s="919"/>
      <c r="H106" s="919"/>
      <c r="I106" s="919"/>
      <c r="J106" s="919"/>
      <c r="K106" s="919"/>
      <c r="L106" s="919"/>
      <c r="M106" s="919"/>
      <c r="N106" s="919"/>
      <c r="O106" s="919"/>
      <c r="P106" s="919"/>
      <c r="Q106" s="919"/>
      <c r="R106" s="920"/>
      <c r="T106" s="10"/>
      <c r="U106" s="6">
        <v>2020</v>
      </c>
      <c r="V106" s="25"/>
      <c r="W106" s="26"/>
      <c r="X106" s="26"/>
      <c r="Y106" s="26"/>
      <c r="Z106" s="26"/>
      <c r="AA106" s="26"/>
      <c r="AB106" s="27"/>
      <c r="AC106" s="25"/>
      <c r="AD106" s="26"/>
      <c r="AE106" s="26"/>
      <c r="AF106" s="26"/>
      <c r="AG106" s="27"/>
      <c r="AH106" s="28"/>
      <c r="AI106" s="26"/>
      <c r="AJ106" s="26"/>
      <c r="AK106" s="27"/>
    </row>
    <row r="107" spans="1:111" ht="14.25" hidden="1" thickBot="1" x14ac:dyDescent="0.3">
      <c r="A107" s="927"/>
      <c r="B107" s="191">
        <v>2021</v>
      </c>
      <c r="C107" s="881"/>
      <c r="D107" s="919"/>
      <c r="E107" s="919"/>
      <c r="F107" s="919"/>
      <c r="G107" s="919"/>
      <c r="H107" s="919"/>
      <c r="I107" s="919"/>
      <c r="J107" s="919"/>
      <c r="K107" s="919"/>
      <c r="L107" s="919"/>
      <c r="M107" s="919"/>
      <c r="N107" s="919"/>
      <c r="O107" s="919"/>
      <c r="P107" s="919"/>
      <c r="Q107" s="919"/>
      <c r="R107" s="920"/>
      <c r="T107" s="10"/>
      <c r="U107" s="6">
        <v>2021</v>
      </c>
      <c r="V107" s="25"/>
      <c r="W107" s="26"/>
      <c r="X107" s="26"/>
      <c r="Y107" s="26"/>
      <c r="Z107" s="26"/>
      <c r="AA107" s="26"/>
      <c r="AB107" s="27"/>
      <c r="AC107" s="25"/>
      <c r="AD107" s="26"/>
      <c r="AE107" s="26"/>
      <c r="AF107" s="26"/>
      <c r="AG107" s="27"/>
      <c r="AH107" s="28"/>
      <c r="AI107" s="26"/>
      <c r="AJ107" s="26"/>
      <c r="AK107" s="27"/>
    </row>
    <row r="108" spans="1:111" ht="14.25" hidden="1" thickBot="1" x14ac:dyDescent="0.3">
      <c r="A108" s="928"/>
      <c r="B108" s="929" t="s">
        <v>425</v>
      </c>
      <c r="C108" s="916"/>
      <c r="D108" s="924"/>
      <c r="E108" s="924"/>
      <c r="F108" s="924"/>
      <c r="G108" s="924"/>
      <c r="H108" s="924"/>
      <c r="I108" s="924"/>
      <c r="J108" s="924"/>
      <c r="K108" s="924"/>
      <c r="L108" s="924"/>
      <c r="M108" s="924"/>
      <c r="N108" s="924"/>
      <c r="O108" s="924"/>
      <c r="P108" s="924"/>
      <c r="Q108" s="924"/>
      <c r="R108" s="918"/>
      <c r="T108" s="9"/>
      <c r="U108" s="20" t="s">
        <v>425</v>
      </c>
      <c r="V108" s="33"/>
      <c r="W108" s="34"/>
      <c r="X108" s="34"/>
      <c r="Y108" s="34"/>
      <c r="Z108" s="34"/>
      <c r="AA108" s="34"/>
      <c r="AB108" s="35"/>
      <c r="AC108" s="33"/>
      <c r="AD108" s="34"/>
      <c r="AE108" s="34"/>
      <c r="AF108" s="34"/>
      <c r="AG108" s="35"/>
      <c r="AH108" s="36"/>
      <c r="AI108" s="34"/>
      <c r="AJ108" s="34"/>
      <c r="AK108" s="35"/>
    </row>
    <row r="109" spans="1:111" ht="13.5" x14ac:dyDescent="0.25">
      <c r="A109" s="1536" t="s">
        <v>267</v>
      </c>
      <c r="B109" s="191">
        <v>2019</v>
      </c>
      <c r="C109" s="912"/>
      <c r="D109" s="913">
        <v>3366591022</v>
      </c>
      <c r="E109" s="913">
        <v>196841106</v>
      </c>
      <c r="F109" s="913">
        <v>3039880932</v>
      </c>
      <c r="G109" s="913">
        <v>1805017679</v>
      </c>
      <c r="H109" s="913">
        <v>57527518</v>
      </c>
      <c r="I109" s="913">
        <v>8465858257</v>
      </c>
      <c r="J109" s="913">
        <v>100300000</v>
      </c>
      <c r="K109" s="913">
        <v>618709381</v>
      </c>
      <c r="L109" s="913">
        <v>839767740</v>
      </c>
      <c r="M109" s="913">
        <v>7092483491</v>
      </c>
      <c r="N109" s="913">
        <v>8651260612</v>
      </c>
      <c r="O109" s="913">
        <v>0</v>
      </c>
      <c r="P109" s="913"/>
      <c r="Q109" s="913">
        <v>17117118869</v>
      </c>
      <c r="R109" s="914">
        <v>0.98002541349076699</v>
      </c>
      <c r="T109" s="7" t="s">
        <v>267</v>
      </c>
      <c r="U109" s="15">
        <v>2019</v>
      </c>
      <c r="V109" s="135"/>
      <c r="W109" s="136">
        <v>33568351</v>
      </c>
      <c r="X109" s="136">
        <v>6927172</v>
      </c>
      <c r="Y109" s="136">
        <v>90649993</v>
      </c>
      <c r="Z109" s="136"/>
      <c r="AA109" s="136">
        <v>500000</v>
      </c>
      <c r="AB109" s="141">
        <f t="shared" ref="AB109:AB110" si="0">SUM(V109:AA109)</f>
        <v>131645516</v>
      </c>
      <c r="AC109" s="135"/>
      <c r="AD109" s="136"/>
      <c r="AE109" s="136">
        <v>7406040</v>
      </c>
      <c r="AF109" s="136"/>
      <c r="AG109" s="141">
        <f t="shared" ref="AG109:AG110" si="1">SUM(AC109:AF109)</f>
        <v>7406040</v>
      </c>
      <c r="AH109" s="138"/>
      <c r="AI109" s="136"/>
      <c r="AJ109" s="140">
        <f t="shared" ref="AJ109:AJ110" si="2">AB109+AG109+AI109</f>
        <v>139051556</v>
      </c>
      <c r="AK109" s="137"/>
      <c r="AN109" s="227" t="s">
        <v>2118</v>
      </c>
      <c r="AO109" s="227">
        <v>2019</v>
      </c>
      <c r="AP109" s="230">
        <v>3224021646</v>
      </c>
      <c r="AQ109" s="230">
        <v>189907934</v>
      </c>
      <c r="AR109" s="230">
        <v>2500259483</v>
      </c>
      <c r="AS109" s="230">
        <v>404999396</v>
      </c>
      <c r="AT109" s="230">
        <v>54285651</v>
      </c>
      <c r="AU109" s="230">
        <v>6373474110</v>
      </c>
      <c r="AV109" s="230">
        <v>100300000</v>
      </c>
      <c r="AW109" s="230">
        <v>618709381</v>
      </c>
      <c r="AX109" s="230">
        <v>719009381</v>
      </c>
      <c r="AY109" s="239">
        <f>AU109+AX109</f>
        <v>7092483491</v>
      </c>
      <c r="AZ109" s="262" t="e">
        <f>AY109/$M$9</f>
        <v>#DIV/0!</v>
      </c>
      <c r="BB109" s="7" t="s">
        <v>267</v>
      </c>
      <c r="BC109" s="15">
        <v>2019</v>
      </c>
      <c r="BD109" s="268"/>
      <c r="BE109" s="269">
        <v>86052632</v>
      </c>
      <c r="BF109" s="269">
        <v>6000</v>
      </c>
      <c r="BG109" s="269">
        <v>135121215</v>
      </c>
      <c r="BH109" s="269"/>
      <c r="BI109" s="269">
        <v>50744</v>
      </c>
      <c r="BJ109" s="270">
        <f>SUM(BD109:BI109)</f>
        <v>221230591</v>
      </c>
      <c r="BK109" s="271"/>
      <c r="BL109" s="272"/>
      <c r="BM109" s="272">
        <v>105323073</v>
      </c>
      <c r="BN109" s="272"/>
      <c r="BO109" s="270">
        <f>SUM(BK109:BN109)</f>
        <v>105323073</v>
      </c>
      <c r="BP109" s="273"/>
      <c r="BQ109" s="269"/>
      <c r="BR109" s="272">
        <f>+BQ109+BO109+BJ109</f>
        <v>326553664</v>
      </c>
      <c r="BS109" s="274" t="e">
        <f>+BR109/BR133</f>
        <v>#DIV/0!</v>
      </c>
      <c r="BV109" s="7" t="s">
        <v>267</v>
      </c>
      <c r="BW109" s="15">
        <v>2019</v>
      </c>
      <c r="BX109" s="268"/>
      <c r="BY109" s="269">
        <v>10925572</v>
      </c>
      <c r="BZ109" s="269"/>
      <c r="CA109" s="269">
        <v>33877753</v>
      </c>
      <c r="CB109" s="269">
        <v>18283</v>
      </c>
      <c r="CC109" s="269">
        <v>191123</v>
      </c>
      <c r="CD109" s="290">
        <f>SUM(BX109:CC109)</f>
        <v>45012731</v>
      </c>
      <c r="CE109" s="268"/>
      <c r="CF109" s="269"/>
      <c r="CG109" s="269">
        <v>1316500</v>
      </c>
      <c r="CH109" s="269"/>
      <c r="CI109" s="290">
        <f>SUM(CE109:CH109)</f>
        <v>1316500</v>
      </c>
      <c r="CJ109" s="273"/>
      <c r="CK109" s="269">
        <f>SUM(CJ109)</f>
        <v>0</v>
      </c>
      <c r="CL109" s="269">
        <f>+CD109+CI109+CK109</f>
        <v>46329231</v>
      </c>
      <c r="CM109" s="291" t="e">
        <f>+CL109/CL133</f>
        <v>#DIV/0!</v>
      </c>
      <c r="CP109" s="7" t="s">
        <v>267</v>
      </c>
      <c r="CQ109" s="15">
        <v>2019</v>
      </c>
      <c r="CR109" s="313">
        <v>0</v>
      </c>
      <c r="CS109" s="314">
        <v>12022821</v>
      </c>
      <c r="CT109" s="314">
        <v>0</v>
      </c>
      <c r="CU109" s="314">
        <v>279972488</v>
      </c>
      <c r="CV109" s="314">
        <v>1400000000</v>
      </c>
      <c r="CW109" s="314">
        <v>2500000</v>
      </c>
      <c r="CX109" s="315">
        <f>SUM(CR109:CW109)</f>
        <v>1694495309</v>
      </c>
      <c r="CY109" s="313">
        <v>0</v>
      </c>
      <c r="CZ109" s="314">
        <v>0</v>
      </c>
      <c r="DA109" s="314">
        <v>6712746</v>
      </c>
      <c r="DB109" s="314">
        <v>0</v>
      </c>
      <c r="DC109" s="315">
        <f>SUM(CY109:DB109)</f>
        <v>6712746</v>
      </c>
      <c r="DD109" s="316">
        <v>0</v>
      </c>
      <c r="DE109" s="314">
        <f>DD109</f>
        <v>0</v>
      </c>
      <c r="DF109" s="314">
        <f>+CX109+DC109+DE109</f>
        <v>1701208055</v>
      </c>
      <c r="DG109" s="317" t="e">
        <f>+DF109/$Q$13</f>
        <v>#DIV/0!</v>
      </c>
    </row>
    <row r="110" spans="1:111" ht="12.75" customHeight="1" x14ac:dyDescent="0.25">
      <c r="A110" s="1537"/>
      <c r="B110" s="191">
        <v>2020</v>
      </c>
      <c r="C110" s="912"/>
      <c r="D110" s="913">
        <v>3115846393</v>
      </c>
      <c r="E110" s="913">
        <v>187079720</v>
      </c>
      <c r="F110" s="913">
        <v>2497440338</v>
      </c>
      <c r="G110" s="913">
        <v>2286856040</v>
      </c>
      <c r="H110" s="913">
        <v>82331174</v>
      </c>
      <c r="I110" s="913">
        <v>8169553665</v>
      </c>
      <c r="J110" s="913">
        <v>100000000</v>
      </c>
      <c r="K110" s="913">
        <v>847781068</v>
      </c>
      <c r="L110" s="913">
        <v>1002953156</v>
      </c>
      <c r="M110" s="913">
        <v>6843335341</v>
      </c>
      <c r="N110" s="913">
        <v>8794069565</v>
      </c>
      <c r="O110" s="913">
        <v>0</v>
      </c>
      <c r="P110" s="913"/>
      <c r="Q110" s="913">
        <v>16963623230</v>
      </c>
      <c r="R110" s="914">
        <v>0.97123715722922754</v>
      </c>
      <c r="T110" s="8"/>
      <c r="U110" s="6">
        <v>2020</v>
      </c>
      <c r="V110" s="139"/>
      <c r="W110" s="140">
        <v>34345163</v>
      </c>
      <c r="X110" s="140">
        <v>7041789</v>
      </c>
      <c r="Y110" s="140">
        <v>85188492</v>
      </c>
      <c r="Z110" s="140"/>
      <c r="AA110" s="140">
        <v>400000</v>
      </c>
      <c r="AB110" s="141">
        <f t="shared" si="0"/>
        <v>126975444</v>
      </c>
      <c r="AC110" s="139"/>
      <c r="AD110" s="140"/>
      <c r="AE110" s="140">
        <v>10815071</v>
      </c>
      <c r="AF110" s="140"/>
      <c r="AG110" s="141">
        <f t="shared" si="1"/>
        <v>10815071</v>
      </c>
      <c r="AH110" s="142"/>
      <c r="AI110" s="140"/>
      <c r="AJ110" s="140">
        <f t="shared" si="2"/>
        <v>137790515</v>
      </c>
      <c r="AK110" s="141"/>
      <c r="AN110" s="227"/>
      <c r="AO110" s="227">
        <v>2020</v>
      </c>
      <c r="AP110" s="230">
        <v>2967617819</v>
      </c>
      <c r="AQ110" s="230">
        <v>179836931</v>
      </c>
      <c r="AR110" s="230">
        <v>1851283518</v>
      </c>
      <c r="AS110" s="230">
        <v>815128904</v>
      </c>
      <c r="AT110" s="230">
        <v>81687101</v>
      </c>
      <c r="AU110" s="230">
        <v>5895554273</v>
      </c>
      <c r="AV110" s="230">
        <v>100000000</v>
      </c>
      <c r="AW110" s="230">
        <v>847781068</v>
      </c>
      <c r="AX110" s="230">
        <v>947781068</v>
      </c>
      <c r="AY110" s="239">
        <f t="shared" ref="AY110:AY111" si="3">AU110+AX110</f>
        <v>6843335341</v>
      </c>
      <c r="AZ110" s="262" t="e">
        <f t="shared" ref="AZ110:AZ111" si="4">AY110/$M$9</f>
        <v>#DIV/0!</v>
      </c>
      <c r="BB110" s="8"/>
      <c r="BC110" s="6">
        <v>2020</v>
      </c>
      <c r="BD110" s="275"/>
      <c r="BE110" s="131">
        <v>90898967</v>
      </c>
      <c r="BF110" s="131">
        <v>201000</v>
      </c>
      <c r="BG110" s="131">
        <v>171031904</v>
      </c>
      <c r="BH110" s="131"/>
      <c r="BI110" s="131">
        <v>32304</v>
      </c>
      <c r="BJ110" s="276">
        <f t="shared" ref="BJ110:BJ111" si="5">SUM(BD110:BI110)</f>
        <v>262164175</v>
      </c>
      <c r="BK110" s="275"/>
      <c r="BL110" s="131"/>
      <c r="BM110" s="131">
        <v>44064121</v>
      </c>
      <c r="BN110" s="131"/>
      <c r="BO110" s="276">
        <f t="shared" ref="BO110:BO111" si="6">SUM(BK110:BN110)</f>
        <v>44064121</v>
      </c>
      <c r="BP110" s="277"/>
      <c r="BQ110" s="131"/>
      <c r="BR110" s="131">
        <f>+BQ110+BO110+BJ110</f>
        <v>306228296</v>
      </c>
      <c r="BS110" s="278" t="e">
        <f>+BR110/BR134</f>
        <v>#DIV/0!</v>
      </c>
      <c r="BV110" s="8"/>
      <c r="BW110" s="6">
        <v>2020</v>
      </c>
      <c r="BX110" s="275"/>
      <c r="BY110" s="131">
        <v>10961621</v>
      </c>
      <c r="BZ110" s="131"/>
      <c r="CA110" s="131">
        <v>34687239</v>
      </c>
      <c r="CB110" s="131">
        <v>18283</v>
      </c>
      <c r="CC110" s="131">
        <v>71714</v>
      </c>
      <c r="CD110" s="276">
        <f t="shared" ref="CD110:CD111" si="7">SUM(BX110:CC110)</f>
        <v>45738857</v>
      </c>
      <c r="CE110" s="275"/>
      <c r="CF110" s="131"/>
      <c r="CG110" s="131"/>
      <c r="CH110" s="131"/>
      <c r="CI110" s="276">
        <f t="shared" ref="CI110:CI111" si="8">SUM(CE110:CH110)</f>
        <v>0</v>
      </c>
      <c r="CJ110" s="277"/>
      <c r="CK110" s="131">
        <f t="shared" ref="CK110:CK111" si="9">SUM(CJ110)</f>
        <v>0</v>
      </c>
      <c r="CL110" s="131">
        <f t="shared" ref="CL110:CL111" si="10">+CD110+CI110+CK110</f>
        <v>45738857</v>
      </c>
      <c r="CM110" s="292" t="e">
        <f>+CL110/CL134</f>
        <v>#DIV/0!</v>
      </c>
      <c r="CP110" s="8"/>
      <c r="CQ110" s="6">
        <v>2020</v>
      </c>
      <c r="CR110" s="318">
        <v>0</v>
      </c>
      <c r="CS110" s="319">
        <v>12022823</v>
      </c>
      <c r="CT110" s="319">
        <v>0</v>
      </c>
      <c r="CU110" s="319">
        <v>355249185</v>
      </c>
      <c r="CV110" s="319">
        <v>1471708853</v>
      </c>
      <c r="CW110" s="319">
        <v>140055</v>
      </c>
      <c r="CX110" s="320">
        <f t="shared" ref="CX110:CX111" si="11">SUM(CR110:CW110)</f>
        <v>1839120916</v>
      </c>
      <c r="CY110" s="318">
        <v>0</v>
      </c>
      <c r="CZ110" s="319">
        <v>0</v>
      </c>
      <c r="DA110" s="319">
        <v>292896</v>
      </c>
      <c r="DB110" s="319">
        <v>0</v>
      </c>
      <c r="DC110" s="320">
        <f t="shared" ref="DC110:DC111" si="12">SUM(CY110:DB110)</f>
        <v>292896</v>
      </c>
      <c r="DD110" s="321">
        <v>0</v>
      </c>
      <c r="DE110" s="319">
        <f t="shared" ref="DE110:DE111" si="13">DD110</f>
        <v>0</v>
      </c>
      <c r="DF110" s="319">
        <f t="shared" ref="DF110:DF111" si="14">+CX110+DC110+DE110</f>
        <v>1839413812</v>
      </c>
      <c r="DG110" s="322" t="e">
        <f>+DF110/$Q$14</f>
        <v>#DIV/0!</v>
      </c>
    </row>
    <row r="111" spans="1:111" ht="12.75" customHeight="1" x14ac:dyDescent="0.25">
      <c r="A111" s="1537"/>
      <c r="B111" s="191">
        <v>2021</v>
      </c>
      <c r="C111" s="912"/>
      <c r="D111" s="913">
        <v>2968283422</v>
      </c>
      <c r="E111" s="913">
        <v>180802039</v>
      </c>
      <c r="F111" s="913">
        <v>4074573314</v>
      </c>
      <c r="G111" s="913">
        <v>2388199078</v>
      </c>
      <c r="H111" s="913">
        <v>82449709</v>
      </c>
      <c r="I111" s="913">
        <v>9694307562</v>
      </c>
      <c r="J111" s="913">
        <v>0</v>
      </c>
      <c r="K111" s="913">
        <v>763424971</v>
      </c>
      <c r="L111" s="913">
        <v>782202324</v>
      </c>
      <c r="M111" s="913">
        <v>8088439398</v>
      </c>
      <c r="N111" s="913">
        <v>9634066693</v>
      </c>
      <c r="O111" s="913">
        <v>0</v>
      </c>
      <c r="P111" s="913"/>
      <c r="Q111" s="913">
        <v>19328374255</v>
      </c>
      <c r="R111" s="914">
        <v>1.1066288734879421</v>
      </c>
      <c r="T111" s="8"/>
      <c r="U111" s="6">
        <v>2021</v>
      </c>
      <c r="V111" s="139"/>
      <c r="W111" s="140">
        <v>32831380</v>
      </c>
      <c r="X111" s="140">
        <v>5811720</v>
      </c>
      <c r="Y111" s="140">
        <v>117812523</v>
      </c>
      <c r="Z111" s="140"/>
      <c r="AA111" s="140">
        <v>400000</v>
      </c>
      <c r="AB111" s="141">
        <f>SUM(V111:AA111)</f>
        <v>156855623</v>
      </c>
      <c r="AC111" s="139"/>
      <c r="AD111" s="140"/>
      <c r="AE111" s="140">
        <v>1727867</v>
      </c>
      <c r="AF111" s="140"/>
      <c r="AG111" s="141">
        <f>SUM(AC111:AF111)</f>
        <v>1727867</v>
      </c>
      <c r="AH111" s="142"/>
      <c r="AI111" s="140"/>
      <c r="AJ111" s="140">
        <f>AB111+AG111+AI111</f>
        <v>158583490</v>
      </c>
      <c r="AK111" s="141"/>
      <c r="AN111" s="227"/>
      <c r="AO111" s="227">
        <v>2021</v>
      </c>
      <c r="AP111" s="230">
        <v>2819150926</v>
      </c>
      <c r="AQ111" s="230">
        <v>174795319</v>
      </c>
      <c r="AR111" s="230">
        <v>3439141998</v>
      </c>
      <c r="AS111" s="230">
        <v>810120548</v>
      </c>
      <c r="AT111" s="230">
        <v>81805636</v>
      </c>
      <c r="AU111" s="230">
        <v>7325014427</v>
      </c>
      <c r="AV111" s="230">
        <v>0</v>
      </c>
      <c r="AW111" s="230">
        <v>763424971</v>
      </c>
      <c r="AX111" s="230">
        <v>763424971</v>
      </c>
      <c r="AY111" s="239">
        <f t="shared" si="3"/>
        <v>8088439398</v>
      </c>
      <c r="AZ111" s="262" t="e">
        <f t="shared" si="4"/>
        <v>#DIV/0!</v>
      </c>
      <c r="BB111" s="8"/>
      <c r="BC111" s="6">
        <v>2021</v>
      </c>
      <c r="BD111" s="275"/>
      <c r="BE111" s="131">
        <v>94400157</v>
      </c>
      <c r="BF111" s="131">
        <v>195000</v>
      </c>
      <c r="BG111" s="131">
        <v>159899610</v>
      </c>
      <c r="BH111" s="131"/>
      <c r="BI111" s="131">
        <v>32304</v>
      </c>
      <c r="BJ111" s="279">
        <f t="shared" si="5"/>
        <v>254527071</v>
      </c>
      <c r="BK111" s="280"/>
      <c r="BL111" s="281"/>
      <c r="BM111" s="281">
        <v>17049486</v>
      </c>
      <c r="BN111" s="281"/>
      <c r="BO111" s="279">
        <f t="shared" si="6"/>
        <v>17049486</v>
      </c>
      <c r="BP111" s="277"/>
      <c r="BQ111" s="131"/>
      <c r="BR111" s="281">
        <f>+BQ111+BO111+BJ111</f>
        <v>271576557</v>
      </c>
      <c r="BS111" s="282" t="e">
        <f>+BR111/BR135</f>
        <v>#DIV/0!</v>
      </c>
      <c r="BV111" s="8"/>
      <c r="BW111" s="6">
        <v>2021</v>
      </c>
      <c r="BX111" s="275"/>
      <c r="BY111" s="131">
        <v>10457847</v>
      </c>
      <c r="BZ111" s="131"/>
      <c r="CA111" s="131">
        <v>38665336</v>
      </c>
      <c r="CB111" s="131">
        <v>18283</v>
      </c>
      <c r="CC111" s="131">
        <v>71714</v>
      </c>
      <c r="CD111" s="276">
        <f t="shared" si="7"/>
        <v>49213180</v>
      </c>
      <c r="CE111" s="275"/>
      <c r="CF111" s="131"/>
      <c r="CG111" s="131"/>
      <c r="CH111" s="131"/>
      <c r="CI111" s="276">
        <f t="shared" si="8"/>
        <v>0</v>
      </c>
      <c r="CJ111" s="277"/>
      <c r="CK111" s="131">
        <f t="shared" si="9"/>
        <v>0</v>
      </c>
      <c r="CL111" s="131">
        <f t="shared" si="10"/>
        <v>49213180</v>
      </c>
      <c r="CM111" s="292" t="e">
        <f>+CL111/CL135</f>
        <v>#DIV/0!</v>
      </c>
      <c r="CP111" s="8"/>
      <c r="CQ111" s="6">
        <v>2021</v>
      </c>
      <c r="CR111" s="318">
        <v>0</v>
      </c>
      <c r="CS111" s="319">
        <v>11443112</v>
      </c>
      <c r="CT111" s="319">
        <v>0</v>
      </c>
      <c r="CU111" s="319">
        <v>319053847</v>
      </c>
      <c r="CV111" s="319">
        <v>1578060247</v>
      </c>
      <c r="CW111" s="319">
        <v>140055</v>
      </c>
      <c r="CX111" s="320">
        <f t="shared" si="11"/>
        <v>1908697261</v>
      </c>
      <c r="CY111" s="318">
        <v>0</v>
      </c>
      <c r="CZ111" s="319">
        <v>0</v>
      </c>
      <c r="DA111" s="319">
        <v>0</v>
      </c>
      <c r="DB111" s="319">
        <v>0</v>
      </c>
      <c r="DC111" s="320">
        <f t="shared" si="12"/>
        <v>0</v>
      </c>
      <c r="DD111" s="321">
        <v>0</v>
      </c>
      <c r="DE111" s="319">
        <f t="shared" si="13"/>
        <v>0</v>
      </c>
      <c r="DF111" s="319">
        <f t="shared" si="14"/>
        <v>1908697261</v>
      </c>
      <c r="DG111" s="322" t="e">
        <f>+DF111/$Q$15</f>
        <v>#DIV/0!</v>
      </c>
    </row>
    <row r="112" spans="1:111" ht="13.5" customHeight="1" thickBot="1" x14ac:dyDescent="0.3">
      <c r="A112" s="1538"/>
      <c r="B112" s="930" t="s">
        <v>425</v>
      </c>
      <c r="C112" s="916"/>
      <c r="D112" s="917">
        <v>-4.7358872161192576E-2</v>
      </c>
      <c r="E112" s="917">
        <v>-3.3556181289986962E-2</v>
      </c>
      <c r="F112" s="917">
        <v>0.63149976077626724</v>
      </c>
      <c r="G112" s="917">
        <v>4.4315442785808241E-2</v>
      </c>
      <c r="H112" s="917">
        <v>1.4397341157797654E-3</v>
      </c>
      <c r="I112" s="917">
        <v>0.18663858021183585</v>
      </c>
      <c r="J112" s="917">
        <v>-1</v>
      </c>
      <c r="K112" s="917">
        <v>-9.9502218419437502E-2</v>
      </c>
      <c r="L112" s="917">
        <v>-0.22010083988409126</v>
      </c>
      <c r="M112" s="917">
        <v>0.18194403678280888</v>
      </c>
      <c r="N112" s="917">
        <v>9.5518590317178242E-2</v>
      </c>
      <c r="O112" s="917"/>
      <c r="P112" s="917"/>
      <c r="Q112" s="917">
        <v>0.13940129375297383</v>
      </c>
      <c r="R112" s="917"/>
      <c r="T112" s="9"/>
      <c r="U112" s="20" t="s">
        <v>425</v>
      </c>
      <c r="V112" s="33"/>
      <c r="W112" s="154">
        <f>+W111/W110-1</f>
        <v>-4.4075580599224451E-2</v>
      </c>
      <c r="X112" s="154">
        <f t="shared" ref="X112:Y112" si="15">+X111/X110-1</f>
        <v>-0.17468132032925154</v>
      </c>
      <c r="Y112" s="154">
        <f t="shared" si="15"/>
        <v>0.38296288893105412</v>
      </c>
      <c r="Z112" s="34"/>
      <c r="AA112" s="154">
        <f t="shared" ref="AA112:AB112" si="16">+AA111/AA110-1</f>
        <v>0</v>
      </c>
      <c r="AB112" s="155">
        <f t="shared" si="16"/>
        <v>0.23532250062460891</v>
      </c>
      <c r="AC112" s="33"/>
      <c r="AD112" s="34"/>
      <c r="AE112" s="154">
        <f t="shared" ref="AE112" si="17">+AE111/AE110-1</f>
        <v>-0.84023526059144693</v>
      </c>
      <c r="AF112" s="154"/>
      <c r="AG112" s="155">
        <f t="shared" ref="AG112" si="18">+AG111/AG110-1</f>
        <v>-0.84023526059144693</v>
      </c>
      <c r="AH112" s="156"/>
      <c r="AI112" s="154"/>
      <c r="AJ112" s="154">
        <f t="shared" ref="AJ112" si="19">+AJ111/AJ110-1</f>
        <v>0.15090280343316809</v>
      </c>
      <c r="AK112" s="35"/>
      <c r="BB112" s="9"/>
      <c r="BC112" s="20" t="s">
        <v>425</v>
      </c>
      <c r="BD112" s="33"/>
      <c r="BE112" s="34"/>
      <c r="BF112" s="34"/>
      <c r="BG112" s="34"/>
      <c r="BH112" s="34"/>
      <c r="BI112" s="34"/>
      <c r="BJ112" s="35"/>
      <c r="BK112" s="33"/>
      <c r="BL112" s="34"/>
      <c r="BM112" s="34"/>
      <c r="BN112" s="34"/>
      <c r="BO112" s="35"/>
      <c r="BP112" s="36"/>
      <c r="BQ112" s="34"/>
      <c r="BR112" s="34"/>
      <c r="BS112" s="283"/>
      <c r="BV112" s="9"/>
      <c r="BW112" s="20" t="s">
        <v>425</v>
      </c>
      <c r="BX112" s="293">
        <f>+IF(BX110&lt;&gt;0,((BX111-BX110)/BX110),0)</f>
        <v>0</v>
      </c>
      <c r="BY112" s="294">
        <f>+IF(BY110&lt;&gt;0,((BY111-BY110)/BY110),0)</f>
        <v>-4.5957983769006429E-2</v>
      </c>
      <c r="BZ112" s="294">
        <f t="shared" ref="BZ112:CL112" si="20">+IF(BZ110&lt;&gt;0,((BZ111-BZ110)/BZ110),0)</f>
        <v>0</v>
      </c>
      <c r="CA112" s="294">
        <f t="shared" si="20"/>
        <v>0.11468474040265932</v>
      </c>
      <c r="CB112" s="294">
        <f t="shared" si="20"/>
        <v>0</v>
      </c>
      <c r="CC112" s="294">
        <f t="shared" si="20"/>
        <v>0</v>
      </c>
      <c r="CD112" s="295">
        <f t="shared" si="20"/>
        <v>7.5959987369164039E-2</v>
      </c>
      <c r="CE112" s="293">
        <f t="shared" si="20"/>
        <v>0</v>
      </c>
      <c r="CF112" s="294">
        <f t="shared" si="20"/>
        <v>0</v>
      </c>
      <c r="CG112" s="294">
        <f t="shared" si="20"/>
        <v>0</v>
      </c>
      <c r="CH112" s="294">
        <f t="shared" si="20"/>
        <v>0</v>
      </c>
      <c r="CI112" s="295">
        <f t="shared" si="20"/>
        <v>0</v>
      </c>
      <c r="CJ112" s="296">
        <f t="shared" si="20"/>
        <v>0</v>
      </c>
      <c r="CK112" s="294">
        <f t="shared" si="20"/>
        <v>0</v>
      </c>
      <c r="CL112" s="294">
        <f t="shared" si="20"/>
        <v>7.5959987369164039E-2</v>
      </c>
      <c r="CM112" s="35"/>
      <c r="CP112" s="9"/>
      <c r="CQ112" s="20" t="s">
        <v>425</v>
      </c>
      <c r="CR112" s="323">
        <f>IFERROR((+CR111-CR110)/CR110,0)</f>
        <v>0</v>
      </c>
      <c r="CS112" s="324">
        <f>IFERROR((+CS111-CS110)/CS110,0)</f>
        <v>-4.8217544248967154E-2</v>
      </c>
      <c r="CT112" s="324">
        <f t="shared" ref="CT112:DF112" si="21">IFERROR((+CT111-CT110)/CT110,0)</f>
        <v>0</v>
      </c>
      <c r="CU112" s="324">
        <f t="shared" si="21"/>
        <v>-0.10188718096566499</v>
      </c>
      <c r="CV112" s="324">
        <f t="shared" si="21"/>
        <v>7.2263881394209431E-2</v>
      </c>
      <c r="CW112" s="324">
        <f t="shared" si="21"/>
        <v>0</v>
      </c>
      <c r="CX112" s="325">
        <f t="shared" si="21"/>
        <v>3.783130537785695E-2</v>
      </c>
      <c r="CY112" s="323">
        <f t="shared" si="21"/>
        <v>0</v>
      </c>
      <c r="CZ112" s="324">
        <f t="shared" si="21"/>
        <v>0</v>
      </c>
      <c r="DA112" s="324">
        <f t="shared" si="21"/>
        <v>-1</v>
      </c>
      <c r="DB112" s="324">
        <f t="shared" si="21"/>
        <v>0</v>
      </c>
      <c r="DC112" s="325">
        <f t="shared" si="21"/>
        <v>-1</v>
      </c>
      <c r="DD112" s="326">
        <f t="shared" si="21"/>
        <v>0</v>
      </c>
      <c r="DE112" s="324">
        <f t="shared" si="21"/>
        <v>0</v>
      </c>
      <c r="DF112" s="324">
        <f t="shared" si="21"/>
        <v>3.7666048035524917E-2</v>
      </c>
      <c r="DG112" s="327"/>
    </row>
    <row r="113" spans="1:111" ht="12" customHeight="1" x14ac:dyDescent="0.25">
      <c r="A113" s="1533" t="s">
        <v>270</v>
      </c>
      <c r="B113" s="911">
        <v>2019</v>
      </c>
      <c r="C113" s="912"/>
      <c r="D113" s="913">
        <v>34477715</v>
      </c>
      <c r="E113" s="913">
        <v>6927172</v>
      </c>
      <c r="F113" s="913">
        <v>90782848</v>
      </c>
      <c r="G113" s="913">
        <v>0</v>
      </c>
      <c r="H113" s="913">
        <v>64380819</v>
      </c>
      <c r="I113" s="913">
        <v>196568554</v>
      </c>
      <c r="J113" s="913">
        <v>0</v>
      </c>
      <c r="K113" s="913">
        <v>0</v>
      </c>
      <c r="L113" s="913">
        <v>7406040</v>
      </c>
      <c r="M113" s="913">
        <v>0</v>
      </c>
      <c r="N113" s="913">
        <v>7406040</v>
      </c>
      <c r="O113" s="913">
        <v>0</v>
      </c>
      <c r="P113" s="913"/>
      <c r="Q113" s="913">
        <v>203974594</v>
      </c>
      <c r="R113" s="914">
        <v>1.1678383924089656E-2</v>
      </c>
      <c r="T113" s="7" t="s">
        <v>267</v>
      </c>
      <c r="U113" s="15">
        <v>2019</v>
      </c>
      <c r="V113" s="135"/>
      <c r="W113" s="136">
        <v>33568351</v>
      </c>
      <c r="X113" s="136">
        <v>6927172</v>
      </c>
      <c r="Y113" s="136">
        <v>90649993</v>
      </c>
      <c r="Z113" s="136"/>
      <c r="AA113" s="136">
        <v>500000</v>
      </c>
      <c r="AB113" s="141">
        <f t="shared" ref="AB113:AB114" si="22">SUM(V113:AA113)</f>
        <v>131645516</v>
      </c>
      <c r="AC113" s="135"/>
      <c r="AD113" s="136"/>
      <c r="AE113" s="136">
        <v>7406040</v>
      </c>
      <c r="AF113" s="136"/>
      <c r="AG113" s="141">
        <f t="shared" ref="AG113:AG114" si="23">SUM(AC113:AF113)</f>
        <v>7406040</v>
      </c>
      <c r="AH113" s="138"/>
      <c r="AI113" s="136"/>
      <c r="AJ113" s="140">
        <f t="shared" ref="AJ113:AJ114" si="24">AB113+AG113+AI113</f>
        <v>139051556</v>
      </c>
      <c r="AK113" s="137"/>
      <c r="BB113" s="7" t="s">
        <v>270</v>
      </c>
      <c r="BC113" s="15">
        <v>2019</v>
      </c>
      <c r="BD113" s="268"/>
      <c r="BE113" s="269">
        <v>909364</v>
      </c>
      <c r="BF113" s="269"/>
      <c r="BG113" s="269">
        <v>132855</v>
      </c>
      <c r="BH113" s="269"/>
      <c r="BI113" s="269"/>
      <c r="BJ113" s="270">
        <f>SUM(BD113:BI113)</f>
        <v>1042219</v>
      </c>
      <c r="BK113" s="268"/>
      <c r="BL113" s="269"/>
      <c r="BM113" s="269"/>
      <c r="BN113" s="269"/>
      <c r="BO113" s="270">
        <f>SUM(BK113:BN113)</f>
        <v>0</v>
      </c>
      <c r="BP113" s="273"/>
      <c r="BQ113" s="269"/>
      <c r="BR113" s="272">
        <f>+BQ113+BO113+BJ113</f>
        <v>1042219</v>
      </c>
      <c r="BS113" s="278" t="e">
        <f>+BR113/BR125</f>
        <v>#DIV/0!</v>
      </c>
      <c r="CP113" s="7" t="s">
        <v>270</v>
      </c>
      <c r="CQ113" s="15">
        <v>2019</v>
      </c>
      <c r="CR113" s="318">
        <v>0</v>
      </c>
      <c r="CS113" s="319">
        <v>0</v>
      </c>
      <c r="CT113" s="319">
        <v>0</v>
      </c>
      <c r="CU113" s="319">
        <v>0</v>
      </c>
      <c r="CV113" s="319">
        <v>0</v>
      </c>
      <c r="CW113" s="319">
        <v>63880819</v>
      </c>
      <c r="CX113" s="320">
        <f t="shared" ref="CX113:CX115" si="25">SUM(CR113:CW113)</f>
        <v>63880819</v>
      </c>
      <c r="CY113" s="318">
        <v>0</v>
      </c>
      <c r="CZ113" s="319">
        <v>0</v>
      </c>
      <c r="DA113" s="319">
        <v>0</v>
      </c>
      <c r="DB113" s="319">
        <v>0</v>
      </c>
      <c r="DC113" s="320">
        <f t="shared" ref="DC113:DC115" si="26">SUM(CY113:DB113)</f>
        <v>0</v>
      </c>
      <c r="DD113" s="321">
        <v>0</v>
      </c>
      <c r="DE113" s="319">
        <f t="shared" ref="DE113:DE115" si="27">DD113</f>
        <v>0</v>
      </c>
      <c r="DF113" s="319">
        <f t="shared" ref="DF113:DF115" si="28">+CX113+DC113+DE113</f>
        <v>63880819</v>
      </c>
      <c r="DG113" s="322" t="e">
        <f>+DF113/$Q$13</f>
        <v>#DIV/0!</v>
      </c>
    </row>
    <row r="114" spans="1:111" ht="13.5" x14ac:dyDescent="0.25">
      <c r="A114" s="1534"/>
      <c r="B114" s="193">
        <v>2020</v>
      </c>
      <c r="C114" s="912"/>
      <c r="D114" s="913">
        <v>35277951</v>
      </c>
      <c r="E114" s="913">
        <v>7041789</v>
      </c>
      <c r="F114" s="913">
        <v>85429111</v>
      </c>
      <c r="G114" s="913">
        <v>0</v>
      </c>
      <c r="H114" s="913">
        <v>54818024</v>
      </c>
      <c r="I114" s="913">
        <v>182566875</v>
      </c>
      <c r="J114" s="913">
        <v>0</v>
      </c>
      <c r="K114" s="913">
        <v>0</v>
      </c>
      <c r="L114" s="913">
        <v>10815071</v>
      </c>
      <c r="M114" s="913">
        <v>0</v>
      </c>
      <c r="N114" s="913">
        <v>10815071</v>
      </c>
      <c r="O114" s="913">
        <v>0</v>
      </c>
      <c r="P114" s="913"/>
      <c r="Q114" s="913">
        <v>193381946</v>
      </c>
      <c r="R114" s="914">
        <v>1.1071911286047585E-2</v>
      </c>
      <c r="T114" s="8"/>
      <c r="U114" s="6">
        <v>2020</v>
      </c>
      <c r="V114" s="139"/>
      <c r="W114" s="140">
        <v>34345163</v>
      </c>
      <c r="X114" s="140">
        <v>7041789</v>
      </c>
      <c r="Y114" s="140">
        <v>85188492</v>
      </c>
      <c r="Z114" s="140"/>
      <c r="AA114" s="140">
        <v>400000</v>
      </c>
      <c r="AB114" s="141">
        <f t="shared" si="22"/>
        <v>126975444</v>
      </c>
      <c r="AC114" s="139"/>
      <c r="AD114" s="140"/>
      <c r="AE114" s="140">
        <v>10815071</v>
      </c>
      <c r="AF114" s="140"/>
      <c r="AG114" s="141">
        <f t="shared" si="23"/>
        <v>10815071</v>
      </c>
      <c r="AH114" s="142"/>
      <c r="AI114" s="140"/>
      <c r="AJ114" s="140">
        <f t="shared" si="24"/>
        <v>137790515</v>
      </c>
      <c r="AK114" s="141"/>
      <c r="BB114" s="8"/>
      <c r="BC114" s="6">
        <v>2020</v>
      </c>
      <c r="BD114" s="275"/>
      <c r="BE114" s="131">
        <v>932788</v>
      </c>
      <c r="BF114" s="131"/>
      <c r="BG114" s="131">
        <v>240619</v>
      </c>
      <c r="BH114" s="131"/>
      <c r="BI114" s="131"/>
      <c r="BJ114" s="276">
        <f t="shared" ref="BJ114:BJ115" si="29">SUM(BD114:BI114)</f>
        <v>1173407</v>
      </c>
      <c r="BK114" s="275"/>
      <c r="BL114" s="131"/>
      <c r="BM114" s="131"/>
      <c r="BN114" s="131"/>
      <c r="BO114" s="276">
        <f>SUM(BK114:BN114)</f>
        <v>0</v>
      </c>
      <c r="BP114" s="277"/>
      <c r="BQ114" s="131"/>
      <c r="BR114" s="131">
        <f>+BQ114+BO114+BJ114</f>
        <v>1173407</v>
      </c>
      <c r="BS114" s="278" t="e">
        <f t="shared" ref="BS114:BS115" si="30">+BR114/BR126</f>
        <v>#DIV/0!</v>
      </c>
      <c r="CP114" s="8"/>
      <c r="CQ114" s="6">
        <v>2020</v>
      </c>
      <c r="CR114" s="318">
        <v>0</v>
      </c>
      <c r="CS114" s="319">
        <v>0</v>
      </c>
      <c r="CT114" s="319">
        <v>0</v>
      </c>
      <c r="CU114" s="319">
        <v>0</v>
      </c>
      <c r="CV114" s="319">
        <v>0</v>
      </c>
      <c r="CW114" s="319">
        <v>54418024</v>
      </c>
      <c r="CX114" s="320">
        <f t="shared" si="25"/>
        <v>54418024</v>
      </c>
      <c r="CY114" s="318">
        <v>0</v>
      </c>
      <c r="CZ114" s="319">
        <v>0</v>
      </c>
      <c r="DA114" s="319">
        <v>0</v>
      </c>
      <c r="DB114" s="319">
        <v>0</v>
      </c>
      <c r="DC114" s="320">
        <f t="shared" si="26"/>
        <v>0</v>
      </c>
      <c r="DD114" s="321">
        <v>0</v>
      </c>
      <c r="DE114" s="319">
        <f t="shared" si="27"/>
        <v>0</v>
      </c>
      <c r="DF114" s="319">
        <f t="shared" si="28"/>
        <v>54418024</v>
      </c>
      <c r="DG114" s="322" t="e">
        <f>+DF114/$Q$14</f>
        <v>#DIV/0!</v>
      </c>
    </row>
    <row r="115" spans="1:111" ht="13.5" x14ac:dyDescent="0.25">
      <c r="A115" s="1534"/>
      <c r="B115" s="193">
        <v>2021</v>
      </c>
      <c r="C115" s="912"/>
      <c r="D115" s="913">
        <v>33901746</v>
      </c>
      <c r="E115" s="913">
        <v>5811720</v>
      </c>
      <c r="F115" s="913">
        <v>118006145</v>
      </c>
      <c r="G115" s="913">
        <v>0</v>
      </c>
      <c r="H115" s="913">
        <v>54818024</v>
      </c>
      <c r="I115" s="913">
        <v>212537635</v>
      </c>
      <c r="J115" s="913">
        <v>0</v>
      </c>
      <c r="K115" s="913">
        <v>0</v>
      </c>
      <c r="L115" s="913">
        <v>1727867</v>
      </c>
      <c r="M115" s="913">
        <v>0</v>
      </c>
      <c r="N115" s="913">
        <v>1727867</v>
      </c>
      <c r="O115" s="913">
        <v>0</v>
      </c>
      <c r="P115" s="913"/>
      <c r="Q115" s="913">
        <v>214265502</v>
      </c>
      <c r="R115" s="914">
        <v>1.2267580706859012E-2</v>
      </c>
      <c r="T115" s="8"/>
      <c r="U115" s="6">
        <v>2021</v>
      </c>
      <c r="V115" s="139"/>
      <c r="W115" s="140">
        <v>32831380</v>
      </c>
      <c r="X115" s="140">
        <v>5811720</v>
      </c>
      <c r="Y115" s="140">
        <v>117812523</v>
      </c>
      <c r="Z115" s="140"/>
      <c r="AA115" s="140">
        <v>400000</v>
      </c>
      <c r="AB115" s="141">
        <f>SUM(V115:AA115)</f>
        <v>156855623</v>
      </c>
      <c r="AC115" s="139"/>
      <c r="AD115" s="140"/>
      <c r="AE115" s="140">
        <v>1727867</v>
      </c>
      <c r="AF115" s="140"/>
      <c r="AG115" s="141">
        <f>SUM(AC115:AF115)</f>
        <v>1727867</v>
      </c>
      <c r="AH115" s="142"/>
      <c r="AI115" s="140"/>
      <c r="AJ115" s="140">
        <f>AB115+AG115+AI115</f>
        <v>158583490</v>
      </c>
      <c r="AK115" s="141"/>
      <c r="BB115" s="8"/>
      <c r="BC115" s="6">
        <v>2021</v>
      </c>
      <c r="BD115" s="275"/>
      <c r="BE115" s="131">
        <v>1070366</v>
      </c>
      <c r="BF115" s="131"/>
      <c r="BG115" s="131">
        <v>193622</v>
      </c>
      <c r="BH115" s="131"/>
      <c r="BI115" s="131"/>
      <c r="BJ115" s="279">
        <f t="shared" si="29"/>
        <v>1263988</v>
      </c>
      <c r="BK115" s="275"/>
      <c r="BL115" s="131"/>
      <c r="BM115" s="131"/>
      <c r="BN115" s="131"/>
      <c r="BO115" s="279">
        <f t="shared" ref="BO115" si="31">SUM(BK115:BN115)</f>
        <v>0</v>
      </c>
      <c r="BP115" s="277"/>
      <c r="BQ115" s="131"/>
      <c r="BR115" s="281">
        <f>+BQ115+BO115+BJ115</f>
        <v>1263988</v>
      </c>
      <c r="BS115" s="278" t="e">
        <f t="shared" si="30"/>
        <v>#DIV/0!</v>
      </c>
      <c r="CP115" s="8"/>
      <c r="CQ115" s="6">
        <v>2021</v>
      </c>
      <c r="CR115" s="318">
        <v>0</v>
      </c>
      <c r="CS115" s="319">
        <v>0</v>
      </c>
      <c r="CT115" s="319">
        <v>0</v>
      </c>
      <c r="CU115" s="319">
        <v>0</v>
      </c>
      <c r="CV115" s="319">
        <v>0</v>
      </c>
      <c r="CW115" s="319">
        <v>54418024</v>
      </c>
      <c r="CX115" s="320">
        <f t="shared" si="25"/>
        <v>54418024</v>
      </c>
      <c r="CY115" s="318">
        <v>0</v>
      </c>
      <c r="CZ115" s="319">
        <v>0</v>
      </c>
      <c r="DA115" s="319">
        <v>0</v>
      </c>
      <c r="DB115" s="319">
        <v>0</v>
      </c>
      <c r="DC115" s="320">
        <f t="shared" si="26"/>
        <v>0</v>
      </c>
      <c r="DD115" s="321">
        <v>0</v>
      </c>
      <c r="DE115" s="319">
        <f t="shared" si="27"/>
        <v>0</v>
      </c>
      <c r="DF115" s="319">
        <f t="shared" si="28"/>
        <v>54418024</v>
      </c>
      <c r="DG115" s="322" t="e">
        <f>+DF115/$Q$15</f>
        <v>#DIV/0!</v>
      </c>
    </row>
    <row r="116" spans="1:111" ht="14.25" thickBot="1" x14ac:dyDescent="0.3">
      <c r="A116" s="1535"/>
      <c r="B116" s="915" t="s">
        <v>425</v>
      </c>
      <c r="C116" s="916"/>
      <c r="D116" s="917">
        <v>-3.9010343883067358E-2</v>
      </c>
      <c r="E116" s="917">
        <v>-0.17468132032925157</v>
      </c>
      <c r="F116" s="917">
        <v>0.38133410986800509</v>
      </c>
      <c r="G116" s="917">
        <v>0</v>
      </c>
      <c r="H116" s="917">
        <v>0</v>
      </c>
      <c r="I116" s="917">
        <v>0.16416318677744798</v>
      </c>
      <c r="J116" s="917">
        <v>0</v>
      </c>
      <c r="K116" s="917">
        <v>0</v>
      </c>
      <c r="L116" s="917">
        <v>-0.84023526059144693</v>
      </c>
      <c r="M116" s="917">
        <v>0</v>
      </c>
      <c r="N116" s="917">
        <v>-0.84023526059144693</v>
      </c>
      <c r="O116" s="917"/>
      <c r="P116" s="917"/>
      <c r="Q116" s="917">
        <v>0.1079912392649105</v>
      </c>
      <c r="R116" s="918"/>
      <c r="T116" s="9"/>
      <c r="U116" s="20" t="s">
        <v>425</v>
      </c>
      <c r="V116" s="33"/>
      <c r="W116" s="154">
        <f>+W115/W114-1</f>
        <v>-4.4075580599224451E-2</v>
      </c>
      <c r="X116" s="154">
        <f t="shared" ref="X116:Y116" si="32">+X115/X114-1</f>
        <v>-0.17468132032925154</v>
      </c>
      <c r="Y116" s="154">
        <f t="shared" si="32"/>
        <v>0.38296288893105412</v>
      </c>
      <c r="Z116" s="34"/>
      <c r="AA116" s="154">
        <f t="shared" ref="AA116:AB116" si="33">+AA115/AA114-1</f>
        <v>0</v>
      </c>
      <c r="AB116" s="155">
        <f t="shared" si="33"/>
        <v>0.23532250062460891</v>
      </c>
      <c r="AC116" s="33"/>
      <c r="AD116" s="34"/>
      <c r="AE116" s="154">
        <f t="shared" ref="AE116" si="34">+AE115/AE114-1</f>
        <v>-0.84023526059144693</v>
      </c>
      <c r="AF116" s="154"/>
      <c r="AG116" s="155">
        <f t="shared" ref="AG116" si="35">+AG115/AG114-1</f>
        <v>-0.84023526059144693</v>
      </c>
      <c r="AH116" s="156"/>
      <c r="AI116" s="154"/>
      <c r="AJ116" s="154">
        <f t="shared" ref="AJ116" si="36">+AJ115/AJ114-1</f>
        <v>0.15090280343316809</v>
      </c>
      <c r="AK116" s="35"/>
      <c r="BB116" s="9"/>
      <c r="BC116" s="20" t="s">
        <v>425</v>
      </c>
      <c r="BD116" s="284"/>
      <c r="BE116" s="285"/>
      <c r="BF116" s="285"/>
      <c r="BG116" s="285"/>
      <c r="BH116" s="285"/>
      <c r="BI116" s="285"/>
      <c r="BJ116" s="286"/>
      <c r="BK116" s="284"/>
      <c r="BL116" s="285"/>
      <c r="BM116" s="285"/>
      <c r="BN116" s="285"/>
      <c r="BO116" s="286"/>
      <c r="BP116" s="287"/>
      <c r="BQ116" s="285"/>
      <c r="BR116" s="285"/>
      <c r="BS116" s="288"/>
      <c r="CP116" s="9"/>
      <c r="CQ116" s="20" t="s">
        <v>425</v>
      </c>
      <c r="CR116" s="323">
        <f>IFERROR((+CR115-CR114)/CR114,0)</f>
        <v>0</v>
      </c>
      <c r="CS116" s="324">
        <f t="shared" ref="CS116:DF116" si="37">IFERROR((+CS115-CS114)/CS114,0)</f>
        <v>0</v>
      </c>
      <c r="CT116" s="324">
        <f t="shared" si="37"/>
        <v>0</v>
      </c>
      <c r="CU116" s="324">
        <f t="shared" si="37"/>
        <v>0</v>
      </c>
      <c r="CV116" s="324">
        <f t="shared" si="37"/>
        <v>0</v>
      </c>
      <c r="CW116" s="324">
        <f t="shared" si="37"/>
        <v>0</v>
      </c>
      <c r="CX116" s="325">
        <f t="shared" si="37"/>
        <v>0</v>
      </c>
      <c r="CY116" s="323">
        <f t="shared" si="37"/>
        <v>0</v>
      </c>
      <c r="CZ116" s="324">
        <f t="shared" si="37"/>
        <v>0</v>
      </c>
      <c r="DA116" s="324">
        <f t="shared" si="37"/>
        <v>0</v>
      </c>
      <c r="DB116" s="324">
        <f t="shared" si="37"/>
        <v>0</v>
      </c>
      <c r="DC116" s="325">
        <f t="shared" si="37"/>
        <v>0</v>
      </c>
      <c r="DD116" s="326">
        <f t="shared" si="37"/>
        <v>0</v>
      </c>
      <c r="DE116" s="324">
        <f t="shared" si="37"/>
        <v>0</v>
      </c>
      <c r="DF116" s="324">
        <f t="shared" si="37"/>
        <v>0</v>
      </c>
      <c r="DG116" s="327"/>
    </row>
    <row r="117" spans="1:111" ht="13.5" x14ac:dyDescent="0.25">
      <c r="A117" s="1533" t="s">
        <v>271</v>
      </c>
      <c r="B117" s="911">
        <v>2019</v>
      </c>
      <c r="C117" s="912"/>
      <c r="D117" s="913">
        <v>33568351</v>
      </c>
      <c r="E117" s="913">
        <v>12777048</v>
      </c>
      <c r="F117" s="913">
        <v>90649993</v>
      </c>
      <c r="G117" s="913">
        <v>0</v>
      </c>
      <c r="H117" s="913">
        <v>500000</v>
      </c>
      <c r="I117" s="913">
        <v>137495392</v>
      </c>
      <c r="J117" s="913">
        <v>0</v>
      </c>
      <c r="K117" s="913">
        <v>0</v>
      </c>
      <c r="L117" s="913">
        <v>7406040</v>
      </c>
      <c r="M117" s="913">
        <v>0</v>
      </c>
      <c r="N117" s="913">
        <v>7406040</v>
      </c>
      <c r="O117" s="913">
        <v>0</v>
      </c>
      <c r="P117" s="913"/>
      <c r="Q117" s="913">
        <v>144901432</v>
      </c>
      <c r="R117" s="914">
        <v>8.2962025851433755E-3</v>
      </c>
      <c r="T117" s="7" t="s">
        <v>267</v>
      </c>
      <c r="U117" s="15">
        <v>2019</v>
      </c>
      <c r="V117" s="135"/>
      <c r="W117" s="136">
        <v>33568351</v>
      </c>
      <c r="X117" s="136">
        <v>6927172</v>
      </c>
      <c r="Y117" s="136">
        <v>90649993</v>
      </c>
      <c r="Z117" s="136"/>
      <c r="AA117" s="136">
        <v>500000</v>
      </c>
      <c r="AB117" s="141">
        <f t="shared" ref="AB117:AB118" si="38">SUM(V117:AA117)</f>
        <v>131645516</v>
      </c>
      <c r="AC117" s="135"/>
      <c r="AD117" s="136"/>
      <c r="AE117" s="136">
        <v>7406040</v>
      </c>
      <c r="AF117" s="136"/>
      <c r="AG117" s="141">
        <f t="shared" ref="AG117:AG118" si="39">SUM(AC117:AF117)</f>
        <v>7406040</v>
      </c>
      <c r="AH117" s="138"/>
      <c r="AI117" s="136"/>
      <c r="AJ117" s="140">
        <f t="shared" ref="AJ117:AJ118" si="40">AB117+AG117+AI117</f>
        <v>139051556</v>
      </c>
      <c r="AK117" s="137"/>
      <c r="BB117" s="7" t="s">
        <v>271</v>
      </c>
      <c r="BC117" s="15">
        <v>2019</v>
      </c>
      <c r="BD117" s="268"/>
      <c r="BE117" s="269"/>
      <c r="BF117" s="269">
        <v>5849876</v>
      </c>
      <c r="BG117" s="269"/>
      <c r="BH117" s="269"/>
      <c r="BI117" s="269"/>
      <c r="BJ117" s="270">
        <f>SUM(BD117:BI117)</f>
        <v>5849876</v>
      </c>
      <c r="BK117" s="268"/>
      <c r="BL117" s="269"/>
      <c r="BM117" s="269"/>
      <c r="BN117" s="269"/>
      <c r="BO117" s="270">
        <f>SUM(BK117:BN117)</f>
        <v>0</v>
      </c>
      <c r="BP117" s="273"/>
      <c r="BQ117" s="269"/>
      <c r="BR117" s="272">
        <f>+BQ117+BO117+BJ117</f>
        <v>5849876</v>
      </c>
      <c r="BS117" s="289" t="e">
        <f>+BR117/BR125</f>
        <v>#DIV/0!</v>
      </c>
      <c r="CP117" s="1544"/>
      <c r="CQ117" s="265"/>
      <c r="CR117" s="297"/>
      <c r="CS117" s="298"/>
      <c r="CT117" s="298"/>
      <c r="CU117" s="298"/>
      <c r="CV117" s="298"/>
      <c r="CW117" s="298"/>
      <c r="CX117" s="299"/>
      <c r="CY117" s="300"/>
      <c r="CZ117" s="298"/>
      <c r="DA117" s="298"/>
      <c r="DB117" s="298"/>
      <c r="DC117" s="301"/>
      <c r="DD117" s="297"/>
      <c r="DE117" s="299"/>
      <c r="DF117" s="300"/>
      <c r="DG117" s="312"/>
    </row>
    <row r="118" spans="1:111" ht="13.5" x14ac:dyDescent="0.25">
      <c r="A118" s="1534"/>
      <c r="B118" s="193">
        <v>2020</v>
      </c>
      <c r="C118" s="912"/>
      <c r="D118" s="913">
        <v>34345163</v>
      </c>
      <c r="E118" s="913">
        <v>12994626</v>
      </c>
      <c r="F118" s="913">
        <v>85188492</v>
      </c>
      <c r="G118" s="913">
        <v>0</v>
      </c>
      <c r="H118" s="913">
        <v>400000</v>
      </c>
      <c r="I118" s="913">
        <v>132928281</v>
      </c>
      <c r="J118" s="913">
        <v>0</v>
      </c>
      <c r="K118" s="913">
        <v>0</v>
      </c>
      <c r="L118" s="913">
        <v>10815071</v>
      </c>
      <c r="M118" s="913">
        <v>0</v>
      </c>
      <c r="N118" s="913">
        <v>10815071</v>
      </c>
      <c r="O118" s="913">
        <v>0</v>
      </c>
      <c r="P118" s="913"/>
      <c r="Q118" s="913">
        <v>143743352</v>
      </c>
      <c r="R118" s="914">
        <v>8.2298977449689684E-3</v>
      </c>
      <c r="T118" s="8"/>
      <c r="U118" s="6">
        <v>2020</v>
      </c>
      <c r="V118" s="139"/>
      <c r="W118" s="140">
        <v>34345163</v>
      </c>
      <c r="X118" s="140">
        <v>7041789</v>
      </c>
      <c r="Y118" s="140">
        <v>85188492</v>
      </c>
      <c r="Z118" s="140"/>
      <c r="AA118" s="140">
        <v>400000</v>
      </c>
      <c r="AB118" s="141">
        <f t="shared" si="38"/>
        <v>126975444</v>
      </c>
      <c r="AC118" s="139"/>
      <c r="AD118" s="140"/>
      <c r="AE118" s="140">
        <v>10815071</v>
      </c>
      <c r="AF118" s="140"/>
      <c r="AG118" s="141">
        <f t="shared" si="39"/>
        <v>10815071</v>
      </c>
      <c r="AH118" s="142"/>
      <c r="AI118" s="140"/>
      <c r="AJ118" s="140">
        <f t="shared" si="40"/>
        <v>137790515</v>
      </c>
      <c r="AK118" s="141"/>
      <c r="BB118" s="8"/>
      <c r="BC118" s="6">
        <v>2020</v>
      </c>
      <c r="BD118" s="275"/>
      <c r="BE118" s="131"/>
      <c r="BF118" s="131">
        <v>5952837</v>
      </c>
      <c r="BG118" s="131"/>
      <c r="BH118" s="131"/>
      <c r="BI118" s="131"/>
      <c r="BJ118" s="276">
        <f t="shared" ref="BJ118:BJ119" si="41">SUM(BD118:BI118)</f>
        <v>5952837</v>
      </c>
      <c r="BK118" s="275"/>
      <c r="BL118" s="131"/>
      <c r="BM118" s="131"/>
      <c r="BN118" s="131"/>
      <c r="BO118" s="276">
        <f>SUM(BK118:BN118)</f>
        <v>0</v>
      </c>
      <c r="BP118" s="277"/>
      <c r="BQ118" s="131"/>
      <c r="BR118" s="131">
        <f>+BQ118+BO118+BJ118</f>
        <v>5952837</v>
      </c>
      <c r="BS118" s="278" t="e">
        <f>+BR118/BR126</f>
        <v>#DIV/0!</v>
      </c>
      <c r="CP118" s="1545"/>
      <c r="CQ118" s="266"/>
      <c r="CR118" s="303"/>
      <c r="CS118" s="304"/>
      <c r="CT118" s="304"/>
      <c r="CU118" s="304"/>
      <c r="CV118" s="304"/>
      <c r="CW118" s="304"/>
      <c r="CX118" s="305"/>
      <c r="CY118" s="306"/>
      <c r="CZ118" s="304"/>
      <c r="DA118" s="304"/>
      <c r="DB118" s="304"/>
      <c r="DC118" s="307"/>
      <c r="DD118" s="303"/>
      <c r="DE118" s="305"/>
      <c r="DF118" s="306"/>
      <c r="DG118" s="302"/>
    </row>
    <row r="119" spans="1:111" ht="13.5" x14ac:dyDescent="0.25">
      <c r="A119" s="1534"/>
      <c r="B119" s="193">
        <v>2021</v>
      </c>
      <c r="C119" s="912"/>
      <c r="D119" s="913">
        <v>32831380</v>
      </c>
      <c r="E119" s="913">
        <v>11579561</v>
      </c>
      <c r="F119" s="913">
        <v>117812523</v>
      </c>
      <c r="G119" s="913">
        <v>0</v>
      </c>
      <c r="H119" s="913">
        <v>400000</v>
      </c>
      <c r="I119" s="913">
        <v>162623464</v>
      </c>
      <c r="J119" s="913">
        <v>0</v>
      </c>
      <c r="K119" s="913">
        <v>0</v>
      </c>
      <c r="L119" s="913">
        <v>1727867</v>
      </c>
      <c r="M119" s="913">
        <v>0</v>
      </c>
      <c r="N119" s="913">
        <v>1727867</v>
      </c>
      <c r="O119" s="913">
        <v>0</v>
      </c>
      <c r="P119" s="913"/>
      <c r="Q119" s="913">
        <v>164351331</v>
      </c>
      <c r="R119" s="914">
        <v>9.4097892497981284E-3</v>
      </c>
      <c r="T119" s="8"/>
      <c r="U119" s="6">
        <v>2021</v>
      </c>
      <c r="V119" s="139"/>
      <c r="W119" s="140">
        <v>32831380</v>
      </c>
      <c r="X119" s="140">
        <v>5811720</v>
      </c>
      <c r="Y119" s="140">
        <v>117812523</v>
      </c>
      <c r="Z119" s="140"/>
      <c r="AA119" s="140">
        <v>400000</v>
      </c>
      <c r="AB119" s="141">
        <f>SUM(V119:AA119)</f>
        <v>156855623</v>
      </c>
      <c r="AC119" s="139"/>
      <c r="AD119" s="140"/>
      <c r="AE119" s="140">
        <v>1727867</v>
      </c>
      <c r="AF119" s="140"/>
      <c r="AG119" s="141">
        <f>SUM(AC119:AF119)</f>
        <v>1727867</v>
      </c>
      <c r="AH119" s="142"/>
      <c r="AI119" s="140"/>
      <c r="AJ119" s="140">
        <f>AB119+AG119+AI119</f>
        <v>158583490</v>
      </c>
      <c r="AK119" s="141"/>
      <c r="BB119" s="8"/>
      <c r="BC119" s="6">
        <v>2021</v>
      </c>
      <c r="BD119" s="275"/>
      <c r="BE119" s="131"/>
      <c r="BF119" s="131">
        <v>5767841</v>
      </c>
      <c r="BG119" s="131"/>
      <c r="BH119" s="131"/>
      <c r="BI119" s="131"/>
      <c r="BJ119" s="279">
        <f t="shared" si="41"/>
        <v>5767841</v>
      </c>
      <c r="BK119" s="275"/>
      <c r="BL119" s="131"/>
      <c r="BM119" s="131"/>
      <c r="BN119" s="131"/>
      <c r="BO119" s="279">
        <f t="shared" ref="BO119" si="42">SUM(BK119:BN119)</f>
        <v>0</v>
      </c>
      <c r="BP119" s="277"/>
      <c r="BQ119" s="131"/>
      <c r="BR119" s="281">
        <f>+BQ119+BO119+BJ119</f>
        <v>5767841</v>
      </c>
      <c r="BS119" s="278" t="e">
        <f>+BR119/BR127</f>
        <v>#DIV/0!</v>
      </c>
      <c r="CP119" s="1545"/>
      <c r="CQ119" s="266"/>
      <c r="CR119" s="303"/>
      <c r="CS119" s="304"/>
      <c r="CT119" s="304"/>
      <c r="CU119" s="304"/>
      <c r="CV119" s="304"/>
      <c r="CW119" s="304"/>
      <c r="CX119" s="305"/>
      <c r="CY119" s="306"/>
      <c r="CZ119" s="304"/>
      <c r="DA119" s="304"/>
      <c r="DB119" s="304"/>
      <c r="DC119" s="307"/>
      <c r="DD119" s="303"/>
      <c r="DE119" s="305"/>
      <c r="DF119" s="306"/>
      <c r="DG119" s="302"/>
    </row>
    <row r="120" spans="1:111" ht="14.25" thickBot="1" x14ac:dyDescent="0.3">
      <c r="A120" s="1535"/>
      <c r="B120" s="915" t="s">
        <v>425</v>
      </c>
      <c r="C120" s="916"/>
      <c r="D120" s="917">
        <v>-4.4075580599224409E-2</v>
      </c>
      <c r="E120" s="917">
        <v>-0.10889616984744309</v>
      </c>
      <c r="F120" s="917">
        <v>0.38296288893105424</v>
      </c>
      <c r="G120" s="917">
        <v>0</v>
      </c>
      <c r="H120" s="917">
        <v>0</v>
      </c>
      <c r="I120" s="917">
        <v>0.22339251494570972</v>
      </c>
      <c r="J120" s="917">
        <v>0</v>
      </c>
      <c r="K120" s="917">
        <v>0</v>
      </c>
      <c r="L120" s="917">
        <v>-0.84023526059144693</v>
      </c>
      <c r="M120" s="917">
        <v>0</v>
      </c>
      <c r="N120" s="917">
        <v>-0.84023526059144693</v>
      </c>
      <c r="O120" s="917"/>
      <c r="P120" s="917"/>
      <c r="Q120" s="917">
        <v>0.1433664841766038</v>
      </c>
      <c r="R120" s="918"/>
      <c r="T120" s="9"/>
      <c r="U120" s="20" t="s">
        <v>425</v>
      </c>
      <c r="V120" s="33"/>
      <c r="W120" s="154">
        <f>+W119/W118-1</f>
        <v>-4.4075580599224451E-2</v>
      </c>
      <c r="X120" s="154">
        <f t="shared" ref="X120:Y120" si="43">+X119/X118-1</f>
        <v>-0.17468132032925154</v>
      </c>
      <c r="Y120" s="154">
        <f t="shared" si="43"/>
        <v>0.38296288893105412</v>
      </c>
      <c r="Z120" s="34"/>
      <c r="AA120" s="154">
        <f t="shared" ref="AA120:AB120" si="44">+AA119/AA118-1</f>
        <v>0</v>
      </c>
      <c r="AB120" s="155">
        <f t="shared" si="44"/>
        <v>0.23532250062460891</v>
      </c>
      <c r="AC120" s="33"/>
      <c r="AD120" s="34"/>
      <c r="AE120" s="154">
        <f t="shared" ref="AE120" si="45">+AE119/AE118-1</f>
        <v>-0.84023526059144693</v>
      </c>
      <c r="AF120" s="154"/>
      <c r="AG120" s="155">
        <f t="shared" ref="AG120" si="46">+AG119/AG118-1</f>
        <v>-0.84023526059144693</v>
      </c>
      <c r="AH120" s="156"/>
      <c r="AI120" s="154"/>
      <c r="AJ120" s="154">
        <f t="shared" ref="AJ120" si="47">+AJ119/AJ118-1</f>
        <v>0.15090280343316809</v>
      </c>
      <c r="AK120" s="35"/>
      <c r="BB120" s="9"/>
      <c r="BC120" s="20" t="s">
        <v>425</v>
      </c>
      <c r="BD120" s="284"/>
      <c r="BE120" s="285"/>
      <c r="BF120" s="285"/>
      <c r="BG120" s="285"/>
      <c r="BH120" s="285"/>
      <c r="BI120" s="285"/>
      <c r="BJ120" s="286"/>
      <c r="BK120" s="284"/>
      <c r="BL120" s="285"/>
      <c r="BM120" s="285"/>
      <c r="BN120" s="285"/>
      <c r="BO120" s="286"/>
      <c r="BP120" s="287"/>
      <c r="BQ120" s="285"/>
      <c r="BR120" s="285"/>
      <c r="BS120" s="286"/>
      <c r="CP120" s="1546"/>
      <c r="CQ120" s="267"/>
      <c r="CR120" s="308"/>
      <c r="CS120" s="309"/>
      <c r="CT120" s="309"/>
      <c r="CU120" s="309"/>
      <c r="CV120" s="309"/>
      <c r="CW120" s="309"/>
      <c r="CX120" s="310"/>
      <c r="CY120" s="309"/>
      <c r="CZ120" s="309"/>
      <c r="DA120" s="309"/>
      <c r="DB120" s="309"/>
      <c r="DC120" s="309"/>
      <c r="DD120" s="308"/>
      <c r="DE120" s="310"/>
      <c r="DF120" s="309"/>
      <c r="DG120" s="311"/>
    </row>
    <row r="121" spans="1:111" ht="12" customHeight="1" x14ac:dyDescent="0.25">
      <c r="A121" s="1533" t="s">
        <v>2</v>
      </c>
      <c r="B121" s="931">
        <v>2018</v>
      </c>
      <c r="C121" s="912"/>
      <c r="D121" s="913">
        <v>3434637088</v>
      </c>
      <c r="E121" s="913">
        <v>216545326</v>
      </c>
      <c r="F121" s="913">
        <v>3221313773</v>
      </c>
      <c r="G121" s="913">
        <v>1805017679</v>
      </c>
      <c r="H121" s="913">
        <v>122408337</v>
      </c>
      <c r="I121" s="913">
        <v>8799922203</v>
      </c>
      <c r="J121" s="913">
        <v>100300000</v>
      </c>
      <c r="K121" s="913">
        <v>618709381</v>
      </c>
      <c r="L121" s="913">
        <v>854579820</v>
      </c>
      <c r="M121" s="913">
        <v>7092483491</v>
      </c>
      <c r="N121" s="913">
        <v>8666072692</v>
      </c>
      <c r="O121" s="913">
        <v>0</v>
      </c>
      <c r="P121" s="913"/>
      <c r="Q121" s="913">
        <v>17465994895</v>
      </c>
      <c r="R121" s="914">
        <v>1</v>
      </c>
    </row>
    <row r="122" spans="1:111" ht="13.5" x14ac:dyDescent="0.25">
      <c r="A122" s="1534"/>
      <c r="B122" s="931">
        <v>2019</v>
      </c>
      <c r="C122" s="912"/>
      <c r="D122" s="913">
        <v>3185469507</v>
      </c>
      <c r="E122" s="913">
        <v>207116135</v>
      </c>
      <c r="F122" s="913">
        <v>2668057941</v>
      </c>
      <c r="G122" s="913">
        <v>2286856040</v>
      </c>
      <c r="H122" s="913">
        <v>137549198</v>
      </c>
      <c r="I122" s="913">
        <v>8485048821</v>
      </c>
      <c r="J122" s="913">
        <v>100000000</v>
      </c>
      <c r="K122" s="913">
        <v>847781068</v>
      </c>
      <c r="L122" s="913">
        <v>1024583298</v>
      </c>
      <c r="M122" s="913">
        <v>6843335341</v>
      </c>
      <c r="N122" s="913">
        <v>8815699707</v>
      </c>
      <c r="O122" s="913">
        <v>0</v>
      </c>
      <c r="P122" s="913"/>
      <c r="Q122" s="913">
        <v>17300748528</v>
      </c>
      <c r="R122" s="914">
        <v>0.99053896626024407</v>
      </c>
    </row>
    <row r="123" spans="1:111" ht="13.5" x14ac:dyDescent="0.25">
      <c r="A123" s="1534"/>
      <c r="B123" s="931">
        <v>2020</v>
      </c>
      <c r="C123" s="912"/>
      <c r="D123" s="913">
        <v>3035016548</v>
      </c>
      <c r="E123" s="913">
        <v>198193320</v>
      </c>
      <c r="F123" s="913">
        <v>4310391982</v>
      </c>
      <c r="G123" s="913">
        <v>2388199078</v>
      </c>
      <c r="H123" s="913">
        <v>137667733</v>
      </c>
      <c r="I123" s="913">
        <v>10069468661</v>
      </c>
      <c r="J123" s="913">
        <v>0</v>
      </c>
      <c r="K123" s="913">
        <v>763424971</v>
      </c>
      <c r="L123" s="913">
        <v>785658058</v>
      </c>
      <c r="M123" s="913">
        <v>8088439398</v>
      </c>
      <c r="N123" s="913">
        <v>9637522427</v>
      </c>
      <c r="O123" s="913">
        <v>0</v>
      </c>
      <c r="P123" s="913"/>
      <c r="Q123" s="913">
        <v>19706991088</v>
      </c>
      <c r="R123" s="914">
        <v>1.1283062434445994</v>
      </c>
    </row>
    <row r="124" spans="1:111" ht="13.5" x14ac:dyDescent="0.25">
      <c r="A124" s="1535"/>
      <c r="B124" s="932" t="s">
        <v>2117</v>
      </c>
      <c r="C124" s="916"/>
      <c r="D124" s="917">
        <v>-4.7231015292842356E-2</v>
      </c>
      <c r="E124" s="917">
        <v>-4.3081216246141328E-2</v>
      </c>
      <c r="F124" s="917">
        <v>0.61555411363534551</v>
      </c>
      <c r="G124" s="917">
        <v>4.4315442785808241E-2</v>
      </c>
      <c r="H124" s="917">
        <v>8.6176438484214209E-4</v>
      </c>
      <c r="I124" s="917">
        <v>0.18673078651930128</v>
      </c>
      <c r="J124" s="917">
        <v>-1</v>
      </c>
      <c r="K124" s="917">
        <v>-9.9502218419437502E-2</v>
      </c>
      <c r="L124" s="917">
        <v>-0.2331925968990371</v>
      </c>
      <c r="M124" s="917">
        <v>0.18194403678280888</v>
      </c>
      <c r="N124" s="917">
        <v>9.322263091010706E-2</v>
      </c>
      <c r="O124" s="917"/>
      <c r="P124" s="917"/>
      <c r="Q124" s="917">
        <v>0.13908314753582321</v>
      </c>
      <c r="R124" s="917"/>
    </row>
    <row r="125" spans="1:111" ht="12" customHeight="1" x14ac:dyDescent="0.2"/>
  </sheetData>
  <mergeCells count="19">
    <mergeCell ref="CP117:CP120"/>
    <mergeCell ref="CP81:CP84"/>
    <mergeCell ref="Q3:R3"/>
    <mergeCell ref="A81:A84"/>
    <mergeCell ref="A113:A116"/>
    <mergeCell ref="A117:A120"/>
    <mergeCell ref="J3:N3"/>
    <mergeCell ref="O3:P3"/>
    <mergeCell ref="AJ3:AK3"/>
    <mergeCell ref="T3:T4"/>
    <mergeCell ref="V3:AB3"/>
    <mergeCell ref="AC3:AG3"/>
    <mergeCell ref="AH3:AI3"/>
    <mergeCell ref="U3:U4"/>
    <mergeCell ref="A121:A124"/>
    <mergeCell ref="A109:A112"/>
    <mergeCell ref="A3:A4"/>
    <mergeCell ref="B3:B4"/>
    <mergeCell ref="C3:I3"/>
  </mergeCells>
  <phoneticPr fontId="0" type="noConversion"/>
  <printOptions horizontalCentered="1"/>
  <pageMargins left="0.23622047244094491" right="0.23622047244094491" top="0.74803149606299213" bottom="0.74803149606299213" header="0.31496062992125984" footer="0.31496062992125984"/>
  <pageSetup paperSize="9" orientation="landscape" r:id="rId1"/>
  <headerFooter alignWithMargins="0">
    <oddHeader xml:space="preserve">&amp;C&amp;"Arial,Negrita"&amp;18PROYECTO DE PRESUPUESTO 2021
</oddHeader>
    <oddFooter>&amp;L&amp;"Arial,Negrita"&amp;8PROYECTO DE PRESUPUESTO PARA EL AÑO FISCAL 2021
INFORMACIÓN PARA LA COMISIÓN DE PRESUPUESTO Y CUENTA GENERAL DE LA REPÚBLICA DEL CONGRESO DE LA REPÚBLICA</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27</vt:i4>
      </vt:variant>
    </vt:vector>
  </HeadingPairs>
  <TitlesOfParts>
    <vt:vector size="46" baseType="lpstr">
      <vt:lpstr>Índice</vt:lpstr>
      <vt:lpstr>F-01</vt:lpstr>
      <vt:lpstr>F-02</vt:lpstr>
      <vt:lpstr>F-03</vt:lpstr>
      <vt:lpstr>F-04</vt:lpstr>
      <vt:lpstr>F-05</vt:lpstr>
      <vt:lpstr>F-06</vt:lpstr>
      <vt:lpstr>F-07</vt:lpstr>
      <vt:lpstr>F-08</vt:lpstr>
      <vt:lpstr>F-09</vt:lpstr>
      <vt:lpstr>F-10</vt:lpstr>
      <vt:lpstr>F-11</vt:lpstr>
      <vt:lpstr>F-12</vt:lpstr>
      <vt:lpstr>F-13</vt:lpstr>
      <vt:lpstr>F-14</vt:lpstr>
      <vt:lpstr>F-15 </vt:lpstr>
      <vt:lpstr>F-16</vt:lpstr>
      <vt:lpstr>F-17</vt:lpstr>
      <vt:lpstr>F-18</vt:lpstr>
      <vt:lpstr>'F-01'!Área_de_impresión</vt:lpstr>
      <vt:lpstr>'F-06'!Área_de_impresión</vt:lpstr>
      <vt:lpstr>'F-07'!Área_de_impresión</vt:lpstr>
      <vt:lpstr>'F-08'!Área_de_impresión</vt:lpstr>
      <vt:lpstr>'F-09'!Área_de_impresión</vt:lpstr>
      <vt:lpstr>'F-10'!Área_de_impresión</vt:lpstr>
      <vt:lpstr>'F-11'!Área_de_impresión</vt:lpstr>
      <vt:lpstr>'F-12'!Área_de_impresión</vt:lpstr>
      <vt:lpstr>'F-13'!Área_de_impresión</vt:lpstr>
      <vt:lpstr>'F-14'!Área_de_impresión</vt:lpstr>
      <vt:lpstr>'F-15 '!Área_de_impresión</vt:lpstr>
      <vt:lpstr>'F-16'!Área_de_impresión</vt:lpstr>
      <vt:lpstr>'F-17'!Área_de_impresión</vt:lpstr>
      <vt:lpstr>'F-18'!Área_de_impresión</vt:lpstr>
      <vt:lpstr>Índice!Área_de_impresión</vt:lpstr>
      <vt:lpstr>'F-01'!Títulos_a_imprimir</vt:lpstr>
      <vt:lpstr>'F-03'!Títulos_a_imprimir</vt:lpstr>
      <vt:lpstr>'F-05'!Títulos_a_imprimir</vt:lpstr>
      <vt:lpstr>'F-09'!Títulos_a_imprimir</vt:lpstr>
      <vt:lpstr>'F-11'!Títulos_a_imprimir</vt:lpstr>
      <vt:lpstr>'F-13'!Títulos_a_imprimir</vt:lpstr>
      <vt:lpstr>'F-14'!Títulos_a_imprimir</vt:lpstr>
      <vt:lpstr>'F-15 '!Títulos_a_imprimir</vt:lpstr>
      <vt:lpstr>'F-16'!Títulos_a_imprimir</vt:lpstr>
      <vt:lpstr>'F-17'!Títulos_a_imprimir</vt:lpstr>
      <vt:lpstr>'F-18'!Títulos_a_imprimir</vt:lpstr>
      <vt:lpstr>Índice!Títulos_a_imprimir</vt:lpstr>
    </vt:vector>
  </TitlesOfParts>
  <Company>Congreso de la República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Directiva Formulaicón de Presupuesto (V 2008)</dc:title>
  <dc:creator>Asesoria de Presupuesto</dc:creator>
  <cp:lastModifiedBy>pined</cp:lastModifiedBy>
  <cp:lastPrinted>2020-10-10T00:12:43Z</cp:lastPrinted>
  <dcterms:created xsi:type="dcterms:W3CDTF">1998-08-20T20:27:58Z</dcterms:created>
  <dcterms:modified xsi:type="dcterms:W3CDTF">2020-10-12T18:48:15Z</dcterms:modified>
</cp:coreProperties>
</file>